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README" sheetId="1" r:id="rId1"/>
    <sheet name="Настройки" sheetId="2" r:id="rId2"/>
    <sheet name="Данные" sheetId="3" r:id="rId3"/>
    <sheet name="Критерии" sheetId="4" r:id="rId4"/>
    <sheet name="Расчет" sheetId="5" r:id="rId5"/>
    <sheet name="Рейтинг" sheetId="6" r:id="rId6"/>
  </sheets>
  <calcPr calcId="144525" forceFullCalc="1"/>
</workbook>
</file>

<file path=xl/calcChain.xml><?xml version="1.0" encoding="utf-8"?>
<calcChain xmlns="http://schemas.openxmlformats.org/spreadsheetml/2006/main">
  <c r="L50" i="6" l="1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A119" i="4"/>
  <c r="AX119" i="4" s="1"/>
  <c r="A118" i="4"/>
  <c r="CO118" i="4" s="1"/>
  <c r="A117" i="4"/>
  <c r="AH117" i="4" s="1"/>
  <c r="A116" i="4"/>
  <c r="BE116" i="4" s="1"/>
  <c r="CL115" i="4"/>
  <c r="A115" i="4"/>
  <c r="BT115" i="4" s="1"/>
  <c r="A114" i="4"/>
  <c r="BO114" i="4" s="1"/>
  <c r="A113" i="4"/>
  <c r="BT113" i="4" s="1"/>
  <c r="A112" i="4"/>
  <c r="W112" i="4" s="1"/>
  <c r="A111" i="4"/>
  <c r="CC111" i="4" s="1"/>
  <c r="A110" i="4"/>
  <c r="BU110" i="4" s="1"/>
  <c r="A109" i="4"/>
  <c r="BE109" i="4" s="1"/>
  <c r="A108" i="4"/>
  <c r="A92" i="5" s="1"/>
  <c r="I92" i="5" s="1"/>
  <c r="A107" i="4"/>
  <c r="CF107" i="4" s="1"/>
  <c r="A106" i="4"/>
  <c r="BF106" i="4" s="1"/>
  <c r="A105" i="4"/>
  <c r="BX105" i="4" s="1"/>
  <c r="A104" i="4"/>
  <c r="BN104" i="4" s="1"/>
  <c r="A103" i="4"/>
  <c r="BH103" i="4" s="1"/>
  <c r="A102" i="4"/>
  <c r="CB102" i="4" s="1"/>
  <c r="A101" i="4"/>
  <c r="CI101" i="4" s="1"/>
  <c r="A100" i="4"/>
  <c r="CO100" i="4" s="1"/>
  <c r="A99" i="4"/>
  <c r="AX99" i="4" s="1"/>
  <c r="A98" i="4"/>
  <c r="A97" i="4"/>
  <c r="AZ97" i="4" s="1"/>
  <c r="A96" i="4"/>
  <c r="Y96" i="4" s="1"/>
  <c r="A95" i="4"/>
  <c r="CF95" i="4" s="1"/>
  <c r="A94" i="4"/>
  <c r="CL94" i="4" s="1"/>
  <c r="A93" i="4"/>
  <c r="BT93" i="4" s="1"/>
  <c r="A92" i="4"/>
  <c r="CO92" i="4" s="1"/>
  <c r="A91" i="4"/>
  <c r="AW91" i="4" s="1"/>
  <c r="A90" i="4"/>
  <c r="BJ90" i="4" s="1"/>
  <c r="A89" i="4"/>
  <c r="A88" i="4"/>
  <c r="BO88" i="4" s="1"/>
  <c r="A87" i="4"/>
  <c r="BS87" i="4" s="1"/>
  <c r="A86" i="4"/>
  <c r="BL86" i="4" s="1"/>
  <c r="A85" i="4"/>
  <c r="CI85" i="4" s="1"/>
  <c r="A84" i="4"/>
  <c r="A83" i="4"/>
  <c r="CC83" i="4" s="1"/>
  <c r="A82" i="4"/>
  <c r="BT82" i="4" s="1"/>
  <c r="A81" i="4"/>
  <c r="V81" i="4" s="1"/>
  <c r="A80" i="4"/>
  <c r="AZ80" i="4" s="1"/>
  <c r="A79" i="4"/>
  <c r="CH79" i="4" s="1"/>
  <c r="A78" i="4"/>
  <c r="CA78" i="4" s="1"/>
  <c r="A77" i="4"/>
  <c r="Q77" i="4" s="1"/>
  <c r="A76" i="4"/>
  <c r="BS76" i="4" s="1"/>
  <c r="J75" i="4"/>
  <c r="A75" i="4"/>
  <c r="CB75" i="4" s="1"/>
  <c r="A74" i="4"/>
  <c r="CB74" i="4" s="1"/>
  <c r="A73" i="4"/>
  <c r="CJ73" i="4" s="1"/>
  <c r="A72" i="4"/>
  <c r="BB72" i="4" s="1"/>
  <c r="A71" i="4"/>
  <c r="CA71" i="4" s="1"/>
  <c r="A70" i="4"/>
  <c r="T70" i="4" s="1"/>
  <c r="A69" i="4"/>
  <c r="BT69" i="4" s="1"/>
  <c r="A68" i="4"/>
  <c r="BZ68" i="4" s="1"/>
  <c r="A67" i="4"/>
  <c r="BI67" i="4" s="1"/>
  <c r="A66" i="4"/>
  <c r="A65" i="4"/>
  <c r="N65" i="4" s="1"/>
  <c r="A64" i="4"/>
  <c r="BF64" i="4" s="1"/>
  <c r="A63" i="4"/>
  <c r="CI63" i="4" s="1"/>
  <c r="A62" i="4"/>
  <c r="BM62" i="4" s="1"/>
  <c r="A61" i="4"/>
  <c r="AY61" i="4" s="1"/>
  <c r="A60" i="4"/>
  <c r="BR60" i="4" s="1"/>
  <c r="A59" i="4"/>
  <c r="BM59" i="4" s="1"/>
  <c r="A58" i="4"/>
  <c r="AS58" i="4" s="1"/>
  <c r="A57" i="4"/>
  <c r="U57" i="4" s="1"/>
  <c r="A56" i="4"/>
  <c r="A55" i="4"/>
  <c r="BU55" i="4" s="1"/>
  <c r="BR54" i="4"/>
  <c r="A54" i="4"/>
  <c r="CM54" i="4" s="1"/>
  <c r="A53" i="4"/>
  <c r="BE53" i="4" s="1"/>
  <c r="A52" i="4"/>
  <c r="AP52" i="4" s="1"/>
  <c r="A51" i="4"/>
  <c r="AO51" i="4" s="1"/>
  <c r="A50" i="4"/>
  <c r="CC50" i="4" s="1"/>
  <c r="A49" i="4"/>
  <c r="BI49" i="4" s="1"/>
  <c r="A48" i="4"/>
  <c r="A47" i="4"/>
  <c r="P47" i="4" s="1"/>
  <c r="A46" i="4"/>
  <c r="BQ46" i="4" s="1"/>
  <c r="A45" i="4"/>
  <c r="AU45" i="4" s="1"/>
  <c r="A44" i="4"/>
  <c r="A43" i="4"/>
  <c r="A42" i="4"/>
  <c r="BQ42" i="4" s="1"/>
  <c r="A41" i="4"/>
  <c r="BR41" i="4" s="1"/>
  <c r="A40" i="4"/>
  <c r="CB40" i="4" s="1"/>
  <c r="A39" i="4"/>
  <c r="CH39" i="4" s="1"/>
  <c r="A38" i="4"/>
  <c r="BY38" i="4" s="1"/>
  <c r="A37" i="4"/>
  <c r="AN37" i="4" s="1"/>
  <c r="A36" i="4"/>
  <c r="AH36" i="4" s="1"/>
  <c r="A35" i="4"/>
  <c r="AJ35" i="4" s="1"/>
  <c r="A34" i="4"/>
  <c r="BS34" i="4" s="1"/>
  <c r="BS33" i="4"/>
  <c r="A33" i="4"/>
  <c r="BG33" i="4" s="1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E4" i="4"/>
  <c r="AD4" i="4"/>
  <c r="AC4" i="4"/>
  <c r="AB4" i="4"/>
  <c r="AA4" i="4"/>
  <c r="AA31" i="4" s="1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BV27" i="4" s="1"/>
  <c r="K4" i="4"/>
  <c r="J4" i="4"/>
  <c r="I4" i="4"/>
  <c r="H4" i="4"/>
  <c r="G4" i="4"/>
  <c r="F4" i="4"/>
  <c r="E4" i="4"/>
  <c r="D4" i="4"/>
  <c r="C4" i="4"/>
  <c r="B4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T50" i="2"/>
  <c r="P50" i="2"/>
  <c r="BJ8" i="4" s="1"/>
  <c r="T49" i="2"/>
  <c r="CN18" i="4" s="1"/>
  <c r="P49" i="2"/>
  <c r="CN8" i="4" s="1"/>
  <c r="T48" i="2"/>
  <c r="BH18" i="4" s="1"/>
  <c r="P48" i="2"/>
  <c r="AC8" i="4" s="1"/>
  <c r="T47" i="2"/>
  <c r="AB18" i="4" s="1"/>
  <c r="P47" i="2"/>
  <c r="CL8" i="4" s="1"/>
  <c r="T46" i="2"/>
  <c r="BF18" i="4" s="1"/>
  <c r="P46" i="2"/>
  <c r="T45" i="2"/>
  <c r="Z18" i="4" s="1"/>
  <c r="P45" i="2"/>
  <c r="T44" i="2"/>
  <c r="P44" i="2"/>
  <c r="T43" i="2"/>
  <c r="P43" i="2"/>
  <c r="X8" i="4" s="1"/>
  <c r="T42" i="2"/>
  <c r="W18" i="4" s="1"/>
  <c r="P42" i="2"/>
  <c r="T41" i="2"/>
  <c r="BA18" i="4" s="1"/>
  <c r="P41" i="2"/>
  <c r="CF8" i="4" s="1"/>
  <c r="T40" i="2"/>
  <c r="AZ18" i="4" s="1"/>
  <c r="P40" i="2"/>
  <c r="U8" i="4" s="1"/>
  <c r="T39" i="2"/>
  <c r="AY18" i="4" s="1"/>
  <c r="P39" i="2"/>
  <c r="AY8" i="4" s="1"/>
  <c r="T38" i="2"/>
  <c r="CC18" i="4" s="1"/>
  <c r="P38" i="2"/>
  <c r="AX8" i="4" s="1"/>
  <c r="T37" i="2"/>
  <c r="P37" i="2"/>
  <c r="R8" i="4" s="1"/>
  <c r="T36" i="2"/>
  <c r="AV18" i="4" s="1"/>
  <c r="P36" i="2"/>
  <c r="Q8" i="4" s="1"/>
  <c r="T35" i="2"/>
  <c r="AU18" i="4" s="1"/>
  <c r="P35" i="2"/>
  <c r="T34" i="2"/>
  <c r="AT18" i="4" s="1"/>
  <c r="P34" i="2"/>
  <c r="AT8" i="4" s="1"/>
  <c r="T33" i="2"/>
  <c r="N18" i="4" s="1"/>
  <c r="P33" i="2"/>
  <c r="AS8" i="4" s="1"/>
  <c r="T32" i="2"/>
  <c r="AR18" i="4" s="1"/>
  <c r="P32" i="2"/>
  <c r="M8" i="4" s="1"/>
  <c r="T31" i="2"/>
  <c r="AQ18" i="4" s="1"/>
  <c r="P31" i="2"/>
  <c r="AQ8" i="4" s="1"/>
  <c r="T30" i="2"/>
  <c r="K18" i="4" s="1"/>
  <c r="P30" i="2"/>
  <c r="BU8" i="4" s="1"/>
  <c r="T29" i="2"/>
  <c r="AO18" i="4" s="1"/>
  <c r="P29" i="2"/>
  <c r="AO8" i="4" s="1"/>
  <c r="T28" i="2"/>
  <c r="BS18" i="4" s="1"/>
  <c r="P28" i="2"/>
  <c r="I8" i="4" s="1"/>
  <c r="T27" i="2"/>
  <c r="AM18" i="4" s="1"/>
  <c r="P27" i="2"/>
  <c r="BR8" i="4" s="1"/>
  <c r="T26" i="2"/>
  <c r="G18" i="4" s="1"/>
  <c r="P26" i="2"/>
  <c r="T25" i="2"/>
  <c r="AK18" i="4" s="1"/>
  <c r="P25" i="2"/>
  <c r="F8" i="4" s="1"/>
  <c r="T24" i="2"/>
  <c r="P24" i="2"/>
  <c r="T23" i="2"/>
  <c r="P23" i="2"/>
  <c r="AI8" i="4" s="1"/>
  <c r="T22" i="2"/>
  <c r="P22" i="2"/>
  <c r="BM8" i="4" s="1"/>
  <c r="T21" i="2"/>
  <c r="BL18" i="4" s="1"/>
  <c r="P21" i="2"/>
  <c r="BL8" i="4" s="1"/>
  <c r="B17" i="2"/>
  <c r="B18" i="2" s="1"/>
  <c r="CE24" i="4" l="1"/>
  <c r="S53" i="4"/>
  <c r="BV8" i="4"/>
  <c r="N83" i="4"/>
  <c r="BL115" i="4"/>
  <c r="N75" i="4"/>
  <c r="S75" i="4"/>
  <c r="BY75" i="4"/>
  <c r="AG39" i="4"/>
  <c r="N110" i="4"/>
  <c r="AN110" i="4"/>
  <c r="BZ100" i="4"/>
  <c r="Y67" i="4"/>
  <c r="CN75" i="4"/>
  <c r="T100" i="4"/>
  <c r="C101" i="4"/>
  <c r="E101" i="4"/>
  <c r="AY45" i="4"/>
  <c r="P93" i="4"/>
  <c r="F101" i="4"/>
  <c r="T93" i="4"/>
  <c r="BI101" i="4"/>
  <c r="AX59" i="4"/>
  <c r="AE93" i="4"/>
  <c r="BB104" i="4"/>
  <c r="U75" i="4"/>
  <c r="Q97" i="4"/>
  <c r="AC75" i="4"/>
  <c r="CE86" i="4"/>
  <c r="AE53" i="4"/>
  <c r="CI75" i="4"/>
  <c r="BR23" i="4"/>
  <c r="Q35" i="4"/>
  <c r="W68" i="4"/>
  <c r="BV68" i="4"/>
  <c r="CK72" i="4"/>
  <c r="AZ75" i="4"/>
  <c r="CM97" i="4"/>
  <c r="BH102" i="4"/>
  <c r="BS110" i="4"/>
  <c r="O8" i="4"/>
  <c r="AV45" i="4"/>
  <c r="X68" i="4"/>
  <c r="CD68" i="4"/>
  <c r="BD75" i="4"/>
  <c r="CH102" i="4"/>
  <c r="CF110" i="4"/>
  <c r="AA68" i="4"/>
  <c r="CG68" i="4"/>
  <c r="BG75" i="4"/>
  <c r="D65" i="4"/>
  <c r="AB68" i="4"/>
  <c r="CL68" i="4"/>
  <c r="BH75" i="4"/>
  <c r="AH68" i="4"/>
  <c r="CO68" i="4"/>
  <c r="E75" i="4"/>
  <c r="BJ75" i="4"/>
  <c r="AS32" i="4"/>
  <c r="R38" i="4"/>
  <c r="BY54" i="4"/>
  <c r="AO68" i="4"/>
  <c r="G75" i="4"/>
  <c r="BN75" i="4"/>
  <c r="V93" i="4"/>
  <c r="BR100" i="4"/>
  <c r="CD104" i="4"/>
  <c r="AR68" i="4"/>
  <c r="P22" i="4"/>
  <c r="T39" i="4"/>
  <c r="CD55" i="4"/>
  <c r="CG67" i="4"/>
  <c r="AU68" i="4"/>
  <c r="K75" i="4"/>
  <c r="BZ75" i="4"/>
  <c r="W86" i="4"/>
  <c r="BA93" i="4"/>
  <c r="AQ115" i="4"/>
  <c r="BB68" i="4"/>
  <c r="AQ39" i="4"/>
  <c r="Y51" i="4"/>
  <c r="C68" i="4"/>
  <c r="BD68" i="4"/>
  <c r="C72" i="4"/>
  <c r="AT39" i="4"/>
  <c r="AA51" i="4"/>
  <c r="G68" i="4"/>
  <c r="BG68" i="4"/>
  <c r="S72" i="4"/>
  <c r="U33" i="4"/>
  <c r="AK51" i="4"/>
  <c r="I68" i="4"/>
  <c r="BJ68" i="4"/>
  <c r="V72" i="4"/>
  <c r="X75" i="4"/>
  <c r="BH76" i="4"/>
  <c r="BH51" i="4"/>
  <c r="J68" i="4"/>
  <c r="BL68" i="4"/>
  <c r="Y72" i="4"/>
  <c r="CF27" i="4"/>
  <c r="CK33" i="4"/>
  <c r="BQ51" i="4"/>
  <c r="L68" i="4"/>
  <c r="BO68" i="4"/>
  <c r="AK72" i="4"/>
  <c r="AI75" i="4"/>
  <c r="G90" i="4"/>
  <c r="BC97" i="4"/>
  <c r="X102" i="4"/>
  <c r="AB110" i="4"/>
  <c r="BV51" i="4"/>
  <c r="N68" i="4"/>
  <c r="BQ68" i="4"/>
  <c r="AT72" i="4"/>
  <c r="AQ75" i="4"/>
  <c r="AH90" i="4"/>
  <c r="BR97" i="4"/>
  <c r="AH102" i="4"/>
  <c r="X22" i="4"/>
  <c r="P68" i="4"/>
  <c r="BU68" i="4"/>
  <c r="AW72" i="4"/>
  <c r="AY75" i="4"/>
  <c r="BY90" i="4"/>
  <c r="BU97" i="4"/>
  <c r="AQ102" i="4"/>
  <c r="BP110" i="4"/>
  <c r="AP35" i="4"/>
  <c r="BN38" i="4"/>
  <c r="Z45" i="4"/>
  <c r="S51" i="4"/>
  <c r="BH60" i="4"/>
  <c r="AJ68" i="4"/>
  <c r="CK68" i="4"/>
  <c r="BT72" i="4"/>
  <c r="AB75" i="4"/>
  <c r="BS75" i="4"/>
  <c r="BR79" i="4"/>
  <c r="AG83" i="4"/>
  <c r="P86" i="4"/>
  <c r="R90" i="4"/>
  <c r="AC91" i="4"/>
  <c r="P100" i="4"/>
  <c r="AT101" i="4"/>
  <c r="BF103" i="4"/>
  <c r="K109" i="4"/>
  <c r="CK109" i="4"/>
  <c r="S113" i="4"/>
  <c r="AQ35" i="4"/>
  <c r="BR38" i="4"/>
  <c r="BZ60" i="4"/>
  <c r="AK83" i="4"/>
  <c r="AI91" i="4"/>
  <c r="M109" i="4"/>
  <c r="CM109" i="4"/>
  <c r="BA35" i="4"/>
  <c r="BS38" i="4"/>
  <c r="AL83" i="4"/>
  <c r="AB86" i="4"/>
  <c r="AL90" i="4"/>
  <c r="BF91" i="4"/>
  <c r="W100" i="4"/>
  <c r="CD101" i="4"/>
  <c r="Y104" i="4"/>
  <c r="O109" i="4"/>
  <c r="G114" i="4"/>
  <c r="AZ31" i="4"/>
  <c r="BQ35" i="4"/>
  <c r="BE45" i="4"/>
  <c r="AJ51" i="4"/>
  <c r="AT61" i="4"/>
  <c r="AT68" i="4"/>
  <c r="AM75" i="4"/>
  <c r="CA75" i="4"/>
  <c r="M81" i="4"/>
  <c r="AZ83" i="4"/>
  <c r="AH86" i="4"/>
  <c r="AT90" i="4"/>
  <c r="BV91" i="4"/>
  <c r="E97" i="4"/>
  <c r="X100" i="4"/>
  <c r="CG101" i="4"/>
  <c r="AB104" i="4"/>
  <c r="X109" i="4"/>
  <c r="I110" i="4"/>
  <c r="AR114" i="4"/>
  <c r="CH22" i="4"/>
  <c r="CF20" i="4"/>
  <c r="BS35" i="4"/>
  <c r="CK45" i="4"/>
  <c r="AN75" i="4"/>
  <c r="CD75" i="4"/>
  <c r="AJ81" i="4"/>
  <c r="BA83" i="4"/>
  <c r="BB86" i="4"/>
  <c r="AV90" i="4"/>
  <c r="CE91" i="4"/>
  <c r="F97" i="4"/>
  <c r="BA100" i="4"/>
  <c r="CK101" i="4"/>
  <c r="AI104" i="4"/>
  <c r="AA109" i="4"/>
  <c r="CE21" i="4"/>
  <c r="BX35" i="4"/>
  <c r="BD62" i="4"/>
  <c r="AY70" i="4"/>
  <c r="C75" i="4"/>
  <c r="AO75" i="4"/>
  <c r="CG75" i="4"/>
  <c r="AS81" i="4"/>
  <c r="BB83" i="4"/>
  <c r="CB86" i="4"/>
  <c r="AX90" i="4"/>
  <c r="CH91" i="4"/>
  <c r="O97" i="4"/>
  <c r="BL100" i="4"/>
  <c r="AP104" i="4"/>
  <c r="AH109" i="4"/>
  <c r="P110" i="4"/>
  <c r="V115" i="4"/>
  <c r="CA35" i="4"/>
  <c r="BE83" i="4"/>
  <c r="AY90" i="4"/>
  <c r="AL109" i="4"/>
  <c r="Z47" i="4"/>
  <c r="BU51" i="4"/>
  <c r="AU57" i="4"/>
  <c r="BX63" i="4"/>
  <c r="F75" i="4"/>
  <c r="AU75" i="4"/>
  <c r="CJ75" i="4"/>
  <c r="Y82" i="4"/>
  <c r="BT83" i="4"/>
  <c r="CH86" i="4"/>
  <c r="BS90" i="4"/>
  <c r="AE97" i="4"/>
  <c r="BV100" i="4"/>
  <c r="Y102" i="4"/>
  <c r="BT104" i="4"/>
  <c r="AU109" i="4"/>
  <c r="AM110" i="4"/>
  <c r="BE115" i="4"/>
  <c r="AG47" i="4"/>
  <c r="BX83" i="4"/>
  <c r="AV109" i="4"/>
  <c r="P24" i="4"/>
  <c r="BF40" i="4"/>
  <c r="AN47" i="4"/>
  <c r="CA64" i="4"/>
  <c r="C83" i="4"/>
  <c r="BY83" i="4"/>
  <c r="BZ90" i="4"/>
  <c r="AZ109" i="4"/>
  <c r="CN22" i="4"/>
  <c r="AZ24" i="4"/>
  <c r="CA37" i="4"/>
  <c r="BH47" i="4"/>
  <c r="AM59" i="4"/>
  <c r="CH64" i="4"/>
  <c r="S76" i="4"/>
  <c r="D83" i="4"/>
  <c r="CL83" i="4"/>
  <c r="CE90" i="4"/>
  <c r="BB109" i="4"/>
  <c r="BZ24" i="4"/>
  <c r="BI47" i="4"/>
  <c r="E83" i="4"/>
  <c r="CN83" i="4"/>
  <c r="CK90" i="4"/>
  <c r="BH109" i="4"/>
  <c r="BS109" i="4"/>
  <c r="CA23" i="4"/>
  <c r="Y35" i="4"/>
  <c r="AC38" i="4"/>
  <c r="CB53" i="4"/>
  <c r="J60" i="4"/>
  <c r="AR65" i="4"/>
  <c r="BZ77" i="4"/>
  <c r="O83" i="4"/>
  <c r="M90" i="4"/>
  <c r="F91" i="4"/>
  <c r="T101" i="4"/>
  <c r="Y103" i="4"/>
  <c r="BV109" i="4"/>
  <c r="BR26" i="4"/>
  <c r="Z35" i="4"/>
  <c r="AD38" i="4"/>
  <c r="CG53" i="4"/>
  <c r="AA60" i="4"/>
  <c r="AT65" i="4"/>
  <c r="R83" i="4"/>
  <c r="N90" i="4"/>
  <c r="R91" i="4"/>
  <c r="AA94" i="4"/>
  <c r="AO101" i="4"/>
  <c r="AH103" i="4"/>
  <c r="D109" i="4"/>
  <c r="BY109" i="4"/>
  <c r="BU112" i="4"/>
  <c r="AX21" i="4"/>
  <c r="AG35" i="4"/>
  <c r="AN38" i="4"/>
  <c r="V45" i="4"/>
  <c r="CL53" i="4"/>
  <c r="AS60" i="4"/>
  <c r="BI72" i="4"/>
  <c r="AA75" i="4"/>
  <c r="BP75" i="4"/>
  <c r="T83" i="4"/>
  <c r="M86" i="4"/>
  <c r="P90" i="4"/>
  <c r="V91" i="4"/>
  <c r="CM94" i="4"/>
  <c r="N100" i="4"/>
  <c r="AP101" i="4"/>
  <c r="AR103" i="4"/>
  <c r="I109" i="4"/>
  <c r="CC109" i="4"/>
  <c r="BX18" i="4"/>
  <c r="AX35" i="4"/>
  <c r="AZ37" i="4"/>
  <c r="BE38" i="4"/>
  <c r="AO40" i="4"/>
  <c r="R45" i="4"/>
  <c r="S47" i="4"/>
  <c r="Q51" i="4"/>
  <c r="AT54" i="4"/>
  <c r="V57" i="4"/>
  <c r="H60" i="4"/>
  <c r="AO60" i="4"/>
  <c r="BX60" i="4"/>
  <c r="AG61" i="4"/>
  <c r="AS62" i="4"/>
  <c r="BG63" i="4"/>
  <c r="AE65" i="4"/>
  <c r="K67" i="4"/>
  <c r="CB67" i="4"/>
  <c r="S68" i="4"/>
  <c r="BH68" i="4"/>
  <c r="AZ71" i="4"/>
  <c r="AJ75" i="4"/>
  <c r="BT75" i="4"/>
  <c r="J76" i="4"/>
  <c r="BB76" i="4"/>
  <c r="AB81" i="4"/>
  <c r="CM82" i="4"/>
  <c r="AC83" i="4"/>
  <c r="BM83" i="4"/>
  <c r="L86" i="4"/>
  <c r="E90" i="4"/>
  <c r="BQ90" i="4"/>
  <c r="BD91" i="4"/>
  <c r="H94" i="4"/>
  <c r="BB97" i="4"/>
  <c r="AR100" i="4"/>
  <c r="Q101" i="4"/>
  <c r="BD101" i="4"/>
  <c r="E102" i="4"/>
  <c r="X104" i="4"/>
  <c r="BS106" i="4"/>
  <c r="X108" i="4"/>
  <c r="AZ108" i="4"/>
  <c r="CB108" i="4"/>
  <c r="AE109" i="4"/>
  <c r="B110" i="4"/>
  <c r="BO112" i="4"/>
  <c r="AI113" i="4"/>
  <c r="BS113" i="4"/>
  <c r="P115" i="4"/>
  <c r="BQ37" i="4"/>
  <c r="AT57" i="4"/>
  <c r="I60" i="4"/>
  <c r="AQ60" i="4"/>
  <c r="BY60" i="4"/>
  <c r="AO61" i="4"/>
  <c r="AW62" i="4"/>
  <c r="BV63" i="4"/>
  <c r="AN65" i="4"/>
  <c r="W67" i="4"/>
  <c r="CF67" i="4"/>
  <c r="BP71" i="4"/>
  <c r="K76" i="4"/>
  <c r="BE76" i="4"/>
  <c r="AH81" i="4"/>
  <c r="AE83" i="4"/>
  <c r="BN83" i="4"/>
  <c r="S101" i="4"/>
  <c r="BF101" i="4"/>
  <c r="Y108" i="4"/>
  <c r="BC108" i="4"/>
  <c r="CD108" i="4"/>
  <c r="AJ113" i="4"/>
  <c r="BW113" i="4"/>
  <c r="BQ71" i="4"/>
  <c r="Z108" i="4"/>
  <c r="BD108" i="4"/>
  <c r="CF108" i="4"/>
  <c r="AK113" i="4"/>
  <c r="BY113" i="4"/>
  <c r="BW8" i="4"/>
  <c r="BA20" i="4"/>
  <c r="CF37" i="4"/>
  <c r="B41" i="4"/>
  <c r="BM57" i="4"/>
  <c r="K60" i="4"/>
  <c r="AT60" i="4"/>
  <c r="CB60" i="4"/>
  <c r="AV61" i="4"/>
  <c r="BE62" i="4"/>
  <c r="CH63" i="4"/>
  <c r="AB67" i="4"/>
  <c r="CH67" i="4"/>
  <c r="B71" i="4"/>
  <c r="BU71" i="4"/>
  <c r="T76" i="4"/>
  <c r="BI76" i="4"/>
  <c r="D78" i="4"/>
  <c r="U101" i="4"/>
  <c r="BJ101" i="4"/>
  <c r="B108" i="4"/>
  <c r="AC108" i="4"/>
  <c r="BF108" i="4"/>
  <c r="CJ108" i="4"/>
  <c r="B113" i="4"/>
  <c r="AL113" i="4"/>
  <c r="BZ113" i="4"/>
  <c r="CD8" i="4"/>
  <c r="CB20" i="4"/>
  <c r="CD38" i="4"/>
  <c r="J41" i="4"/>
  <c r="AG53" i="4"/>
  <c r="K55" i="4"/>
  <c r="BT57" i="4"/>
  <c r="Q60" i="4"/>
  <c r="AW60" i="4"/>
  <c r="CE60" i="4"/>
  <c r="BD61" i="4"/>
  <c r="BL62" i="4"/>
  <c r="BF65" i="4"/>
  <c r="AD67" i="4"/>
  <c r="CK67" i="4"/>
  <c r="H71" i="4"/>
  <c r="BX71" i="4"/>
  <c r="Q73" i="4"/>
  <c r="U76" i="4"/>
  <c r="BN76" i="4"/>
  <c r="BD78" i="4"/>
  <c r="BB81" i="4"/>
  <c r="X101" i="4"/>
  <c r="BN101" i="4"/>
  <c r="C108" i="4"/>
  <c r="AD108" i="4"/>
  <c r="BG108" i="4"/>
  <c r="CK108" i="4"/>
  <c r="C113" i="4"/>
  <c r="AN113" i="4"/>
  <c r="CA113" i="4"/>
  <c r="BR22" i="4"/>
  <c r="C38" i="4"/>
  <c r="CG38" i="4"/>
  <c r="AI41" i="4"/>
  <c r="AH53" i="4"/>
  <c r="P55" i="4"/>
  <c r="BU57" i="4"/>
  <c r="R60" i="4"/>
  <c r="AY60" i="4"/>
  <c r="CG60" i="4"/>
  <c r="BE61" i="4"/>
  <c r="BU62" i="4"/>
  <c r="F64" i="4"/>
  <c r="BO65" i="4"/>
  <c r="AK67" i="4"/>
  <c r="CL67" i="4"/>
  <c r="I71" i="4"/>
  <c r="BZ71" i="4"/>
  <c r="R73" i="4"/>
  <c r="W76" i="4"/>
  <c r="BP76" i="4"/>
  <c r="BI81" i="4"/>
  <c r="F83" i="4"/>
  <c r="AM83" i="4"/>
  <c r="CB83" i="4"/>
  <c r="AJ96" i="4"/>
  <c r="AB101" i="4"/>
  <c r="BS101" i="4"/>
  <c r="D108" i="4"/>
  <c r="AG108" i="4"/>
  <c r="BI108" i="4"/>
  <c r="CL108" i="4"/>
  <c r="E113" i="4"/>
  <c r="AR113" i="4"/>
  <c r="CC113" i="4"/>
  <c r="U21" i="4"/>
  <c r="P26" i="4"/>
  <c r="CD35" i="4"/>
  <c r="E38" i="4"/>
  <c r="CN38" i="4"/>
  <c r="AO41" i="4"/>
  <c r="BI45" i="4"/>
  <c r="BR47" i="4"/>
  <c r="AP51" i="4"/>
  <c r="AQ53" i="4"/>
  <c r="Y55" i="4"/>
  <c r="S60" i="4"/>
  <c r="AZ60" i="4"/>
  <c r="CI60" i="4"/>
  <c r="BS61" i="4"/>
  <c r="CA62" i="4"/>
  <c r="H64" i="4"/>
  <c r="BT65" i="4"/>
  <c r="AN67" i="4"/>
  <c r="CN67" i="4"/>
  <c r="N71" i="4"/>
  <c r="CB71" i="4"/>
  <c r="W73" i="4"/>
  <c r="X76" i="4"/>
  <c r="BQ76" i="4"/>
  <c r="BO81" i="4"/>
  <c r="J83" i="4"/>
  <c r="AO83" i="4"/>
  <c r="CD83" i="4"/>
  <c r="AM86" i="4"/>
  <c r="U90" i="4"/>
  <c r="CO90" i="4"/>
  <c r="BO96" i="4"/>
  <c r="CB100" i="4"/>
  <c r="AG101" i="4"/>
  <c r="BU101" i="4"/>
  <c r="BH104" i="4"/>
  <c r="F108" i="4"/>
  <c r="AI108" i="4"/>
  <c r="BJ108" i="4"/>
  <c r="CM108" i="4"/>
  <c r="F113" i="4"/>
  <c r="AS113" i="4"/>
  <c r="CE113" i="4"/>
  <c r="M35" i="4"/>
  <c r="CI35" i="4"/>
  <c r="L38" i="4"/>
  <c r="AY41" i="4"/>
  <c r="CD45" i="4"/>
  <c r="CC47" i="4"/>
  <c r="AU51" i="4"/>
  <c r="BC53" i="4"/>
  <c r="AL55" i="4"/>
  <c r="B58" i="4"/>
  <c r="T60" i="4"/>
  <c r="BB60" i="4"/>
  <c r="CJ60" i="4"/>
  <c r="CC61" i="4"/>
  <c r="CG62" i="4"/>
  <c r="T64" i="4"/>
  <c r="CG65" i="4"/>
  <c r="AO67" i="4"/>
  <c r="AK68" i="4"/>
  <c r="BX68" i="4"/>
  <c r="O71" i="4"/>
  <c r="CH71" i="4"/>
  <c r="AQ73" i="4"/>
  <c r="AC76" i="4"/>
  <c r="BV76" i="4"/>
  <c r="B79" i="4"/>
  <c r="BQ81" i="4"/>
  <c r="K83" i="4"/>
  <c r="AS83" i="4"/>
  <c r="CG83" i="4"/>
  <c r="CK100" i="4"/>
  <c r="AH101" i="4"/>
  <c r="BW101" i="4"/>
  <c r="BL104" i="4"/>
  <c r="H108" i="4"/>
  <c r="AJ108" i="4"/>
  <c r="BM108" i="4"/>
  <c r="CO108" i="4"/>
  <c r="AO110" i="4"/>
  <c r="K113" i="4"/>
  <c r="AV113" i="4"/>
  <c r="CH113" i="4"/>
  <c r="BZ22" i="4"/>
  <c r="N35" i="4"/>
  <c r="P38" i="4"/>
  <c r="R39" i="4"/>
  <c r="BX41" i="4"/>
  <c r="CJ45" i="4"/>
  <c r="CD47" i="4"/>
  <c r="AW51" i="4"/>
  <c r="BL53" i="4"/>
  <c r="AO55" i="4"/>
  <c r="U60" i="4"/>
  <c r="BE60" i="4"/>
  <c r="CN60" i="4"/>
  <c r="CI61" i="4"/>
  <c r="CL62" i="4"/>
  <c r="AG64" i="4"/>
  <c r="CO65" i="4"/>
  <c r="AW67" i="4"/>
  <c r="B68" i="4"/>
  <c r="AL68" i="4"/>
  <c r="CB68" i="4"/>
  <c r="Q71" i="4"/>
  <c r="BF73" i="4"/>
  <c r="P75" i="4"/>
  <c r="BB75" i="4"/>
  <c r="CK75" i="4"/>
  <c r="AG76" i="4"/>
  <c r="BW76" i="4"/>
  <c r="AY79" i="4"/>
  <c r="BS81" i="4"/>
  <c r="M83" i="4"/>
  <c r="AY83" i="4"/>
  <c r="CH83" i="4"/>
  <c r="BV86" i="4"/>
  <c r="AJ90" i="4"/>
  <c r="D91" i="4"/>
  <c r="L93" i="4"/>
  <c r="D97" i="4"/>
  <c r="F100" i="4"/>
  <c r="CL100" i="4"/>
  <c r="AJ101" i="4"/>
  <c r="BY101" i="4"/>
  <c r="S103" i="4"/>
  <c r="BS104" i="4"/>
  <c r="I108" i="4"/>
  <c r="AK108" i="4"/>
  <c r="BP108" i="4"/>
  <c r="BR109" i="4"/>
  <c r="BD110" i="4"/>
  <c r="L113" i="4"/>
  <c r="AX113" i="4"/>
  <c r="CL113" i="4"/>
  <c r="I117" i="4"/>
  <c r="CE41" i="4"/>
  <c r="BX53" i="4"/>
  <c r="BX55" i="4"/>
  <c r="V60" i="4"/>
  <c r="BG60" i="4"/>
  <c r="CO60" i="4"/>
  <c r="CK61" i="4"/>
  <c r="CO62" i="4"/>
  <c r="AZ67" i="4"/>
  <c r="Y71" i="4"/>
  <c r="BG73" i="4"/>
  <c r="AK76" i="4"/>
  <c r="BX76" i="4"/>
  <c r="BV81" i="4"/>
  <c r="AK101" i="4"/>
  <c r="CA101" i="4"/>
  <c r="L108" i="4"/>
  <c r="AO108" i="4"/>
  <c r="BQ108" i="4"/>
  <c r="O113" i="4"/>
  <c r="AZ113" i="4"/>
  <c r="CM113" i="4"/>
  <c r="CK41" i="4"/>
  <c r="BE67" i="4"/>
  <c r="AI71" i="4"/>
  <c r="AN76" i="4"/>
  <c r="CE76" i="4"/>
  <c r="M108" i="4"/>
  <c r="AP108" i="4"/>
  <c r="BR108" i="4"/>
  <c r="P113" i="4"/>
  <c r="BB113" i="4"/>
  <c r="BV118" i="4"/>
  <c r="L8" i="4"/>
  <c r="AM24" i="4"/>
  <c r="C37" i="4"/>
  <c r="W46" i="4"/>
  <c r="AE49" i="4"/>
  <c r="AC60" i="4"/>
  <c r="BN60" i="4"/>
  <c r="F61" i="4"/>
  <c r="D62" i="4"/>
  <c r="U63" i="4"/>
  <c r="C67" i="4"/>
  <c r="BG67" i="4"/>
  <c r="AO71" i="4"/>
  <c r="H74" i="4"/>
  <c r="B76" i="4"/>
  <c r="AP76" i="4"/>
  <c r="CF76" i="4"/>
  <c r="Q82" i="4"/>
  <c r="N108" i="4"/>
  <c r="AR108" i="4"/>
  <c r="BU108" i="4"/>
  <c r="R113" i="4"/>
  <c r="BE113" i="4"/>
  <c r="H37" i="4"/>
  <c r="AN46" i="4"/>
  <c r="AG60" i="4"/>
  <c r="BO60" i="4"/>
  <c r="I61" i="4"/>
  <c r="G62" i="4"/>
  <c r="AJ63" i="4"/>
  <c r="E67" i="4"/>
  <c r="BH67" i="4"/>
  <c r="AQ71" i="4"/>
  <c r="M74" i="4"/>
  <c r="C76" i="4"/>
  <c r="AQ76" i="4"/>
  <c r="CG76" i="4"/>
  <c r="O108" i="4"/>
  <c r="AS108" i="4"/>
  <c r="BV108" i="4"/>
  <c r="BH113" i="4"/>
  <c r="C92" i="5"/>
  <c r="AB31" i="4"/>
  <c r="T8" i="4"/>
  <c r="U23" i="4"/>
  <c r="P31" i="4"/>
  <c r="U37" i="4"/>
  <c r="AP38" i="4"/>
  <c r="BS46" i="4"/>
  <c r="CB51" i="4"/>
  <c r="C57" i="4"/>
  <c r="B60" i="4"/>
  <c r="AH60" i="4"/>
  <c r="BP60" i="4"/>
  <c r="K61" i="4"/>
  <c r="R62" i="4"/>
  <c r="AO63" i="4"/>
  <c r="L65" i="4"/>
  <c r="F67" i="4"/>
  <c r="BJ67" i="4"/>
  <c r="AR71" i="4"/>
  <c r="AE74" i="4"/>
  <c r="D76" i="4"/>
  <c r="AS76" i="4"/>
  <c r="CH76" i="4"/>
  <c r="N81" i="4"/>
  <c r="BH82" i="4"/>
  <c r="X83" i="4"/>
  <c r="BH83" i="4"/>
  <c r="L85" i="4"/>
  <c r="G101" i="4"/>
  <c r="AV101" i="4"/>
  <c r="CM101" i="4"/>
  <c r="E106" i="4"/>
  <c r="R108" i="4"/>
  <c r="AT108" i="4"/>
  <c r="BY108" i="4"/>
  <c r="AM111" i="4"/>
  <c r="U113" i="4"/>
  <c r="BM113" i="4"/>
  <c r="CF114" i="4"/>
  <c r="E92" i="5"/>
  <c r="AC37" i="4"/>
  <c r="AR38" i="4"/>
  <c r="I40" i="4"/>
  <c r="E51" i="4"/>
  <c r="CC51" i="4"/>
  <c r="AI54" i="4"/>
  <c r="O57" i="4"/>
  <c r="C60" i="4"/>
  <c r="AJ60" i="4"/>
  <c r="BS60" i="4"/>
  <c r="V61" i="4"/>
  <c r="Z62" i="4"/>
  <c r="AV63" i="4"/>
  <c r="M65" i="4"/>
  <c r="I67" i="4"/>
  <c r="BL67" i="4"/>
  <c r="AT71" i="4"/>
  <c r="BD74" i="4"/>
  <c r="H76" i="4"/>
  <c r="AV76" i="4"/>
  <c r="CL76" i="4"/>
  <c r="Q81" i="4"/>
  <c r="BQ82" i="4"/>
  <c r="AA83" i="4"/>
  <c r="BJ83" i="4"/>
  <c r="AE85" i="4"/>
  <c r="BF90" i="4"/>
  <c r="AT91" i="4"/>
  <c r="BU93" i="4"/>
  <c r="AM97" i="4"/>
  <c r="AK100" i="4"/>
  <c r="J101" i="4"/>
  <c r="AZ101" i="4"/>
  <c r="CO101" i="4"/>
  <c r="D104" i="4"/>
  <c r="T106" i="4"/>
  <c r="T108" i="4"/>
  <c r="AV108" i="4"/>
  <c r="BZ108" i="4"/>
  <c r="X113" i="4"/>
  <c r="BO113" i="4"/>
  <c r="AB8" i="4"/>
  <c r="BP18" i="4"/>
  <c r="CE32" i="4"/>
  <c r="AW35" i="4"/>
  <c r="AT37" i="4"/>
  <c r="BD38" i="4"/>
  <c r="N40" i="4"/>
  <c r="Q45" i="4"/>
  <c r="I51" i="4"/>
  <c r="CO51" i="4"/>
  <c r="AJ54" i="4"/>
  <c r="E60" i="4"/>
  <c r="AM60" i="4"/>
  <c r="BV60" i="4"/>
  <c r="AE61" i="4"/>
  <c r="AB62" i="4"/>
  <c r="BD63" i="4"/>
  <c r="J67" i="4"/>
  <c r="BY67" i="4"/>
  <c r="V69" i="4"/>
  <c r="AU71" i="4"/>
  <c r="CN74" i="4"/>
  <c r="I76" i="4"/>
  <c r="AX76" i="4"/>
  <c r="BX82" i="4"/>
  <c r="AB83" i="4"/>
  <c r="BL83" i="4"/>
  <c r="AN97" i="4"/>
  <c r="AO100" i="4"/>
  <c r="K101" i="4"/>
  <c r="BA101" i="4"/>
  <c r="O104" i="4"/>
  <c r="W108" i="4"/>
  <c r="AY108" i="4"/>
  <c r="CA108" i="4"/>
  <c r="B112" i="4"/>
  <c r="Y113" i="4"/>
  <c r="BP113" i="4"/>
  <c r="G115" i="4"/>
  <c r="D8" i="4"/>
  <c r="BN8" i="4"/>
  <c r="P32" i="4"/>
  <c r="BG8" i="4"/>
  <c r="BZ23" i="4"/>
  <c r="P23" i="4"/>
  <c r="I35" i="4"/>
  <c r="BM35" i="4"/>
  <c r="I45" i="4"/>
  <c r="CC45" i="4"/>
  <c r="BG46" i="4"/>
  <c r="Q49" i="4"/>
  <c r="CB49" i="4"/>
  <c r="AI50" i="4"/>
  <c r="BV50" i="4"/>
  <c r="O53" i="4"/>
  <c r="S54" i="4"/>
  <c r="CE30" i="4"/>
  <c r="P30" i="4"/>
  <c r="CM40" i="4"/>
  <c r="BM40" i="4"/>
  <c r="G40" i="4"/>
  <c r="BJ40" i="4"/>
  <c r="F40" i="4"/>
  <c r="AS40" i="4"/>
  <c r="CN40" i="4"/>
  <c r="AL40" i="4"/>
  <c r="CK40" i="4"/>
  <c r="AG40" i="4"/>
  <c r="BW40" i="4"/>
  <c r="S40" i="4"/>
  <c r="CF40" i="4"/>
  <c r="BP46" i="4"/>
  <c r="R49" i="4"/>
  <c r="CK49" i="4"/>
  <c r="AJ50" i="4"/>
  <c r="CB50" i="4"/>
  <c r="AM23" i="4"/>
  <c r="BR31" i="4"/>
  <c r="BZ31" i="4"/>
  <c r="BC31" i="4"/>
  <c r="C40" i="4"/>
  <c r="BW41" i="4"/>
  <c r="S41" i="4"/>
  <c r="BT41" i="4"/>
  <c r="O41" i="4"/>
  <c r="BG41" i="4"/>
  <c r="I41" i="4"/>
  <c r="AR41" i="4"/>
  <c r="AP41" i="4"/>
  <c r="CB41" i="4"/>
  <c r="AD41" i="4"/>
  <c r="CA41" i="4"/>
  <c r="Y49" i="4"/>
  <c r="CM49" i="4"/>
  <c r="AN50" i="4"/>
  <c r="CK58" i="4"/>
  <c r="AN58" i="4"/>
  <c r="AP48" i="4"/>
  <c r="AI48" i="4"/>
  <c r="T48" i="4"/>
  <c r="BJ48" i="4"/>
  <c r="CG50" i="4"/>
  <c r="BZ50" i="4"/>
  <c r="AZ50" i="4"/>
  <c r="AA50" i="4"/>
  <c r="D50" i="4"/>
  <c r="CF50" i="4"/>
  <c r="BG50" i="4"/>
  <c r="AH50" i="4"/>
  <c r="G50" i="4"/>
  <c r="CE50" i="4"/>
  <c r="BF50" i="4"/>
  <c r="AE50" i="4"/>
  <c r="F50" i="4"/>
  <c r="BY50" i="4"/>
  <c r="AX50" i="4"/>
  <c r="X50" i="4"/>
  <c r="BT50" i="4"/>
  <c r="AS50" i="4"/>
  <c r="R50" i="4"/>
  <c r="BR50" i="4"/>
  <c r="AR50" i="4"/>
  <c r="Q50" i="4"/>
  <c r="CL50" i="4"/>
  <c r="BL50" i="4"/>
  <c r="AK50" i="4"/>
  <c r="L50" i="4"/>
  <c r="AO50" i="4"/>
  <c r="CD50" i="4"/>
  <c r="BG56" i="4"/>
  <c r="BB56" i="4"/>
  <c r="CN56" i="4"/>
  <c r="CL56" i="4"/>
  <c r="R56" i="4"/>
  <c r="BN46" i="4"/>
  <c r="BU46" i="4"/>
  <c r="AB46" i="4"/>
  <c r="BT46" i="4"/>
  <c r="X46" i="4"/>
  <c r="BH46" i="4"/>
  <c r="L46" i="4"/>
  <c r="AZ46" i="4"/>
  <c r="E46" i="4"/>
  <c r="AV46" i="4"/>
  <c r="D46" i="4"/>
  <c r="CK46" i="4"/>
  <c r="AJ46" i="4"/>
  <c r="CB46" i="4"/>
  <c r="J48" i="4"/>
  <c r="AJ49" i="4"/>
  <c r="B50" i="4"/>
  <c r="AP50" i="4"/>
  <c r="CJ50" i="4"/>
  <c r="Q56" i="4"/>
  <c r="AK21" i="4"/>
  <c r="AZ21" i="4"/>
  <c r="X40" i="4"/>
  <c r="L41" i="4"/>
  <c r="CM41" i="4"/>
  <c r="AB45" i="4"/>
  <c r="G46" i="4"/>
  <c r="CC46" i="4"/>
  <c r="U48" i="4"/>
  <c r="AM49" i="4"/>
  <c r="C50" i="4"/>
  <c r="AU50" i="4"/>
  <c r="CK50" i="4"/>
  <c r="AK56" i="4"/>
  <c r="BE58" i="4"/>
  <c r="AE8" i="4"/>
  <c r="CO8" i="4"/>
  <c r="BP30" i="4"/>
  <c r="L21" i="4"/>
  <c r="BC32" i="4"/>
  <c r="AD35" i="4"/>
  <c r="CE35" i="4"/>
  <c r="Z40" i="4"/>
  <c r="N41" i="4"/>
  <c r="AL45" i="4"/>
  <c r="J46" i="4"/>
  <c r="CL46" i="4"/>
  <c r="AE48" i="4"/>
  <c r="AN49" i="4"/>
  <c r="H50" i="4"/>
  <c r="AW50" i="4"/>
  <c r="CM50" i="4"/>
  <c r="AU53" i="4"/>
  <c r="BC56" i="4"/>
  <c r="BF58" i="4"/>
  <c r="AL22" i="4"/>
  <c r="Z33" i="4"/>
  <c r="AY33" i="4"/>
  <c r="AN33" i="4"/>
  <c r="BW33" i="4"/>
  <c r="BM39" i="4"/>
  <c r="P39" i="4"/>
  <c r="G39" i="4"/>
  <c r="CD39" i="4"/>
  <c r="BQ39" i="4"/>
  <c r="AZ39" i="4"/>
  <c r="AB39" i="4"/>
  <c r="AC40" i="4"/>
  <c r="X41" i="4"/>
  <c r="BT43" i="4"/>
  <c r="BD43" i="4"/>
  <c r="AP45" i="4"/>
  <c r="O46" i="4"/>
  <c r="CN46" i="4"/>
  <c r="AG48" i="4"/>
  <c r="AT49" i="4"/>
  <c r="I50" i="4"/>
  <c r="AY50" i="4"/>
  <c r="CN50" i="4"/>
  <c r="AC55" i="4"/>
  <c r="AN55" i="4"/>
  <c r="CH55" i="4"/>
  <c r="G55" i="4"/>
  <c r="CF55" i="4"/>
  <c r="E55" i="4"/>
  <c r="BP55" i="4"/>
  <c r="AV55" i="4"/>
  <c r="AS55" i="4"/>
  <c r="Q55" i="4"/>
  <c r="BJ56" i="4"/>
  <c r="BZ8" i="4"/>
  <c r="P8" i="4"/>
  <c r="BC8" i="4"/>
  <c r="CH8" i="4"/>
  <c r="X24" i="4"/>
  <c r="BC22" i="4"/>
  <c r="BC24" i="4"/>
  <c r="AU21" i="4"/>
  <c r="P33" i="4"/>
  <c r="B39" i="4"/>
  <c r="AM40" i="4"/>
  <c r="AA41" i="4"/>
  <c r="V43" i="4"/>
  <c r="P46" i="4"/>
  <c r="AL47" i="4"/>
  <c r="BG47" i="4"/>
  <c r="AX47" i="4"/>
  <c r="U47" i="4"/>
  <c r="CM47" i="4"/>
  <c r="G47" i="4"/>
  <c r="CE47" i="4"/>
  <c r="E47" i="4"/>
  <c r="BM47" i="4"/>
  <c r="BA48" i="4"/>
  <c r="AV49" i="4"/>
  <c r="N50" i="4"/>
  <c r="BC50" i="4"/>
  <c r="CO50" i="4"/>
  <c r="C55" i="4"/>
  <c r="BQ57" i="4"/>
  <c r="BH57" i="4"/>
  <c r="AJ57" i="4"/>
  <c r="AB57" i="4"/>
  <c r="K57" i="4"/>
  <c r="CJ57" i="4"/>
  <c r="CG57" i="4"/>
  <c r="BA57" i="4"/>
  <c r="CH25" i="4"/>
  <c r="AU25" i="4"/>
  <c r="AJ44" i="4"/>
  <c r="BR44" i="4"/>
  <c r="AZ44" i="4"/>
  <c r="BE48" i="4"/>
  <c r="BB49" i="4"/>
  <c r="O50" i="4"/>
  <c r="BD50" i="4"/>
  <c r="CK21" i="4"/>
  <c r="BC26" i="4"/>
  <c r="AU26" i="4"/>
  <c r="AV40" i="4"/>
  <c r="AJ41" i="4"/>
  <c r="J44" i="4"/>
  <c r="AG46" i="4"/>
  <c r="BV48" i="4"/>
  <c r="BH49" i="4"/>
  <c r="P50" i="4"/>
  <c r="BH50" i="4"/>
  <c r="BC40" i="4"/>
  <c r="U44" i="4"/>
  <c r="AI46" i="4"/>
  <c r="CE48" i="4"/>
  <c r="T50" i="4"/>
  <c r="BI50" i="4"/>
  <c r="BW44" i="4"/>
  <c r="CA49" i="4"/>
  <c r="BP49" i="4"/>
  <c r="W49" i="4"/>
  <c r="BL49" i="4"/>
  <c r="U49" i="4"/>
  <c r="CO49" i="4"/>
  <c r="BA49" i="4"/>
  <c r="M49" i="4"/>
  <c r="CJ49" i="4"/>
  <c r="AS49" i="4"/>
  <c r="E49" i="4"/>
  <c r="CE49" i="4"/>
  <c r="AQ49" i="4"/>
  <c r="D49" i="4"/>
  <c r="BT49" i="4"/>
  <c r="AI49" i="4"/>
  <c r="BQ49" i="4"/>
  <c r="W50" i="4"/>
  <c r="BN50" i="4"/>
  <c r="AU27" i="4"/>
  <c r="BZ27" i="4"/>
  <c r="BN40" i="4"/>
  <c r="BD41" i="4"/>
  <c r="CM45" i="4"/>
  <c r="BZ45" i="4"/>
  <c r="AJ45" i="4"/>
  <c r="BW45" i="4"/>
  <c r="AD45" i="4"/>
  <c r="BJ45" i="4"/>
  <c r="U45" i="4"/>
  <c r="BD45" i="4"/>
  <c r="P45" i="4"/>
  <c r="BC45" i="4"/>
  <c r="O45" i="4"/>
  <c r="CI45" i="4"/>
  <c r="AT45" i="4"/>
  <c r="B45" i="4"/>
  <c r="BP45" i="4"/>
  <c r="AR46" i="4"/>
  <c r="F49" i="4"/>
  <c r="BR49" i="4"/>
  <c r="Y50" i="4"/>
  <c r="BP50" i="4"/>
  <c r="CN52" i="4"/>
  <c r="AX22" i="4"/>
  <c r="P27" i="4"/>
  <c r="BZ35" i="4"/>
  <c r="CL35" i="4"/>
  <c r="BC35" i="4"/>
  <c r="V35" i="4"/>
  <c r="CK35" i="4"/>
  <c r="BB35" i="4"/>
  <c r="S35" i="4"/>
  <c r="CC35" i="4"/>
  <c r="AR35" i="4"/>
  <c r="J35" i="4"/>
  <c r="BU35" i="4"/>
  <c r="AL35" i="4"/>
  <c r="F35" i="4"/>
  <c r="BT35" i="4"/>
  <c r="AK35" i="4"/>
  <c r="E35" i="4"/>
  <c r="BL35" i="4"/>
  <c r="AA35" i="4"/>
  <c r="BG35" i="4"/>
  <c r="BW39" i="4"/>
  <c r="BU40" i="4"/>
  <c r="BI41" i="4"/>
  <c r="G45" i="4"/>
  <c r="BQ45" i="4"/>
  <c r="AU46" i="4"/>
  <c r="L49" i="4"/>
  <c r="BW49" i="4"/>
  <c r="Z50" i="4"/>
  <c r="BQ50" i="4"/>
  <c r="BW53" i="4"/>
  <c r="BQ53" i="4"/>
  <c r="M53" i="4"/>
  <c r="AP53" i="4"/>
  <c r="AJ53" i="4"/>
  <c r="CF53" i="4"/>
  <c r="V53" i="4"/>
  <c r="BV53" i="4"/>
  <c r="J53" i="4"/>
  <c r="BM53" i="4"/>
  <c r="I53" i="4"/>
  <c r="BB53" i="4"/>
  <c r="CB54" i="4"/>
  <c r="BD54" i="4"/>
  <c r="J54" i="4"/>
  <c r="B54" i="4"/>
  <c r="CA54" i="4"/>
  <c r="BM54" i="4"/>
  <c r="BF54" i="4"/>
  <c r="X54" i="4"/>
  <c r="AX55" i="4"/>
  <c r="BR70" i="4"/>
  <c r="BD70" i="4"/>
  <c r="AE70" i="4"/>
  <c r="L70" i="4"/>
  <c r="M70" i="4"/>
  <c r="F70" i="4"/>
  <c r="CO70" i="4"/>
  <c r="CL70" i="4"/>
  <c r="BY70" i="4"/>
  <c r="BG70" i="4"/>
  <c r="AN70" i="4"/>
  <c r="AD70" i="4"/>
  <c r="AT25" i="4"/>
  <c r="AE30" i="4"/>
  <c r="H35" i="4"/>
  <c r="BH35" i="4"/>
  <c r="CA39" i="4"/>
  <c r="BZ40" i="4"/>
  <c r="BQ41" i="4"/>
  <c r="H45" i="4"/>
  <c r="BT45" i="4"/>
  <c r="BD46" i="4"/>
  <c r="N49" i="4"/>
  <c r="BZ49" i="4"/>
  <c r="AD50" i="4"/>
  <c r="BU50" i="4"/>
  <c r="E53" i="4"/>
  <c r="K54" i="4"/>
  <c r="BG55" i="4"/>
  <c r="Q70" i="4"/>
  <c r="CE31" i="4"/>
  <c r="G38" i="4"/>
  <c r="BH38" i="4"/>
  <c r="BZ65" i="4"/>
  <c r="S65" i="4"/>
  <c r="BM65" i="4"/>
  <c r="CK65" i="4"/>
  <c r="AU73" i="4"/>
  <c r="W85" i="4"/>
  <c r="X86" i="4"/>
  <c r="CL86" i="4"/>
  <c r="CI91" i="4"/>
  <c r="AH91" i="4"/>
  <c r="BU91" i="4"/>
  <c r="N91" i="4"/>
  <c r="BS91" i="4"/>
  <c r="H91" i="4"/>
  <c r="BG91" i="4"/>
  <c r="E91" i="4"/>
  <c r="AQ91" i="4"/>
  <c r="CF91" i="4"/>
  <c r="Q93" i="4"/>
  <c r="R94" i="4"/>
  <c r="S99" i="4"/>
  <c r="AG102" i="4"/>
  <c r="Z104" i="4"/>
  <c r="CC107" i="4"/>
  <c r="BO77" i="4"/>
  <c r="AN77" i="4"/>
  <c r="F77" i="4"/>
  <c r="BE77" i="4"/>
  <c r="Z85" i="4"/>
  <c r="Y94" i="4"/>
  <c r="BL92" i="4"/>
  <c r="BW92" i="4"/>
  <c r="BV92" i="4"/>
  <c r="AP92" i="4"/>
  <c r="O92" i="4"/>
  <c r="CN107" i="4"/>
  <c r="AM107" i="4"/>
  <c r="CL107" i="4"/>
  <c r="AJ107" i="4"/>
  <c r="CJ107" i="4"/>
  <c r="AH107" i="4"/>
  <c r="BR107" i="4"/>
  <c r="R107" i="4"/>
  <c r="BO107" i="4"/>
  <c r="H107" i="4"/>
  <c r="BE107" i="4"/>
  <c r="D107" i="4"/>
  <c r="AO107" i="4"/>
  <c r="BI73" i="4"/>
  <c r="R77" i="4"/>
  <c r="AS85" i="4"/>
  <c r="N92" i="4"/>
  <c r="AL94" i="4"/>
  <c r="AU102" i="4"/>
  <c r="CB104" i="4"/>
  <c r="BC104" i="4"/>
  <c r="AD104" i="4"/>
  <c r="H104" i="4"/>
  <c r="BX104" i="4"/>
  <c r="BA104" i="4"/>
  <c r="AA104" i="4"/>
  <c r="E104" i="4"/>
  <c r="CN104" i="4"/>
  <c r="BQ104" i="4"/>
  <c r="AR104" i="4"/>
  <c r="U104" i="4"/>
  <c r="CM104" i="4"/>
  <c r="BP104" i="4"/>
  <c r="AQ104" i="4"/>
  <c r="S104" i="4"/>
  <c r="CK104" i="4"/>
  <c r="BM104" i="4"/>
  <c r="AM104" i="4"/>
  <c r="P104" i="4"/>
  <c r="CC104" i="4"/>
  <c r="BD104" i="4"/>
  <c r="AG104" i="4"/>
  <c r="I104" i="4"/>
  <c r="AJ104" i="4"/>
  <c r="BV104" i="4"/>
  <c r="B107" i="4"/>
  <c r="BS31" i="4"/>
  <c r="CI26" i="4"/>
  <c r="U38" i="4"/>
  <c r="BW38" i="4"/>
  <c r="BR51" i="4"/>
  <c r="BM51" i="4"/>
  <c r="L51" i="4"/>
  <c r="BA51" i="4"/>
  <c r="BP73" i="4"/>
  <c r="V77" i="4"/>
  <c r="BA85" i="4"/>
  <c r="AN86" i="4"/>
  <c r="R92" i="4"/>
  <c r="AT93" i="4"/>
  <c r="AO94" i="4"/>
  <c r="BE102" i="4"/>
  <c r="B104" i="4"/>
  <c r="AK104" i="4"/>
  <c r="BW104" i="4"/>
  <c r="F107" i="4"/>
  <c r="BT32" i="4"/>
  <c r="Z26" i="4"/>
  <c r="Z20" i="4"/>
  <c r="AH37" i="4"/>
  <c r="Z38" i="4"/>
  <c r="CB38" i="4"/>
  <c r="D51" i="4"/>
  <c r="BB51" i="4"/>
  <c r="T65" i="4"/>
  <c r="CI73" i="4"/>
  <c r="O75" i="4"/>
  <c r="AV75" i="4"/>
  <c r="AK77" i="4"/>
  <c r="BG81" i="4"/>
  <c r="AI81" i="4"/>
  <c r="CM81" i="4"/>
  <c r="X81" i="4"/>
  <c r="BP81" i="4"/>
  <c r="F81" i="4"/>
  <c r="BZ81" i="4"/>
  <c r="BE85" i="4"/>
  <c r="AV86" i="4"/>
  <c r="CC90" i="4"/>
  <c r="AN90" i="4"/>
  <c r="B90" i="4"/>
  <c r="BO90" i="4"/>
  <c r="AC90" i="4"/>
  <c r="BL90" i="4"/>
  <c r="W90" i="4"/>
  <c r="BI90" i="4"/>
  <c r="S90" i="4"/>
  <c r="CI90" i="4"/>
  <c r="AW90" i="4"/>
  <c r="H90" i="4"/>
  <c r="BA90" i="4"/>
  <c r="X91" i="4"/>
  <c r="AC92" i="4"/>
  <c r="AW93" i="4"/>
  <c r="AZ94" i="4"/>
  <c r="BG102" i="4"/>
  <c r="C104" i="4"/>
  <c r="AL104" i="4"/>
  <c r="BY104" i="4"/>
  <c r="S107" i="4"/>
  <c r="AT77" i="4"/>
  <c r="AG82" i="4"/>
  <c r="H82" i="4"/>
  <c r="BY82" i="4"/>
  <c r="BB82" i="4"/>
  <c r="BM85" i="4"/>
  <c r="AD92" i="4"/>
  <c r="BD94" i="4"/>
  <c r="T107" i="4"/>
  <c r="AW77" i="4"/>
  <c r="E82" i="4"/>
  <c r="BX85" i="4"/>
  <c r="BD86" i="4"/>
  <c r="AO92" i="4"/>
  <c r="BC93" i="4"/>
  <c r="BF94" i="4"/>
  <c r="BN102" i="4"/>
  <c r="G104" i="4"/>
  <c r="AS104" i="4"/>
  <c r="CG104" i="4"/>
  <c r="V107" i="4"/>
  <c r="M32" i="4"/>
  <c r="CM20" i="4"/>
  <c r="BG37" i="4"/>
  <c r="AJ38" i="4"/>
  <c r="CI38" i="4"/>
  <c r="O51" i="4"/>
  <c r="BT51" i="4"/>
  <c r="AP65" i="4"/>
  <c r="D69" i="4"/>
  <c r="BF77" i="4"/>
  <c r="O82" i="4"/>
  <c r="CD85" i="4"/>
  <c r="BE86" i="4"/>
  <c r="AM91" i="4"/>
  <c r="BI92" i="4"/>
  <c r="BJ93" i="4"/>
  <c r="BJ94" i="4"/>
  <c r="CA102" i="4"/>
  <c r="K104" i="4"/>
  <c r="AU104" i="4"/>
  <c r="CH104" i="4"/>
  <c r="X107" i="4"/>
  <c r="Y73" i="4"/>
  <c r="M73" i="4"/>
  <c r="BY73" i="4"/>
  <c r="AZ73" i="4"/>
  <c r="BI77" i="4"/>
  <c r="CA92" i="4"/>
  <c r="BM93" i="4"/>
  <c r="CA94" i="4"/>
  <c r="L104" i="4"/>
  <c r="AV104" i="4"/>
  <c r="CI104" i="4"/>
  <c r="AP107" i="4"/>
  <c r="AI69" i="4"/>
  <c r="F73" i="4"/>
  <c r="BM77" i="4"/>
  <c r="W82" i="4"/>
  <c r="BM86" i="4"/>
  <c r="V86" i="4"/>
  <c r="AY86" i="4"/>
  <c r="G86" i="4"/>
  <c r="CO86" i="4"/>
  <c r="AW86" i="4"/>
  <c r="E86" i="4"/>
  <c r="CI86" i="4"/>
  <c r="AS86" i="4"/>
  <c r="BW86" i="4"/>
  <c r="AA86" i="4"/>
  <c r="BO86" i="4"/>
  <c r="CE92" i="4"/>
  <c r="AR102" i="4"/>
  <c r="CL102" i="4"/>
  <c r="AI102" i="4"/>
  <c r="BZ102" i="4"/>
  <c r="T102" i="4"/>
  <c r="BO102" i="4"/>
  <c r="Q102" i="4"/>
  <c r="BJ102" i="4"/>
  <c r="N102" i="4"/>
  <c r="AS102" i="4"/>
  <c r="CC102" i="4"/>
  <c r="M104" i="4"/>
  <c r="AW104" i="4"/>
  <c r="CL104" i="4"/>
  <c r="AZ107" i="4"/>
  <c r="BB107" i="4"/>
  <c r="AV82" i="4"/>
  <c r="CA93" i="4"/>
  <c r="BD93" i="4"/>
  <c r="G93" i="4"/>
  <c r="AQ93" i="4"/>
  <c r="AG93" i="4"/>
  <c r="CK93" i="4"/>
  <c r="X93" i="4"/>
  <c r="BR93" i="4"/>
  <c r="M93" i="4"/>
  <c r="BV93" i="4"/>
  <c r="L102" i="4"/>
  <c r="CM102" i="4"/>
  <c r="R104" i="4"/>
  <c r="BE104" i="4"/>
  <c r="AO105" i="4"/>
  <c r="BD107" i="4"/>
  <c r="AU38" i="4"/>
  <c r="AW32" i="4"/>
  <c r="CE28" i="4"/>
  <c r="B38" i="4"/>
  <c r="BC38" i="4"/>
  <c r="AD51" i="4"/>
  <c r="CL51" i="4"/>
  <c r="AE59" i="4"/>
  <c r="AY64" i="4"/>
  <c r="BS65" i="4"/>
  <c r="BM72" i="4"/>
  <c r="AM72" i="4"/>
  <c r="N72" i="4"/>
  <c r="CM72" i="4"/>
  <c r="BA72" i="4"/>
  <c r="U73" i="4"/>
  <c r="BR75" i="4"/>
  <c r="AS75" i="4"/>
  <c r="T75" i="4"/>
  <c r="CH75" i="4"/>
  <c r="BI75" i="4"/>
  <c r="AL75" i="4"/>
  <c r="L75" i="4"/>
  <c r="CC75" i="4"/>
  <c r="BE75" i="4"/>
  <c r="AE75" i="4"/>
  <c r="H75" i="4"/>
  <c r="BX75" i="4"/>
  <c r="AW75" i="4"/>
  <c r="Z75" i="4"/>
  <c r="B75" i="4"/>
  <c r="AD75" i="4"/>
  <c r="BM75" i="4"/>
  <c r="AL81" i="4"/>
  <c r="AW82" i="4"/>
  <c r="N86" i="4"/>
  <c r="CD86" i="4"/>
  <c r="AE90" i="4"/>
  <c r="CH90" i="4"/>
  <c r="BP91" i="4"/>
  <c r="H93" i="4"/>
  <c r="CD93" i="4"/>
  <c r="O102" i="4"/>
  <c r="V104" i="4"/>
  <c r="BF104" i="4"/>
  <c r="BM106" i="4"/>
  <c r="AH106" i="4"/>
  <c r="R106" i="4"/>
  <c r="BB106" i="4"/>
  <c r="BG107" i="4"/>
  <c r="AT85" i="4"/>
  <c r="Q85" i="4"/>
  <c r="M85" i="4"/>
  <c r="CM85" i="4"/>
  <c r="F85" i="4"/>
  <c r="BL85" i="4"/>
  <c r="AB94" i="4"/>
  <c r="CE94" i="4"/>
  <c r="G94" i="4"/>
  <c r="CC94" i="4"/>
  <c r="E94" i="4"/>
  <c r="BV94" i="4"/>
  <c r="AT94" i="4"/>
  <c r="BU107" i="4"/>
  <c r="CC99" i="4"/>
  <c r="AE99" i="4"/>
  <c r="BY107" i="4"/>
  <c r="L83" i="4"/>
  <c r="AI83" i="4"/>
  <c r="BI83" i="4"/>
  <c r="CJ83" i="4"/>
  <c r="CE97" i="4"/>
  <c r="AG100" i="4"/>
  <c r="AC101" i="4"/>
  <c r="BG101" i="4"/>
  <c r="CN101" i="4"/>
  <c r="D103" i="4"/>
  <c r="V108" i="4"/>
  <c r="AQ108" i="4"/>
  <c r="BL108" i="4"/>
  <c r="CH108" i="4"/>
  <c r="W109" i="4"/>
  <c r="BM109" i="4"/>
  <c r="F110" i="4"/>
  <c r="AJ110" i="4"/>
  <c r="BJ110" i="4"/>
  <c r="CM110" i="4"/>
  <c r="X112" i="4"/>
  <c r="P114" i="4"/>
  <c r="BC114" i="4"/>
  <c r="AR117" i="4"/>
  <c r="H110" i="4"/>
  <c r="AL110" i="4"/>
  <c r="BO110" i="4"/>
  <c r="CN110" i="4"/>
  <c r="AI112" i="4"/>
  <c r="R114" i="4"/>
  <c r="BE114" i="4"/>
  <c r="AV117" i="4"/>
  <c r="AY112" i="4"/>
  <c r="T114" i="4"/>
  <c r="BH114" i="4"/>
  <c r="AZ117" i="4"/>
  <c r="BR110" i="4"/>
  <c r="AI111" i="4"/>
  <c r="U114" i="4"/>
  <c r="BI114" i="4"/>
  <c r="BM117" i="4"/>
  <c r="V114" i="4"/>
  <c r="BJ114" i="4"/>
  <c r="BX117" i="4"/>
  <c r="AD60" i="4"/>
  <c r="BL60" i="4"/>
  <c r="X67" i="4"/>
  <c r="CA67" i="4"/>
  <c r="O68" i="4"/>
  <c r="AW68" i="4"/>
  <c r="CH68" i="4"/>
  <c r="AH71" i="4"/>
  <c r="CJ71" i="4"/>
  <c r="R76" i="4"/>
  <c r="AY76" i="4"/>
  <c r="CK76" i="4"/>
  <c r="S83" i="4"/>
  <c r="AQ83" i="4"/>
  <c r="BS83" i="4"/>
  <c r="P97" i="4"/>
  <c r="BC100" i="4"/>
  <c r="I101" i="4"/>
  <c r="AM101" i="4"/>
  <c r="BT101" i="4"/>
  <c r="AT103" i="4"/>
  <c r="G108" i="4"/>
  <c r="AA108" i="4"/>
  <c r="AW108" i="4"/>
  <c r="BT108" i="4"/>
  <c r="CN108" i="4"/>
  <c r="AJ109" i="4"/>
  <c r="CA109" i="4"/>
  <c r="Q110" i="4"/>
  <c r="AQ110" i="4"/>
  <c r="BT110" i="4"/>
  <c r="AY111" i="4"/>
  <c r="BX112" i="4"/>
  <c r="V113" i="4"/>
  <c r="BC113" i="4"/>
  <c r="CI113" i="4"/>
  <c r="X114" i="4"/>
  <c r="BL114" i="4"/>
  <c r="AU115" i="4"/>
  <c r="CF117" i="4"/>
  <c r="R110" i="4"/>
  <c r="AT110" i="4"/>
  <c r="BV110" i="4"/>
  <c r="BS111" i="4"/>
  <c r="CK112" i="4"/>
  <c r="AA114" i="4"/>
  <c r="BN114" i="4"/>
  <c r="CM117" i="4"/>
  <c r="V83" i="4"/>
  <c r="AU83" i="4"/>
  <c r="BU83" i="4"/>
  <c r="BN100" i="4"/>
  <c r="BQ103" i="4"/>
  <c r="AP109" i="4"/>
  <c r="CG109" i="4"/>
  <c r="S110" i="4"/>
  <c r="AU110" i="4"/>
  <c r="BX110" i="4"/>
  <c r="BT111" i="4"/>
  <c r="CN112" i="4"/>
  <c r="AD114" i="4"/>
  <c r="BV114" i="4"/>
  <c r="B83" i="4"/>
  <c r="W83" i="4"/>
  <c r="AV83" i="4"/>
  <c r="BV83" i="4"/>
  <c r="AL97" i="4"/>
  <c r="D100" i="4"/>
  <c r="BP100" i="4"/>
  <c r="P101" i="4"/>
  <c r="AR101" i="4"/>
  <c r="BX101" i="4"/>
  <c r="CC103" i="4"/>
  <c r="K108" i="4"/>
  <c r="AE108" i="4"/>
  <c r="BA108" i="4"/>
  <c r="BW108" i="4"/>
  <c r="B109" i="4"/>
  <c r="AT109" i="4"/>
  <c r="CI109" i="4"/>
  <c r="T110" i="4"/>
  <c r="AY110" i="4"/>
  <c r="BZ110" i="4"/>
  <c r="BW111" i="4"/>
  <c r="AH113" i="4"/>
  <c r="BI113" i="4"/>
  <c r="CO113" i="4"/>
  <c r="AE114" i="4"/>
  <c r="BY114" i="4"/>
  <c r="K118" i="4"/>
  <c r="V110" i="4"/>
  <c r="AZ110" i="4"/>
  <c r="CA110" i="4"/>
  <c r="CA111" i="4"/>
  <c r="AL114" i="4"/>
  <c r="BZ114" i="4"/>
  <c r="X110" i="4"/>
  <c r="BA110" i="4"/>
  <c r="CB110" i="4"/>
  <c r="D114" i="4"/>
  <c r="AM114" i="4"/>
  <c r="CA114" i="4"/>
  <c r="Z110" i="4"/>
  <c r="BC110" i="4"/>
  <c r="CD110" i="4"/>
  <c r="F114" i="4"/>
  <c r="AO114" i="4"/>
  <c r="CC114" i="4"/>
  <c r="AY67" i="4"/>
  <c r="AI68" i="4"/>
  <c r="BP68" i="4"/>
  <c r="BH71" i="4"/>
  <c r="CC74" i="4"/>
  <c r="AJ76" i="4"/>
  <c r="H83" i="4"/>
  <c r="AD83" i="4"/>
  <c r="BC83" i="4"/>
  <c r="CF83" i="4"/>
  <c r="BI97" i="4"/>
  <c r="V100" i="4"/>
  <c r="CJ100" i="4"/>
  <c r="W101" i="4"/>
  <c r="BC101" i="4"/>
  <c r="P108" i="4"/>
  <c r="AN108" i="4"/>
  <c r="BH108" i="4"/>
  <c r="CC108" i="4"/>
  <c r="N109" i="4"/>
  <c r="BF109" i="4"/>
  <c r="C110" i="4"/>
  <c r="AC110" i="4"/>
  <c r="BE110" i="4"/>
  <c r="CJ110" i="4"/>
  <c r="D112" i="4"/>
  <c r="G113" i="4"/>
  <c r="AM113" i="4"/>
  <c r="H114" i="4"/>
  <c r="AS114" i="4"/>
  <c r="CG114" i="4"/>
  <c r="N117" i="4"/>
  <c r="D110" i="4"/>
  <c r="AG110" i="4"/>
  <c r="BF110" i="4"/>
  <c r="CK110" i="4"/>
  <c r="K112" i="4"/>
  <c r="J114" i="4"/>
  <c r="AU114" i="4"/>
  <c r="CK114" i="4"/>
  <c r="T117" i="4"/>
  <c r="U109" i="4"/>
  <c r="BJ109" i="4"/>
  <c r="E110" i="4"/>
  <c r="AI110" i="4"/>
  <c r="BI110" i="4"/>
  <c r="CL110" i="4"/>
  <c r="K114" i="4"/>
  <c r="AW114" i="4"/>
  <c r="CO114" i="4"/>
  <c r="BX20" i="4"/>
  <c r="AD20" i="4"/>
  <c r="CN20" i="4"/>
  <c r="BW20" i="4"/>
  <c r="AD21" i="4"/>
  <c r="CI22" i="4"/>
  <c r="CI23" i="4"/>
  <c r="CM24" i="4"/>
  <c r="CM26" i="4"/>
  <c r="M28" i="4"/>
  <c r="AU30" i="4"/>
  <c r="CI31" i="4"/>
  <c r="J37" i="4"/>
  <c r="BH37" i="4"/>
  <c r="I38" i="4"/>
  <c r="AK38" i="4"/>
  <c r="BI38" i="4"/>
  <c r="CK38" i="4"/>
  <c r="BD39" i="4"/>
  <c r="O40" i="4"/>
  <c r="BA40" i="4"/>
  <c r="CG40" i="4"/>
  <c r="W43" i="4"/>
  <c r="BF43" i="4"/>
  <c r="CD48" i="4"/>
  <c r="CK48" i="4"/>
  <c r="AT48" i="4"/>
  <c r="D48" i="4"/>
  <c r="BP48" i="4"/>
  <c r="X48" i="4"/>
  <c r="BF48" i="4"/>
  <c r="L48" i="4"/>
  <c r="AY48" i="4"/>
  <c r="AK48" i="4"/>
  <c r="CB48" i="4"/>
  <c r="AD48" i="4"/>
  <c r="BU48" i="4"/>
  <c r="N48" i="4"/>
  <c r="BB48" i="4"/>
  <c r="BX48" i="4"/>
  <c r="AJ28" i="4"/>
  <c r="V20" i="4"/>
  <c r="CE23" i="4"/>
  <c r="Q23" i="4"/>
  <c r="BS23" i="4"/>
  <c r="BA23" i="4"/>
  <c r="AK23" i="4"/>
  <c r="CM23" i="4"/>
  <c r="CN24" i="4"/>
  <c r="X26" i="4"/>
  <c r="U28" i="4"/>
  <c r="BH30" i="4"/>
  <c r="CN31" i="4"/>
  <c r="O35" i="4"/>
  <c r="AU35" i="4"/>
  <c r="M37" i="4"/>
  <c r="BO37" i="4"/>
  <c r="J38" i="4"/>
  <c r="AL38" i="4"/>
  <c r="BM38" i="4"/>
  <c r="CM38" i="4"/>
  <c r="R40" i="4"/>
  <c r="BB40" i="4"/>
  <c r="CH40" i="4"/>
  <c r="AA43" i="4"/>
  <c r="BM43" i="4"/>
  <c r="S46" i="4"/>
  <c r="H48" i="4"/>
  <c r="CA48" i="4"/>
  <c r="X51" i="4"/>
  <c r="AA54" i="4"/>
  <c r="BS54" i="4"/>
  <c r="G56" i="4"/>
  <c r="BU56" i="4"/>
  <c r="BX58" i="4"/>
  <c r="BH59" i="4"/>
  <c r="AC62" i="4"/>
  <c r="AR21" i="4"/>
  <c r="N22" i="4"/>
  <c r="M23" i="4"/>
  <c r="CN23" i="4"/>
  <c r="CE25" i="4"/>
  <c r="BC25" i="4"/>
  <c r="AC25" i="4"/>
  <c r="N25" i="4"/>
  <c r="BX25" i="4"/>
  <c r="AC26" i="4"/>
  <c r="M27" i="4"/>
  <c r="X28" i="4"/>
  <c r="CI32" i="4"/>
  <c r="AB43" i="4"/>
  <c r="BN43" i="4"/>
  <c r="AB54" i="4"/>
  <c r="BV54" i="4"/>
  <c r="H56" i="4"/>
  <c r="CD56" i="4"/>
  <c r="CE58" i="4"/>
  <c r="BL59" i="4"/>
  <c r="AJ62" i="4"/>
  <c r="CF18" i="4"/>
  <c r="V18" i="4"/>
  <c r="AD18" i="4"/>
  <c r="BI18" i="4"/>
  <c r="AP8" i="4"/>
  <c r="AS18" i="4"/>
  <c r="AM20" i="4"/>
  <c r="BI24" i="4"/>
  <c r="Q25" i="4"/>
  <c r="AD26" i="4"/>
  <c r="N27" i="4"/>
  <c r="AD28" i="4"/>
  <c r="BZ30" i="4"/>
  <c r="V32" i="4"/>
  <c r="V37" i="4"/>
  <c r="BS37" i="4"/>
  <c r="N38" i="4"/>
  <c r="AO38" i="4"/>
  <c r="BP38" i="4"/>
  <c r="BY39" i="4"/>
  <c r="BG39" i="4"/>
  <c r="L39" i="4"/>
  <c r="CM39" i="4"/>
  <c r="AL39" i="4"/>
  <c r="CN39" i="4"/>
  <c r="AK39" i="4"/>
  <c r="BZ39" i="4"/>
  <c r="Y39" i="4"/>
  <c r="BN39" i="4"/>
  <c r="K39" i="4"/>
  <c r="AY39" i="4"/>
  <c r="BU39" i="4"/>
  <c r="V40" i="4"/>
  <c r="BE40" i="4"/>
  <c r="CH42" i="4"/>
  <c r="G42" i="4"/>
  <c r="AK42" i="4"/>
  <c r="CM42" i="4"/>
  <c r="AC43" i="4"/>
  <c r="BQ43" i="4"/>
  <c r="O48" i="4"/>
  <c r="CH48" i="4"/>
  <c r="AC54" i="4"/>
  <c r="BX54" i="4"/>
  <c r="P56" i="4"/>
  <c r="CH56" i="4"/>
  <c r="AK62" i="4"/>
  <c r="AL8" i="4"/>
  <c r="BQ8" i="4"/>
  <c r="CG8" i="4"/>
  <c r="BB8" i="4"/>
  <c r="AK30" i="4"/>
  <c r="BP32" i="4"/>
  <c r="AR20" i="4"/>
  <c r="V22" i="4"/>
  <c r="M24" i="4"/>
  <c r="X25" i="4"/>
  <c r="AM26" i="4"/>
  <c r="AS28" i="4"/>
  <c r="Y32" i="4"/>
  <c r="X37" i="4"/>
  <c r="BW37" i="4"/>
  <c r="AG43" i="4"/>
  <c r="CD59" i="4"/>
  <c r="BF59" i="4"/>
  <c r="AK59" i="4"/>
  <c r="M59" i="4"/>
  <c r="BS59" i="4"/>
  <c r="AV59" i="4"/>
  <c r="Y59" i="4"/>
  <c r="C59" i="4"/>
  <c r="CJ59" i="4"/>
  <c r="BI59" i="4"/>
  <c r="AJ59" i="4"/>
  <c r="I59" i="4"/>
  <c r="BW59" i="4"/>
  <c r="AW59" i="4"/>
  <c r="U59" i="4"/>
  <c r="CE59" i="4"/>
  <c r="BB59" i="4"/>
  <c r="W59" i="4"/>
  <c r="CB59" i="4"/>
  <c r="AZ59" i="4"/>
  <c r="T59" i="4"/>
  <c r="BZ59" i="4"/>
  <c r="AU59" i="4"/>
  <c r="Q59" i="4"/>
  <c r="BY59" i="4"/>
  <c r="AT59" i="4"/>
  <c r="P59" i="4"/>
  <c r="BE59" i="4"/>
  <c r="N59" i="4"/>
  <c r="BD59" i="4"/>
  <c r="L59" i="4"/>
  <c r="CK59" i="4"/>
  <c r="AP59" i="4"/>
  <c r="G59" i="4"/>
  <c r="CH59" i="4"/>
  <c r="AO59" i="4"/>
  <c r="E59" i="4"/>
  <c r="BV59" i="4"/>
  <c r="AL59" i="4"/>
  <c r="BU59" i="4"/>
  <c r="AG59" i="4"/>
  <c r="BO59" i="4"/>
  <c r="AC59" i="4"/>
  <c r="BQ59" i="4"/>
  <c r="AE18" i="4"/>
  <c r="CO18" i="4"/>
  <c r="BB21" i="4"/>
  <c r="W22" i="4"/>
  <c r="AN27" i="4"/>
  <c r="BE18" i="4"/>
  <c r="BD21" i="4"/>
  <c r="Y23" i="4"/>
  <c r="Y25" i="4"/>
  <c r="AS26" i="4"/>
  <c r="Y27" i="4"/>
  <c r="BI28" i="4"/>
  <c r="CM30" i="4"/>
  <c r="AR32" i="4"/>
  <c r="CG43" i="4"/>
  <c r="BL43" i="4"/>
  <c r="AM43" i="4"/>
  <c r="P43" i="4"/>
  <c r="CO43" i="4"/>
  <c r="BP43" i="4"/>
  <c r="AS43" i="4"/>
  <c r="S43" i="4"/>
  <c r="CH43" i="4"/>
  <c r="BJ43" i="4"/>
  <c r="AK43" i="4"/>
  <c r="M43" i="4"/>
  <c r="CJ43" i="4"/>
  <c r="BE43" i="4"/>
  <c r="AE43" i="4"/>
  <c r="D43" i="4"/>
  <c r="CB43" i="4"/>
  <c r="BA43" i="4"/>
  <c r="X43" i="4"/>
  <c r="BV43" i="4"/>
  <c r="AU43" i="4"/>
  <c r="R43" i="4"/>
  <c r="BO43" i="4"/>
  <c r="AL43" i="4"/>
  <c r="I43" i="4"/>
  <c r="AH43" i="4"/>
  <c r="BU43" i="4"/>
  <c r="D59" i="4"/>
  <c r="BR59" i="4"/>
  <c r="BG18" i="4"/>
  <c r="BH21" i="4"/>
  <c r="AK22" i="4"/>
  <c r="AD23" i="4"/>
  <c r="Q24" i="4"/>
  <c r="AR25" i="4"/>
  <c r="AC27" i="4"/>
  <c r="BS28" i="4"/>
  <c r="AG37" i="4"/>
  <c r="CC37" i="4"/>
  <c r="T38" i="4"/>
  <c r="AS38" i="4"/>
  <c r="BU38" i="4"/>
  <c r="B43" i="4"/>
  <c r="AJ43" i="4"/>
  <c r="BW43" i="4"/>
  <c r="AK54" i="4"/>
  <c r="U56" i="4"/>
  <c r="H59" i="4"/>
  <c r="CA59" i="4"/>
  <c r="BI21" i="4"/>
  <c r="AR22" i="4"/>
  <c r="AC24" i="4"/>
  <c r="AV26" i="4"/>
  <c r="AD27" i="4"/>
  <c r="BZ28" i="4"/>
  <c r="M31" i="4"/>
  <c r="BH32" i="4"/>
  <c r="C43" i="4"/>
  <c r="AO43" i="4"/>
  <c r="BY43" i="4"/>
  <c r="A38" i="5"/>
  <c r="CN54" i="4"/>
  <c r="BW54" i="4"/>
  <c r="BE54" i="4"/>
  <c r="AN54" i="4"/>
  <c r="V54" i="4"/>
  <c r="E54" i="4"/>
  <c r="CF54" i="4"/>
  <c r="BN54" i="4"/>
  <c r="AV54" i="4"/>
  <c r="AD54" i="4"/>
  <c r="M54" i="4"/>
  <c r="CD54" i="4"/>
  <c r="BJ54" i="4"/>
  <c r="AQ54" i="4"/>
  <c r="W54" i="4"/>
  <c r="C54" i="4"/>
  <c r="CO54" i="4"/>
  <c r="BU54" i="4"/>
  <c r="BA54" i="4"/>
  <c r="AG54" i="4"/>
  <c r="L54" i="4"/>
  <c r="CL54" i="4"/>
  <c r="BQ54" i="4"/>
  <c r="AS54" i="4"/>
  <c r="U54" i="4"/>
  <c r="CK54" i="4"/>
  <c r="BP54" i="4"/>
  <c r="AR54" i="4"/>
  <c r="T54" i="4"/>
  <c r="CI54" i="4"/>
  <c r="BL54" i="4"/>
  <c r="AO54" i="4"/>
  <c r="R54" i="4"/>
  <c r="CH54" i="4"/>
  <c r="BI54" i="4"/>
  <c r="AM54" i="4"/>
  <c r="P54" i="4"/>
  <c r="CG54" i="4"/>
  <c r="BC54" i="4"/>
  <c r="Z54" i="4"/>
  <c r="CC54" i="4"/>
  <c r="BB54" i="4"/>
  <c r="Y54" i="4"/>
  <c r="BZ54" i="4"/>
  <c r="AW54" i="4"/>
  <c r="O54" i="4"/>
  <c r="BT54" i="4"/>
  <c r="AL54" i="4"/>
  <c r="I54" i="4"/>
  <c r="BH54" i="4"/>
  <c r="AE54" i="4"/>
  <c r="D54" i="4"/>
  <c r="AP54" i="4"/>
  <c r="CJ54" i="4"/>
  <c r="Y56" i="4"/>
  <c r="BU58" i="4"/>
  <c r="BY58" i="4"/>
  <c r="AG58" i="4"/>
  <c r="BC58" i="4"/>
  <c r="J58" i="4"/>
  <c r="BM58" i="4"/>
  <c r="N58" i="4"/>
  <c r="CJ58" i="4"/>
  <c r="AM58" i="4"/>
  <c r="CD58" i="4"/>
  <c r="Z58" i="4"/>
  <c r="BZ58" i="4"/>
  <c r="V58" i="4"/>
  <c r="BR58" i="4"/>
  <c r="P58" i="4"/>
  <c r="BQ58" i="4"/>
  <c r="H58" i="4"/>
  <c r="AX58" i="4"/>
  <c r="AU58" i="4"/>
  <c r="AI58" i="4"/>
  <c r="AB58" i="4"/>
  <c r="CO58" i="4"/>
  <c r="D58" i="4"/>
  <c r="BN58" i="4"/>
  <c r="K59" i="4"/>
  <c r="CG59" i="4"/>
  <c r="BY79" i="4"/>
  <c r="BH79" i="4"/>
  <c r="R79" i="4"/>
  <c r="BE79" i="4"/>
  <c r="L79" i="4"/>
  <c r="CD79" i="4"/>
  <c r="AI79" i="4"/>
  <c r="BP79" i="4"/>
  <c r="P79" i="4"/>
  <c r="CM79" i="4"/>
  <c r="AP79" i="4"/>
  <c r="CF79" i="4"/>
  <c r="AD79" i="4"/>
  <c r="BZ79" i="4"/>
  <c r="AB79" i="4"/>
  <c r="AW79" i="4"/>
  <c r="AU79" i="4"/>
  <c r="AN79" i="4"/>
  <c r="AH79" i="4"/>
  <c r="BU79" i="4"/>
  <c r="BN79" i="4"/>
  <c r="BI79" i="4"/>
  <c r="BD79" i="4"/>
  <c r="X79" i="4"/>
  <c r="V79" i="4"/>
  <c r="T79" i="4"/>
  <c r="I79" i="4"/>
  <c r="G79" i="4"/>
  <c r="C79" i="4"/>
  <c r="BW79" i="4"/>
  <c r="CI8" i="4"/>
  <c r="Y8" i="4"/>
  <c r="BI32" i="4"/>
  <c r="BV40" i="4"/>
  <c r="AY40" i="4"/>
  <c r="AB40" i="4"/>
  <c r="E40" i="4"/>
  <c r="BQ40" i="4"/>
  <c r="AT40" i="4"/>
  <c r="U40" i="4"/>
  <c r="BX40" i="4"/>
  <c r="AW40" i="4"/>
  <c r="W40" i="4"/>
  <c r="BP40" i="4"/>
  <c r="AP40" i="4"/>
  <c r="P40" i="4"/>
  <c r="CJ40" i="4"/>
  <c r="BL40" i="4"/>
  <c r="AK40" i="4"/>
  <c r="L40" i="4"/>
  <c r="CE40" i="4"/>
  <c r="BD40" i="4"/>
  <c r="AE40" i="4"/>
  <c r="D40" i="4"/>
  <c r="AH40" i="4"/>
  <c r="BO40" i="4"/>
  <c r="E43" i="4"/>
  <c r="AP43" i="4"/>
  <c r="BZ43" i="4"/>
  <c r="S59" i="4"/>
  <c r="CM59" i="4"/>
  <c r="BZ66" i="4"/>
  <c r="F66" i="4"/>
  <c r="BF66" i="4"/>
  <c r="X66" i="4"/>
  <c r="CD66" i="4"/>
  <c r="BE66" i="4"/>
  <c r="AX66" i="4"/>
  <c r="BR66" i="4"/>
  <c r="AQ66" i="4"/>
  <c r="AE66" i="4"/>
  <c r="P66" i="4"/>
  <c r="AG66" i="4"/>
  <c r="D66" i="4"/>
  <c r="C8" i="4"/>
  <c r="B18" i="4"/>
  <c r="BQ18" i="4"/>
  <c r="BP21" i="4"/>
  <c r="AS23" i="4"/>
  <c r="AZ25" i="4"/>
  <c r="BA26" i="4"/>
  <c r="AV27" i="4"/>
  <c r="AK37" i="4"/>
  <c r="CG37" i="4"/>
  <c r="V38" i="4"/>
  <c r="AW38" i="4"/>
  <c r="BX38" i="4"/>
  <c r="AP28" i="4"/>
  <c r="F18" i="4"/>
  <c r="BR18" i="4"/>
  <c r="BZ21" i="4"/>
  <c r="Y21" i="4"/>
  <c r="BM21" i="4"/>
  <c r="O21" i="4"/>
  <c r="BC21" i="4"/>
  <c r="CH21" i="4"/>
  <c r="AM21" i="4"/>
  <c r="BW21" i="4"/>
  <c r="AZ22" i="4"/>
  <c r="AZ23" i="4"/>
  <c r="AR24" i="4"/>
  <c r="BH25" i="4"/>
  <c r="BA27" i="4"/>
  <c r="BO29" i="4"/>
  <c r="BD29" i="4"/>
  <c r="U29" i="4"/>
  <c r="U31" i="4"/>
  <c r="BS32" i="4"/>
  <c r="CJ35" i="4"/>
  <c r="BN35" i="4"/>
  <c r="AS35" i="4"/>
  <c r="X35" i="4"/>
  <c r="C35" i="4"/>
  <c r="BW35" i="4"/>
  <c r="AZ35" i="4"/>
  <c r="AB35" i="4"/>
  <c r="G35" i="4"/>
  <c r="CN35" i="4"/>
  <c r="BR35" i="4"/>
  <c r="AT35" i="4"/>
  <c r="W35" i="4"/>
  <c r="CG35" i="4"/>
  <c r="BJ35" i="4"/>
  <c r="AO35" i="4"/>
  <c r="P35" i="4"/>
  <c r="CB35" i="4"/>
  <c r="BE35" i="4"/>
  <c r="AH35" i="4"/>
  <c r="L35" i="4"/>
  <c r="AE35" i="4"/>
  <c r="BI35" i="4"/>
  <c r="CO35" i="4"/>
  <c r="AL37" i="4"/>
  <c r="CL37" i="4"/>
  <c r="X38" i="4"/>
  <c r="AY38" i="4"/>
  <c r="Z39" i="4"/>
  <c r="B40" i="4"/>
  <c r="AJ40" i="4"/>
  <c r="BT40" i="4"/>
  <c r="F43" i="4"/>
  <c r="AT43" i="4"/>
  <c r="CD43" i="4"/>
  <c r="CJ46" i="4"/>
  <c r="BJ46" i="4"/>
  <c r="AM46" i="4"/>
  <c r="N46" i="4"/>
  <c r="BY46" i="4"/>
  <c r="AY46" i="4"/>
  <c r="Z46" i="4"/>
  <c r="C46" i="4"/>
  <c r="CG46" i="4"/>
  <c r="BE46" i="4"/>
  <c r="AC46" i="4"/>
  <c r="B46" i="4"/>
  <c r="CA46" i="4"/>
  <c r="AW46" i="4"/>
  <c r="V46" i="4"/>
  <c r="BI46" i="4"/>
  <c r="AD46" i="4"/>
  <c r="CI46" i="4"/>
  <c r="BB46" i="4"/>
  <c r="T46" i="4"/>
  <c r="BZ46" i="4"/>
  <c r="AS46" i="4"/>
  <c r="M46" i="4"/>
  <c r="BR46" i="4"/>
  <c r="AL46" i="4"/>
  <c r="F46" i="4"/>
  <c r="AO46" i="4"/>
  <c r="CD46" i="4"/>
  <c r="AO48" i="4"/>
  <c r="CH51" i="4"/>
  <c r="CJ51" i="4"/>
  <c r="BN51" i="4"/>
  <c r="AS51" i="4"/>
  <c r="W51" i="4"/>
  <c r="C51" i="4"/>
  <c r="BZ51" i="4"/>
  <c r="BC51" i="4"/>
  <c r="AH51" i="4"/>
  <c r="M51" i="4"/>
  <c r="BW51" i="4"/>
  <c r="CK51" i="4"/>
  <c r="BL51" i="4"/>
  <c r="CM51" i="4"/>
  <c r="BJ51" i="4"/>
  <c r="AL51" i="4"/>
  <c r="N51" i="4"/>
  <c r="CG51" i="4"/>
  <c r="BF51" i="4"/>
  <c r="AG51" i="4"/>
  <c r="H51" i="4"/>
  <c r="CE51" i="4"/>
  <c r="BD51" i="4"/>
  <c r="AE51" i="4"/>
  <c r="G51" i="4"/>
  <c r="CI51" i="4"/>
  <c r="AZ51" i="4"/>
  <c r="V51" i="4"/>
  <c r="CD51" i="4"/>
  <c r="AX51" i="4"/>
  <c r="U51" i="4"/>
  <c r="CA51" i="4"/>
  <c r="AT51" i="4"/>
  <c r="P51" i="4"/>
  <c r="BS51" i="4"/>
  <c r="AN51" i="4"/>
  <c r="F51" i="4"/>
  <c r="BI51" i="4"/>
  <c r="AB51" i="4"/>
  <c r="AR51" i="4"/>
  <c r="AX52" i="4"/>
  <c r="CF52" i="4"/>
  <c r="AL52" i="4"/>
  <c r="F54" i="4"/>
  <c r="AU54" i="4"/>
  <c r="CE55" i="4"/>
  <c r="BY55" i="4"/>
  <c r="AW55" i="4"/>
  <c r="U55" i="4"/>
  <c r="CM55" i="4"/>
  <c r="BJ55" i="4"/>
  <c r="AK55" i="4"/>
  <c r="I55" i="4"/>
  <c r="BV55" i="4"/>
  <c r="AQ55" i="4"/>
  <c r="O55" i="4"/>
  <c r="CL55" i="4"/>
  <c r="BE55" i="4"/>
  <c r="AA55" i="4"/>
  <c r="BN55" i="4"/>
  <c r="AB55" i="4"/>
  <c r="BI55" i="4"/>
  <c r="Z55" i="4"/>
  <c r="CO55" i="4"/>
  <c r="BD55" i="4"/>
  <c r="T55" i="4"/>
  <c r="CN55" i="4"/>
  <c r="BB55" i="4"/>
  <c r="S55" i="4"/>
  <c r="CC55" i="4"/>
  <c r="AI55" i="4"/>
  <c r="BZ55" i="4"/>
  <c r="AH55" i="4"/>
  <c r="BQ55" i="4"/>
  <c r="R55" i="4"/>
  <c r="AZ55" i="4"/>
  <c r="H55" i="4"/>
  <c r="CI55" i="4"/>
  <c r="AR55" i="4"/>
  <c r="B55" i="4"/>
  <c r="BO55" i="4"/>
  <c r="AS56" i="4"/>
  <c r="C58" i="4"/>
  <c r="AA59" i="4"/>
  <c r="CO59" i="4"/>
  <c r="BY66" i="4"/>
  <c r="AQ79" i="4"/>
  <c r="H18" i="4"/>
  <c r="BX21" i="4"/>
  <c r="BD23" i="4"/>
  <c r="BP25" i="4"/>
  <c r="BD26" i="4"/>
  <c r="BD27" i="4"/>
  <c r="CN30" i="4"/>
  <c r="BW30" i="4"/>
  <c r="AM30" i="4"/>
  <c r="X30" i="4"/>
  <c r="AV31" i="4"/>
  <c r="BW32" i="4"/>
  <c r="BT36" i="4"/>
  <c r="BR36" i="4"/>
  <c r="A22" i="5"/>
  <c r="CC38" i="4"/>
  <c r="BL38" i="4"/>
  <c r="AT38" i="4"/>
  <c r="AB38" i="4"/>
  <c r="K38" i="4"/>
  <c r="CL38" i="4"/>
  <c r="BT38" i="4"/>
  <c r="BA38" i="4"/>
  <c r="AI38" i="4"/>
  <c r="O38" i="4"/>
  <c r="CJ38" i="4"/>
  <c r="BQ38" i="4"/>
  <c r="AV38" i="4"/>
  <c r="AA38" i="4"/>
  <c r="H38" i="4"/>
  <c r="CF38" i="4"/>
  <c r="BJ38" i="4"/>
  <c r="AQ38" i="4"/>
  <c r="W38" i="4"/>
  <c r="D38" i="4"/>
  <c r="BZ38" i="4"/>
  <c r="BF38" i="4"/>
  <c r="AM38" i="4"/>
  <c r="S38" i="4"/>
  <c r="CO38" i="4"/>
  <c r="BV38" i="4"/>
  <c r="BB38" i="4"/>
  <c r="AG38" i="4"/>
  <c r="M38" i="4"/>
  <c r="Y38" i="4"/>
  <c r="AZ38" i="4"/>
  <c r="CA38" i="4"/>
  <c r="G43" i="4"/>
  <c r="AV43" i="4"/>
  <c r="CE43" i="4"/>
  <c r="G54" i="4"/>
  <c r="AY54" i="4"/>
  <c r="AU56" i="4"/>
  <c r="T58" i="4"/>
  <c r="AB59" i="4"/>
  <c r="A46" i="5"/>
  <c r="CB62" i="4"/>
  <c r="BI62" i="4"/>
  <c r="AQ62" i="4"/>
  <c r="W62" i="4"/>
  <c r="E62" i="4"/>
  <c r="CK62" i="4"/>
  <c r="BS62" i="4"/>
  <c r="AZ62" i="4"/>
  <c r="AG62" i="4"/>
  <c r="N62" i="4"/>
  <c r="CN62" i="4"/>
  <c r="BR62" i="4"/>
  <c r="AV62" i="4"/>
  <c r="AA62" i="4"/>
  <c r="F62" i="4"/>
  <c r="CC62" i="4"/>
  <c r="BG62" i="4"/>
  <c r="AL62" i="4"/>
  <c r="P62" i="4"/>
  <c r="BY62" i="4"/>
  <c r="BC62" i="4"/>
  <c r="AI62" i="4"/>
  <c r="L62" i="4"/>
  <c r="BX62" i="4"/>
  <c r="BB62" i="4"/>
  <c r="AE62" i="4"/>
  <c r="K62" i="4"/>
  <c r="BZ62" i="4"/>
  <c r="AU62" i="4"/>
  <c r="T62" i="4"/>
  <c r="BV62" i="4"/>
  <c r="AT62" i="4"/>
  <c r="S62" i="4"/>
  <c r="BT62" i="4"/>
  <c r="AR62" i="4"/>
  <c r="O62" i="4"/>
  <c r="BQ62" i="4"/>
  <c r="AO62" i="4"/>
  <c r="M62" i="4"/>
  <c r="BJ62" i="4"/>
  <c r="X62" i="4"/>
  <c r="BH62" i="4"/>
  <c r="V62" i="4"/>
  <c r="CJ62" i="4"/>
  <c r="BA62" i="4"/>
  <c r="J62" i="4"/>
  <c r="CI62" i="4"/>
  <c r="AY62" i="4"/>
  <c r="H62" i="4"/>
  <c r="CF62" i="4"/>
  <c r="AN62" i="4"/>
  <c r="C62" i="4"/>
  <c r="CD62" i="4"/>
  <c r="AM62" i="4"/>
  <c r="B62" i="4"/>
  <c r="BP62" i="4"/>
  <c r="AD62" i="4"/>
  <c r="BN62" i="4"/>
  <c r="CG66" i="4"/>
  <c r="J18" i="4"/>
  <c r="BT18" i="4"/>
  <c r="CB18" i="4"/>
  <c r="AW18" i="4"/>
  <c r="BH27" i="4"/>
  <c r="BH22" i="4"/>
  <c r="P18" i="4"/>
  <c r="BZ18" i="4"/>
  <c r="M21" i="4"/>
  <c r="CA21" i="4"/>
  <c r="BP22" i="4"/>
  <c r="BH23" i="4"/>
  <c r="BW25" i="4"/>
  <c r="BP27" i="4"/>
  <c r="M30" i="4"/>
  <c r="BX32" i="4"/>
  <c r="L43" i="4"/>
  <c r="AW43" i="4"/>
  <c r="CF43" i="4"/>
  <c r="H54" i="4"/>
  <c r="AZ54" i="4"/>
  <c r="AW56" i="4"/>
  <c r="AA58" i="4"/>
  <c r="AD59" i="4"/>
  <c r="CN89" i="4"/>
  <c r="CL89" i="4"/>
  <c r="BN89" i="4"/>
  <c r="AQ89" i="4"/>
  <c r="T89" i="4"/>
  <c r="BY89" i="4"/>
  <c r="BC89" i="4"/>
  <c r="AE89" i="4"/>
  <c r="H89" i="4"/>
  <c r="BO89" i="4"/>
  <c r="AN89" i="4"/>
  <c r="N89" i="4"/>
  <c r="CB89" i="4"/>
  <c r="BB89" i="4"/>
  <c r="AA89" i="4"/>
  <c r="C89" i="4"/>
  <c r="BX89" i="4"/>
  <c r="AU89" i="4"/>
  <c r="P89" i="4"/>
  <c r="CO89" i="4"/>
  <c r="BJ89" i="4"/>
  <c r="AG89" i="4"/>
  <c r="D89" i="4"/>
  <c r="CE89" i="4"/>
  <c r="AV89" i="4"/>
  <c r="M89" i="4"/>
  <c r="BM89" i="4"/>
  <c r="AC89" i="4"/>
  <c r="BF89" i="4"/>
  <c r="X89" i="4"/>
  <c r="CM89" i="4"/>
  <c r="BE89" i="4"/>
  <c r="W89" i="4"/>
  <c r="BZ89" i="4"/>
  <c r="AK89" i="4"/>
  <c r="BR89" i="4"/>
  <c r="V89" i="4"/>
  <c r="BQ89" i="4"/>
  <c r="S89" i="4"/>
  <c r="BG89" i="4"/>
  <c r="L89" i="4"/>
  <c r="BD89" i="4"/>
  <c r="J89" i="4"/>
  <c r="BV89" i="4"/>
  <c r="E89" i="4"/>
  <c r="BL89" i="4"/>
  <c r="AZ89" i="4"/>
  <c r="AW89" i="4"/>
  <c r="AT89" i="4"/>
  <c r="AS89" i="4"/>
  <c r="AP89" i="4"/>
  <c r="AM89" i="4"/>
  <c r="AL89" i="4"/>
  <c r="AH89" i="4"/>
  <c r="CJ89" i="4"/>
  <c r="AB89" i="4"/>
  <c r="CH89" i="4"/>
  <c r="Y89" i="4"/>
  <c r="CG89" i="4"/>
  <c r="O89" i="4"/>
  <c r="CD89" i="4"/>
  <c r="G89" i="4"/>
  <c r="BW89" i="4"/>
  <c r="F89" i="4"/>
  <c r="CC8" i="4"/>
  <c r="S8" i="4"/>
  <c r="R18" i="4"/>
  <c r="CD18" i="4"/>
  <c r="Q21" i="4"/>
  <c r="BW22" i="4"/>
  <c r="BH24" i="4"/>
  <c r="CF25" i="4"/>
  <c r="BS26" i="4"/>
  <c r="BW27" i="4"/>
  <c r="CA32" i="4"/>
  <c r="CJ37" i="4"/>
  <c r="CE37" i="4"/>
  <c r="AY37" i="4"/>
  <c r="O37" i="4"/>
  <c r="CK37" i="4"/>
  <c r="BC37" i="4"/>
  <c r="P37" i="4"/>
  <c r="BV37" i="4"/>
  <c r="AI37" i="4"/>
  <c r="BL37" i="4"/>
  <c r="AA37" i="4"/>
  <c r="CO37" i="4"/>
  <c r="BD37" i="4"/>
  <c r="N37" i="4"/>
  <c r="CD37" i="4"/>
  <c r="AQ37" i="4"/>
  <c r="F37" i="4"/>
  <c r="AV37" i="4"/>
  <c r="N43" i="4"/>
  <c r="AY43" i="4"/>
  <c r="CK43" i="4"/>
  <c r="BU89" i="4"/>
  <c r="CJ18" i="4"/>
  <c r="CF21" i="4"/>
  <c r="BW26" i="4"/>
  <c r="Y30" i="4"/>
  <c r="O43" i="4"/>
  <c r="BB43" i="4"/>
  <c r="CM43" i="4"/>
  <c r="CJ79" i="4"/>
  <c r="T18" i="4"/>
  <c r="BX22" i="4"/>
  <c r="BW23" i="4"/>
  <c r="BW24" i="4"/>
  <c r="W8" i="4"/>
  <c r="CL18" i="4"/>
  <c r="V21" i="4"/>
  <c r="CI21" i="4"/>
  <c r="A10" i="5"/>
  <c r="AR26" i="4"/>
  <c r="BZ26" i="4"/>
  <c r="Y26" i="4"/>
  <c r="BH26" i="4"/>
  <c r="M26" i="4"/>
  <c r="AZ26" i="4"/>
  <c r="CH26" i="4"/>
  <c r="CM27" i="4"/>
  <c r="AC30" i="4"/>
  <c r="BW31" i="4"/>
  <c r="BR33" i="4"/>
  <c r="C33" i="4"/>
  <c r="BM33" i="4"/>
  <c r="AI33" i="4"/>
  <c r="E37" i="4"/>
  <c r="BF37" i="4"/>
  <c r="F38" i="4"/>
  <c r="AE38" i="4"/>
  <c r="BG38" i="4"/>
  <c r="CH38" i="4"/>
  <c r="AU39" i="4"/>
  <c r="M40" i="4"/>
  <c r="AU40" i="4"/>
  <c r="CD40" i="4"/>
  <c r="U43" i="4"/>
  <c r="BC43" i="4"/>
  <c r="BI44" i="4"/>
  <c r="CG44" i="4"/>
  <c r="AP44" i="4"/>
  <c r="E44" i="4"/>
  <c r="BL48" i="4"/>
  <c r="N54" i="4"/>
  <c r="BG54" i="4"/>
  <c r="BA58" i="4"/>
  <c r="AN59" i="4"/>
  <c r="U62" i="4"/>
  <c r="CH62" i="4"/>
  <c r="AC21" i="4"/>
  <c r="BW28" i="4"/>
  <c r="AM28" i="4"/>
  <c r="P28" i="4"/>
  <c r="AD30" i="4"/>
  <c r="AG18" i="4"/>
  <c r="CM21" i="4"/>
  <c r="U26" i="4"/>
  <c r="CI56" i="4"/>
  <c r="BN56" i="4"/>
  <c r="AL56" i="4"/>
  <c r="I56" i="4"/>
  <c r="CC56" i="4"/>
  <c r="BA56" i="4"/>
  <c r="V56" i="4"/>
  <c r="BV56" i="4"/>
  <c r="AQ56" i="4"/>
  <c r="J56" i="4"/>
  <c r="CM56" i="4"/>
  <c r="BF56" i="4"/>
  <c r="AB56" i="4"/>
  <c r="CA56" i="4"/>
  <c r="AO56" i="4"/>
  <c r="F56" i="4"/>
  <c r="BX56" i="4"/>
  <c r="AN56" i="4"/>
  <c r="D56" i="4"/>
  <c r="BT56" i="4"/>
  <c r="AH56" i="4"/>
  <c r="BR56" i="4"/>
  <c r="AE56" i="4"/>
  <c r="CF56" i="4"/>
  <c r="AD56" i="4"/>
  <c r="CE56" i="4"/>
  <c r="AC56" i="4"/>
  <c r="BP56" i="4"/>
  <c r="T56" i="4"/>
  <c r="BE56" i="4"/>
  <c r="L56" i="4"/>
  <c r="AV56" i="4"/>
  <c r="BM56" i="4"/>
  <c r="BC59" i="4"/>
  <c r="BR32" i="4"/>
  <c r="AM8" i="4"/>
  <c r="CH24" i="4"/>
  <c r="X27" i="4"/>
  <c r="X31" i="4"/>
  <c r="AU32" i="4"/>
  <c r="K49" i="4"/>
  <c r="AK49" i="4"/>
  <c r="BM49" i="4"/>
  <c r="CN49" i="4"/>
  <c r="M61" i="4"/>
  <c r="CJ61" i="4"/>
  <c r="AQ63" i="4"/>
  <c r="G67" i="4"/>
  <c r="AR67" i="4"/>
  <c r="CC67" i="4"/>
  <c r="R71" i="4"/>
  <c r="BR71" i="4"/>
  <c r="Z74" i="4"/>
  <c r="AN92" i="4"/>
  <c r="AD95" i="4"/>
  <c r="O99" i="4"/>
  <c r="CL88" i="4"/>
  <c r="AV88" i="4"/>
  <c r="I88" i="4"/>
  <c r="BR88" i="4"/>
  <c r="AB88" i="4"/>
  <c r="BZ88" i="4"/>
  <c r="Y88" i="4"/>
  <c r="AZ88" i="4"/>
  <c r="B88" i="4"/>
  <c r="BS88" i="4"/>
  <c r="Q88" i="4"/>
  <c r="AS88" i="4"/>
  <c r="BG88" i="4"/>
  <c r="CK88" i="4"/>
  <c r="AE88" i="4"/>
  <c r="CC88" i="4"/>
  <c r="L88" i="4"/>
  <c r="CB88" i="4"/>
  <c r="K88" i="4"/>
  <c r="BQ88" i="4"/>
  <c r="BC88" i="4"/>
  <c r="AU88" i="4"/>
  <c r="AM88" i="4"/>
  <c r="AJ88" i="4"/>
  <c r="AG95" i="4"/>
  <c r="G88" i="4"/>
  <c r="AS95" i="4"/>
  <c r="BX74" i="4"/>
  <c r="J88" i="4"/>
  <c r="AT92" i="4"/>
  <c r="AM99" i="4"/>
  <c r="H8" i="4"/>
  <c r="CE22" i="4"/>
  <c r="BY22" i="4"/>
  <c r="U24" i="4"/>
  <c r="O49" i="4"/>
  <c r="AR49" i="4"/>
  <c r="BS49" i="4"/>
  <c r="AH61" i="4"/>
  <c r="BH63" i="4"/>
  <c r="S67" i="4"/>
  <c r="BC67" i="4"/>
  <c r="CI67" i="4"/>
  <c r="BO69" i="4"/>
  <c r="CC69" i="4"/>
  <c r="AG69" i="4"/>
  <c r="F69" i="4"/>
  <c r="CB69" i="4"/>
  <c r="BI69" i="4"/>
  <c r="AS69" i="4"/>
  <c r="BR69" i="4"/>
  <c r="AO69" i="4"/>
  <c r="AK71" i="4"/>
  <c r="BY81" i="4"/>
  <c r="AY81" i="4"/>
  <c r="Z81" i="4"/>
  <c r="C81" i="4"/>
  <c r="CJ81" i="4"/>
  <c r="BJ81" i="4"/>
  <c r="CE81" i="4"/>
  <c r="BE81" i="4"/>
  <c r="AC81" i="4"/>
  <c r="D81" i="4"/>
  <c r="BR81" i="4"/>
  <c r="AP81" i="4"/>
  <c r="P81" i="4"/>
  <c r="BT81" i="4"/>
  <c r="AO81" i="4"/>
  <c r="L81" i="4"/>
  <c r="CL81" i="4"/>
  <c r="BF81" i="4"/>
  <c r="Y81" i="4"/>
  <c r="CD81" i="4"/>
  <c r="AX81" i="4"/>
  <c r="T81" i="4"/>
  <c r="CB81" i="4"/>
  <c r="AW81" i="4"/>
  <c r="S81" i="4"/>
  <c r="AZ81" i="4"/>
  <c r="J81" i="4"/>
  <c r="CN81" i="4"/>
  <c r="AU81" i="4"/>
  <c r="H81" i="4"/>
  <c r="CI81" i="4"/>
  <c r="AR81" i="4"/>
  <c r="E81" i="4"/>
  <c r="CG81" i="4"/>
  <c r="AM81" i="4"/>
  <c r="B81" i="4"/>
  <c r="BH81" i="4"/>
  <c r="U88" i="4"/>
  <c r="BC92" i="4"/>
  <c r="AU99" i="4"/>
  <c r="V88" i="4"/>
  <c r="AH88" i="4"/>
  <c r="AQ88" i="4"/>
  <c r="BZ92" i="4"/>
  <c r="BD92" i="4"/>
  <c r="AI92" i="4"/>
  <c r="M92" i="4"/>
  <c r="CK92" i="4"/>
  <c r="BP92" i="4"/>
  <c r="AS92" i="4"/>
  <c r="X92" i="4"/>
  <c r="C92" i="4"/>
  <c r="CF92" i="4"/>
  <c r="BH92" i="4"/>
  <c r="AJ92" i="4"/>
  <c r="K92" i="4"/>
  <c r="BU92" i="4"/>
  <c r="AV92" i="4"/>
  <c r="W92" i="4"/>
  <c r="CM92" i="4"/>
  <c r="BJ92" i="4"/>
  <c r="AH92" i="4"/>
  <c r="G92" i="4"/>
  <c r="BY92" i="4"/>
  <c r="AX92" i="4"/>
  <c r="U92" i="4"/>
  <c r="CC92" i="4"/>
  <c r="AY92" i="4"/>
  <c r="Q92" i="4"/>
  <c r="BM92" i="4"/>
  <c r="AE92" i="4"/>
  <c r="B92" i="4"/>
  <c r="CN92" i="4"/>
  <c r="BG92" i="4"/>
  <c r="AA92" i="4"/>
  <c r="CL92" i="4"/>
  <c r="BF92" i="4"/>
  <c r="Z92" i="4"/>
  <c r="BQ92" i="4"/>
  <c r="V92" i="4"/>
  <c r="BB92" i="4"/>
  <c r="L92" i="4"/>
  <c r="AZ92" i="4"/>
  <c r="I92" i="4"/>
  <c r="CJ92" i="4"/>
  <c r="AR92" i="4"/>
  <c r="F92" i="4"/>
  <c r="CI92" i="4"/>
  <c r="AQ92" i="4"/>
  <c r="E92" i="4"/>
  <c r="BS92" i="4"/>
  <c r="AV24" i="4"/>
  <c r="BZ32" i="4"/>
  <c r="V49" i="4"/>
  <c r="AX49" i="4"/>
  <c r="Z67" i="4"/>
  <c r="BV71" i="4"/>
  <c r="AX71" i="4"/>
  <c r="AA71" i="4"/>
  <c r="F71" i="4"/>
  <c r="CG71" i="4"/>
  <c r="BJ71" i="4"/>
  <c r="AM71" i="4"/>
  <c r="P71" i="4"/>
  <c r="BY71" i="4"/>
  <c r="AW71" i="4"/>
  <c r="X71" i="4"/>
  <c r="CK71" i="4"/>
  <c r="BL71" i="4"/>
  <c r="AJ71" i="4"/>
  <c r="J71" i="4"/>
  <c r="CF71" i="4"/>
  <c r="BF71" i="4"/>
  <c r="AG71" i="4"/>
  <c r="G71" i="4"/>
  <c r="CD71" i="4"/>
  <c r="BD71" i="4"/>
  <c r="AC71" i="4"/>
  <c r="C71" i="4"/>
  <c r="BO71" i="4"/>
  <c r="AB71" i="4"/>
  <c r="BM71" i="4"/>
  <c r="Z71" i="4"/>
  <c r="BG71" i="4"/>
  <c r="W71" i="4"/>
  <c r="CO71" i="4"/>
  <c r="BC71" i="4"/>
  <c r="S71" i="4"/>
  <c r="AS71" i="4"/>
  <c r="CL71" i="4"/>
  <c r="BE88" i="4"/>
  <c r="H92" i="4"/>
  <c r="BT92" i="4"/>
  <c r="CJ97" i="4"/>
  <c r="BF97" i="4"/>
  <c r="AI97" i="4"/>
  <c r="J97" i="4"/>
  <c r="BW97" i="4"/>
  <c r="AV97" i="4"/>
  <c r="T97" i="4"/>
  <c r="CC97" i="4"/>
  <c r="AY97" i="4"/>
  <c r="S97" i="4"/>
  <c r="BN97" i="4"/>
  <c r="AJ97" i="4"/>
  <c r="G97" i="4"/>
  <c r="BH97" i="4"/>
  <c r="AA97" i="4"/>
  <c r="CA97" i="4"/>
  <c r="AP97" i="4"/>
  <c r="N97" i="4"/>
  <c r="CK97" i="4"/>
  <c r="AX97" i="4"/>
  <c r="K97" i="4"/>
  <c r="BQ97" i="4"/>
  <c r="AB97" i="4"/>
  <c r="BE97" i="4"/>
  <c r="W97" i="4"/>
  <c r="BD97" i="4"/>
  <c r="R97" i="4"/>
  <c r="AS97" i="4"/>
  <c r="B97" i="4"/>
  <c r="CI97" i="4"/>
  <c r="AK97" i="4"/>
  <c r="CF97" i="4"/>
  <c r="AH97" i="4"/>
  <c r="BZ97" i="4"/>
  <c r="Z97" i="4"/>
  <c r="BY97" i="4"/>
  <c r="X97" i="4"/>
  <c r="BO97" i="4"/>
  <c r="BI88" i="4"/>
  <c r="CN61" i="4"/>
  <c r="BQ61" i="4"/>
  <c r="AJ61" i="4"/>
  <c r="C61" i="4"/>
  <c r="CG61" i="4"/>
  <c r="AZ61" i="4"/>
  <c r="U61" i="4"/>
  <c r="BM61" i="4"/>
  <c r="AA61" i="4"/>
  <c r="CF61" i="4"/>
  <c r="AU61" i="4"/>
  <c r="J61" i="4"/>
  <c r="BY61" i="4"/>
  <c r="AM61" i="4"/>
  <c r="BX61" i="4"/>
  <c r="AL61" i="4"/>
  <c r="CB61" i="4"/>
  <c r="Z61" i="4"/>
  <c r="BV61" i="4"/>
  <c r="W61" i="4"/>
  <c r="BN61" i="4"/>
  <c r="O61" i="4"/>
  <c r="BJ61" i="4"/>
  <c r="N61" i="4"/>
  <c r="BF61" i="4"/>
  <c r="BZ63" i="4"/>
  <c r="BO63" i="4"/>
  <c r="M63" i="4"/>
  <c r="CO63" i="4"/>
  <c r="AN63" i="4"/>
  <c r="AW63" i="4"/>
  <c r="CC63" i="4"/>
  <c r="S63" i="4"/>
  <c r="BR63" i="4"/>
  <c r="I63" i="4"/>
  <c r="BQ63" i="4"/>
  <c r="H63" i="4"/>
  <c r="AH63" i="4"/>
  <c r="AB63" i="4"/>
  <c r="Q63" i="4"/>
  <c r="O63" i="4"/>
  <c r="A51" i="5"/>
  <c r="CM67" i="4"/>
  <c r="BV67" i="4"/>
  <c r="BD67" i="4"/>
  <c r="AM67" i="4"/>
  <c r="U67" i="4"/>
  <c r="D67" i="4"/>
  <c r="CD67" i="4"/>
  <c r="BM67" i="4"/>
  <c r="AU67" i="4"/>
  <c r="AC67" i="4"/>
  <c r="L67" i="4"/>
  <c r="CJ67" i="4"/>
  <c r="BQ67" i="4"/>
  <c r="AV67" i="4"/>
  <c r="AA67" i="4"/>
  <c r="H67" i="4"/>
  <c r="BZ67" i="4"/>
  <c r="BF67" i="4"/>
  <c r="AL67" i="4"/>
  <c r="R67" i="4"/>
  <c r="BW67" i="4"/>
  <c r="BB67" i="4"/>
  <c r="AI67" i="4"/>
  <c r="N67" i="4"/>
  <c r="CO67" i="4"/>
  <c r="BU67" i="4"/>
  <c r="BA67" i="4"/>
  <c r="AG67" i="4"/>
  <c r="M67" i="4"/>
  <c r="BX67" i="4"/>
  <c r="AT67" i="4"/>
  <c r="V67" i="4"/>
  <c r="BT67" i="4"/>
  <c r="AS67" i="4"/>
  <c r="T67" i="4"/>
  <c r="BR67" i="4"/>
  <c r="AQ67" i="4"/>
  <c r="P67" i="4"/>
  <c r="BP67" i="4"/>
  <c r="AP67" i="4"/>
  <c r="O67" i="4"/>
  <c r="AE67" i="4"/>
  <c r="BN67" i="4"/>
  <c r="CI74" i="4"/>
  <c r="CO74" i="4"/>
  <c r="AA74" i="4"/>
  <c r="AN74" i="4"/>
  <c r="BT74" i="4"/>
  <c r="F74" i="4"/>
  <c r="O74" i="4"/>
  <c r="BC74" i="4"/>
  <c r="AV74" i="4"/>
  <c r="AM74" i="4"/>
  <c r="BQ74" i="4"/>
  <c r="BJ74" i="4"/>
  <c r="AY74" i="4"/>
  <c r="AX74" i="4"/>
  <c r="CH84" i="4"/>
  <c r="AN84" i="4"/>
  <c r="AZ84" i="4"/>
  <c r="CL84" i="4"/>
  <c r="T84" i="4"/>
  <c r="CD88" i="4"/>
  <c r="CG49" i="4"/>
  <c r="CF49" i="4"/>
  <c r="BJ49" i="4"/>
  <c r="AP49" i="4"/>
  <c r="T49" i="4"/>
  <c r="BU49" i="4"/>
  <c r="AZ49" i="4"/>
  <c r="AD49" i="4"/>
  <c r="I49" i="4"/>
  <c r="CC49" i="4"/>
  <c r="BF49" i="4"/>
  <c r="AH49" i="4"/>
  <c r="G49" i="4"/>
  <c r="BY49" i="4"/>
  <c r="AY49" i="4"/>
  <c r="Z49" i="4"/>
  <c r="C49" i="4"/>
  <c r="AA49" i="4"/>
  <c r="BC49" i="4"/>
  <c r="CH49" i="4"/>
  <c r="AY21" i="4"/>
  <c r="BO30" i="4"/>
  <c r="AU22" i="4"/>
  <c r="CN27" i="4"/>
  <c r="CE27" i="4"/>
  <c r="CF31" i="4"/>
  <c r="BO47" i="4"/>
  <c r="AO47" i="4"/>
  <c r="BS47" i="4"/>
  <c r="Q47" i="4"/>
  <c r="AW47" i="4"/>
  <c r="CN47" i="4"/>
  <c r="AB47" i="4"/>
  <c r="BX47" i="4"/>
  <c r="B49" i="4"/>
  <c r="AC49" i="4"/>
  <c r="BG49" i="4"/>
  <c r="CI49" i="4"/>
  <c r="B61" i="4"/>
  <c r="BG61" i="4"/>
  <c r="B63" i="4"/>
  <c r="B67" i="4"/>
  <c r="AJ67" i="4"/>
  <c r="BS67" i="4"/>
  <c r="L71" i="4"/>
  <c r="BA71" i="4"/>
  <c r="B74" i="4"/>
  <c r="AD81" i="4"/>
  <c r="CA81" i="4"/>
  <c r="CH88" i="4"/>
  <c r="Y92" i="4"/>
  <c r="CB92" i="4"/>
  <c r="H97" i="4"/>
  <c r="CL97" i="4"/>
  <c r="CN88" i="4"/>
  <c r="BO95" i="4"/>
  <c r="AT95" i="4"/>
  <c r="M95" i="4"/>
  <c r="CA95" i="4"/>
  <c r="L95" i="4"/>
  <c r="CD95" i="4"/>
  <c r="AY95" i="4"/>
  <c r="BJ95" i="4"/>
  <c r="BI95" i="4"/>
  <c r="CN98" i="4"/>
  <c r="AY98" i="4"/>
  <c r="H98" i="4"/>
  <c r="T98" i="4"/>
  <c r="BN98" i="4"/>
  <c r="V98" i="4"/>
  <c r="BS98" i="4"/>
  <c r="R74" i="4"/>
  <c r="AL92" i="4"/>
  <c r="T95" i="4"/>
  <c r="CJ99" i="4"/>
  <c r="V99" i="4"/>
  <c r="BJ99" i="4"/>
  <c r="Q99" i="4"/>
  <c r="BF99" i="4"/>
  <c r="BW99" i="4"/>
  <c r="Y99" i="4"/>
  <c r="BQ99" i="4"/>
  <c r="C99" i="4"/>
  <c r="CM99" i="4"/>
  <c r="CG99" i="4"/>
  <c r="BT99" i="4"/>
  <c r="BB99" i="4"/>
  <c r="BO111" i="4"/>
  <c r="BC111" i="4"/>
  <c r="F111" i="4"/>
  <c r="CB111" i="4"/>
  <c r="AE111" i="4"/>
  <c r="CN111" i="4"/>
  <c r="AH111" i="4"/>
  <c r="BI111" i="4"/>
  <c r="E111" i="4"/>
  <c r="BF111" i="4"/>
  <c r="Y111" i="4"/>
  <c r="S111" i="4"/>
  <c r="BM111" i="4"/>
  <c r="AU111" i="4"/>
  <c r="AP111" i="4"/>
  <c r="X118" i="4"/>
  <c r="BX64" i="4"/>
  <c r="AU64" i="4"/>
  <c r="AE64" i="4"/>
  <c r="CI64" i="4"/>
  <c r="BT64" i="4"/>
  <c r="BI64" i="4"/>
  <c r="BP70" i="4"/>
  <c r="AI93" i="4"/>
  <c r="BZ93" i="4"/>
  <c r="I111" i="4"/>
  <c r="AA118" i="4"/>
  <c r="BJ72" i="4"/>
  <c r="AX72" i="4"/>
  <c r="D72" i="4"/>
  <c r="BU72" i="4"/>
  <c r="AA72" i="4"/>
  <c r="BR72" i="4"/>
  <c r="O72" i="4"/>
  <c r="AR72" i="4"/>
  <c r="CI72" i="4"/>
  <c r="AE72" i="4"/>
  <c r="CF72" i="4"/>
  <c r="AD72" i="4"/>
  <c r="BN72" i="4"/>
  <c r="CA77" i="4"/>
  <c r="CH77" i="4"/>
  <c r="AL77" i="4"/>
  <c r="BX77" i="4"/>
  <c r="W77" i="4"/>
  <c r="AX77" i="4"/>
  <c r="D77" i="4"/>
  <c r="BS77" i="4"/>
  <c r="N77" i="4"/>
  <c r="AQ77" i="4"/>
  <c r="CK77" i="4"/>
  <c r="AG77" i="4"/>
  <c r="CJ77" i="4"/>
  <c r="AE77" i="4"/>
  <c r="BT77" i="4"/>
  <c r="AO93" i="4"/>
  <c r="M111" i="4"/>
  <c r="AK118" i="4"/>
  <c r="Q111" i="4"/>
  <c r="AV118" i="4"/>
  <c r="BS70" i="4"/>
  <c r="BA70" i="4"/>
  <c r="CH70" i="4"/>
  <c r="U70" i="4"/>
  <c r="CN70" i="4"/>
  <c r="W70" i="4"/>
  <c r="BF70" i="4"/>
  <c r="AV70" i="4"/>
  <c r="AP70" i="4"/>
  <c r="BZ70" i="4"/>
  <c r="F72" i="4"/>
  <c r="BW72" i="4"/>
  <c r="J77" i="4"/>
  <c r="CE77" i="4"/>
  <c r="CL93" i="4"/>
  <c r="BQ93" i="4"/>
  <c r="AU93" i="4"/>
  <c r="Z93" i="4"/>
  <c r="D93" i="4"/>
  <c r="CB93" i="4"/>
  <c r="BG93" i="4"/>
  <c r="AJ93" i="4"/>
  <c r="O93" i="4"/>
  <c r="CJ93" i="4"/>
  <c r="BL93" i="4"/>
  <c r="AN93" i="4"/>
  <c r="N93" i="4"/>
  <c r="BX93" i="4"/>
  <c r="AY93" i="4"/>
  <c r="AA93" i="4"/>
  <c r="B93" i="4"/>
  <c r="CC93" i="4"/>
  <c r="AZ93" i="4"/>
  <c r="W93" i="4"/>
  <c r="BN93" i="4"/>
  <c r="AK93" i="4"/>
  <c r="J93" i="4"/>
  <c r="CE93" i="4"/>
  <c r="AX93" i="4"/>
  <c r="R93" i="4"/>
  <c r="BP93" i="4"/>
  <c r="AH93" i="4"/>
  <c r="C93" i="4"/>
  <c r="CO93" i="4"/>
  <c r="BI93" i="4"/>
  <c r="AD93" i="4"/>
  <c r="CN93" i="4"/>
  <c r="BH93" i="4"/>
  <c r="AB93" i="4"/>
  <c r="AR93" i="4"/>
  <c r="CF93" i="4"/>
  <c r="R111" i="4"/>
  <c r="BB118" i="4"/>
  <c r="CN41" i="4"/>
  <c r="AX41" i="4"/>
  <c r="E41" i="4"/>
  <c r="AV41" i="4"/>
  <c r="Z64" i="4"/>
  <c r="C70" i="4"/>
  <c r="CJ70" i="4"/>
  <c r="I72" i="4"/>
  <c r="BY72" i="4"/>
  <c r="L77" i="4"/>
  <c r="AX78" i="4"/>
  <c r="AV78" i="4"/>
  <c r="AA78" i="4"/>
  <c r="CE82" i="4"/>
  <c r="BJ82" i="4"/>
  <c r="K82" i="4"/>
  <c r="CL82" i="4"/>
  <c r="AM82" i="4"/>
  <c r="AH82" i="4"/>
  <c r="BO82" i="4"/>
  <c r="F82" i="4"/>
  <c r="CD82" i="4"/>
  <c r="S82" i="4"/>
  <c r="AY82" i="4"/>
  <c r="AQ82" i="4"/>
  <c r="AN82" i="4"/>
  <c r="CC82" i="4"/>
  <c r="F93" i="4"/>
  <c r="AS93" i="4"/>
  <c r="CH93" i="4"/>
  <c r="AC111" i="4"/>
  <c r="BN118" i="4"/>
  <c r="BY118" i="4"/>
  <c r="CH118" i="4"/>
  <c r="BB111" i="4"/>
  <c r="A102" i="5"/>
  <c r="CJ118" i="4"/>
  <c r="BZ118" i="4"/>
  <c r="BG118" i="4"/>
  <c r="AO118" i="4"/>
  <c r="V118" i="4"/>
  <c r="D118" i="4"/>
  <c r="CK118" i="4"/>
  <c r="BR118" i="4"/>
  <c r="AY118" i="4"/>
  <c r="AE118" i="4"/>
  <c r="L118" i="4"/>
  <c r="BU118" i="4"/>
  <c r="AZ118" i="4"/>
  <c r="AB118" i="4"/>
  <c r="H118" i="4"/>
  <c r="CF118" i="4"/>
  <c r="BI118" i="4"/>
  <c r="AN118" i="4"/>
  <c r="S118" i="4"/>
  <c r="CB118" i="4"/>
  <c r="BC118" i="4"/>
  <c r="AD118" i="4"/>
  <c r="F118" i="4"/>
  <c r="BX118" i="4"/>
  <c r="BA118" i="4"/>
  <c r="Z118" i="4"/>
  <c r="C118" i="4"/>
  <c r="BW118" i="4"/>
  <c r="AW118" i="4"/>
  <c r="Y118" i="4"/>
  <c r="B118" i="4"/>
  <c r="BT118" i="4"/>
  <c r="AU118" i="4"/>
  <c r="W118" i="4"/>
  <c r="BS118" i="4"/>
  <c r="BQ118" i="4"/>
  <c r="AR118" i="4"/>
  <c r="T118" i="4"/>
  <c r="BP118" i="4"/>
  <c r="AQ118" i="4"/>
  <c r="R118" i="4"/>
  <c r="CN118" i="4"/>
  <c r="BM118" i="4"/>
  <c r="AM118" i="4"/>
  <c r="O118" i="4"/>
  <c r="CM118" i="4"/>
  <c r="BL118" i="4"/>
  <c r="AL118" i="4"/>
  <c r="N118" i="4"/>
  <c r="CG118" i="4"/>
  <c r="BF118" i="4"/>
  <c r="AJ118" i="4"/>
  <c r="J118" i="4"/>
  <c r="CD118" i="4"/>
  <c r="BE118" i="4"/>
  <c r="AI118" i="4"/>
  <c r="I118" i="4"/>
  <c r="CC118" i="4"/>
  <c r="BD118" i="4"/>
  <c r="AG118" i="4"/>
  <c r="G118" i="4"/>
  <c r="U118" i="4"/>
  <c r="BH118" i="4"/>
  <c r="AS118" i="4"/>
  <c r="AP118" i="4"/>
  <c r="E118" i="4"/>
  <c r="CF111" i="4"/>
  <c r="P118" i="4"/>
  <c r="Y68" i="4"/>
  <c r="AX68" i="4"/>
  <c r="CM86" i="4"/>
  <c r="BY86" i="4"/>
  <c r="BC86" i="4"/>
  <c r="AE86" i="4"/>
  <c r="H86" i="4"/>
  <c r="CK86" i="4"/>
  <c r="BN86" i="4"/>
  <c r="AQ86" i="4"/>
  <c r="T86" i="4"/>
  <c r="CF86" i="4"/>
  <c r="BF86" i="4"/>
  <c r="AG86" i="4"/>
  <c r="F86" i="4"/>
  <c r="BU86" i="4"/>
  <c r="AT86" i="4"/>
  <c r="R86" i="4"/>
  <c r="BX86" i="4"/>
  <c r="AU86" i="4"/>
  <c r="O86" i="4"/>
  <c r="CN86" i="4"/>
  <c r="BJ86" i="4"/>
  <c r="AC86" i="4"/>
  <c r="B86" i="4"/>
  <c r="AK86" i="4"/>
  <c r="BP86" i="4"/>
  <c r="BM96" i="4"/>
  <c r="C96" i="4"/>
  <c r="CK96" i="4"/>
  <c r="BC96" i="4"/>
  <c r="CG96" i="4"/>
  <c r="AU100" i="4"/>
  <c r="BV115" i="4"/>
  <c r="BP115" i="4"/>
  <c r="AC115" i="4"/>
  <c r="CG115" i="4"/>
  <c r="AW115" i="4"/>
  <c r="I115" i="4"/>
  <c r="BC115" i="4"/>
  <c r="J115" i="4"/>
  <c r="BZ115" i="4"/>
  <c r="AI115" i="4"/>
  <c r="BX115" i="4"/>
  <c r="X115" i="4"/>
  <c r="BR115" i="4"/>
  <c r="U115" i="4"/>
  <c r="BN115" i="4"/>
  <c r="T115" i="4"/>
  <c r="BG115" i="4"/>
  <c r="H115" i="4"/>
  <c r="BA115" i="4"/>
  <c r="F115" i="4"/>
  <c r="AZ115" i="4"/>
  <c r="D115" i="4"/>
  <c r="CN115" i="4"/>
  <c r="AO115" i="4"/>
  <c r="CD115" i="4"/>
  <c r="AK115" i="4"/>
  <c r="CB115" i="4"/>
  <c r="AH115" i="4"/>
  <c r="CA115" i="4"/>
  <c r="Z115" i="4"/>
  <c r="CI68" i="4"/>
  <c r="BM68" i="4"/>
  <c r="AQ68" i="4"/>
  <c r="R68" i="4"/>
  <c r="BY68" i="4"/>
  <c r="BA68" i="4"/>
  <c r="AC68" i="4"/>
  <c r="H68" i="4"/>
  <c r="Z68" i="4"/>
  <c r="AZ68" i="4"/>
  <c r="CA68" i="4"/>
  <c r="D86" i="4"/>
  <c r="AL86" i="4"/>
  <c r="BR86" i="4"/>
  <c r="Q96" i="4"/>
  <c r="BO100" i="4"/>
  <c r="AI100" i="4"/>
  <c r="B100" i="4"/>
  <c r="CD100" i="4"/>
  <c r="AY100" i="4"/>
  <c r="R100" i="4"/>
  <c r="BY100" i="4"/>
  <c r="AM100" i="4"/>
  <c r="C100" i="4"/>
  <c r="BE100" i="4"/>
  <c r="U100" i="4"/>
  <c r="BX100" i="4"/>
  <c r="AH100" i="4"/>
  <c r="BB100" i="4"/>
  <c r="K100" i="4"/>
  <c r="AV100" i="4"/>
  <c r="Y53" i="4"/>
  <c r="E68" i="4"/>
  <c r="AG68" i="4"/>
  <c r="BF68" i="4"/>
  <c r="CF68" i="4"/>
  <c r="CE73" i="4"/>
  <c r="BL73" i="4"/>
  <c r="C73" i="4"/>
  <c r="AJ73" i="4"/>
  <c r="BW73" i="4"/>
  <c r="J86" i="4"/>
  <c r="AP86" i="4"/>
  <c r="BZ86" i="4"/>
  <c r="AZ96" i="4"/>
  <c r="J100" i="4"/>
  <c r="BH100" i="4"/>
  <c r="CK107" i="4"/>
  <c r="CA107" i="4"/>
  <c r="AT107" i="4"/>
  <c r="N107" i="4"/>
  <c r="BJ107" i="4"/>
  <c r="AE107" i="4"/>
  <c r="CG107" i="4"/>
  <c r="AU107" i="4"/>
  <c r="I107" i="4"/>
  <c r="BP107" i="4"/>
  <c r="AC107" i="4"/>
  <c r="BC107" i="4"/>
  <c r="J107" i="4"/>
  <c r="BW107" i="4"/>
  <c r="AI107" i="4"/>
  <c r="AQ107" i="4"/>
  <c r="CO107" i="4"/>
  <c r="AM115" i="4"/>
  <c r="CE53" i="4"/>
  <c r="BG53" i="4"/>
  <c r="P53" i="4"/>
  <c r="CC53" i="4"/>
  <c r="AL53" i="4"/>
  <c r="AZ53" i="4"/>
  <c r="Q68" i="4"/>
  <c r="AS68" i="4"/>
  <c r="BR68" i="4"/>
  <c r="AL73" i="4"/>
  <c r="A59" i="5"/>
  <c r="CO75" i="4"/>
  <c r="BV75" i="4"/>
  <c r="BC75" i="4"/>
  <c r="AK75" i="4"/>
  <c r="R75" i="4"/>
  <c r="CF75" i="4"/>
  <c r="BL75" i="4"/>
  <c r="AR75" i="4"/>
  <c r="W75" i="4"/>
  <c r="D75" i="4"/>
  <c r="BU75" i="4"/>
  <c r="BA75" i="4"/>
  <c r="AG75" i="4"/>
  <c r="M75" i="4"/>
  <c r="V75" i="4"/>
  <c r="AT75" i="4"/>
  <c r="BQ75" i="4"/>
  <c r="CL75" i="4"/>
  <c r="Y86" i="4"/>
  <c r="BG86" i="4"/>
  <c r="AJ100" i="4"/>
  <c r="CG100" i="4"/>
  <c r="U107" i="4"/>
  <c r="BT107" i="4"/>
  <c r="BR117" i="4"/>
  <c r="AN117" i="4"/>
  <c r="G117" i="4"/>
  <c r="CH117" i="4"/>
  <c r="BA117" i="4"/>
  <c r="U117" i="4"/>
  <c r="BU117" i="4"/>
  <c r="AK117" i="4"/>
  <c r="B117" i="4"/>
  <c r="CN117" i="4"/>
  <c r="BD117" i="4"/>
  <c r="R117" i="4"/>
  <c r="BO117" i="4"/>
  <c r="V117" i="4"/>
  <c r="BJ117" i="4"/>
  <c r="Q117" i="4"/>
  <c r="BF117" i="4"/>
  <c r="P117" i="4"/>
  <c r="CO117" i="4"/>
  <c r="AW117" i="4"/>
  <c r="L117" i="4"/>
  <c r="CI117" i="4"/>
  <c r="AU117" i="4"/>
  <c r="E117" i="4"/>
  <c r="CG117" i="4"/>
  <c r="AS117" i="4"/>
  <c r="C117" i="4"/>
  <c r="CE117" i="4"/>
  <c r="AQ117" i="4"/>
  <c r="CD117" i="4"/>
  <c r="AJ117" i="4"/>
  <c r="BS117" i="4"/>
  <c r="AE117" i="4"/>
  <c r="BQ117" i="4"/>
  <c r="AC117" i="4"/>
  <c r="BP117" i="4"/>
  <c r="Z117" i="4"/>
  <c r="V50" i="4"/>
  <c r="AQ50" i="4"/>
  <c r="BM50" i="4"/>
  <c r="CH50" i="4"/>
  <c r="AN57" i="4"/>
  <c r="AB60" i="4"/>
  <c r="BC60" i="4"/>
  <c r="CF60" i="4"/>
  <c r="BP65" i="4"/>
  <c r="CI76" i="4"/>
  <c r="BF76" i="4"/>
  <c r="AB76" i="4"/>
  <c r="AE76" i="4"/>
  <c r="BM76" i="4"/>
  <c r="CK94" i="4"/>
  <c r="CO94" i="4"/>
  <c r="AP94" i="4"/>
  <c r="BR94" i="4"/>
  <c r="P94" i="4"/>
  <c r="AR94" i="4"/>
  <c r="BW94" i="4"/>
  <c r="O94" i="4"/>
  <c r="BM94" i="4"/>
  <c r="CG112" i="4"/>
  <c r="V112" i="4"/>
  <c r="BR112" i="4"/>
  <c r="AU112" i="4"/>
  <c r="AM45" i="4"/>
  <c r="CA45" i="4"/>
  <c r="K50" i="4"/>
  <c r="AG50" i="4"/>
  <c r="BA50" i="4"/>
  <c r="BW50" i="4"/>
  <c r="BY57" i="4"/>
  <c r="M60" i="4"/>
  <c r="AP60" i="4"/>
  <c r="AM65" i="4"/>
  <c r="O76" i="4"/>
  <c r="AT76" i="4"/>
  <c r="BZ76" i="4"/>
  <c r="A67" i="5"/>
  <c r="BZ83" i="4"/>
  <c r="BG83" i="4"/>
  <c r="AN83" i="4"/>
  <c r="CI83" i="4"/>
  <c r="BQ83" i="4"/>
  <c r="AW83" i="4"/>
  <c r="CK83" i="4"/>
  <c r="BP83" i="4"/>
  <c r="AT83" i="4"/>
  <c r="Z83" i="4"/>
  <c r="G83" i="4"/>
  <c r="CA83" i="4"/>
  <c r="BD83" i="4"/>
  <c r="AJ83" i="4"/>
  <c r="P83" i="4"/>
  <c r="U83" i="4"/>
  <c r="AR83" i="4"/>
  <c r="BR83" i="4"/>
  <c r="CO83" i="4"/>
  <c r="BW91" i="4"/>
  <c r="BZ91" i="4"/>
  <c r="AJ91" i="4"/>
  <c r="BE91" i="4"/>
  <c r="Q91" i="4"/>
  <c r="BR91" i="4"/>
  <c r="T91" i="4"/>
  <c r="CN91" i="4"/>
  <c r="AS91" i="4"/>
  <c r="AY91" i="4"/>
  <c r="AE94" i="4"/>
  <c r="BC112" i="4"/>
  <c r="BO85" i="4"/>
  <c r="BC85" i="4"/>
  <c r="CK85" i="4"/>
  <c r="V85" i="4"/>
  <c r="CA85" i="4"/>
  <c r="BV101" i="4"/>
  <c r="AW101" i="4"/>
  <c r="Y101" i="4"/>
  <c r="D101" i="4"/>
  <c r="CH101" i="4"/>
  <c r="BH101" i="4"/>
  <c r="AL101" i="4"/>
  <c r="O101" i="4"/>
  <c r="AA101" i="4"/>
  <c r="BB101" i="4"/>
  <c r="CC101" i="4"/>
  <c r="CE104" i="4"/>
  <c r="BZ104" i="4"/>
  <c r="BG104" i="4"/>
  <c r="AO104" i="4"/>
  <c r="W104" i="4"/>
  <c r="F104" i="4"/>
  <c r="A88" i="5"/>
  <c r="J88" i="5" s="1"/>
  <c r="K88" i="5" s="1"/>
  <c r="CJ104" i="4"/>
  <c r="BR104" i="4"/>
  <c r="AY104" i="4"/>
  <c r="AE104" i="4"/>
  <c r="N104" i="4"/>
  <c r="T104" i="4"/>
  <c r="AN104" i="4"/>
  <c r="BI104" i="4"/>
  <c r="CF104" i="4"/>
  <c r="AP85" i="4"/>
  <c r="BR90" i="4"/>
  <c r="CM90" i="4"/>
  <c r="BH90" i="4"/>
  <c r="Y90" i="4"/>
  <c r="BV90" i="4"/>
  <c r="AO90" i="4"/>
  <c r="L90" i="4"/>
  <c r="AK90" i="4"/>
  <c r="BU90" i="4"/>
  <c r="M101" i="4"/>
  <c r="AN101" i="4"/>
  <c r="BQ101" i="4"/>
  <c r="CN102" i="4"/>
  <c r="AV102" i="4"/>
  <c r="K102" i="4"/>
  <c r="BS102" i="4"/>
  <c r="AC102" i="4"/>
  <c r="BA102" i="4"/>
  <c r="J104" i="4"/>
  <c r="AC104" i="4"/>
  <c r="AZ104" i="4"/>
  <c r="BU104" i="4"/>
  <c r="CO104" i="4"/>
  <c r="CD113" i="4"/>
  <c r="BD113" i="4"/>
  <c r="AC113" i="4"/>
  <c r="D113" i="4"/>
  <c r="BQ113" i="4"/>
  <c r="AP113" i="4"/>
  <c r="Q113" i="4"/>
  <c r="AB113" i="4"/>
  <c r="BF113" i="4"/>
  <c r="CK113" i="4"/>
  <c r="BJ103" i="4"/>
  <c r="CE106" i="4"/>
  <c r="S108" i="4"/>
  <c r="AM108" i="4"/>
  <c r="BE108" i="4"/>
  <c r="BX108" i="4"/>
  <c r="AK109" i="4"/>
  <c r="BW109" i="4"/>
  <c r="M110" i="4"/>
  <c r="AK110" i="4"/>
  <c r="BG110" i="4"/>
  <c r="CG110" i="4"/>
  <c r="AI114" i="4"/>
  <c r="BS114" i="4"/>
  <c r="J108" i="4"/>
  <c r="AB108" i="4"/>
  <c r="AU108" i="4"/>
  <c r="BN108" i="4"/>
  <c r="CG108" i="4"/>
  <c r="T109" i="4"/>
  <c r="W110" i="4"/>
  <c r="AW110" i="4"/>
  <c r="AY114" i="4"/>
  <c r="CI114" i="4"/>
  <c r="F22" i="4"/>
  <c r="AL18" i="4"/>
  <c r="T20" i="4"/>
  <c r="BU20" i="4"/>
  <c r="AE21" i="4"/>
  <c r="BF21" i="4"/>
  <c r="L33" i="4"/>
  <c r="AU33" i="4"/>
  <c r="CF33" i="4"/>
  <c r="Y34" i="4"/>
  <c r="BN34" i="4"/>
  <c r="BC18" i="4"/>
  <c r="X18" i="4"/>
  <c r="CH18" i="4"/>
  <c r="AN30" i="4"/>
  <c r="AN26" i="4"/>
  <c r="AN23" i="4"/>
  <c r="I23" i="4" s="1"/>
  <c r="AN22" i="4"/>
  <c r="CI24" i="4"/>
  <c r="BD31" i="4"/>
  <c r="CI25" i="4"/>
  <c r="Y22" i="4"/>
  <c r="Y24" i="4"/>
  <c r="V8" i="4"/>
  <c r="AR8" i="4"/>
  <c r="BS8" i="4"/>
  <c r="M18" i="4"/>
  <c r="AN18" i="4"/>
  <c r="CK18" i="4"/>
  <c r="U20" i="4"/>
  <c r="AV20" i="4"/>
  <c r="BV20" i="4"/>
  <c r="AG21" i="4"/>
  <c r="CG21" i="4"/>
  <c r="AS22" i="4"/>
  <c r="BT22" i="4"/>
  <c r="AJ23" i="4"/>
  <c r="BJ23" i="4"/>
  <c r="CK23" i="4"/>
  <c r="T24" i="4"/>
  <c r="AX24" i="4"/>
  <c r="BX24" i="4"/>
  <c r="AN25" i="4"/>
  <c r="BM25" i="4"/>
  <c r="BB26" i="4"/>
  <c r="CD26" i="4"/>
  <c r="O27" i="4"/>
  <c r="AP27" i="4"/>
  <c r="BS27" i="4"/>
  <c r="I27" i="4" s="1"/>
  <c r="AN28" i="4"/>
  <c r="I28" i="4" s="1"/>
  <c r="BV28" i="4"/>
  <c r="Q29" i="4"/>
  <c r="AV29" i="4"/>
  <c r="CH29" i="4"/>
  <c r="BD30" i="4"/>
  <c r="CK30" i="4"/>
  <c r="BJ31" i="4"/>
  <c r="AK32" i="4"/>
  <c r="F32" i="4" s="1"/>
  <c r="M33" i="4"/>
  <c r="AW33" i="4"/>
  <c r="CJ33" i="4"/>
  <c r="AB34" i="4"/>
  <c r="BQ34" i="4"/>
  <c r="AD36" i="4"/>
  <c r="BQ36" i="4"/>
  <c r="AO26" i="4"/>
  <c r="BT26" i="4"/>
  <c r="AO32" i="4"/>
  <c r="AO28" i="4"/>
  <c r="AO22" i="4"/>
  <c r="BE32" i="4"/>
  <c r="BE28" i="4"/>
  <c r="Z21" i="4"/>
  <c r="Z25" i="4"/>
  <c r="BE24" i="4"/>
  <c r="CJ32" i="4"/>
  <c r="BE26" i="4"/>
  <c r="CJ31" i="4"/>
  <c r="B8" i="4"/>
  <c r="AV8" i="4"/>
  <c r="BT8" i="4"/>
  <c r="BJ18" i="4"/>
  <c r="AW20" i="4"/>
  <c r="AI21" i="4"/>
  <c r="T22" i="4"/>
  <c r="BL23" i="4"/>
  <c r="CL23" i="4"/>
  <c r="AY24" i="4"/>
  <c r="AO25" i="4"/>
  <c r="AT27" i="4"/>
  <c r="R29" i="4"/>
  <c r="BA29" i="4"/>
  <c r="CI29" i="4"/>
  <c r="BE30" i="4"/>
  <c r="CL30" i="4"/>
  <c r="BM31" i="4"/>
  <c r="AL32" i="4"/>
  <c r="AH34" i="4"/>
  <c r="BR34" i="4"/>
  <c r="BD18" i="4"/>
  <c r="CI18" i="4"/>
  <c r="BU32" i="4"/>
  <c r="K26" i="4"/>
  <c r="AP24" i="4"/>
  <c r="AP21" i="4"/>
  <c r="K31" i="4"/>
  <c r="BU22" i="4"/>
  <c r="BU30" i="4"/>
  <c r="BU27" i="4"/>
  <c r="K24" i="4"/>
  <c r="AP31" i="4"/>
  <c r="BU26" i="4"/>
  <c r="K23" i="4"/>
  <c r="BF26" i="4"/>
  <c r="AA24" i="4"/>
  <c r="AA21" i="4"/>
  <c r="AA26" i="4"/>
  <c r="BF25" i="4"/>
  <c r="AA30" i="4"/>
  <c r="AW8" i="4"/>
  <c r="Q18" i="4"/>
  <c r="AP18" i="4"/>
  <c r="W20" i="4"/>
  <c r="AY20" i="4"/>
  <c r="K21" i="4"/>
  <c r="BL21" i="4"/>
  <c r="AW22" i="4"/>
  <c r="AL23" i="4"/>
  <c r="BO23" i="4"/>
  <c r="Z24" i="4"/>
  <c r="CC24" i="4"/>
  <c r="K25" i="4"/>
  <c r="AP25" i="4"/>
  <c r="BQ25" i="4"/>
  <c r="R27" i="4"/>
  <c r="T29" i="4"/>
  <c r="BB29" i="4"/>
  <c r="CJ29" i="4"/>
  <c r="AB30" i="4"/>
  <c r="BG30" i="4"/>
  <c r="BO31" i="4"/>
  <c r="AP32" i="4"/>
  <c r="S33" i="4"/>
  <c r="BA33" i="4"/>
  <c r="CO33" i="4"/>
  <c r="AI34" i="4"/>
  <c r="AI36" i="4"/>
  <c r="Z8" i="4"/>
  <c r="BE8" i="4"/>
  <c r="CJ8" i="4"/>
  <c r="AQ30" i="4"/>
  <c r="AQ27" i="4"/>
  <c r="AQ32" i="4"/>
  <c r="L32" i="4"/>
  <c r="AB26" i="4"/>
  <c r="BG24" i="4"/>
  <c r="BG21" i="4"/>
  <c r="BG31" i="4"/>
  <c r="AB22" i="4"/>
  <c r="CL22" i="4"/>
  <c r="BG32" i="4"/>
  <c r="BG25" i="4"/>
  <c r="CL24" i="4"/>
  <c r="AB21" i="4"/>
  <c r="AB24" i="4"/>
  <c r="BB24" i="4"/>
  <c r="CD24" i="4"/>
  <c r="AQ25" i="4"/>
  <c r="BT25" i="4"/>
  <c r="AG26" i="4"/>
  <c r="BG26" i="4"/>
  <c r="CJ26" i="4"/>
  <c r="S27" i="4"/>
  <c r="AT28" i="4"/>
  <c r="CC28" i="4"/>
  <c r="CK29" i="4"/>
  <c r="AE31" i="4"/>
  <c r="A18" i="5"/>
  <c r="CA34" i="4"/>
  <c r="BJ34" i="4"/>
  <c r="AT34" i="4"/>
  <c r="AC34" i="4"/>
  <c r="M34" i="4"/>
  <c r="CB34" i="4"/>
  <c r="BI34" i="4"/>
  <c r="AR34" i="4"/>
  <c r="Z34" i="4"/>
  <c r="I34" i="4"/>
  <c r="CM34" i="4"/>
  <c r="BU34" i="4"/>
  <c r="BB34" i="4"/>
  <c r="AJ34" i="4"/>
  <c r="Q34" i="4"/>
  <c r="CH34" i="4"/>
  <c r="BP34" i="4"/>
  <c r="AW34" i="4"/>
  <c r="AD34" i="4"/>
  <c r="K34" i="4"/>
  <c r="BX34" i="4"/>
  <c r="BE34" i="4"/>
  <c r="AM34" i="4"/>
  <c r="T34" i="4"/>
  <c r="B34" i="4"/>
  <c r="BY34" i="4"/>
  <c r="BA34" i="4"/>
  <c r="AE34" i="4"/>
  <c r="G34" i="4"/>
  <c r="BV34" i="4"/>
  <c r="AY34" i="4"/>
  <c r="AA34" i="4"/>
  <c r="E34" i="4"/>
  <c r="CK34" i="4"/>
  <c r="BO34" i="4"/>
  <c r="AQ34" i="4"/>
  <c r="U34" i="4"/>
  <c r="CG34" i="4"/>
  <c r="BL34" i="4"/>
  <c r="AN34" i="4"/>
  <c r="P34" i="4"/>
  <c r="CE34" i="4"/>
  <c r="BG34" i="4"/>
  <c r="AK34" i="4"/>
  <c r="N34" i="4"/>
  <c r="BZ34" i="4"/>
  <c r="BC34" i="4"/>
  <c r="AG34" i="4"/>
  <c r="H34" i="4"/>
  <c r="AL34" i="4"/>
  <c r="BT34" i="4"/>
  <c r="A20" i="5"/>
  <c r="CK36" i="4"/>
  <c r="BU36" i="4"/>
  <c r="BD36" i="4"/>
  <c r="AN36" i="4"/>
  <c r="W36" i="4"/>
  <c r="G36" i="4"/>
  <c r="CG36" i="4"/>
  <c r="BP36" i="4"/>
  <c r="AX36" i="4"/>
  <c r="AG36" i="4"/>
  <c r="O36" i="4"/>
  <c r="CN36" i="4"/>
  <c r="BV36" i="4"/>
  <c r="BB36" i="4"/>
  <c r="AJ36" i="4"/>
  <c r="Q36" i="4"/>
  <c r="CH36" i="4"/>
  <c r="BO36" i="4"/>
  <c r="AV36" i="4"/>
  <c r="AC36" i="4"/>
  <c r="K36" i="4"/>
  <c r="BY36" i="4"/>
  <c r="BF36" i="4"/>
  <c r="AM36" i="4"/>
  <c r="T36" i="4"/>
  <c r="B36" i="4"/>
  <c r="CJ36" i="4"/>
  <c r="BM36" i="4"/>
  <c r="AQ36" i="4"/>
  <c r="S36" i="4"/>
  <c r="CF36" i="4"/>
  <c r="BJ36" i="4"/>
  <c r="AO36" i="4"/>
  <c r="P36" i="4"/>
  <c r="CA36" i="4"/>
  <c r="BC36" i="4"/>
  <c r="AE36" i="4"/>
  <c r="I36" i="4"/>
  <c r="BW36" i="4"/>
  <c r="AY36" i="4"/>
  <c r="AA36" i="4"/>
  <c r="E36" i="4"/>
  <c r="BS36" i="4"/>
  <c r="AU36" i="4"/>
  <c r="Y36" i="4"/>
  <c r="C36" i="4"/>
  <c r="CL36" i="4"/>
  <c r="BN36" i="4"/>
  <c r="AR36" i="4"/>
  <c r="U36" i="4"/>
  <c r="AK36" i="4"/>
  <c r="BX36" i="4"/>
  <c r="A26" i="5"/>
  <c r="CI42" i="4"/>
  <c r="BS42" i="4"/>
  <c r="BB42" i="4"/>
  <c r="AL42" i="4"/>
  <c r="U42" i="4"/>
  <c r="E42" i="4"/>
  <c r="CO42" i="4"/>
  <c r="BX42" i="4"/>
  <c r="BF42" i="4"/>
  <c r="AO42" i="4"/>
  <c r="W42" i="4"/>
  <c r="F42" i="4"/>
  <c r="CF42" i="4"/>
  <c r="BO42" i="4"/>
  <c r="AW42" i="4"/>
  <c r="AE42" i="4"/>
  <c r="N42" i="4"/>
  <c r="CL42" i="4"/>
  <c r="BR42" i="4"/>
  <c r="AX42" i="4"/>
  <c r="AC42" i="4"/>
  <c r="J42" i="4"/>
  <c r="CG42" i="4"/>
  <c r="BM42" i="4"/>
  <c r="AS42" i="4"/>
  <c r="Y42" i="4"/>
  <c r="D42" i="4"/>
  <c r="CE42" i="4"/>
  <c r="BL42" i="4"/>
  <c r="AR42" i="4"/>
  <c r="X42" i="4"/>
  <c r="C42" i="4"/>
  <c r="CB42" i="4"/>
  <c r="BH42" i="4"/>
  <c r="AN42" i="4"/>
  <c r="S42" i="4"/>
  <c r="BV42" i="4"/>
  <c r="BA42" i="4"/>
  <c r="AH42" i="4"/>
  <c r="M42" i="4"/>
  <c r="CN42" i="4"/>
  <c r="BU42" i="4"/>
  <c r="AZ42" i="4"/>
  <c r="AG42" i="4"/>
  <c r="L42" i="4"/>
  <c r="CJ42" i="4"/>
  <c r="BD42" i="4"/>
  <c r="V42" i="4"/>
  <c r="CD42" i="4"/>
  <c r="AY42" i="4"/>
  <c r="R42" i="4"/>
  <c r="CC42" i="4"/>
  <c r="AV42" i="4"/>
  <c r="Q42" i="4"/>
  <c r="CA42" i="4"/>
  <c r="AU42" i="4"/>
  <c r="P42" i="4"/>
  <c r="BZ42" i="4"/>
  <c r="AT42" i="4"/>
  <c r="O42" i="4"/>
  <c r="BW42" i="4"/>
  <c r="AP42" i="4"/>
  <c r="I42" i="4"/>
  <c r="BT42" i="4"/>
  <c r="AM42" i="4"/>
  <c r="H42" i="4"/>
  <c r="BP42" i="4"/>
  <c r="AJ42" i="4"/>
  <c r="B42" i="4"/>
  <c r="BJ42" i="4"/>
  <c r="AD42" i="4"/>
  <c r="BI42" i="4"/>
  <c r="AB42" i="4"/>
  <c r="CK42" i="4"/>
  <c r="BE42" i="4"/>
  <c r="Z42" i="4"/>
  <c r="AZ8" i="4"/>
  <c r="BX8" i="4"/>
  <c r="S18" i="4"/>
  <c r="A4" i="5"/>
  <c r="CG20" i="4"/>
  <c r="BQ20" i="4"/>
  <c r="AZ20" i="4"/>
  <c r="AJ20" i="4"/>
  <c r="S20" i="4"/>
  <c r="CD20" i="4"/>
  <c r="BM20" i="4"/>
  <c r="AU20" i="4"/>
  <c r="AC20" i="4"/>
  <c r="L20" i="4"/>
  <c r="BY20" i="4"/>
  <c r="BG20" i="4"/>
  <c r="AP20" i="4"/>
  <c r="X20" i="4"/>
  <c r="CH20" i="4"/>
  <c r="BP20" i="4"/>
  <c r="AX20" i="4"/>
  <c r="AG20" i="4"/>
  <c r="O20" i="4"/>
  <c r="BZ20" i="4"/>
  <c r="BD20" i="4"/>
  <c r="M20" i="4"/>
  <c r="CL20" i="4"/>
  <c r="BR20" i="4"/>
  <c r="AT20" i="4"/>
  <c r="Y20" i="4"/>
  <c r="CA20" i="4"/>
  <c r="BE20" i="4"/>
  <c r="AK20" i="4"/>
  <c r="N20" i="4"/>
  <c r="AI20" i="4"/>
  <c r="AA20" i="4"/>
  <c r="BB20" i="4"/>
  <c r="CC20" i="4"/>
  <c r="AN21" i="4"/>
  <c r="BN21" i="4"/>
  <c r="AO23" i="4"/>
  <c r="CO23" i="4"/>
  <c r="BU25" i="4"/>
  <c r="AI26" i="4"/>
  <c r="CK26" i="4"/>
  <c r="AW27" i="4"/>
  <c r="CB27" i="4"/>
  <c r="AW28" i="4"/>
  <c r="V29" i="4"/>
  <c r="BG29" i="4"/>
  <c r="CM29" i="4"/>
  <c r="BL30" i="4"/>
  <c r="AG31" i="4"/>
  <c r="W33" i="4"/>
  <c r="BH33" i="4"/>
  <c r="C34" i="4"/>
  <c r="AO34" i="4"/>
  <c r="BW34" i="4"/>
  <c r="D36" i="4"/>
  <c r="AL36" i="4"/>
  <c r="BZ36" i="4"/>
  <c r="CK8" i="4"/>
  <c r="AA8" i="4"/>
  <c r="BX26" i="4"/>
  <c r="N26" i="4"/>
  <c r="AS24" i="4"/>
  <c r="AS21" i="4"/>
  <c r="N31" i="4"/>
  <c r="N28" i="4"/>
  <c r="BX28" i="4"/>
  <c r="N24" i="4"/>
  <c r="BX23" i="4"/>
  <c r="CN32" i="4"/>
  <c r="CN26" i="4"/>
  <c r="AD32" i="4"/>
  <c r="BI26" i="4"/>
  <c r="CN25" i="4"/>
  <c r="BI23" i="4"/>
  <c r="BI22" i="4"/>
  <c r="CN21" i="4"/>
  <c r="G8" i="4"/>
  <c r="AD8" i="4"/>
  <c r="BA8" i="4"/>
  <c r="BY8" i="4"/>
  <c r="AB20" i="4"/>
  <c r="BC20" i="4"/>
  <c r="CE20" i="4"/>
  <c r="N21" i="4"/>
  <c r="AQ21" i="4"/>
  <c r="BO21" i="4"/>
  <c r="CO21" i="4"/>
  <c r="Z22" i="4"/>
  <c r="BB22" i="4"/>
  <c r="CB22" i="4"/>
  <c r="N23" i="4"/>
  <c r="AQ23" i="4"/>
  <c r="BT23" i="4"/>
  <c r="AD24" i="4"/>
  <c r="BF24" i="4"/>
  <c r="CF24" i="4"/>
  <c r="S25" i="4"/>
  <c r="AJ26" i="4"/>
  <c r="BJ26" i="4"/>
  <c r="CL26" i="4"/>
  <c r="AY27" i="4"/>
  <c r="CC27" i="4"/>
  <c r="AX28" i="4"/>
  <c r="CG28" i="4"/>
  <c r="X29" i="4"/>
  <c r="BH29" i="4"/>
  <c r="AI31" i="4"/>
  <c r="BV31" i="4"/>
  <c r="CD32" i="4"/>
  <c r="Y33" i="4"/>
  <c r="BJ33" i="4"/>
  <c r="D34" i="4"/>
  <c r="AP34" i="4"/>
  <c r="CC34" i="4"/>
  <c r="F36" i="4"/>
  <c r="AP36" i="4"/>
  <c r="CB36" i="4"/>
  <c r="K42" i="4"/>
  <c r="BM18" i="4"/>
  <c r="C18" i="4"/>
  <c r="AT26" i="4"/>
  <c r="BY24" i="4"/>
  <c r="BY21" i="4"/>
  <c r="O25" i="4"/>
  <c r="AT24" i="4"/>
  <c r="AT32" i="4"/>
  <c r="O26" i="4"/>
  <c r="O32" i="4"/>
  <c r="CO26" i="4"/>
  <c r="AE26" i="4"/>
  <c r="BJ24" i="4"/>
  <c r="BJ21" i="4"/>
  <c r="AE23" i="4"/>
  <c r="BJ30" i="4"/>
  <c r="CO32" i="4"/>
  <c r="AE24" i="4"/>
  <c r="BJ32" i="4"/>
  <c r="BJ28" i="4"/>
  <c r="CA8" i="4"/>
  <c r="BU18" i="4"/>
  <c r="BF20" i="4"/>
  <c r="AA22" i="4"/>
  <c r="CC22" i="4"/>
  <c r="BU23" i="4"/>
  <c r="AG24" i="4"/>
  <c r="CG24" i="4"/>
  <c r="T25" i="4"/>
  <c r="AL26" i="4"/>
  <c r="BM26" i="4"/>
  <c r="AA27" i="4"/>
  <c r="CD27" i="4"/>
  <c r="R28" i="4"/>
  <c r="AY28" i="4"/>
  <c r="CJ28" i="4"/>
  <c r="Z29" i="4"/>
  <c r="BJ29" i="4"/>
  <c r="AH30" i="4"/>
  <c r="AN31" i="4"/>
  <c r="I31" i="4" s="1"/>
  <c r="F34" i="4"/>
  <c r="AS34" i="4"/>
  <c r="CD34" i="4"/>
  <c r="H36" i="4"/>
  <c r="AS36" i="4"/>
  <c r="CC36" i="4"/>
  <c r="T42" i="4"/>
  <c r="J8" i="4"/>
  <c r="CB8" i="4"/>
  <c r="AT21" i="4"/>
  <c r="BT21" i="4"/>
  <c r="AE22" i="4"/>
  <c r="BE22" i="4"/>
  <c r="CG22" i="4"/>
  <c r="AT23" i="4"/>
  <c r="BV23" i="4"/>
  <c r="AH24" i="4"/>
  <c r="V25" i="4"/>
  <c r="AX25" i="4"/>
  <c r="BY25" i="4"/>
  <c r="L26" i="4"/>
  <c r="AD29" i="4"/>
  <c r="BT30" i="4"/>
  <c r="BY31" i="4"/>
  <c r="N32" i="4"/>
  <c r="AX32" i="4"/>
  <c r="J36" i="4"/>
  <c r="AT36" i="4"/>
  <c r="CD36" i="4"/>
  <c r="AA42" i="4"/>
  <c r="AG8" i="4"/>
  <c r="BD8" i="4"/>
  <c r="Y18" i="4"/>
  <c r="AX18" i="4"/>
  <c r="BW18" i="4"/>
  <c r="AE20" i="4"/>
  <c r="BH20" i="4"/>
  <c r="CI20" i="4"/>
  <c r="BN26" i="4"/>
  <c r="AB27" i="4"/>
  <c r="BA28" i="4"/>
  <c r="CK28" i="4"/>
  <c r="BM29" i="4"/>
  <c r="AJ30" i="4"/>
  <c r="AO31" i="4"/>
  <c r="AA33" i="4"/>
  <c r="BN33" i="4"/>
  <c r="J34" i="4"/>
  <c r="AU34" i="4"/>
  <c r="CF34" i="4"/>
  <c r="BN18" i="4"/>
  <c r="D18" i="4"/>
  <c r="AI18" i="4"/>
  <c r="L18" i="4"/>
  <c r="BV18" i="4"/>
  <c r="CA28" i="4"/>
  <c r="AV21" i="4"/>
  <c r="CA24" i="4"/>
  <c r="CA26" i="4"/>
  <c r="AV30" i="4"/>
  <c r="Q22" i="4"/>
  <c r="K8" i="4"/>
  <c r="AH8" i="4"/>
  <c r="BF8" i="4"/>
  <c r="AH20" i="4"/>
  <c r="BI20" i="4"/>
  <c r="CJ20" i="4"/>
  <c r="S21" i="4"/>
  <c r="BU21" i="4"/>
  <c r="AG22" i="4"/>
  <c r="BF22" i="4"/>
  <c r="T23" i="4"/>
  <c r="AV23" i="4"/>
  <c r="AK24" i="4"/>
  <c r="BL24" i="4"/>
  <c r="AY25" i="4"/>
  <c r="CA25" i="4"/>
  <c r="AP26" i="4"/>
  <c r="BQ26" i="4"/>
  <c r="BE27" i="4"/>
  <c r="W28" i="4"/>
  <c r="BD28" i="4"/>
  <c r="CN28" i="4"/>
  <c r="AH29" i="4"/>
  <c r="C29" i="4" s="1"/>
  <c r="BV30" i="4"/>
  <c r="AQ31" i="4"/>
  <c r="Q32" i="4"/>
  <c r="AY32" i="4"/>
  <c r="CK32" i="4"/>
  <c r="AD33" i="4"/>
  <c r="L34" i="4"/>
  <c r="AV34" i="4"/>
  <c r="CI34" i="4"/>
  <c r="L36" i="4"/>
  <c r="AW36" i="4"/>
  <c r="CE36" i="4"/>
  <c r="AI42" i="4"/>
  <c r="E8" i="4"/>
  <c r="BO8" i="4"/>
  <c r="BL26" i="4"/>
  <c r="AG32" i="4"/>
  <c r="AG28" i="4"/>
  <c r="AW26" i="4"/>
  <c r="CB24" i="4"/>
  <c r="CB21" i="4"/>
  <c r="CB32" i="4"/>
  <c r="CB25" i="4"/>
  <c r="R30" i="4"/>
  <c r="AW25" i="4"/>
  <c r="R32" i="4"/>
  <c r="AW21" i="4"/>
  <c r="CE8" i="4"/>
  <c r="AA18" i="4"/>
  <c r="AL20" i="4"/>
  <c r="BJ20" i="4"/>
  <c r="CK20" i="4"/>
  <c r="T21" i="4"/>
  <c r="AH22" i="4"/>
  <c r="BG22" i="4"/>
  <c r="AW23" i="4"/>
  <c r="AL24" i="4"/>
  <c r="BM24" i="4"/>
  <c r="CD25" i="4"/>
  <c r="AQ26" i="4"/>
  <c r="BG27" i="4"/>
  <c r="CK27" i="4"/>
  <c r="BG28" i="4"/>
  <c r="A13" i="5"/>
  <c r="CD29" i="4"/>
  <c r="BN29" i="4"/>
  <c r="AW29" i="4"/>
  <c r="AG29" i="4"/>
  <c r="P29" i="4"/>
  <c r="CC29" i="4"/>
  <c r="BL29" i="4"/>
  <c r="AT29" i="4"/>
  <c r="AB29" i="4"/>
  <c r="K29" i="4"/>
  <c r="CO29" i="4"/>
  <c r="BX29" i="4"/>
  <c r="BF29" i="4"/>
  <c r="AO29" i="4"/>
  <c r="W29" i="4"/>
  <c r="CG29" i="4"/>
  <c r="BP29" i="4"/>
  <c r="AX29" i="4"/>
  <c r="AE29" i="4"/>
  <c r="N29" i="4"/>
  <c r="CN29" i="4"/>
  <c r="BT29" i="4"/>
  <c r="AY29" i="4"/>
  <c r="AA29" i="4"/>
  <c r="CL29" i="4"/>
  <c r="BR29" i="4"/>
  <c r="AU29" i="4"/>
  <c r="Y29" i="4"/>
  <c r="CF29" i="4"/>
  <c r="BI29" i="4"/>
  <c r="AN29" i="4"/>
  <c r="S29" i="4"/>
  <c r="CA29" i="4"/>
  <c r="BE29" i="4"/>
  <c r="AK29" i="4"/>
  <c r="O29" i="4"/>
  <c r="BY29" i="4"/>
  <c r="BC29" i="4"/>
  <c r="AI29" i="4"/>
  <c r="L29" i="4"/>
  <c r="BU29" i="4"/>
  <c r="AZ29" i="4"/>
  <c r="AC29" i="4"/>
  <c r="AJ29" i="4"/>
  <c r="BQ29" i="4"/>
  <c r="AT31" i="4"/>
  <c r="CD31" i="4"/>
  <c r="CL32" i="4"/>
  <c r="O34" i="4"/>
  <c r="AX34" i="4"/>
  <c r="CJ34" i="4"/>
  <c r="M36" i="4"/>
  <c r="AZ36" i="4"/>
  <c r="CI36" i="4"/>
  <c r="AJ18" i="4"/>
  <c r="BO18" i="4"/>
  <c r="E18" i="4"/>
  <c r="CE18" i="4"/>
  <c r="U18" i="4"/>
  <c r="AC18" i="4"/>
  <c r="CM18" i="4"/>
  <c r="BM30" i="4"/>
  <c r="BM27" i="4"/>
  <c r="AH31" i="4"/>
  <c r="BM32" i="4"/>
  <c r="AH21" i="4"/>
  <c r="C21" i="4" s="1"/>
  <c r="AH32" i="4"/>
  <c r="AH23" i="4"/>
  <c r="CC26" i="4"/>
  <c r="CC31" i="4"/>
  <c r="S26" i="4"/>
  <c r="AX30" i="4"/>
  <c r="AX27" i="4"/>
  <c r="S23" i="4"/>
  <c r="S31" i="4"/>
  <c r="S28" i="4"/>
  <c r="CC32" i="4"/>
  <c r="CC25" i="4"/>
  <c r="S22" i="4"/>
  <c r="N8" i="4"/>
  <c r="AJ8" i="4"/>
  <c r="BH8" i="4"/>
  <c r="CA18" i="4"/>
  <c r="BL20" i="4"/>
  <c r="AI22" i="4"/>
  <c r="CK22" i="4"/>
  <c r="W23" i="4"/>
  <c r="L24" i="4"/>
  <c r="BN24" i="4"/>
  <c r="CO24" i="4"/>
  <c r="AA25" i="4"/>
  <c r="BB25" i="4"/>
  <c r="R26" i="4"/>
  <c r="AE27" i="4"/>
  <c r="CL27" i="4"/>
  <c r="Z28" i="4"/>
  <c r="AL29" i="4"/>
  <c r="BS29" i="4"/>
  <c r="K30" i="4"/>
  <c r="AP30" i="4"/>
  <c r="W32" i="4"/>
  <c r="A17" i="5"/>
  <c r="CL33" i="4"/>
  <c r="BV33" i="4"/>
  <c r="BE33" i="4"/>
  <c r="AO33" i="4"/>
  <c r="X33" i="4"/>
  <c r="H33" i="4"/>
  <c r="CG33" i="4"/>
  <c r="BP33" i="4"/>
  <c r="AX33" i="4"/>
  <c r="AG33" i="4"/>
  <c r="O33" i="4"/>
  <c r="CN33" i="4"/>
  <c r="BU33" i="4"/>
  <c r="BB33" i="4"/>
  <c r="AJ33" i="4"/>
  <c r="Q33" i="4"/>
  <c r="CH33" i="4"/>
  <c r="BO33" i="4"/>
  <c r="AV33" i="4"/>
  <c r="AC33" i="4"/>
  <c r="K33" i="4"/>
  <c r="BY33" i="4"/>
  <c r="BF33" i="4"/>
  <c r="AM33" i="4"/>
  <c r="T33" i="4"/>
  <c r="B33" i="4"/>
  <c r="CA33" i="4"/>
  <c r="BC33" i="4"/>
  <c r="AE33" i="4"/>
  <c r="I33" i="4"/>
  <c r="BX33" i="4"/>
  <c r="AZ33" i="4"/>
  <c r="AB33" i="4"/>
  <c r="F33" i="4"/>
  <c r="CM33" i="4"/>
  <c r="BQ33" i="4"/>
  <c r="AS33" i="4"/>
  <c r="V33" i="4"/>
  <c r="CI33" i="4"/>
  <c r="BL33" i="4"/>
  <c r="AP33" i="4"/>
  <c r="R33" i="4"/>
  <c r="CE33" i="4"/>
  <c r="BI33" i="4"/>
  <c r="AL33" i="4"/>
  <c r="N33" i="4"/>
  <c r="CB33" i="4"/>
  <c r="BD33" i="4"/>
  <c r="AH33" i="4"/>
  <c r="J33" i="4"/>
  <c r="AK33" i="4"/>
  <c r="BT33" i="4"/>
  <c r="R34" i="4"/>
  <c r="AZ34" i="4"/>
  <c r="CL34" i="4"/>
  <c r="N36" i="4"/>
  <c r="BA36" i="4"/>
  <c r="CM36" i="4"/>
  <c r="AQ42" i="4"/>
  <c r="BP8" i="4"/>
  <c r="AK8" i="4"/>
  <c r="AI32" i="4"/>
  <c r="AI24" i="4"/>
  <c r="BN31" i="4"/>
  <c r="T30" i="4"/>
  <c r="T27" i="4"/>
  <c r="AY26" i="4"/>
  <c r="CD22" i="4"/>
  <c r="AY22" i="4"/>
  <c r="CD21" i="4"/>
  <c r="BI8" i="4"/>
  <c r="BB18" i="4"/>
  <c r="K20" i="4"/>
  <c r="AN20" i="4"/>
  <c r="BN20" i="4"/>
  <c r="BL22" i="4"/>
  <c r="CB23" i="4"/>
  <c r="AO24" i="4"/>
  <c r="BQ24" i="4"/>
  <c r="CG25" i="4"/>
  <c r="T26" i="4"/>
  <c r="BV26" i="4"/>
  <c r="AH27" i="4"/>
  <c r="BJ27" i="4"/>
  <c r="AB28" i="4"/>
  <c r="BL28" i="4"/>
  <c r="AM29" i="4"/>
  <c r="BV29" i="4"/>
  <c r="AT30" i="4"/>
  <c r="CB30" i="4"/>
  <c r="AY31" i="4"/>
  <c r="CG31" i="4"/>
  <c r="S34" i="4"/>
  <c r="BD34" i="4"/>
  <c r="CN34" i="4"/>
  <c r="R36" i="4"/>
  <c r="BE36" i="4"/>
  <c r="CO36" i="4"/>
  <c r="BC42" i="4"/>
  <c r="AN8" i="4"/>
  <c r="CM8" i="4"/>
  <c r="BO24" i="4"/>
  <c r="BO25" i="4"/>
  <c r="P20" i="4"/>
  <c r="AO20" i="4"/>
  <c r="BO20" i="4"/>
  <c r="CO20" i="4"/>
  <c r="BM22" i="4"/>
  <c r="CO22" i="4"/>
  <c r="Z23" i="4"/>
  <c r="CC23" i="4"/>
  <c r="O24" i="4"/>
  <c r="AQ24" i="4"/>
  <c r="BR24" i="4"/>
  <c r="H24" i="4" s="1"/>
  <c r="AE25" i="4"/>
  <c r="BE25" i="4"/>
  <c r="AJ27" i="4"/>
  <c r="BL27" i="4"/>
  <c r="BO28" i="4"/>
  <c r="AP29" i="4"/>
  <c r="BW29" i="4"/>
  <c r="N30" i="4"/>
  <c r="CC30" i="4"/>
  <c r="Z32" i="4"/>
  <c r="BL32" i="4"/>
  <c r="D33" i="4"/>
  <c r="AQ33" i="4"/>
  <c r="BZ33" i="4"/>
  <c r="V34" i="4"/>
  <c r="BF34" i="4"/>
  <c r="CO34" i="4"/>
  <c r="V36" i="4"/>
  <c r="BG36" i="4"/>
  <c r="BG42" i="4"/>
  <c r="F21" i="4"/>
  <c r="BP26" i="4"/>
  <c r="AK31" i="4"/>
  <c r="AK25" i="4"/>
  <c r="F25" i="4" s="1"/>
  <c r="AK26" i="4"/>
  <c r="BP24" i="4"/>
  <c r="V24" i="4"/>
  <c r="BA32" i="4"/>
  <c r="CF26" i="4"/>
  <c r="CF32" i="4"/>
  <c r="CF28" i="4"/>
  <c r="CF22" i="4"/>
  <c r="I18" i="4"/>
  <c r="AH18" i="4"/>
  <c r="Q20" i="4"/>
  <c r="AQ20" i="4"/>
  <c r="BS20" i="4"/>
  <c r="CC21" i="4"/>
  <c r="K22" i="4"/>
  <c r="AP22" i="4"/>
  <c r="BO22" i="4"/>
  <c r="AA23" i="4"/>
  <c r="BE23" i="4"/>
  <c r="BT24" i="4"/>
  <c r="AG25" i="4"/>
  <c r="CK25" i="4"/>
  <c r="V26" i="4"/>
  <c r="BY26" i="4"/>
  <c r="K27" i="4"/>
  <c r="AK27" i="4"/>
  <c r="F27" i="4" s="1"/>
  <c r="BO27" i="4"/>
  <c r="CB28" i="4"/>
  <c r="AE28" i="4"/>
  <c r="BP28" i="4"/>
  <c r="AQ29" i="4"/>
  <c r="BZ29" i="4"/>
  <c r="O30" i="4"/>
  <c r="AW30" i="4"/>
  <c r="CD30" i="4"/>
  <c r="R31" i="4"/>
  <c r="BA31" i="4"/>
  <c r="CK31" i="4"/>
  <c r="AA32" i="4"/>
  <c r="BN32" i="4"/>
  <c r="E33" i="4"/>
  <c r="AR33" i="4"/>
  <c r="CC33" i="4"/>
  <c r="W34" i="4"/>
  <c r="BH34" i="4"/>
  <c r="X36" i="4"/>
  <c r="BH36" i="4"/>
  <c r="BN42" i="4"/>
  <c r="BY18" i="4"/>
  <c r="O18" i="4"/>
  <c r="BQ21" i="4"/>
  <c r="AL21" i="4"/>
  <c r="BQ22" i="4"/>
  <c r="BQ30" i="4"/>
  <c r="AL25" i="4"/>
  <c r="BB32" i="4"/>
  <c r="W21" i="4"/>
  <c r="W26" i="4"/>
  <c r="CG26" i="4"/>
  <c r="CG30" i="4"/>
  <c r="CG27" i="4"/>
  <c r="BB23" i="4"/>
  <c r="BB28" i="4"/>
  <c r="W25" i="4"/>
  <c r="CG18" i="4"/>
  <c r="R20" i="4"/>
  <c r="BT20" i="4"/>
  <c r="AQ22" i="4"/>
  <c r="AB23" i="4"/>
  <c r="BF23" i="4"/>
  <c r="CG23" i="4"/>
  <c r="BV24" i="4"/>
  <c r="AH25" i="4"/>
  <c r="C25" i="4" s="1"/>
  <c r="BJ25" i="4"/>
  <c r="CL25" i="4"/>
  <c r="AL27" i="4"/>
  <c r="AH28" i="4"/>
  <c r="AR29" i="4"/>
  <c r="CB29" i="4"/>
  <c r="AY30" i="4"/>
  <c r="AB32" i="4"/>
  <c r="G33" i="4"/>
  <c r="AT33" i="4"/>
  <c r="CD33" i="4"/>
  <c r="X34" i="4"/>
  <c r="BM34" i="4"/>
  <c r="Z36" i="4"/>
  <c r="BI36" i="4"/>
  <c r="AS20" i="4"/>
  <c r="O22" i="4"/>
  <c r="S24" i="4"/>
  <c r="AW24" i="4"/>
  <c r="AI25" i="4"/>
  <c r="BL25" i="4"/>
  <c r="CO25" i="4"/>
  <c r="CB26" i="4"/>
  <c r="BQ27" i="4"/>
  <c r="BT28" i="4"/>
  <c r="M29" i="4"/>
  <c r="AS29" i="4"/>
  <c r="CE29" i="4"/>
  <c r="S30" i="4"/>
  <c r="BA30" i="4"/>
  <c r="CF30" i="4"/>
  <c r="W31" i="4"/>
  <c r="BF31" i="4"/>
  <c r="CO31" i="4"/>
  <c r="AE32" i="4"/>
  <c r="AB36" i="4"/>
  <c r="BL36" i="4"/>
  <c r="BY42" i="4"/>
  <c r="AU8" i="4"/>
  <c r="BR21" i="4"/>
  <c r="H21" i="4" s="1"/>
  <c r="BC23" i="4"/>
  <c r="AU24" i="4"/>
  <c r="P25" i="4"/>
  <c r="H26" i="4"/>
  <c r="A11" i="5"/>
  <c r="CJ27" i="4"/>
  <c r="BT27" i="4"/>
  <c r="BC27" i="4"/>
  <c r="AM27" i="4"/>
  <c r="V27" i="4"/>
  <c r="CO27" i="4"/>
  <c r="BX27" i="4"/>
  <c r="BF27" i="4"/>
  <c r="AO27" i="4"/>
  <c r="W27" i="4"/>
  <c r="CI27" i="4"/>
  <c r="BR27" i="4"/>
  <c r="AZ27" i="4"/>
  <c r="AI27" i="4"/>
  <c r="Q27" i="4"/>
  <c r="CA27" i="4"/>
  <c r="BI27" i="4"/>
  <c r="AR27" i="4"/>
  <c r="Z27" i="4"/>
  <c r="U27" i="4"/>
  <c r="AS27" i="4"/>
  <c r="BN27" i="4"/>
  <c r="CH27" i="4"/>
  <c r="O28" i="4"/>
  <c r="AK28" i="4"/>
  <c r="BF28" i="4"/>
  <c r="A14" i="5"/>
  <c r="CI30" i="4"/>
  <c r="BS30" i="4"/>
  <c r="BB30" i="4"/>
  <c r="AL30" i="4"/>
  <c r="U30" i="4"/>
  <c r="CO30" i="4"/>
  <c r="BX30" i="4"/>
  <c r="BF30" i="4"/>
  <c r="AO30" i="4"/>
  <c r="W30" i="4"/>
  <c r="F30" i="4"/>
  <c r="CJ30" i="4"/>
  <c r="BR30" i="4"/>
  <c r="AZ30" i="4"/>
  <c r="AI30" i="4"/>
  <c r="Q30" i="4"/>
  <c r="CA30" i="4"/>
  <c r="BI30" i="4"/>
  <c r="AR30" i="4"/>
  <c r="Z30" i="4"/>
  <c r="V30" i="4"/>
  <c r="AS30" i="4"/>
  <c r="BN30" i="4"/>
  <c r="CH30" i="4"/>
  <c r="O31" i="4"/>
  <c r="AL31" i="4"/>
  <c r="BH31" i="4"/>
  <c r="S37" i="4"/>
  <c r="AP37" i="4"/>
  <c r="BN37" i="4"/>
  <c r="I39" i="4"/>
  <c r="AJ39" i="4"/>
  <c r="BJ39" i="4"/>
  <c r="CK39" i="4"/>
  <c r="V41" i="4"/>
  <c r="BB41" i="4"/>
  <c r="CJ41" i="4"/>
  <c r="X44" i="4"/>
  <c r="BD44" i="4"/>
  <c r="CK44" i="4"/>
  <c r="AA45" i="4"/>
  <c r="BG45" i="4"/>
  <c r="B47" i="4"/>
  <c r="AR47" i="4"/>
  <c r="CI47" i="4"/>
  <c r="V52" i="4"/>
  <c r="BT52" i="4"/>
  <c r="AA44" i="4"/>
  <c r="BG44" i="4"/>
  <c r="CM44" i="4"/>
  <c r="AA52" i="4"/>
  <c r="BX52" i="4"/>
  <c r="AC44" i="4"/>
  <c r="BH44" i="4"/>
  <c r="CN44" i="4"/>
  <c r="AB52" i="4"/>
  <c r="CD52" i="4"/>
  <c r="A21" i="5"/>
  <c r="BZ37" i="4"/>
  <c r="BI37" i="4"/>
  <c r="AS37" i="4"/>
  <c r="AB37" i="4"/>
  <c r="L37" i="4"/>
  <c r="CB37" i="4"/>
  <c r="BJ37" i="4"/>
  <c r="AR37" i="4"/>
  <c r="Z37" i="4"/>
  <c r="I37" i="4"/>
  <c r="CM37" i="4"/>
  <c r="BU37" i="4"/>
  <c r="BB37" i="4"/>
  <c r="AJ37" i="4"/>
  <c r="Q37" i="4"/>
  <c r="CH37" i="4"/>
  <c r="BP37" i="4"/>
  <c r="AW37" i="4"/>
  <c r="AD37" i="4"/>
  <c r="K37" i="4"/>
  <c r="BX37" i="4"/>
  <c r="BE37" i="4"/>
  <c r="AM37" i="4"/>
  <c r="T37" i="4"/>
  <c r="B37" i="4"/>
  <c r="W37" i="4"/>
  <c r="AU37" i="4"/>
  <c r="BR37" i="4"/>
  <c r="CN37" i="4"/>
  <c r="O39" i="4"/>
  <c r="AP39" i="4"/>
  <c r="BP39" i="4"/>
  <c r="AC41" i="4"/>
  <c r="BH41" i="4"/>
  <c r="AD44" i="4"/>
  <c r="A29" i="5"/>
  <c r="CH45" i="4"/>
  <c r="BR45" i="4"/>
  <c r="BA45" i="4"/>
  <c r="AK45" i="4"/>
  <c r="T45" i="4"/>
  <c r="D45" i="4"/>
  <c r="CO45" i="4"/>
  <c r="BX45" i="4"/>
  <c r="BF45" i="4"/>
  <c r="AO45" i="4"/>
  <c r="W45" i="4"/>
  <c r="F45" i="4"/>
  <c r="CF45" i="4"/>
  <c r="BO45" i="4"/>
  <c r="AW45" i="4"/>
  <c r="AE45" i="4"/>
  <c r="N45" i="4"/>
  <c r="CN45" i="4"/>
  <c r="BU45" i="4"/>
  <c r="AZ45" i="4"/>
  <c r="AG45" i="4"/>
  <c r="L45" i="4"/>
  <c r="CL45" i="4"/>
  <c r="BS45" i="4"/>
  <c r="AX45" i="4"/>
  <c r="AC45" i="4"/>
  <c r="J45" i="4"/>
  <c r="CG45" i="4"/>
  <c r="BM45" i="4"/>
  <c r="AS45" i="4"/>
  <c r="Y45" i="4"/>
  <c r="E45" i="4"/>
  <c r="CE45" i="4"/>
  <c r="BL45" i="4"/>
  <c r="AR45" i="4"/>
  <c r="X45" i="4"/>
  <c r="C45" i="4"/>
  <c r="CB45" i="4"/>
  <c r="BH45" i="4"/>
  <c r="AN45" i="4"/>
  <c r="S45" i="4"/>
  <c r="BV45" i="4"/>
  <c r="BB45" i="4"/>
  <c r="AH45" i="4"/>
  <c r="M45" i="4"/>
  <c r="AI45" i="4"/>
  <c r="BN45" i="4"/>
  <c r="K47" i="4"/>
  <c r="BA47" i="4"/>
  <c r="AH52" i="4"/>
  <c r="CE52" i="4"/>
  <c r="A28" i="5"/>
  <c r="CC44" i="4"/>
  <c r="BM44" i="4"/>
  <c r="AV44" i="4"/>
  <c r="AE44" i="4"/>
  <c r="O44" i="4"/>
  <c r="CD44" i="4"/>
  <c r="BL44" i="4"/>
  <c r="AT44" i="4"/>
  <c r="AB44" i="4"/>
  <c r="K44" i="4"/>
  <c r="CL44" i="4"/>
  <c r="BU44" i="4"/>
  <c r="BC44" i="4"/>
  <c r="AL44" i="4"/>
  <c r="T44" i="4"/>
  <c r="C44" i="4"/>
  <c r="BO44" i="4"/>
  <c r="AS44" i="4"/>
  <c r="F44" i="4"/>
  <c r="CF44" i="4"/>
  <c r="BJ44" i="4"/>
  <c r="AQ44" i="4"/>
  <c r="W44" i="4"/>
  <c r="D44" i="4"/>
  <c r="BZ44" i="4"/>
  <c r="BF44" i="4"/>
  <c r="AM44" i="4"/>
  <c r="R44" i="4"/>
  <c r="BY44" i="4"/>
  <c r="BE44" i="4"/>
  <c r="AK44" i="4"/>
  <c r="Q44" i="4"/>
  <c r="CO44" i="4"/>
  <c r="BV44" i="4"/>
  <c r="BA44" i="4"/>
  <c r="AH44" i="4"/>
  <c r="M44" i="4"/>
  <c r="CI44" i="4"/>
  <c r="BP44" i="4"/>
  <c r="AU44" i="4"/>
  <c r="Z44" i="4"/>
  <c r="G44" i="4"/>
  <c r="CH44" i="4"/>
  <c r="Y44" i="4"/>
  <c r="AG44" i="4"/>
  <c r="BN44" i="4"/>
  <c r="A12" i="5"/>
  <c r="CO28" i="4"/>
  <c r="BY28" i="4"/>
  <c r="BH28" i="4"/>
  <c r="AR28" i="4"/>
  <c r="AA28" i="4"/>
  <c r="K28" i="4"/>
  <c r="CI28" i="4"/>
  <c r="BR28" i="4"/>
  <c r="H28" i="4" s="1"/>
  <c r="AZ28" i="4"/>
  <c r="AI28" i="4"/>
  <c r="Q28" i="4"/>
  <c r="CD28" i="4"/>
  <c r="BM28" i="4"/>
  <c r="AU28" i="4"/>
  <c r="AC28" i="4"/>
  <c r="L28" i="4"/>
  <c r="CL28" i="4"/>
  <c r="BU28" i="4"/>
  <c r="BC28" i="4"/>
  <c r="AL28" i="4"/>
  <c r="T28" i="4"/>
  <c r="V28" i="4"/>
  <c r="AQ28" i="4"/>
  <c r="BN28" i="4"/>
  <c r="CH28" i="4"/>
  <c r="A15" i="5"/>
  <c r="CB31" i="4"/>
  <c r="BL31" i="4"/>
  <c r="AU31" i="4"/>
  <c r="AD31" i="4"/>
  <c r="CA31" i="4"/>
  <c r="BI31" i="4"/>
  <c r="AR31" i="4"/>
  <c r="Z31" i="4"/>
  <c r="CM31" i="4"/>
  <c r="BU31" i="4"/>
  <c r="BB31" i="4"/>
  <c r="AJ31" i="4"/>
  <c r="Q31" i="4"/>
  <c r="CH31" i="4"/>
  <c r="BP31" i="4"/>
  <c r="AW31" i="4"/>
  <c r="AC31" i="4"/>
  <c r="L31" i="4"/>
  <c r="BX31" i="4"/>
  <c r="BE31" i="4"/>
  <c r="AM31" i="4"/>
  <c r="H31" i="4" s="1"/>
  <c r="T31" i="4"/>
  <c r="V31" i="4"/>
  <c r="AS31" i="4"/>
  <c r="BQ31" i="4"/>
  <c r="CL31" i="4"/>
  <c r="D37" i="4"/>
  <c r="Y37" i="4"/>
  <c r="AX37" i="4"/>
  <c r="BT37" i="4"/>
  <c r="Q39" i="4"/>
  <c r="AS39" i="4"/>
  <c r="BS39" i="4"/>
  <c r="A25" i="5"/>
  <c r="CD41" i="4"/>
  <c r="BN41" i="4"/>
  <c r="AW41" i="4"/>
  <c r="AG41" i="4"/>
  <c r="P41" i="4"/>
  <c r="CC41" i="4"/>
  <c r="BL41" i="4"/>
  <c r="AT41" i="4"/>
  <c r="AB41" i="4"/>
  <c r="K41" i="4"/>
  <c r="CL41" i="4"/>
  <c r="BU41" i="4"/>
  <c r="BC41" i="4"/>
  <c r="AL41" i="4"/>
  <c r="T41" i="4"/>
  <c r="C41" i="4"/>
  <c r="CH41" i="4"/>
  <c r="CF41" i="4"/>
  <c r="BJ41" i="4"/>
  <c r="AQ41" i="4"/>
  <c r="W41" i="4"/>
  <c r="D41" i="4"/>
  <c r="BZ41" i="4"/>
  <c r="BF41" i="4"/>
  <c r="AM41" i="4"/>
  <c r="R41" i="4"/>
  <c r="BY41" i="4"/>
  <c r="BE41" i="4"/>
  <c r="AK41" i="4"/>
  <c r="Q41" i="4"/>
  <c r="CO41" i="4"/>
  <c r="BV41" i="4"/>
  <c r="BA41" i="4"/>
  <c r="AH41" i="4"/>
  <c r="M41" i="4"/>
  <c r="CI41" i="4"/>
  <c r="BP41" i="4"/>
  <c r="AU41" i="4"/>
  <c r="Z41" i="4"/>
  <c r="G41" i="4"/>
  <c r="BO41" i="4"/>
  <c r="AS41" i="4"/>
  <c r="Y41" i="4"/>
  <c r="F41" i="4"/>
  <c r="AE41" i="4"/>
  <c r="BM41" i="4"/>
  <c r="B44" i="4"/>
  <c r="AI44" i="4"/>
  <c r="BQ44" i="4"/>
  <c r="AO52" i="4"/>
  <c r="CI52" i="4"/>
  <c r="H44" i="4"/>
  <c r="AN44" i="4"/>
  <c r="BS44" i="4"/>
  <c r="AR52" i="4"/>
  <c r="CO52" i="4"/>
  <c r="P21" i="4"/>
  <c r="A7" i="5"/>
  <c r="CF23" i="4"/>
  <c r="BP23" i="4"/>
  <c r="F23" i="4" s="1"/>
  <c r="AY23" i="4"/>
  <c r="AI23" i="4"/>
  <c r="R23" i="4"/>
  <c r="CD23" i="4"/>
  <c r="BM23" i="4"/>
  <c r="C23" i="4" s="1"/>
  <c r="AU23" i="4"/>
  <c r="AC23" i="4"/>
  <c r="L23" i="4"/>
  <c r="BY23" i="4"/>
  <c r="BG23" i="4"/>
  <c r="AP23" i="4"/>
  <c r="X23" i="4"/>
  <c r="CH23" i="4"/>
  <c r="BQ23" i="4"/>
  <c r="AX23" i="4"/>
  <c r="AG23" i="4"/>
  <c r="O23" i="4"/>
  <c r="V23" i="4"/>
  <c r="AR23" i="4"/>
  <c r="BN23" i="4"/>
  <c r="CJ23" i="4"/>
  <c r="BR25" i="4"/>
  <c r="L27" i="4"/>
  <c r="AG27" i="4"/>
  <c r="BB27" i="4"/>
  <c r="BY27" i="4"/>
  <c r="Y28" i="4"/>
  <c r="AV28" i="4"/>
  <c r="BQ28" i="4"/>
  <c r="CM28" i="4"/>
  <c r="L30" i="4"/>
  <c r="AG30" i="4"/>
  <c r="BC30" i="4"/>
  <c r="BY30" i="4"/>
  <c r="Y31" i="4"/>
  <c r="AX31" i="4"/>
  <c r="BT31" i="4"/>
  <c r="X32" i="4"/>
  <c r="G37" i="4"/>
  <c r="AE37" i="4"/>
  <c r="BA37" i="4"/>
  <c r="BY37" i="4"/>
  <c r="U39" i="4"/>
  <c r="AV39" i="4"/>
  <c r="H41" i="4"/>
  <c r="AN41" i="4"/>
  <c r="BS41" i="4"/>
  <c r="I44" i="4"/>
  <c r="AO44" i="4"/>
  <c r="BT44" i="4"/>
  <c r="K45" i="4"/>
  <c r="AQ45" i="4"/>
  <c r="BY45" i="4"/>
  <c r="W47" i="4"/>
  <c r="A36" i="5"/>
  <c r="CK52" i="4"/>
  <c r="BU52" i="4"/>
  <c r="BD52" i="4"/>
  <c r="AN52" i="4"/>
  <c r="W52" i="4"/>
  <c r="G52" i="4"/>
  <c r="CC52" i="4"/>
  <c r="BM52" i="4"/>
  <c r="AV52" i="4"/>
  <c r="AE52" i="4"/>
  <c r="O52" i="4"/>
  <c r="BY52" i="4"/>
  <c r="BF52" i="4"/>
  <c r="AM52" i="4"/>
  <c r="T52" i="4"/>
  <c r="B52" i="4"/>
  <c r="CH52" i="4"/>
  <c r="BP52" i="4"/>
  <c r="AW52" i="4"/>
  <c r="AC52" i="4"/>
  <c r="K52" i="4"/>
  <c r="BZ52" i="4"/>
  <c r="BC52" i="4"/>
  <c r="AI52" i="4"/>
  <c r="M52" i="4"/>
  <c r="BW52" i="4"/>
  <c r="BA52" i="4"/>
  <c r="AG52" i="4"/>
  <c r="J52" i="4"/>
  <c r="BV52" i="4"/>
  <c r="AZ52" i="4"/>
  <c r="AD52" i="4"/>
  <c r="I52" i="4"/>
  <c r="CM52" i="4"/>
  <c r="BR52" i="4"/>
  <c r="AU52" i="4"/>
  <c r="Z52" i="4"/>
  <c r="E52" i="4"/>
  <c r="CL52" i="4"/>
  <c r="BQ52" i="4"/>
  <c r="AT52" i="4"/>
  <c r="Y52" i="4"/>
  <c r="D52" i="4"/>
  <c r="CJ52" i="4"/>
  <c r="BO52" i="4"/>
  <c r="AS52" i="4"/>
  <c r="X52" i="4"/>
  <c r="C52" i="4"/>
  <c r="CG52" i="4"/>
  <c r="BL52" i="4"/>
  <c r="AQ52" i="4"/>
  <c r="U52" i="4"/>
  <c r="CB52" i="4"/>
  <c r="BG52" i="4"/>
  <c r="AK52" i="4"/>
  <c r="P52" i="4"/>
  <c r="CA52" i="4"/>
  <c r="BE52" i="4"/>
  <c r="AJ52" i="4"/>
  <c r="N52" i="4"/>
  <c r="AY52" i="4"/>
  <c r="L44" i="4"/>
  <c r="AR44" i="4"/>
  <c r="BX44" i="4"/>
  <c r="F52" i="4"/>
  <c r="BB52" i="4"/>
  <c r="A23" i="5"/>
  <c r="CJ39" i="4"/>
  <c r="BT39" i="4"/>
  <c r="BC39" i="4"/>
  <c r="AM39" i="4"/>
  <c r="V39" i="4"/>
  <c r="F39" i="4"/>
  <c r="CO39" i="4"/>
  <c r="BX39" i="4"/>
  <c r="BF39" i="4"/>
  <c r="AO39" i="4"/>
  <c r="W39" i="4"/>
  <c r="E39" i="4"/>
  <c r="CF39" i="4"/>
  <c r="BO39" i="4"/>
  <c r="AW39" i="4"/>
  <c r="AE39" i="4"/>
  <c r="N39" i="4"/>
  <c r="CL39" i="4"/>
  <c r="BR39" i="4"/>
  <c r="AX39" i="4"/>
  <c r="AC39" i="4"/>
  <c r="J39" i="4"/>
  <c r="CE39" i="4"/>
  <c r="BL39" i="4"/>
  <c r="AR39" i="4"/>
  <c r="X39" i="4"/>
  <c r="C39" i="4"/>
  <c r="CB39" i="4"/>
  <c r="BH39" i="4"/>
  <c r="AN39" i="4"/>
  <c r="S39" i="4"/>
  <c r="BV39" i="4"/>
  <c r="BA39" i="4"/>
  <c r="AH39" i="4"/>
  <c r="M39" i="4"/>
  <c r="AA39" i="4"/>
  <c r="BB39" i="4"/>
  <c r="CC39" i="4"/>
  <c r="N44" i="4"/>
  <c r="AW44" i="4"/>
  <c r="CA44" i="4"/>
  <c r="H52" i="4"/>
  <c r="BH52" i="4"/>
  <c r="P44" i="4"/>
  <c r="AX44" i="4"/>
  <c r="CB44" i="4"/>
  <c r="L52" i="4"/>
  <c r="BI52" i="4"/>
  <c r="D39" i="4"/>
  <c r="AD39" i="4"/>
  <c r="BE39" i="4"/>
  <c r="CG39" i="4"/>
  <c r="S44" i="4"/>
  <c r="AY44" i="4"/>
  <c r="CE44" i="4"/>
  <c r="Q52" i="4"/>
  <c r="BJ52" i="4"/>
  <c r="R52" i="4"/>
  <c r="BN52" i="4"/>
  <c r="R37" i="4"/>
  <c r="AO37" i="4"/>
  <c r="BM37" i="4"/>
  <c r="CI37" i="4"/>
  <c r="H39" i="4"/>
  <c r="AI39" i="4"/>
  <c r="BI39" i="4"/>
  <c r="CI39" i="4"/>
  <c r="U41" i="4"/>
  <c r="AZ41" i="4"/>
  <c r="CG41" i="4"/>
  <c r="V44" i="4"/>
  <c r="BB44" i="4"/>
  <c r="CJ44" i="4"/>
  <c r="A31" i="5"/>
  <c r="CB47" i="4"/>
  <c r="BL47" i="4"/>
  <c r="AU47" i="4"/>
  <c r="AD47" i="4"/>
  <c r="N47" i="4"/>
  <c r="CJ47" i="4"/>
  <c r="BT47" i="4"/>
  <c r="BC47" i="4"/>
  <c r="AM47" i="4"/>
  <c r="V47" i="4"/>
  <c r="F47" i="4"/>
  <c r="CO47" i="4"/>
  <c r="BW47" i="4"/>
  <c r="BD47" i="4"/>
  <c r="AK47" i="4"/>
  <c r="R47" i="4"/>
  <c r="CF47" i="4"/>
  <c r="BN47" i="4"/>
  <c r="AT47" i="4"/>
  <c r="AA47" i="4"/>
  <c r="I47" i="4"/>
  <c r="BV47" i="4"/>
  <c r="AZ47" i="4"/>
  <c r="AE47" i="4"/>
  <c r="J47" i="4"/>
  <c r="BU47" i="4"/>
  <c r="AY47" i="4"/>
  <c r="AC47" i="4"/>
  <c r="H47" i="4"/>
  <c r="CL47" i="4"/>
  <c r="BQ47" i="4"/>
  <c r="AV47" i="4"/>
  <c r="Y47" i="4"/>
  <c r="D47" i="4"/>
  <c r="CK47" i="4"/>
  <c r="BP47" i="4"/>
  <c r="AS47" i="4"/>
  <c r="X47" i="4"/>
  <c r="C47" i="4"/>
  <c r="CG47" i="4"/>
  <c r="BJ47" i="4"/>
  <c r="AP47" i="4"/>
  <c r="T47" i="4"/>
  <c r="CA47" i="4"/>
  <c r="BF47" i="4"/>
  <c r="AJ47" i="4"/>
  <c r="O47" i="4"/>
  <c r="BZ47" i="4"/>
  <c r="BE47" i="4"/>
  <c r="AI47" i="4"/>
  <c r="M47" i="4"/>
  <c r="BY47" i="4"/>
  <c r="BB47" i="4"/>
  <c r="AH47" i="4"/>
  <c r="L47" i="4"/>
  <c r="AQ47" i="4"/>
  <c r="CH47" i="4"/>
  <c r="S52" i="4"/>
  <c r="BS52" i="4"/>
  <c r="E48" i="4"/>
  <c r="Y48" i="4"/>
  <c r="AV48" i="4"/>
  <c r="BR48" i="4"/>
  <c r="CL48" i="4"/>
  <c r="U22" i="4"/>
  <c r="AM22" i="4"/>
  <c r="H22" i="4" s="1"/>
  <c r="BD22" i="4"/>
  <c r="BV22" i="4"/>
  <c r="CM22" i="4"/>
  <c r="U25" i="4"/>
  <c r="AM25" i="4"/>
  <c r="BD25" i="4"/>
  <c r="BV25" i="4"/>
  <c r="CM25" i="4"/>
  <c r="A16" i="5"/>
  <c r="CG32" i="4"/>
  <c r="BQ32" i="4"/>
  <c r="AZ32" i="4"/>
  <c r="AJ32" i="4"/>
  <c r="S32" i="4"/>
  <c r="CM32" i="4"/>
  <c r="BV32" i="4"/>
  <c r="BD32" i="4"/>
  <c r="AM32" i="4"/>
  <c r="H32" i="4" s="1"/>
  <c r="U32" i="4"/>
  <c r="T32" i="4"/>
  <c r="AN32" i="4"/>
  <c r="I32" i="4" s="1"/>
  <c r="BF32" i="4"/>
  <c r="BY32" i="4"/>
  <c r="A19" i="5"/>
  <c r="CF35" i="4"/>
  <c r="BP35" i="4"/>
  <c r="AY35" i="4"/>
  <c r="AI35" i="4"/>
  <c r="R35" i="4"/>
  <c r="B35" i="4"/>
  <c r="CM35" i="4"/>
  <c r="BV35" i="4"/>
  <c r="BD35" i="4"/>
  <c r="AM35" i="4"/>
  <c r="U35" i="4"/>
  <c r="D35" i="4"/>
  <c r="T35" i="4"/>
  <c r="AN35" i="4"/>
  <c r="BF35" i="4"/>
  <c r="BY35" i="4"/>
  <c r="A24" i="5"/>
  <c r="CO40" i="4"/>
  <c r="BY40" i="4"/>
  <c r="BH40" i="4"/>
  <c r="AR40" i="4"/>
  <c r="AA40" i="4"/>
  <c r="K40" i="4"/>
  <c r="CI40" i="4"/>
  <c r="BR40" i="4"/>
  <c r="AZ40" i="4"/>
  <c r="AI40" i="4"/>
  <c r="Q40" i="4"/>
  <c r="CA40" i="4"/>
  <c r="BI40" i="4"/>
  <c r="AQ40" i="4"/>
  <c r="Y40" i="4"/>
  <c r="H40" i="4"/>
  <c r="T40" i="4"/>
  <c r="AN40" i="4"/>
  <c r="BG40" i="4"/>
  <c r="CC40" i="4"/>
  <c r="A27" i="5"/>
  <c r="CN43" i="4"/>
  <c r="BX43" i="4"/>
  <c r="BG43" i="4"/>
  <c r="AQ43" i="4"/>
  <c r="Z43" i="4"/>
  <c r="J43" i="4"/>
  <c r="CI43" i="4"/>
  <c r="BR43" i="4"/>
  <c r="AZ43" i="4"/>
  <c r="AI43" i="4"/>
  <c r="Q43" i="4"/>
  <c r="CA43" i="4"/>
  <c r="BI43" i="4"/>
  <c r="AR43" i="4"/>
  <c r="Y43" i="4"/>
  <c r="H43" i="4"/>
  <c r="T43" i="4"/>
  <c r="AN43" i="4"/>
  <c r="BH43" i="4"/>
  <c r="CC43" i="4"/>
  <c r="A30" i="5"/>
  <c r="CM46" i="4"/>
  <c r="BW46" i="4"/>
  <c r="BF46" i="4"/>
  <c r="AP46" i="4"/>
  <c r="Y46" i="4"/>
  <c r="I46" i="4"/>
  <c r="CE46" i="4"/>
  <c r="BO46" i="4"/>
  <c r="AX46" i="4"/>
  <c r="AH46" i="4"/>
  <c r="Q46" i="4"/>
  <c r="CO46" i="4"/>
  <c r="BV46" i="4"/>
  <c r="BC46" i="4"/>
  <c r="AK46" i="4"/>
  <c r="R46" i="4"/>
  <c r="CF46" i="4"/>
  <c r="BM46" i="4"/>
  <c r="AT46" i="4"/>
  <c r="AA46" i="4"/>
  <c r="H46" i="4"/>
  <c r="U46" i="4"/>
  <c r="AQ46" i="4"/>
  <c r="BL46" i="4"/>
  <c r="CH46" i="4"/>
  <c r="F48" i="4"/>
  <c r="Z48" i="4"/>
  <c r="AW48" i="4"/>
  <c r="BS48" i="4"/>
  <c r="CM48" i="4"/>
  <c r="G53" i="4"/>
  <c r="AA53" i="4"/>
  <c r="AX53" i="4"/>
  <c r="BT53" i="4"/>
  <c r="CN53" i="4"/>
  <c r="L55" i="4"/>
  <c r="AJ55" i="4"/>
  <c r="BF55" i="4"/>
  <c r="O56" i="4"/>
  <c r="AM56" i="4"/>
  <c r="BL56" i="4"/>
  <c r="S57" i="4"/>
  <c r="AR57" i="4"/>
  <c r="BP57" i="4"/>
  <c r="CO57" i="4"/>
  <c r="W58" i="4"/>
  <c r="AV58" i="4"/>
  <c r="A44" i="5"/>
  <c r="CC60" i="4"/>
  <c r="BM60" i="4"/>
  <c r="AV60" i="4"/>
  <c r="AE60" i="4"/>
  <c r="O60" i="4"/>
  <c r="CK60" i="4"/>
  <c r="BU60" i="4"/>
  <c r="BD60" i="4"/>
  <c r="AN60" i="4"/>
  <c r="W60" i="4"/>
  <c r="G60" i="4"/>
  <c r="CM60" i="4"/>
  <c r="BT60" i="4"/>
  <c r="BA60" i="4"/>
  <c r="AI60" i="4"/>
  <c r="P60" i="4"/>
  <c r="CD60" i="4"/>
  <c r="BJ60" i="4"/>
  <c r="AR60" i="4"/>
  <c r="Y60" i="4"/>
  <c r="F60" i="4"/>
  <c r="CA60" i="4"/>
  <c r="BF60" i="4"/>
  <c r="AK60" i="4"/>
  <c r="N60" i="4"/>
  <c r="CL60" i="4"/>
  <c r="BQ60" i="4"/>
  <c r="AU60" i="4"/>
  <c r="Z60" i="4"/>
  <c r="D60" i="4"/>
  <c r="X60" i="4"/>
  <c r="AX60" i="4"/>
  <c r="BW60" i="4"/>
  <c r="E61" i="4"/>
  <c r="AD61" i="4"/>
  <c r="BC61" i="4"/>
  <c r="CA61" i="4"/>
  <c r="K63" i="4"/>
  <c r="AK63" i="4"/>
  <c r="BI63" i="4"/>
  <c r="CL63" i="4"/>
  <c r="V64" i="4"/>
  <c r="AW64" i="4"/>
  <c r="BW64" i="4"/>
  <c r="I65" i="4"/>
  <c r="AI65" i="4"/>
  <c r="BI65" i="4"/>
  <c r="CI65" i="4"/>
  <c r="T66" i="4"/>
  <c r="AV66" i="4"/>
  <c r="BW66" i="4"/>
  <c r="Z69" i="4"/>
  <c r="BM69" i="4"/>
  <c r="H70" i="4"/>
  <c r="AQ70" i="4"/>
  <c r="CC70" i="4"/>
  <c r="T72" i="4"/>
  <c r="G73" i="4"/>
  <c r="AW73" i="4"/>
  <c r="CN73" i="4"/>
  <c r="AP74" i="4"/>
  <c r="AD78" i="4"/>
  <c r="CG78" i="4"/>
  <c r="AD80" i="4"/>
  <c r="CC80" i="4"/>
  <c r="D84" i="4"/>
  <c r="G48" i="4"/>
  <c r="AC48" i="4"/>
  <c r="AX48" i="4"/>
  <c r="BT48" i="4"/>
  <c r="CN48" i="4"/>
  <c r="H53" i="4"/>
  <c r="AC53" i="4"/>
  <c r="AY53" i="4"/>
  <c r="BU53" i="4"/>
  <c r="CO53" i="4"/>
  <c r="T57" i="4"/>
  <c r="AS57" i="4"/>
  <c r="A42" i="5"/>
  <c r="CI58" i="4"/>
  <c r="BS58" i="4"/>
  <c r="BB58" i="4"/>
  <c r="AL58" i="4"/>
  <c r="U58" i="4"/>
  <c r="E58" i="4"/>
  <c r="CA58" i="4"/>
  <c r="BJ58" i="4"/>
  <c r="AT58" i="4"/>
  <c r="AC58" i="4"/>
  <c r="M58" i="4"/>
  <c r="CL58" i="4"/>
  <c r="BT58" i="4"/>
  <c r="AZ58" i="4"/>
  <c r="AH58" i="4"/>
  <c r="O58" i="4"/>
  <c r="CC58" i="4"/>
  <c r="BI58" i="4"/>
  <c r="AQ58" i="4"/>
  <c r="X58" i="4"/>
  <c r="F58" i="4"/>
  <c r="BV58" i="4"/>
  <c r="AY58" i="4"/>
  <c r="AD58" i="4"/>
  <c r="I58" i="4"/>
  <c r="CF58" i="4"/>
  <c r="BL58" i="4"/>
  <c r="AO58" i="4"/>
  <c r="S58" i="4"/>
  <c r="Y58" i="4"/>
  <c r="AW58" i="4"/>
  <c r="BW58" i="4"/>
  <c r="L63" i="4"/>
  <c r="AL63" i="4"/>
  <c r="BN63" i="4"/>
  <c r="CN63" i="4"/>
  <c r="X64" i="4"/>
  <c r="AX64" i="4"/>
  <c r="K65" i="4"/>
  <c r="AK65" i="4"/>
  <c r="BJ65" i="4"/>
  <c r="CJ65" i="4"/>
  <c r="V66" i="4"/>
  <c r="AW66" i="4"/>
  <c r="BX66" i="4"/>
  <c r="AD69" i="4"/>
  <c r="I70" i="4"/>
  <c r="AU70" i="4"/>
  <c r="CE70" i="4"/>
  <c r="L73" i="4"/>
  <c r="AY73" i="4"/>
  <c r="A58" i="5"/>
  <c r="BZ74" i="4"/>
  <c r="BI74" i="4"/>
  <c r="AS74" i="4"/>
  <c r="AB74" i="4"/>
  <c r="L74" i="4"/>
  <c r="CH74" i="4"/>
  <c r="BR74" i="4"/>
  <c r="BA74" i="4"/>
  <c r="AK74" i="4"/>
  <c r="T74" i="4"/>
  <c r="D74" i="4"/>
  <c r="CM74" i="4"/>
  <c r="BU74" i="4"/>
  <c r="BB74" i="4"/>
  <c r="AI74" i="4"/>
  <c r="P74" i="4"/>
  <c r="CD74" i="4"/>
  <c r="BL74" i="4"/>
  <c r="AR74" i="4"/>
  <c r="Y74" i="4"/>
  <c r="G74" i="4"/>
  <c r="CA74" i="4"/>
  <c r="BE74" i="4"/>
  <c r="AJ74" i="4"/>
  <c r="N74" i="4"/>
  <c r="CK74" i="4"/>
  <c r="BP74" i="4"/>
  <c r="AU74" i="4"/>
  <c r="X74" i="4"/>
  <c r="C74" i="4"/>
  <c r="CL74" i="4"/>
  <c r="BN74" i="4"/>
  <c r="AO74" i="4"/>
  <c r="Q74" i="4"/>
  <c r="CG74" i="4"/>
  <c r="BH74" i="4"/>
  <c r="AL74" i="4"/>
  <c r="K74" i="4"/>
  <c r="CF74" i="4"/>
  <c r="BG74" i="4"/>
  <c r="AH74" i="4"/>
  <c r="J74" i="4"/>
  <c r="CE74" i="4"/>
  <c r="BF74" i="4"/>
  <c r="AG74" i="4"/>
  <c r="I74" i="4"/>
  <c r="BY74" i="4"/>
  <c r="AZ74" i="4"/>
  <c r="AC74" i="4"/>
  <c r="E74" i="4"/>
  <c r="BV74" i="4"/>
  <c r="AW74" i="4"/>
  <c r="W74" i="4"/>
  <c r="BS74" i="4"/>
  <c r="AT74" i="4"/>
  <c r="U74" i="4"/>
  <c r="AQ74" i="4"/>
  <c r="CJ74" i="4"/>
  <c r="AI78" i="4"/>
  <c r="CJ78" i="4"/>
  <c r="AG80" i="4"/>
  <c r="CH80" i="4"/>
  <c r="S84" i="4"/>
  <c r="AK78" i="4"/>
  <c r="CK78" i="4"/>
  <c r="AH80" i="4"/>
  <c r="CI80" i="4"/>
  <c r="A48" i="5"/>
  <c r="CG64" i="4"/>
  <c r="BQ64" i="4"/>
  <c r="AZ64" i="4"/>
  <c r="AJ64" i="4"/>
  <c r="S64" i="4"/>
  <c r="C64" i="4"/>
  <c r="CO64" i="4"/>
  <c r="BY64" i="4"/>
  <c r="BH64" i="4"/>
  <c r="AR64" i="4"/>
  <c r="AA64" i="4"/>
  <c r="K64" i="4"/>
  <c r="CM64" i="4"/>
  <c r="BU64" i="4"/>
  <c r="BB64" i="4"/>
  <c r="AI64" i="4"/>
  <c r="P64" i="4"/>
  <c r="CD64" i="4"/>
  <c r="BL64" i="4"/>
  <c r="AS64" i="4"/>
  <c r="Y64" i="4"/>
  <c r="G64" i="4"/>
  <c r="BZ64" i="4"/>
  <c r="BD64" i="4"/>
  <c r="AH64" i="4"/>
  <c r="M64" i="4"/>
  <c r="CJ64" i="4"/>
  <c r="BO64" i="4"/>
  <c r="AT64" i="4"/>
  <c r="W64" i="4"/>
  <c r="B64" i="4"/>
  <c r="CC64" i="4"/>
  <c r="BG64" i="4"/>
  <c r="AM64" i="4"/>
  <c r="Q64" i="4"/>
  <c r="AB64" i="4"/>
  <c r="BA64" i="4"/>
  <c r="CB64" i="4"/>
  <c r="Y66" i="4"/>
  <c r="AZ66" i="4"/>
  <c r="AT78" i="4"/>
  <c r="AP80" i="4"/>
  <c r="AI84" i="4"/>
  <c r="A41" i="5"/>
  <c r="CD57" i="4"/>
  <c r="BN57" i="4"/>
  <c r="AW57" i="4"/>
  <c r="AG57" i="4"/>
  <c r="P57" i="4"/>
  <c r="CL57" i="4"/>
  <c r="BV57" i="4"/>
  <c r="BE57" i="4"/>
  <c r="AO57" i="4"/>
  <c r="X57" i="4"/>
  <c r="H57" i="4"/>
  <c r="CK57" i="4"/>
  <c r="BS57" i="4"/>
  <c r="AZ57" i="4"/>
  <c r="AH57" i="4"/>
  <c r="N57" i="4"/>
  <c r="CB57" i="4"/>
  <c r="BI57" i="4"/>
  <c r="AQ57" i="4"/>
  <c r="W57" i="4"/>
  <c r="E57" i="4"/>
  <c r="CC57" i="4"/>
  <c r="BG57" i="4"/>
  <c r="AL57" i="4"/>
  <c r="Q57" i="4"/>
  <c r="CN57" i="4"/>
  <c r="BR57" i="4"/>
  <c r="AV57" i="4"/>
  <c r="AA57" i="4"/>
  <c r="F57" i="4"/>
  <c r="Y57" i="4"/>
  <c r="AX57" i="4"/>
  <c r="BW57" i="4"/>
  <c r="D64" i="4"/>
  <c r="AC64" i="4"/>
  <c r="BC64" i="4"/>
  <c r="CE64" i="4"/>
  <c r="A50" i="5"/>
  <c r="CA66" i="4"/>
  <c r="BJ66" i="4"/>
  <c r="AT66" i="4"/>
  <c r="AC66" i="4"/>
  <c r="M66" i="4"/>
  <c r="CI66" i="4"/>
  <c r="BS66" i="4"/>
  <c r="BB66" i="4"/>
  <c r="AL66" i="4"/>
  <c r="U66" i="4"/>
  <c r="E66" i="4"/>
  <c r="CN66" i="4"/>
  <c r="BV66" i="4"/>
  <c r="BC66" i="4"/>
  <c r="AJ66" i="4"/>
  <c r="Q66" i="4"/>
  <c r="CE66" i="4"/>
  <c r="BM66" i="4"/>
  <c r="AS66" i="4"/>
  <c r="Z66" i="4"/>
  <c r="H66" i="4"/>
  <c r="CF66" i="4"/>
  <c r="BI66" i="4"/>
  <c r="AO66" i="4"/>
  <c r="S66" i="4"/>
  <c r="BU66" i="4"/>
  <c r="AY66" i="4"/>
  <c r="AD66" i="4"/>
  <c r="I66" i="4"/>
  <c r="CJ66" i="4"/>
  <c r="BO66" i="4"/>
  <c r="AR66" i="4"/>
  <c r="W66" i="4"/>
  <c r="B66" i="4"/>
  <c r="AA66" i="4"/>
  <c r="BA66" i="4"/>
  <c r="CB66" i="4"/>
  <c r="A53" i="5"/>
  <c r="CO69" i="4"/>
  <c r="BY69" i="4"/>
  <c r="BH69" i="4"/>
  <c r="AR69" i="4"/>
  <c r="AA69" i="4"/>
  <c r="K69" i="4"/>
  <c r="BZ69" i="4"/>
  <c r="BG69" i="4"/>
  <c r="AP69" i="4"/>
  <c r="X69" i="4"/>
  <c r="G69" i="4"/>
  <c r="CH69" i="4"/>
  <c r="BQ69" i="4"/>
  <c r="AY69" i="4"/>
  <c r="AH69" i="4"/>
  <c r="P69" i="4"/>
  <c r="CA69" i="4"/>
  <c r="BE69" i="4"/>
  <c r="AL69" i="4"/>
  <c r="R69" i="4"/>
  <c r="CJ69" i="4"/>
  <c r="BP69" i="4"/>
  <c r="AV69" i="4"/>
  <c r="AB69" i="4"/>
  <c r="H69" i="4"/>
  <c r="CN69" i="4"/>
  <c r="BS69" i="4"/>
  <c r="AU69" i="4"/>
  <c r="W69" i="4"/>
  <c r="B69" i="4"/>
  <c r="CK69" i="4"/>
  <c r="BN69" i="4"/>
  <c r="AQ69" i="4"/>
  <c r="T69" i="4"/>
  <c r="CG69" i="4"/>
  <c r="BL69" i="4"/>
  <c r="AN69" i="4"/>
  <c r="Q69" i="4"/>
  <c r="CD69" i="4"/>
  <c r="BF69" i="4"/>
  <c r="AJ69" i="4"/>
  <c r="M69" i="4"/>
  <c r="BX69" i="4"/>
  <c r="BB69" i="4"/>
  <c r="AE69" i="4"/>
  <c r="I69" i="4"/>
  <c r="BV69" i="4"/>
  <c r="AZ69" i="4"/>
  <c r="AC69" i="4"/>
  <c r="E69" i="4"/>
  <c r="AK69" i="4"/>
  <c r="BU69" i="4"/>
  <c r="AS80" i="4"/>
  <c r="M48" i="4"/>
  <c r="AH48" i="4"/>
  <c r="BC48" i="4"/>
  <c r="BZ48" i="4"/>
  <c r="N53" i="4"/>
  <c r="AI53" i="4"/>
  <c r="BD53" i="4"/>
  <c r="CA53" i="4"/>
  <c r="B57" i="4"/>
  <c r="Z57" i="4"/>
  <c r="AY57" i="4"/>
  <c r="BX57" i="4"/>
  <c r="G58" i="4"/>
  <c r="AE58" i="4"/>
  <c r="BD58" i="4"/>
  <c r="CB58" i="4"/>
  <c r="R63" i="4"/>
  <c r="AS63" i="4"/>
  <c r="BS63" i="4"/>
  <c r="E64" i="4"/>
  <c r="AD64" i="4"/>
  <c r="BE64" i="4"/>
  <c r="CF64" i="4"/>
  <c r="R65" i="4"/>
  <c r="AQ65" i="4"/>
  <c r="BQ65" i="4"/>
  <c r="C66" i="4"/>
  <c r="AB66" i="4"/>
  <c r="BD66" i="4"/>
  <c r="CC66" i="4"/>
  <c r="C69" i="4"/>
  <c r="AM69" i="4"/>
  <c r="BW69" i="4"/>
  <c r="AV80" i="4"/>
  <c r="A62" i="5"/>
  <c r="CD78" i="4"/>
  <c r="BN78" i="4"/>
  <c r="AW78" i="4"/>
  <c r="AG78" i="4"/>
  <c r="P78" i="4"/>
  <c r="CL78" i="4"/>
  <c r="BV78" i="4"/>
  <c r="BE78" i="4"/>
  <c r="AO78" i="4"/>
  <c r="X78" i="4"/>
  <c r="H78" i="4"/>
  <c r="CN78" i="4"/>
  <c r="BU78" i="4"/>
  <c r="BB78" i="4"/>
  <c r="AJ78" i="4"/>
  <c r="Q78" i="4"/>
  <c r="CE78" i="4"/>
  <c r="BL78" i="4"/>
  <c r="AS78" i="4"/>
  <c r="Z78" i="4"/>
  <c r="G78" i="4"/>
  <c r="CF78" i="4"/>
  <c r="BI78" i="4"/>
  <c r="AN78" i="4"/>
  <c r="S78" i="4"/>
  <c r="BY78" i="4"/>
  <c r="BC78" i="4"/>
  <c r="AH78" i="4"/>
  <c r="L78" i="4"/>
  <c r="CI78" i="4"/>
  <c r="BO78" i="4"/>
  <c r="AR78" i="4"/>
  <c r="V78" i="4"/>
  <c r="B78" i="4"/>
  <c r="BT78" i="4"/>
  <c r="AU78" i="4"/>
  <c r="T78" i="4"/>
  <c r="BR78" i="4"/>
  <c r="AQ78" i="4"/>
  <c r="O78" i="4"/>
  <c r="BQ78" i="4"/>
  <c r="AP78" i="4"/>
  <c r="N78" i="4"/>
  <c r="CO78" i="4"/>
  <c r="BP78" i="4"/>
  <c r="AM78" i="4"/>
  <c r="M78" i="4"/>
  <c r="CM78" i="4"/>
  <c r="BM78" i="4"/>
  <c r="AL78" i="4"/>
  <c r="K78" i="4"/>
  <c r="CH78" i="4"/>
  <c r="BG78" i="4"/>
  <c r="AE78" i="4"/>
  <c r="F78" i="4"/>
  <c r="CB78" i="4"/>
  <c r="BA78" i="4"/>
  <c r="AB78" i="4"/>
  <c r="C78" i="4"/>
  <c r="BZ78" i="4"/>
  <c r="AY78" i="4"/>
  <c r="Y78" i="4"/>
  <c r="AZ78" i="4"/>
  <c r="BA84" i="4"/>
  <c r="D57" i="4"/>
  <c r="AC57" i="4"/>
  <c r="BB57" i="4"/>
  <c r="BZ57" i="4"/>
  <c r="CN80" i="4"/>
  <c r="BX80" i="4"/>
  <c r="BG80" i="4"/>
  <c r="AQ80" i="4"/>
  <c r="Z80" i="4"/>
  <c r="J80" i="4"/>
  <c r="A64" i="5"/>
  <c r="CF80" i="4"/>
  <c r="BP80" i="4"/>
  <c r="AY80" i="4"/>
  <c r="AI80" i="4"/>
  <c r="R80" i="4"/>
  <c r="B80" i="4"/>
  <c r="CO80" i="4"/>
  <c r="BV80" i="4"/>
  <c r="BC80" i="4"/>
  <c r="AK80" i="4"/>
  <c r="Q80" i="4"/>
  <c r="CE80" i="4"/>
  <c r="BM80" i="4"/>
  <c r="AT80" i="4"/>
  <c r="AA80" i="4"/>
  <c r="H80" i="4"/>
  <c r="CK80" i="4"/>
  <c r="BQ80" i="4"/>
  <c r="AU80" i="4"/>
  <c r="X80" i="4"/>
  <c r="D80" i="4"/>
  <c r="CD80" i="4"/>
  <c r="BI80" i="4"/>
  <c r="AN80" i="4"/>
  <c r="S80" i="4"/>
  <c r="BT80" i="4"/>
  <c r="AX80" i="4"/>
  <c r="AC80" i="4"/>
  <c r="G80" i="4"/>
  <c r="BS80" i="4"/>
  <c r="AR80" i="4"/>
  <c r="P80" i="4"/>
  <c r="BO80" i="4"/>
  <c r="AO80" i="4"/>
  <c r="N80" i="4"/>
  <c r="CM80" i="4"/>
  <c r="BN80" i="4"/>
  <c r="AM80" i="4"/>
  <c r="M80" i="4"/>
  <c r="CL80" i="4"/>
  <c r="BL80" i="4"/>
  <c r="AL80" i="4"/>
  <c r="L80" i="4"/>
  <c r="CJ80" i="4"/>
  <c r="BJ80" i="4"/>
  <c r="AJ80" i="4"/>
  <c r="K80" i="4"/>
  <c r="CG80" i="4"/>
  <c r="BE80" i="4"/>
  <c r="AE80" i="4"/>
  <c r="E80" i="4"/>
  <c r="CA80" i="4"/>
  <c r="BA80" i="4"/>
  <c r="Y80" i="4"/>
  <c r="BY80" i="4"/>
  <c r="AW80" i="4"/>
  <c r="V80" i="4"/>
  <c r="BB80" i="4"/>
  <c r="BS84" i="4"/>
  <c r="A5" i="5"/>
  <c r="CL21" i="4"/>
  <c r="BV21" i="4"/>
  <c r="BE21" i="4"/>
  <c r="AO21" i="4"/>
  <c r="X21" i="4"/>
  <c r="R21" i="4"/>
  <c r="AJ21" i="4"/>
  <c r="BA21" i="4"/>
  <c r="BS21" i="4"/>
  <c r="CJ21" i="4"/>
  <c r="L22" i="4"/>
  <c r="AD22" i="4"/>
  <c r="AV22" i="4"/>
  <c r="BN22" i="4"/>
  <c r="A8" i="5"/>
  <c r="CK24" i="4"/>
  <c r="BU24" i="4"/>
  <c r="BD24" i="4"/>
  <c r="AN24" i="4"/>
  <c r="W24" i="4"/>
  <c r="R24" i="4"/>
  <c r="AJ24" i="4"/>
  <c r="BA24" i="4"/>
  <c r="BS24" i="4"/>
  <c r="CJ24" i="4"/>
  <c r="M25" i="4"/>
  <c r="AD25" i="4"/>
  <c r="AV25" i="4"/>
  <c r="BN25" i="4"/>
  <c r="K32" i="4"/>
  <c r="AC32" i="4"/>
  <c r="AV32" i="4"/>
  <c r="BO32" i="4"/>
  <c r="CH32" i="4"/>
  <c r="K35" i="4"/>
  <c r="AC35" i="4"/>
  <c r="AV35" i="4"/>
  <c r="BO35" i="4"/>
  <c r="CH35" i="4"/>
  <c r="J40" i="4"/>
  <c r="AD40" i="4"/>
  <c r="AX40" i="4"/>
  <c r="BS40" i="4"/>
  <c r="CL40" i="4"/>
  <c r="K43" i="4"/>
  <c r="AD43" i="4"/>
  <c r="AX43" i="4"/>
  <c r="BS43" i="4"/>
  <c r="CL43" i="4"/>
  <c r="K46" i="4"/>
  <c r="AE46" i="4"/>
  <c r="BA46" i="4"/>
  <c r="BX46" i="4"/>
  <c r="P48" i="4"/>
  <c r="AM48" i="4"/>
  <c r="BG48" i="4"/>
  <c r="CC48" i="4"/>
  <c r="Q53" i="4"/>
  <c r="AM53" i="4"/>
  <c r="BH53" i="4"/>
  <c r="CD53" i="4"/>
  <c r="A39" i="5"/>
  <c r="CJ55" i="4"/>
  <c r="BT55" i="4"/>
  <c r="BC55" i="4"/>
  <c r="AM55" i="4"/>
  <c r="V55" i="4"/>
  <c r="F55" i="4"/>
  <c r="CB55" i="4"/>
  <c r="BL55" i="4"/>
  <c r="AU55" i="4"/>
  <c r="AD55" i="4"/>
  <c r="N55" i="4"/>
  <c r="CK55" i="4"/>
  <c r="BR55" i="4"/>
  <c r="AY55" i="4"/>
  <c r="AG55" i="4"/>
  <c r="M55" i="4"/>
  <c r="CA55" i="4"/>
  <c r="BH55" i="4"/>
  <c r="AP55" i="4"/>
  <c r="W55" i="4"/>
  <c r="D55" i="4"/>
  <c r="BW55" i="4"/>
  <c r="BA55" i="4"/>
  <c r="AE55" i="4"/>
  <c r="J55" i="4"/>
  <c r="CG55" i="4"/>
  <c r="BM55" i="4"/>
  <c r="X55" i="4"/>
  <c r="AT55" i="4"/>
  <c r="BS55" i="4"/>
  <c r="A40" i="5"/>
  <c r="CO56" i="4"/>
  <c r="BY56" i="4"/>
  <c r="BH56" i="4"/>
  <c r="AR56" i="4"/>
  <c r="AA56" i="4"/>
  <c r="K56" i="4"/>
  <c r="CG56" i="4"/>
  <c r="BQ56" i="4"/>
  <c r="AZ56" i="4"/>
  <c r="AJ56" i="4"/>
  <c r="S56" i="4"/>
  <c r="C56" i="4"/>
  <c r="CK56" i="4"/>
  <c r="BS56" i="4"/>
  <c r="AY56" i="4"/>
  <c r="AG56" i="4"/>
  <c r="N56" i="4"/>
  <c r="CB56" i="4"/>
  <c r="BI56" i="4"/>
  <c r="AP56" i="4"/>
  <c r="W56" i="4"/>
  <c r="E56" i="4"/>
  <c r="CJ56" i="4"/>
  <c r="BO56" i="4"/>
  <c r="AT56" i="4"/>
  <c r="X56" i="4"/>
  <c r="B56" i="4"/>
  <c r="BZ56" i="4"/>
  <c r="BD56" i="4"/>
  <c r="AI56" i="4"/>
  <c r="M56" i="4"/>
  <c r="Z56" i="4"/>
  <c r="AX56" i="4"/>
  <c r="BW56" i="4"/>
  <c r="G57" i="4"/>
  <c r="AD57" i="4"/>
  <c r="BC57" i="4"/>
  <c r="CA57" i="4"/>
  <c r="K58" i="4"/>
  <c r="AJ58" i="4"/>
  <c r="BG58" i="4"/>
  <c r="CG58" i="4"/>
  <c r="L60" i="4"/>
  <c r="AL60" i="4"/>
  <c r="BI60" i="4"/>
  <c r="CH60" i="4"/>
  <c r="Q61" i="4"/>
  <c r="AP61" i="4"/>
  <c r="BO61" i="4"/>
  <c r="CL61" i="4"/>
  <c r="W63" i="4"/>
  <c r="AX63" i="4"/>
  <c r="BY63" i="4"/>
  <c r="I64" i="4"/>
  <c r="AK64" i="4"/>
  <c r="BJ64" i="4"/>
  <c r="CK64" i="4"/>
  <c r="U65" i="4"/>
  <c r="AU65" i="4"/>
  <c r="BX65" i="4"/>
  <c r="G66" i="4"/>
  <c r="AH66" i="4"/>
  <c r="BG66" i="4"/>
  <c r="CH66" i="4"/>
  <c r="J69" i="4"/>
  <c r="AT69" i="4"/>
  <c r="CE69" i="4"/>
  <c r="Y70" i="4"/>
  <c r="BI70" i="4"/>
  <c r="A56" i="5"/>
  <c r="CN72" i="4"/>
  <c r="BX72" i="4"/>
  <c r="BG72" i="4"/>
  <c r="AQ72" i="4"/>
  <c r="Z72" i="4"/>
  <c r="J72" i="4"/>
  <c r="BZ72" i="4"/>
  <c r="BH72" i="4"/>
  <c r="AP72" i="4"/>
  <c r="X72" i="4"/>
  <c r="G72" i="4"/>
  <c r="CH72" i="4"/>
  <c r="BQ72" i="4"/>
  <c r="AY72" i="4"/>
  <c r="AH72" i="4"/>
  <c r="P72" i="4"/>
  <c r="CA72" i="4"/>
  <c r="BE72" i="4"/>
  <c r="AL72" i="4"/>
  <c r="R72" i="4"/>
  <c r="CJ72" i="4"/>
  <c r="BP72" i="4"/>
  <c r="AV72" i="4"/>
  <c r="AB72" i="4"/>
  <c r="H72" i="4"/>
  <c r="CG72" i="4"/>
  <c r="BL72" i="4"/>
  <c r="AN72" i="4"/>
  <c r="Q72" i="4"/>
  <c r="CD72" i="4"/>
  <c r="BF72" i="4"/>
  <c r="AJ72" i="4"/>
  <c r="M72" i="4"/>
  <c r="CC72" i="4"/>
  <c r="BD72" i="4"/>
  <c r="AI72" i="4"/>
  <c r="L72" i="4"/>
  <c r="CB72" i="4"/>
  <c r="BC72" i="4"/>
  <c r="AG72" i="4"/>
  <c r="K72" i="4"/>
  <c r="BV72" i="4"/>
  <c r="AZ72" i="4"/>
  <c r="AC72" i="4"/>
  <c r="E72" i="4"/>
  <c r="CO72" i="4"/>
  <c r="BS72" i="4"/>
  <c r="AU72" i="4"/>
  <c r="W72" i="4"/>
  <c r="B72" i="4"/>
  <c r="CL72" i="4"/>
  <c r="BO72" i="4"/>
  <c r="AS72" i="4"/>
  <c r="U72" i="4"/>
  <c r="AO72" i="4"/>
  <c r="CE72" i="4"/>
  <c r="AB73" i="4"/>
  <c r="BR73" i="4"/>
  <c r="S74" i="4"/>
  <c r="BM74" i="4"/>
  <c r="E78" i="4"/>
  <c r="BF78" i="4"/>
  <c r="C80" i="4"/>
  <c r="BD80" i="4"/>
  <c r="BU84" i="4"/>
  <c r="Q48" i="4"/>
  <c r="AN48" i="4"/>
  <c r="BI48" i="4"/>
  <c r="R53" i="4"/>
  <c r="AO53" i="4"/>
  <c r="BJ53" i="4"/>
  <c r="I57" i="4"/>
  <c r="AE57" i="4"/>
  <c r="BD57" i="4"/>
  <c r="CE57" i="4"/>
  <c r="L58" i="4"/>
  <c r="AK58" i="4"/>
  <c r="BH58" i="4"/>
  <c r="CH58" i="4"/>
  <c r="S61" i="4"/>
  <c r="AQ61" i="4"/>
  <c r="BP61" i="4"/>
  <c r="Z63" i="4"/>
  <c r="AY63" i="4"/>
  <c r="J64" i="4"/>
  <c r="AL64" i="4"/>
  <c r="BM64" i="4"/>
  <c r="CL64" i="4"/>
  <c r="V65" i="4"/>
  <c r="AX65" i="4"/>
  <c r="BY65" i="4"/>
  <c r="J66" i="4"/>
  <c r="AI66" i="4"/>
  <c r="BH66" i="4"/>
  <c r="CK66" i="4"/>
  <c r="L69" i="4"/>
  <c r="AW69" i="4"/>
  <c r="CF69" i="4"/>
  <c r="AB70" i="4"/>
  <c r="BO70" i="4"/>
  <c r="AC73" i="4"/>
  <c r="BS73" i="4"/>
  <c r="V74" i="4"/>
  <c r="BO74" i="4"/>
  <c r="I78" i="4"/>
  <c r="BH78" i="4"/>
  <c r="F80" i="4"/>
  <c r="BF80" i="4"/>
  <c r="J57" i="4"/>
  <c r="AI57" i="4"/>
  <c r="BF57" i="4"/>
  <c r="CF57" i="4"/>
  <c r="A47" i="5"/>
  <c r="CB63" i="4"/>
  <c r="BL63" i="4"/>
  <c r="AU63" i="4"/>
  <c r="AD63" i="4"/>
  <c r="N63" i="4"/>
  <c r="CJ63" i="4"/>
  <c r="BT63" i="4"/>
  <c r="BC63" i="4"/>
  <c r="AM63" i="4"/>
  <c r="V63" i="4"/>
  <c r="F63" i="4"/>
  <c r="CM63" i="4"/>
  <c r="BU63" i="4"/>
  <c r="BA63" i="4"/>
  <c r="AI63" i="4"/>
  <c r="P63" i="4"/>
  <c r="CD63" i="4"/>
  <c r="BJ63" i="4"/>
  <c r="AR63" i="4"/>
  <c r="Y63" i="4"/>
  <c r="G63" i="4"/>
  <c r="CG63" i="4"/>
  <c r="BM63" i="4"/>
  <c r="AP63" i="4"/>
  <c r="T63" i="4"/>
  <c r="BW63" i="4"/>
  <c r="AZ63" i="4"/>
  <c r="AE63" i="4"/>
  <c r="J63" i="4"/>
  <c r="CK63" i="4"/>
  <c r="BP63" i="4"/>
  <c r="AT63" i="4"/>
  <c r="X63" i="4"/>
  <c r="C63" i="4"/>
  <c r="AA63" i="4"/>
  <c r="BB63" i="4"/>
  <c r="CA63" i="4"/>
  <c r="L64" i="4"/>
  <c r="AN64" i="4"/>
  <c r="BN64" i="4"/>
  <c r="CN64" i="4"/>
  <c r="W65" i="4"/>
  <c r="AY65" i="4"/>
  <c r="K66" i="4"/>
  <c r="AK66" i="4"/>
  <c r="BL66" i="4"/>
  <c r="CL66" i="4"/>
  <c r="N69" i="4"/>
  <c r="AX69" i="4"/>
  <c r="CI69" i="4"/>
  <c r="J78" i="4"/>
  <c r="BJ78" i="4"/>
  <c r="I80" i="4"/>
  <c r="BH80" i="4"/>
  <c r="N64" i="4"/>
  <c r="AO64" i="4"/>
  <c r="BP64" i="4"/>
  <c r="A49" i="5"/>
  <c r="CL65" i="4"/>
  <c r="BV65" i="4"/>
  <c r="BE65" i="4"/>
  <c r="AO65" i="4"/>
  <c r="X65" i="4"/>
  <c r="H65" i="4"/>
  <c r="CD65" i="4"/>
  <c r="BN65" i="4"/>
  <c r="AW65" i="4"/>
  <c r="AG65" i="4"/>
  <c r="P65" i="4"/>
  <c r="CN65" i="4"/>
  <c r="BU65" i="4"/>
  <c r="BB65" i="4"/>
  <c r="AJ65" i="4"/>
  <c r="Q65" i="4"/>
  <c r="CE65" i="4"/>
  <c r="BL65" i="4"/>
  <c r="AS65" i="4"/>
  <c r="Z65" i="4"/>
  <c r="G65" i="4"/>
  <c r="CM65" i="4"/>
  <c r="BR65" i="4"/>
  <c r="AV65" i="4"/>
  <c r="AA65" i="4"/>
  <c r="E65" i="4"/>
  <c r="CB65" i="4"/>
  <c r="BG65" i="4"/>
  <c r="AL65" i="4"/>
  <c r="O65" i="4"/>
  <c r="BW65" i="4"/>
  <c r="AZ65" i="4"/>
  <c r="AD65" i="4"/>
  <c r="J65" i="4"/>
  <c r="Y65" i="4"/>
  <c r="BA65" i="4"/>
  <c r="CA65" i="4"/>
  <c r="L66" i="4"/>
  <c r="AM66" i="4"/>
  <c r="BN66" i="4"/>
  <c r="CM66" i="4"/>
  <c r="O69" i="4"/>
  <c r="BA69" i="4"/>
  <c r="CL69" i="4"/>
  <c r="R78" i="4"/>
  <c r="BS78" i="4"/>
  <c r="O80" i="4"/>
  <c r="BR80" i="4"/>
  <c r="A32" i="5"/>
  <c r="CG48" i="4"/>
  <c r="BQ48" i="4"/>
  <c r="AZ48" i="4"/>
  <c r="AJ48" i="4"/>
  <c r="S48" i="4"/>
  <c r="C48" i="4"/>
  <c r="CO48" i="4"/>
  <c r="BY48" i="4"/>
  <c r="BH48" i="4"/>
  <c r="AR48" i="4"/>
  <c r="AA48" i="4"/>
  <c r="K48" i="4"/>
  <c r="BW48" i="4"/>
  <c r="BD48" i="4"/>
  <c r="AL48" i="4"/>
  <c r="R48" i="4"/>
  <c r="CF48" i="4"/>
  <c r="BN48" i="4"/>
  <c r="AU48" i="4"/>
  <c r="AB48" i="4"/>
  <c r="I48" i="4"/>
  <c r="V48" i="4"/>
  <c r="AQ48" i="4"/>
  <c r="BM48" i="4"/>
  <c r="CI48" i="4"/>
  <c r="A37" i="5"/>
  <c r="BZ53" i="4"/>
  <c r="BI53" i="4"/>
  <c r="AS53" i="4"/>
  <c r="AB53" i="4"/>
  <c r="L53" i="4"/>
  <c r="CH53" i="4"/>
  <c r="BR53" i="4"/>
  <c r="BA53" i="4"/>
  <c r="AK53" i="4"/>
  <c r="T53" i="4"/>
  <c r="D53" i="4"/>
  <c r="BY53" i="4"/>
  <c r="BF53" i="4"/>
  <c r="AN53" i="4"/>
  <c r="U53" i="4"/>
  <c r="B53" i="4"/>
  <c r="CI53" i="4"/>
  <c r="BP53" i="4"/>
  <c r="AW53" i="4"/>
  <c r="AD53" i="4"/>
  <c r="K53" i="4"/>
  <c r="W53" i="4"/>
  <c r="AR53" i="4"/>
  <c r="BN53" i="4"/>
  <c r="CJ53" i="4"/>
  <c r="L57" i="4"/>
  <c r="AK57" i="4"/>
  <c r="BJ57" i="4"/>
  <c r="CH57" i="4"/>
  <c r="Q58" i="4"/>
  <c r="AP58" i="4"/>
  <c r="BO58" i="4"/>
  <c r="CM58" i="4"/>
  <c r="D63" i="4"/>
  <c r="AC63" i="4"/>
  <c r="BE63" i="4"/>
  <c r="CE63" i="4"/>
  <c r="O64" i="4"/>
  <c r="AP64" i="4"/>
  <c r="BR64" i="4"/>
  <c r="B65" i="4"/>
  <c r="AB65" i="4"/>
  <c r="BC65" i="4"/>
  <c r="CC65" i="4"/>
  <c r="N66" i="4"/>
  <c r="AN66" i="4"/>
  <c r="BP66" i="4"/>
  <c r="CO66" i="4"/>
  <c r="S69" i="4"/>
  <c r="BC69" i="4"/>
  <c r="CM69" i="4"/>
  <c r="AJ70" i="4"/>
  <c r="AN73" i="4"/>
  <c r="AD74" i="4"/>
  <c r="BW74" i="4"/>
  <c r="U78" i="4"/>
  <c r="BW78" i="4"/>
  <c r="T80" i="4"/>
  <c r="BU80" i="4"/>
  <c r="A6" i="5"/>
  <c r="CA22" i="4"/>
  <c r="BJ22" i="4"/>
  <c r="AT22" i="4"/>
  <c r="AC22" i="4"/>
  <c r="M22" i="4"/>
  <c r="R22" i="4"/>
  <c r="AJ22" i="4"/>
  <c r="BA22" i="4"/>
  <c r="BS22" i="4"/>
  <c r="CJ22" i="4"/>
  <c r="A9" i="5"/>
  <c r="BZ25" i="4"/>
  <c r="BI25" i="4"/>
  <c r="AS25" i="4"/>
  <c r="AB25" i="4"/>
  <c r="L25" i="4"/>
  <c r="R25" i="4"/>
  <c r="AJ25" i="4"/>
  <c r="BA25" i="4"/>
  <c r="BS25" i="4"/>
  <c r="CJ25" i="4"/>
  <c r="B48" i="4"/>
  <c r="W48" i="4"/>
  <c r="AS48" i="4"/>
  <c r="BO48" i="4"/>
  <c r="CJ48" i="4"/>
  <c r="C53" i="4"/>
  <c r="X53" i="4"/>
  <c r="AT53" i="4"/>
  <c r="BO53" i="4"/>
  <c r="CK53" i="4"/>
  <c r="M57" i="4"/>
  <c r="AM57" i="4"/>
  <c r="BL57" i="4"/>
  <c r="CI57" i="4"/>
  <c r="R58" i="4"/>
  <c r="AR58" i="4"/>
  <c r="BP58" i="4"/>
  <c r="CN58" i="4"/>
  <c r="A45" i="5"/>
  <c r="CH61" i="4"/>
  <c r="BR61" i="4"/>
  <c r="BA61" i="4"/>
  <c r="AK61" i="4"/>
  <c r="T61" i="4"/>
  <c r="D61" i="4"/>
  <c r="BZ61" i="4"/>
  <c r="BI61" i="4"/>
  <c r="AS61" i="4"/>
  <c r="AB61" i="4"/>
  <c r="L61" i="4"/>
  <c r="CM61" i="4"/>
  <c r="BU61" i="4"/>
  <c r="BB61" i="4"/>
  <c r="AI61" i="4"/>
  <c r="P61" i="4"/>
  <c r="CD61" i="4"/>
  <c r="BL61" i="4"/>
  <c r="AR61" i="4"/>
  <c r="Y61" i="4"/>
  <c r="G61" i="4"/>
  <c r="CO61" i="4"/>
  <c r="BT61" i="4"/>
  <c r="AX61" i="4"/>
  <c r="AC61" i="4"/>
  <c r="H61" i="4"/>
  <c r="CE61" i="4"/>
  <c r="BH61" i="4"/>
  <c r="AN61" i="4"/>
  <c r="R61" i="4"/>
  <c r="X61" i="4"/>
  <c r="AW61" i="4"/>
  <c r="BW61" i="4"/>
  <c r="E63" i="4"/>
  <c r="AG63" i="4"/>
  <c r="BF63" i="4"/>
  <c r="CF63" i="4"/>
  <c r="R64" i="4"/>
  <c r="AQ64" i="4"/>
  <c r="BS64" i="4"/>
  <c r="C65" i="4"/>
  <c r="AC65" i="4"/>
  <c r="BD65" i="4"/>
  <c r="CF65" i="4"/>
  <c r="O66" i="4"/>
  <c r="AP66" i="4"/>
  <c r="BQ66" i="4"/>
  <c r="U69" i="4"/>
  <c r="BD69" i="4"/>
  <c r="A54" i="5"/>
  <c r="CD70" i="4"/>
  <c r="BN70" i="4"/>
  <c r="AW70" i="4"/>
  <c r="AG70" i="4"/>
  <c r="P70" i="4"/>
  <c r="CK70" i="4"/>
  <c r="BT70" i="4"/>
  <c r="BB70" i="4"/>
  <c r="AK70" i="4"/>
  <c r="S70" i="4"/>
  <c r="B70" i="4"/>
  <c r="CB70" i="4"/>
  <c r="BJ70" i="4"/>
  <c r="AS70" i="4"/>
  <c r="AA70" i="4"/>
  <c r="J70" i="4"/>
  <c r="CG70" i="4"/>
  <c r="BM70" i="4"/>
  <c r="AR70" i="4"/>
  <c r="X70" i="4"/>
  <c r="E70" i="4"/>
  <c r="BW70" i="4"/>
  <c r="BC70" i="4"/>
  <c r="AI70" i="4"/>
  <c r="N70" i="4"/>
  <c r="CM70" i="4"/>
  <c r="BQ70" i="4"/>
  <c r="AT70" i="4"/>
  <c r="V70" i="4"/>
  <c r="CI70" i="4"/>
  <c r="BL70" i="4"/>
  <c r="AO70" i="4"/>
  <c r="R70" i="4"/>
  <c r="CF70" i="4"/>
  <c r="BH70" i="4"/>
  <c r="AM70" i="4"/>
  <c r="O70" i="4"/>
  <c r="CA70" i="4"/>
  <c r="BE70" i="4"/>
  <c r="AH70" i="4"/>
  <c r="K70" i="4"/>
  <c r="BX70" i="4"/>
  <c r="AZ70" i="4"/>
  <c r="AC70" i="4"/>
  <c r="G70" i="4"/>
  <c r="BU70" i="4"/>
  <c r="AX70" i="4"/>
  <c r="Z70" i="4"/>
  <c r="D70" i="4"/>
  <c r="AL70" i="4"/>
  <c r="BV70" i="4"/>
  <c r="A57" i="5"/>
  <c r="CK73" i="4"/>
  <c r="BU73" i="4"/>
  <c r="CC73" i="4"/>
  <c r="BM73" i="4"/>
  <c r="AV73" i="4"/>
  <c r="AE73" i="4"/>
  <c r="O73" i="4"/>
  <c r="CM73" i="4"/>
  <c r="BT73" i="4"/>
  <c r="BB73" i="4"/>
  <c r="AK73" i="4"/>
  <c r="S73" i="4"/>
  <c r="B73" i="4"/>
  <c r="CD73" i="4"/>
  <c r="BJ73" i="4"/>
  <c r="AS73" i="4"/>
  <c r="AA73" i="4"/>
  <c r="J73" i="4"/>
  <c r="CH73" i="4"/>
  <c r="BN73" i="4"/>
  <c r="AR73" i="4"/>
  <c r="X73" i="4"/>
  <c r="E73" i="4"/>
  <c r="BX73" i="4"/>
  <c r="BC73" i="4"/>
  <c r="AI73" i="4"/>
  <c r="N73" i="4"/>
  <c r="CG73" i="4"/>
  <c r="BH73" i="4"/>
  <c r="AM73" i="4"/>
  <c r="P73" i="4"/>
  <c r="CB73" i="4"/>
  <c r="BE73" i="4"/>
  <c r="AH73" i="4"/>
  <c r="K73" i="4"/>
  <c r="CA73" i="4"/>
  <c r="BD73" i="4"/>
  <c r="AG73" i="4"/>
  <c r="I73" i="4"/>
  <c r="BZ73" i="4"/>
  <c r="BA73" i="4"/>
  <c r="AD73" i="4"/>
  <c r="H73" i="4"/>
  <c r="BV73" i="4"/>
  <c r="AX73" i="4"/>
  <c r="Z73" i="4"/>
  <c r="D73" i="4"/>
  <c r="CO73" i="4"/>
  <c r="BQ73" i="4"/>
  <c r="AT73" i="4"/>
  <c r="V73" i="4"/>
  <c r="CL73" i="4"/>
  <c r="BO73" i="4"/>
  <c r="AP73" i="4"/>
  <c r="T73" i="4"/>
  <c r="AO73" i="4"/>
  <c r="CF73" i="4"/>
  <c r="W78" i="4"/>
  <c r="BX78" i="4"/>
  <c r="U80" i="4"/>
  <c r="BW80" i="4"/>
  <c r="W80" i="4"/>
  <c r="BZ80" i="4"/>
  <c r="F53" i="4"/>
  <c r="Z53" i="4"/>
  <c r="AV53" i="4"/>
  <c r="BS53" i="4"/>
  <c r="CM53" i="4"/>
  <c r="R57" i="4"/>
  <c r="AP57" i="4"/>
  <c r="BO57" i="4"/>
  <c r="CM57" i="4"/>
  <c r="U64" i="4"/>
  <c r="AV64" i="4"/>
  <c r="BV64" i="4"/>
  <c r="F65" i="4"/>
  <c r="AH65" i="4"/>
  <c r="BH65" i="4"/>
  <c r="CH65" i="4"/>
  <c r="R66" i="4"/>
  <c r="AU66" i="4"/>
  <c r="BT66" i="4"/>
  <c r="Y69" i="4"/>
  <c r="BJ69" i="4"/>
  <c r="AC78" i="4"/>
  <c r="CC78" i="4"/>
  <c r="AB80" i="4"/>
  <c r="CB80" i="4"/>
  <c r="A68" i="5"/>
  <c r="CB84" i="4"/>
  <c r="BL84" i="4"/>
  <c r="AU84" i="4"/>
  <c r="AD84" i="4"/>
  <c r="N84" i="4"/>
  <c r="CJ84" i="4"/>
  <c r="BT84" i="4"/>
  <c r="BC84" i="4"/>
  <c r="AM84" i="4"/>
  <c r="V84" i="4"/>
  <c r="F84" i="4"/>
  <c r="CO84" i="4"/>
  <c r="BW84" i="4"/>
  <c r="BD84" i="4"/>
  <c r="AK84" i="4"/>
  <c r="R84" i="4"/>
  <c r="CF84" i="4"/>
  <c r="BN84" i="4"/>
  <c r="AT84" i="4"/>
  <c r="AA84" i="4"/>
  <c r="I84" i="4"/>
  <c r="CK84" i="4"/>
  <c r="BP84" i="4"/>
  <c r="AS84" i="4"/>
  <c r="X84" i="4"/>
  <c r="C84" i="4"/>
  <c r="CI84" i="4"/>
  <c r="BO84" i="4"/>
  <c r="AR84" i="4"/>
  <c r="W84" i="4"/>
  <c r="B84" i="4"/>
  <c r="CC84" i="4"/>
  <c r="BG84" i="4"/>
  <c r="AL84" i="4"/>
  <c r="P84" i="4"/>
  <c r="CA84" i="4"/>
  <c r="BF84" i="4"/>
  <c r="AJ84" i="4"/>
  <c r="O84" i="4"/>
  <c r="BY84" i="4"/>
  <c r="BB84" i="4"/>
  <c r="AH84" i="4"/>
  <c r="L84" i="4"/>
  <c r="CM84" i="4"/>
  <c r="BR84" i="4"/>
  <c r="AW84" i="4"/>
  <c r="Z84" i="4"/>
  <c r="E84" i="4"/>
  <c r="BQ84" i="4"/>
  <c r="AG84" i="4"/>
  <c r="BM84" i="4"/>
  <c r="AE84" i="4"/>
  <c r="BJ84" i="4"/>
  <c r="AC84" i="4"/>
  <c r="BI84" i="4"/>
  <c r="AB84" i="4"/>
  <c r="BH84" i="4"/>
  <c r="Y84" i="4"/>
  <c r="CN84" i="4"/>
  <c r="BE84" i="4"/>
  <c r="U84" i="4"/>
  <c r="CG84" i="4"/>
  <c r="AY84" i="4"/>
  <c r="Q84" i="4"/>
  <c r="CE84" i="4"/>
  <c r="AX84" i="4"/>
  <c r="M84" i="4"/>
  <c r="CD84" i="4"/>
  <c r="AV84" i="4"/>
  <c r="K84" i="4"/>
  <c r="BZ84" i="4"/>
  <c r="AQ84" i="4"/>
  <c r="J84" i="4"/>
  <c r="BX84" i="4"/>
  <c r="AP84" i="4"/>
  <c r="H84" i="4"/>
  <c r="BV84" i="4"/>
  <c r="AO84" i="4"/>
  <c r="G84" i="4"/>
  <c r="A60" i="5"/>
  <c r="CJ76" i="4"/>
  <c r="BT76" i="4"/>
  <c r="BC76" i="4"/>
  <c r="AM76" i="4"/>
  <c r="V76" i="4"/>
  <c r="F76" i="4"/>
  <c r="CB76" i="4"/>
  <c r="BL76" i="4"/>
  <c r="AU76" i="4"/>
  <c r="AD76" i="4"/>
  <c r="N76" i="4"/>
  <c r="CM76" i="4"/>
  <c r="BU76" i="4"/>
  <c r="BA76" i="4"/>
  <c r="AI76" i="4"/>
  <c r="P76" i="4"/>
  <c r="CD76" i="4"/>
  <c r="BJ76" i="4"/>
  <c r="AR76" i="4"/>
  <c r="Y76" i="4"/>
  <c r="G76" i="4"/>
  <c r="BY76" i="4"/>
  <c r="BD76" i="4"/>
  <c r="AH76" i="4"/>
  <c r="L76" i="4"/>
  <c r="CN76" i="4"/>
  <c r="BR76" i="4"/>
  <c r="AW76" i="4"/>
  <c r="AA76" i="4"/>
  <c r="E76" i="4"/>
  <c r="CC76" i="4"/>
  <c r="BG76" i="4"/>
  <c r="AL76" i="4"/>
  <c r="Q76" i="4"/>
  <c r="Z76" i="4"/>
  <c r="AZ76" i="4"/>
  <c r="CA76" i="4"/>
  <c r="M77" i="4"/>
  <c r="AM77" i="4"/>
  <c r="BN77" i="4"/>
  <c r="CN77" i="4"/>
  <c r="J79" i="4"/>
  <c r="AM79" i="4"/>
  <c r="BL79" i="4"/>
  <c r="CK79" i="4"/>
  <c r="M82" i="4"/>
  <c r="AO82" i="4"/>
  <c r="BS82" i="4"/>
  <c r="N85" i="4"/>
  <c r="AW85" i="4"/>
  <c r="CH85" i="4"/>
  <c r="V87" i="4"/>
  <c r="BG87" i="4"/>
  <c r="CA88" i="4"/>
  <c r="BJ88" i="4"/>
  <c r="AT88" i="4"/>
  <c r="AC88" i="4"/>
  <c r="M88" i="4"/>
  <c r="CG88" i="4"/>
  <c r="BP88" i="4"/>
  <c r="AX88" i="4"/>
  <c r="AG88" i="4"/>
  <c r="O88" i="4"/>
  <c r="A72" i="5"/>
  <c r="CO88" i="4"/>
  <c r="BX88" i="4"/>
  <c r="BF88" i="4"/>
  <c r="AO88" i="4"/>
  <c r="W88" i="4"/>
  <c r="F88" i="4"/>
  <c r="BV88" i="4"/>
  <c r="BB88" i="4"/>
  <c r="AI88" i="4"/>
  <c r="N88" i="4"/>
  <c r="CF88" i="4"/>
  <c r="BM88" i="4"/>
  <c r="AR88" i="4"/>
  <c r="X88" i="4"/>
  <c r="D88" i="4"/>
  <c r="BU88" i="4"/>
  <c r="AY88" i="4"/>
  <c r="AA88" i="4"/>
  <c r="E88" i="4"/>
  <c r="BT88" i="4"/>
  <c r="AW88" i="4"/>
  <c r="Z88" i="4"/>
  <c r="C88" i="4"/>
  <c r="CJ88" i="4"/>
  <c r="BN88" i="4"/>
  <c r="AP88" i="4"/>
  <c r="S88" i="4"/>
  <c r="CI88" i="4"/>
  <c r="BL88" i="4"/>
  <c r="AN88" i="4"/>
  <c r="R88" i="4"/>
  <c r="CE88" i="4"/>
  <c r="BH88" i="4"/>
  <c r="AL88" i="4"/>
  <c r="P88" i="4"/>
  <c r="BY88" i="4"/>
  <c r="BA88" i="4"/>
  <c r="AD88" i="4"/>
  <c r="H88" i="4"/>
  <c r="AK88" i="4"/>
  <c r="BW88" i="4"/>
  <c r="W87" i="4"/>
  <c r="BH87" i="4"/>
  <c r="O77" i="4"/>
  <c r="AP77" i="4"/>
  <c r="BP77" i="4"/>
  <c r="N79" i="4"/>
  <c r="AO79" i="4"/>
  <c r="BO79" i="4"/>
  <c r="CO79" i="4"/>
  <c r="P82" i="4"/>
  <c r="AR82" i="4"/>
  <c r="BU82" i="4"/>
  <c r="U85" i="4"/>
  <c r="BB85" i="4"/>
  <c r="CJ85" i="4"/>
  <c r="Y87" i="4"/>
  <c r="BI87" i="4"/>
  <c r="Z87" i="4"/>
  <c r="BL87" i="4"/>
  <c r="AE87" i="4"/>
  <c r="BQ87" i="4"/>
  <c r="M51" i="5"/>
  <c r="I51" i="5"/>
  <c r="E51" i="5"/>
  <c r="F51" i="5"/>
  <c r="N51" i="5"/>
  <c r="J51" i="5"/>
  <c r="K51" i="5" s="1"/>
  <c r="L51" i="5"/>
  <c r="H51" i="5"/>
  <c r="G51" i="5"/>
  <c r="D51" i="5"/>
  <c r="C51" i="5"/>
  <c r="B51" i="5"/>
  <c r="U77" i="4"/>
  <c r="AU77" i="4"/>
  <c r="BW77" i="4"/>
  <c r="S79" i="4"/>
  <c r="AR79" i="4"/>
  <c r="BT79" i="4"/>
  <c r="V82" i="4"/>
  <c r="AX82" i="4"/>
  <c r="CB82" i="4"/>
  <c r="X85" i="4"/>
  <c r="BI85" i="4"/>
  <c r="AH87" i="4"/>
  <c r="BR87" i="4"/>
  <c r="AI87" i="4"/>
  <c r="A71" i="5"/>
  <c r="CL87" i="4"/>
  <c r="BV87" i="4"/>
  <c r="BE87" i="4"/>
  <c r="AO87" i="4"/>
  <c r="X87" i="4"/>
  <c r="H87" i="4"/>
  <c r="CM87" i="4"/>
  <c r="BU87" i="4"/>
  <c r="BC87" i="4"/>
  <c r="AL87" i="4"/>
  <c r="T87" i="4"/>
  <c r="C87" i="4"/>
  <c r="CD87" i="4"/>
  <c r="BM87" i="4"/>
  <c r="AU87" i="4"/>
  <c r="AC87" i="4"/>
  <c r="L87" i="4"/>
  <c r="CI87" i="4"/>
  <c r="BP87" i="4"/>
  <c r="AV87" i="4"/>
  <c r="AA87" i="4"/>
  <c r="G87" i="4"/>
  <c r="BZ87" i="4"/>
  <c r="BF87" i="4"/>
  <c r="AK87" i="4"/>
  <c r="Q87" i="4"/>
  <c r="BX87" i="4"/>
  <c r="AZ87" i="4"/>
  <c r="AD87" i="4"/>
  <c r="F87" i="4"/>
  <c r="BW87" i="4"/>
  <c r="AY87" i="4"/>
  <c r="AB87" i="4"/>
  <c r="E87" i="4"/>
  <c r="CK87" i="4"/>
  <c r="BO87" i="4"/>
  <c r="AR87" i="4"/>
  <c r="U87" i="4"/>
  <c r="CJ87" i="4"/>
  <c r="BN87" i="4"/>
  <c r="AQ87" i="4"/>
  <c r="S87" i="4"/>
  <c r="CG87" i="4"/>
  <c r="BJ87" i="4"/>
  <c r="AN87" i="4"/>
  <c r="P87" i="4"/>
  <c r="CA87" i="4"/>
  <c r="BB87" i="4"/>
  <c r="AG87" i="4"/>
  <c r="J87" i="4"/>
  <c r="AJ87" i="4"/>
  <c r="BT87" i="4"/>
  <c r="M76" i="4"/>
  <c r="AO76" i="4"/>
  <c r="BO76" i="4"/>
  <c r="CO76" i="4"/>
  <c r="X77" i="4"/>
  <c r="BA77" i="4"/>
  <c r="W79" i="4"/>
  <c r="AX79" i="4"/>
  <c r="Z82" i="4"/>
  <c r="BC82" i="4"/>
  <c r="AG85" i="4"/>
  <c r="B87" i="4"/>
  <c r="AM87" i="4"/>
  <c r="BY87" i="4"/>
  <c r="T88" i="4"/>
  <c r="BD88" i="4"/>
  <c r="CM88" i="4"/>
  <c r="A61" i="5"/>
  <c r="CO77" i="4"/>
  <c r="BY77" i="4"/>
  <c r="BH77" i="4"/>
  <c r="AR77" i="4"/>
  <c r="AA77" i="4"/>
  <c r="K77" i="4"/>
  <c r="CG77" i="4"/>
  <c r="BQ77" i="4"/>
  <c r="AZ77" i="4"/>
  <c r="AJ77" i="4"/>
  <c r="S77" i="4"/>
  <c r="C77" i="4"/>
  <c r="CM77" i="4"/>
  <c r="BU77" i="4"/>
  <c r="BB77" i="4"/>
  <c r="AI77" i="4"/>
  <c r="P77" i="4"/>
  <c r="CD77" i="4"/>
  <c r="BL77" i="4"/>
  <c r="AS77" i="4"/>
  <c r="Y77" i="4"/>
  <c r="G77" i="4"/>
  <c r="CL77" i="4"/>
  <c r="BR77" i="4"/>
  <c r="AV77" i="4"/>
  <c r="Z77" i="4"/>
  <c r="E77" i="4"/>
  <c r="CF77" i="4"/>
  <c r="BJ77" i="4"/>
  <c r="AO77" i="4"/>
  <c r="T77" i="4"/>
  <c r="BV77" i="4"/>
  <c r="AY77" i="4"/>
  <c r="AD77" i="4"/>
  <c r="I77" i="4"/>
  <c r="AB77" i="4"/>
  <c r="BC77" i="4"/>
  <c r="CB77" i="4"/>
  <c r="A66" i="5"/>
  <c r="CH82" i="4"/>
  <c r="BR82" i="4"/>
  <c r="BA82" i="4"/>
  <c r="AK82" i="4"/>
  <c r="T82" i="4"/>
  <c r="D82" i="4"/>
  <c r="BZ82" i="4"/>
  <c r="BI82" i="4"/>
  <c r="AS82" i="4"/>
  <c r="AB82" i="4"/>
  <c r="L82" i="4"/>
  <c r="CO82" i="4"/>
  <c r="BW82" i="4"/>
  <c r="BD82" i="4"/>
  <c r="AL82" i="4"/>
  <c r="R82" i="4"/>
  <c r="CF82" i="4"/>
  <c r="BN82" i="4"/>
  <c r="AU82" i="4"/>
  <c r="AA82" i="4"/>
  <c r="I82" i="4"/>
  <c r="BV82" i="4"/>
  <c r="AZ82" i="4"/>
  <c r="AE82" i="4"/>
  <c r="J82" i="4"/>
  <c r="CK82" i="4"/>
  <c r="BP82" i="4"/>
  <c r="AT82" i="4"/>
  <c r="X82" i="4"/>
  <c r="C82" i="4"/>
  <c r="CG82" i="4"/>
  <c r="BL82" i="4"/>
  <c r="AP82" i="4"/>
  <c r="U82" i="4"/>
  <c r="CA82" i="4"/>
  <c r="BE82" i="4"/>
  <c r="AI82" i="4"/>
  <c r="N82" i="4"/>
  <c r="AC82" i="4"/>
  <c r="BF82" i="4"/>
  <c r="CI82" i="4"/>
  <c r="A69" i="5"/>
  <c r="CG85" i="4"/>
  <c r="BQ85" i="4"/>
  <c r="AZ85" i="4"/>
  <c r="AJ85" i="4"/>
  <c r="S85" i="4"/>
  <c r="C85" i="4"/>
  <c r="CO85" i="4"/>
  <c r="BY85" i="4"/>
  <c r="BH85" i="4"/>
  <c r="AR85" i="4"/>
  <c r="AA85" i="4"/>
  <c r="K85" i="4"/>
  <c r="BW85" i="4"/>
  <c r="BD85" i="4"/>
  <c r="AL85" i="4"/>
  <c r="R85" i="4"/>
  <c r="CF85" i="4"/>
  <c r="BN85" i="4"/>
  <c r="AU85" i="4"/>
  <c r="AB85" i="4"/>
  <c r="I85" i="4"/>
  <c r="CC85" i="4"/>
  <c r="BG85" i="4"/>
  <c r="AM85" i="4"/>
  <c r="P85" i="4"/>
  <c r="CB85" i="4"/>
  <c r="BF85" i="4"/>
  <c r="AK85" i="4"/>
  <c r="O85" i="4"/>
  <c r="BU85" i="4"/>
  <c r="AY85" i="4"/>
  <c r="AD85" i="4"/>
  <c r="H85" i="4"/>
  <c r="CN85" i="4"/>
  <c r="BT85" i="4"/>
  <c r="AX85" i="4"/>
  <c r="AC85" i="4"/>
  <c r="G85" i="4"/>
  <c r="CL85" i="4"/>
  <c r="BR85" i="4"/>
  <c r="AV85" i="4"/>
  <c r="Y85" i="4"/>
  <c r="E85" i="4"/>
  <c r="CE85" i="4"/>
  <c r="BJ85" i="4"/>
  <c r="AO85" i="4"/>
  <c r="T85" i="4"/>
  <c r="AH85" i="4"/>
  <c r="BP85" i="4"/>
  <c r="D87" i="4"/>
  <c r="AP87" i="4"/>
  <c r="CB87" i="4"/>
  <c r="B77" i="4"/>
  <c r="AC77" i="4"/>
  <c r="BD77" i="4"/>
  <c r="CC77" i="4"/>
  <c r="A63" i="5"/>
  <c r="CI79" i="4"/>
  <c r="BS79" i="4"/>
  <c r="BB79" i="4"/>
  <c r="AL79" i="4"/>
  <c r="U79" i="4"/>
  <c r="E79" i="4"/>
  <c r="CA79" i="4"/>
  <c r="BJ79" i="4"/>
  <c r="AT79" i="4"/>
  <c r="AC79" i="4"/>
  <c r="M79" i="4"/>
  <c r="CN79" i="4"/>
  <c r="BV79" i="4"/>
  <c r="BC79" i="4"/>
  <c r="AJ79" i="4"/>
  <c r="Q79" i="4"/>
  <c r="CE79" i="4"/>
  <c r="BM79" i="4"/>
  <c r="AS79" i="4"/>
  <c r="Z79" i="4"/>
  <c r="H79" i="4"/>
  <c r="BX79" i="4"/>
  <c r="BA79" i="4"/>
  <c r="AG79" i="4"/>
  <c r="K79" i="4"/>
  <c r="CL79" i="4"/>
  <c r="BQ79" i="4"/>
  <c r="AV79" i="4"/>
  <c r="Y79" i="4"/>
  <c r="D79" i="4"/>
  <c r="CB79" i="4"/>
  <c r="BF79" i="4"/>
  <c r="AK79" i="4"/>
  <c r="O79" i="4"/>
  <c r="AA79" i="4"/>
  <c r="AZ79" i="4"/>
  <c r="CC79" i="4"/>
  <c r="B82" i="4"/>
  <c r="AD82" i="4"/>
  <c r="BG82" i="4"/>
  <c r="CJ82" i="4"/>
  <c r="B85" i="4"/>
  <c r="AI85" i="4"/>
  <c r="BS85" i="4"/>
  <c r="I87" i="4"/>
  <c r="AS87" i="4"/>
  <c r="CC87" i="4"/>
  <c r="D85" i="4"/>
  <c r="AN85" i="4"/>
  <c r="BV85" i="4"/>
  <c r="K87" i="4"/>
  <c r="AT87" i="4"/>
  <c r="CE87" i="4"/>
  <c r="M87" i="4"/>
  <c r="AW87" i="4"/>
  <c r="CF87" i="4"/>
  <c r="A43" i="5"/>
  <c r="CN59" i="4"/>
  <c r="BX59" i="4"/>
  <c r="BG59" i="4"/>
  <c r="AQ59" i="4"/>
  <c r="Z59" i="4"/>
  <c r="J59" i="4"/>
  <c r="CF59" i="4"/>
  <c r="BP59" i="4"/>
  <c r="AY59" i="4"/>
  <c r="AI59" i="4"/>
  <c r="R59" i="4"/>
  <c r="B59" i="4"/>
  <c r="CL59" i="4"/>
  <c r="BT59" i="4"/>
  <c r="BA59" i="4"/>
  <c r="AH59" i="4"/>
  <c r="O59" i="4"/>
  <c r="CC59" i="4"/>
  <c r="BJ59" i="4"/>
  <c r="AR59" i="4"/>
  <c r="X59" i="4"/>
  <c r="F59" i="4"/>
  <c r="V59" i="4"/>
  <c r="AS59" i="4"/>
  <c r="BN59" i="4"/>
  <c r="CI59" i="4"/>
  <c r="H77" i="4"/>
  <c r="AH77" i="4"/>
  <c r="BG77" i="4"/>
  <c r="CI77" i="4"/>
  <c r="F79" i="4"/>
  <c r="AE79" i="4"/>
  <c r="BG79" i="4"/>
  <c r="CG79" i="4"/>
  <c r="G82" i="4"/>
  <c r="AJ82" i="4"/>
  <c r="BM82" i="4"/>
  <c r="CN82" i="4"/>
  <c r="J85" i="4"/>
  <c r="AQ85" i="4"/>
  <c r="BZ85" i="4"/>
  <c r="N87" i="4"/>
  <c r="AX87" i="4"/>
  <c r="CH87" i="4"/>
  <c r="O87" i="4"/>
  <c r="BA87" i="4"/>
  <c r="CN87" i="4"/>
  <c r="R87" i="4"/>
  <c r="BD87" i="4"/>
  <c r="CO87" i="4"/>
  <c r="C10" i="5"/>
  <c r="B10" i="5"/>
  <c r="D10" i="5"/>
  <c r="Q26" i="4"/>
  <c r="AH26" i="4"/>
  <c r="C26" i="4" s="1"/>
  <c r="AX26" i="4"/>
  <c r="BO26" i="4"/>
  <c r="CE26" i="4"/>
  <c r="J49" i="4"/>
  <c r="AB49" i="4"/>
  <c r="AU49" i="4"/>
  <c r="BO49" i="4"/>
  <c r="J50" i="4"/>
  <c r="AB50" i="4"/>
  <c r="AV50" i="4"/>
  <c r="BO50" i="4"/>
  <c r="K51" i="4"/>
  <c r="AC51" i="4"/>
  <c r="AV51" i="4"/>
  <c r="BO51" i="4"/>
  <c r="A52" i="5"/>
  <c r="CJ68" i="4"/>
  <c r="BT68" i="4"/>
  <c r="BC68" i="4"/>
  <c r="AM68" i="4"/>
  <c r="V68" i="4"/>
  <c r="F68" i="4"/>
  <c r="CE68" i="4"/>
  <c r="BN68" i="4"/>
  <c r="AV68" i="4"/>
  <c r="AD68" i="4"/>
  <c r="M68" i="4"/>
  <c r="CN68" i="4"/>
  <c r="BW68" i="4"/>
  <c r="BE68" i="4"/>
  <c r="AN68" i="4"/>
  <c r="U68" i="4"/>
  <c r="D68" i="4"/>
  <c r="T68" i="4"/>
  <c r="AP68" i="4"/>
  <c r="BI68" i="4"/>
  <c r="CC68" i="4"/>
  <c r="A55" i="5"/>
  <c r="CI71" i="4"/>
  <c r="BS71" i="4"/>
  <c r="BB71" i="4"/>
  <c r="AL71" i="4"/>
  <c r="U71" i="4"/>
  <c r="E71" i="4"/>
  <c r="CE71" i="4"/>
  <c r="BN71" i="4"/>
  <c r="AV71" i="4"/>
  <c r="AD71" i="4"/>
  <c r="M71" i="4"/>
  <c r="CN71" i="4"/>
  <c r="BW71" i="4"/>
  <c r="BE71" i="4"/>
  <c r="AN71" i="4"/>
  <c r="V71" i="4"/>
  <c r="D71" i="4"/>
  <c r="T71" i="4"/>
  <c r="AP71" i="4"/>
  <c r="BI71" i="4"/>
  <c r="CC71" i="4"/>
  <c r="A65" i="5"/>
  <c r="CC81" i="4"/>
  <c r="BM81" i="4"/>
  <c r="AV81" i="4"/>
  <c r="AE81" i="4"/>
  <c r="O81" i="4"/>
  <c r="CK81" i="4"/>
  <c r="BU81" i="4"/>
  <c r="BD81" i="4"/>
  <c r="AN81" i="4"/>
  <c r="W81" i="4"/>
  <c r="G81" i="4"/>
  <c r="CO81" i="4"/>
  <c r="BW81" i="4"/>
  <c r="BC81" i="4"/>
  <c r="AK81" i="4"/>
  <c r="R81" i="4"/>
  <c r="CF81" i="4"/>
  <c r="BN81" i="4"/>
  <c r="AT81" i="4"/>
  <c r="AA81" i="4"/>
  <c r="I81" i="4"/>
  <c r="U81" i="4"/>
  <c r="AQ81" i="4"/>
  <c r="BL81" i="4"/>
  <c r="CH81" i="4"/>
  <c r="C90" i="4"/>
  <c r="AD90" i="4"/>
  <c r="BE90" i="4"/>
  <c r="CD90" i="4"/>
  <c r="P91" i="4"/>
  <c r="AN91" i="4"/>
  <c r="BQ91" i="4"/>
  <c r="F94" i="4"/>
  <c r="AN94" i="4"/>
  <c r="BS94" i="4"/>
  <c r="J95" i="4"/>
  <c r="AR95" i="4"/>
  <c r="BW95" i="4"/>
  <c r="O96" i="4"/>
  <c r="AV96" i="4"/>
  <c r="CB96" i="4"/>
  <c r="AO98" i="4"/>
  <c r="CF98" i="4"/>
  <c r="AP99" i="4"/>
  <c r="AH105" i="4"/>
  <c r="P106" i="4"/>
  <c r="CL106" i="4"/>
  <c r="P96" i="4"/>
  <c r="AX96" i="4"/>
  <c r="CF96" i="4"/>
  <c r="AT98" i="4"/>
  <c r="AK105" i="4"/>
  <c r="A82" i="5"/>
  <c r="CG98" i="4"/>
  <c r="BQ98" i="4"/>
  <c r="AZ98" i="4"/>
  <c r="AJ98" i="4"/>
  <c r="S98" i="4"/>
  <c r="C98" i="4"/>
  <c r="CC98" i="4"/>
  <c r="BM98" i="4"/>
  <c r="AV98" i="4"/>
  <c r="AE98" i="4"/>
  <c r="O98" i="4"/>
  <c r="CI98" i="4"/>
  <c r="BP98" i="4"/>
  <c r="AW98" i="4"/>
  <c r="AC98" i="4"/>
  <c r="K98" i="4"/>
  <c r="CD98" i="4"/>
  <c r="BJ98" i="4"/>
  <c r="AR98" i="4"/>
  <c r="Y98" i="4"/>
  <c r="G98" i="4"/>
  <c r="BW98" i="4"/>
  <c r="BB98" i="4"/>
  <c r="CK98" i="4"/>
  <c r="BO98" i="4"/>
  <c r="AS98" i="4"/>
  <c r="W98" i="4"/>
  <c r="B98" i="4"/>
  <c r="CH98" i="4"/>
  <c r="BL98" i="4"/>
  <c r="AP98" i="4"/>
  <c r="U98" i="4"/>
  <c r="BY98" i="4"/>
  <c r="BD98" i="4"/>
  <c r="AI98" i="4"/>
  <c r="M98" i="4"/>
  <c r="CJ98" i="4"/>
  <c r="BF98" i="4"/>
  <c r="AD98" i="4"/>
  <c r="E98" i="4"/>
  <c r="BU98" i="4"/>
  <c r="AQ98" i="4"/>
  <c r="Q98" i="4"/>
  <c r="CL98" i="4"/>
  <c r="BC98" i="4"/>
  <c r="X98" i="4"/>
  <c r="BV98" i="4"/>
  <c r="AN98" i="4"/>
  <c r="J98" i="4"/>
  <c r="BT98" i="4"/>
  <c r="AM98" i="4"/>
  <c r="I98" i="4"/>
  <c r="BR98" i="4"/>
  <c r="AK98" i="4"/>
  <c r="F98" i="4"/>
  <c r="CM98" i="4"/>
  <c r="BE98" i="4"/>
  <c r="Z98" i="4"/>
  <c r="AU98" i="4"/>
  <c r="CO98" i="4"/>
  <c r="R95" i="4"/>
  <c r="AX95" i="4"/>
  <c r="CE95" i="4"/>
  <c r="W96" i="4"/>
  <c r="BB96" i="4"/>
  <c r="CJ96" i="4"/>
  <c r="D98" i="4"/>
  <c r="AX98" i="4"/>
  <c r="CL99" i="4"/>
  <c r="BV99" i="4"/>
  <c r="BE99" i="4"/>
  <c r="AO99" i="4"/>
  <c r="X99" i="4"/>
  <c r="H99" i="4"/>
  <c r="CH99" i="4"/>
  <c r="BR99" i="4"/>
  <c r="BA99" i="4"/>
  <c r="AK99" i="4"/>
  <c r="T99" i="4"/>
  <c r="D99" i="4"/>
  <c r="CI99" i="4"/>
  <c r="BP99" i="4"/>
  <c r="AW99" i="4"/>
  <c r="AD99" i="4"/>
  <c r="L99" i="4"/>
  <c r="CD99" i="4"/>
  <c r="BL99" i="4"/>
  <c r="AS99" i="4"/>
  <c r="Z99" i="4"/>
  <c r="G99" i="4"/>
  <c r="CK99" i="4"/>
  <c r="BO99" i="4"/>
  <c r="AT99" i="4"/>
  <c r="W99" i="4"/>
  <c r="B99" i="4"/>
  <c r="CB99" i="4"/>
  <c r="BG99" i="4"/>
  <c r="AL99" i="4"/>
  <c r="P99" i="4"/>
  <c r="BZ99" i="4"/>
  <c r="BD99" i="4"/>
  <c r="AI99" i="4"/>
  <c r="N99" i="4"/>
  <c r="CN99" i="4"/>
  <c r="BS99" i="4"/>
  <c r="AV99" i="4"/>
  <c r="AA99" i="4"/>
  <c r="E99" i="4"/>
  <c r="CA99" i="4"/>
  <c r="AY99" i="4"/>
  <c r="U99" i="4"/>
  <c r="A83" i="5"/>
  <c r="BM99" i="4"/>
  <c r="AJ99" i="4"/>
  <c r="I99" i="4"/>
  <c r="CO99" i="4"/>
  <c r="BH99" i="4"/>
  <c r="AB99" i="4"/>
  <c r="BY99" i="4"/>
  <c r="AR99" i="4"/>
  <c r="M99" i="4"/>
  <c r="BX99" i="4"/>
  <c r="AQ99" i="4"/>
  <c r="K99" i="4"/>
  <c r="BU99" i="4"/>
  <c r="AN99" i="4"/>
  <c r="F99" i="4"/>
  <c r="BI99" i="4"/>
  <c r="AC99" i="4"/>
  <c r="AZ99" i="4"/>
  <c r="A87" i="5"/>
  <c r="BZ103" i="4"/>
  <c r="BI103" i="4"/>
  <c r="AS103" i="4"/>
  <c r="AB103" i="4"/>
  <c r="L103" i="4"/>
  <c r="CL103" i="4"/>
  <c r="BV103" i="4"/>
  <c r="BE103" i="4"/>
  <c r="AO103" i="4"/>
  <c r="X103" i="4"/>
  <c r="H103" i="4"/>
  <c r="CJ103" i="4"/>
  <c r="BR103" i="4"/>
  <c r="AY103" i="4"/>
  <c r="AG103" i="4"/>
  <c r="N103" i="4"/>
  <c r="CF103" i="4"/>
  <c r="BN103" i="4"/>
  <c r="AU103" i="4"/>
  <c r="AA103" i="4"/>
  <c r="I103" i="4"/>
  <c r="BW103" i="4"/>
  <c r="BA103" i="4"/>
  <c r="AE103" i="4"/>
  <c r="J103" i="4"/>
  <c r="CG103" i="4"/>
  <c r="BL103" i="4"/>
  <c r="AP103" i="4"/>
  <c r="T103" i="4"/>
  <c r="BY103" i="4"/>
  <c r="AZ103" i="4"/>
  <c r="Z103" i="4"/>
  <c r="C103" i="4"/>
  <c r="CN103" i="4"/>
  <c r="BP103" i="4"/>
  <c r="AQ103" i="4"/>
  <c r="R103" i="4"/>
  <c r="CK103" i="4"/>
  <c r="BM103" i="4"/>
  <c r="AM103" i="4"/>
  <c r="P103" i="4"/>
  <c r="CB103" i="4"/>
  <c r="BC103" i="4"/>
  <c r="AD103" i="4"/>
  <c r="E103" i="4"/>
  <c r="BT103" i="4"/>
  <c r="AL103" i="4"/>
  <c r="F103" i="4"/>
  <c r="CI103" i="4"/>
  <c r="BD103" i="4"/>
  <c r="V103" i="4"/>
  <c r="CM103" i="4"/>
  <c r="AX103" i="4"/>
  <c r="O103" i="4"/>
  <c r="CE103" i="4"/>
  <c r="AV103" i="4"/>
  <c r="K103" i="4"/>
  <c r="CA103" i="4"/>
  <c r="AN103" i="4"/>
  <c r="B103" i="4"/>
  <c r="BU103" i="4"/>
  <c r="AJ103" i="4"/>
  <c r="BS103" i="4"/>
  <c r="AI103" i="4"/>
  <c r="BO103" i="4"/>
  <c r="AC103" i="4"/>
  <c r="BG103" i="4"/>
  <c r="U103" i="4"/>
  <c r="CO103" i="4"/>
  <c r="BB103" i="4"/>
  <c r="Q103" i="4"/>
  <c r="BX103" i="4"/>
  <c r="AT105" i="4"/>
  <c r="Z106" i="4"/>
  <c r="AX105" i="4"/>
  <c r="W91" i="4"/>
  <c r="AX91" i="4"/>
  <c r="Q94" i="4"/>
  <c r="AY94" i="4"/>
  <c r="CD94" i="4"/>
  <c r="V95" i="4"/>
  <c r="BC95" i="4"/>
  <c r="CH95" i="4"/>
  <c r="Z96" i="4"/>
  <c r="BH96" i="4"/>
  <c r="CM96" i="4"/>
  <c r="L98" i="4"/>
  <c r="BA98" i="4"/>
  <c r="J99" i="4"/>
  <c r="BC99" i="4"/>
  <c r="G103" i="4"/>
  <c r="CD103" i="4"/>
  <c r="BF105" i="4"/>
  <c r="AL106" i="4"/>
  <c r="W95" i="4"/>
  <c r="BD95" i="4"/>
  <c r="CJ95" i="4"/>
  <c r="AA96" i="4"/>
  <c r="BI96" i="4"/>
  <c r="CN96" i="4"/>
  <c r="N98" i="4"/>
  <c r="BG98" i="4"/>
  <c r="M103" i="4"/>
  <c r="CH103" i="4"/>
  <c r="BG105" i="4"/>
  <c r="AM106" i="4"/>
  <c r="A75" i="5"/>
  <c r="CC91" i="4"/>
  <c r="BM91" i="4"/>
  <c r="AV91" i="4"/>
  <c r="AE91" i="4"/>
  <c r="O91" i="4"/>
  <c r="CO91" i="4"/>
  <c r="BY91" i="4"/>
  <c r="BH91" i="4"/>
  <c r="AR91" i="4"/>
  <c r="AA91" i="4"/>
  <c r="K91" i="4"/>
  <c r="CG91" i="4"/>
  <c r="BO91" i="4"/>
  <c r="AU91" i="4"/>
  <c r="AB91" i="4"/>
  <c r="I91" i="4"/>
  <c r="CM91" i="4"/>
  <c r="BT91" i="4"/>
  <c r="AZ91" i="4"/>
  <c r="AG91" i="4"/>
  <c r="L91" i="4"/>
  <c r="CD91" i="4"/>
  <c r="BI91" i="4"/>
  <c r="AO91" i="4"/>
  <c r="U91" i="4"/>
  <c r="B91" i="4"/>
  <c r="BX91" i="4"/>
  <c r="BB91" i="4"/>
  <c r="AD91" i="4"/>
  <c r="G91" i="4"/>
  <c r="CJ91" i="4"/>
  <c r="BN91" i="4"/>
  <c r="AP91" i="4"/>
  <c r="S91" i="4"/>
  <c r="Y91" i="4"/>
  <c r="BA91" i="4"/>
  <c r="CA91" i="4"/>
  <c r="S94" i="4"/>
  <c r="BA94" i="4"/>
  <c r="CI94" i="4"/>
  <c r="X95" i="4"/>
  <c r="BE95" i="4"/>
  <c r="CN95" i="4"/>
  <c r="AB96" i="4"/>
  <c r="BL96" i="4"/>
  <c r="P98" i="4"/>
  <c r="BH98" i="4"/>
  <c r="BI105" i="4"/>
  <c r="AU106" i="4"/>
  <c r="A33" i="5"/>
  <c r="CL49" i="4"/>
  <c r="BV49" i="4"/>
  <c r="BE49" i="4"/>
  <c r="AO49" i="4"/>
  <c r="X49" i="4"/>
  <c r="H49" i="4"/>
  <c r="CD49" i="4"/>
  <c r="BN49" i="4"/>
  <c r="AW49" i="4"/>
  <c r="AG49" i="4"/>
  <c r="P49" i="4"/>
  <c r="S49" i="4"/>
  <c r="AL49" i="4"/>
  <c r="BD49" i="4"/>
  <c r="BX49" i="4"/>
  <c r="A34" i="5"/>
  <c r="CA50" i="4"/>
  <c r="BJ50" i="4"/>
  <c r="AT50" i="4"/>
  <c r="AC50" i="4"/>
  <c r="M50" i="4"/>
  <c r="CI50" i="4"/>
  <c r="BS50" i="4"/>
  <c r="BB50" i="4"/>
  <c r="AL50" i="4"/>
  <c r="U50" i="4"/>
  <c r="E50" i="4"/>
  <c r="S50" i="4"/>
  <c r="AM50" i="4"/>
  <c r="BE50" i="4"/>
  <c r="BX50" i="4"/>
  <c r="A35" i="5"/>
  <c r="CF51" i="4"/>
  <c r="BP51" i="4"/>
  <c r="AY51" i="4"/>
  <c r="AI51" i="4"/>
  <c r="R51" i="4"/>
  <c r="B51" i="4"/>
  <c r="CN51" i="4"/>
  <c r="BX51" i="4"/>
  <c r="BG51" i="4"/>
  <c r="AQ51" i="4"/>
  <c r="Z51" i="4"/>
  <c r="J51" i="4"/>
  <c r="T51" i="4"/>
  <c r="AM51" i="4"/>
  <c r="BE51" i="4"/>
  <c r="BY51" i="4"/>
  <c r="K68" i="4"/>
  <c r="AE68" i="4"/>
  <c r="AY68" i="4"/>
  <c r="BS68" i="4"/>
  <c r="CM68" i="4"/>
  <c r="K71" i="4"/>
  <c r="AE71" i="4"/>
  <c r="AY71" i="4"/>
  <c r="BT71" i="4"/>
  <c r="CM71" i="4"/>
  <c r="K81" i="4"/>
  <c r="AG81" i="4"/>
  <c r="BA81" i="4"/>
  <c r="BX81" i="4"/>
  <c r="Q90" i="4"/>
  <c r="AP90" i="4"/>
  <c r="C91" i="4"/>
  <c r="Z91" i="4"/>
  <c r="BC91" i="4"/>
  <c r="CB91" i="4"/>
  <c r="U94" i="4"/>
  <c r="BB94" i="4"/>
  <c r="Y95" i="4"/>
  <c r="BH95" i="4"/>
  <c r="CO95" i="4"/>
  <c r="AE96" i="4"/>
  <c r="R98" i="4"/>
  <c r="BI98" i="4"/>
  <c r="R99" i="4"/>
  <c r="BN99" i="4"/>
  <c r="W103" i="4"/>
  <c r="BS105" i="4"/>
  <c r="AZ106" i="4"/>
  <c r="A80" i="5"/>
  <c r="CL96" i="4"/>
  <c r="BV96" i="4"/>
  <c r="BE96" i="4"/>
  <c r="AO96" i="4"/>
  <c r="X96" i="4"/>
  <c r="H96" i="4"/>
  <c r="CH96" i="4"/>
  <c r="BR96" i="4"/>
  <c r="BA96" i="4"/>
  <c r="AK96" i="4"/>
  <c r="T96" i="4"/>
  <c r="D96" i="4"/>
  <c r="CI96" i="4"/>
  <c r="BP96" i="4"/>
  <c r="AW96" i="4"/>
  <c r="AD96" i="4"/>
  <c r="L96" i="4"/>
  <c r="BZ96" i="4"/>
  <c r="BG96" i="4"/>
  <c r="AN96" i="4"/>
  <c r="U96" i="4"/>
  <c r="B96" i="4"/>
  <c r="BU96" i="4"/>
  <c r="AY96" i="4"/>
  <c r="AC96" i="4"/>
  <c r="I96" i="4"/>
  <c r="CE96" i="4"/>
  <c r="BJ96" i="4"/>
  <c r="AP96" i="4"/>
  <c r="R96" i="4"/>
  <c r="CC96" i="4"/>
  <c r="BD96" i="4"/>
  <c r="AG96" i="4"/>
  <c r="G96" i="4"/>
  <c r="BS96" i="4"/>
  <c r="AT96" i="4"/>
  <c r="V96" i="4"/>
  <c r="CO96" i="4"/>
  <c r="BQ96" i="4"/>
  <c r="AS96" i="4"/>
  <c r="S96" i="4"/>
  <c r="CD96" i="4"/>
  <c r="BF96" i="4"/>
  <c r="AH96" i="4"/>
  <c r="J96" i="4"/>
  <c r="AI96" i="4"/>
  <c r="BN96" i="4"/>
  <c r="A89" i="5"/>
  <c r="CJ105" i="4"/>
  <c r="BT105" i="4"/>
  <c r="BC105" i="4"/>
  <c r="AM105" i="4"/>
  <c r="V105" i="4"/>
  <c r="F105" i="4"/>
  <c r="CF105" i="4"/>
  <c r="BP105" i="4"/>
  <c r="AY105" i="4"/>
  <c r="AI105" i="4"/>
  <c r="R105" i="4"/>
  <c r="B105" i="4"/>
  <c r="CH105" i="4"/>
  <c r="BO105" i="4"/>
  <c r="AV105" i="4"/>
  <c r="AC105" i="4"/>
  <c r="K105" i="4"/>
  <c r="CC105" i="4"/>
  <c r="BJ105" i="4"/>
  <c r="AR105" i="4"/>
  <c r="Y105" i="4"/>
  <c r="G105" i="4"/>
  <c r="CG105" i="4"/>
  <c r="BL105" i="4"/>
  <c r="AP105" i="4"/>
  <c r="T105" i="4"/>
  <c r="BW105" i="4"/>
  <c r="BA105" i="4"/>
  <c r="AE105" i="4"/>
  <c r="J105" i="4"/>
  <c r="BY105" i="4"/>
  <c r="AZ105" i="4"/>
  <c r="AA105" i="4"/>
  <c r="C105" i="4"/>
  <c r="CN105" i="4"/>
  <c r="BQ105" i="4"/>
  <c r="AQ105" i="4"/>
  <c r="Q105" i="4"/>
  <c r="CL105" i="4"/>
  <c r="BM105" i="4"/>
  <c r="AN105" i="4"/>
  <c r="O105" i="4"/>
  <c r="CA105" i="4"/>
  <c r="BD105" i="4"/>
  <c r="AD105" i="4"/>
  <c r="E105" i="4"/>
  <c r="BU105" i="4"/>
  <c r="AL105" i="4"/>
  <c r="H105" i="4"/>
  <c r="CK105" i="4"/>
  <c r="BE105" i="4"/>
  <c r="W105" i="4"/>
  <c r="BN105" i="4"/>
  <c r="AB105" i="4"/>
  <c r="BH105" i="4"/>
  <c r="X105" i="4"/>
  <c r="CO105" i="4"/>
  <c r="BB105" i="4"/>
  <c r="P105" i="4"/>
  <c r="CI105" i="4"/>
  <c r="AW105" i="4"/>
  <c r="M105" i="4"/>
  <c r="CE105" i="4"/>
  <c r="AU105" i="4"/>
  <c r="L105" i="4"/>
  <c r="CB105" i="4"/>
  <c r="AS105" i="4"/>
  <c r="D105" i="4"/>
  <c r="BV105" i="4"/>
  <c r="AJ105" i="4"/>
  <c r="BR105" i="4"/>
  <c r="AG105" i="4"/>
  <c r="BZ105" i="4"/>
  <c r="AH95" i="4"/>
  <c r="E96" i="4"/>
  <c r="AL96" i="4"/>
  <c r="BT96" i="4"/>
  <c r="AA98" i="4"/>
  <c r="BX98" i="4"/>
  <c r="AK103" i="4"/>
  <c r="I105" i="4"/>
  <c r="CD105" i="4"/>
  <c r="A79" i="5"/>
  <c r="CG95" i="4"/>
  <c r="BQ95" i="4"/>
  <c r="AZ95" i="4"/>
  <c r="AJ95" i="4"/>
  <c r="S95" i="4"/>
  <c r="C95" i="4"/>
  <c r="CC95" i="4"/>
  <c r="BM95" i="4"/>
  <c r="AV95" i="4"/>
  <c r="AE95" i="4"/>
  <c r="O95" i="4"/>
  <c r="CI95" i="4"/>
  <c r="BP95" i="4"/>
  <c r="AW95" i="4"/>
  <c r="AC95" i="4"/>
  <c r="K95" i="4"/>
  <c r="BY95" i="4"/>
  <c r="BF95" i="4"/>
  <c r="AN95" i="4"/>
  <c r="U95" i="4"/>
  <c r="B95" i="4"/>
  <c r="CB95" i="4"/>
  <c r="BG95" i="4"/>
  <c r="AL95" i="4"/>
  <c r="P95" i="4"/>
  <c r="CM95" i="4"/>
  <c r="BS95" i="4"/>
  <c r="AU95" i="4"/>
  <c r="Z95" i="4"/>
  <c r="F95" i="4"/>
  <c r="BX95" i="4"/>
  <c r="BA95" i="4"/>
  <c r="AA95" i="4"/>
  <c r="D95" i="4"/>
  <c r="CL95" i="4"/>
  <c r="BN95" i="4"/>
  <c r="AP95" i="4"/>
  <c r="Q95" i="4"/>
  <c r="CK95" i="4"/>
  <c r="BL95" i="4"/>
  <c r="AO95" i="4"/>
  <c r="N95" i="4"/>
  <c r="BZ95" i="4"/>
  <c r="BB95" i="4"/>
  <c r="AB95" i="4"/>
  <c r="E95" i="4"/>
  <c r="AI95" i="4"/>
  <c r="BR95" i="4"/>
  <c r="F96" i="4"/>
  <c r="AM96" i="4"/>
  <c r="BW96" i="4"/>
  <c r="AB98" i="4"/>
  <c r="BZ98" i="4"/>
  <c r="N105" i="4"/>
  <c r="CM105" i="4"/>
  <c r="J91" i="4"/>
  <c r="AK91" i="4"/>
  <c r="BJ91" i="4"/>
  <c r="CK91" i="4"/>
  <c r="A78" i="5"/>
  <c r="CB94" i="4"/>
  <c r="BL94" i="4"/>
  <c r="AU94" i="4"/>
  <c r="AD94" i="4"/>
  <c r="N94" i="4"/>
  <c r="CN94" i="4"/>
  <c r="BX94" i="4"/>
  <c r="BG94" i="4"/>
  <c r="AQ94" i="4"/>
  <c r="Z94" i="4"/>
  <c r="J94" i="4"/>
  <c r="CH94" i="4"/>
  <c r="BP94" i="4"/>
  <c r="AW94" i="4"/>
  <c r="AC94" i="4"/>
  <c r="K94" i="4"/>
  <c r="BY94" i="4"/>
  <c r="BE94" i="4"/>
  <c r="AM94" i="4"/>
  <c r="T94" i="4"/>
  <c r="B94" i="4"/>
  <c r="CJ94" i="4"/>
  <c r="BO94" i="4"/>
  <c r="AS94" i="4"/>
  <c r="W94" i="4"/>
  <c r="C94" i="4"/>
  <c r="BZ94" i="4"/>
  <c r="BC94" i="4"/>
  <c r="AI94" i="4"/>
  <c r="M94" i="4"/>
  <c r="BT94" i="4"/>
  <c r="AV94" i="4"/>
  <c r="V94" i="4"/>
  <c r="CG94" i="4"/>
  <c r="BI94" i="4"/>
  <c r="AK94" i="4"/>
  <c r="L94" i="4"/>
  <c r="CF94" i="4"/>
  <c r="BH94" i="4"/>
  <c r="AJ94" i="4"/>
  <c r="I94" i="4"/>
  <c r="BU94" i="4"/>
  <c r="AX94" i="4"/>
  <c r="X94" i="4"/>
  <c r="AG94" i="4"/>
  <c r="BN94" i="4"/>
  <c r="G95" i="4"/>
  <c r="AK95" i="4"/>
  <c r="BT95" i="4"/>
  <c r="K96" i="4"/>
  <c r="AQ96" i="4"/>
  <c r="BX96" i="4"/>
  <c r="AG98" i="4"/>
  <c r="CA98" i="4"/>
  <c r="AG99" i="4"/>
  <c r="CE99" i="4"/>
  <c r="S105" i="4"/>
  <c r="A90" i="5"/>
  <c r="CO106" i="4"/>
  <c r="BY106" i="4"/>
  <c r="BH106" i="4"/>
  <c r="AR106" i="4"/>
  <c r="AA106" i="4"/>
  <c r="K106" i="4"/>
  <c r="CK106" i="4"/>
  <c r="BU106" i="4"/>
  <c r="BD106" i="4"/>
  <c r="AN106" i="4"/>
  <c r="W106" i="4"/>
  <c r="G106" i="4"/>
  <c r="CH106" i="4"/>
  <c r="BP106" i="4"/>
  <c r="AW106" i="4"/>
  <c r="AD106" i="4"/>
  <c r="L106" i="4"/>
  <c r="CD106" i="4"/>
  <c r="BL106" i="4"/>
  <c r="AS106" i="4"/>
  <c r="Y106" i="4"/>
  <c r="F106" i="4"/>
  <c r="BZ106" i="4"/>
  <c r="BC106" i="4"/>
  <c r="AI106" i="4"/>
  <c r="N106" i="4"/>
  <c r="CJ106" i="4"/>
  <c r="BO106" i="4"/>
  <c r="AT106" i="4"/>
  <c r="V106" i="4"/>
  <c r="B106" i="4"/>
  <c r="CC106" i="4"/>
  <c r="BE106" i="4"/>
  <c r="AG106" i="4"/>
  <c r="H106" i="4"/>
  <c r="BT106" i="4"/>
  <c r="AV106" i="4"/>
  <c r="U106" i="4"/>
  <c r="BR106" i="4"/>
  <c r="AQ106" i="4"/>
  <c r="S106" i="4"/>
  <c r="CF106" i="4"/>
  <c r="BG106" i="4"/>
  <c r="AJ106" i="4"/>
  <c r="J106" i="4"/>
  <c r="BX106" i="4"/>
  <c r="AP106" i="4"/>
  <c r="M106" i="4"/>
  <c r="CN106" i="4"/>
  <c r="BI106" i="4"/>
  <c r="AB106" i="4"/>
  <c r="CG106" i="4"/>
  <c r="AX106" i="4"/>
  <c r="I106" i="4"/>
  <c r="CB106" i="4"/>
  <c r="AO106" i="4"/>
  <c r="D106" i="4"/>
  <c r="BV106" i="4"/>
  <c r="AK106" i="4"/>
  <c r="BQ106" i="4"/>
  <c r="AE106" i="4"/>
  <c r="BN106" i="4"/>
  <c r="AC106" i="4"/>
  <c r="BJ106" i="4"/>
  <c r="X106" i="4"/>
  <c r="CM106" i="4"/>
  <c r="BA106" i="4"/>
  <c r="Q106" i="4"/>
  <c r="CI106" i="4"/>
  <c r="AY106" i="4"/>
  <c r="O106" i="4"/>
  <c r="BW106" i="4"/>
  <c r="A74" i="5"/>
  <c r="CN90" i="4"/>
  <c r="BX90" i="4"/>
  <c r="BG90" i="4"/>
  <c r="AQ90" i="4"/>
  <c r="Z90" i="4"/>
  <c r="J90" i="4"/>
  <c r="CJ90" i="4"/>
  <c r="BT90" i="4"/>
  <c r="BC90" i="4"/>
  <c r="AM90" i="4"/>
  <c r="V90" i="4"/>
  <c r="F90" i="4"/>
  <c r="CF90" i="4"/>
  <c r="BN90" i="4"/>
  <c r="AU90" i="4"/>
  <c r="AB90" i="4"/>
  <c r="I90" i="4"/>
  <c r="CG90" i="4"/>
  <c r="BM90" i="4"/>
  <c r="AS90" i="4"/>
  <c r="X90" i="4"/>
  <c r="D90" i="4"/>
  <c r="BW90" i="4"/>
  <c r="BB90" i="4"/>
  <c r="AI90" i="4"/>
  <c r="O90" i="4"/>
  <c r="CA90" i="4"/>
  <c r="BD90" i="4"/>
  <c r="AG90" i="4"/>
  <c r="K90" i="4"/>
  <c r="CL90" i="4"/>
  <c r="BP90" i="4"/>
  <c r="AR90" i="4"/>
  <c r="T90" i="4"/>
  <c r="AA90" i="4"/>
  <c r="AZ90" i="4"/>
  <c r="CB90" i="4"/>
  <c r="M91" i="4"/>
  <c r="AL91" i="4"/>
  <c r="BL91" i="4"/>
  <c r="CL91" i="4"/>
  <c r="D94" i="4"/>
  <c r="AH94" i="4"/>
  <c r="BQ94" i="4"/>
  <c r="H95" i="4"/>
  <c r="AM95" i="4"/>
  <c r="BU95" i="4"/>
  <c r="M96" i="4"/>
  <c r="AR96" i="4"/>
  <c r="BY96" i="4"/>
  <c r="AH98" i="4"/>
  <c r="CB98" i="4"/>
  <c r="AH99" i="4"/>
  <c r="CF99" i="4"/>
  <c r="AW103" i="4"/>
  <c r="U105" i="4"/>
  <c r="C106" i="4"/>
  <c r="CA106" i="4"/>
  <c r="I95" i="4"/>
  <c r="AQ95" i="4"/>
  <c r="BV95" i="4"/>
  <c r="N96" i="4"/>
  <c r="AU96" i="4"/>
  <c r="CA96" i="4"/>
  <c r="AL98" i="4"/>
  <c r="CE98" i="4"/>
  <c r="Z105" i="4"/>
  <c r="F46" i="5"/>
  <c r="C46" i="5"/>
  <c r="G46" i="5"/>
  <c r="M46" i="5"/>
  <c r="N46" i="5"/>
  <c r="I46" i="5"/>
  <c r="E46" i="5"/>
  <c r="J46" i="5"/>
  <c r="K46" i="5" s="1"/>
  <c r="L46" i="5"/>
  <c r="H46" i="5"/>
  <c r="D46" i="5"/>
  <c r="B46" i="5"/>
  <c r="Q62" i="4"/>
  <c r="AH62" i="4"/>
  <c r="AX62" i="4"/>
  <c r="BO62" i="4"/>
  <c r="CE62" i="4"/>
  <c r="K86" i="4"/>
  <c r="AD86" i="4"/>
  <c r="AX86" i="4"/>
  <c r="BT86" i="4"/>
  <c r="K89" i="4"/>
  <c r="AD89" i="4"/>
  <c r="AX89" i="4"/>
  <c r="BT89" i="4"/>
  <c r="B102" i="4"/>
  <c r="AO102" i="4"/>
  <c r="BX102" i="4"/>
  <c r="U111" i="4"/>
  <c r="R112" i="4"/>
  <c r="BG112" i="4"/>
  <c r="R116" i="4"/>
  <c r="BY116" i="4"/>
  <c r="T112" i="4"/>
  <c r="BJ112" i="4"/>
  <c r="V116" i="4"/>
  <c r="CE116" i="4"/>
  <c r="Y116" i="4"/>
  <c r="CJ116" i="4"/>
  <c r="AC116" i="4"/>
  <c r="CM116" i="4"/>
  <c r="AI116" i="4"/>
  <c r="AD112" i="4"/>
  <c r="BV112" i="4"/>
  <c r="AN116" i="4"/>
  <c r="AO116" i="4"/>
  <c r="AJ112" i="4"/>
  <c r="CA112" i="4"/>
  <c r="AR116" i="4"/>
  <c r="F22" i="5"/>
  <c r="C22" i="5"/>
  <c r="M22" i="5"/>
  <c r="I22" i="5"/>
  <c r="L22" i="5"/>
  <c r="J22" i="5"/>
  <c r="K22" i="5" s="1"/>
  <c r="G22" i="5"/>
  <c r="D22" i="5"/>
  <c r="B22" i="5"/>
  <c r="N22" i="5"/>
  <c r="H22" i="5"/>
  <c r="E22" i="5"/>
  <c r="Q38" i="4"/>
  <c r="AH38" i="4"/>
  <c r="AX38" i="4"/>
  <c r="BO38" i="4"/>
  <c r="CE38" i="4"/>
  <c r="F38" i="5"/>
  <c r="C38" i="5"/>
  <c r="I38" i="5"/>
  <c r="D38" i="5"/>
  <c r="E38" i="5"/>
  <c r="L38" i="5"/>
  <c r="H38" i="5"/>
  <c r="N38" i="5"/>
  <c r="M38" i="5"/>
  <c r="J38" i="5"/>
  <c r="K38" i="5" s="1"/>
  <c r="G38" i="5"/>
  <c r="B38" i="5"/>
  <c r="Q54" i="4"/>
  <c r="AH54" i="4"/>
  <c r="AX54" i="4"/>
  <c r="BO54" i="4"/>
  <c r="CE54" i="4"/>
  <c r="I62" i="4"/>
  <c r="Y62" i="4"/>
  <c r="AP62" i="4"/>
  <c r="BF62" i="4"/>
  <c r="BW62" i="4"/>
  <c r="CM62" i="4"/>
  <c r="A70" i="5"/>
  <c r="CG86" i="4"/>
  <c r="BQ86" i="4"/>
  <c r="AZ86" i="4"/>
  <c r="AJ86" i="4"/>
  <c r="S86" i="4"/>
  <c r="C86" i="4"/>
  <c r="CA86" i="4"/>
  <c r="BI86" i="4"/>
  <c r="AR86" i="4"/>
  <c r="Z86" i="4"/>
  <c r="I86" i="4"/>
  <c r="CJ86" i="4"/>
  <c r="BS86" i="4"/>
  <c r="BA86" i="4"/>
  <c r="AI86" i="4"/>
  <c r="Q86" i="4"/>
  <c r="U86" i="4"/>
  <c r="AO86" i="4"/>
  <c r="BH86" i="4"/>
  <c r="CC86" i="4"/>
  <c r="A73" i="5"/>
  <c r="CI89" i="4"/>
  <c r="CF89" i="4"/>
  <c r="BP89" i="4"/>
  <c r="AY89" i="4"/>
  <c r="AI89" i="4"/>
  <c r="R89" i="4"/>
  <c r="B89" i="4"/>
  <c r="CA89" i="4"/>
  <c r="BI89" i="4"/>
  <c r="AR89" i="4"/>
  <c r="Z89" i="4"/>
  <c r="I89" i="4"/>
  <c r="CK89" i="4"/>
  <c r="BS89" i="4"/>
  <c r="BA89" i="4"/>
  <c r="AJ89" i="4"/>
  <c r="Q89" i="4"/>
  <c r="U89" i="4"/>
  <c r="AO89" i="4"/>
  <c r="BH89" i="4"/>
  <c r="CC89" i="4"/>
  <c r="U102" i="4"/>
  <c r="BF102" i="4"/>
  <c r="A95" i="5"/>
  <c r="CH111" i="4"/>
  <c r="BR111" i="4"/>
  <c r="BA111" i="4"/>
  <c r="AK111" i="4"/>
  <c r="T111" i="4"/>
  <c r="D111" i="4"/>
  <c r="CD111" i="4"/>
  <c r="BN111" i="4"/>
  <c r="AW111" i="4"/>
  <c r="AG111" i="4"/>
  <c r="P111" i="4"/>
  <c r="CJ111" i="4"/>
  <c r="BQ111" i="4"/>
  <c r="AX111" i="4"/>
  <c r="AD111" i="4"/>
  <c r="L111" i="4"/>
  <c r="CE111" i="4"/>
  <c r="BL111" i="4"/>
  <c r="AS111" i="4"/>
  <c r="Z111" i="4"/>
  <c r="H111" i="4"/>
  <c r="CL111" i="4"/>
  <c r="BP111" i="4"/>
  <c r="AT111" i="4"/>
  <c r="X111" i="4"/>
  <c r="C111" i="4"/>
  <c r="BZ111" i="4"/>
  <c r="BE111" i="4"/>
  <c r="AJ111" i="4"/>
  <c r="N111" i="4"/>
  <c r="BV111" i="4"/>
  <c r="AV111" i="4"/>
  <c r="W111" i="4"/>
  <c r="CK111" i="4"/>
  <c r="BJ111" i="4"/>
  <c r="AN111" i="4"/>
  <c r="O111" i="4"/>
  <c r="CG111" i="4"/>
  <c r="BH111" i="4"/>
  <c r="AL111" i="4"/>
  <c r="K111" i="4"/>
  <c r="BX111" i="4"/>
  <c r="AZ111" i="4"/>
  <c r="AA111" i="4"/>
  <c r="B111" i="4"/>
  <c r="BU111" i="4"/>
  <c r="AO111" i="4"/>
  <c r="G111" i="4"/>
  <c r="CO111" i="4"/>
  <c r="BG111" i="4"/>
  <c r="AB111" i="4"/>
  <c r="CM111" i="4"/>
  <c r="BD111" i="4"/>
  <c r="V111" i="4"/>
  <c r="BY111" i="4"/>
  <c r="AQ111" i="4"/>
  <c r="J111" i="4"/>
  <c r="AR111" i="4"/>
  <c r="CI111" i="4"/>
  <c r="AK112" i="4"/>
  <c r="CF112" i="4"/>
  <c r="AY116" i="4"/>
  <c r="AN112" i="4"/>
  <c r="AZ116" i="4"/>
  <c r="A96" i="5"/>
  <c r="CM112" i="4"/>
  <c r="BW112" i="4"/>
  <c r="BF112" i="4"/>
  <c r="AP112" i="4"/>
  <c r="Y112" i="4"/>
  <c r="I112" i="4"/>
  <c r="CI112" i="4"/>
  <c r="BS112" i="4"/>
  <c r="BB112" i="4"/>
  <c r="AL112" i="4"/>
  <c r="U112" i="4"/>
  <c r="E112" i="4"/>
  <c r="CJ112" i="4"/>
  <c r="BQ112" i="4"/>
  <c r="AX112" i="4"/>
  <c r="AE112" i="4"/>
  <c r="M112" i="4"/>
  <c r="CE112" i="4"/>
  <c r="BM112" i="4"/>
  <c r="AT112" i="4"/>
  <c r="AA112" i="4"/>
  <c r="H112" i="4"/>
  <c r="CC112" i="4"/>
  <c r="BH112" i="4"/>
  <c r="AM112" i="4"/>
  <c r="Q112" i="4"/>
  <c r="CO112" i="4"/>
  <c r="BT112" i="4"/>
  <c r="AW112" i="4"/>
  <c r="AB112" i="4"/>
  <c r="F112" i="4"/>
  <c r="BZ112" i="4"/>
  <c r="BA112" i="4"/>
  <c r="AC112" i="4"/>
  <c r="C112" i="4"/>
  <c r="BP112" i="4"/>
  <c r="AR112" i="4"/>
  <c r="S112" i="4"/>
  <c r="CL112" i="4"/>
  <c r="BN112" i="4"/>
  <c r="AO112" i="4"/>
  <c r="P112" i="4"/>
  <c r="CB112" i="4"/>
  <c r="BD112" i="4"/>
  <c r="AG112" i="4"/>
  <c r="G112" i="4"/>
  <c r="BY112" i="4"/>
  <c r="AS112" i="4"/>
  <c r="L112" i="4"/>
  <c r="BL112" i="4"/>
  <c r="AH112" i="4"/>
  <c r="BI112" i="4"/>
  <c r="Z112" i="4"/>
  <c r="CD112" i="4"/>
  <c r="AV112" i="4"/>
  <c r="O112" i="4"/>
  <c r="AQ112" i="4"/>
  <c r="CH112" i="4"/>
  <c r="A100" i="5"/>
  <c r="CG116" i="4"/>
  <c r="CI116" i="4"/>
  <c r="BR116" i="4"/>
  <c r="BA116" i="4"/>
  <c r="AK116" i="4"/>
  <c r="T116" i="4"/>
  <c r="D116" i="4"/>
  <c r="CD116" i="4"/>
  <c r="BN116" i="4"/>
  <c r="AW116" i="4"/>
  <c r="AG116" i="4"/>
  <c r="P116" i="4"/>
  <c r="CO116" i="4"/>
  <c r="BV116" i="4"/>
  <c r="BC116" i="4"/>
  <c r="AJ116" i="4"/>
  <c r="Q116" i="4"/>
  <c r="CK116" i="4"/>
  <c r="BQ116" i="4"/>
  <c r="AX116" i="4"/>
  <c r="AD116" i="4"/>
  <c r="L116" i="4"/>
  <c r="CB116" i="4"/>
  <c r="BG116" i="4"/>
  <c r="AM116" i="4"/>
  <c r="O116" i="4"/>
  <c r="BX116" i="4"/>
  <c r="BB116" i="4"/>
  <c r="AE116" i="4"/>
  <c r="J116" i="4"/>
  <c r="CA116" i="4"/>
  <c r="BD116" i="4"/>
  <c r="AB116" i="4"/>
  <c r="F116" i="4"/>
  <c r="CN116" i="4"/>
  <c r="BO116" i="4"/>
  <c r="AQ116" i="4"/>
  <c r="S116" i="4"/>
  <c r="BW116" i="4"/>
  <c r="AT116" i="4"/>
  <c r="U116" i="4"/>
  <c r="BL116" i="4"/>
  <c r="AL116" i="4"/>
  <c r="H116" i="4"/>
  <c r="CL116" i="4"/>
  <c r="BI116" i="4"/>
  <c r="AH116" i="4"/>
  <c r="E116" i="4"/>
  <c r="BZ116" i="4"/>
  <c r="AV116" i="4"/>
  <c r="W116" i="4"/>
  <c r="BH116" i="4"/>
  <c r="X116" i="4"/>
  <c r="CH116" i="4"/>
  <c r="AU116" i="4"/>
  <c r="K116" i="4"/>
  <c r="CF116" i="4"/>
  <c r="AS116" i="4"/>
  <c r="I116" i="4"/>
  <c r="CC116" i="4"/>
  <c r="AP116" i="4"/>
  <c r="C116" i="4"/>
  <c r="BP116" i="4"/>
  <c r="AA116" i="4"/>
  <c r="BM116" i="4"/>
  <c r="Z116" i="4"/>
  <c r="BF116" i="4"/>
  <c r="B116" i="4"/>
  <c r="BJ116" i="4"/>
  <c r="J112" i="4"/>
  <c r="AZ112" i="4"/>
  <c r="G116" i="4"/>
  <c r="BS116" i="4"/>
  <c r="M116" i="4"/>
  <c r="BT116" i="4"/>
  <c r="CK102" i="4"/>
  <c r="BU102" i="4"/>
  <c r="BD102" i="4"/>
  <c r="AN102" i="4"/>
  <c r="W102" i="4"/>
  <c r="G102" i="4"/>
  <c r="A86" i="5"/>
  <c r="CG102" i="4"/>
  <c r="BQ102" i="4"/>
  <c r="AZ102" i="4"/>
  <c r="AJ102" i="4"/>
  <c r="S102" i="4"/>
  <c r="C102" i="4"/>
  <c r="CJ102" i="4"/>
  <c r="BR102" i="4"/>
  <c r="AX102" i="4"/>
  <c r="AE102" i="4"/>
  <c r="M102" i="4"/>
  <c r="CE102" i="4"/>
  <c r="BM102" i="4"/>
  <c r="AT102" i="4"/>
  <c r="AA102" i="4"/>
  <c r="I102" i="4"/>
  <c r="CO102" i="4"/>
  <c r="BT102" i="4"/>
  <c r="AW102" i="4"/>
  <c r="AB102" i="4"/>
  <c r="F102" i="4"/>
  <c r="BW102" i="4"/>
  <c r="AY102" i="4"/>
  <c r="Z102" i="4"/>
  <c r="D102" i="4"/>
  <c r="CI102" i="4"/>
  <c r="BL102" i="4"/>
  <c r="AP102" i="4"/>
  <c r="R102" i="4"/>
  <c r="CF102" i="4"/>
  <c r="BI102" i="4"/>
  <c r="AM102" i="4"/>
  <c r="P102" i="4"/>
  <c r="BY102" i="4"/>
  <c r="BB102" i="4"/>
  <c r="AD102" i="4"/>
  <c r="H102" i="4"/>
  <c r="BP102" i="4"/>
  <c r="AL102" i="4"/>
  <c r="J102" i="4"/>
  <c r="CD102" i="4"/>
  <c r="BC102" i="4"/>
  <c r="V102" i="4"/>
  <c r="AK102" i="4"/>
  <c r="BV102" i="4"/>
  <c r="N112" i="4"/>
  <c r="BE112" i="4"/>
  <c r="N116" i="4"/>
  <c r="BU116" i="4"/>
  <c r="Q67" i="4"/>
  <c r="AH67" i="4"/>
  <c r="AX67" i="4"/>
  <c r="BO67" i="4"/>
  <c r="CE67" i="4"/>
  <c r="I75" i="4"/>
  <c r="Y75" i="4"/>
  <c r="AP75" i="4"/>
  <c r="BF75" i="4"/>
  <c r="BW75" i="4"/>
  <c r="CM75" i="4"/>
  <c r="M67" i="5"/>
  <c r="E67" i="5"/>
  <c r="H67" i="5"/>
  <c r="D67" i="5"/>
  <c r="C67" i="5"/>
  <c r="L67" i="5"/>
  <c r="I67" i="5"/>
  <c r="N67" i="5"/>
  <c r="B67" i="5"/>
  <c r="F67" i="5"/>
  <c r="Q83" i="4"/>
  <c r="AH83" i="4"/>
  <c r="AX83" i="4"/>
  <c r="BO83" i="4"/>
  <c r="CE83" i="4"/>
  <c r="A84" i="5"/>
  <c r="CA100" i="4"/>
  <c r="BJ100" i="4"/>
  <c r="AT100" i="4"/>
  <c r="AC100" i="4"/>
  <c r="M100" i="4"/>
  <c r="CM100" i="4"/>
  <c r="BW100" i="4"/>
  <c r="BF100" i="4"/>
  <c r="AP100" i="4"/>
  <c r="Y100" i="4"/>
  <c r="I100" i="4"/>
  <c r="CI100" i="4"/>
  <c r="BQ100" i="4"/>
  <c r="AX100" i="4"/>
  <c r="AE100" i="4"/>
  <c r="L100" i="4"/>
  <c r="CE100" i="4"/>
  <c r="BM100" i="4"/>
  <c r="AS100" i="4"/>
  <c r="Z100" i="4"/>
  <c r="G100" i="4"/>
  <c r="CC100" i="4"/>
  <c r="BG100" i="4"/>
  <c r="AL100" i="4"/>
  <c r="Q100" i="4"/>
  <c r="BU100" i="4"/>
  <c r="AZ100" i="4"/>
  <c r="AD100" i="4"/>
  <c r="H100" i="4"/>
  <c r="CN100" i="4"/>
  <c r="BS100" i="4"/>
  <c r="AW100" i="4"/>
  <c r="AA100" i="4"/>
  <c r="E100" i="4"/>
  <c r="CF100" i="4"/>
  <c r="BI100" i="4"/>
  <c r="AN100" i="4"/>
  <c r="S100" i="4"/>
  <c r="AB100" i="4"/>
  <c r="BD100" i="4"/>
  <c r="CH100" i="4"/>
  <c r="A93" i="5"/>
  <c r="CN109" i="4"/>
  <c r="BX109" i="4"/>
  <c r="BG109" i="4"/>
  <c r="AQ109" i="4"/>
  <c r="Z109" i="4"/>
  <c r="J109" i="4"/>
  <c r="CJ109" i="4"/>
  <c r="BT109" i="4"/>
  <c r="BC109" i="4"/>
  <c r="AM109" i="4"/>
  <c r="V109" i="4"/>
  <c r="F109" i="4"/>
  <c r="CH109" i="4"/>
  <c r="BP109" i="4"/>
  <c r="AW109" i="4"/>
  <c r="AD109" i="4"/>
  <c r="L109" i="4"/>
  <c r="CD109" i="4"/>
  <c r="BL109" i="4"/>
  <c r="AS109" i="4"/>
  <c r="Y109" i="4"/>
  <c r="G109" i="4"/>
  <c r="CE109" i="4"/>
  <c r="BI109" i="4"/>
  <c r="AN109" i="4"/>
  <c r="R109" i="4"/>
  <c r="BU109" i="4"/>
  <c r="AY109" i="4"/>
  <c r="AC109" i="4"/>
  <c r="H109" i="4"/>
  <c r="CL109" i="4"/>
  <c r="BN109" i="4"/>
  <c r="AO109" i="4"/>
  <c r="P109" i="4"/>
  <c r="CB109" i="4"/>
  <c r="BD109" i="4"/>
  <c r="AG109" i="4"/>
  <c r="E109" i="4"/>
  <c r="BZ109" i="4"/>
  <c r="BA109" i="4"/>
  <c r="AB109" i="4"/>
  <c r="C109" i="4"/>
  <c r="CO109" i="4"/>
  <c r="BQ109" i="4"/>
  <c r="AR109" i="4"/>
  <c r="S109" i="4"/>
  <c r="AI109" i="4"/>
  <c r="BO109" i="4"/>
  <c r="R119" i="4"/>
  <c r="BM119" i="4"/>
  <c r="S119" i="4"/>
  <c r="BR119" i="4"/>
  <c r="T119" i="4"/>
  <c r="BU119" i="4"/>
  <c r="U119" i="4"/>
  <c r="BV119" i="4"/>
  <c r="X119" i="4"/>
  <c r="BW119" i="4"/>
  <c r="AG119" i="4"/>
  <c r="CC119" i="4"/>
  <c r="AK119" i="4"/>
  <c r="CD119" i="4"/>
  <c r="AL119" i="4"/>
  <c r="CH119" i="4"/>
  <c r="M59" i="5"/>
  <c r="G59" i="5"/>
  <c r="C59" i="5"/>
  <c r="D59" i="5"/>
  <c r="N59" i="5"/>
  <c r="L59" i="5"/>
  <c r="J59" i="5"/>
  <c r="K59" i="5" s="1"/>
  <c r="I59" i="5"/>
  <c r="B59" i="5"/>
  <c r="E59" i="5"/>
  <c r="F59" i="5"/>
  <c r="Q75" i="4"/>
  <c r="AH75" i="4"/>
  <c r="AX75" i="4"/>
  <c r="BO75" i="4"/>
  <c r="CE75" i="4"/>
  <c r="I83" i="4"/>
  <c r="Y83" i="4"/>
  <c r="AP83" i="4"/>
  <c r="BF83" i="4"/>
  <c r="BW83" i="4"/>
  <c r="CM83" i="4"/>
  <c r="CB97" i="4"/>
  <c r="BL97" i="4"/>
  <c r="AU97" i="4"/>
  <c r="AD97" i="4"/>
  <c r="A81" i="5"/>
  <c r="CN97" i="4"/>
  <c r="BX97" i="4"/>
  <c r="BG97" i="4"/>
  <c r="AQ97" i="4"/>
  <c r="CH97" i="4"/>
  <c r="BP97" i="4"/>
  <c r="AW97" i="4"/>
  <c r="AC97" i="4"/>
  <c r="M97" i="4"/>
  <c r="CD97" i="4"/>
  <c r="BJ97" i="4"/>
  <c r="AR97" i="4"/>
  <c r="Y97" i="4"/>
  <c r="I97" i="4"/>
  <c r="BV97" i="4"/>
  <c r="BA97" i="4"/>
  <c r="AG97" i="4"/>
  <c r="L97" i="4"/>
  <c r="CO97" i="4"/>
  <c r="BT97" i="4"/>
  <c r="CG97" i="4"/>
  <c r="BM97" i="4"/>
  <c r="AO97" i="4"/>
  <c r="U97" i="4"/>
  <c r="C97" i="4"/>
  <c r="V97" i="4"/>
  <c r="AT97" i="4"/>
  <c r="BS97" i="4"/>
  <c r="O100" i="4"/>
  <c r="AQ100" i="4"/>
  <c r="BT100" i="4"/>
  <c r="Q109" i="4"/>
  <c r="AX109" i="4"/>
  <c r="CF109" i="4"/>
  <c r="AN119" i="4"/>
  <c r="CL119" i="4"/>
  <c r="AP119" i="4"/>
  <c r="CM119" i="4"/>
  <c r="AR119" i="4"/>
  <c r="H59" i="5"/>
  <c r="A103" i="5"/>
  <c r="CA119" i="4"/>
  <c r="BJ119" i="4"/>
  <c r="AT119" i="4"/>
  <c r="AC119" i="4"/>
  <c r="M119" i="4"/>
  <c r="CN119" i="4"/>
  <c r="BX119" i="4"/>
  <c r="BG119" i="4"/>
  <c r="AQ119" i="4"/>
  <c r="Z119" i="4"/>
  <c r="J119" i="4"/>
  <c r="CF119" i="4"/>
  <c r="BN119" i="4"/>
  <c r="AU119" i="4"/>
  <c r="AA119" i="4"/>
  <c r="H119" i="4"/>
  <c r="CB119" i="4"/>
  <c r="BH119" i="4"/>
  <c r="AO119" i="4"/>
  <c r="V119" i="4"/>
  <c r="D119" i="4"/>
  <c r="CO119" i="4"/>
  <c r="BT119" i="4"/>
  <c r="AY119" i="4"/>
  <c r="AD119" i="4"/>
  <c r="G119" i="4"/>
  <c r="CJ119" i="4"/>
  <c r="BP119" i="4"/>
  <c r="AS119" i="4"/>
  <c r="W119" i="4"/>
  <c r="B119" i="4"/>
  <c r="CE119" i="4"/>
  <c r="BE119" i="4"/>
  <c r="AI119" i="4"/>
  <c r="K119" i="4"/>
  <c r="BY119" i="4"/>
  <c r="BA119" i="4"/>
  <c r="AB119" i="4"/>
  <c r="C119" i="4"/>
  <c r="BQ119" i="4"/>
  <c r="AM119" i="4"/>
  <c r="N119" i="4"/>
  <c r="CK119" i="4"/>
  <c r="BI119" i="4"/>
  <c r="AH119" i="4"/>
  <c r="E119" i="4"/>
  <c r="BL119" i="4"/>
  <c r="AE119" i="4"/>
  <c r="BZ119" i="4"/>
  <c r="AV119" i="4"/>
  <c r="P119" i="4"/>
  <c r="CG119" i="4"/>
  <c r="AW119" i="4"/>
  <c r="L119" i="4"/>
  <c r="BS119" i="4"/>
  <c r="AJ119" i="4"/>
  <c r="BO119" i="4"/>
  <c r="Y119" i="4"/>
  <c r="CI119" i="4"/>
  <c r="AZ119" i="4"/>
  <c r="Q119" i="4"/>
  <c r="BB119" i="4"/>
  <c r="F119" i="4"/>
  <c r="BC119" i="4"/>
  <c r="I119" i="4"/>
  <c r="BD119" i="4"/>
  <c r="O119" i="4"/>
  <c r="BF119" i="4"/>
  <c r="A76" i="5"/>
  <c r="CH92" i="4"/>
  <c r="BR92" i="4"/>
  <c r="BA92" i="4"/>
  <c r="AK92" i="4"/>
  <c r="T92" i="4"/>
  <c r="D92" i="4"/>
  <c r="CD92" i="4"/>
  <c r="BN92" i="4"/>
  <c r="AW92" i="4"/>
  <c r="AG92" i="4"/>
  <c r="P92" i="4"/>
  <c r="S92" i="4"/>
  <c r="AM92" i="4"/>
  <c r="BE92" i="4"/>
  <c r="BX92" i="4"/>
  <c r="CM93" i="4"/>
  <c r="BW93" i="4"/>
  <c r="BF93" i="4"/>
  <c r="AP93" i="4"/>
  <c r="Y93" i="4"/>
  <c r="I93" i="4"/>
  <c r="CI93" i="4"/>
  <c r="BS93" i="4"/>
  <c r="BB93" i="4"/>
  <c r="AL93" i="4"/>
  <c r="U93" i="4"/>
  <c r="E93" i="4"/>
  <c r="A77" i="5"/>
  <c r="S93" i="4"/>
  <c r="AM93" i="4"/>
  <c r="BE93" i="4"/>
  <c r="BY93" i="4"/>
  <c r="O107" i="4"/>
  <c r="AN107" i="4"/>
  <c r="BM107" i="4"/>
  <c r="Q114" i="4"/>
  <c r="AP114" i="4"/>
  <c r="E115" i="4"/>
  <c r="AG115" i="4"/>
  <c r="BF115" i="4"/>
  <c r="CK115" i="4"/>
  <c r="A91" i="5"/>
  <c r="CD107" i="4"/>
  <c r="BN107" i="4"/>
  <c r="AW107" i="4"/>
  <c r="AG107" i="4"/>
  <c r="P107" i="4"/>
  <c r="BZ107" i="4"/>
  <c r="BI107" i="4"/>
  <c r="AS107" i="4"/>
  <c r="AB107" i="4"/>
  <c r="L107" i="4"/>
  <c r="CI107" i="4"/>
  <c r="BQ107" i="4"/>
  <c r="AX107" i="4"/>
  <c r="AD107" i="4"/>
  <c r="K107" i="4"/>
  <c r="CE107" i="4"/>
  <c r="BL107" i="4"/>
  <c r="AR107" i="4"/>
  <c r="Y107" i="4"/>
  <c r="G107" i="4"/>
  <c r="CM107" i="4"/>
  <c r="BS107" i="4"/>
  <c r="AV107" i="4"/>
  <c r="Z107" i="4"/>
  <c r="E107" i="4"/>
  <c r="CB107" i="4"/>
  <c r="BF107" i="4"/>
  <c r="AL107" i="4"/>
  <c r="Q107" i="4"/>
  <c r="W107" i="4"/>
  <c r="AY107" i="4"/>
  <c r="BV107" i="4"/>
  <c r="CN114" i="4"/>
  <c r="BX114" i="4"/>
  <c r="BG114" i="4"/>
  <c r="AQ114" i="4"/>
  <c r="Z114" i="4"/>
  <c r="CJ114" i="4"/>
  <c r="BT114" i="4"/>
  <c r="A98" i="5"/>
  <c r="CM114" i="4"/>
  <c r="BU114" i="4"/>
  <c r="BB114" i="4"/>
  <c r="AK114" i="4"/>
  <c r="S114" i="4"/>
  <c r="C114" i="4"/>
  <c r="CH114" i="4"/>
  <c r="BP114" i="4"/>
  <c r="AX114" i="4"/>
  <c r="AG114" i="4"/>
  <c r="O114" i="4"/>
  <c r="BW114" i="4"/>
  <c r="BA114" i="4"/>
  <c r="AH114" i="4"/>
  <c r="M114" i="4"/>
  <c r="CL114" i="4"/>
  <c r="BQ114" i="4"/>
  <c r="AV114" i="4"/>
  <c r="AB114" i="4"/>
  <c r="I114" i="4"/>
  <c r="BR114" i="4"/>
  <c r="AT114" i="4"/>
  <c r="W114" i="4"/>
  <c r="B114" i="4"/>
  <c r="CD114" i="4"/>
  <c r="BF114" i="4"/>
  <c r="AJ114" i="4"/>
  <c r="L114" i="4"/>
  <c r="Y114" i="4"/>
  <c r="AZ114" i="4"/>
  <c r="CB114" i="4"/>
  <c r="N115" i="4"/>
  <c r="AP115" i="4"/>
  <c r="BS115" i="4"/>
  <c r="J92" i="4"/>
  <c r="AB92" i="4"/>
  <c r="AU92" i="4"/>
  <c r="BO92" i="4"/>
  <c r="CG92" i="4"/>
  <c r="K93" i="4"/>
  <c r="AC93" i="4"/>
  <c r="AV93" i="4"/>
  <c r="BO93" i="4"/>
  <c r="CG93" i="4"/>
  <c r="A85" i="5"/>
  <c r="CF101" i="4"/>
  <c r="BP101" i="4"/>
  <c r="AY101" i="4"/>
  <c r="AI101" i="4"/>
  <c r="R101" i="4"/>
  <c r="B101" i="4"/>
  <c r="CB101" i="4"/>
  <c r="BL101" i="4"/>
  <c r="AU101" i="4"/>
  <c r="AD101" i="4"/>
  <c r="N101" i="4"/>
  <c r="CJ101" i="4"/>
  <c r="BR101" i="4"/>
  <c r="AX101" i="4"/>
  <c r="AE101" i="4"/>
  <c r="L101" i="4"/>
  <c r="CE101" i="4"/>
  <c r="BM101" i="4"/>
  <c r="AS101" i="4"/>
  <c r="Z101" i="4"/>
  <c r="H101" i="4"/>
  <c r="BZ101" i="4"/>
  <c r="BE101" i="4"/>
  <c r="V101" i="4"/>
  <c r="AQ101" i="4"/>
  <c r="BO101" i="4"/>
  <c r="CL101" i="4"/>
  <c r="C107" i="4"/>
  <c r="AA107" i="4"/>
  <c r="BA107" i="4"/>
  <c r="BX107" i="4"/>
  <c r="A97" i="5"/>
  <c r="CB113" i="4"/>
  <c r="BL113" i="4"/>
  <c r="AU113" i="4"/>
  <c r="AD113" i="4"/>
  <c r="N113" i="4"/>
  <c r="CN113" i="4"/>
  <c r="BX113" i="4"/>
  <c r="BG113" i="4"/>
  <c r="AQ113" i="4"/>
  <c r="Z113" i="4"/>
  <c r="J113" i="4"/>
  <c r="CJ113" i="4"/>
  <c r="BR113" i="4"/>
  <c r="AY113" i="4"/>
  <c r="AG113" i="4"/>
  <c r="M113" i="4"/>
  <c r="CF113" i="4"/>
  <c r="BN113" i="4"/>
  <c r="AT113" i="4"/>
  <c r="AA113" i="4"/>
  <c r="H113" i="4"/>
  <c r="BV113" i="4"/>
  <c r="BA113" i="4"/>
  <c r="AE113" i="4"/>
  <c r="I113" i="4"/>
  <c r="CG113" i="4"/>
  <c r="BJ113" i="4"/>
  <c r="AO113" i="4"/>
  <c r="T113" i="4"/>
  <c r="W113" i="4"/>
  <c r="AW113" i="4"/>
  <c r="BU113" i="4"/>
  <c r="E114" i="4"/>
  <c r="AC114" i="4"/>
  <c r="BD114" i="4"/>
  <c r="CE114" i="4"/>
  <c r="R115" i="4"/>
  <c r="AT115" i="4"/>
  <c r="A101" i="5"/>
  <c r="CL117" i="4"/>
  <c r="BV117" i="4"/>
  <c r="BE117" i="4"/>
  <c r="AO117" i="4"/>
  <c r="X117" i="4"/>
  <c r="H117" i="4"/>
  <c r="CC117" i="4"/>
  <c r="BL117" i="4"/>
  <c r="AT117" i="4"/>
  <c r="AB117" i="4"/>
  <c r="K117" i="4"/>
  <c r="BY117" i="4"/>
  <c r="BG117" i="4"/>
  <c r="AP117" i="4"/>
  <c r="W117" i="4"/>
  <c r="F117" i="4"/>
  <c r="CB117" i="4"/>
  <c r="BH117" i="4"/>
  <c r="AM117" i="4"/>
  <c r="S117" i="4"/>
  <c r="BW117" i="4"/>
  <c r="BB117" i="4"/>
  <c r="AI117" i="4"/>
  <c r="O117" i="4"/>
  <c r="CA117" i="4"/>
  <c r="BC117" i="4"/>
  <c r="AG117" i="4"/>
  <c r="J117" i="4"/>
  <c r="BT117" i="4"/>
  <c r="AX117" i="4"/>
  <c r="AA117" i="4"/>
  <c r="D117" i="4"/>
  <c r="CK117" i="4"/>
  <c r="BN117" i="4"/>
  <c r="AL117" i="4"/>
  <c r="M117" i="4"/>
  <c r="BZ117" i="4"/>
  <c r="AY117" i="4"/>
  <c r="Y117" i="4"/>
  <c r="AD117" i="4"/>
  <c r="BI117" i="4"/>
  <c r="CJ117" i="4"/>
  <c r="M107" i="4"/>
  <c r="AK107" i="4"/>
  <c r="BH107" i="4"/>
  <c r="CH107" i="4"/>
  <c r="N114" i="4"/>
  <c r="AN114" i="4"/>
  <c r="BM114" i="4"/>
  <c r="A99" i="5"/>
  <c r="CC115" i="4"/>
  <c r="BM115" i="4"/>
  <c r="AV115" i="4"/>
  <c r="AE115" i="4"/>
  <c r="O115" i="4"/>
  <c r="CO115" i="4"/>
  <c r="BY115" i="4"/>
  <c r="BH115" i="4"/>
  <c r="AR115" i="4"/>
  <c r="AA115" i="4"/>
  <c r="K115" i="4"/>
  <c r="CM115" i="4"/>
  <c r="BU115" i="4"/>
  <c r="BB115" i="4"/>
  <c r="AJ115" i="4"/>
  <c r="Q115" i="4"/>
  <c r="CI115" i="4"/>
  <c r="BQ115" i="4"/>
  <c r="AX115" i="4"/>
  <c r="AD115" i="4"/>
  <c r="L115" i="4"/>
  <c r="CJ115" i="4"/>
  <c r="BO115" i="4"/>
  <c r="AS115" i="4"/>
  <c r="W115" i="4"/>
  <c r="C115" i="4"/>
  <c r="CE115" i="4"/>
  <c r="BI115" i="4"/>
  <c r="AN115" i="4"/>
  <c r="S115" i="4"/>
  <c r="BW115" i="4"/>
  <c r="AY115" i="4"/>
  <c r="Y115" i="4"/>
  <c r="B115" i="4"/>
  <c r="CH115" i="4"/>
  <c r="BJ115" i="4"/>
  <c r="AL115" i="4"/>
  <c r="M115" i="4"/>
  <c r="AB115" i="4"/>
  <c r="BD115" i="4"/>
  <c r="CF115" i="4"/>
  <c r="A94" i="5"/>
  <c r="CC110" i="4"/>
  <c r="BM110" i="4"/>
  <c r="AV110" i="4"/>
  <c r="AE110" i="4"/>
  <c r="O110" i="4"/>
  <c r="CO110" i="4"/>
  <c r="BY110" i="4"/>
  <c r="BH110" i="4"/>
  <c r="AR110" i="4"/>
  <c r="AA110" i="4"/>
  <c r="K110" i="4"/>
  <c r="CI110" i="4"/>
  <c r="BQ110" i="4"/>
  <c r="AX110" i="4"/>
  <c r="AD110" i="4"/>
  <c r="L110" i="4"/>
  <c r="CE110" i="4"/>
  <c r="BL110" i="4"/>
  <c r="AS110" i="4"/>
  <c r="Y110" i="4"/>
  <c r="G110" i="4"/>
  <c r="U110" i="4"/>
  <c r="AP110" i="4"/>
  <c r="BN110" i="4"/>
  <c r="CH110" i="4"/>
  <c r="J110" i="4"/>
  <c r="AH110" i="4"/>
  <c r="BB110" i="4"/>
  <c r="BW110" i="4"/>
  <c r="N88" i="5"/>
  <c r="I88" i="5"/>
  <c r="H88" i="5"/>
  <c r="F88" i="5"/>
  <c r="D88" i="5"/>
  <c r="B88" i="5"/>
  <c r="M88" i="5"/>
  <c r="C88" i="5"/>
  <c r="E88" i="5"/>
  <c r="L88" i="5"/>
  <c r="G88" i="5"/>
  <c r="AT104" i="4"/>
  <c r="BJ104" i="4"/>
  <c r="CA104" i="4"/>
  <c r="H92" i="5"/>
  <c r="G92" i="5"/>
  <c r="F92" i="5"/>
  <c r="N92" i="5"/>
  <c r="L92" i="5"/>
  <c r="J92" i="5"/>
  <c r="K92" i="5" s="1"/>
  <c r="M92" i="5"/>
  <c r="D92" i="5"/>
  <c r="Q108" i="4"/>
  <c r="AH108" i="4"/>
  <c r="AX108" i="4"/>
  <c r="BO108" i="4"/>
  <c r="CE108" i="4"/>
  <c r="B92" i="5"/>
  <c r="Q104" i="4"/>
  <c r="AH104" i="4"/>
  <c r="AX104" i="4"/>
  <c r="BO104" i="4"/>
  <c r="E108" i="4"/>
  <c r="U108" i="4"/>
  <c r="AL108" i="4"/>
  <c r="BB108" i="4"/>
  <c r="BS108" i="4"/>
  <c r="CI108" i="4"/>
  <c r="L102" i="5"/>
  <c r="J102" i="5"/>
  <c r="K102" i="5" s="1"/>
  <c r="G102" i="5"/>
  <c r="E102" i="5"/>
  <c r="D102" i="5"/>
  <c r="C102" i="5"/>
  <c r="B102" i="5"/>
  <c r="N102" i="5"/>
  <c r="M102" i="5"/>
  <c r="F102" i="5"/>
  <c r="M118" i="4"/>
  <c r="AC118" i="4"/>
  <c r="AT118" i="4"/>
  <c r="BJ118" i="4"/>
  <c r="CA118" i="4"/>
  <c r="CL118" i="4"/>
  <c r="CI118" i="4"/>
  <c r="Q118" i="4"/>
  <c r="AH118" i="4"/>
  <c r="AX118" i="4"/>
  <c r="BO118" i="4"/>
  <c r="CE118" i="4"/>
  <c r="G24" i="4" l="1"/>
  <c r="E28" i="4"/>
  <c r="D30" i="4"/>
  <c r="D29" i="4"/>
  <c r="D32" i="4"/>
  <c r="H20" i="4"/>
  <c r="D25" i="4"/>
  <c r="B24" i="4"/>
  <c r="B30" i="4"/>
  <c r="D21" i="4"/>
  <c r="H23" i="4"/>
  <c r="I26" i="4"/>
  <c r="I30" i="4"/>
  <c r="C32" i="4"/>
  <c r="F29" i="4"/>
  <c r="E30" i="4"/>
  <c r="C28" i="4"/>
  <c r="D31" i="4"/>
  <c r="D27" i="4"/>
  <c r="F26" i="4"/>
  <c r="D20" i="4"/>
  <c r="I25" i="4"/>
  <c r="H30" i="4"/>
  <c r="J20" i="4"/>
  <c r="C31" i="4"/>
  <c r="I24" i="4"/>
  <c r="B31" i="4"/>
  <c r="B21" i="4"/>
  <c r="H29" i="4"/>
  <c r="C24" i="4"/>
  <c r="G23" i="4"/>
  <c r="E31" i="4"/>
  <c r="J30" i="4"/>
  <c r="C30" i="4"/>
  <c r="J29" i="4"/>
  <c r="J22" i="4"/>
  <c r="D22" i="4"/>
  <c r="J31" i="4"/>
  <c r="J32" i="4"/>
  <c r="B27" i="4"/>
  <c r="G26" i="4"/>
  <c r="G30" i="4"/>
  <c r="G25" i="4"/>
  <c r="F20" i="4"/>
  <c r="G22" i="4"/>
  <c r="B25" i="4"/>
  <c r="D24" i="4"/>
  <c r="B23" i="4"/>
  <c r="D28" i="4"/>
  <c r="B28" i="4"/>
  <c r="D26" i="4"/>
  <c r="B29" i="4"/>
  <c r="B32" i="4"/>
  <c r="I20" i="4"/>
  <c r="H27" i="4"/>
  <c r="E27" i="4"/>
  <c r="G29" i="4"/>
  <c r="H25" i="4"/>
  <c r="J27" i="4"/>
  <c r="C27" i="4"/>
  <c r="B26" i="4"/>
  <c r="G31" i="4"/>
  <c r="F24" i="4"/>
  <c r="C22" i="4"/>
  <c r="G27" i="4"/>
  <c r="E11" i="5" s="1"/>
  <c r="F31" i="4"/>
  <c r="J67" i="5"/>
  <c r="K67" i="5" s="1"/>
  <c r="G67" i="5"/>
  <c r="B22" i="4"/>
  <c r="J26" i="4"/>
  <c r="I22" i="4"/>
  <c r="I102" i="5"/>
  <c r="H102" i="5"/>
  <c r="E29" i="4"/>
  <c r="D23" i="4"/>
  <c r="C20" i="4"/>
  <c r="I21" i="4"/>
  <c r="F28" i="4"/>
  <c r="I29" i="4"/>
  <c r="B20" i="4"/>
  <c r="N96" i="5"/>
  <c r="I96" i="5"/>
  <c r="H96" i="5"/>
  <c r="F96" i="5"/>
  <c r="D96" i="5"/>
  <c r="B96" i="5"/>
  <c r="G96" i="5"/>
  <c r="E96" i="5"/>
  <c r="M96" i="5"/>
  <c r="L96" i="5"/>
  <c r="J96" i="5"/>
  <c r="K96" i="5" s="1"/>
  <c r="C96" i="5"/>
  <c r="N95" i="5"/>
  <c r="M95" i="5"/>
  <c r="L95" i="5"/>
  <c r="G95" i="5"/>
  <c r="F95" i="5"/>
  <c r="D95" i="5"/>
  <c r="B95" i="5"/>
  <c r="E95" i="5"/>
  <c r="C95" i="5"/>
  <c r="I95" i="5"/>
  <c r="J95" i="5"/>
  <c r="K95" i="5" s="1"/>
  <c r="H95" i="5"/>
  <c r="D75" i="5"/>
  <c r="E75" i="5"/>
  <c r="G75" i="5"/>
  <c r="M75" i="5"/>
  <c r="L75" i="5"/>
  <c r="I75" i="5"/>
  <c r="H75" i="5"/>
  <c r="F75" i="5"/>
  <c r="B75" i="5"/>
  <c r="N75" i="5"/>
  <c r="C75" i="5"/>
  <c r="J75" i="5"/>
  <c r="K75" i="5" s="1"/>
  <c r="D45" i="5"/>
  <c r="B45" i="5"/>
  <c r="G45" i="5"/>
  <c r="M45" i="5"/>
  <c r="H45" i="5"/>
  <c r="E45" i="5"/>
  <c r="J45" i="5"/>
  <c r="K45" i="5" s="1"/>
  <c r="F45" i="5"/>
  <c r="N45" i="5"/>
  <c r="L45" i="5"/>
  <c r="I45" i="5"/>
  <c r="C45" i="5"/>
  <c r="J40" i="5"/>
  <c r="K40" i="5" s="1"/>
  <c r="G40" i="5"/>
  <c r="M40" i="5"/>
  <c r="N40" i="5"/>
  <c r="E40" i="5"/>
  <c r="I40" i="5"/>
  <c r="L40" i="5"/>
  <c r="F40" i="5"/>
  <c r="C40" i="5"/>
  <c r="H40" i="5"/>
  <c r="D40" i="5"/>
  <c r="B40" i="5"/>
  <c r="H23" i="5"/>
  <c r="E23" i="5"/>
  <c r="M23" i="5"/>
  <c r="F23" i="5"/>
  <c r="D23" i="5"/>
  <c r="J23" i="5"/>
  <c r="K23" i="5" s="1"/>
  <c r="B23" i="5"/>
  <c r="L23" i="5"/>
  <c r="N23" i="5"/>
  <c r="I23" i="5"/>
  <c r="G23" i="5"/>
  <c r="C23" i="5"/>
  <c r="C7" i="5"/>
  <c r="B7" i="5"/>
  <c r="D7" i="5"/>
  <c r="D13" i="5"/>
  <c r="H13" i="5"/>
  <c r="J13" i="5" s="1"/>
  <c r="B13" i="5"/>
  <c r="C13" i="5"/>
  <c r="J21" i="4"/>
  <c r="L94" i="5"/>
  <c r="J94" i="5"/>
  <c r="K94" i="5" s="1"/>
  <c r="E94" i="5"/>
  <c r="D94" i="5"/>
  <c r="B94" i="5"/>
  <c r="N94" i="5"/>
  <c r="C94" i="5"/>
  <c r="H94" i="5"/>
  <c r="M94" i="5"/>
  <c r="I94" i="5"/>
  <c r="F94" i="5"/>
  <c r="G94" i="5"/>
  <c r="D98" i="5"/>
  <c r="C98" i="5"/>
  <c r="B98" i="5"/>
  <c r="M98" i="5"/>
  <c r="L98" i="5"/>
  <c r="J98" i="5"/>
  <c r="K98" i="5" s="1"/>
  <c r="H98" i="5"/>
  <c r="F98" i="5"/>
  <c r="N98" i="5"/>
  <c r="E98" i="5"/>
  <c r="G98" i="5"/>
  <c r="I98" i="5"/>
  <c r="B81" i="5"/>
  <c r="J81" i="5"/>
  <c r="K81" i="5" s="1"/>
  <c r="L81" i="5"/>
  <c r="H81" i="5"/>
  <c r="D81" i="5"/>
  <c r="E81" i="5"/>
  <c r="N81" i="5"/>
  <c r="M81" i="5"/>
  <c r="I81" i="5"/>
  <c r="F81" i="5"/>
  <c r="C81" i="5"/>
  <c r="G81" i="5"/>
  <c r="D69" i="5"/>
  <c r="M69" i="5"/>
  <c r="I69" i="5"/>
  <c r="J69" i="5"/>
  <c r="K69" i="5" s="1"/>
  <c r="E69" i="5"/>
  <c r="C69" i="5"/>
  <c r="N69" i="5"/>
  <c r="L69" i="5"/>
  <c r="H69" i="5"/>
  <c r="F69" i="5"/>
  <c r="B69" i="5"/>
  <c r="G69" i="5"/>
  <c r="J72" i="5"/>
  <c r="K72" i="5" s="1"/>
  <c r="G72" i="5"/>
  <c r="H72" i="5"/>
  <c r="C72" i="5"/>
  <c r="D72" i="5"/>
  <c r="L72" i="5"/>
  <c r="E72" i="5"/>
  <c r="B72" i="5"/>
  <c r="M72" i="5"/>
  <c r="I72" i="5"/>
  <c r="F72" i="5"/>
  <c r="N72" i="5"/>
  <c r="B60" i="5"/>
  <c r="G60" i="5"/>
  <c r="J60" i="5"/>
  <c r="K60" i="5" s="1"/>
  <c r="E60" i="5"/>
  <c r="L60" i="5"/>
  <c r="F60" i="5"/>
  <c r="M60" i="5"/>
  <c r="C60" i="5"/>
  <c r="N60" i="5"/>
  <c r="I60" i="5"/>
  <c r="H60" i="5"/>
  <c r="D60" i="5"/>
  <c r="B68" i="5"/>
  <c r="I68" i="5"/>
  <c r="E68" i="5"/>
  <c r="C68" i="5"/>
  <c r="M68" i="5"/>
  <c r="L68" i="5"/>
  <c r="J68" i="5"/>
  <c r="K68" i="5" s="1"/>
  <c r="H68" i="5"/>
  <c r="G68" i="5"/>
  <c r="D68" i="5"/>
  <c r="F68" i="5"/>
  <c r="N68" i="5"/>
  <c r="D21" i="5"/>
  <c r="I21" i="5"/>
  <c r="E21" i="5"/>
  <c r="M21" i="5"/>
  <c r="H21" i="5"/>
  <c r="J21" i="5"/>
  <c r="K21" i="5" s="1"/>
  <c r="B21" i="5"/>
  <c r="N21" i="5"/>
  <c r="F21" i="5"/>
  <c r="L21" i="5"/>
  <c r="G21" i="5"/>
  <c r="C21" i="5"/>
  <c r="G28" i="4"/>
  <c r="J24" i="4"/>
  <c r="D61" i="5"/>
  <c r="L61" i="5"/>
  <c r="N61" i="5"/>
  <c r="J61" i="5"/>
  <c r="K61" i="5" s="1"/>
  <c r="I61" i="5"/>
  <c r="H61" i="5"/>
  <c r="F61" i="5"/>
  <c r="E61" i="5"/>
  <c r="M61" i="5"/>
  <c r="B61" i="5"/>
  <c r="G61" i="5"/>
  <c r="C61" i="5"/>
  <c r="M27" i="5"/>
  <c r="L27" i="5"/>
  <c r="G27" i="5"/>
  <c r="C27" i="5"/>
  <c r="H27" i="5"/>
  <c r="B27" i="5"/>
  <c r="F27" i="5"/>
  <c r="N27" i="5"/>
  <c r="I27" i="5"/>
  <c r="J27" i="5"/>
  <c r="K27" i="5" s="1"/>
  <c r="E27" i="5"/>
  <c r="D27" i="5"/>
  <c r="E22" i="4"/>
  <c r="E21" i="4"/>
  <c r="E25" i="4"/>
  <c r="E24" i="4"/>
  <c r="E20" i="4"/>
  <c r="E26" i="4"/>
  <c r="E32" i="4"/>
  <c r="E23" i="4"/>
  <c r="L33" i="5"/>
  <c r="I33" i="5"/>
  <c r="E33" i="5"/>
  <c r="M33" i="5"/>
  <c r="G33" i="5"/>
  <c r="H33" i="5"/>
  <c r="D33" i="5"/>
  <c r="N33" i="5"/>
  <c r="J33" i="5"/>
  <c r="K33" i="5" s="1"/>
  <c r="F33" i="5"/>
  <c r="C33" i="5"/>
  <c r="B33" i="5"/>
  <c r="F76" i="5"/>
  <c r="D76" i="5"/>
  <c r="J76" i="5"/>
  <c r="K76" i="5" s="1"/>
  <c r="E76" i="5"/>
  <c r="N76" i="5"/>
  <c r="C76" i="5"/>
  <c r="M76" i="5"/>
  <c r="L76" i="5"/>
  <c r="I76" i="5"/>
  <c r="G76" i="5"/>
  <c r="B76" i="5"/>
  <c r="H76" i="5"/>
  <c r="D90" i="5"/>
  <c r="C90" i="5"/>
  <c r="B90" i="5"/>
  <c r="M90" i="5"/>
  <c r="L90" i="5"/>
  <c r="J90" i="5"/>
  <c r="K90" i="5" s="1"/>
  <c r="H90" i="5"/>
  <c r="F90" i="5"/>
  <c r="G90" i="5"/>
  <c r="N90" i="5"/>
  <c r="E90" i="5"/>
  <c r="I90" i="5"/>
  <c r="L65" i="5"/>
  <c r="I65" i="5"/>
  <c r="J65" i="5"/>
  <c r="K65" i="5" s="1"/>
  <c r="C65" i="5"/>
  <c r="M65" i="5"/>
  <c r="G65" i="5"/>
  <c r="F65" i="5"/>
  <c r="D65" i="5"/>
  <c r="B65" i="5"/>
  <c r="N65" i="5"/>
  <c r="H65" i="5"/>
  <c r="E65" i="5"/>
  <c r="B36" i="5"/>
  <c r="M36" i="5"/>
  <c r="G36" i="5"/>
  <c r="N36" i="5"/>
  <c r="J36" i="5"/>
  <c r="K36" i="5" s="1"/>
  <c r="E36" i="5"/>
  <c r="F36" i="5"/>
  <c r="I36" i="5"/>
  <c r="L36" i="5"/>
  <c r="H36" i="5"/>
  <c r="D36" i="5"/>
  <c r="C36" i="5"/>
  <c r="N18" i="5"/>
  <c r="I18" i="5"/>
  <c r="M18" i="5"/>
  <c r="G18" i="5"/>
  <c r="H18" i="5"/>
  <c r="C18" i="5"/>
  <c r="F18" i="5"/>
  <c r="J18" i="5"/>
  <c r="K18" i="5" s="1"/>
  <c r="L18" i="5"/>
  <c r="E18" i="5"/>
  <c r="D18" i="5"/>
  <c r="B18" i="5"/>
  <c r="L86" i="5"/>
  <c r="J86" i="5"/>
  <c r="K86" i="5" s="1"/>
  <c r="E86" i="5"/>
  <c r="D86" i="5"/>
  <c r="N86" i="5"/>
  <c r="M86" i="5"/>
  <c r="I86" i="5"/>
  <c r="H86" i="5"/>
  <c r="F86" i="5"/>
  <c r="C86" i="5"/>
  <c r="B86" i="5"/>
  <c r="G86" i="5"/>
  <c r="B97" i="5"/>
  <c r="J97" i="5"/>
  <c r="K97" i="5" s="1"/>
  <c r="I97" i="5"/>
  <c r="H97" i="5"/>
  <c r="F97" i="5"/>
  <c r="D97" i="5"/>
  <c r="L97" i="5"/>
  <c r="N97" i="5"/>
  <c r="C97" i="5"/>
  <c r="M97" i="5"/>
  <c r="G97" i="5"/>
  <c r="E97" i="5"/>
  <c r="J85" i="5"/>
  <c r="K85" i="5" s="1"/>
  <c r="H85" i="5"/>
  <c r="C85" i="5"/>
  <c r="B85" i="5"/>
  <c r="N85" i="5"/>
  <c r="L85" i="5"/>
  <c r="F85" i="5"/>
  <c r="G85" i="5"/>
  <c r="E85" i="5"/>
  <c r="I85" i="5"/>
  <c r="D85" i="5"/>
  <c r="M85" i="5"/>
  <c r="H100" i="5"/>
  <c r="G100" i="5"/>
  <c r="F100" i="5"/>
  <c r="N100" i="5"/>
  <c r="L100" i="5"/>
  <c r="J100" i="5"/>
  <c r="K100" i="5" s="1"/>
  <c r="D100" i="5"/>
  <c r="M100" i="5"/>
  <c r="B100" i="5"/>
  <c r="I100" i="5"/>
  <c r="C100" i="5"/>
  <c r="E100" i="5"/>
  <c r="D37" i="5"/>
  <c r="E37" i="5"/>
  <c r="M37" i="5"/>
  <c r="G37" i="5"/>
  <c r="F37" i="5"/>
  <c r="I37" i="5"/>
  <c r="N37" i="5"/>
  <c r="L37" i="5"/>
  <c r="J37" i="5"/>
  <c r="K37" i="5" s="1"/>
  <c r="H37" i="5"/>
  <c r="C37" i="5"/>
  <c r="B37" i="5"/>
  <c r="N50" i="5"/>
  <c r="E50" i="5"/>
  <c r="D50" i="5"/>
  <c r="I50" i="5"/>
  <c r="M50" i="5"/>
  <c r="G50" i="5"/>
  <c r="L50" i="5"/>
  <c r="J50" i="5"/>
  <c r="K50" i="5" s="1"/>
  <c r="F50" i="5"/>
  <c r="H50" i="5"/>
  <c r="C50" i="5"/>
  <c r="B50" i="5"/>
  <c r="G32" i="4"/>
  <c r="J25" i="4"/>
  <c r="E9" i="5" s="1"/>
  <c r="F62" i="5"/>
  <c r="C62" i="5"/>
  <c r="D62" i="5"/>
  <c r="H62" i="5"/>
  <c r="B62" i="5"/>
  <c r="N62" i="5"/>
  <c r="M62" i="5"/>
  <c r="I62" i="5"/>
  <c r="L62" i="5"/>
  <c r="J62" i="5"/>
  <c r="K62" i="5" s="1"/>
  <c r="G62" i="5"/>
  <c r="E62" i="5"/>
  <c r="J48" i="5"/>
  <c r="K48" i="5" s="1"/>
  <c r="G48" i="5"/>
  <c r="L48" i="5"/>
  <c r="E48" i="5"/>
  <c r="N48" i="5"/>
  <c r="F48" i="5"/>
  <c r="H48" i="5"/>
  <c r="B48" i="5"/>
  <c r="M48" i="5"/>
  <c r="I48" i="5"/>
  <c r="D48" i="5"/>
  <c r="C48" i="5"/>
  <c r="H31" i="5"/>
  <c r="E31" i="5"/>
  <c r="N31" i="5"/>
  <c r="L31" i="5"/>
  <c r="F31" i="5"/>
  <c r="M31" i="5"/>
  <c r="D31" i="5"/>
  <c r="I31" i="5"/>
  <c r="J31" i="5"/>
  <c r="K31" i="5" s="1"/>
  <c r="G31" i="5"/>
  <c r="C31" i="5"/>
  <c r="B31" i="5"/>
  <c r="G21" i="4"/>
  <c r="J24" i="5"/>
  <c r="K24" i="5" s="1"/>
  <c r="G24" i="5"/>
  <c r="C24" i="5"/>
  <c r="M24" i="5"/>
  <c r="H24" i="5"/>
  <c r="B24" i="5"/>
  <c r="L24" i="5"/>
  <c r="N24" i="5"/>
  <c r="I24" i="5"/>
  <c r="F24" i="5"/>
  <c r="E24" i="5"/>
  <c r="D24" i="5"/>
  <c r="H77" i="5"/>
  <c r="C77" i="5"/>
  <c r="B77" i="5"/>
  <c r="J77" i="5"/>
  <c r="K77" i="5" s="1"/>
  <c r="F77" i="5"/>
  <c r="M77" i="5"/>
  <c r="G77" i="5"/>
  <c r="N77" i="5"/>
  <c r="L77" i="5"/>
  <c r="I77" i="5"/>
  <c r="E77" i="5"/>
  <c r="D77" i="5"/>
  <c r="N103" i="5"/>
  <c r="M103" i="5"/>
  <c r="L103" i="5"/>
  <c r="I103" i="5"/>
  <c r="G103" i="5"/>
  <c r="F103" i="5"/>
  <c r="E103" i="5"/>
  <c r="D103" i="5"/>
  <c r="B103" i="5"/>
  <c r="J103" i="5"/>
  <c r="K103" i="5" s="1"/>
  <c r="C103" i="5"/>
  <c r="H103" i="5"/>
  <c r="L73" i="5"/>
  <c r="I73" i="5"/>
  <c r="M73" i="5"/>
  <c r="G73" i="5"/>
  <c r="J73" i="5"/>
  <c r="K73" i="5" s="1"/>
  <c r="H73" i="5"/>
  <c r="F73" i="5"/>
  <c r="D73" i="5"/>
  <c r="C73" i="5"/>
  <c r="B73" i="5"/>
  <c r="N73" i="5"/>
  <c r="E73" i="5"/>
  <c r="H63" i="5"/>
  <c r="E63" i="5"/>
  <c r="F63" i="5"/>
  <c r="D63" i="5"/>
  <c r="M63" i="5"/>
  <c r="L63" i="5"/>
  <c r="I63" i="5"/>
  <c r="G63" i="5"/>
  <c r="C63" i="5"/>
  <c r="N63" i="5"/>
  <c r="J63" i="5"/>
  <c r="K63" i="5" s="1"/>
  <c r="B63" i="5"/>
  <c r="H71" i="5"/>
  <c r="E71" i="5"/>
  <c r="C71" i="5"/>
  <c r="B71" i="5"/>
  <c r="N71" i="5"/>
  <c r="M71" i="5"/>
  <c r="L71" i="5"/>
  <c r="J71" i="5"/>
  <c r="K71" i="5" s="1"/>
  <c r="I71" i="5"/>
  <c r="F71" i="5"/>
  <c r="G71" i="5"/>
  <c r="D71" i="5"/>
  <c r="F6" i="5"/>
  <c r="I6" i="5" s="1"/>
  <c r="C6" i="5"/>
  <c r="D6" i="5"/>
  <c r="B6" i="5"/>
  <c r="M19" i="5"/>
  <c r="N19" i="5"/>
  <c r="I19" i="5"/>
  <c r="E19" i="5"/>
  <c r="H19" i="5"/>
  <c r="L19" i="5"/>
  <c r="B19" i="5"/>
  <c r="J19" i="5"/>
  <c r="K19" i="5" s="1"/>
  <c r="G19" i="5"/>
  <c r="F19" i="5"/>
  <c r="D19" i="5"/>
  <c r="C19" i="5"/>
  <c r="N79" i="5"/>
  <c r="L79" i="5"/>
  <c r="G79" i="5"/>
  <c r="F79" i="5"/>
  <c r="M79" i="5"/>
  <c r="H79" i="5"/>
  <c r="D79" i="5"/>
  <c r="J79" i="5"/>
  <c r="K79" i="5" s="1"/>
  <c r="I79" i="5"/>
  <c r="E79" i="5"/>
  <c r="B79" i="5"/>
  <c r="C79" i="5"/>
  <c r="H55" i="5"/>
  <c r="E55" i="5"/>
  <c r="I55" i="5"/>
  <c r="C55" i="5"/>
  <c r="M55" i="5"/>
  <c r="D55" i="5"/>
  <c r="L55" i="5"/>
  <c r="G55" i="5"/>
  <c r="N55" i="5"/>
  <c r="J55" i="5"/>
  <c r="K55" i="5" s="1"/>
  <c r="F55" i="5"/>
  <c r="B55" i="5"/>
  <c r="H47" i="5"/>
  <c r="E47" i="5"/>
  <c r="F47" i="5"/>
  <c r="C47" i="5"/>
  <c r="J47" i="5"/>
  <c r="K47" i="5" s="1"/>
  <c r="B47" i="5"/>
  <c r="I47" i="5"/>
  <c r="N47" i="5"/>
  <c r="M47" i="5"/>
  <c r="L47" i="5"/>
  <c r="G47" i="5"/>
  <c r="D47" i="5"/>
  <c r="D16" i="5"/>
  <c r="B16" i="5"/>
  <c r="C16" i="5"/>
  <c r="B28" i="5"/>
  <c r="C28" i="5"/>
  <c r="M28" i="5"/>
  <c r="G28" i="5"/>
  <c r="N28" i="5"/>
  <c r="H28" i="5"/>
  <c r="J28" i="5"/>
  <c r="K28" i="5" s="1"/>
  <c r="L28" i="5"/>
  <c r="I28" i="5"/>
  <c r="F28" i="5"/>
  <c r="E28" i="5"/>
  <c r="D28" i="5"/>
  <c r="L57" i="5"/>
  <c r="I57" i="5"/>
  <c r="M57" i="5"/>
  <c r="J57" i="5"/>
  <c r="K57" i="5" s="1"/>
  <c r="E57" i="5"/>
  <c r="N57" i="5"/>
  <c r="F57" i="5"/>
  <c r="B57" i="5"/>
  <c r="C57" i="5"/>
  <c r="G57" i="5"/>
  <c r="H57" i="5"/>
  <c r="D57" i="5"/>
  <c r="J56" i="5"/>
  <c r="K56" i="5" s="1"/>
  <c r="G56" i="5"/>
  <c r="M56" i="5"/>
  <c r="H56" i="5"/>
  <c r="C56" i="5"/>
  <c r="D56" i="5"/>
  <c r="B56" i="5"/>
  <c r="F56" i="5"/>
  <c r="I56" i="5"/>
  <c r="N56" i="5"/>
  <c r="L56" i="5"/>
  <c r="E56" i="5"/>
  <c r="L41" i="5"/>
  <c r="I41" i="5"/>
  <c r="C41" i="5"/>
  <c r="E41" i="5"/>
  <c r="D41" i="5"/>
  <c r="M41" i="5"/>
  <c r="H41" i="5"/>
  <c r="N41" i="5"/>
  <c r="J41" i="5"/>
  <c r="K41" i="5" s="1"/>
  <c r="G41" i="5"/>
  <c r="F41" i="5"/>
  <c r="B41" i="5"/>
  <c r="N58" i="5"/>
  <c r="C58" i="5"/>
  <c r="L58" i="5"/>
  <c r="I58" i="5"/>
  <c r="F58" i="5"/>
  <c r="E58" i="5"/>
  <c r="B58" i="5"/>
  <c r="J58" i="5"/>
  <c r="K58" i="5" s="1"/>
  <c r="M58" i="5"/>
  <c r="H58" i="5"/>
  <c r="G58" i="5"/>
  <c r="D58" i="5"/>
  <c r="B12" i="5"/>
  <c r="C12" i="5"/>
  <c r="D12" i="5"/>
  <c r="G20" i="4"/>
  <c r="G4" i="5" s="1"/>
  <c r="N4" i="5" s="1"/>
  <c r="B4" i="5"/>
  <c r="C4" i="5"/>
  <c r="D4" i="5"/>
  <c r="N26" i="5"/>
  <c r="L26" i="5"/>
  <c r="G26" i="5"/>
  <c r="E26" i="5"/>
  <c r="J26" i="5"/>
  <c r="K26" i="5" s="1"/>
  <c r="D26" i="5"/>
  <c r="C26" i="5"/>
  <c r="H26" i="5"/>
  <c r="M26" i="5"/>
  <c r="I26" i="5"/>
  <c r="F26" i="5"/>
  <c r="B26" i="5"/>
  <c r="H84" i="5"/>
  <c r="F84" i="5"/>
  <c r="L84" i="5"/>
  <c r="J84" i="5"/>
  <c r="K84" i="5" s="1"/>
  <c r="M84" i="5"/>
  <c r="N84" i="5"/>
  <c r="I84" i="5"/>
  <c r="G84" i="5"/>
  <c r="D84" i="5"/>
  <c r="C84" i="5"/>
  <c r="B84" i="5"/>
  <c r="E84" i="5"/>
  <c r="F91" i="5"/>
  <c r="E91" i="5"/>
  <c r="D91" i="5"/>
  <c r="N91" i="5"/>
  <c r="L91" i="5"/>
  <c r="J91" i="5"/>
  <c r="K91" i="5" s="1"/>
  <c r="H91" i="5"/>
  <c r="M91" i="5"/>
  <c r="C91" i="5"/>
  <c r="I91" i="5"/>
  <c r="B91" i="5"/>
  <c r="G91" i="5"/>
  <c r="B74" i="5"/>
  <c r="L74" i="5"/>
  <c r="M74" i="5"/>
  <c r="D74" i="5"/>
  <c r="G74" i="5"/>
  <c r="C74" i="5"/>
  <c r="N74" i="5"/>
  <c r="J74" i="5"/>
  <c r="K74" i="5" s="1"/>
  <c r="H74" i="5"/>
  <c r="F74" i="5"/>
  <c r="I74" i="5"/>
  <c r="E74" i="5"/>
  <c r="N87" i="5"/>
  <c r="M87" i="5"/>
  <c r="L87" i="5"/>
  <c r="G87" i="5"/>
  <c r="F87" i="5"/>
  <c r="B87" i="5"/>
  <c r="D87" i="5"/>
  <c r="I87" i="5"/>
  <c r="H87" i="5"/>
  <c r="J87" i="5"/>
  <c r="K87" i="5" s="1"/>
  <c r="E87" i="5"/>
  <c r="C87" i="5"/>
  <c r="N66" i="5"/>
  <c r="I66" i="5"/>
  <c r="E66" i="5"/>
  <c r="M66" i="5"/>
  <c r="L66" i="5"/>
  <c r="J66" i="5"/>
  <c r="K66" i="5" s="1"/>
  <c r="G66" i="5"/>
  <c r="F66" i="5"/>
  <c r="C66" i="5"/>
  <c r="D66" i="5"/>
  <c r="B66" i="5"/>
  <c r="H66" i="5"/>
  <c r="J64" i="5"/>
  <c r="K64" i="5" s="1"/>
  <c r="G64" i="5"/>
  <c r="E64" i="5"/>
  <c r="M64" i="5"/>
  <c r="B64" i="5"/>
  <c r="L64" i="5"/>
  <c r="I64" i="5"/>
  <c r="C64" i="5"/>
  <c r="D64" i="5"/>
  <c r="F64" i="5"/>
  <c r="N64" i="5"/>
  <c r="H64" i="5"/>
  <c r="L25" i="5"/>
  <c r="I25" i="5"/>
  <c r="G25" i="5"/>
  <c r="C25" i="5"/>
  <c r="F25" i="5"/>
  <c r="J25" i="5"/>
  <c r="K25" i="5" s="1"/>
  <c r="B25" i="5"/>
  <c r="D25" i="5"/>
  <c r="E25" i="5"/>
  <c r="H25" i="5"/>
  <c r="N25" i="5"/>
  <c r="M25" i="5"/>
  <c r="C11" i="5"/>
  <c r="B11" i="5"/>
  <c r="D11" i="5"/>
  <c r="J93" i="5"/>
  <c r="K93" i="5" s="1"/>
  <c r="I93" i="5"/>
  <c r="H93" i="5"/>
  <c r="C93" i="5"/>
  <c r="B93" i="5"/>
  <c r="N93" i="5"/>
  <c r="L93" i="5"/>
  <c r="G93" i="5"/>
  <c r="M93" i="5"/>
  <c r="F93" i="5"/>
  <c r="D93" i="5"/>
  <c r="E93" i="5"/>
  <c r="B89" i="5"/>
  <c r="J89" i="5"/>
  <c r="K89" i="5" s="1"/>
  <c r="H89" i="5"/>
  <c r="F89" i="5"/>
  <c r="D89" i="5"/>
  <c r="G89" i="5"/>
  <c r="I89" i="5"/>
  <c r="N89" i="5"/>
  <c r="M89" i="5"/>
  <c r="E89" i="5"/>
  <c r="C89" i="5"/>
  <c r="L89" i="5"/>
  <c r="N80" i="5"/>
  <c r="I80" i="5"/>
  <c r="H80" i="5"/>
  <c r="G80" i="5"/>
  <c r="D80" i="5"/>
  <c r="L80" i="5"/>
  <c r="F80" i="5"/>
  <c r="C80" i="5"/>
  <c r="B80" i="5"/>
  <c r="M80" i="5"/>
  <c r="J80" i="5"/>
  <c r="K80" i="5" s="1"/>
  <c r="E80" i="5"/>
  <c r="J28" i="4"/>
  <c r="F99" i="5"/>
  <c r="E99" i="5"/>
  <c r="D99" i="5"/>
  <c r="N99" i="5"/>
  <c r="M99" i="5"/>
  <c r="L99" i="5"/>
  <c r="J99" i="5"/>
  <c r="K99" i="5" s="1"/>
  <c r="H99" i="5"/>
  <c r="G99" i="5"/>
  <c r="I99" i="5"/>
  <c r="C99" i="5"/>
  <c r="B99" i="5"/>
  <c r="J101" i="5"/>
  <c r="K101" i="5" s="1"/>
  <c r="I101" i="5"/>
  <c r="H101" i="5"/>
  <c r="C101" i="5"/>
  <c r="B101" i="5"/>
  <c r="N101" i="5"/>
  <c r="L101" i="5"/>
  <c r="G101" i="5"/>
  <c r="F101" i="5"/>
  <c r="D101" i="5"/>
  <c r="E101" i="5"/>
  <c r="M101" i="5"/>
  <c r="F70" i="5"/>
  <c r="C70" i="5"/>
  <c r="M70" i="5"/>
  <c r="N70" i="5"/>
  <c r="I70" i="5"/>
  <c r="H70" i="5"/>
  <c r="E70" i="5"/>
  <c r="D70" i="5"/>
  <c r="B70" i="5"/>
  <c r="L70" i="5"/>
  <c r="J70" i="5"/>
  <c r="K70" i="5" s="1"/>
  <c r="G70" i="5"/>
  <c r="J78" i="5"/>
  <c r="K78" i="5" s="1"/>
  <c r="E78" i="5"/>
  <c r="D78" i="5"/>
  <c r="L78" i="5"/>
  <c r="C78" i="5"/>
  <c r="M78" i="5"/>
  <c r="F78" i="5"/>
  <c r="N78" i="5"/>
  <c r="I78" i="5"/>
  <c r="G78" i="5"/>
  <c r="H78" i="5"/>
  <c r="B78" i="5"/>
  <c r="H9" i="5"/>
  <c r="J9" i="5" s="1"/>
  <c r="D9" i="5"/>
  <c r="C9" i="5"/>
  <c r="B9" i="5"/>
  <c r="B44" i="5"/>
  <c r="E44" i="5"/>
  <c r="D44" i="5"/>
  <c r="N44" i="5"/>
  <c r="I44" i="5"/>
  <c r="C44" i="5"/>
  <c r="G44" i="5"/>
  <c r="M44" i="5"/>
  <c r="L44" i="5"/>
  <c r="J44" i="5"/>
  <c r="K44" i="5" s="1"/>
  <c r="H44" i="5"/>
  <c r="F44" i="5"/>
  <c r="F30" i="5"/>
  <c r="C30" i="5"/>
  <c r="G30" i="5"/>
  <c r="M30" i="5"/>
  <c r="H30" i="5"/>
  <c r="I30" i="5"/>
  <c r="L30" i="5"/>
  <c r="D30" i="5"/>
  <c r="N30" i="5"/>
  <c r="J30" i="5"/>
  <c r="K30" i="5" s="1"/>
  <c r="E30" i="5"/>
  <c r="B30" i="5"/>
  <c r="D29" i="5"/>
  <c r="G29" i="5"/>
  <c r="B29" i="5"/>
  <c r="F29" i="5"/>
  <c r="I29" i="5"/>
  <c r="N29" i="5"/>
  <c r="C29" i="5"/>
  <c r="M29" i="5"/>
  <c r="L29" i="5"/>
  <c r="J29" i="5"/>
  <c r="K29" i="5" s="1"/>
  <c r="H29" i="5"/>
  <c r="E29" i="5"/>
  <c r="C14" i="5"/>
  <c r="B14" i="5"/>
  <c r="H14" i="5"/>
  <c r="J14" i="5" s="1"/>
  <c r="D14" i="5"/>
  <c r="J23" i="4"/>
  <c r="M35" i="5"/>
  <c r="N35" i="5"/>
  <c r="I35" i="5"/>
  <c r="E35" i="5"/>
  <c r="J35" i="5"/>
  <c r="K35" i="5" s="1"/>
  <c r="D35" i="5"/>
  <c r="F35" i="5"/>
  <c r="C35" i="5"/>
  <c r="H35" i="5"/>
  <c r="B35" i="5"/>
  <c r="L35" i="5"/>
  <c r="G35" i="5"/>
  <c r="F83" i="5"/>
  <c r="D83" i="5"/>
  <c r="N83" i="5"/>
  <c r="H83" i="5"/>
  <c r="J83" i="5"/>
  <c r="K83" i="5" s="1"/>
  <c r="E83" i="5"/>
  <c r="G83" i="5"/>
  <c r="C83" i="5"/>
  <c r="L83" i="5"/>
  <c r="I83" i="5"/>
  <c r="B83" i="5"/>
  <c r="M83" i="5"/>
  <c r="D82" i="5"/>
  <c r="B82" i="5"/>
  <c r="M82" i="5"/>
  <c r="L82" i="5"/>
  <c r="N82" i="5"/>
  <c r="J82" i="5"/>
  <c r="K82" i="5" s="1"/>
  <c r="I82" i="5"/>
  <c r="G82" i="5"/>
  <c r="F82" i="5"/>
  <c r="E82" i="5"/>
  <c r="H82" i="5"/>
  <c r="C82" i="5"/>
  <c r="F54" i="5"/>
  <c r="C54" i="5"/>
  <c r="D54" i="5"/>
  <c r="G54" i="5"/>
  <c r="H54" i="5"/>
  <c r="M54" i="5"/>
  <c r="E54" i="5"/>
  <c r="B54" i="5"/>
  <c r="J54" i="5"/>
  <c r="K54" i="5" s="1"/>
  <c r="N54" i="5"/>
  <c r="L54" i="5"/>
  <c r="I54" i="5"/>
  <c r="J32" i="5"/>
  <c r="K32" i="5" s="1"/>
  <c r="G32" i="5"/>
  <c r="E32" i="5"/>
  <c r="D32" i="5"/>
  <c r="M32" i="5"/>
  <c r="N32" i="5"/>
  <c r="L32" i="5"/>
  <c r="I32" i="5"/>
  <c r="F32" i="5"/>
  <c r="C32" i="5"/>
  <c r="B32" i="5"/>
  <c r="H32" i="5"/>
  <c r="D53" i="5"/>
  <c r="M53" i="5"/>
  <c r="E53" i="5"/>
  <c r="N53" i="5"/>
  <c r="C53" i="5"/>
  <c r="G53" i="5"/>
  <c r="B53" i="5"/>
  <c r="L53" i="5"/>
  <c r="J53" i="5"/>
  <c r="K53" i="5" s="1"/>
  <c r="I53" i="5"/>
  <c r="H53" i="5"/>
  <c r="F53" i="5"/>
  <c r="N42" i="5"/>
  <c r="G42" i="5"/>
  <c r="C42" i="5"/>
  <c r="L42" i="5"/>
  <c r="F42" i="5"/>
  <c r="H42" i="5"/>
  <c r="J42" i="5"/>
  <c r="K42" i="5" s="1"/>
  <c r="M42" i="5"/>
  <c r="E42" i="5"/>
  <c r="D42" i="5"/>
  <c r="B42" i="5"/>
  <c r="I42" i="5"/>
  <c r="N34" i="5"/>
  <c r="I34" i="5"/>
  <c r="E34" i="5"/>
  <c r="L34" i="5"/>
  <c r="C34" i="5"/>
  <c r="D34" i="5"/>
  <c r="M34" i="5"/>
  <c r="J34" i="5"/>
  <c r="K34" i="5" s="1"/>
  <c r="H34" i="5"/>
  <c r="G34" i="5"/>
  <c r="F34" i="5"/>
  <c r="B34" i="5"/>
  <c r="B52" i="5"/>
  <c r="M52" i="5"/>
  <c r="I52" i="5"/>
  <c r="L52" i="5"/>
  <c r="J52" i="5"/>
  <c r="K52" i="5" s="1"/>
  <c r="E52" i="5"/>
  <c r="N52" i="5"/>
  <c r="F52" i="5"/>
  <c r="H52" i="5"/>
  <c r="G52" i="5"/>
  <c r="D52" i="5"/>
  <c r="C52" i="5"/>
  <c r="M43" i="5"/>
  <c r="G43" i="5"/>
  <c r="N43" i="5"/>
  <c r="J43" i="5"/>
  <c r="K43" i="5" s="1"/>
  <c r="C43" i="5"/>
  <c r="B43" i="5"/>
  <c r="D43" i="5"/>
  <c r="L43" i="5"/>
  <c r="I43" i="5"/>
  <c r="H43" i="5"/>
  <c r="F43" i="5"/>
  <c r="E43" i="5"/>
  <c r="L49" i="5"/>
  <c r="I49" i="5"/>
  <c r="M49" i="5"/>
  <c r="E49" i="5"/>
  <c r="B49" i="5"/>
  <c r="J49" i="5"/>
  <c r="K49" i="5" s="1"/>
  <c r="D49" i="5"/>
  <c r="G49" i="5"/>
  <c r="F49" i="5"/>
  <c r="C49" i="5"/>
  <c r="N49" i="5"/>
  <c r="H49" i="5"/>
  <c r="H39" i="5"/>
  <c r="E39" i="5"/>
  <c r="M39" i="5"/>
  <c r="I39" i="5"/>
  <c r="L39" i="5"/>
  <c r="F39" i="5"/>
  <c r="C39" i="5"/>
  <c r="D39" i="5"/>
  <c r="B39" i="5"/>
  <c r="N39" i="5"/>
  <c r="J39" i="5"/>
  <c r="K39" i="5" s="1"/>
  <c r="G39" i="5"/>
  <c r="H8" i="5"/>
  <c r="J8" i="5" s="1"/>
  <c r="C8" i="5"/>
  <c r="E8" i="5"/>
  <c r="D8" i="5"/>
  <c r="F8" i="5" s="1"/>
  <c r="I8" i="5" s="1"/>
  <c r="B8" i="5"/>
  <c r="D5" i="5"/>
  <c r="B5" i="5"/>
  <c r="C5" i="5"/>
  <c r="E5" i="5"/>
  <c r="H15" i="5"/>
  <c r="J15" i="5" s="1"/>
  <c r="E15" i="5"/>
  <c r="C15" i="5"/>
  <c r="B15" i="5"/>
  <c r="G15" i="5"/>
  <c r="N15" i="5" s="1"/>
  <c r="D15" i="5"/>
  <c r="F15" i="5" s="1"/>
  <c r="L17" i="5"/>
  <c r="I17" i="5"/>
  <c r="J17" i="5"/>
  <c r="K17" i="5" s="1"/>
  <c r="E17" i="5"/>
  <c r="F17" i="5"/>
  <c r="M17" i="5"/>
  <c r="D17" i="5"/>
  <c r="G17" i="5"/>
  <c r="C17" i="5"/>
  <c r="N17" i="5"/>
  <c r="H17" i="5"/>
  <c r="B17" i="5"/>
  <c r="B20" i="5"/>
  <c r="E20" i="5"/>
  <c r="G20" i="5"/>
  <c r="F20" i="5"/>
  <c r="N20" i="5"/>
  <c r="D20" i="5"/>
  <c r="M20" i="5"/>
  <c r="L20" i="5"/>
  <c r="J20" i="5"/>
  <c r="K20" i="5" s="1"/>
  <c r="I20" i="5"/>
  <c r="H20" i="5"/>
  <c r="C20" i="5"/>
  <c r="G16" i="5" l="1"/>
  <c r="N16" i="5" s="1"/>
  <c r="E14" i="5"/>
  <c r="G14" i="5"/>
  <c r="N14" i="5" s="1"/>
  <c r="G13" i="5"/>
  <c r="N13" i="5" s="1"/>
  <c r="F9" i="5"/>
  <c r="I9" i="5" s="1"/>
  <c r="F14" i="5"/>
  <c r="I14" i="5" s="1"/>
  <c r="H12" i="5"/>
  <c r="J12" i="5" s="1"/>
  <c r="E16" i="5"/>
  <c r="H16" i="5"/>
  <c r="J16" i="5" s="1"/>
  <c r="G9" i="5"/>
  <c r="N9" i="5" s="1"/>
  <c r="E6" i="5"/>
  <c r="F13" i="5"/>
  <c r="I13" i="5" s="1"/>
  <c r="G5" i="5"/>
  <c r="N5" i="5" s="1"/>
  <c r="G11" i="5"/>
  <c r="N11" i="5" s="1"/>
  <c r="F16" i="5"/>
  <c r="I16" i="5" s="1"/>
  <c r="H11" i="5"/>
  <c r="J11" i="5" s="1"/>
  <c r="G6" i="5"/>
  <c r="N6" i="5" s="1"/>
  <c r="H4" i="5"/>
  <c r="J4" i="5" s="1"/>
  <c r="E4" i="5"/>
  <c r="F11" i="5"/>
  <c r="F4" i="5"/>
  <c r="I4" i="5" s="1"/>
  <c r="G8" i="5"/>
  <c r="N8" i="5" s="1"/>
  <c r="H5" i="5"/>
  <c r="J5" i="5" s="1"/>
  <c r="E13" i="5"/>
  <c r="F5" i="5"/>
  <c r="I5" i="5" s="1"/>
  <c r="G7" i="5"/>
  <c r="N7" i="5" s="1"/>
  <c r="H6" i="5"/>
  <c r="J6" i="5" s="1"/>
  <c r="M6" i="5" s="1"/>
  <c r="M13" i="5"/>
  <c r="M8" i="5"/>
  <c r="M15" i="5"/>
  <c r="I15" i="5"/>
  <c r="E7" i="5"/>
  <c r="G12" i="5"/>
  <c r="N12" i="5" s="1"/>
  <c r="H7" i="5"/>
  <c r="J7" i="5" s="1"/>
  <c r="F10" i="5"/>
  <c r="I10" i="5" s="1"/>
  <c r="M9" i="5"/>
  <c r="F12" i="5"/>
  <c r="I12" i="5" s="1"/>
  <c r="E10" i="5"/>
  <c r="E12" i="5"/>
  <c r="F7" i="5"/>
  <c r="I7" i="5" s="1"/>
  <c r="G10" i="5"/>
  <c r="N10" i="5" s="1"/>
  <c r="H10" i="5"/>
  <c r="J10" i="5" s="1"/>
  <c r="M14" i="5" l="1"/>
  <c r="M16" i="5"/>
  <c r="M5" i="5"/>
  <c r="M11" i="5"/>
  <c r="I11" i="5"/>
  <c r="K7" i="5"/>
  <c r="L7" i="5" s="1"/>
  <c r="M7" i="5"/>
  <c r="K13" i="5"/>
  <c r="L13" i="5" s="1"/>
  <c r="K16" i="5"/>
  <c r="L16" i="5" s="1"/>
  <c r="K15" i="5"/>
  <c r="L15" i="5" s="1"/>
  <c r="K6" i="5"/>
  <c r="L6" i="5" s="1"/>
  <c r="K14" i="5"/>
  <c r="L14" i="5" s="1"/>
  <c r="K8" i="5"/>
  <c r="L8" i="5" s="1"/>
  <c r="K11" i="5"/>
  <c r="L11" i="5" s="1"/>
  <c r="K9" i="5"/>
  <c r="L9" i="5" s="1"/>
  <c r="K10" i="5"/>
  <c r="L10" i="5" s="1"/>
  <c r="M10" i="5"/>
  <c r="K4" i="5"/>
  <c r="L4" i="5" s="1"/>
  <c r="M4" i="5"/>
  <c r="K5" i="5"/>
  <c r="L5" i="5" s="1"/>
  <c r="K12" i="5"/>
  <c r="L12" i="5" s="1"/>
  <c r="M12" i="5"/>
  <c r="A95" i="6" l="1"/>
  <c r="A79" i="6"/>
  <c r="A63" i="6"/>
  <c r="A39" i="6"/>
  <c r="A23" i="6"/>
  <c r="A11" i="6"/>
  <c r="A102" i="6"/>
  <c r="A86" i="6"/>
  <c r="A70" i="6"/>
  <c r="A54" i="6"/>
  <c r="A36" i="6"/>
  <c r="A18" i="6"/>
  <c r="A93" i="6"/>
  <c r="A77" i="6"/>
  <c r="A61" i="6"/>
  <c r="A49" i="6"/>
  <c r="A33" i="6"/>
  <c r="A9" i="6"/>
  <c r="A100" i="6"/>
  <c r="A84" i="6"/>
  <c r="A68" i="6"/>
  <c r="A52" i="6"/>
  <c r="A46" i="6"/>
  <c r="A30" i="6"/>
  <c r="A16" i="6"/>
  <c r="A91" i="6"/>
  <c r="A75" i="6"/>
  <c r="A59" i="6"/>
  <c r="A43" i="6"/>
  <c r="A27" i="6"/>
  <c r="A7" i="6"/>
  <c r="A98" i="6"/>
  <c r="A82" i="6"/>
  <c r="A66" i="6"/>
  <c r="A40" i="6"/>
  <c r="A24" i="6"/>
  <c r="A14" i="6"/>
  <c r="A89" i="6"/>
  <c r="A73" i="6"/>
  <c r="A57" i="6"/>
  <c r="A37" i="6"/>
  <c r="A21" i="6"/>
  <c r="A96" i="6"/>
  <c r="A80" i="6"/>
  <c r="A64" i="6"/>
  <c r="A50" i="6"/>
  <c r="A34" i="6"/>
  <c r="A12" i="6"/>
  <c r="A103" i="6"/>
  <c r="A87" i="6"/>
  <c r="A71" i="6"/>
  <c r="A55" i="6"/>
  <c r="A47" i="6"/>
  <c r="A31" i="6"/>
  <c r="A19" i="6"/>
  <c r="A94" i="6"/>
  <c r="A78" i="6"/>
  <c r="A62" i="6"/>
  <c r="A44" i="6"/>
  <c r="A28" i="6"/>
  <c r="A10" i="6"/>
  <c r="A101" i="6"/>
  <c r="A85" i="6"/>
  <c r="A69" i="6"/>
  <c r="A53" i="6"/>
  <c r="A41" i="6"/>
  <c r="A25" i="6"/>
  <c r="A17" i="6"/>
  <c r="A92" i="6"/>
  <c r="A76" i="6"/>
  <c r="A60" i="6"/>
  <c r="A38" i="6"/>
  <c r="A22" i="6"/>
  <c r="A99" i="6"/>
  <c r="A83" i="6"/>
  <c r="A67" i="6"/>
  <c r="A51" i="6"/>
  <c r="A35" i="6"/>
  <c r="A15" i="6"/>
  <c r="A90" i="6"/>
  <c r="A74" i="6"/>
  <c r="A58" i="6"/>
  <c r="A48" i="6"/>
  <c r="A32" i="6"/>
  <c r="A97" i="6"/>
  <c r="A81" i="6"/>
  <c r="A65" i="6"/>
  <c r="A45" i="6"/>
  <c r="A29" i="6"/>
  <c r="A13" i="6"/>
  <c r="A88" i="6"/>
  <c r="A72" i="6"/>
  <c r="A56" i="6"/>
  <c r="A42" i="6"/>
  <c r="A26" i="6"/>
  <c r="A20" i="6"/>
  <c r="A4" i="6"/>
  <c r="A5" i="6"/>
  <c r="A8" i="6"/>
  <c r="A6" i="6"/>
  <c r="G73" i="6" l="1"/>
  <c r="F73" i="6"/>
  <c r="E73" i="6"/>
  <c r="D73" i="6"/>
  <c r="C73" i="6"/>
  <c r="B73" i="6"/>
  <c r="I73" i="6"/>
  <c r="H73" i="6"/>
  <c r="I31" i="6"/>
  <c r="H31" i="6"/>
  <c r="G31" i="6"/>
  <c r="F31" i="6"/>
  <c r="E31" i="6"/>
  <c r="D31" i="6"/>
  <c r="C31" i="6"/>
  <c r="B31" i="6"/>
  <c r="D52" i="6"/>
  <c r="C52" i="6"/>
  <c r="B52" i="6"/>
  <c r="I52" i="6"/>
  <c r="H52" i="6"/>
  <c r="G52" i="6"/>
  <c r="F52" i="6"/>
  <c r="E52" i="6"/>
  <c r="I97" i="6"/>
  <c r="H97" i="6"/>
  <c r="G97" i="6"/>
  <c r="F97" i="6"/>
  <c r="E97" i="6"/>
  <c r="D97" i="6"/>
  <c r="C97" i="6"/>
  <c r="B97" i="6"/>
  <c r="I47" i="6"/>
  <c r="H47" i="6"/>
  <c r="G47" i="6"/>
  <c r="F47" i="6"/>
  <c r="E47" i="6"/>
  <c r="D47" i="6"/>
  <c r="C47" i="6"/>
  <c r="B47" i="6"/>
  <c r="F14" i="6"/>
  <c r="E14" i="6"/>
  <c r="D14" i="6"/>
  <c r="C14" i="6"/>
  <c r="B14" i="6"/>
  <c r="H14" i="6"/>
  <c r="G14" i="6"/>
  <c r="I14" i="6"/>
  <c r="I23" i="6"/>
  <c r="H23" i="6"/>
  <c r="G23" i="6"/>
  <c r="F23" i="6"/>
  <c r="E23" i="6"/>
  <c r="D23" i="6"/>
  <c r="C23" i="6"/>
  <c r="B23" i="6"/>
  <c r="I6" i="6"/>
  <c r="G6" i="6"/>
  <c r="F6" i="6"/>
  <c r="E6" i="6"/>
  <c r="L23" i="6" s="1"/>
  <c r="D6" i="6"/>
  <c r="B6" i="6"/>
  <c r="K23" i="6" s="1"/>
  <c r="C6" i="6"/>
  <c r="H6" i="6"/>
  <c r="I17" i="6"/>
  <c r="H17" i="6"/>
  <c r="G17" i="6"/>
  <c r="F17" i="6"/>
  <c r="D17" i="6"/>
  <c r="C17" i="6"/>
  <c r="B17" i="6"/>
  <c r="E17" i="6"/>
  <c r="F24" i="6"/>
  <c r="E24" i="6"/>
  <c r="D24" i="6"/>
  <c r="C24" i="6"/>
  <c r="B24" i="6"/>
  <c r="I24" i="6"/>
  <c r="H24" i="6"/>
  <c r="G24" i="6"/>
  <c r="I4" i="6"/>
  <c r="H4" i="6"/>
  <c r="G4" i="6"/>
  <c r="F4" i="6"/>
  <c r="D4" i="6"/>
  <c r="B4" i="6"/>
  <c r="K21" i="6" s="1"/>
  <c r="E4" i="6"/>
  <c r="L21" i="6" s="1"/>
  <c r="C4" i="6"/>
  <c r="I74" i="6"/>
  <c r="H74" i="6"/>
  <c r="G74" i="6"/>
  <c r="F74" i="6"/>
  <c r="E74" i="6"/>
  <c r="D74" i="6"/>
  <c r="C74" i="6"/>
  <c r="B74" i="6"/>
  <c r="I53" i="6"/>
  <c r="H53" i="6"/>
  <c r="G53" i="6"/>
  <c r="F53" i="6"/>
  <c r="E53" i="6"/>
  <c r="D53" i="6"/>
  <c r="C53" i="6"/>
  <c r="B53" i="6"/>
  <c r="I103" i="6"/>
  <c r="H103" i="6"/>
  <c r="G103" i="6"/>
  <c r="F103" i="6"/>
  <c r="E103" i="6"/>
  <c r="D103" i="6"/>
  <c r="C103" i="6"/>
  <c r="B103" i="6"/>
  <c r="F82" i="6"/>
  <c r="E82" i="6"/>
  <c r="D82" i="6"/>
  <c r="C82" i="6"/>
  <c r="B82" i="6"/>
  <c r="I82" i="6"/>
  <c r="H82" i="6"/>
  <c r="G82" i="6"/>
  <c r="C33" i="6"/>
  <c r="B33" i="6"/>
  <c r="I33" i="6"/>
  <c r="H33" i="6"/>
  <c r="G33" i="6"/>
  <c r="F33" i="6"/>
  <c r="E33" i="6"/>
  <c r="D33" i="6"/>
  <c r="I95" i="6"/>
  <c r="H95" i="6"/>
  <c r="G95" i="6"/>
  <c r="F95" i="6"/>
  <c r="E95" i="6"/>
  <c r="D95" i="6"/>
  <c r="C95" i="6"/>
  <c r="B95" i="6"/>
  <c r="I20" i="6"/>
  <c r="H20" i="6"/>
  <c r="G20" i="6"/>
  <c r="F20" i="6"/>
  <c r="E20" i="6"/>
  <c r="D20" i="6"/>
  <c r="C20" i="6"/>
  <c r="B20" i="6"/>
  <c r="I90" i="6"/>
  <c r="H90" i="6"/>
  <c r="G90" i="6"/>
  <c r="F90" i="6"/>
  <c r="E90" i="6"/>
  <c r="D90" i="6"/>
  <c r="C90" i="6"/>
  <c r="B90" i="6"/>
  <c r="I69" i="6"/>
  <c r="H69" i="6"/>
  <c r="G69" i="6"/>
  <c r="F69" i="6"/>
  <c r="E69" i="6"/>
  <c r="D69" i="6"/>
  <c r="C69" i="6"/>
  <c r="B69" i="6"/>
  <c r="H12" i="6"/>
  <c r="G12" i="6"/>
  <c r="F12" i="6"/>
  <c r="E12" i="6"/>
  <c r="D12" i="6"/>
  <c r="C12" i="6"/>
  <c r="I12" i="6"/>
  <c r="B12" i="6"/>
  <c r="F98" i="6"/>
  <c r="E98" i="6"/>
  <c r="D98" i="6"/>
  <c r="C98" i="6"/>
  <c r="B98" i="6"/>
  <c r="I98" i="6"/>
  <c r="H98" i="6"/>
  <c r="G98" i="6"/>
  <c r="C49" i="6"/>
  <c r="B49" i="6"/>
  <c r="I49" i="6"/>
  <c r="H49" i="6"/>
  <c r="G49" i="6"/>
  <c r="F49" i="6"/>
  <c r="E49" i="6"/>
  <c r="D49" i="6"/>
  <c r="I85" i="6"/>
  <c r="H85" i="6"/>
  <c r="G85" i="6"/>
  <c r="F85" i="6"/>
  <c r="E85" i="6"/>
  <c r="D85" i="6"/>
  <c r="C85" i="6"/>
  <c r="B85" i="6"/>
  <c r="I60" i="6"/>
  <c r="H60" i="6"/>
  <c r="G60" i="6"/>
  <c r="F60" i="6"/>
  <c r="E60" i="6"/>
  <c r="D60" i="6"/>
  <c r="C60" i="6"/>
  <c r="B60" i="6"/>
  <c r="H34" i="6"/>
  <c r="G34" i="6"/>
  <c r="F34" i="6"/>
  <c r="E34" i="6"/>
  <c r="D34" i="6"/>
  <c r="C34" i="6"/>
  <c r="B34" i="6"/>
  <c r="I34" i="6"/>
  <c r="E7" i="6"/>
  <c r="L24" i="6" s="1"/>
  <c r="D7" i="6"/>
  <c r="C7" i="6"/>
  <c r="I7" i="6"/>
  <c r="G7" i="6"/>
  <c r="F7" i="6"/>
  <c r="B7" i="6"/>
  <c r="K24" i="6" s="1"/>
  <c r="H7" i="6"/>
  <c r="I42" i="6"/>
  <c r="H42" i="6"/>
  <c r="G42" i="6"/>
  <c r="F42" i="6"/>
  <c r="E42" i="6"/>
  <c r="D42" i="6"/>
  <c r="C42" i="6"/>
  <c r="B42" i="6"/>
  <c r="H50" i="6"/>
  <c r="G50" i="6"/>
  <c r="F50" i="6"/>
  <c r="E50" i="6"/>
  <c r="D50" i="6"/>
  <c r="C50" i="6"/>
  <c r="B50" i="6"/>
  <c r="I50" i="6"/>
  <c r="C77" i="6"/>
  <c r="B77" i="6"/>
  <c r="I77" i="6"/>
  <c r="H77" i="6"/>
  <c r="G77" i="6"/>
  <c r="F77" i="6"/>
  <c r="E77" i="6"/>
  <c r="D77" i="6"/>
  <c r="I51" i="6"/>
  <c r="H51" i="6"/>
  <c r="G51" i="6"/>
  <c r="F51" i="6"/>
  <c r="E51" i="6"/>
  <c r="D51" i="6"/>
  <c r="C51" i="6"/>
  <c r="B51" i="6"/>
  <c r="I10" i="6"/>
  <c r="H10" i="6"/>
  <c r="G10" i="6"/>
  <c r="F10" i="6"/>
  <c r="E10" i="6"/>
  <c r="C10" i="6"/>
  <c r="B10" i="6"/>
  <c r="D10" i="6"/>
  <c r="E43" i="6"/>
  <c r="D43" i="6"/>
  <c r="C43" i="6"/>
  <c r="B43" i="6"/>
  <c r="I43" i="6"/>
  <c r="H43" i="6"/>
  <c r="G43" i="6"/>
  <c r="F43" i="6"/>
  <c r="I72" i="6"/>
  <c r="H72" i="6"/>
  <c r="G72" i="6"/>
  <c r="F72" i="6"/>
  <c r="E72" i="6"/>
  <c r="D72" i="6"/>
  <c r="C72" i="6"/>
  <c r="B72" i="6"/>
  <c r="I28" i="6"/>
  <c r="H28" i="6"/>
  <c r="G28" i="6"/>
  <c r="F28" i="6"/>
  <c r="E28" i="6"/>
  <c r="D28" i="6"/>
  <c r="C28" i="6"/>
  <c r="B28" i="6"/>
  <c r="E59" i="6"/>
  <c r="D59" i="6"/>
  <c r="C59" i="6"/>
  <c r="B59" i="6"/>
  <c r="I59" i="6"/>
  <c r="H59" i="6"/>
  <c r="G59" i="6"/>
  <c r="F59" i="6"/>
  <c r="I88" i="6"/>
  <c r="H88" i="6"/>
  <c r="G88" i="6"/>
  <c r="F88" i="6"/>
  <c r="E88" i="6"/>
  <c r="D88" i="6"/>
  <c r="C88" i="6"/>
  <c r="B88" i="6"/>
  <c r="I44" i="6"/>
  <c r="H44" i="6"/>
  <c r="G44" i="6"/>
  <c r="F44" i="6"/>
  <c r="E44" i="6"/>
  <c r="D44" i="6"/>
  <c r="C44" i="6"/>
  <c r="B44" i="6"/>
  <c r="H96" i="6"/>
  <c r="G96" i="6"/>
  <c r="F96" i="6"/>
  <c r="E96" i="6"/>
  <c r="D96" i="6"/>
  <c r="C96" i="6"/>
  <c r="B96" i="6"/>
  <c r="I96" i="6"/>
  <c r="E75" i="6"/>
  <c r="D75" i="6"/>
  <c r="C75" i="6"/>
  <c r="B75" i="6"/>
  <c r="I75" i="6"/>
  <c r="H75" i="6"/>
  <c r="G75" i="6"/>
  <c r="F75" i="6"/>
  <c r="B36" i="6"/>
  <c r="I36" i="6"/>
  <c r="H36" i="6"/>
  <c r="G36" i="6"/>
  <c r="F36" i="6"/>
  <c r="E36" i="6"/>
  <c r="D36" i="6"/>
  <c r="C36" i="6"/>
  <c r="H13" i="6"/>
  <c r="G13" i="6"/>
  <c r="F13" i="6"/>
  <c r="E13" i="6"/>
  <c r="C13" i="6"/>
  <c r="B13" i="6"/>
  <c r="I13" i="6"/>
  <c r="D13" i="6"/>
  <c r="I99" i="6"/>
  <c r="H99" i="6"/>
  <c r="G99" i="6"/>
  <c r="F99" i="6"/>
  <c r="E99" i="6"/>
  <c r="D99" i="6"/>
  <c r="C99" i="6"/>
  <c r="B99" i="6"/>
  <c r="I62" i="6"/>
  <c r="H62" i="6"/>
  <c r="G62" i="6"/>
  <c r="F62" i="6"/>
  <c r="E62" i="6"/>
  <c r="D62" i="6"/>
  <c r="C62" i="6"/>
  <c r="B62" i="6"/>
  <c r="G21" i="6"/>
  <c r="F21" i="6"/>
  <c r="E21" i="6"/>
  <c r="D21" i="6"/>
  <c r="C21" i="6"/>
  <c r="B21" i="6"/>
  <c r="I21" i="6"/>
  <c r="H21" i="6"/>
  <c r="E91" i="6"/>
  <c r="D91" i="6"/>
  <c r="C91" i="6"/>
  <c r="B91" i="6"/>
  <c r="I91" i="6"/>
  <c r="H91" i="6"/>
  <c r="G91" i="6"/>
  <c r="F91" i="6"/>
  <c r="B54" i="6"/>
  <c r="I54" i="6"/>
  <c r="H54" i="6"/>
  <c r="G54" i="6"/>
  <c r="F54" i="6"/>
  <c r="E54" i="6"/>
  <c r="D54" i="6"/>
  <c r="C54" i="6"/>
  <c r="I26" i="6"/>
  <c r="H26" i="6"/>
  <c r="G26" i="6"/>
  <c r="F26" i="6"/>
  <c r="E26" i="6"/>
  <c r="D26" i="6"/>
  <c r="C26" i="6"/>
  <c r="B26" i="6"/>
  <c r="D46" i="6"/>
  <c r="C46" i="6"/>
  <c r="B46" i="6"/>
  <c r="I46" i="6"/>
  <c r="H46" i="6"/>
  <c r="G46" i="6"/>
  <c r="F46" i="6"/>
  <c r="E46" i="6"/>
  <c r="I15" i="6"/>
  <c r="H15" i="6"/>
  <c r="F15" i="6"/>
  <c r="E15" i="6"/>
  <c r="D15" i="6"/>
  <c r="C15" i="6"/>
  <c r="B15" i="6"/>
  <c r="G15" i="6"/>
  <c r="C61" i="6"/>
  <c r="B61" i="6"/>
  <c r="I61" i="6"/>
  <c r="H61" i="6"/>
  <c r="G61" i="6"/>
  <c r="F61" i="6"/>
  <c r="E61" i="6"/>
  <c r="D61" i="6"/>
  <c r="I35" i="6"/>
  <c r="H35" i="6"/>
  <c r="G35" i="6"/>
  <c r="F35" i="6"/>
  <c r="E35" i="6"/>
  <c r="D35" i="6"/>
  <c r="C35" i="6"/>
  <c r="B35" i="6"/>
  <c r="I101" i="6"/>
  <c r="H101" i="6"/>
  <c r="G101" i="6"/>
  <c r="F101" i="6"/>
  <c r="E101" i="6"/>
  <c r="D101" i="6"/>
  <c r="C101" i="6"/>
  <c r="B101" i="6"/>
  <c r="E27" i="6"/>
  <c r="D27" i="6"/>
  <c r="C27" i="6"/>
  <c r="B27" i="6"/>
  <c r="I27" i="6"/>
  <c r="H27" i="6"/>
  <c r="G27" i="6"/>
  <c r="F27" i="6"/>
  <c r="I56" i="6"/>
  <c r="H56" i="6"/>
  <c r="G56" i="6"/>
  <c r="F56" i="6"/>
  <c r="E56" i="6"/>
  <c r="D56" i="6"/>
  <c r="C56" i="6"/>
  <c r="B56" i="6"/>
  <c r="H64" i="6"/>
  <c r="G64" i="6"/>
  <c r="F64" i="6"/>
  <c r="E64" i="6"/>
  <c r="D64" i="6"/>
  <c r="C64" i="6"/>
  <c r="B64" i="6"/>
  <c r="I64" i="6"/>
  <c r="C93" i="6"/>
  <c r="B93" i="6"/>
  <c r="I93" i="6"/>
  <c r="H93" i="6"/>
  <c r="G93" i="6"/>
  <c r="F93" i="6"/>
  <c r="E93" i="6"/>
  <c r="D93" i="6"/>
  <c r="I67" i="6"/>
  <c r="H67" i="6"/>
  <c r="G67" i="6"/>
  <c r="F67" i="6"/>
  <c r="E67" i="6"/>
  <c r="D67" i="6"/>
  <c r="C67" i="6"/>
  <c r="B67" i="6"/>
  <c r="H80" i="6"/>
  <c r="G80" i="6"/>
  <c r="F80" i="6"/>
  <c r="E80" i="6"/>
  <c r="D80" i="6"/>
  <c r="C80" i="6"/>
  <c r="B80" i="6"/>
  <c r="I80" i="6"/>
  <c r="B18" i="6"/>
  <c r="I18" i="6"/>
  <c r="H18" i="6"/>
  <c r="F18" i="6"/>
  <c r="E18" i="6"/>
  <c r="D18" i="6"/>
  <c r="C18" i="6"/>
  <c r="G18" i="6"/>
  <c r="I83" i="6"/>
  <c r="H83" i="6"/>
  <c r="G83" i="6"/>
  <c r="F83" i="6"/>
  <c r="E83" i="6"/>
  <c r="D83" i="6"/>
  <c r="C83" i="6"/>
  <c r="B83" i="6"/>
  <c r="I29" i="6"/>
  <c r="H29" i="6"/>
  <c r="G29" i="6"/>
  <c r="F29" i="6"/>
  <c r="E29" i="6"/>
  <c r="D29" i="6"/>
  <c r="C29" i="6"/>
  <c r="B29" i="6"/>
  <c r="I22" i="6"/>
  <c r="H22" i="6"/>
  <c r="G22" i="6"/>
  <c r="F22" i="6"/>
  <c r="E22" i="6"/>
  <c r="D22" i="6"/>
  <c r="C22" i="6"/>
  <c r="B22" i="6"/>
  <c r="I78" i="6"/>
  <c r="H78" i="6"/>
  <c r="G78" i="6"/>
  <c r="F78" i="6"/>
  <c r="E78" i="6"/>
  <c r="D78" i="6"/>
  <c r="C78" i="6"/>
  <c r="B78" i="6"/>
  <c r="G37" i="6"/>
  <c r="F37" i="6"/>
  <c r="E37" i="6"/>
  <c r="D37" i="6"/>
  <c r="C37" i="6"/>
  <c r="B37" i="6"/>
  <c r="I37" i="6"/>
  <c r="H37" i="6"/>
  <c r="D16" i="6"/>
  <c r="C16" i="6"/>
  <c r="B16" i="6"/>
  <c r="H16" i="6"/>
  <c r="F16" i="6"/>
  <c r="E16" i="6"/>
  <c r="I16" i="6"/>
  <c r="G16" i="6"/>
  <c r="B70" i="6"/>
  <c r="I70" i="6"/>
  <c r="H70" i="6"/>
  <c r="G70" i="6"/>
  <c r="F70" i="6"/>
  <c r="E70" i="6"/>
  <c r="D70" i="6"/>
  <c r="C70" i="6"/>
  <c r="I45" i="6"/>
  <c r="H45" i="6"/>
  <c r="G45" i="6"/>
  <c r="F45" i="6"/>
  <c r="E45" i="6"/>
  <c r="D45" i="6"/>
  <c r="C45" i="6"/>
  <c r="B45" i="6"/>
  <c r="I38" i="6"/>
  <c r="H38" i="6"/>
  <c r="G38" i="6"/>
  <c r="F38" i="6"/>
  <c r="E38" i="6"/>
  <c r="D38" i="6"/>
  <c r="C38" i="6"/>
  <c r="B38" i="6"/>
  <c r="I94" i="6"/>
  <c r="H94" i="6"/>
  <c r="G94" i="6"/>
  <c r="F94" i="6"/>
  <c r="E94" i="6"/>
  <c r="D94" i="6"/>
  <c r="C94" i="6"/>
  <c r="B94" i="6"/>
  <c r="G57" i="6"/>
  <c r="F57" i="6"/>
  <c r="E57" i="6"/>
  <c r="D57" i="6"/>
  <c r="C57" i="6"/>
  <c r="B57" i="6"/>
  <c r="I57" i="6"/>
  <c r="H57" i="6"/>
  <c r="D30" i="6"/>
  <c r="C30" i="6"/>
  <c r="B30" i="6"/>
  <c r="I30" i="6"/>
  <c r="H30" i="6"/>
  <c r="G30" i="6"/>
  <c r="F30" i="6"/>
  <c r="E30" i="6"/>
  <c r="B86" i="6"/>
  <c r="I86" i="6"/>
  <c r="H86" i="6"/>
  <c r="G86" i="6"/>
  <c r="F86" i="6"/>
  <c r="E86" i="6"/>
  <c r="D86" i="6"/>
  <c r="C86" i="6"/>
  <c r="I81" i="6"/>
  <c r="H81" i="6"/>
  <c r="G81" i="6"/>
  <c r="F81" i="6"/>
  <c r="E81" i="6"/>
  <c r="D81" i="6"/>
  <c r="C81" i="6"/>
  <c r="B81" i="6"/>
  <c r="I65" i="6"/>
  <c r="H65" i="6"/>
  <c r="G65" i="6"/>
  <c r="F65" i="6"/>
  <c r="E65" i="6"/>
  <c r="D65" i="6"/>
  <c r="C65" i="6"/>
  <c r="B65" i="6"/>
  <c r="I19" i="6"/>
  <c r="H19" i="6"/>
  <c r="G19" i="6"/>
  <c r="F19" i="6"/>
  <c r="E19" i="6"/>
  <c r="D19" i="6"/>
  <c r="C19" i="6"/>
  <c r="B19" i="6"/>
  <c r="I76" i="6"/>
  <c r="H76" i="6"/>
  <c r="G76" i="6"/>
  <c r="F76" i="6"/>
  <c r="E76" i="6"/>
  <c r="D76" i="6"/>
  <c r="C76" i="6"/>
  <c r="B76" i="6"/>
  <c r="G89" i="6"/>
  <c r="F89" i="6"/>
  <c r="E89" i="6"/>
  <c r="D89" i="6"/>
  <c r="C89" i="6"/>
  <c r="B89" i="6"/>
  <c r="I89" i="6"/>
  <c r="H89" i="6"/>
  <c r="I11" i="6"/>
  <c r="H11" i="6"/>
  <c r="G11" i="6"/>
  <c r="E11" i="6"/>
  <c r="C11" i="6"/>
  <c r="B11" i="6"/>
  <c r="D11" i="6"/>
  <c r="F11" i="6"/>
  <c r="I92" i="6"/>
  <c r="H92" i="6"/>
  <c r="G92" i="6"/>
  <c r="F92" i="6"/>
  <c r="E92" i="6"/>
  <c r="D92" i="6"/>
  <c r="C92" i="6"/>
  <c r="B92" i="6"/>
  <c r="D68" i="6"/>
  <c r="C68" i="6"/>
  <c r="B68" i="6"/>
  <c r="I68" i="6"/>
  <c r="H68" i="6"/>
  <c r="G68" i="6"/>
  <c r="F68" i="6"/>
  <c r="E68" i="6"/>
  <c r="I32" i="6"/>
  <c r="H32" i="6"/>
  <c r="G32" i="6"/>
  <c r="F32" i="6"/>
  <c r="E32" i="6"/>
  <c r="D32" i="6"/>
  <c r="C32" i="6"/>
  <c r="B32" i="6"/>
  <c r="I55" i="6"/>
  <c r="H55" i="6"/>
  <c r="G55" i="6"/>
  <c r="F55" i="6"/>
  <c r="E55" i="6"/>
  <c r="D55" i="6"/>
  <c r="C55" i="6"/>
  <c r="B55" i="6"/>
  <c r="D84" i="6"/>
  <c r="C84" i="6"/>
  <c r="B84" i="6"/>
  <c r="I84" i="6"/>
  <c r="H84" i="6"/>
  <c r="G84" i="6"/>
  <c r="F84" i="6"/>
  <c r="E84" i="6"/>
  <c r="I39" i="6"/>
  <c r="H39" i="6"/>
  <c r="G39" i="6"/>
  <c r="F39" i="6"/>
  <c r="E39" i="6"/>
  <c r="D39" i="6"/>
  <c r="C39" i="6"/>
  <c r="B39" i="6"/>
  <c r="H8" i="6"/>
  <c r="G8" i="6"/>
  <c r="E8" i="6"/>
  <c r="L25" i="6" s="1"/>
  <c r="D8" i="6"/>
  <c r="C8" i="6"/>
  <c r="B8" i="6"/>
  <c r="K25" i="6" s="1"/>
  <c r="F8" i="6"/>
  <c r="I8" i="6"/>
  <c r="I48" i="6"/>
  <c r="H48" i="6"/>
  <c r="G48" i="6"/>
  <c r="F48" i="6"/>
  <c r="E48" i="6"/>
  <c r="D48" i="6"/>
  <c r="C48" i="6"/>
  <c r="B48" i="6"/>
  <c r="I25" i="6"/>
  <c r="H25" i="6"/>
  <c r="G25" i="6"/>
  <c r="F25" i="6"/>
  <c r="E25" i="6"/>
  <c r="D25" i="6"/>
  <c r="C25" i="6"/>
  <c r="B25" i="6"/>
  <c r="I71" i="6"/>
  <c r="H71" i="6"/>
  <c r="G71" i="6"/>
  <c r="F71" i="6"/>
  <c r="E71" i="6"/>
  <c r="D71" i="6"/>
  <c r="C71" i="6"/>
  <c r="B71" i="6"/>
  <c r="F40" i="6"/>
  <c r="E40" i="6"/>
  <c r="D40" i="6"/>
  <c r="C40" i="6"/>
  <c r="B40" i="6"/>
  <c r="I40" i="6"/>
  <c r="H40" i="6"/>
  <c r="G40" i="6"/>
  <c r="D100" i="6"/>
  <c r="C100" i="6"/>
  <c r="B100" i="6"/>
  <c r="I100" i="6"/>
  <c r="H100" i="6"/>
  <c r="G100" i="6"/>
  <c r="F100" i="6"/>
  <c r="E100" i="6"/>
  <c r="I63" i="6"/>
  <c r="H63" i="6"/>
  <c r="G63" i="6"/>
  <c r="F63" i="6"/>
  <c r="E63" i="6"/>
  <c r="D63" i="6"/>
  <c r="C63" i="6"/>
  <c r="B63" i="6"/>
  <c r="G5" i="6"/>
  <c r="F5" i="6"/>
  <c r="E5" i="6"/>
  <c r="L22" i="6" s="1"/>
  <c r="B5" i="6"/>
  <c r="K22" i="6" s="1"/>
  <c r="I5" i="6"/>
  <c r="H5" i="6"/>
  <c r="C5" i="6"/>
  <c r="D5" i="6"/>
  <c r="I58" i="6"/>
  <c r="H58" i="6"/>
  <c r="G58" i="6"/>
  <c r="F58" i="6"/>
  <c r="E58" i="6"/>
  <c r="D58" i="6"/>
  <c r="C58" i="6"/>
  <c r="B58" i="6"/>
  <c r="I41" i="6"/>
  <c r="H41" i="6"/>
  <c r="G41" i="6"/>
  <c r="F41" i="6"/>
  <c r="E41" i="6"/>
  <c r="D41" i="6"/>
  <c r="C41" i="6"/>
  <c r="B41" i="6"/>
  <c r="I87" i="6"/>
  <c r="H87" i="6"/>
  <c r="G87" i="6"/>
  <c r="F87" i="6"/>
  <c r="E87" i="6"/>
  <c r="D87" i="6"/>
  <c r="C87" i="6"/>
  <c r="B87" i="6"/>
  <c r="F66" i="6"/>
  <c r="E66" i="6"/>
  <c r="D66" i="6"/>
  <c r="C66" i="6"/>
  <c r="B66" i="6"/>
  <c r="I66" i="6"/>
  <c r="H66" i="6"/>
  <c r="G66" i="6"/>
  <c r="C9" i="6"/>
  <c r="B9" i="6"/>
  <c r="I9" i="6"/>
  <c r="G9" i="6"/>
  <c r="E9" i="6"/>
  <c r="D9" i="6"/>
  <c r="H9" i="6"/>
  <c r="F9" i="6"/>
  <c r="I79" i="6"/>
  <c r="H79" i="6"/>
  <c r="G79" i="6"/>
  <c r="F79" i="6"/>
  <c r="E79" i="6"/>
  <c r="D79" i="6"/>
  <c r="C79" i="6"/>
  <c r="B79" i="6"/>
  <c r="B102" i="6"/>
  <c r="I102" i="6"/>
  <c r="H102" i="6"/>
  <c r="G102" i="6"/>
  <c r="F102" i="6"/>
  <c r="E102" i="6"/>
  <c r="D102" i="6"/>
  <c r="C102" i="6"/>
</calcChain>
</file>

<file path=xl/sharedStrings.xml><?xml version="1.0" encoding="utf-8"?>
<sst xmlns="http://schemas.openxmlformats.org/spreadsheetml/2006/main" count="1014" uniqueCount="242">
  <si>
    <t>Калькулятор рейтинга скважин ГДИС</t>
  </si>
  <si>
    <t>Полная инструкция по работе с калькулятором</t>
  </si>
  <si>
    <t>№</t>
  </si>
  <si>
    <t>Раздел</t>
  </si>
  <si>
    <t>Практическое правило</t>
  </si>
  <si>
    <t>1</t>
  </si>
  <si>
    <t>Настройте критерии</t>
  </si>
  <si>
    <t>На листе «Настройки» выберите используемые критерии, задайте веса и параметры. Скрытые технические столбцы не редактируйте.</t>
  </si>
  <si>
    <t>2</t>
  </si>
  <si>
    <t>Введите данные</t>
  </si>
  <si>
    <t>На листе «Данные» одна строка должна соответствовать одной скважине. Не меняйте строку заголовков и структуру таблицы.</t>
  </si>
  <si>
    <t>3</t>
  </si>
  <si>
    <t>Соблюдайте формат</t>
  </si>
  <si>
    <t>Для логических признаков используйте только «Да» или «Нет» без звездочек и сносок. Числа вводите как числа, даты — как даты.</t>
  </si>
  <si>
    <t>4</t>
  </si>
  <si>
    <t>Проверьте μ</t>
  </si>
  <si>
    <t>На листе «Критерии» проверьте название критерия, вес, основание и рассчитанное μ. Формульные и скрытые ячейки не редактируйте.</t>
  </si>
  <si>
    <t>5</t>
  </si>
  <si>
    <t>Проверьте расчет</t>
  </si>
  <si>
    <t>На листе «Расчет» контролируйте активные и использованные критерии, пропуски, полноту данных, сумму весов, λ, место, статус и комментарий.</t>
  </si>
  <si>
    <t>6</t>
  </si>
  <si>
    <t>Посмотрите рейтинг</t>
  </si>
  <si>
    <t>На листе «Рейтинг» находится итоговый порядок и диаграмма. Количество отображаемых скважин определяется настройкой TOP-N.</t>
  </si>
  <si>
    <t>Как читать результаты</t>
  </si>
  <si>
    <t>μ</t>
  </si>
  <si>
    <t>Значение критерия</t>
  </si>
  <si>
    <t>μ показывает степень выполнения отдельного критерия. Обычно диапазон — от 0 до 1: чем выше μ, тем сильнее критерий повышает приоритет.</t>
  </si>
  <si>
    <t>Вес</t>
  </si>
  <si>
    <t>Вклад критерия</t>
  </si>
  <si>
    <t>Вес определяет относительный вклад критерия в итоговый расчет. После изменения весов проверьте контроль суммы весов на листе «Настройки».</t>
  </si>
  <si>
    <t>λ</t>
  </si>
  <si>
    <t>Итоговый коэффициент</t>
  </si>
  <si>
    <t>λ объединяет значения μ с учетом весов. Чем выше λ, тем выше итоговый приоритет скважины.</t>
  </si>
  <si>
    <t>Место</t>
  </si>
  <si>
    <t>Позиция в рейтинге</t>
  </si>
  <si>
    <t>Место 1 соответствует наивысшему приоритету. При одинаковом λ порядок определяется действующей расчетной формулой книги.</t>
  </si>
  <si>
    <t>Статус</t>
  </si>
  <si>
    <t>Кандидат или резерв</t>
  </si>
  <si>
    <t>Статус формируется по настройкам режима отбора, порогу λ, количеству оснований и TOP-N. Для объяснения результата смотрите комментарий.</t>
  </si>
  <si>
    <t>Важные правила ввода</t>
  </si>
  <si>
    <t>Номер скважины</t>
  </si>
  <si>
    <t>Номер скважины является текстовым идентификатором. Значения 001, 005, 010 и 081 должны вводиться и храниться с ведущими нулями.</t>
  </si>
  <si>
    <t>Да / Нет</t>
  </si>
  <si>
    <t>Используйте только чистые значения «Да» и «Нет». Не вводите «Да*», «Да**», «Нет*» и другие пояснительные символы.</t>
  </si>
  <si>
    <t>Числовые значения</t>
  </si>
  <si>
    <t>Не добавляйте звездочки к числам. Например, вводите 0,4 или 2,7 как числовые значения; пояснения размещайте в предусмотренном поле комментария.</t>
  </si>
  <si>
    <t>Пропуски</t>
  </si>
  <si>
    <t>Если исходного значения нет, оставьте ячейку пустой. Не заменяйте пропуск нулем, текстом «нет данных» или дефисом без отдельного правила.</t>
  </si>
  <si>
    <t>Формулы и техника</t>
  </si>
  <si>
    <t>Не удаляйте и не заменяйте формулы значениями. Не показывайте и не редактируйте скрытые технические строки и столбцы без необходимости.</t>
  </si>
  <si>
    <t>Пересчет</t>
  </si>
  <si>
    <t>Книга настроена на автоматический полный пересчет при открытии Excel. После открытия дождитесь завершения расчета перед анализом рейтинга.</t>
  </si>
  <si>
    <t>Назначение листов</t>
  </si>
  <si>
    <t>Настройки</t>
  </si>
  <si>
    <t>Включение критериев, веса, типы правил, поля данных, пороги, параметры сигмоиды, политика пропусков, режим отбора и TOP-N.</t>
  </si>
  <si>
    <t>Данные</t>
  </si>
  <si>
    <t>Пользовательский ввод исходных сведений по скважинам. Одна скважина — одна строка; номер скважины хранится как текст.</t>
  </si>
  <si>
    <t>Критерии</t>
  </si>
  <si>
    <t>Расчет μ по каждой скважине и каждому активному критерию. Пользовательская часть предназначена для просмотра результата.</t>
  </si>
  <si>
    <t>Расчет</t>
  </si>
  <si>
    <t>Сводный расчет полноты данных, суммы весов, λ, места, статуса, комментария и основных сработавших критериев.</t>
  </si>
  <si>
    <t>Рейтинг</t>
  </si>
  <si>
    <t>Итоговый ранжированный список скважин и диаграмма TOP-N.</t>
  </si>
  <si>
    <t>Контроль перед использованием</t>
  </si>
  <si>
    <t>Проверьте данные</t>
  </si>
  <si>
    <t>Убедитесь, что номера скважин сохранены как текст, значения «Да/Нет» очищены, а числовые поля действительно содержат числа.</t>
  </si>
  <si>
    <t>Проверьте настройки</t>
  </si>
  <si>
    <t>Убедитесь, что нужные критерии включены, веса и параметры заданы корректно, а контроль весов не показывает предупреждение.</t>
  </si>
  <si>
    <t>Убедитесь, что в пользовательских результатах нет сообщений об ошибке или некорректных настройках и что полнота данных достаточна.</t>
  </si>
  <si>
    <t>Используйте результат</t>
  </si>
  <si>
    <t>Сначала анализируйте λ и место, затем статус, комментарий и основные критерии. При изменении данных или настроек дождитесь нового пересчета.</t>
  </si>
  <si>
    <t>Настройки калькулятора</t>
  </si>
  <si>
    <t>ОБЩИЕ НАСТРОЙКИ</t>
  </si>
  <si>
    <t>μ Да</t>
  </si>
  <si>
    <t>Условие выполнено</t>
  </si>
  <si>
    <t>μ Нет</t>
  </si>
  <si>
    <t>Условие не выполнено</t>
  </si>
  <si>
    <t>Расчет λ</t>
  </si>
  <si>
    <t>Взвешенное геометрическое</t>
  </si>
  <si>
    <t>Итог по весам и μ</t>
  </si>
  <si>
    <t>Минимум оснований</t>
  </si>
  <si>
    <t>Для статуса «Кандидат»</t>
  </si>
  <si>
    <t>ТОП-N</t>
  </si>
  <si>
    <t>Количество строк на диаграмме</t>
  </si>
  <si>
    <t>Порог λ</t>
  </si>
  <si>
    <t>Для правила «Порог λ»</t>
  </si>
  <si>
    <t>Правило отбора</t>
  </si>
  <si>
    <t>ТОП-N / Порог λ / только ранжирование</t>
  </si>
  <si>
    <t>Если нет данных</t>
  </si>
  <si>
    <t>Блокировать</t>
  </si>
  <si>
    <t>Общее действие по умолчанию</t>
  </si>
  <si>
    <t>Допуск суммы весов</t>
  </si>
  <si>
    <t>Служебная настройка</t>
  </si>
  <si>
    <t>Минимальное μ</t>
  </si>
  <si>
    <t>Защита расчета</t>
  </si>
  <si>
    <t>Нейтральное μ</t>
  </si>
  <si>
    <t>Порог основания (μ)</t>
  </si>
  <si>
    <t>Условие считается выполненным</t>
  </si>
  <si>
    <t>Сумма весов</t>
  </si>
  <si>
    <t>Проверка весов</t>
  </si>
  <si>
    <t>КРИТЕРИИ — желтые ячейки можно изменять</t>
  </si>
  <si>
    <t>Использовать</t>
  </si>
  <si>
    <t>Критерий</t>
  </si>
  <si>
    <t>Тип расчета</t>
  </si>
  <si>
    <t>Поле 1</t>
  </si>
  <si>
    <t>Поле 2</t>
  </si>
  <si>
    <t>Порог / середина</t>
  </si>
  <si>
    <t>Крутизна</t>
  </si>
  <si>
    <t>Основание для кандидата</t>
  </si>
  <si>
    <t>Комментарий</t>
  </si>
  <si>
    <t>Код</t>
  </si>
  <si>
    <t>Порядок</t>
  </si>
  <si>
    <t>Код типа</t>
  </si>
  <si>
    <t>Доп. параметр</t>
  </si>
  <si>
    <t>μ min</t>
  </si>
  <si>
    <t>μ max</t>
  </si>
  <si>
    <t>Код пропуска</t>
  </si>
  <si>
    <t>Категория</t>
  </si>
  <si>
    <t>Да</t>
  </si>
  <si>
    <t>Запланировано или проведено ГТМ</t>
  </si>
  <si>
    <t>ГТМ</t>
  </si>
  <si>
    <t>Качественный критерий</t>
  </si>
  <si>
    <t>C01_GTM</t>
  </si>
  <si>
    <t>Качественный</t>
  </si>
  <si>
    <t>Недостаточно ГДИС для создания модели пласт-скважина</t>
  </si>
  <si>
    <t>Недостаточно ГДИС</t>
  </si>
  <si>
    <t>Недостаточно исследований</t>
  </si>
  <si>
    <t>C02_GDIS</t>
  </si>
  <si>
    <t>Наблюдается снижение продуктивности</t>
  </si>
  <si>
    <t>Снижение продуктивности</t>
  </si>
  <si>
    <t>C03_PROD</t>
  </si>
  <si>
    <t>Рост хлора</t>
  </si>
  <si>
    <t>C04_CL</t>
  </si>
  <si>
    <t>Проблемы с адаптацией в ГДМ</t>
  </si>
  <si>
    <t>Проблемы ГДМ</t>
  </si>
  <si>
    <t>Проблемы адаптации модели</t>
  </si>
  <si>
    <t>C05_GDM</t>
  </si>
  <si>
    <t>Невыход на радиальный режим / низкая достоверность ЛНД</t>
  </si>
  <si>
    <t>ЛНД</t>
  </si>
  <si>
    <t>Низкая достоверность</t>
  </si>
  <si>
    <t>C06_LND</t>
  </si>
  <si>
    <t>Продолжительность пребывания без ГДИ</t>
  </si>
  <si>
    <t>Сигмоида</t>
  </si>
  <si>
    <t>Продолжительность без ГДИ</t>
  </si>
  <si>
    <t>Нет</t>
  </si>
  <si>
    <t>Середина и крутизна перехода</t>
  </si>
  <si>
    <t>C07_NO_GDI</t>
  </si>
  <si>
    <t>Количественный</t>
  </si>
  <si>
    <t>Не проведен АДД за скользящий год</t>
  </si>
  <si>
    <t>Не проведен АДД</t>
  </si>
  <si>
    <t>Нет исследования за год</t>
  </si>
  <si>
    <t>C08_NO_ADD</t>
  </si>
  <si>
    <t>Удельное количество ГДИ от накопленного периода работы</t>
  </si>
  <si>
    <t>Удельное количество ГДИ</t>
  </si>
  <si>
    <t>C09_SPEC_GDI</t>
  </si>
  <si>
    <t>Рост ВГФ</t>
  </si>
  <si>
    <t>Рост показателя</t>
  </si>
  <si>
    <t>ВГФ текущий</t>
  </si>
  <si>
    <t>ВГФ предыдущий</t>
  </si>
  <si>
    <t>Укажите порог роста</t>
  </si>
  <si>
    <t>C10_VGF_GROWTH</t>
  </si>
  <si>
    <t>Превышение предельного ВГФ</t>
  </si>
  <si>
    <t>Больше порога</t>
  </si>
  <si>
    <t>Порог значения показателя</t>
  </si>
  <si>
    <t>C11_VGF_LIMIT</t>
  </si>
  <si>
    <t>Продолжительность пребывания без ИД</t>
  </si>
  <si>
    <t>Продолжительность без ИД</t>
  </si>
  <si>
    <t>Заполните середину и крутизну</t>
  </si>
  <si>
    <t>C12_NO_ID</t>
  </si>
  <si>
    <t>Продолжительность пребывания без КВД</t>
  </si>
  <si>
    <t>Продолжительность без КВД</t>
  </si>
  <si>
    <t>C13_NO_KVD</t>
  </si>
  <si>
    <t>Возможность проведения исследований</t>
  </si>
  <si>
    <t>Техническая возможность</t>
  </si>
  <si>
    <t>C14_TECH</t>
  </si>
  <si>
    <t>Высокодебитные скважины</t>
  </si>
  <si>
    <t>ТОП %</t>
  </si>
  <si>
    <t>Дебит</t>
  </si>
  <si>
    <t>Доля фонда с наибольшим дебитом</t>
  </si>
  <si>
    <t>C15_TOP_DEBIT</t>
  </si>
  <si>
    <t>Достаточность ГДИС с учетом стационарного оснащения</t>
  </si>
  <si>
    <t>Количество + флаг</t>
  </si>
  <si>
    <t>Количество ГДИ</t>
  </si>
  <si>
    <t>Глубинные датчики</t>
  </si>
  <si>
    <t>Количество исследований и оснащение</t>
  </si>
  <si>
    <t>C16_GDIS_RULE</t>
  </si>
  <si>
    <t>Свободный критерий</t>
  </si>
  <si>
    <t>Данные — пример заполнения</t>
  </si>
  <si>
    <t>Желтые ячейки — ввод данных. Одна строка соответствует одной скважине.</t>
  </si>
  <si>
    <t>Желтые ячейки — ввод пользователя. Заголовки являются стабильным интерфейсом: критерии находят поля по имени, а не по номеру колонки.</t>
  </si>
  <si>
    <t>Скважина</t>
  </si>
  <si>
    <t>Пласт</t>
  </si>
  <si>
    <t>Состояние</t>
  </si>
  <si>
    <t>Дата запуска</t>
  </si>
  <si>
    <t>Расходомер</t>
  </si>
  <si>
    <t>Cl текущий</t>
  </si>
  <si>
    <t>Cl предыдущий</t>
  </si>
  <si>
    <t>Последний АДД</t>
  </si>
  <si>
    <t>Manual μ</t>
  </si>
  <si>
    <t>11_ЗБС</t>
  </si>
  <si>
    <t>ПК1</t>
  </si>
  <si>
    <t>В работе</t>
  </si>
  <si>
    <t>051_ЗБС</t>
  </si>
  <si>
    <t>072_ЗБС</t>
  </si>
  <si>
    <t>081</t>
  </si>
  <si>
    <t>222_ЗБС2</t>
  </si>
  <si>
    <t>10601_ЗБС</t>
  </si>
  <si>
    <t>ПК-19-1-2</t>
  </si>
  <si>
    <t>10502_ЗБС</t>
  </si>
  <si>
    <t>АТ-8-1-1</t>
  </si>
  <si>
    <t>В бездействии</t>
  </si>
  <si>
    <t>10901_КЛК</t>
  </si>
  <si>
    <t>ПК19-20</t>
  </si>
  <si>
    <t>11001</t>
  </si>
  <si>
    <t>Ожидает запуск</t>
  </si>
  <si>
    <t>054_ПВЛГ</t>
  </si>
  <si>
    <t>ПК14</t>
  </si>
  <si>
    <t>10802</t>
  </si>
  <si>
    <t>ПК-19-2+20</t>
  </si>
  <si>
    <t>10305_ЗБС</t>
  </si>
  <si>
    <t>ПК-19-2</t>
  </si>
  <si>
    <t>322</t>
  </si>
  <si>
    <t>ПК-1</t>
  </si>
  <si>
    <t>Критерии — значения μ по скважинам</t>
  </si>
  <si>
    <t>Критерии — исходное значение → μ → вес</t>
  </si>
  <si>
    <t>μ по критериям</t>
  </si>
  <si>
    <t>μ ПО КРИТЕРИЯМ</t>
  </si>
  <si>
    <t>ИСХОДНОЕ ЗНАЧЕНИЕ 1</t>
  </si>
  <si>
    <t>ИСХОДНОЕ ЗНАЧЕНИЕ 2</t>
  </si>
  <si>
    <t>Основание</t>
  </si>
  <si>
    <t>Тип</t>
  </si>
  <si>
    <t>μ / статус</t>
  </si>
  <si>
    <t>Значение 1</t>
  </si>
  <si>
    <t>Значение 2</t>
  </si>
  <si>
    <t>Расчет λ и статусов</t>
  </si>
  <si>
    <t>Активных критериев</t>
  </si>
  <si>
    <t>Использовано критериев</t>
  </si>
  <si>
    <t>Нет данных</t>
  </si>
  <si>
    <t>Количество оснований</t>
  </si>
  <si>
    <t>Полнота данных</t>
  </si>
  <si>
    <t>Основные критерии</t>
  </si>
  <si>
    <t>Рейтинг скважин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</si>
</sst>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yyyy\-mm\-dd"/>
    <numFmt numFmtId="165" formatCode="0.000"/>
    <numFmt numFmtId="166" formatCode="0.000000000"/>
    <numFmt numFmtId="167" formatCode="0.000000"/>
    <numFmt numFmtId="168" formatCode="0.0%"/>
  </numFmts>
  <fonts count="13">
    <font>
      <sz val="11"/>
      <name val="Carlito"/>
    </font>
    <font>
      <b/>
      <sz val="16"/>
      <color rgb="FF261F15"/>
      <name val="Carlito"/>
    </font>
    <font>
      <b/>
      <sz val="11"/>
      <name val="Carlito"/>
    </font>
    <font>
      <b/>
      <sz val="9"/>
      <color rgb="FFFFFFFF"/>
      <name val="Carlito"/>
    </font>
    <font>
      <b/>
      <sz val="11"/>
      <color rgb="FF261F15"/>
      <name val="Carlito"/>
    </font>
    <font>
      <b/>
      <sz val="11"/>
      <color rgb="FFFFFFFF"/>
      <name val="Carlito"/>
    </font>
    <font>
      <sz val="8"/>
      <name val="Carlito"/>
    </font>
    <font>
      <b/>
      <sz val="8"/>
      <color rgb="FFFFFFFF"/>
      <name val="Carlito"/>
    </font>
    <font>
      <b/>
      <sz val="9"/>
      <name val="Carlito"/>
    </font>
    <font>
      <b/>
      <sz val="1"/>
      <color rgb="FFFFFFFF"/>
      <name val="Carlito"/>
    </font>
    <font>
      <sz val="1"/>
      <color rgb="FFFFFFFF"/>
      <name val="Carlito"/>
    </font>
    <font>
      <sz val="8"/>
      <color rgb="FF261F15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7D118"/>
      </patternFill>
    </fill>
    <fill>
      <patternFill patternType="solid">
        <fgColor rgb="FF261F15"/>
      </patternFill>
    </fill>
    <fill>
      <patternFill patternType="solid">
        <fgColor rgb="FFFFF4BF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261F15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101">
    <xf numFmtId="0" fontId="0" fillId="0" borderId="0" xfId="0"/>
    <xf numFmtId="0" fontId="2" fillId="0" borderId="0" xfId="1" applyNumberFormat="1" applyFont="1" applyFill="1" applyBorder="1" applyAlignment="1">
      <alignment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4" fillId="0" borderId="0" xfId="1" applyNumberFormat="1" applyFont="1" applyFill="1" applyBorder="1" applyAlignment="1">
      <alignment vertical="top" wrapText="1"/>
    </xf>
    <xf numFmtId="0" fontId="0" fillId="4" borderId="2" xfId="1" applyNumberFormat="1" applyFont="1" applyFill="1" applyBorder="1"/>
    <xf numFmtId="0" fontId="2" fillId="5" borderId="1" xfId="1" applyNumberFormat="1" applyFont="1" applyFill="1" applyBorder="1"/>
    <xf numFmtId="165" fontId="0" fillId="4" borderId="2" xfId="1" applyNumberFormat="1" applyFont="1" applyFill="1" applyBorder="1"/>
    <xf numFmtId="166" fontId="0" fillId="4" borderId="2" xfId="1" applyNumberFormat="1" applyFont="1" applyFill="1" applyBorder="1"/>
    <xf numFmtId="166" fontId="2" fillId="5" borderId="1" xfId="1" applyNumberFormat="1" applyFont="1" applyFill="1" applyBorder="1"/>
    <xf numFmtId="0" fontId="0" fillId="4" borderId="2" xfId="1" applyNumberFormat="1" applyFont="1" applyFill="1" applyBorder="1" applyAlignment="1">
      <alignment vertical="top" wrapText="1"/>
    </xf>
    <xf numFmtId="165" fontId="0" fillId="4" borderId="2" xfId="1" applyNumberFormat="1" applyFont="1" applyFill="1" applyBorder="1" applyAlignment="1">
      <alignment vertical="top" wrapText="1"/>
    </xf>
    <xf numFmtId="0" fontId="0" fillId="4" borderId="0" xfId="1" applyNumberFormat="1" applyFont="1" applyFill="1" applyBorder="1" applyAlignment="1">
      <alignment vertical="center"/>
    </xf>
    <xf numFmtId="164" fontId="0" fillId="4" borderId="0" xfId="1" applyNumberFormat="1" applyFont="1" applyFill="1" applyBorder="1" applyAlignment="1">
      <alignment vertical="center"/>
    </xf>
    <xf numFmtId="165" fontId="0" fillId="4" borderId="0" xfId="1" applyNumberFormat="1" applyFont="1" applyFill="1" applyBorder="1" applyAlignment="1">
      <alignment vertical="center"/>
    </xf>
    <xf numFmtId="0" fontId="5" fillId="3" borderId="0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7" fillId="3" borderId="2" xfId="1" applyNumberFormat="1" applyFont="1" applyFill="1" applyBorder="1" applyAlignment="1">
      <alignment horizontal="center" vertical="center" wrapText="1"/>
    </xf>
    <xf numFmtId="0" fontId="7" fillId="3" borderId="0" xfId="1" applyNumberFormat="1" applyFont="1" applyFill="1" applyBorder="1" applyAlignment="1">
      <alignment vertical="center" wrapText="1"/>
    </xf>
    <xf numFmtId="167" fontId="6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top" wrapText="1"/>
    </xf>
    <xf numFmtId="168" fontId="0" fillId="0" borderId="0" xfId="1" applyNumberFormat="1" applyFont="1" applyFill="1" applyBorder="1" applyAlignment="1">
      <alignment vertical="top" wrapText="1"/>
    </xf>
    <xf numFmtId="165" fontId="0" fillId="0" borderId="0" xfId="1" applyNumberFormat="1" applyFont="1" applyFill="1" applyBorder="1"/>
    <xf numFmtId="49" fontId="0" fillId="4" borderId="0" xfId="1" applyNumberFormat="1" applyFont="1" applyFill="1" applyBorder="1" applyAlignment="1">
      <alignment vertical="center"/>
    </xf>
    <xf numFmtId="49" fontId="8" fillId="6" borderId="0" xfId="1" applyNumberFormat="1" applyFont="1" applyFill="1" applyBorder="1" applyAlignment="1">
      <alignment vertical="center"/>
    </xf>
    <xf numFmtId="49" fontId="0" fillId="0" borderId="0" xfId="1" applyNumberFormat="1" applyFont="1" applyFill="1" applyBorder="1" applyAlignment="1">
      <alignment vertical="top" wrapText="1"/>
    </xf>
    <xf numFmtId="49" fontId="0" fillId="0" borderId="0" xfId="1" applyNumberFormat="1" applyFont="1" applyFill="1" applyBorder="1"/>
    <xf numFmtId="0" fontId="9" fillId="7" borderId="3" xfId="1" applyNumberFormat="1" applyFont="1" applyFill="1" applyBorder="1" applyAlignment="1">
      <alignment wrapText="1"/>
    </xf>
    <xf numFmtId="164" fontId="10" fillId="7" borderId="4" xfId="1" applyNumberFormat="1" applyFont="1" applyFill="1" applyBorder="1"/>
    <xf numFmtId="0" fontId="10" fillId="7" borderId="5" xfId="1" applyNumberFormat="1" applyFont="1" applyFill="1" applyBorder="1"/>
    <xf numFmtId="0" fontId="10" fillId="7" borderId="3" xfId="1" applyNumberFormat="1" applyFont="1" applyFill="1" applyBorder="1"/>
    <xf numFmtId="0" fontId="10" fillId="7" borderId="6" xfId="1" applyNumberFormat="1" applyFont="1" applyFill="1" applyBorder="1"/>
    <xf numFmtId="166" fontId="10" fillId="7" borderId="4" xfId="1" applyNumberFormat="1" applyFont="1" applyFill="1" applyBorder="1"/>
    <xf numFmtId="0" fontId="9" fillId="7" borderId="7" xfId="1" applyNumberFormat="1" applyFont="1" applyFill="1" applyBorder="1" applyAlignment="1">
      <alignment horizontal="left" vertical="center"/>
    </xf>
    <xf numFmtId="0" fontId="9" fillId="7" borderId="8" xfId="1" applyNumberFormat="1" applyFont="1" applyFill="1" applyBorder="1" applyAlignment="1">
      <alignment horizontal="left" vertical="center"/>
    </xf>
    <xf numFmtId="0" fontId="9" fillId="7" borderId="9" xfId="1" applyNumberFormat="1" applyFont="1" applyFill="1" applyBorder="1" applyAlignment="1">
      <alignment horizontal="left" vertical="center"/>
    </xf>
    <xf numFmtId="0" fontId="9" fillId="7" borderId="10" xfId="1" applyNumberFormat="1" applyFont="1" applyFill="1" applyBorder="1" applyAlignment="1">
      <alignment horizontal="left" vertical="center"/>
    </xf>
    <xf numFmtId="0" fontId="9" fillId="7" borderId="0" xfId="1" applyNumberFormat="1" applyFont="1" applyFill="1" applyAlignment="1">
      <alignment horizontal="left" vertical="center"/>
    </xf>
    <xf numFmtId="0" fontId="9" fillId="7" borderId="11" xfId="1" applyNumberFormat="1" applyFont="1" applyFill="1" applyBorder="1" applyAlignment="1">
      <alignment horizontal="left" vertical="center"/>
    </xf>
    <xf numFmtId="0" fontId="10" fillId="7" borderId="10" xfId="1" applyNumberFormat="1" applyFont="1" applyFill="1" applyBorder="1"/>
    <xf numFmtId="0" fontId="10" fillId="7" borderId="0" xfId="1" applyNumberFormat="1" applyFont="1" applyFill="1"/>
    <xf numFmtId="0" fontId="10" fillId="7" borderId="11" xfId="1" applyNumberFormat="1" applyFont="1" applyFill="1" applyBorder="1"/>
    <xf numFmtId="0" fontId="9" fillId="7" borderId="12" xfId="1" applyNumberFormat="1" applyFont="1" applyFill="1" applyBorder="1" applyAlignment="1">
      <alignment horizontal="center" vertical="center" wrapText="1"/>
    </xf>
    <xf numFmtId="0" fontId="9" fillId="7" borderId="13" xfId="1" applyNumberFormat="1" applyFont="1" applyFill="1" applyBorder="1" applyAlignment="1">
      <alignment horizontal="center" vertical="center" wrapText="1"/>
    </xf>
    <xf numFmtId="0" fontId="9" fillId="7" borderId="14" xfId="1" applyNumberFormat="1" applyFont="1" applyFill="1" applyBorder="1" applyAlignment="1">
      <alignment horizontal="center" vertical="center" wrapText="1"/>
    </xf>
    <xf numFmtId="0" fontId="10" fillId="7" borderId="15" xfId="1" applyNumberFormat="1" applyFont="1" applyFill="1" applyBorder="1" applyAlignment="1">
      <alignment vertical="top"/>
    </xf>
    <xf numFmtId="0" fontId="10" fillId="7" borderId="16" xfId="1" applyNumberFormat="1" applyFont="1" applyFill="1" applyBorder="1" applyAlignment="1">
      <alignment vertical="top"/>
    </xf>
    <xf numFmtId="166" fontId="10" fillId="7" borderId="16" xfId="1" applyNumberFormat="1" applyFont="1" applyFill="1" applyBorder="1" applyAlignment="1">
      <alignment vertical="top"/>
    </xf>
    <xf numFmtId="0" fontId="10" fillId="7" borderId="17" xfId="1" applyNumberFormat="1" applyFont="1" applyFill="1" applyBorder="1" applyAlignment="1">
      <alignment vertical="top"/>
    </xf>
    <xf numFmtId="0" fontId="10" fillId="7" borderId="18" xfId="1" applyNumberFormat="1" applyFont="1" applyFill="1" applyBorder="1" applyAlignment="1">
      <alignment vertical="top"/>
    </xf>
    <xf numFmtId="0" fontId="10" fillId="7" borderId="19" xfId="1" applyNumberFormat="1" applyFont="1" applyFill="1" applyBorder="1" applyAlignment="1">
      <alignment vertical="top"/>
    </xf>
    <xf numFmtId="166" fontId="10" fillId="7" borderId="19" xfId="1" applyNumberFormat="1" applyFont="1" applyFill="1" applyBorder="1" applyAlignment="1">
      <alignment vertical="top"/>
    </xf>
    <xf numFmtId="0" fontId="10" fillId="7" borderId="20" xfId="1" applyNumberFormat="1" applyFont="1" applyFill="1" applyBorder="1" applyAlignment="1">
      <alignment vertical="top"/>
    </xf>
    <xf numFmtId="0" fontId="9" fillId="7" borderId="3" xfId="1" applyNumberFormat="1" applyFont="1" applyFill="1" applyBorder="1" applyAlignment="1">
      <alignment vertical="center" wrapText="1"/>
    </xf>
    <xf numFmtId="0" fontId="9" fillId="7" borderId="4" xfId="1" applyNumberFormat="1" applyFont="1" applyFill="1" applyBorder="1" applyAlignment="1">
      <alignment horizontal="center" vertical="center" wrapText="1"/>
    </xf>
    <xf numFmtId="0" fontId="9" fillId="7" borderId="22" xfId="1" applyNumberFormat="1" applyFont="1" applyFill="1" applyBorder="1" applyAlignment="1">
      <alignment horizontal="center" vertical="center" wrapText="1"/>
    </xf>
    <xf numFmtId="0" fontId="9" fillId="7" borderId="21" xfId="1" applyNumberFormat="1" applyFont="1" applyFill="1" applyBorder="1" applyAlignment="1">
      <alignment horizontal="center" vertical="center" wrapText="1"/>
    </xf>
    <xf numFmtId="0" fontId="10" fillId="7" borderId="4" xfId="1" applyNumberFormat="1" applyFont="1" applyFill="1" applyBorder="1" applyAlignment="1">
      <alignment horizontal="center" vertical="center" wrapText="1"/>
    </xf>
    <xf numFmtId="0" fontId="10" fillId="7" borderId="22" xfId="1" applyNumberFormat="1" applyFont="1" applyFill="1" applyBorder="1" applyAlignment="1">
      <alignment horizontal="center" vertical="center" wrapText="1"/>
    </xf>
    <xf numFmtId="0" fontId="10" fillId="7" borderId="21" xfId="1" applyNumberFormat="1" applyFont="1" applyFill="1" applyBorder="1" applyAlignment="1">
      <alignment horizontal="center" vertical="center" wrapText="1"/>
    </xf>
    <xf numFmtId="0" fontId="9" fillId="7" borderId="10" xfId="1" applyNumberFormat="1" applyFont="1" applyFill="1" applyBorder="1" applyAlignment="1">
      <alignment horizontal="center" vertical="center"/>
    </xf>
    <xf numFmtId="0" fontId="9" fillId="7" borderId="0" xfId="1" applyNumberFormat="1" applyFont="1" applyFill="1" applyAlignment="1">
      <alignment horizontal="center" vertical="center"/>
    </xf>
    <xf numFmtId="0" fontId="9" fillId="7" borderId="11" xfId="1" applyNumberFormat="1" applyFont="1" applyFill="1" applyBorder="1" applyAlignment="1">
      <alignment horizontal="center" vertical="center"/>
    </xf>
    <xf numFmtId="0" fontId="10" fillId="7" borderId="15" xfId="1" applyNumberFormat="1" applyFont="1" applyFill="1" applyBorder="1" applyAlignment="1">
      <alignment horizontal="center" vertical="center" wrapText="1"/>
    </xf>
    <xf numFmtId="0" fontId="10" fillId="7" borderId="16" xfId="1" applyNumberFormat="1" applyFont="1" applyFill="1" applyBorder="1" applyAlignment="1">
      <alignment horizontal="center" vertical="center" wrapText="1"/>
    </xf>
    <xf numFmtId="0" fontId="10" fillId="7" borderId="17" xfId="1" applyNumberFormat="1" applyFont="1" applyFill="1" applyBorder="1" applyAlignment="1">
      <alignment horizontal="center" vertical="center" wrapText="1"/>
    </xf>
    <xf numFmtId="0" fontId="9" fillId="7" borderId="15" xfId="1" applyNumberFormat="1" applyFont="1" applyFill="1" applyBorder="1" applyAlignment="1">
      <alignment horizontal="center" vertical="center" wrapText="1"/>
    </xf>
    <xf numFmtId="0" fontId="9" fillId="7" borderId="16" xfId="1" applyNumberFormat="1" applyFont="1" applyFill="1" applyBorder="1" applyAlignment="1">
      <alignment horizontal="center" vertical="center" wrapText="1"/>
    </xf>
    <xf numFmtId="0" fontId="9" fillId="7" borderId="17" xfId="1" applyNumberFormat="1" applyFont="1" applyFill="1" applyBorder="1" applyAlignment="1">
      <alignment horizontal="center" vertical="center" wrapText="1"/>
    </xf>
    <xf numFmtId="167" fontId="10" fillId="7" borderId="10" xfId="1" applyNumberFormat="1" applyFont="1" applyFill="1" applyBorder="1" applyAlignment="1">
      <alignment vertical="center"/>
    </xf>
    <xf numFmtId="167" fontId="10" fillId="7" borderId="0" xfId="1" applyNumberFormat="1" applyFont="1" applyFill="1" applyAlignment="1">
      <alignment vertical="center"/>
    </xf>
    <xf numFmtId="167" fontId="10" fillId="7" borderId="11" xfId="1" applyNumberFormat="1" applyFont="1" applyFill="1" applyBorder="1" applyAlignment="1">
      <alignment vertical="center"/>
    </xf>
    <xf numFmtId="167" fontId="10" fillId="7" borderId="23" xfId="1" applyNumberFormat="1" applyFont="1" applyFill="1" applyBorder="1" applyAlignment="1">
      <alignment vertical="center"/>
    </xf>
    <xf numFmtId="167" fontId="10" fillId="7" borderId="24" xfId="1" applyNumberFormat="1" applyFont="1" applyFill="1" applyBorder="1" applyAlignment="1">
      <alignment vertical="center"/>
    </xf>
    <xf numFmtId="167" fontId="10" fillId="7" borderId="25" xfId="1" applyNumberFormat="1" applyFont="1" applyFill="1" applyBorder="1" applyAlignment="1">
      <alignment vertical="center"/>
    </xf>
    <xf numFmtId="0" fontId="10" fillId="7" borderId="10" xfId="1" applyNumberFormat="1" applyFont="1" applyFill="1" applyBorder="1" applyAlignment="1">
      <alignment vertical="center"/>
    </xf>
    <xf numFmtId="0" fontId="10" fillId="7" borderId="0" xfId="1" applyNumberFormat="1" applyFont="1" applyFill="1" applyAlignment="1">
      <alignment vertical="center"/>
    </xf>
    <xf numFmtId="0" fontId="10" fillId="7" borderId="11" xfId="1" applyNumberFormat="1" applyFont="1" applyFill="1" applyBorder="1" applyAlignment="1">
      <alignment vertical="center"/>
    </xf>
    <xf numFmtId="0" fontId="10" fillId="7" borderId="23" xfId="1" applyNumberFormat="1" applyFont="1" applyFill="1" applyBorder="1" applyAlignment="1">
      <alignment vertical="center"/>
    </xf>
    <xf numFmtId="0" fontId="10" fillId="7" borderId="24" xfId="1" applyNumberFormat="1" applyFont="1" applyFill="1" applyBorder="1" applyAlignment="1">
      <alignment vertical="center"/>
    </xf>
    <xf numFmtId="0" fontId="10" fillId="7" borderId="25" xfId="1" applyNumberFormat="1" applyFont="1" applyFill="1" applyBorder="1" applyAlignment="1">
      <alignment vertical="center"/>
    </xf>
    <xf numFmtId="0" fontId="7" fillId="8" borderId="3" xfId="1" applyNumberFormat="1" applyFont="1" applyFill="1" applyBorder="1" applyAlignment="1">
      <alignment vertical="center" wrapText="1"/>
    </xf>
    <xf numFmtId="165" fontId="11" fillId="7" borderId="16" xfId="1" applyNumberFormat="1" applyFont="1" applyFill="1" applyBorder="1" applyAlignment="1">
      <alignment horizontal="center" vertical="center" wrapText="1"/>
    </xf>
    <xf numFmtId="0" fontId="9" fillId="7" borderId="28" xfId="1" applyNumberFormat="1" applyFont="1" applyFill="1" applyBorder="1" applyAlignment="1">
      <alignment horizontal="center" vertical="center" wrapText="1"/>
    </xf>
    <xf numFmtId="168" fontId="10" fillId="7" borderId="27" xfId="1" applyNumberFormat="1" applyFont="1" applyFill="1" applyBorder="1" applyAlignment="1">
      <alignment vertical="top" wrapText="1"/>
    </xf>
    <xf numFmtId="168" fontId="10" fillId="7" borderId="29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left" vertical="center"/>
    </xf>
    <xf numFmtId="0" fontId="0" fillId="0" borderId="0" xfId="0"/>
    <xf numFmtId="0" fontId="2" fillId="0" borderId="0" xfId="1" applyNumberFormat="1" applyFont="1" applyFill="1" applyBorder="1" applyAlignment="1">
      <alignment wrapText="1"/>
    </xf>
    <xf numFmtId="0" fontId="5" fillId="3" borderId="0" xfId="1" applyNumberFormat="1" applyFont="1" applyFill="1" applyBorder="1" applyAlignment="1">
      <alignment horizontal="left" vertical="center"/>
    </xf>
    <xf numFmtId="0" fontId="9" fillId="7" borderId="10" xfId="1" applyNumberFormat="1" applyFont="1" applyFill="1" applyBorder="1" applyAlignment="1">
      <alignment horizontal="left" vertical="center"/>
    </xf>
    <xf numFmtId="0" fontId="9" fillId="7" borderId="0" xfId="1" applyNumberFormat="1" applyFont="1" applyFill="1" applyAlignment="1">
      <alignment horizontal="left" vertical="center"/>
    </xf>
    <xf numFmtId="0" fontId="9" fillId="7" borderId="11" xfId="1" applyNumberFormat="1" applyFont="1" applyFill="1" applyBorder="1" applyAlignment="1">
      <alignment horizontal="left" vertical="center"/>
    </xf>
    <xf numFmtId="0" fontId="2" fillId="4" borderId="0" xfId="1" applyNumberFormat="1" applyFont="1" applyFill="1" applyBorder="1" applyAlignment="1">
      <alignment wrapText="1"/>
    </xf>
    <xf numFmtId="0" fontId="9" fillId="7" borderId="0" xfId="1" applyNumberFormat="1" applyFont="1" applyFill="1" applyAlignment="1">
      <alignment horizontal="center" vertical="center"/>
    </xf>
    <xf numFmtId="0" fontId="9" fillId="7" borderId="11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9" fillId="7" borderId="7" xfId="1" applyNumberFormat="1" applyFont="1" applyFill="1" applyBorder="1" applyAlignment="1">
      <alignment horizontal="left" vertical="center"/>
    </xf>
    <xf numFmtId="0" fontId="9" fillId="7" borderId="9" xfId="1" applyNumberFormat="1" applyFont="1" applyFill="1" applyBorder="1" applyAlignment="1">
      <alignment horizontal="left" vertical="center"/>
    </xf>
    <xf numFmtId="0" fontId="9" fillId="7" borderId="26" xfId="1" applyNumberFormat="1" applyFont="1" applyFill="1" applyBorder="1" applyAlignment="1">
      <alignment horizontal="left" vertical="center"/>
    </xf>
    <xf numFmtId="0" fontId="9" fillId="7" borderId="27" xfId="1" applyNumberFormat="1" applyFont="1" applyFill="1" applyBorder="1" applyAlignment="1">
      <alignment horizontal="left" vertical="center"/>
    </xf>
  </cellXfs>
  <cellStyles count="2">
    <cellStyle name="Normal" xfId="1"/>
    <cellStyle name="Обычный" xfId="0" builtinId="0"/>
  </cellStyles>
  <dxfs count="1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/>
          <a:lstStyle/>
          <a:p>
            <a:r>
              <a:rPr lang="ru-RU" sz="975"/>
              <a:t>ТОП-</a:t>
            </a:r>
            <a:r>
              <a:rPr lang="en-US" sz="975"/>
              <a:t>N </a:t>
            </a:r>
            <a:r>
              <a:rPr lang="ru-RU" sz="975"/>
              <a:t>скважин по </a:t>
            </a:r>
            <a:r>
              <a:rPr lang="el-GR" sz="975"/>
              <a:t>λ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λ</c:v>
          </c:tx>
          <c:spPr>
            <a:solidFill>
              <a:srgbClr val="F7D118"/>
            </a:solidFill>
          </c:spPr>
          <c:invertIfNegative val="1"/>
          <c:cat>
            <c:strRef>
              <c:f>Рейтинг!$K$21:$K$50</c:f>
              <c:strCache>
                <c:ptCount val="5"/>
                <c:pt idx="0">
                  <c:v>072_ЗБС</c:v>
                </c:pt>
                <c:pt idx="1">
                  <c:v>11001</c:v>
                </c:pt>
                <c:pt idx="2">
                  <c:v>222_ЗБС2</c:v>
                </c:pt>
                <c:pt idx="3">
                  <c:v>081</c:v>
                </c:pt>
                <c:pt idx="4">
                  <c:v>10802</c:v>
                </c:pt>
              </c:strCache>
            </c:strRef>
          </c:cat>
          <c:val>
            <c:numRef>
              <c:f>Рейтинг!$L$21:$L$50</c:f>
              <c:numCache>
                <c:formatCode>0.000</c:formatCode>
                <c:ptCount val="30"/>
                <c:pt idx="0">
                  <c:v>0.3464020645833692</c:v>
                </c:pt>
                <c:pt idx="1">
                  <c:v>0.27542276645579744</c:v>
                </c:pt>
                <c:pt idx="2">
                  <c:v>0.21204235510173322</c:v>
                </c:pt>
                <c:pt idx="3">
                  <c:v>0.20455231018906653</c:v>
                </c:pt>
                <c:pt idx="4">
                  <c:v>0.19173501204012433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66752"/>
        <c:axId val="140509760"/>
      </c:barChart>
      <c:catAx>
        <c:axId val="58106675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ru-RU"/>
          </a:p>
        </c:txPr>
        <c:crossAx val="140509760"/>
        <c:crosses val="autoZero"/>
        <c:auto val="1"/>
        <c:lblAlgn val="ctr"/>
        <c:lblOffset val="100"/>
        <c:noMultiLvlLbl val="1"/>
      </c:catAx>
      <c:valAx>
        <c:axId val="14050976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ru-RU"/>
          </a:p>
        </c:txPr>
        <c:crossAx val="58106675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riteria" displayName="tblCriteria" ref="A20:U50" totalsRowShown="0">
  <autoFilter ref="A20:U50"/>
  <tableColumns count="21">
    <tableColumn id="1" name="Использовать"/>
    <tableColumn id="2" name="Критерий"/>
    <tableColumn id="3" name="Тип расчета"/>
    <tableColumn id="4" name="Вес"/>
    <tableColumn id="5" name="Поле 1"/>
    <tableColumn id="6" name="Поле 2"/>
    <tableColumn id="7" name="Порог / середина"/>
    <tableColumn id="8" name="Крутизна"/>
    <tableColumn id="9" name="μ Да"/>
    <tableColumn id="10" name="μ Нет"/>
    <tableColumn id="11" name="Основание для кандидата"/>
    <tableColumn id="12" name="Если нет данных"/>
    <tableColumn id="13" name="Комментарий"/>
    <tableColumn id="14" name="Код"/>
    <tableColumn id="15" name="Порядок"/>
    <tableColumn id="16" name="Код типа"/>
    <tableColumn id="17" name="Доп. параметр"/>
    <tableColumn id="18" name="μ min"/>
    <tableColumn id="19" name="μ max"/>
    <tableColumn id="20" name="Код пропуска"/>
    <tableColumn id="21" name="Категория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Data" displayName="tblData" ref="A6:Z106" totalsRowShown="0">
  <autoFilter ref="A6:Z106"/>
  <tableColumns count="26">
    <tableColumn id="1" name="Скважина"/>
    <tableColumn id="2" name="Пласт"/>
    <tableColumn id="3" name="Состояние"/>
    <tableColumn id="4" name="Дата запуска"/>
    <tableColumn id="5" name="Количество ГДИ"/>
    <tableColumn id="6" name="Глубинные датчики"/>
    <tableColumn id="7" name="Расходомер"/>
    <tableColumn id="8" name="ГТМ"/>
    <tableColumn id="9" name="Недостаточно ГДИС"/>
    <tableColumn id="10" name="Снижение продуктивности"/>
    <tableColumn id="11" name="Рост хлора"/>
    <tableColumn id="12" name="Cl текущий"/>
    <tableColumn id="13" name="Cl предыдущий"/>
    <tableColumn id="14" name="Проблемы ГДМ"/>
    <tableColumn id="15" name="ЛНД"/>
    <tableColumn id="16" name="Последний АДД"/>
    <tableColumn id="17" name="Не проведен АДД"/>
    <tableColumn id="18" name="Продолжительность без ГДИ"/>
    <tableColumn id="19" name="Удельное количество ГДИ"/>
    <tableColumn id="20" name="ВГФ текущий"/>
    <tableColumn id="21" name="ВГФ предыдущий"/>
    <tableColumn id="22" name="Продолжительность без ИД"/>
    <tableColumn id="23" name="Продолжительность без КВД"/>
    <tableColumn id="24" name="Техническая возможность"/>
    <tableColumn id="25" name="Дебит"/>
    <tableColumn id="26" name="Manual μ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Calculation" displayName="tblCalculation" ref="A3:N103" totalsRowShown="0">
  <autoFilter ref="A3:N103"/>
  <tableColumns count="14">
    <tableColumn id="1" name="Скважина"/>
    <tableColumn id="2" name="Пласт"/>
    <tableColumn id="3" name="Состояние"/>
    <tableColumn id="4" name="Активных критериев"/>
    <tableColumn id="5" name="Использовано критериев"/>
    <tableColumn id="6" name="Нет данных"/>
    <tableColumn id="7" name="Количество оснований"/>
    <tableColumn id="8" name="Сумма весов"/>
    <tableColumn id="9" name="Полнота данных"/>
    <tableColumn id="10" name="λ"/>
    <tableColumn id="11" name="Место"/>
    <tableColumn id="12" name="Статус"/>
    <tableColumn id="13" name="Комментарий"/>
    <tableColumn id="14" name="Основные критерии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blRating" displayName="tblRating" ref="A3:I103" totalsRowShown="0">
  <autoFilter ref="A3:I103"/>
  <tableColumns count="9">
    <tableColumn id="1" name="Место"/>
    <tableColumn id="2" name="Скважина"/>
    <tableColumn id="3" name="Пласт"/>
    <tableColumn id="4" name="Состояние"/>
    <tableColumn id="5" name="λ"/>
    <tableColumn id="6" name="Количество оснований"/>
    <tableColumn id="7" name="Полнота данных"/>
    <tableColumn id="8" name="Статус"/>
    <tableColumn id="9" name="Основные критерии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abSelected="1" workbookViewId="0">
      <selection activeCell="A4" sqref="A4:H4"/>
    </sheetView>
  </sheetViews>
  <sheetFormatPr defaultRowHeight="14.25"/>
  <cols>
    <col min="1" max="1" width="10" customWidth="1"/>
    <col min="2" max="2" width="28" customWidth="1"/>
    <col min="3" max="3" width="92" customWidth="1"/>
    <col min="4" max="8" width="3" customWidth="1"/>
  </cols>
  <sheetData>
    <row r="1" spans="1:8" ht="30" customHeight="1">
      <c r="A1" s="86" t="s">
        <v>0</v>
      </c>
      <c r="B1" s="87"/>
      <c r="C1" s="87"/>
      <c r="D1" s="87"/>
      <c r="E1" s="87"/>
      <c r="F1" s="87"/>
      <c r="G1" s="87"/>
      <c r="H1" s="87"/>
    </row>
    <row r="2" spans="1:8" ht="30" customHeight="1">
      <c r="A2" s="87"/>
      <c r="B2" s="87"/>
      <c r="C2" s="87"/>
      <c r="D2" s="87"/>
      <c r="E2" s="87"/>
      <c r="F2" s="87"/>
      <c r="G2" s="87"/>
      <c r="H2" s="87"/>
    </row>
    <row r="3" spans="1:8" ht="12" customHeight="1"/>
    <row r="4" spans="1:8" ht="24" customHeight="1">
      <c r="A4" s="88" t="s">
        <v>1</v>
      </c>
      <c r="B4" s="87"/>
      <c r="C4" s="87"/>
      <c r="D4" s="87"/>
      <c r="E4" s="87"/>
      <c r="F4" s="87"/>
      <c r="G4" s="87"/>
      <c r="H4" s="87"/>
    </row>
    <row r="5" spans="1:8" ht="9.9499999999999993" customHeight="1"/>
    <row r="6" spans="1:8" ht="24" customHeight="1">
      <c r="A6" s="2" t="s">
        <v>2</v>
      </c>
      <c r="B6" s="2" t="s">
        <v>3</v>
      </c>
      <c r="C6" s="2" t="s">
        <v>4</v>
      </c>
    </row>
    <row r="7" spans="1:8" ht="42" customHeight="1">
      <c r="A7" s="4" t="s">
        <v>5</v>
      </c>
      <c r="B7" s="4" t="s">
        <v>6</v>
      </c>
      <c r="C7" s="3" t="s">
        <v>7</v>
      </c>
    </row>
    <row r="8" spans="1:8" ht="42" customHeight="1">
      <c r="A8" s="4" t="s">
        <v>8</v>
      </c>
      <c r="B8" s="4" t="s">
        <v>9</v>
      </c>
      <c r="C8" s="3" t="s">
        <v>10</v>
      </c>
    </row>
    <row r="9" spans="1:8" ht="42" customHeight="1">
      <c r="A9" s="4" t="s">
        <v>11</v>
      </c>
      <c r="B9" s="4" t="s">
        <v>12</v>
      </c>
      <c r="C9" s="3" t="s">
        <v>13</v>
      </c>
    </row>
    <row r="10" spans="1:8" ht="42" customHeight="1">
      <c r="A10" s="4" t="s">
        <v>14</v>
      </c>
      <c r="B10" s="4" t="s">
        <v>15</v>
      </c>
      <c r="C10" s="3" t="s">
        <v>16</v>
      </c>
    </row>
    <row r="11" spans="1:8" ht="42" customHeight="1">
      <c r="A11" s="4" t="s">
        <v>17</v>
      </c>
      <c r="B11" s="4" t="s">
        <v>18</v>
      </c>
      <c r="C11" s="3" t="s">
        <v>19</v>
      </c>
    </row>
    <row r="12" spans="1:8" ht="42" customHeight="1">
      <c r="A12" s="4" t="s">
        <v>20</v>
      </c>
      <c r="B12" s="4" t="s">
        <v>21</v>
      </c>
      <c r="C12" s="3" t="s">
        <v>22</v>
      </c>
    </row>
    <row r="13" spans="1:8" ht="24" customHeight="1">
      <c r="A13" s="2"/>
      <c r="B13" s="2" t="s">
        <v>23</v>
      </c>
      <c r="C13" s="2"/>
    </row>
    <row r="14" spans="1:8" ht="42" customHeight="1">
      <c r="A14" s="4" t="s">
        <v>24</v>
      </c>
      <c r="B14" s="4" t="s">
        <v>25</v>
      </c>
      <c r="C14" s="3" t="s">
        <v>26</v>
      </c>
    </row>
    <row r="15" spans="1:8" ht="42" customHeight="1">
      <c r="A15" s="4" t="s">
        <v>27</v>
      </c>
      <c r="B15" s="4" t="s">
        <v>28</v>
      </c>
      <c r="C15" s="3" t="s">
        <v>29</v>
      </c>
    </row>
    <row r="16" spans="1:8" ht="42" customHeight="1">
      <c r="A16" s="4" t="s">
        <v>30</v>
      </c>
      <c r="B16" s="4" t="s">
        <v>31</v>
      </c>
      <c r="C16" s="3" t="s">
        <v>32</v>
      </c>
    </row>
    <row r="17" spans="1:3" ht="42" customHeight="1">
      <c r="A17" s="4" t="s">
        <v>33</v>
      </c>
      <c r="B17" s="4" t="s">
        <v>34</v>
      </c>
      <c r="C17" s="3" t="s">
        <v>35</v>
      </c>
    </row>
    <row r="18" spans="1:3" ht="42" customHeight="1">
      <c r="A18" s="4" t="s">
        <v>36</v>
      </c>
      <c r="B18" s="4" t="s">
        <v>37</v>
      </c>
      <c r="C18" s="3" t="s">
        <v>38</v>
      </c>
    </row>
    <row r="19" spans="1:3" ht="24" customHeight="1">
      <c r="A19" s="2"/>
      <c r="B19" s="2" t="s">
        <v>39</v>
      </c>
      <c r="C19" s="2"/>
    </row>
    <row r="20" spans="1:3" ht="42" customHeight="1">
      <c r="A20" s="4" t="s">
        <v>5</v>
      </c>
      <c r="B20" s="4" t="s">
        <v>40</v>
      </c>
      <c r="C20" s="3" t="s">
        <v>41</v>
      </c>
    </row>
    <row r="21" spans="1:3" ht="42" customHeight="1">
      <c r="A21" s="4" t="s">
        <v>8</v>
      </c>
      <c r="B21" s="4" t="s">
        <v>42</v>
      </c>
      <c r="C21" s="3" t="s">
        <v>43</v>
      </c>
    </row>
    <row r="22" spans="1:3" ht="42" customHeight="1">
      <c r="A22" s="4" t="s">
        <v>11</v>
      </c>
      <c r="B22" s="4" t="s">
        <v>44</v>
      </c>
      <c r="C22" s="3" t="s">
        <v>45</v>
      </c>
    </row>
    <row r="23" spans="1:3" ht="42" customHeight="1">
      <c r="A23" s="4" t="s">
        <v>14</v>
      </c>
      <c r="B23" s="4" t="s">
        <v>46</v>
      </c>
      <c r="C23" s="3" t="s">
        <v>47</v>
      </c>
    </row>
    <row r="24" spans="1:3" ht="42" customHeight="1">
      <c r="A24" s="4" t="s">
        <v>17</v>
      </c>
      <c r="B24" s="4" t="s">
        <v>48</v>
      </c>
      <c r="C24" s="3" t="s">
        <v>49</v>
      </c>
    </row>
    <row r="25" spans="1:3" ht="42" customHeight="1">
      <c r="A25" s="4" t="s">
        <v>20</v>
      </c>
      <c r="B25" s="4" t="s">
        <v>50</v>
      </c>
      <c r="C25" s="3" t="s">
        <v>51</v>
      </c>
    </row>
    <row r="26" spans="1:3" ht="24" customHeight="1">
      <c r="A26" s="2"/>
      <c r="B26" s="2" t="s">
        <v>52</v>
      </c>
      <c r="C26" s="2"/>
    </row>
    <row r="27" spans="1:3" ht="36" customHeight="1">
      <c r="A27" s="4" t="s">
        <v>5</v>
      </c>
      <c r="B27" s="4" t="s">
        <v>53</v>
      </c>
      <c r="C27" s="3" t="s">
        <v>54</v>
      </c>
    </row>
    <row r="28" spans="1:3" ht="36" customHeight="1">
      <c r="A28" s="4" t="s">
        <v>8</v>
      </c>
      <c r="B28" s="4" t="s">
        <v>55</v>
      </c>
      <c r="C28" s="3" t="s">
        <v>56</v>
      </c>
    </row>
    <row r="29" spans="1:3" ht="36" customHeight="1">
      <c r="A29" s="4" t="s">
        <v>11</v>
      </c>
      <c r="B29" s="4" t="s">
        <v>57</v>
      </c>
      <c r="C29" s="3" t="s">
        <v>58</v>
      </c>
    </row>
    <row r="30" spans="1:3" ht="36" customHeight="1">
      <c r="A30" s="4" t="s">
        <v>14</v>
      </c>
      <c r="B30" s="4" t="s">
        <v>59</v>
      </c>
      <c r="C30" s="3" t="s">
        <v>60</v>
      </c>
    </row>
    <row r="31" spans="1:3" ht="36" customHeight="1">
      <c r="A31" s="4" t="s">
        <v>17</v>
      </c>
      <c r="B31" s="4" t="s">
        <v>61</v>
      </c>
      <c r="C31" s="3" t="s">
        <v>62</v>
      </c>
    </row>
    <row r="32" spans="1:3" ht="24" customHeight="1">
      <c r="A32" s="2"/>
      <c r="B32" s="2" t="s">
        <v>63</v>
      </c>
      <c r="C32" s="2"/>
    </row>
    <row r="33" spans="1:3" ht="36" customHeight="1">
      <c r="A33" s="4" t="s">
        <v>5</v>
      </c>
      <c r="B33" s="4" t="s">
        <v>64</v>
      </c>
      <c r="C33" s="3" t="s">
        <v>65</v>
      </c>
    </row>
    <row r="34" spans="1:3" ht="36" customHeight="1">
      <c r="A34" s="4" t="s">
        <v>8</v>
      </c>
      <c r="B34" s="4" t="s">
        <v>66</v>
      </c>
      <c r="C34" s="3" t="s">
        <v>67</v>
      </c>
    </row>
    <row r="35" spans="1:3" ht="36" customHeight="1">
      <c r="A35" s="4" t="s">
        <v>11</v>
      </c>
      <c r="B35" s="4" t="s">
        <v>18</v>
      </c>
      <c r="C35" s="3" t="s">
        <v>68</v>
      </c>
    </row>
    <row r="36" spans="1:3" ht="36" customHeight="1">
      <c r="A36" s="4" t="s">
        <v>14</v>
      </c>
      <c r="B36" s="4" t="s">
        <v>69</v>
      </c>
      <c r="C36" s="3" t="s">
        <v>70</v>
      </c>
    </row>
  </sheetData>
  <mergeCells count="2"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showGridLines="0" topLeftCell="A3" workbookViewId="0">
      <selection activeCell="A32" sqref="A32"/>
    </sheetView>
  </sheetViews>
  <sheetFormatPr defaultRowHeight="14.25"/>
  <cols>
    <col min="1" max="1" width="24.375" customWidth="1"/>
    <col min="2" max="2" width="42" customWidth="1"/>
    <col min="3" max="3" width="26" customWidth="1"/>
    <col min="4" max="4" width="10" customWidth="1"/>
    <col min="5" max="6" width="24" customWidth="1"/>
    <col min="7" max="7" width="16" customWidth="1"/>
    <col min="8" max="8" width="14" customWidth="1"/>
    <col min="9" max="10" width="12" customWidth="1"/>
    <col min="11" max="12" width="20" customWidth="1"/>
    <col min="13" max="13" width="38" customWidth="1"/>
    <col min="14" max="21" width="0.125" hidden="1" customWidth="1"/>
  </cols>
  <sheetData>
    <row r="1" spans="1:21" ht="11.25" customHeight="1">
      <c r="A1" s="86" t="s">
        <v>71</v>
      </c>
      <c r="B1" s="86" t="s">
        <v>71</v>
      </c>
      <c r="C1" s="86" t="s">
        <v>71</v>
      </c>
      <c r="D1" s="86" t="s">
        <v>71</v>
      </c>
      <c r="E1" s="86" t="s">
        <v>71</v>
      </c>
      <c r="F1" s="86" t="s">
        <v>71</v>
      </c>
      <c r="G1" s="86" t="s">
        <v>71</v>
      </c>
      <c r="H1" s="86" t="s">
        <v>71</v>
      </c>
      <c r="I1" s="86" t="s">
        <v>71</v>
      </c>
      <c r="J1" s="86" t="s">
        <v>71</v>
      </c>
      <c r="K1" s="86" t="s">
        <v>71</v>
      </c>
      <c r="L1" s="86" t="s">
        <v>71</v>
      </c>
      <c r="M1" s="86" t="s">
        <v>71</v>
      </c>
      <c r="N1" s="33" t="s">
        <v>71</v>
      </c>
      <c r="O1" s="34" t="s">
        <v>71</v>
      </c>
      <c r="P1" s="34" t="s">
        <v>71</v>
      </c>
      <c r="Q1" s="34" t="s">
        <v>71</v>
      </c>
      <c r="R1" s="34" t="s">
        <v>71</v>
      </c>
      <c r="S1" s="34" t="s">
        <v>71</v>
      </c>
      <c r="T1" s="34" t="s">
        <v>71</v>
      </c>
      <c r="U1" s="35" t="s">
        <v>71</v>
      </c>
    </row>
    <row r="2" spans="1:21" ht="11.25" customHeight="1">
      <c r="A2" s="86" t="s">
        <v>71</v>
      </c>
      <c r="B2" s="86" t="s">
        <v>71</v>
      </c>
      <c r="C2" s="86" t="s">
        <v>71</v>
      </c>
      <c r="D2" s="86" t="s">
        <v>71</v>
      </c>
      <c r="E2" s="86" t="s">
        <v>71</v>
      </c>
      <c r="F2" s="86" t="s">
        <v>71</v>
      </c>
      <c r="G2" s="86" t="s">
        <v>71</v>
      </c>
      <c r="H2" s="86" t="s">
        <v>71</v>
      </c>
      <c r="I2" s="86" t="s">
        <v>71</v>
      </c>
      <c r="J2" s="86" t="s">
        <v>71</v>
      </c>
      <c r="K2" s="86" t="s">
        <v>71</v>
      </c>
      <c r="L2" s="86" t="s">
        <v>71</v>
      </c>
      <c r="M2" s="86" t="s">
        <v>71</v>
      </c>
      <c r="N2" s="36" t="s">
        <v>71</v>
      </c>
      <c r="O2" s="37" t="s">
        <v>71</v>
      </c>
      <c r="P2" s="37" t="s">
        <v>71</v>
      </c>
      <c r="Q2" s="37" t="s">
        <v>71</v>
      </c>
      <c r="R2" s="37" t="s">
        <v>71</v>
      </c>
      <c r="S2" s="37" t="s">
        <v>71</v>
      </c>
      <c r="T2" s="37" t="s">
        <v>71</v>
      </c>
      <c r="U2" s="38" t="s">
        <v>71</v>
      </c>
    </row>
    <row r="3" spans="1:21" ht="21.95" customHeight="1">
      <c r="A3" s="89" t="s">
        <v>72</v>
      </c>
      <c r="B3" s="89" t="s">
        <v>72</v>
      </c>
      <c r="C3" s="89" t="s">
        <v>72</v>
      </c>
      <c r="D3" s="89" t="s">
        <v>72</v>
      </c>
      <c r="N3" s="39"/>
      <c r="O3" s="40"/>
      <c r="P3" s="40"/>
      <c r="Q3" s="40"/>
      <c r="R3" s="40"/>
      <c r="S3" s="40"/>
      <c r="T3" s="40"/>
      <c r="U3" s="41"/>
    </row>
    <row r="4" spans="1:21" ht="0.2" customHeight="1">
      <c r="A4" s="27"/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  <c r="O4" s="29"/>
      <c r="P4" s="29"/>
      <c r="Q4" s="29"/>
      <c r="R4" s="29"/>
      <c r="S4" s="29"/>
      <c r="T4" s="29"/>
      <c r="U4" s="31"/>
    </row>
    <row r="5" spans="1:21" ht="21.95" customHeight="1">
      <c r="A5" s="1" t="s">
        <v>73</v>
      </c>
      <c r="B5" s="7">
        <v>1</v>
      </c>
      <c r="C5" t="s">
        <v>74</v>
      </c>
      <c r="N5" s="39"/>
      <c r="O5" s="40"/>
      <c r="P5" s="40"/>
      <c r="Q5" s="40"/>
      <c r="R5" s="40"/>
      <c r="S5" s="40"/>
      <c r="T5" s="40"/>
      <c r="U5" s="41"/>
    </row>
    <row r="6" spans="1:21" ht="21.95" customHeight="1">
      <c r="A6" s="1" t="s">
        <v>75</v>
      </c>
      <c r="B6" s="7">
        <v>0.1</v>
      </c>
      <c r="C6" t="s">
        <v>76</v>
      </c>
      <c r="N6" s="39"/>
      <c r="O6" s="40"/>
      <c r="P6" s="40"/>
      <c r="Q6" s="40"/>
      <c r="R6" s="40"/>
      <c r="S6" s="40"/>
      <c r="T6" s="40"/>
      <c r="U6" s="41"/>
    </row>
    <row r="7" spans="1:21" ht="21.95" customHeight="1">
      <c r="A7" s="1" t="s">
        <v>77</v>
      </c>
      <c r="B7" s="5" t="s">
        <v>78</v>
      </c>
      <c r="C7" t="s">
        <v>79</v>
      </c>
      <c r="N7" s="39"/>
      <c r="O7" s="40"/>
      <c r="P7" s="40"/>
      <c r="Q7" s="40"/>
      <c r="R7" s="40"/>
      <c r="S7" s="40"/>
      <c r="T7" s="40"/>
      <c r="U7" s="41"/>
    </row>
    <row r="8" spans="1:21" ht="21.95" customHeight="1">
      <c r="A8" s="1" t="s">
        <v>80</v>
      </c>
      <c r="B8" s="5">
        <v>1</v>
      </c>
      <c r="C8" t="s">
        <v>81</v>
      </c>
      <c r="N8" s="39"/>
      <c r="O8" s="40"/>
      <c r="P8" s="40"/>
      <c r="Q8" s="40"/>
      <c r="R8" s="40"/>
      <c r="S8" s="40"/>
      <c r="T8" s="40"/>
      <c r="U8" s="41"/>
    </row>
    <row r="9" spans="1:21" ht="21.95" customHeight="1">
      <c r="A9" s="1" t="s">
        <v>82</v>
      </c>
      <c r="B9" s="5">
        <v>5</v>
      </c>
      <c r="C9" t="s">
        <v>83</v>
      </c>
      <c r="N9" s="39"/>
      <c r="O9" s="40"/>
      <c r="P9" s="40"/>
      <c r="Q9" s="40"/>
      <c r="R9" s="40"/>
      <c r="S9" s="40"/>
      <c r="T9" s="40"/>
      <c r="U9" s="41"/>
    </row>
    <row r="10" spans="1:21" ht="21.95" customHeight="1">
      <c r="A10" s="1" t="s">
        <v>84</v>
      </c>
      <c r="B10" s="7">
        <v>0.15</v>
      </c>
      <c r="C10" t="s">
        <v>85</v>
      </c>
      <c r="N10" s="39"/>
      <c r="O10" s="40"/>
      <c r="P10" s="40"/>
      <c r="Q10" s="40"/>
      <c r="R10" s="40"/>
      <c r="S10" s="40"/>
      <c r="T10" s="40"/>
      <c r="U10" s="41"/>
    </row>
    <row r="11" spans="1:21" ht="21.95" customHeight="1">
      <c r="A11" s="1" t="s">
        <v>86</v>
      </c>
      <c r="B11" s="5" t="s">
        <v>82</v>
      </c>
      <c r="C11" t="s">
        <v>87</v>
      </c>
      <c r="N11" s="39"/>
      <c r="O11" s="40"/>
      <c r="P11" s="40"/>
      <c r="Q11" s="40"/>
      <c r="R11" s="40"/>
      <c r="S11" s="40"/>
      <c r="T11" s="40"/>
      <c r="U11" s="41"/>
    </row>
    <row r="12" spans="1:21" ht="21.95" customHeight="1">
      <c r="A12" s="1" t="s">
        <v>88</v>
      </c>
      <c r="B12" s="5" t="s">
        <v>89</v>
      </c>
      <c r="C12" t="s">
        <v>90</v>
      </c>
      <c r="N12" s="39"/>
      <c r="O12" s="40"/>
      <c r="P12" s="40"/>
      <c r="Q12" s="40"/>
      <c r="R12" s="40"/>
      <c r="S12" s="40"/>
      <c r="T12" s="40"/>
      <c r="U12" s="41"/>
    </row>
    <row r="13" spans="1:21" ht="0.2" customHeight="1">
      <c r="A13" s="27" t="s">
        <v>91</v>
      </c>
      <c r="B13" s="32">
        <v>1E-4</v>
      </c>
      <c r="C13" s="29" t="s">
        <v>92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29"/>
      <c r="P13" s="29"/>
      <c r="Q13" s="29"/>
      <c r="R13" s="29"/>
      <c r="S13" s="29"/>
      <c r="T13" s="29"/>
      <c r="U13" s="31"/>
    </row>
    <row r="14" spans="1:21" ht="0.2" customHeight="1">
      <c r="A14" s="27" t="s">
        <v>93</v>
      </c>
      <c r="B14" s="32">
        <v>1.0000000000000001E-9</v>
      </c>
      <c r="C14" s="29" t="s">
        <v>94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29"/>
      <c r="P14" s="29"/>
      <c r="Q14" s="29"/>
      <c r="R14" s="29"/>
      <c r="S14" s="29"/>
      <c r="T14" s="29"/>
      <c r="U14" s="31"/>
    </row>
    <row r="15" spans="1:21" ht="0.2" customHeight="1">
      <c r="A15" s="27" t="s">
        <v>95</v>
      </c>
      <c r="B15" s="32">
        <v>1</v>
      </c>
      <c r="C15" s="29" t="s">
        <v>92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29"/>
      <c r="P15" s="29"/>
      <c r="Q15" s="29"/>
      <c r="R15" s="29"/>
      <c r="S15" s="29"/>
      <c r="T15" s="29"/>
      <c r="U15" s="31"/>
    </row>
    <row r="16" spans="1:21" ht="21.95" customHeight="1">
      <c r="A16" s="1" t="s">
        <v>96</v>
      </c>
      <c r="B16" s="8">
        <v>0.5</v>
      </c>
      <c r="C16" t="s">
        <v>97</v>
      </c>
      <c r="N16" s="39"/>
      <c r="O16" s="40"/>
      <c r="P16" s="40"/>
      <c r="Q16" s="40"/>
      <c r="R16" s="40"/>
      <c r="S16" s="40"/>
      <c r="T16" s="40"/>
      <c r="U16" s="41"/>
    </row>
    <row r="17" spans="1:21" ht="21.95" customHeight="1">
      <c r="A17" s="1" t="s">
        <v>98</v>
      </c>
      <c r="B17" s="9">
        <f>SUMIF($A$21:$A$50,"Да",$D$21:$D$50)</f>
        <v>1</v>
      </c>
      <c r="N17" s="39"/>
      <c r="O17" s="40"/>
      <c r="P17" s="40"/>
      <c r="Q17" s="40"/>
      <c r="R17" s="40"/>
      <c r="S17" s="40"/>
      <c r="T17" s="40"/>
      <c r="U17" s="41"/>
    </row>
    <row r="18" spans="1:21" ht="21.95" customHeight="1">
      <c r="A18" s="1" t="s">
        <v>99</v>
      </c>
      <c r="B18" s="6" t="str">
        <f>IF(ABS(B17-1)&lt;=B13,"OK","Проверить веса")</f>
        <v>OK</v>
      </c>
      <c r="N18" s="39"/>
      <c r="O18" s="40"/>
      <c r="P18" s="40"/>
      <c r="Q18" s="40"/>
      <c r="R18" s="40"/>
      <c r="S18" s="40"/>
      <c r="T18" s="40"/>
      <c r="U18" s="41"/>
    </row>
    <row r="19" spans="1:21" ht="21.95" customHeight="1">
      <c r="A19" s="89" t="s">
        <v>100</v>
      </c>
      <c r="B19" s="89" t="s">
        <v>100</v>
      </c>
      <c r="C19" s="89" t="s">
        <v>100</v>
      </c>
      <c r="D19" s="89" t="s">
        <v>100</v>
      </c>
      <c r="E19" s="89" t="s">
        <v>100</v>
      </c>
      <c r="F19" s="89" t="s">
        <v>100</v>
      </c>
      <c r="G19" s="89" t="s">
        <v>100</v>
      </c>
      <c r="H19" s="89" t="s">
        <v>100</v>
      </c>
      <c r="I19" s="89" t="s">
        <v>100</v>
      </c>
      <c r="J19" s="89" t="s">
        <v>100</v>
      </c>
      <c r="K19" s="89" t="s">
        <v>100</v>
      </c>
      <c r="L19" s="89" t="s">
        <v>100</v>
      </c>
      <c r="M19" s="89" t="s">
        <v>100</v>
      </c>
      <c r="N19" s="90" t="s">
        <v>100</v>
      </c>
      <c r="O19" s="91" t="s">
        <v>100</v>
      </c>
      <c r="P19" s="91" t="s">
        <v>100</v>
      </c>
      <c r="Q19" s="91" t="s">
        <v>100</v>
      </c>
      <c r="R19" s="91" t="s">
        <v>100</v>
      </c>
      <c r="S19" s="91" t="s">
        <v>100</v>
      </c>
      <c r="T19" s="91" t="s">
        <v>100</v>
      </c>
      <c r="U19" s="92" t="s">
        <v>100</v>
      </c>
    </row>
    <row r="20" spans="1:21" ht="44.1" customHeight="1">
      <c r="A20" s="2" t="s">
        <v>101</v>
      </c>
      <c r="B20" s="2" t="s">
        <v>102</v>
      </c>
      <c r="C20" s="2" t="s">
        <v>103</v>
      </c>
      <c r="D20" s="2" t="s">
        <v>27</v>
      </c>
      <c r="E20" s="2" t="s">
        <v>104</v>
      </c>
      <c r="F20" s="2" t="s">
        <v>105</v>
      </c>
      <c r="G20" s="2" t="s">
        <v>106</v>
      </c>
      <c r="H20" s="2" t="s">
        <v>107</v>
      </c>
      <c r="I20" s="2" t="s">
        <v>73</v>
      </c>
      <c r="J20" s="2" t="s">
        <v>75</v>
      </c>
      <c r="K20" s="2" t="s">
        <v>108</v>
      </c>
      <c r="L20" s="2" t="s">
        <v>88</v>
      </c>
      <c r="M20" s="2" t="s">
        <v>109</v>
      </c>
      <c r="N20" s="42" t="s">
        <v>110</v>
      </c>
      <c r="O20" s="43" t="s">
        <v>111</v>
      </c>
      <c r="P20" s="43" t="s">
        <v>112</v>
      </c>
      <c r="Q20" s="43" t="s">
        <v>113</v>
      </c>
      <c r="R20" s="43" t="s">
        <v>114</v>
      </c>
      <c r="S20" s="43" t="s">
        <v>115</v>
      </c>
      <c r="T20" s="43" t="s">
        <v>116</v>
      </c>
      <c r="U20" s="44" t="s">
        <v>117</v>
      </c>
    </row>
    <row r="21" spans="1:21">
      <c r="A21" s="10" t="s">
        <v>118</v>
      </c>
      <c r="B21" s="10" t="s">
        <v>119</v>
      </c>
      <c r="C21" s="10" t="s">
        <v>42</v>
      </c>
      <c r="D21" s="11">
        <v>0.2</v>
      </c>
      <c r="E21" s="10" t="s">
        <v>120</v>
      </c>
      <c r="F21" s="10"/>
      <c r="G21" s="11"/>
      <c r="H21" s="11"/>
      <c r="I21" s="11">
        <v>1</v>
      </c>
      <c r="J21" s="11">
        <v>0.1</v>
      </c>
      <c r="K21" s="10" t="s">
        <v>118</v>
      </c>
      <c r="L21" s="10" t="s">
        <v>89</v>
      </c>
      <c r="M21" s="10" t="s">
        <v>121</v>
      </c>
      <c r="N21" s="45" t="s">
        <v>122</v>
      </c>
      <c r="O21" s="46">
        <v>1</v>
      </c>
      <c r="P21" s="46" t="str">
        <f t="shared" ref="P21:P50" si="0">IF(C21="Да / Нет","YES_NO",IF(C21="Не меньше порога","THRESHOLD_GE",IF(C21="Больше порога","THRESHOLD_GT",IF(C21="Не больше порога","THRESHOLD_LE",IF(C21="Меньше порога","THRESHOLD_LT",IF(C21="Рост показателя","CHANGE_PCT_GE",IF(C21="Изменение показателя","CHANGE_ABS_GE",IF(C21="Количество меньше","COUNT_LT",IF(C21="Количество не больше","COUNT_LE",IF(C21="Сигмоида","SIGMOID_INC",IF(C21="Сигмоида (убывание)","SIGMOID_DEC",IF(C21="ТОП %","TOP_PERCENT",IF(C21="Ручное μ","MANUAL_MU",IF(C21="Количество + флаг","COUNT_FLAG_RULE",IF(C21="Все условия «Да»","AND_YES",IF(C21="Любое условие «Да»","OR_YES",""))))))))))))))))</f>
        <v>YES_NO</v>
      </c>
      <c r="Q21" s="47"/>
      <c r="R21" s="47">
        <v>1.0000000000000001E-9</v>
      </c>
      <c r="S21" s="47">
        <v>1</v>
      </c>
      <c r="T21" s="46" t="str">
        <f t="shared" ref="T21:T50" si="1">IF(L21="Минимум","LOW_MU",IF(L21="Не учитывать","IGNORE","BLOCK"))</f>
        <v>BLOCK</v>
      </c>
      <c r="U21" s="48" t="s">
        <v>123</v>
      </c>
    </row>
    <row r="22" spans="1:21" ht="28.5">
      <c r="A22" s="10" t="s">
        <v>118</v>
      </c>
      <c r="B22" s="10" t="s">
        <v>124</v>
      </c>
      <c r="C22" s="10" t="s">
        <v>42</v>
      </c>
      <c r="D22" s="11">
        <v>0.14000000000000001</v>
      </c>
      <c r="E22" s="10" t="s">
        <v>125</v>
      </c>
      <c r="F22" s="10"/>
      <c r="G22" s="11"/>
      <c r="H22" s="11"/>
      <c r="I22" s="11">
        <v>1</v>
      </c>
      <c r="J22" s="11">
        <v>0.1</v>
      </c>
      <c r="K22" s="10" t="s">
        <v>118</v>
      </c>
      <c r="L22" s="10" t="s">
        <v>89</v>
      </c>
      <c r="M22" s="10" t="s">
        <v>126</v>
      </c>
      <c r="N22" s="45" t="s">
        <v>127</v>
      </c>
      <c r="O22" s="46">
        <v>2</v>
      </c>
      <c r="P22" s="46" t="str">
        <f t="shared" si="0"/>
        <v>YES_NO</v>
      </c>
      <c r="Q22" s="47"/>
      <c r="R22" s="47">
        <v>1.0000000000000001E-9</v>
      </c>
      <c r="S22" s="47">
        <v>1</v>
      </c>
      <c r="T22" s="46" t="str">
        <f t="shared" si="1"/>
        <v>BLOCK</v>
      </c>
      <c r="U22" s="48" t="s">
        <v>123</v>
      </c>
    </row>
    <row r="23" spans="1:21">
      <c r="A23" s="10" t="s">
        <v>118</v>
      </c>
      <c r="B23" s="10" t="s">
        <v>128</v>
      </c>
      <c r="C23" s="10" t="s">
        <v>42</v>
      </c>
      <c r="D23" s="11">
        <v>0.12</v>
      </c>
      <c r="E23" s="10" t="s">
        <v>129</v>
      </c>
      <c r="F23" s="10"/>
      <c r="G23" s="11"/>
      <c r="H23" s="11"/>
      <c r="I23" s="11">
        <v>1</v>
      </c>
      <c r="J23" s="11">
        <v>0.1</v>
      </c>
      <c r="K23" s="10" t="s">
        <v>118</v>
      </c>
      <c r="L23" s="10" t="s">
        <v>89</v>
      </c>
      <c r="M23" s="10" t="s">
        <v>129</v>
      </c>
      <c r="N23" s="45" t="s">
        <v>130</v>
      </c>
      <c r="O23" s="46">
        <v>3</v>
      </c>
      <c r="P23" s="46" t="str">
        <f t="shared" si="0"/>
        <v>YES_NO</v>
      </c>
      <c r="Q23" s="47"/>
      <c r="R23" s="47">
        <v>1.0000000000000001E-9</v>
      </c>
      <c r="S23" s="47">
        <v>1</v>
      </c>
      <c r="T23" s="46" t="str">
        <f t="shared" si="1"/>
        <v>BLOCK</v>
      </c>
      <c r="U23" s="48" t="s">
        <v>123</v>
      </c>
    </row>
    <row r="24" spans="1:21">
      <c r="A24" s="10" t="s">
        <v>118</v>
      </c>
      <c r="B24" s="10" t="s">
        <v>131</v>
      </c>
      <c r="C24" s="10" t="s">
        <v>42</v>
      </c>
      <c r="D24" s="11">
        <v>0.12</v>
      </c>
      <c r="E24" s="10" t="s">
        <v>131</v>
      </c>
      <c r="F24" s="10"/>
      <c r="G24" s="11"/>
      <c r="H24" s="11"/>
      <c r="I24" s="11">
        <v>1</v>
      </c>
      <c r="J24" s="11">
        <v>0.1</v>
      </c>
      <c r="K24" s="10" t="s">
        <v>118</v>
      </c>
      <c r="L24" s="10" t="s">
        <v>89</v>
      </c>
      <c r="M24" s="10" t="s">
        <v>131</v>
      </c>
      <c r="N24" s="45" t="s">
        <v>132</v>
      </c>
      <c r="O24" s="46">
        <v>4</v>
      </c>
      <c r="P24" s="46" t="str">
        <f t="shared" si="0"/>
        <v>YES_NO</v>
      </c>
      <c r="Q24" s="47"/>
      <c r="R24" s="47">
        <v>1.0000000000000001E-9</v>
      </c>
      <c r="S24" s="47">
        <v>1</v>
      </c>
      <c r="T24" s="46" t="str">
        <f t="shared" si="1"/>
        <v>BLOCK</v>
      </c>
      <c r="U24" s="48" t="s">
        <v>123</v>
      </c>
    </row>
    <row r="25" spans="1:21">
      <c r="A25" s="10" t="s">
        <v>118</v>
      </c>
      <c r="B25" s="10" t="s">
        <v>133</v>
      </c>
      <c r="C25" s="10" t="s">
        <v>42</v>
      </c>
      <c r="D25" s="11">
        <v>0.12</v>
      </c>
      <c r="E25" s="10" t="s">
        <v>134</v>
      </c>
      <c r="F25" s="10"/>
      <c r="G25" s="11"/>
      <c r="H25" s="11"/>
      <c r="I25" s="11">
        <v>1</v>
      </c>
      <c r="J25" s="11">
        <v>0.1</v>
      </c>
      <c r="K25" s="10" t="s">
        <v>118</v>
      </c>
      <c r="L25" s="10" t="s">
        <v>89</v>
      </c>
      <c r="M25" s="10" t="s">
        <v>135</v>
      </c>
      <c r="N25" s="45" t="s">
        <v>136</v>
      </c>
      <c r="O25" s="46">
        <v>5</v>
      </c>
      <c r="P25" s="46" t="str">
        <f t="shared" si="0"/>
        <v>YES_NO</v>
      </c>
      <c r="Q25" s="47"/>
      <c r="R25" s="47">
        <v>1.0000000000000001E-9</v>
      </c>
      <c r="S25" s="47">
        <v>1</v>
      </c>
      <c r="T25" s="46" t="str">
        <f t="shared" si="1"/>
        <v>BLOCK</v>
      </c>
      <c r="U25" s="48" t="s">
        <v>123</v>
      </c>
    </row>
    <row r="26" spans="1:21" ht="28.5">
      <c r="A26" s="10" t="s">
        <v>118</v>
      </c>
      <c r="B26" s="10" t="s">
        <v>137</v>
      </c>
      <c r="C26" s="10" t="s">
        <v>42</v>
      </c>
      <c r="D26" s="11">
        <v>0.1</v>
      </c>
      <c r="E26" s="10" t="s">
        <v>138</v>
      </c>
      <c r="F26" s="10"/>
      <c r="G26" s="11"/>
      <c r="H26" s="11"/>
      <c r="I26" s="11">
        <v>1</v>
      </c>
      <c r="J26" s="11">
        <v>0.1</v>
      </c>
      <c r="K26" s="10" t="s">
        <v>118</v>
      </c>
      <c r="L26" s="10" t="s">
        <v>89</v>
      </c>
      <c r="M26" s="10" t="s">
        <v>139</v>
      </c>
      <c r="N26" s="45" t="s">
        <v>140</v>
      </c>
      <c r="O26" s="46">
        <v>6</v>
      </c>
      <c r="P26" s="46" t="str">
        <f t="shared" si="0"/>
        <v>YES_NO</v>
      </c>
      <c r="Q26" s="47"/>
      <c r="R26" s="47">
        <v>1.0000000000000001E-9</v>
      </c>
      <c r="S26" s="47">
        <v>1</v>
      </c>
      <c r="T26" s="46" t="str">
        <f t="shared" si="1"/>
        <v>BLOCK</v>
      </c>
      <c r="U26" s="48" t="s">
        <v>123</v>
      </c>
    </row>
    <row r="27" spans="1:21" ht="28.5">
      <c r="A27" s="10" t="s">
        <v>118</v>
      </c>
      <c r="B27" s="10" t="s">
        <v>141</v>
      </c>
      <c r="C27" s="10" t="s">
        <v>142</v>
      </c>
      <c r="D27" s="11">
        <v>0.1</v>
      </c>
      <c r="E27" s="10" t="s">
        <v>143</v>
      </c>
      <c r="F27" s="10"/>
      <c r="G27" s="11">
        <v>1.0863013698631276</v>
      </c>
      <c r="H27" s="11">
        <v>8.25</v>
      </c>
      <c r="I27" s="11">
        <v>1</v>
      </c>
      <c r="J27" s="11">
        <v>0.1</v>
      </c>
      <c r="K27" s="10" t="s">
        <v>144</v>
      </c>
      <c r="L27" s="10" t="s">
        <v>89</v>
      </c>
      <c r="M27" s="10" t="s">
        <v>145</v>
      </c>
      <c r="N27" s="45" t="s">
        <v>146</v>
      </c>
      <c r="O27" s="46">
        <v>7</v>
      </c>
      <c r="P27" s="46" t="str">
        <f t="shared" si="0"/>
        <v>SIGMOID_INC</v>
      </c>
      <c r="Q27" s="47"/>
      <c r="R27" s="47">
        <v>0</v>
      </c>
      <c r="S27" s="47">
        <v>1</v>
      </c>
      <c r="T27" s="46" t="str">
        <f t="shared" si="1"/>
        <v>BLOCK</v>
      </c>
      <c r="U27" s="48" t="s">
        <v>147</v>
      </c>
    </row>
    <row r="28" spans="1:21">
      <c r="A28" s="10" t="s">
        <v>118</v>
      </c>
      <c r="B28" s="10" t="s">
        <v>148</v>
      </c>
      <c r="C28" s="10" t="s">
        <v>42</v>
      </c>
      <c r="D28" s="11">
        <v>0.05</v>
      </c>
      <c r="E28" s="10" t="s">
        <v>149</v>
      </c>
      <c r="F28" s="10"/>
      <c r="G28" s="11"/>
      <c r="H28" s="11"/>
      <c r="I28" s="11">
        <v>1</v>
      </c>
      <c r="J28" s="11">
        <v>0.1</v>
      </c>
      <c r="K28" s="10" t="s">
        <v>118</v>
      </c>
      <c r="L28" s="10" t="s">
        <v>89</v>
      </c>
      <c r="M28" s="10" t="s">
        <v>150</v>
      </c>
      <c r="N28" s="45" t="s">
        <v>151</v>
      </c>
      <c r="O28" s="46">
        <v>8</v>
      </c>
      <c r="P28" s="46" t="str">
        <f t="shared" si="0"/>
        <v>YES_NO</v>
      </c>
      <c r="Q28" s="47"/>
      <c r="R28" s="47">
        <v>1.0000000000000001E-9</v>
      </c>
      <c r="S28" s="47">
        <v>1</v>
      </c>
      <c r="T28" s="46" t="str">
        <f t="shared" si="1"/>
        <v>BLOCK</v>
      </c>
      <c r="U28" s="48" t="s">
        <v>123</v>
      </c>
    </row>
    <row r="29" spans="1:21" ht="28.5">
      <c r="A29" s="10" t="s">
        <v>118</v>
      </c>
      <c r="B29" s="10" t="s">
        <v>152</v>
      </c>
      <c r="C29" s="10" t="s">
        <v>142</v>
      </c>
      <c r="D29" s="11">
        <v>0.05</v>
      </c>
      <c r="E29" s="10" t="s">
        <v>153</v>
      </c>
      <c r="F29" s="10"/>
      <c r="G29" s="11">
        <v>0.84625190258751914</v>
      </c>
      <c r="H29" s="11">
        <v>18.760000000000002</v>
      </c>
      <c r="I29" s="11">
        <v>1</v>
      </c>
      <c r="J29" s="11">
        <v>0.1</v>
      </c>
      <c r="K29" s="10" t="s">
        <v>144</v>
      </c>
      <c r="L29" s="10" t="s">
        <v>89</v>
      </c>
      <c r="M29" s="10" t="s">
        <v>145</v>
      </c>
      <c r="N29" s="45" t="s">
        <v>154</v>
      </c>
      <c r="O29" s="46">
        <v>9</v>
      </c>
      <c r="P29" s="46" t="str">
        <f t="shared" si="0"/>
        <v>SIGMOID_INC</v>
      </c>
      <c r="Q29" s="47"/>
      <c r="R29" s="47">
        <v>0</v>
      </c>
      <c r="S29" s="47">
        <v>1</v>
      </c>
      <c r="T29" s="46" t="str">
        <f t="shared" si="1"/>
        <v>BLOCK</v>
      </c>
      <c r="U29" s="48" t="s">
        <v>147</v>
      </c>
    </row>
    <row r="30" spans="1:21">
      <c r="A30" s="10" t="s">
        <v>144</v>
      </c>
      <c r="B30" s="10" t="s">
        <v>155</v>
      </c>
      <c r="C30" s="10" t="s">
        <v>156</v>
      </c>
      <c r="D30" s="11">
        <v>0.08</v>
      </c>
      <c r="E30" s="10" t="s">
        <v>157</v>
      </c>
      <c r="F30" s="10" t="s">
        <v>158</v>
      </c>
      <c r="G30" s="11"/>
      <c r="H30" s="11"/>
      <c r="I30" s="11">
        <v>1</v>
      </c>
      <c r="J30" s="11">
        <v>0.1</v>
      </c>
      <c r="K30" s="10" t="s">
        <v>118</v>
      </c>
      <c r="L30" s="10" t="s">
        <v>89</v>
      </c>
      <c r="M30" s="10" t="s">
        <v>159</v>
      </c>
      <c r="N30" s="45" t="s">
        <v>160</v>
      </c>
      <c r="O30" s="46">
        <v>10</v>
      </c>
      <c r="P30" s="46" t="str">
        <f t="shared" si="0"/>
        <v>CHANGE_PCT_GE</v>
      </c>
      <c r="Q30" s="47"/>
      <c r="R30" s="47">
        <v>1.0000000000000001E-9</v>
      </c>
      <c r="S30" s="47">
        <v>1</v>
      </c>
      <c r="T30" s="46" t="str">
        <f t="shared" si="1"/>
        <v>BLOCK</v>
      </c>
      <c r="U30" s="48" t="s">
        <v>123</v>
      </c>
    </row>
    <row r="31" spans="1:21">
      <c r="A31" s="10" t="s">
        <v>144</v>
      </c>
      <c r="B31" s="10" t="s">
        <v>161</v>
      </c>
      <c r="C31" s="10" t="s">
        <v>162</v>
      </c>
      <c r="D31" s="11">
        <v>0.08</v>
      </c>
      <c r="E31" s="10" t="s">
        <v>157</v>
      </c>
      <c r="F31" s="10"/>
      <c r="G31" s="11">
        <v>200</v>
      </c>
      <c r="H31" s="11"/>
      <c r="I31" s="11">
        <v>1</v>
      </c>
      <c r="J31" s="11">
        <v>0.1</v>
      </c>
      <c r="K31" s="10" t="s">
        <v>118</v>
      </c>
      <c r="L31" s="10" t="s">
        <v>89</v>
      </c>
      <c r="M31" s="10" t="s">
        <v>163</v>
      </c>
      <c r="N31" s="45" t="s">
        <v>164</v>
      </c>
      <c r="O31" s="46">
        <v>11</v>
      </c>
      <c r="P31" s="46" t="str">
        <f t="shared" si="0"/>
        <v>THRESHOLD_GT</v>
      </c>
      <c r="Q31" s="47"/>
      <c r="R31" s="47">
        <v>1.0000000000000001E-9</v>
      </c>
      <c r="S31" s="47">
        <v>1</v>
      </c>
      <c r="T31" s="46" t="str">
        <f t="shared" si="1"/>
        <v>BLOCK</v>
      </c>
      <c r="U31" s="48" t="s">
        <v>123</v>
      </c>
    </row>
    <row r="32" spans="1:21" ht="28.5">
      <c r="A32" s="10" t="s">
        <v>144</v>
      </c>
      <c r="B32" s="10" t="s">
        <v>165</v>
      </c>
      <c r="C32" s="10" t="s">
        <v>142</v>
      </c>
      <c r="D32" s="11">
        <v>0.14000000000000001</v>
      </c>
      <c r="E32" s="10" t="s">
        <v>166</v>
      </c>
      <c r="F32" s="10"/>
      <c r="G32" s="11"/>
      <c r="H32" s="11"/>
      <c r="I32" s="11">
        <v>1</v>
      </c>
      <c r="J32" s="11">
        <v>0.1</v>
      </c>
      <c r="K32" s="10" t="s">
        <v>144</v>
      </c>
      <c r="L32" s="10" t="s">
        <v>89</v>
      </c>
      <c r="M32" s="10" t="s">
        <v>167</v>
      </c>
      <c r="N32" s="45" t="s">
        <v>168</v>
      </c>
      <c r="O32" s="46">
        <v>12</v>
      </c>
      <c r="P32" s="46" t="str">
        <f t="shared" si="0"/>
        <v>SIGMOID_INC</v>
      </c>
      <c r="Q32" s="47"/>
      <c r="R32" s="47">
        <v>1.0000000000000001E-9</v>
      </c>
      <c r="S32" s="47">
        <v>1</v>
      </c>
      <c r="T32" s="46" t="str">
        <f t="shared" si="1"/>
        <v>BLOCK</v>
      </c>
      <c r="U32" s="48" t="s">
        <v>147</v>
      </c>
    </row>
    <row r="33" spans="1:21" ht="28.5">
      <c r="A33" s="10" t="s">
        <v>144</v>
      </c>
      <c r="B33" s="10" t="s">
        <v>169</v>
      </c>
      <c r="C33" s="10" t="s">
        <v>142</v>
      </c>
      <c r="D33" s="11">
        <v>0.1</v>
      </c>
      <c r="E33" s="10" t="s">
        <v>170</v>
      </c>
      <c r="F33" s="10"/>
      <c r="G33" s="11"/>
      <c r="H33" s="11"/>
      <c r="I33" s="11">
        <v>1</v>
      </c>
      <c r="J33" s="11">
        <v>0.1</v>
      </c>
      <c r="K33" s="10" t="s">
        <v>144</v>
      </c>
      <c r="L33" s="10" t="s">
        <v>89</v>
      </c>
      <c r="M33" s="10" t="s">
        <v>167</v>
      </c>
      <c r="N33" s="45" t="s">
        <v>171</v>
      </c>
      <c r="O33" s="46">
        <v>13</v>
      </c>
      <c r="P33" s="46" t="str">
        <f t="shared" si="0"/>
        <v>SIGMOID_INC</v>
      </c>
      <c r="Q33" s="47"/>
      <c r="R33" s="47">
        <v>1.0000000000000001E-9</v>
      </c>
      <c r="S33" s="47">
        <v>1</v>
      </c>
      <c r="T33" s="46" t="str">
        <f t="shared" si="1"/>
        <v>BLOCK</v>
      </c>
      <c r="U33" s="48" t="s">
        <v>147</v>
      </c>
    </row>
    <row r="34" spans="1:21">
      <c r="A34" s="10" t="s">
        <v>144</v>
      </c>
      <c r="B34" s="10" t="s">
        <v>172</v>
      </c>
      <c r="C34" s="10" t="s">
        <v>42</v>
      </c>
      <c r="D34" s="11">
        <v>0.05</v>
      </c>
      <c r="E34" s="10" t="s">
        <v>173</v>
      </c>
      <c r="F34" s="10"/>
      <c r="G34" s="11"/>
      <c r="H34" s="11"/>
      <c r="I34" s="11">
        <v>1</v>
      </c>
      <c r="J34" s="11">
        <v>0.1</v>
      </c>
      <c r="K34" s="10" t="s">
        <v>118</v>
      </c>
      <c r="L34" s="10" t="s">
        <v>89</v>
      </c>
      <c r="M34" s="10" t="s">
        <v>173</v>
      </c>
      <c r="N34" s="45" t="s">
        <v>174</v>
      </c>
      <c r="O34" s="46">
        <v>14</v>
      </c>
      <c r="P34" s="46" t="str">
        <f t="shared" si="0"/>
        <v>YES_NO</v>
      </c>
      <c r="Q34" s="47"/>
      <c r="R34" s="47">
        <v>1.0000000000000001E-9</v>
      </c>
      <c r="S34" s="47">
        <v>1</v>
      </c>
      <c r="T34" s="46" t="str">
        <f t="shared" si="1"/>
        <v>BLOCK</v>
      </c>
      <c r="U34" s="48" t="s">
        <v>123</v>
      </c>
    </row>
    <row r="35" spans="1:21">
      <c r="A35" s="10" t="s">
        <v>144</v>
      </c>
      <c r="B35" s="10" t="s">
        <v>175</v>
      </c>
      <c r="C35" s="10" t="s">
        <v>176</v>
      </c>
      <c r="D35" s="11">
        <v>0.1</v>
      </c>
      <c r="E35" s="10" t="s">
        <v>177</v>
      </c>
      <c r="F35" s="10"/>
      <c r="G35" s="11">
        <v>0.1</v>
      </c>
      <c r="H35" s="11"/>
      <c r="I35" s="11">
        <v>1</v>
      </c>
      <c r="J35" s="11">
        <v>0.1</v>
      </c>
      <c r="K35" s="10" t="s">
        <v>144</v>
      </c>
      <c r="L35" s="10" t="s">
        <v>89</v>
      </c>
      <c r="M35" s="10" t="s">
        <v>178</v>
      </c>
      <c r="N35" s="45" t="s">
        <v>179</v>
      </c>
      <c r="O35" s="46">
        <v>15</v>
      </c>
      <c r="P35" s="46" t="str">
        <f t="shared" si="0"/>
        <v>TOP_PERCENT</v>
      </c>
      <c r="Q35" s="47"/>
      <c r="R35" s="47">
        <v>1.0000000000000001E-9</v>
      </c>
      <c r="S35" s="47">
        <v>1</v>
      </c>
      <c r="T35" s="46" t="str">
        <f t="shared" si="1"/>
        <v>BLOCK</v>
      </c>
      <c r="U35" s="48" t="s">
        <v>147</v>
      </c>
    </row>
    <row r="36" spans="1:21" ht="28.5">
      <c r="A36" s="10" t="s">
        <v>144</v>
      </c>
      <c r="B36" s="10" t="s">
        <v>180</v>
      </c>
      <c r="C36" s="10" t="s">
        <v>181</v>
      </c>
      <c r="D36" s="11">
        <v>0</v>
      </c>
      <c r="E36" s="10" t="s">
        <v>182</v>
      </c>
      <c r="F36" s="10" t="s">
        <v>183</v>
      </c>
      <c r="G36" s="11">
        <v>0</v>
      </c>
      <c r="H36" s="11">
        <v>2</v>
      </c>
      <c r="I36" s="11">
        <v>1</v>
      </c>
      <c r="J36" s="11">
        <v>0.1</v>
      </c>
      <c r="K36" s="10" t="s">
        <v>118</v>
      </c>
      <c r="L36" s="10" t="s">
        <v>89</v>
      </c>
      <c r="M36" s="10" t="s">
        <v>184</v>
      </c>
      <c r="N36" s="45" t="s">
        <v>185</v>
      </c>
      <c r="O36" s="46">
        <v>16</v>
      </c>
      <c r="P36" s="46" t="str">
        <f t="shared" si="0"/>
        <v>COUNT_FLAG_RULE</v>
      </c>
      <c r="Q36" s="47">
        <v>0.5</v>
      </c>
      <c r="R36" s="47">
        <v>1.0000000000000001E-9</v>
      </c>
      <c r="S36" s="47">
        <v>1</v>
      </c>
      <c r="T36" s="46" t="str">
        <f t="shared" si="1"/>
        <v>BLOCK</v>
      </c>
      <c r="U36" s="48" t="s">
        <v>123</v>
      </c>
    </row>
    <row r="37" spans="1:21">
      <c r="A37" s="10" t="s">
        <v>144</v>
      </c>
      <c r="B37" s="10"/>
      <c r="C37" s="10"/>
      <c r="D37" s="11">
        <v>0</v>
      </c>
      <c r="E37" s="10"/>
      <c r="F37" s="10"/>
      <c r="G37" s="11"/>
      <c r="H37" s="11"/>
      <c r="I37" s="11">
        <v>1</v>
      </c>
      <c r="J37" s="11">
        <v>0.1</v>
      </c>
      <c r="K37" s="10" t="s">
        <v>144</v>
      </c>
      <c r="L37" s="10" t="s">
        <v>89</v>
      </c>
      <c r="M37" s="10" t="s">
        <v>186</v>
      </c>
      <c r="N37" s="45"/>
      <c r="O37" s="46">
        <v>17</v>
      </c>
      <c r="P37" s="46" t="str">
        <f t="shared" si="0"/>
        <v/>
      </c>
      <c r="Q37" s="47"/>
      <c r="R37" s="47">
        <v>1.0000000000000001E-9</v>
      </c>
      <c r="S37" s="47">
        <v>1</v>
      </c>
      <c r="T37" s="46" t="str">
        <f t="shared" si="1"/>
        <v>BLOCK</v>
      </c>
      <c r="U37" s="48"/>
    </row>
    <row r="38" spans="1:21">
      <c r="A38" s="10" t="s">
        <v>144</v>
      </c>
      <c r="B38" s="10"/>
      <c r="C38" s="10"/>
      <c r="D38" s="11">
        <v>0</v>
      </c>
      <c r="E38" s="10"/>
      <c r="F38" s="10"/>
      <c r="G38" s="11"/>
      <c r="H38" s="11"/>
      <c r="I38" s="11">
        <v>1</v>
      </c>
      <c r="J38" s="11">
        <v>0.1</v>
      </c>
      <c r="K38" s="10" t="s">
        <v>144</v>
      </c>
      <c r="L38" s="10" t="s">
        <v>89</v>
      </c>
      <c r="M38" s="10" t="s">
        <v>186</v>
      </c>
      <c r="N38" s="45"/>
      <c r="O38" s="46">
        <v>18</v>
      </c>
      <c r="P38" s="46" t="str">
        <f t="shared" si="0"/>
        <v/>
      </c>
      <c r="Q38" s="47"/>
      <c r="R38" s="47">
        <v>1.0000000000000001E-9</v>
      </c>
      <c r="S38" s="47">
        <v>1</v>
      </c>
      <c r="T38" s="46" t="str">
        <f t="shared" si="1"/>
        <v>BLOCK</v>
      </c>
      <c r="U38" s="48"/>
    </row>
    <row r="39" spans="1:21">
      <c r="A39" s="10" t="s">
        <v>144</v>
      </c>
      <c r="B39" s="10"/>
      <c r="C39" s="10"/>
      <c r="D39" s="11">
        <v>0</v>
      </c>
      <c r="E39" s="10"/>
      <c r="F39" s="10"/>
      <c r="G39" s="11"/>
      <c r="H39" s="11"/>
      <c r="I39" s="11">
        <v>1</v>
      </c>
      <c r="J39" s="11">
        <v>0.1</v>
      </c>
      <c r="K39" s="10" t="s">
        <v>144</v>
      </c>
      <c r="L39" s="10" t="s">
        <v>89</v>
      </c>
      <c r="M39" s="10" t="s">
        <v>186</v>
      </c>
      <c r="N39" s="45"/>
      <c r="O39" s="46">
        <v>19</v>
      </c>
      <c r="P39" s="46" t="str">
        <f t="shared" si="0"/>
        <v/>
      </c>
      <c r="Q39" s="47"/>
      <c r="R39" s="47">
        <v>1.0000000000000001E-9</v>
      </c>
      <c r="S39" s="47">
        <v>1</v>
      </c>
      <c r="T39" s="46" t="str">
        <f t="shared" si="1"/>
        <v>BLOCK</v>
      </c>
      <c r="U39" s="48"/>
    </row>
    <row r="40" spans="1:21">
      <c r="A40" s="10" t="s">
        <v>144</v>
      </c>
      <c r="B40" s="10"/>
      <c r="C40" s="10"/>
      <c r="D40" s="11">
        <v>0</v>
      </c>
      <c r="E40" s="10"/>
      <c r="F40" s="10"/>
      <c r="G40" s="11"/>
      <c r="H40" s="11"/>
      <c r="I40" s="11">
        <v>1</v>
      </c>
      <c r="J40" s="11">
        <v>0.1</v>
      </c>
      <c r="K40" s="10" t="s">
        <v>144</v>
      </c>
      <c r="L40" s="10" t="s">
        <v>89</v>
      </c>
      <c r="M40" s="10" t="s">
        <v>186</v>
      </c>
      <c r="N40" s="45"/>
      <c r="O40" s="46">
        <v>20</v>
      </c>
      <c r="P40" s="46" t="str">
        <f t="shared" si="0"/>
        <v/>
      </c>
      <c r="Q40" s="47"/>
      <c r="R40" s="47">
        <v>1.0000000000000001E-9</v>
      </c>
      <c r="S40" s="47">
        <v>1</v>
      </c>
      <c r="T40" s="46" t="str">
        <f t="shared" si="1"/>
        <v>BLOCK</v>
      </c>
      <c r="U40" s="48"/>
    </row>
    <row r="41" spans="1:21">
      <c r="A41" s="10" t="s">
        <v>144</v>
      </c>
      <c r="B41" s="10"/>
      <c r="C41" s="10"/>
      <c r="D41" s="11">
        <v>0</v>
      </c>
      <c r="E41" s="10"/>
      <c r="F41" s="10"/>
      <c r="G41" s="11"/>
      <c r="H41" s="11"/>
      <c r="I41" s="11">
        <v>1</v>
      </c>
      <c r="J41" s="11">
        <v>0.1</v>
      </c>
      <c r="K41" s="10" t="s">
        <v>144</v>
      </c>
      <c r="L41" s="10" t="s">
        <v>89</v>
      </c>
      <c r="M41" s="10" t="s">
        <v>186</v>
      </c>
      <c r="N41" s="45"/>
      <c r="O41" s="46">
        <v>21</v>
      </c>
      <c r="P41" s="46" t="str">
        <f t="shared" si="0"/>
        <v/>
      </c>
      <c r="Q41" s="47"/>
      <c r="R41" s="47">
        <v>1.0000000000000001E-9</v>
      </c>
      <c r="S41" s="47">
        <v>1</v>
      </c>
      <c r="T41" s="46" t="str">
        <f t="shared" si="1"/>
        <v>BLOCK</v>
      </c>
      <c r="U41" s="48"/>
    </row>
    <row r="42" spans="1:21">
      <c r="A42" s="10" t="s">
        <v>144</v>
      </c>
      <c r="B42" s="10"/>
      <c r="C42" s="10"/>
      <c r="D42" s="11">
        <v>0</v>
      </c>
      <c r="E42" s="10"/>
      <c r="F42" s="10"/>
      <c r="G42" s="11"/>
      <c r="H42" s="11"/>
      <c r="I42" s="11">
        <v>1</v>
      </c>
      <c r="J42" s="11">
        <v>0.1</v>
      </c>
      <c r="K42" s="10" t="s">
        <v>144</v>
      </c>
      <c r="L42" s="10" t="s">
        <v>89</v>
      </c>
      <c r="M42" s="10" t="s">
        <v>186</v>
      </c>
      <c r="N42" s="45"/>
      <c r="O42" s="46">
        <v>22</v>
      </c>
      <c r="P42" s="46" t="str">
        <f t="shared" si="0"/>
        <v/>
      </c>
      <c r="Q42" s="47"/>
      <c r="R42" s="47">
        <v>1.0000000000000001E-9</v>
      </c>
      <c r="S42" s="47">
        <v>1</v>
      </c>
      <c r="T42" s="46" t="str">
        <f t="shared" si="1"/>
        <v>BLOCK</v>
      </c>
      <c r="U42" s="48"/>
    </row>
    <row r="43" spans="1:21">
      <c r="A43" s="10" t="s">
        <v>144</v>
      </c>
      <c r="B43" s="10"/>
      <c r="C43" s="10"/>
      <c r="D43" s="11">
        <v>0</v>
      </c>
      <c r="E43" s="10"/>
      <c r="F43" s="10"/>
      <c r="G43" s="11"/>
      <c r="H43" s="11"/>
      <c r="I43" s="11">
        <v>1</v>
      </c>
      <c r="J43" s="11">
        <v>0.1</v>
      </c>
      <c r="K43" s="10" t="s">
        <v>144</v>
      </c>
      <c r="L43" s="10" t="s">
        <v>89</v>
      </c>
      <c r="M43" s="10" t="s">
        <v>186</v>
      </c>
      <c r="N43" s="45"/>
      <c r="O43" s="46">
        <v>23</v>
      </c>
      <c r="P43" s="46" t="str">
        <f t="shared" si="0"/>
        <v/>
      </c>
      <c r="Q43" s="47"/>
      <c r="R43" s="47">
        <v>1.0000000000000001E-9</v>
      </c>
      <c r="S43" s="47">
        <v>1</v>
      </c>
      <c r="T43" s="46" t="str">
        <f t="shared" si="1"/>
        <v>BLOCK</v>
      </c>
      <c r="U43" s="48"/>
    </row>
    <row r="44" spans="1:21">
      <c r="A44" s="10" t="s">
        <v>144</v>
      </c>
      <c r="B44" s="10"/>
      <c r="C44" s="10"/>
      <c r="D44" s="11">
        <v>0</v>
      </c>
      <c r="E44" s="10"/>
      <c r="F44" s="10"/>
      <c r="G44" s="11"/>
      <c r="H44" s="11"/>
      <c r="I44" s="11">
        <v>1</v>
      </c>
      <c r="J44" s="11">
        <v>0.1</v>
      </c>
      <c r="K44" s="10" t="s">
        <v>144</v>
      </c>
      <c r="L44" s="10" t="s">
        <v>89</v>
      </c>
      <c r="M44" s="10" t="s">
        <v>186</v>
      </c>
      <c r="N44" s="45"/>
      <c r="O44" s="46">
        <v>24</v>
      </c>
      <c r="P44" s="46" t="str">
        <f t="shared" si="0"/>
        <v/>
      </c>
      <c r="Q44" s="47"/>
      <c r="R44" s="47">
        <v>1.0000000000000001E-9</v>
      </c>
      <c r="S44" s="47">
        <v>1</v>
      </c>
      <c r="T44" s="46" t="str">
        <f t="shared" si="1"/>
        <v>BLOCK</v>
      </c>
      <c r="U44" s="48"/>
    </row>
    <row r="45" spans="1:21">
      <c r="A45" s="10" t="s">
        <v>144</v>
      </c>
      <c r="B45" s="10"/>
      <c r="C45" s="10"/>
      <c r="D45" s="11">
        <v>0</v>
      </c>
      <c r="E45" s="10"/>
      <c r="F45" s="10"/>
      <c r="G45" s="11"/>
      <c r="H45" s="11"/>
      <c r="I45" s="11">
        <v>1</v>
      </c>
      <c r="J45" s="11">
        <v>0.1</v>
      </c>
      <c r="K45" s="10" t="s">
        <v>144</v>
      </c>
      <c r="L45" s="10" t="s">
        <v>89</v>
      </c>
      <c r="M45" s="10" t="s">
        <v>186</v>
      </c>
      <c r="N45" s="45"/>
      <c r="O45" s="46">
        <v>25</v>
      </c>
      <c r="P45" s="46" t="str">
        <f t="shared" si="0"/>
        <v/>
      </c>
      <c r="Q45" s="47"/>
      <c r="R45" s="47">
        <v>1.0000000000000001E-9</v>
      </c>
      <c r="S45" s="47">
        <v>1</v>
      </c>
      <c r="T45" s="46" t="str">
        <f t="shared" si="1"/>
        <v>BLOCK</v>
      </c>
      <c r="U45" s="48"/>
    </row>
    <row r="46" spans="1:21">
      <c r="A46" s="10" t="s">
        <v>144</v>
      </c>
      <c r="B46" s="10"/>
      <c r="C46" s="10"/>
      <c r="D46" s="11">
        <v>0</v>
      </c>
      <c r="E46" s="10"/>
      <c r="F46" s="10"/>
      <c r="G46" s="11"/>
      <c r="H46" s="11"/>
      <c r="I46" s="11">
        <v>1</v>
      </c>
      <c r="J46" s="11">
        <v>0.1</v>
      </c>
      <c r="K46" s="10" t="s">
        <v>144</v>
      </c>
      <c r="L46" s="10" t="s">
        <v>89</v>
      </c>
      <c r="M46" s="10" t="s">
        <v>186</v>
      </c>
      <c r="N46" s="45"/>
      <c r="O46" s="46">
        <v>26</v>
      </c>
      <c r="P46" s="46" t="str">
        <f t="shared" si="0"/>
        <v/>
      </c>
      <c r="Q46" s="47"/>
      <c r="R46" s="47">
        <v>1.0000000000000001E-9</v>
      </c>
      <c r="S46" s="47">
        <v>1</v>
      </c>
      <c r="T46" s="46" t="str">
        <f t="shared" si="1"/>
        <v>BLOCK</v>
      </c>
      <c r="U46" s="48"/>
    </row>
    <row r="47" spans="1:21">
      <c r="A47" s="10" t="s">
        <v>144</v>
      </c>
      <c r="B47" s="10"/>
      <c r="C47" s="10"/>
      <c r="D47" s="11">
        <v>0</v>
      </c>
      <c r="E47" s="10"/>
      <c r="F47" s="10"/>
      <c r="G47" s="11"/>
      <c r="H47" s="11"/>
      <c r="I47" s="11">
        <v>1</v>
      </c>
      <c r="J47" s="11">
        <v>0.1</v>
      </c>
      <c r="K47" s="10" t="s">
        <v>144</v>
      </c>
      <c r="L47" s="10" t="s">
        <v>89</v>
      </c>
      <c r="M47" s="10" t="s">
        <v>186</v>
      </c>
      <c r="N47" s="45"/>
      <c r="O47" s="46">
        <v>27</v>
      </c>
      <c r="P47" s="46" t="str">
        <f t="shared" si="0"/>
        <v/>
      </c>
      <c r="Q47" s="47"/>
      <c r="R47" s="47">
        <v>1.0000000000000001E-9</v>
      </c>
      <c r="S47" s="47">
        <v>1</v>
      </c>
      <c r="T47" s="46" t="str">
        <f t="shared" si="1"/>
        <v>BLOCK</v>
      </c>
      <c r="U47" s="48"/>
    </row>
    <row r="48" spans="1:21">
      <c r="A48" s="10" t="s">
        <v>144</v>
      </c>
      <c r="B48" s="10"/>
      <c r="C48" s="10"/>
      <c r="D48" s="11">
        <v>0</v>
      </c>
      <c r="E48" s="10"/>
      <c r="F48" s="10"/>
      <c r="G48" s="11"/>
      <c r="H48" s="11"/>
      <c r="I48" s="11">
        <v>1</v>
      </c>
      <c r="J48" s="11">
        <v>0.1</v>
      </c>
      <c r="K48" s="10" t="s">
        <v>144</v>
      </c>
      <c r="L48" s="10" t="s">
        <v>89</v>
      </c>
      <c r="M48" s="10" t="s">
        <v>186</v>
      </c>
      <c r="N48" s="45"/>
      <c r="O48" s="46">
        <v>28</v>
      </c>
      <c r="P48" s="46" t="str">
        <f t="shared" si="0"/>
        <v/>
      </c>
      <c r="Q48" s="47"/>
      <c r="R48" s="47">
        <v>1.0000000000000001E-9</v>
      </c>
      <c r="S48" s="47">
        <v>1</v>
      </c>
      <c r="T48" s="46" t="str">
        <f t="shared" si="1"/>
        <v>BLOCK</v>
      </c>
      <c r="U48" s="48"/>
    </row>
    <row r="49" spans="1:21">
      <c r="A49" s="10" t="s">
        <v>144</v>
      </c>
      <c r="B49" s="10"/>
      <c r="C49" s="10"/>
      <c r="D49" s="11">
        <v>0</v>
      </c>
      <c r="E49" s="10"/>
      <c r="F49" s="10"/>
      <c r="G49" s="11"/>
      <c r="H49" s="11"/>
      <c r="I49" s="11">
        <v>1</v>
      </c>
      <c r="J49" s="11">
        <v>0.1</v>
      </c>
      <c r="K49" s="10" t="s">
        <v>144</v>
      </c>
      <c r="L49" s="10" t="s">
        <v>89</v>
      </c>
      <c r="M49" s="10" t="s">
        <v>186</v>
      </c>
      <c r="N49" s="45"/>
      <c r="O49" s="46">
        <v>29</v>
      </c>
      <c r="P49" s="46" t="str">
        <f t="shared" si="0"/>
        <v/>
      </c>
      <c r="Q49" s="47"/>
      <c r="R49" s="47">
        <v>1.0000000000000001E-9</v>
      </c>
      <c r="S49" s="47">
        <v>1</v>
      </c>
      <c r="T49" s="46" t="str">
        <f t="shared" si="1"/>
        <v>BLOCK</v>
      </c>
      <c r="U49" s="48"/>
    </row>
    <row r="50" spans="1:21">
      <c r="A50" s="10" t="s">
        <v>144</v>
      </c>
      <c r="B50" s="10"/>
      <c r="C50" s="10"/>
      <c r="D50" s="11">
        <v>0</v>
      </c>
      <c r="E50" s="10"/>
      <c r="F50" s="10"/>
      <c r="G50" s="11"/>
      <c r="H50" s="11"/>
      <c r="I50" s="11">
        <v>1</v>
      </c>
      <c r="J50" s="11">
        <v>0.1</v>
      </c>
      <c r="K50" s="10" t="s">
        <v>144</v>
      </c>
      <c r="L50" s="10" t="s">
        <v>89</v>
      </c>
      <c r="M50" s="10" t="s">
        <v>186</v>
      </c>
      <c r="N50" s="49"/>
      <c r="O50" s="50">
        <v>30</v>
      </c>
      <c r="P50" s="50" t="str">
        <f t="shared" si="0"/>
        <v/>
      </c>
      <c r="Q50" s="51"/>
      <c r="R50" s="51">
        <v>1.0000000000000001E-9</v>
      </c>
      <c r="S50" s="51">
        <v>1</v>
      </c>
      <c r="T50" s="50" t="str">
        <f t="shared" si="1"/>
        <v>BLOCK</v>
      </c>
      <c r="U50" s="52"/>
    </row>
  </sheetData>
  <mergeCells count="3">
    <mergeCell ref="A3:D3"/>
    <mergeCell ref="A19:U19"/>
    <mergeCell ref="A1:M2"/>
  </mergeCells>
  <conditionalFormatting sqref="A21:U50">
    <cfRule type="expression" dxfId="12" priority="1">
      <formula>AND($A21="Да",$N21="")</formula>
    </cfRule>
    <cfRule type="expression" dxfId="11" priority="2">
      <formula>AND($N21&lt;&gt;"",COUNTIF($N$21:$N$50,$N21)&gt;1)</formula>
    </cfRule>
    <cfRule type="expression" dxfId="10" priority="3">
      <formula>AND($A21="Да",OR($B21="",$C21="",$D21&lt;0))</formula>
    </cfRule>
    <cfRule type="expression" dxfId="9" priority="4">
      <formula>AND($A21="Да",OR($I21&lt;=0,$I21&gt;1,$J21&lt;=0,$J21&gt;1,$R21&lt;0,$S21&gt;1,$R21&gt;$S21))</formula>
    </cfRule>
    <cfRule type="expression" dxfId="7" priority="6">
      <formula>AND($A21="Да",OR($P21="SIGMOID_INC",$P21="SIGMOID_DEC"),OR($G21="",$H21&lt;=0))</formula>
    </cfRule>
  </conditionalFormatting>
  <conditionalFormatting sqref="B18">
    <cfRule type="containsText" dxfId="6" priority="7" operator="containsText" text="Проверить"/>
  </conditionalFormatting>
  <dataValidations count="7">
    <dataValidation type="list" sqref="B7">
      <formula1>"Взвешенное геометрическое"</formula1>
    </dataValidation>
    <dataValidation type="list" sqref="B11">
      <formula1>"ТОП-N,Порог λ,только ранжирование"</formula1>
    </dataValidation>
    <dataValidation type="list" sqref="B12">
      <formula1>"Блокировать,Минимум,Не учитывать"</formula1>
    </dataValidation>
    <dataValidation type="list" sqref="A21:A50">
      <formula1>"Да,Нет"</formula1>
    </dataValidation>
    <dataValidation type="list" sqref="C21:C50">
      <formula1>"Да / Нет,Не меньше порога,Больше порога,Не больше порога,Меньше порога,Рост показателя,Изменение показателя,Количество меньше,Количество не больше,Сигмоида,Сигмоида (убывание),ТОП %,Ручное μ,Количество + флаг,Все условия «Да»,Любое условие «Да»"</formula1>
    </dataValidation>
    <dataValidation type="list" sqref="K21:K50">
      <formula1>"Да,Нет"</formula1>
    </dataValidation>
    <dataValidation type="list" sqref="L21:L50">
      <formula1>"Блокировать,Минимум,Не учитывать"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C2A71D50-F255-4960-9B60-227DCB18F913}">
            <xm:f>AND($A21="Да",$E21&lt;&gt;"",COUNTIF(Данные!$A$6:$CV$6,$E21)=0)</xm:f>
            <x14:dxf>
              <font>
                <b/>
                <color rgb="FF9C0006"/>
              </font>
              <fill>
                <patternFill>
                  <bgColor rgb="FFFCE4D6"/>
                </patternFill>
              </fill>
            </x14:dxf>
          </x14:cfRule>
          <xm:sqref>A21:U50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showGridLines="0" workbookViewId="0">
      <selection activeCell="G15" sqref="G15"/>
    </sheetView>
  </sheetViews>
  <sheetFormatPr defaultRowHeight="14.25"/>
  <cols>
    <col min="1" max="1" width="18" customWidth="1"/>
    <col min="2" max="2" width="16" customWidth="1"/>
    <col min="3" max="3" width="20" customWidth="1"/>
    <col min="4" max="4" width="14" customWidth="1"/>
    <col min="5" max="5" width="17" customWidth="1"/>
    <col min="6" max="17" width="18" customWidth="1"/>
    <col min="18" max="26" width="17" customWidth="1"/>
  </cols>
  <sheetData>
    <row r="1" spans="1:26" ht="30" customHeight="1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s="86" t="s">
        <v>187</v>
      </c>
      <c r="Q1" s="86" t="s">
        <v>187</v>
      </c>
      <c r="R1" s="86" t="s">
        <v>187</v>
      </c>
      <c r="S1" s="86" t="s">
        <v>187</v>
      </c>
      <c r="T1" s="86" t="s">
        <v>187</v>
      </c>
      <c r="U1" s="86" t="s">
        <v>187</v>
      </c>
      <c r="V1" s="86" t="s">
        <v>187</v>
      </c>
      <c r="W1" s="86" t="s">
        <v>187</v>
      </c>
      <c r="X1" s="86" t="s">
        <v>187</v>
      </c>
      <c r="Y1" s="86" t="s">
        <v>187</v>
      </c>
      <c r="Z1" s="86" t="s">
        <v>187</v>
      </c>
    </row>
    <row r="2" spans="1:26" ht="30" customHeight="1">
      <c r="A2" s="86" t="s">
        <v>187</v>
      </c>
      <c r="B2" s="86" t="s">
        <v>187</v>
      </c>
      <c r="C2" s="86" t="s">
        <v>187</v>
      </c>
      <c r="D2" s="86" t="s">
        <v>187</v>
      </c>
      <c r="E2" s="86" t="s">
        <v>187</v>
      </c>
      <c r="F2" s="86" t="s">
        <v>187</v>
      </c>
      <c r="G2" s="86" t="s">
        <v>187</v>
      </c>
      <c r="H2" s="86" t="s">
        <v>187</v>
      </c>
      <c r="I2" s="86" t="s">
        <v>187</v>
      </c>
      <c r="J2" s="86" t="s">
        <v>187</v>
      </c>
      <c r="K2" s="86" t="s">
        <v>187</v>
      </c>
      <c r="L2" s="86" t="s">
        <v>187</v>
      </c>
      <c r="M2" s="86" t="s">
        <v>187</v>
      </c>
      <c r="N2" s="86" t="s">
        <v>187</v>
      </c>
      <c r="O2" s="86" t="s">
        <v>187</v>
      </c>
      <c r="P2" s="86" t="s">
        <v>187</v>
      </c>
      <c r="Q2" s="86" t="s">
        <v>187</v>
      </c>
      <c r="R2" s="86" t="s">
        <v>187</v>
      </c>
      <c r="S2" s="86" t="s">
        <v>187</v>
      </c>
      <c r="T2" s="86" t="s">
        <v>187</v>
      </c>
      <c r="U2" s="86" t="s">
        <v>187</v>
      </c>
      <c r="V2" s="86" t="s">
        <v>187</v>
      </c>
      <c r="W2" s="86" t="s">
        <v>187</v>
      </c>
      <c r="X2" s="86" t="s">
        <v>187</v>
      </c>
      <c r="Y2" s="86" t="s">
        <v>187</v>
      </c>
      <c r="Z2" s="86" t="s">
        <v>187</v>
      </c>
    </row>
    <row r="4" spans="1:26" ht="15">
      <c r="A4" s="93" t="s">
        <v>188</v>
      </c>
      <c r="B4" s="93" t="s">
        <v>189</v>
      </c>
      <c r="C4" s="93" t="s">
        <v>189</v>
      </c>
      <c r="D4" s="93" t="s">
        <v>189</v>
      </c>
      <c r="E4" s="93" t="s">
        <v>189</v>
      </c>
      <c r="F4" s="93" t="s">
        <v>189</v>
      </c>
      <c r="G4" s="93" t="s">
        <v>189</v>
      </c>
      <c r="H4" s="93" t="s">
        <v>189</v>
      </c>
      <c r="I4" s="93" t="s">
        <v>189</v>
      </c>
      <c r="J4" s="93" t="s">
        <v>189</v>
      </c>
      <c r="K4" s="93" t="s">
        <v>189</v>
      </c>
      <c r="L4" s="93" t="s">
        <v>189</v>
      </c>
      <c r="M4" s="93" t="s">
        <v>189</v>
      </c>
      <c r="N4" s="93" t="s">
        <v>189</v>
      </c>
      <c r="O4" s="93" t="s">
        <v>189</v>
      </c>
      <c r="P4" s="93" t="s">
        <v>189</v>
      </c>
      <c r="Q4" s="93" t="s">
        <v>189</v>
      </c>
      <c r="R4" s="93" t="s">
        <v>189</v>
      </c>
      <c r="S4" s="93" t="s">
        <v>189</v>
      </c>
      <c r="T4" s="93" t="s">
        <v>189</v>
      </c>
      <c r="U4" s="93" t="s">
        <v>189</v>
      </c>
      <c r="V4" s="93" t="s">
        <v>189</v>
      </c>
      <c r="W4" s="93" t="s">
        <v>189</v>
      </c>
      <c r="X4" s="93" t="s">
        <v>189</v>
      </c>
      <c r="Y4" s="93" t="s">
        <v>189</v>
      </c>
      <c r="Z4" s="93" t="s">
        <v>189</v>
      </c>
    </row>
    <row r="6" spans="1:26" ht="45.95" customHeight="1">
      <c r="A6" s="2" t="s">
        <v>190</v>
      </c>
      <c r="B6" s="2" t="s">
        <v>191</v>
      </c>
      <c r="C6" s="2" t="s">
        <v>192</v>
      </c>
      <c r="D6" s="2" t="s">
        <v>193</v>
      </c>
      <c r="E6" s="2" t="s">
        <v>182</v>
      </c>
      <c r="F6" s="2" t="s">
        <v>183</v>
      </c>
      <c r="G6" s="2" t="s">
        <v>194</v>
      </c>
      <c r="H6" s="2" t="s">
        <v>120</v>
      </c>
      <c r="I6" s="2" t="s">
        <v>125</v>
      </c>
      <c r="J6" s="2" t="s">
        <v>129</v>
      </c>
      <c r="K6" s="2" t="s">
        <v>131</v>
      </c>
      <c r="L6" s="2" t="s">
        <v>195</v>
      </c>
      <c r="M6" s="2" t="s">
        <v>196</v>
      </c>
      <c r="N6" s="2" t="s">
        <v>134</v>
      </c>
      <c r="O6" s="2" t="s">
        <v>138</v>
      </c>
      <c r="P6" s="2" t="s">
        <v>197</v>
      </c>
      <c r="Q6" s="2" t="s">
        <v>149</v>
      </c>
      <c r="R6" s="2" t="s">
        <v>143</v>
      </c>
      <c r="S6" s="2" t="s">
        <v>153</v>
      </c>
      <c r="T6" s="2" t="s">
        <v>157</v>
      </c>
      <c r="U6" s="2" t="s">
        <v>158</v>
      </c>
      <c r="V6" s="2" t="s">
        <v>166</v>
      </c>
      <c r="W6" s="2" t="s">
        <v>170</v>
      </c>
      <c r="X6" s="2" t="s">
        <v>173</v>
      </c>
      <c r="Y6" s="2" t="s">
        <v>177</v>
      </c>
      <c r="Z6" s="2" t="s">
        <v>198</v>
      </c>
    </row>
    <row r="7" spans="1:26">
      <c r="A7" s="23" t="s">
        <v>199</v>
      </c>
      <c r="B7" s="12" t="s">
        <v>200</v>
      </c>
      <c r="C7" s="12" t="s">
        <v>201</v>
      </c>
      <c r="D7" s="13">
        <v>44052</v>
      </c>
      <c r="E7" s="12">
        <v>5</v>
      </c>
      <c r="F7" s="12"/>
      <c r="G7" s="12"/>
      <c r="H7" s="12" t="s">
        <v>144</v>
      </c>
      <c r="I7" s="12" t="s">
        <v>144</v>
      </c>
      <c r="J7" s="12" t="s">
        <v>144</v>
      </c>
      <c r="K7" s="12" t="s">
        <v>144</v>
      </c>
      <c r="L7" s="12"/>
      <c r="M7" s="12"/>
      <c r="N7" s="12" t="s">
        <v>144</v>
      </c>
      <c r="O7" s="12" t="s">
        <v>144</v>
      </c>
      <c r="P7" s="12"/>
      <c r="Q7" s="12" t="s">
        <v>118</v>
      </c>
      <c r="R7" s="14">
        <v>1.3260273972602741</v>
      </c>
      <c r="S7" s="14">
        <v>0.97095890410958907</v>
      </c>
      <c r="T7" s="14"/>
      <c r="U7" s="14"/>
      <c r="V7" s="14"/>
      <c r="W7" s="14"/>
      <c r="X7" s="12" t="s">
        <v>118</v>
      </c>
      <c r="Y7" s="14"/>
      <c r="Z7" s="14"/>
    </row>
    <row r="8" spans="1:26">
      <c r="A8" s="23" t="s">
        <v>202</v>
      </c>
      <c r="B8" s="12" t="s">
        <v>200</v>
      </c>
      <c r="C8" s="12" t="s">
        <v>201</v>
      </c>
      <c r="D8" s="13">
        <v>43971</v>
      </c>
      <c r="E8" s="12">
        <v>9</v>
      </c>
      <c r="F8" s="12"/>
      <c r="G8" s="12"/>
      <c r="H8" s="12" t="s">
        <v>144</v>
      </c>
      <c r="I8" s="12" t="s">
        <v>144</v>
      </c>
      <c r="J8" s="12" t="s">
        <v>144</v>
      </c>
      <c r="K8" s="12" t="s">
        <v>144</v>
      </c>
      <c r="L8" s="12"/>
      <c r="M8" s="12"/>
      <c r="N8" s="12" t="s">
        <v>144</v>
      </c>
      <c r="O8" s="12" t="s">
        <v>118</v>
      </c>
      <c r="P8" s="12"/>
      <c r="Q8" s="12" t="s">
        <v>118</v>
      </c>
      <c r="R8" s="14">
        <v>0.44383561643835617</v>
      </c>
      <c r="S8" s="14">
        <v>0.56407914764079148</v>
      </c>
      <c r="T8" s="14"/>
      <c r="U8" s="14"/>
      <c r="V8" s="14"/>
      <c r="W8" s="14"/>
      <c r="X8" s="12" t="s">
        <v>118</v>
      </c>
      <c r="Y8" s="14"/>
      <c r="Z8" s="14"/>
    </row>
    <row r="9" spans="1:26">
      <c r="A9" s="23" t="s">
        <v>203</v>
      </c>
      <c r="B9" s="12" t="s">
        <v>200</v>
      </c>
      <c r="C9" s="12" t="s">
        <v>201</v>
      </c>
      <c r="D9" s="13">
        <v>42227</v>
      </c>
      <c r="E9" s="12">
        <v>9</v>
      </c>
      <c r="F9" s="12"/>
      <c r="G9" s="12"/>
      <c r="H9" s="12" t="s">
        <v>144</v>
      </c>
      <c r="I9" s="12" t="s">
        <v>144</v>
      </c>
      <c r="J9" s="12" t="s">
        <v>144</v>
      </c>
      <c r="K9" s="12" t="s">
        <v>118</v>
      </c>
      <c r="L9" s="12"/>
      <c r="M9" s="12"/>
      <c r="N9" s="12" t="s">
        <v>118</v>
      </c>
      <c r="O9" s="12" t="s">
        <v>118</v>
      </c>
      <c r="P9" s="12"/>
      <c r="Q9" s="12" t="s">
        <v>118</v>
      </c>
      <c r="R9" s="14">
        <v>1.7287671232876711</v>
      </c>
      <c r="S9" s="14">
        <v>1.0949771689497716</v>
      </c>
      <c r="T9" s="14"/>
      <c r="U9" s="14"/>
      <c r="V9" s="14"/>
      <c r="W9" s="14"/>
      <c r="X9" s="12" t="s">
        <v>118</v>
      </c>
      <c r="Y9" s="14"/>
      <c r="Z9" s="14"/>
    </row>
    <row r="10" spans="1:26">
      <c r="A10" s="23" t="s">
        <v>204</v>
      </c>
      <c r="B10" s="12" t="s">
        <v>200</v>
      </c>
      <c r="C10" s="12" t="s">
        <v>201</v>
      </c>
      <c r="D10" s="13">
        <v>39234</v>
      </c>
      <c r="E10" s="12">
        <v>16</v>
      </c>
      <c r="F10" s="12"/>
      <c r="G10" s="12"/>
      <c r="H10" s="12" t="s">
        <v>144</v>
      </c>
      <c r="I10" s="12" t="s">
        <v>144</v>
      </c>
      <c r="J10" s="12" t="s">
        <v>144</v>
      </c>
      <c r="K10" s="12" t="s">
        <v>118</v>
      </c>
      <c r="L10" s="12"/>
      <c r="M10" s="12"/>
      <c r="N10" s="12" t="s">
        <v>144</v>
      </c>
      <c r="O10" s="12" t="s">
        <v>144</v>
      </c>
      <c r="P10" s="12"/>
      <c r="Q10" s="12" t="s">
        <v>118</v>
      </c>
      <c r="R10" s="14">
        <v>1.263013698630137</v>
      </c>
      <c r="S10" s="14">
        <v>1.1284246575342465</v>
      </c>
      <c r="T10" s="14"/>
      <c r="U10" s="14"/>
      <c r="V10" s="14"/>
      <c r="W10" s="14"/>
      <c r="X10" s="12" t="s">
        <v>118</v>
      </c>
      <c r="Y10" s="14"/>
      <c r="Z10" s="14"/>
    </row>
    <row r="11" spans="1:26">
      <c r="A11" s="23" t="s">
        <v>205</v>
      </c>
      <c r="B11" s="12" t="s">
        <v>200</v>
      </c>
      <c r="C11" s="12" t="s">
        <v>201</v>
      </c>
      <c r="D11" s="13">
        <v>45506</v>
      </c>
      <c r="E11" s="12">
        <v>1</v>
      </c>
      <c r="F11" s="12"/>
      <c r="G11" s="12"/>
      <c r="H11" s="12" t="s">
        <v>144</v>
      </c>
      <c r="I11" s="12" t="s">
        <v>144</v>
      </c>
      <c r="J11" s="12" t="s">
        <v>144</v>
      </c>
      <c r="K11" s="12" t="s">
        <v>118</v>
      </c>
      <c r="L11" s="12"/>
      <c r="M11" s="12"/>
      <c r="N11" s="12" t="s">
        <v>144</v>
      </c>
      <c r="O11" s="12" t="s">
        <v>118</v>
      </c>
      <c r="P11" s="12"/>
      <c r="Q11" s="12" t="s">
        <v>118</v>
      </c>
      <c r="R11" s="14">
        <v>0.87397260273972599</v>
      </c>
      <c r="S11" s="14">
        <v>0.87123287671232874</v>
      </c>
      <c r="T11" s="14"/>
      <c r="U11" s="14"/>
      <c r="V11" s="14"/>
      <c r="W11" s="14"/>
      <c r="X11" s="12" t="s">
        <v>118</v>
      </c>
      <c r="Y11" s="14"/>
      <c r="Z11" s="14"/>
    </row>
    <row r="12" spans="1:26">
      <c r="A12" s="23" t="s">
        <v>206</v>
      </c>
      <c r="B12" s="12" t="s">
        <v>207</v>
      </c>
      <c r="C12" s="12" t="s">
        <v>201</v>
      </c>
      <c r="D12" s="13">
        <v>43313</v>
      </c>
      <c r="E12" s="12">
        <v>11</v>
      </c>
      <c r="F12" s="12"/>
      <c r="G12" s="12"/>
      <c r="H12" s="12" t="s">
        <v>144</v>
      </c>
      <c r="I12" s="12" t="s">
        <v>144</v>
      </c>
      <c r="J12" s="12" t="s">
        <v>118</v>
      </c>
      <c r="K12" s="12" t="s">
        <v>144</v>
      </c>
      <c r="L12" s="12"/>
      <c r="M12" s="12"/>
      <c r="N12" s="12" t="s">
        <v>144</v>
      </c>
      <c r="O12" s="12" t="s">
        <v>144</v>
      </c>
      <c r="P12" s="12"/>
      <c r="Q12" s="12" t="s">
        <v>144</v>
      </c>
      <c r="R12" s="14">
        <v>0.18904109589041096</v>
      </c>
      <c r="S12" s="14">
        <v>0.62540473225404736</v>
      </c>
      <c r="T12" s="14"/>
      <c r="U12" s="14"/>
      <c r="V12" s="14"/>
      <c r="W12" s="14"/>
      <c r="X12" s="12" t="s">
        <v>118</v>
      </c>
      <c r="Y12" s="14"/>
      <c r="Z12" s="14"/>
    </row>
    <row r="13" spans="1:26">
      <c r="A13" s="23" t="s">
        <v>208</v>
      </c>
      <c r="B13" s="12" t="s">
        <v>209</v>
      </c>
      <c r="C13" s="12" t="s">
        <v>210</v>
      </c>
      <c r="D13" s="13">
        <v>45202</v>
      </c>
      <c r="E13" s="12">
        <v>7</v>
      </c>
      <c r="F13" s="12"/>
      <c r="G13" s="12"/>
      <c r="H13" s="12" t="s">
        <v>118</v>
      </c>
      <c r="I13" s="12" t="s">
        <v>144</v>
      </c>
      <c r="J13" s="12" t="s">
        <v>144</v>
      </c>
      <c r="K13" s="12" t="s">
        <v>118</v>
      </c>
      <c r="L13" s="12"/>
      <c r="M13" s="12"/>
      <c r="N13" s="12" t="s">
        <v>144</v>
      </c>
      <c r="O13" s="12" t="s">
        <v>118</v>
      </c>
      <c r="P13" s="12"/>
      <c r="Q13" s="12" t="s">
        <v>118</v>
      </c>
      <c r="R13" s="14">
        <v>0.44109589041095892</v>
      </c>
      <c r="S13" s="14">
        <v>0.24344422700587084</v>
      </c>
      <c r="T13" s="14"/>
      <c r="U13" s="14"/>
      <c r="V13" s="14"/>
      <c r="W13" s="14"/>
      <c r="X13" s="12" t="s">
        <v>118</v>
      </c>
      <c r="Y13" s="14"/>
      <c r="Z13" s="14"/>
    </row>
    <row r="14" spans="1:26">
      <c r="A14" s="23" t="s">
        <v>211</v>
      </c>
      <c r="B14" s="12" t="s">
        <v>212</v>
      </c>
      <c r="C14" s="12" t="s">
        <v>201</v>
      </c>
      <c r="D14" s="13">
        <v>45768</v>
      </c>
      <c r="E14" s="12">
        <v>0</v>
      </c>
      <c r="F14" s="12"/>
      <c r="G14" s="12"/>
      <c r="H14" s="12" t="s">
        <v>118</v>
      </c>
      <c r="I14" s="12" t="s">
        <v>118</v>
      </c>
      <c r="J14" s="12" t="s">
        <v>144</v>
      </c>
      <c r="K14" s="12" t="s">
        <v>118</v>
      </c>
      <c r="L14" s="12"/>
      <c r="M14" s="12"/>
      <c r="N14" s="12" t="s">
        <v>144</v>
      </c>
      <c r="O14" s="12" t="s">
        <v>144</v>
      </c>
      <c r="P14" s="12"/>
      <c r="Q14" s="12" t="s">
        <v>144</v>
      </c>
      <c r="R14" s="14">
        <v>0.15342465753424658</v>
      </c>
      <c r="S14" s="14">
        <v>0.15342465753424658</v>
      </c>
      <c r="T14" s="14"/>
      <c r="U14" s="14"/>
      <c r="V14" s="14"/>
      <c r="W14" s="14"/>
      <c r="X14" s="12" t="s">
        <v>118</v>
      </c>
      <c r="Y14" s="14"/>
      <c r="Z14" s="14"/>
    </row>
    <row r="15" spans="1:26">
      <c r="A15" s="23" t="s">
        <v>213</v>
      </c>
      <c r="B15" s="12" t="s">
        <v>212</v>
      </c>
      <c r="C15" s="12" t="s">
        <v>214</v>
      </c>
      <c r="D15" s="13">
        <v>44835</v>
      </c>
      <c r="E15" s="12">
        <v>1</v>
      </c>
      <c r="F15" s="12"/>
      <c r="G15" s="12"/>
      <c r="H15" s="12" t="s">
        <v>144</v>
      </c>
      <c r="I15" s="12" t="s">
        <v>118</v>
      </c>
      <c r="J15" s="12" t="s">
        <v>144</v>
      </c>
      <c r="K15" s="12" t="s">
        <v>144</v>
      </c>
      <c r="L15" s="12"/>
      <c r="M15" s="12"/>
      <c r="N15" s="12" t="s">
        <v>144</v>
      </c>
      <c r="O15" s="12" t="s">
        <v>118</v>
      </c>
      <c r="P15" s="12"/>
      <c r="Q15" s="12" t="s">
        <v>118</v>
      </c>
      <c r="R15" s="14">
        <v>2.6</v>
      </c>
      <c r="S15" s="14">
        <v>2.7095890410958905</v>
      </c>
      <c r="T15" s="14"/>
      <c r="U15" s="14"/>
      <c r="V15" s="14"/>
      <c r="W15" s="14"/>
      <c r="X15" s="12" t="s">
        <v>118</v>
      </c>
      <c r="Y15" s="14"/>
      <c r="Z15" s="14"/>
    </row>
    <row r="16" spans="1:26">
      <c r="A16" s="23" t="s">
        <v>215</v>
      </c>
      <c r="B16" s="12" t="s">
        <v>216</v>
      </c>
      <c r="C16" s="12" t="s">
        <v>201</v>
      </c>
      <c r="D16" s="13">
        <v>45717</v>
      </c>
      <c r="E16" s="12">
        <v>2</v>
      </c>
      <c r="F16" s="12"/>
      <c r="G16" s="12"/>
      <c r="H16" s="12" t="s">
        <v>144</v>
      </c>
      <c r="I16" s="12" t="s">
        <v>144</v>
      </c>
      <c r="J16" s="12" t="s">
        <v>144</v>
      </c>
      <c r="K16" s="12" t="s">
        <v>118</v>
      </c>
      <c r="L16" s="12"/>
      <c r="M16" s="12"/>
      <c r="N16" s="12" t="s">
        <v>144</v>
      </c>
      <c r="O16" s="12" t="s">
        <v>144</v>
      </c>
      <c r="P16" s="12"/>
      <c r="Q16" s="12" t="s">
        <v>118</v>
      </c>
      <c r="R16" s="14">
        <v>0.11506849315068493</v>
      </c>
      <c r="S16" s="14">
        <v>0.14657534246575343</v>
      </c>
      <c r="T16" s="14"/>
      <c r="U16" s="14"/>
      <c r="V16" s="14"/>
      <c r="W16" s="14"/>
      <c r="X16" s="12" t="s">
        <v>118</v>
      </c>
      <c r="Y16" s="14"/>
      <c r="Z16" s="14"/>
    </row>
    <row r="17" spans="1:26">
      <c r="A17" s="23" t="s">
        <v>217</v>
      </c>
      <c r="B17" s="12" t="s">
        <v>218</v>
      </c>
      <c r="C17" s="12" t="s">
        <v>201</v>
      </c>
      <c r="D17" s="13">
        <v>43374</v>
      </c>
      <c r="E17" s="12">
        <v>8</v>
      </c>
      <c r="F17" s="12"/>
      <c r="G17" s="12"/>
      <c r="H17" s="12" t="s">
        <v>144</v>
      </c>
      <c r="I17" s="12" t="s">
        <v>144</v>
      </c>
      <c r="J17" s="12" t="s">
        <v>118</v>
      </c>
      <c r="K17" s="12" t="s">
        <v>118</v>
      </c>
      <c r="L17" s="12"/>
      <c r="M17" s="12"/>
      <c r="N17" s="12" t="s">
        <v>118</v>
      </c>
      <c r="O17" s="12" t="s">
        <v>144</v>
      </c>
      <c r="P17" s="12"/>
      <c r="Q17" s="12" t="s">
        <v>118</v>
      </c>
      <c r="R17" s="14">
        <v>0.35890410958904112</v>
      </c>
      <c r="S17" s="14">
        <v>0.83904109589041098</v>
      </c>
      <c r="T17" s="14"/>
      <c r="U17" s="14"/>
      <c r="V17" s="14"/>
      <c r="W17" s="14"/>
      <c r="X17" s="12" t="s">
        <v>118</v>
      </c>
      <c r="Y17" s="14"/>
      <c r="Z17" s="14"/>
    </row>
    <row r="18" spans="1:26">
      <c r="A18" s="23" t="s">
        <v>219</v>
      </c>
      <c r="B18" s="12" t="s">
        <v>220</v>
      </c>
      <c r="C18" s="12" t="s">
        <v>201</v>
      </c>
      <c r="D18" s="13">
        <v>44713</v>
      </c>
      <c r="E18" s="12">
        <v>10</v>
      </c>
      <c r="F18" s="12"/>
      <c r="G18" s="12"/>
      <c r="H18" s="12" t="s">
        <v>144</v>
      </c>
      <c r="I18" s="12" t="s">
        <v>144</v>
      </c>
      <c r="J18" s="12" t="s">
        <v>118</v>
      </c>
      <c r="K18" s="12" t="s">
        <v>118</v>
      </c>
      <c r="L18" s="12"/>
      <c r="M18" s="12"/>
      <c r="N18" s="12" t="s">
        <v>118</v>
      </c>
      <c r="O18" s="12" t="s">
        <v>144</v>
      </c>
      <c r="P18" s="12"/>
      <c r="Q18" s="12" t="s">
        <v>144</v>
      </c>
      <c r="R18" s="14">
        <v>0.76986301369863008</v>
      </c>
      <c r="S18" s="14">
        <v>0.30438356164383562</v>
      </c>
      <c r="T18" s="14"/>
      <c r="U18" s="14"/>
      <c r="V18" s="14"/>
      <c r="W18" s="14"/>
      <c r="X18" s="12" t="s">
        <v>118</v>
      </c>
      <c r="Y18" s="14"/>
      <c r="Z18" s="14"/>
    </row>
    <row r="19" spans="1:26">
      <c r="A19" s="23" t="s">
        <v>221</v>
      </c>
      <c r="B19" s="12" t="s">
        <v>222</v>
      </c>
      <c r="C19" s="12" t="s">
        <v>201</v>
      </c>
      <c r="D19" s="13">
        <v>43619</v>
      </c>
      <c r="E19" s="12">
        <v>13</v>
      </c>
      <c r="F19" s="12"/>
      <c r="G19" s="12"/>
      <c r="H19" s="12" t="s">
        <v>144</v>
      </c>
      <c r="I19" s="12" t="s">
        <v>144</v>
      </c>
      <c r="J19" s="12" t="s">
        <v>118</v>
      </c>
      <c r="K19" s="12" t="s">
        <v>144</v>
      </c>
      <c r="L19" s="12"/>
      <c r="M19" s="12"/>
      <c r="N19" s="12" t="s">
        <v>118</v>
      </c>
      <c r="O19" s="12" t="s">
        <v>144</v>
      </c>
      <c r="P19" s="12"/>
      <c r="Q19" s="12" t="s">
        <v>118</v>
      </c>
      <c r="R19" s="14">
        <v>0.81369863013698629</v>
      </c>
      <c r="S19" s="14">
        <v>0.46469968387776606</v>
      </c>
      <c r="T19" s="14"/>
      <c r="U19" s="14"/>
      <c r="V19" s="14"/>
      <c r="W19" s="14"/>
      <c r="X19" s="12" t="s">
        <v>118</v>
      </c>
      <c r="Y19" s="14"/>
      <c r="Z19" s="14"/>
    </row>
    <row r="20" spans="1:26">
      <c r="A20" s="23"/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4"/>
      <c r="S20" s="14"/>
      <c r="T20" s="14"/>
      <c r="U20" s="14"/>
      <c r="V20" s="14"/>
      <c r="W20" s="14"/>
      <c r="X20" s="12"/>
      <c r="Y20" s="14"/>
      <c r="Z20" s="14"/>
    </row>
    <row r="21" spans="1:26">
      <c r="A21" s="23"/>
      <c r="B21" s="12"/>
      <c r="C21" s="12"/>
      <c r="D21" s="13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4"/>
      <c r="S21" s="14"/>
      <c r="T21" s="14"/>
      <c r="U21" s="14"/>
      <c r="V21" s="14"/>
      <c r="W21" s="14"/>
      <c r="X21" s="12"/>
      <c r="Y21" s="14"/>
      <c r="Z21" s="14"/>
    </row>
    <row r="22" spans="1:26">
      <c r="A22" s="23"/>
      <c r="B22" s="12"/>
      <c r="C22" s="12"/>
      <c r="D22" s="13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4"/>
      <c r="S22" s="14"/>
      <c r="T22" s="14"/>
      <c r="U22" s="14"/>
      <c r="V22" s="14"/>
      <c r="W22" s="14"/>
      <c r="X22" s="12"/>
      <c r="Y22" s="14"/>
      <c r="Z22" s="14"/>
    </row>
    <row r="23" spans="1:26">
      <c r="A23" s="23"/>
      <c r="B23" s="12"/>
      <c r="C23" s="12"/>
      <c r="D23" s="1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4"/>
      <c r="S23" s="14"/>
      <c r="T23" s="14"/>
      <c r="U23" s="14"/>
      <c r="V23" s="14"/>
      <c r="W23" s="14"/>
      <c r="X23" s="12"/>
      <c r="Y23" s="14"/>
      <c r="Z23" s="14"/>
    </row>
    <row r="24" spans="1:26">
      <c r="A24" s="23"/>
      <c r="B24" s="12"/>
      <c r="C24" s="12"/>
      <c r="D24" s="13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4"/>
      <c r="S24" s="14"/>
      <c r="T24" s="14"/>
      <c r="U24" s="14"/>
      <c r="V24" s="14"/>
      <c r="W24" s="14"/>
      <c r="X24" s="12"/>
      <c r="Y24" s="14"/>
      <c r="Z24" s="14"/>
    </row>
    <row r="25" spans="1:26">
      <c r="A25" s="23"/>
      <c r="B25" s="12"/>
      <c r="C25" s="12"/>
      <c r="D25" s="13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4"/>
      <c r="S25" s="14"/>
      <c r="T25" s="14"/>
      <c r="U25" s="14"/>
      <c r="V25" s="14"/>
      <c r="W25" s="14"/>
      <c r="X25" s="12"/>
      <c r="Y25" s="14"/>
      <c r="Z25" s="14"/>
    </row>
    <row r="26" spans="1:26">
      <c r="A26" s="23"/>
      <c r="B26" s="12"/>
      <c r="C26" s="12"/>
      <c r="D26" s="13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4"/>
      <c r="S26" s="14"/>
      <c r="T26" s="14"/>
      <c r="U26" s="14"/>
      <c r="V26" s="14"/>
      <c r="W26" s="14"/>
      <c r="X26" s="12"/>
      <c r="Y26" s="14"/>
      <c r="Z26" s="14"/>
    </row>
    <row r="27" spans="1:26">
      <c r="A27" s="23"/>
      <c r="B27" s="12"/>
      <c r="C27" s="12"/>
      <c r="D27" s="13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4"/>
      <c r="S27" s="14"/>
      <c r="T27" s="14"/>
      <c r="U27" s="14"/>
      <c r="V27" s="14"/>
      <c r="W27" s="14"/>
      <c r="X27" s="12"/>
      <c r="Y27" s="14"/>
      <c r="Z27" s="14"/>
    </row>
    <row r="28" spans="1:26">
      <c r="A28" s="23"/>
      <c r="B28" s="12"/>
      <c r="C28" s="12"/>
      <c r="D28" s="13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4"/>
      <c r="S28" s="14"/>
      <c r="T28" s="14"/>
      <c r="U28" s="14"/>
      <c r="V28" s="14"/>
      <c r="W28" s="14"/>
      <c r="X28" s="12"/>
      <c r="Y28" s="14"/>
      <c r="Z28" s="14"/>
    </row>
    <row r="29" spans="1:26">
      <c r="A29" s="23"/>
      <c r="B29" s="12"/>
      <c r="C29" s="12"/>
      <c r="D29" s="13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4"/>
      <c r="S29" s="14"/>
      <c r="T29" s="14"/>
      <c r="U29" s="14"/>
      <c r="V29" s="14"/>
      <c r="W29" s="14"/>
      <c r="X29" s="12"/>
      <c r="Y29" s="14"/>
      <c r="Z29" s="14"/>
    </row>
    <row r="30" spans="1:26">
      <c r="A30" s="23"/>
      <c r="B30" s="12"/>
      <c r="C30" s="12"/>
      <c r="D30" s="13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4"/>
      <c r="S30" s="14"/>
      <c r="T30" s="14"/>
      <c r="U30" s="14"/>
      <c r="V30" s="14"/>
      <c r="W30" s="14"/>
      <c r="X30" s="12"/>
      <c r="Y30" s="14"/>
      <c r="Z30" s="14"/>
    </row>
    <row r="31" spans="1:26">
      <c r="A31" s="23"/>
      <c r="B31" s="12"/>
      <c r="C31" s="12"/>
      <c r="D31" s="13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4"/>
      <c r="S31" s="14"/>
      <c r="T31" s="14"/>
      <c r="U31" s="14"/>
      <c r="V31" s="14"/>
      <c r="W31" s="14"/>
      <c r="X31" s="12"/>
      <c r="Y31" s="14"/>
      <c r="Z31" s="14"/>
    </row>
    <row r="32" spans="1:26">
      <c r="A32" s="23"/>
      <c r="B32" s="12"/>
      <c r="C32" s="12"/>
      <c r="D32" s="13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4"/>
      <c r="S32" s="14"/>
      <c r="T32" s="14"/>
      <c r="U32" s="14"/>
      <c r="V32" s="14"/>
      <c r="W32" s="14"/>
      <c r="X32" s="12"/>
      <c r="Y32" s="14"/>
      <c r="Z32" s="14"/>
    </row>
    <row r="33" spans="1:26">
      <c r="A33" s="23"/>
      <c r="B33" s="12"/>
      <c r="C33" s="12"/>
      <c r="D33" s="13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4"/>
      <c r="S33" s="14"/>
      <c r="T33" s="14"/>
      <c r="U33" s="14"/>
      <c r="V33" s="14"/>
      <c r="W33" s="14"/>
      <c r="X33" s="12"/>
      <c r="Y33" s="14"/>
      <c r="Z33" s="14"/>
    </row>
    <row r="34" spans="1:26">
      <c r="A34" s="23"/>
      <c r="B34" s="12"/>
      <c r="C34" s="12"/>
      <c r="D34" s="13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4"/>
      <c r="S34" s="14"/>
      <c r="T34" s="14"/>
      <c r="U34" s="14"/>
      <c r="V34" s="14"/>
      <c r="W34" s="14"/>
      <c r="X34" s="12"/>
      <c r="Y34" s="14"/>
      <c r="Z34" s="14"/>
    </row>
    <row r="35" spans="1:26">
      <c r="A35" s="23"/>
      <c r="B35" s="12"/>
      <c r="C35" s="12"/>
      <c r="D35" s="13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4"/>
      <c r="S35" s="14"/>
      <c r="T35" s="14"/>
      <c r="U35" s="14"/>
      <c r="V35" s="14"/>
      <c r="W35" s="14"/>
      <c r="X35" s="12"/>
      <c r="Y35" s="14"/>
      <c r="Z35" s="14"/>
    </row>
    <row r="36" spans="1:26">
      <c r="A36" s="23"/>
      <c r="B36" s="12"/>
      <c r="C36" s="12"/>
      <c r="D36" s="1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4"/>
      <c r="S36" s="14"/>
      <c r="T36" s="14"/>
      <c r="U36" s="14"/>
      <c r="V36" s="14"/>
      <c r="W36" s="14"/>
      <c r="X36" s="12"/>
      <c r="Y36" s="14"/>
      <c r="Z36" s="14"/>
    </row>
    <row r="37" spans="1:26">
      <c r="A37" s="23"/>
      <c r="B37" s="12"/>
      <c r="C37" s="12"/>
      <c r="D37" s="13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4"/>
      <c r="S37" s="14"/>
      <c r="T37" s="14"/>
      <c r="U37" s="14"/>
      <c r="V37" s="14"/>
      <c r="W37" s="14"/>
      <c r="X37" s="12"/>
      <c r="Y37" s="14"/>
      <c r="Z37" s="14"/>
    </row>
    <row r="38" spans="1:26">
      <c r="A38" s="23"/>
      <c r="B38" s="12"/>
      <c r="C38" s="12"/>
      <c r="D38" s="13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4"/>
      <c r="S38" s="14"/>
      <c r="T38" s="14"/>
      <c r="U38" s="14"/>
      <c r="V38" s="14"/>
      <c r="W38" s="14"/>
      <c r="X38" s="12"/>
      <c r="Y38" s="14"/>
      <c r="Z38" s="14"/>
    </row>
    <row r="39" spans="1:26">
      <c r="A39" s="23"/>
      <c r="B39" s="12"/>
      <c r="C39" s="12"/>
      <c r="D39" s="13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4"/>
      <c r="S39" s="14"/>
      <c r="T39" s="14"/>
      <c r="U39" s="14"/>
      <c r="V39" s="14"/>
      <c r="W39" s="14"/>
      <c r="X39" s="12"/>
      <c r="Y39" s="14"/>
      <c r="Z39" s="14"/>
    </row>
    <row r="40" spans="1:26">
      <c r="A40" s="23"/>
      <c r="B40" s="12"/>
      <c r="C40" s="12"/>
      <c r="D40" s="13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4"/>
      <c r="S40" s="14"/>
      <c r="T40" s="14"/>
      <c r="U40" s="14"/>
      <c r="V40" s="14"/>
      <c r="W40" s="14"/>
      <c r="X40" s="12"/>
      <c r="Y40" s="14"/>
      <c r="Z40" s="14"/>
    </row>
    <row r="41" spans="1:26">
      <c r="A41" s="23"/>
      <c r="B41" s="12"/>
      <c r="C41" s="12"/>
      <c r="D41" s="13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4"/>
      <c r="S41" s="14"/>
      <c r="T41" s="14"/>
      <c r="U41" s="14"/>
      <c r="V41" s="14"/>
      <c r="W41" s="14"/>
      <c r="X41" s="12"/>
      <c r="Y41" s="14"/>
      <c r="Z41" s="14"/>
    </row>
    <row r="42" spans="1:26">
      <c r="A42" s="23"/>
      <c r="B42" s="12"/>
      <c r="C42" s="12"/>
      <c r="D42" s="13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/>
      <c r="S42" s="14"/>
      <c r="T42" s="14"/>
      <c r="U42" s="14"/>
      <c r="V42" s="14"/>
      <c r="W42" s="14"/>
      <c r="X42" s="12"/>
      <c r="Y42" s="14"/>
      <c r="Z42" s="14"/>
    </row>
    <row r="43" spans="1:26">
      <c r="A43" s="23"/>
      <c r="B43" s="12"/>
      <c r="C43" s="12"/>
      <c r="D43" s="1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4"/>
      <c r="S43" s="14"/>
      <c r="T43" s="14"/>
      <c r="U43" s="14"/>
      <c r="V43" s="14"/>
      <c r="W43" s="14"/>
      <c r="X43" s="12"/>
      <c r="Y43" s="14"/>
      <c r="Z43" s="14"/>
    </row>
    <row r="44" spans="1:26">
      <c r="A44" s="23"/>
      <c r="B44" s="12"/>
      <c r="C44" s="12"/>
      <c r="D44" s="1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4"/>
      <c r="S44" s="14"/>
      <c r="T44" s="14"/>
      <c r="U44" s="14"/>
      <c r="V44" s="14"/>
      <c r="W44" s="14"/>
      <c r="X44" s="12"/>
      <c r="Y44" s="14"/>
      <c r="Z44" s="14"/>
    </row>
    <row r="45" spans="1:26">
      <c r="A45" s="23"/>
      <c r="B45" s="12"/>
      <c r="C45" s="12"/>
      <c r="D45" s="13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4"/>
      <c r="S45" s="14"/>
      <c r="T45" s="14"/>
      <c r="U45" s="14"/>
      <c r="V45" s="14"/>
      <c r="W45" s="14"/>
      <c r="X45" s="12"/>
      <c r="Y45" s="14"/>
      <c r="Z45" s="14"/>
    </row>
    <row r="46" spans="1:26">
      <c r="A46" s="23"/>
      <c r="B46" s="12"/>
      <c r="C46" s="12"/>
      <c r="D46" s="13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4"/>
      <c r="S46" s="14"/>
      <c r="T46" s="14"/>
      <c r="U46" s="14"/>
      <c r="V46" s="14"/>
      <c r="W46" s="14"/>
      <c r="X46" s="12"/>
      <c r="Y46" s="14"/>
      <c r="Z46" s="14"/>
    </row>
    <row r="47" spans="1:26">
      <c r="A47" s="23"/>
      <c r="B47" s="12"/>
      <c r="C47" s="12"/>
      <c r="D47" s="13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4"/>
      <c r="S47" s="14"/>
      <c r="T47" s="14"/>
      <c r="U47" s="14"/>
      <c r="V47" s="14"/>
      <c r="W47" s="14"/>
      <c r="X47" s="12"/>
      <c r="Y47" s="14"/>
      <c r="Z47" s="14"/>
    </row>
    <row r="48" spans="1:26">
      <c r="A48" s="23"/>
      <c r="B48" s="12"/>
      <c r="C48" s="12"/>
      <c r="D48" s="13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4"/>
      <c r="S48" s="14"/>
      <c r="T48" s="14"/>
      <c r="U48" s="14"/>
      <c r="V48" s="14"/>
      <c r="W48" s="14"/>
      <c r="X48" s="12"/>
      <c r="Y48" s="14"/>
      <c r="Z48" s="14"/>
    </row>
    <row r="49" spans="1:26">
      <c r="A49" s="23"/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4"/>
      <c r="S49" s="14"/>
      <c r="T49" s="14"/>
      <c r="U49" s="14"/>
      <c r="V49" s="14"/>
      <c r="W49" s="14"/>
      <c r="X49" s="12"/>
      <c r="Y49" s="14"/>
      <c r="Z49" s="14"/>
    </row>
    <row r="50" spans="1:26">
      <c r="A50" s="23"/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4"/>
      <c r="S50" s="14"/>
      <c r="T50" s="14"/>
      <c r="U50" s="14"/>
      <c r="V50" s="14"/>
      <c r="W50" s="14"/>
      <c r="X50" s="12"/>
      <c r="Y50" s="14"/>
      <c r="Z50" s="14"/>
    </row>
    <row r="51" spans="1:26">
      <c r="A51" s="23"/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4"/>
      <c r="S51" s="14"/>
      <c r="T51" s="14"/>
      <c r="U51" s="14"/>
      <c r="V51" s="14"/>
      <c r="W51" s="14"/>
      <c r="X51" s="12"/>
      <c r="Y51" s="14"/>
      <c r="Z51" s="14"/>
    </row>
    <row r="52" spans="1:26">
      <c r="A52" s="23"/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4"/>
      <c r="S52" s="14"/>
      <c r="T52" s="14"/>
      <c r="U52" s="14"/>
      <c r="V52" s="14"/>
      <c r="W52" s="14"/>
      <c r="X52" s="12"/>
      <c r="Y52" s="14"/>
      <c r="Z52" s="14"/>
    </row>
    <row r="53" spans="1:26">
      <c r="A53" s="23"/>
      <c r="B53" s="12"/>
      <c r="C53" s="12"/>
      <c r="D53" s="13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4"/>
      <c r="S53" s="14"/>
      <c r="T53" s="14"/>
      <c r="U53" s="14"/>
      <c r="V53" s="14"/>
      <c r="W53" s="14"/>
      <c r="X53" s="12"/>
      <c r="Y53" s="14"/>
      <c r="Z53" s="14"/>
    </row>
    <row r="54" spans="1:26">
      <c r="A54" s="2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4"/>
      <c r="S54" s="14"/>
      <c r="T54" s="14"/>
      <c r="U54" s="14"/>
      <c r="V54" s="14"/>
      <c r="W54" s="14"/>
      <c r="X54" s="12"/>
      <c r="Y54" s="14"/>
      <c r="Z54" s="14"/>
    </row>
    <row r="55" spans="1:26">
      <c r="A55" s="23"/>
      <c r="B55" s="12"/>
      <c r="C55" s="12"/>
      <c r="D55" s="13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4"/>
      <c r="S55" s="14"/>
      <c r="T55" s="14"/>
      <c r="U55" s="14"/>
      <c r="V55" s="14"/>
      <c r="W55" s="14"/>
      <c r="X55" s="12"/>
      <c r="Y55" s="14"/>
      <c r="Z55" s="14"/>
    </row>
    <row r="56" spans="1:26">
      <c r="A56" s="23"/>
      <c r="B56" s="12"/>
      <c r="C56" s="12"/>
      <c r="D56" s="13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4"/>
      <c r="S56" s="14"/>
      <c r="T56" s="14"/>
      <c r="U56" s="14"/>
      <c r="V56" s="14"/>
      <c r="W56" s="14"/>
      <c r="X56" s="12"/>
      <c r="Y56" s="14"/>
      <c r="Z56" s="14"/>
    </row>
    <row r="57" spans="1:26">
      <c r="A57" s="23"/>
      <c r="B57" s="12"/>
      <c r="C57" s="12"/>
      <c r="D57" s="1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4"/>
      <c r="S57" s="14"/>
      <c r="T57" s="14"/>
      <c r="U57" s="14"/>
      <c r="V57" s="14"/>
      <c r="W57" s="14"/>
      <c r="X57" s="12"/>
      <c r="Y57" s="14"/>
      <c r="Z57" s="14"/>
    </row>
    <row r="58" spans="1:26">
      <c r="A58" s="23"/>
      <c r="B58" s="12"/>
      <c r="C58" s="12"/>
      <c r="D58" s="1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4"/>
      <c r="S58" s="14"/>
      <c r="T58" s="14"/>
      <c r="U58" s="14"/>
      <c r="V58" s="14"/>
      <c r="W58" s="14"/>
      <c r="X58" s="12"/>
      <c r="Y58" s="14"/>
      <c r="Z58" s="14"/>
    </row>
    <row r="59" spans="1:26">
      <c r="A59" s="23"/>
      <c r="B59" s="12"/>
      <c r="C59" s="12"/>
      <c r="D59" s="13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4"/>
      <c r="S59" s="14"/>
      <c r="T59" s="14"/>
      <c r="U59" s="14"/>
      <c r="V59" s="14"/>
      <c r="W59" s="14"/>
      <c r="X59" s="12"/>
      <c r="Y59" s="14"/>
      <c r="Z59" s="14"/>
    </row>
    <row r="60" spans="1:26">
      <c r="A60" s="23"/>
      <c r="B60" s="12"/>
      <c r="C60" s="12"/>
      <c r="D60" s="13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4"/>
      <c r="S60" s="14"/>
      <c r="T60" s="14"/>
      <c r="U60" s="14"/>
      <c r="V60" s="14"/>
      <c r="W60" s="14"/>
      <c r="X60" s="12"/>
      <c r="Y60" s="14"/>
      <c r="Z60" s="14"/>
    </row>
    <row r="61" spans="1:26">
      <c r="A61" s="23"/>
      <c r="B61" s="12"/>
      <c r="C61" s="12"/>
      <c r="D61" s="13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4"/>
      <c r="S61" s="14"/>
      <c r="T61" s="14"/>
      <c r="U61" s="14"/>
      <c r="V61" s="14"/>
      <c r="W61" s="14"/>
      <c r="X61" s="12"/>
      <c r="Y61" s="14"/>
      <c r="Z61" s="14"/>
    </row>
    <row r="62" spans="1:26">
      <c r="A62" s="23"/>
      <c r="B62" s="12"/>
      <c r="C62" s="12"/>
      <c r="D62" s="13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4"/>
      <c r="S62" s="14"/>
      <c r="T62" s="14"/>
      <c r="U62" s="14"/>
      <c r="V62" s="14"/>
      <c r="W62" s="14"/>
      <c r="X62" s="12"/>
      <c r="Y62" s="14"/>
      <c r="Z62" s="14"/>
    </row>
    <row r="63" spans="1:26">
      <c r="A63" s="23"/>
      <c r="B63" s="12"/>
      <c r="C63" s="12"/>
      <c r="D63" s="13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4"/>
      <c r="S63" s="14"/>
      <c r="T63" s="14"/>
      <c r="U63" s="14"/>
      <c r="V63" s="14"/>
      <c r="W63" s="14"/>
      <c r="X63" s="12"/>
      <c r="Y63" s="14"/>
      <c r="Z63" s="14"/>
    </row>
    <row r="64" spans="1:26">
      <c r="A64" s="23"/>
      <c r="B64" s="12"/>
      <c r="C64" s="12"/>
      <c r="D64" s="13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4"/>
      <c r="S64" s="14"/>
      <c r="T64" s="14"/>
      <c r="U64" s="14"/>
      <c r="V64" s="14"/>
      <c r="W64" s="14"/>
      <c r="X64" s="12"/>
      <c r="Y64" s="14"/>
      <c r="Z64" s="14"/>
    </row>
    <row r="65" spans="1:26">
      <c r="A65" s="23"/>
      <c r="B65" s="12"/>
      <c r="C65" s="12"/>
      <c r="D65" s="13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4"/>
      <c r="S65" s="14"/>
      <c r="T65" s="14"/>
      <c r="U65" s="14"/>
      <c r="V65" s="14"/>
      <c r="W65" s="14"/>
      <c r="X65" s="12"/>
      <c r="Y65" s="14"/>
      <c r="Z65" s="14"/>
    </row>
    <row r="66" spans="1:26">
      <c r="A66" s="23"/>
      <c r="B66" s="12"/>
      <c r="C66" s="12"/>
      <c r="D66" s="13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4"/>
      <c r="S66" s="14"/>
      <c r="T66" s="14"/>
      <c r="U66" s="14"/>
      <c r="V66" s="14"/>
      <c r="W66" s="14"/>
      <c r="X66" s="12"/>
      <c r="Y66" s="14"/>
      <c r="Z66" s="14"/>
    </row>
    <row r="67" spans="1:26">
      <c r="A67" s="23"/>
      <c r="B67" s="12"/>
      <c r="C67" s="12"/>
      <c r="D67" s="13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4"/>
      <c r="S67" s="14"/>
      <c r="T67" s="14"/>
      <c r="U67" s="14"/>
      <c r="V67" s="14"/>
      <c r="W67" s="14"/>
      <c r="X67" s="12"/>
      <c r="Y67" s="14"/>
      <c r="Z67" s="14"/>
    </row>
    <row r="68" spans="1:26">
      <c r="A68" s="23"/>
      <c r="B68" s="12"/>
      <c r="C68" s="12"/>
      <c r="D68" s="13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4"/>
      <c r="S68" s="14"/>
      <c r="T68" s="14"/>
      <c r="U68" s="14"/>
      <c r="V68" s="14"/>
      <c r="W68" s="14"/>
      <c r="X68" s="12"/>
      <c r="Y68" s="14"/>
      <c r="Z68" s="14"/>
    </row>
    <row r="69" spans="1:26">
      <c r="A69" s="23"/>
      <c r="B69" s="12"/>
      <c r="C69" s="12"/>
      <c r="D69" s="13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4"/>
      <c r="S69" s="14"/>
      <c r="T69" s="14"/>
      <c r="U69" s="14"/>
      <c r="V69" s="14"/>
      <c r="W69" s="14"/>
      <c r="X69" s="12"/>
      <c r="Y69" s="14"/>
      <c r="Z69" s="14"/>
    </row>
    <row r="70" spans="1:26">
      <c r="A70" s="23"/>
      <c r="B70" s="12"/>
      <c r="C70" s="12"/>
      <c r="D70" s="13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4"/>
      <c r="S70" s="14"/>
      <c r="T70" s="14"/>
      <c r="U70" s="14"/>
      <c r="V70" s="14"/>
      <c r="W70" s="14"/>
      <c r="X70" s="12"/>
      <c r="Y70" s="14"/>
      <c r="Z70" s="14"/>
    </row>
    <row r="71" spans="1:26">
      <c r="A71" s="23"/>
      <c r="B71" s="12"/>
      <c r="C71" s="12"/>
      <c r="D71" s="13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4"/>
      <c r="S71" s="14"/>
      <c r="T71" s="14"/>
      <c r="U71" s="14"/>
      <c r="V71" s="14"/>
      <c r="W71" s="14"/>
      <c r="X71" s="12"/>
      <c r="Y71" s="14"/>
      <c r="Z71" s="14"/>
    </row>
    <row r="72" spans="1:26">
      <c r="A72" s="23"/>
      <c r="B72" s="12"/>
      <c r="C72" s="12"/>
      <c r="D72" s="13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4"/>
      <c r="S72" s="14"/>
      <c r="T72" s="14"/>
      <c r="U72" s="14"/>
      <c r="V72" s="14"/>
      <c r="W72" s="14"/>
      <c r="X72" s="12"/>
      <c r="Y72" s="14"/>
      <c r="Z72" s="14"/>
    </row>
    <row r="73" spans="1:26">
      <c r="A73" s="23"/>
      <c r="B73" s="12"/>
      <c r="C73" s="12"/>
      <c r="D73" s="13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4"/>
      <c r="S73" s="14"/>
      <c r="T73" s="14"/>
      <c r="U73" s="14"/>
      <c r="V73" s="14"/>
      <c r="W73" s="14"/>
      <c r="X73" s="12"/>
      <c r="Y73" s="14"/>
      <c r="Z73" s="14"/>
    </row>
    <row r="74" spans="1:26">
      <c r="A74" s="23"/>
      <c r="B74" s="12"/>
      <c r="C74" s="12"/>
      <c r="D74" s="13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4"/>
      <c r="S74" s="14"/>
      <c r="T74" s="14"/>
      <c r="U74" s="14"/>
      <c r="V74" s="14"/>
      <c r="W74" s="14"/>
      <c r="X74" s="12"/>
      <c r="Y74" s="14"/>
      <c r="Z74" s="14"/>
    </row>
    <row r="75" spans="1:26">
      <c r="A75" s="23"/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4"/>
      <c r="S75" s="14"/>
      <c r="T75" s="14"/>
      <c r="U75" s="14"/>
      <c r="V75" s="14"/>
      <c r="W75" s="14"/>
      <c r="X75" s="12"/>
      <c r="Y75" s="14"/>
      <c r="Z75" s="14"/>
    </row>
    <row r="76" spans="1:26">
      <c r="A76" s="23"/>
      <c r="B76" s="12"/>
      <c r="C76" s="12"/>
      <c r="D76" s="13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4"/>
      <c r="S76" s="14"/>
      <c r="T76" s="14"/>
      <c r="U76" s="14"/>
      <c r="V76" s="14"/>
      <c r="W76" s="14"/>
      <c r="X76" s="12"/>
      <c r="Y76" s="14"/>
      <c r="Z76" s="14"/>
    </row>
    <row r="77" spans="1:26">
      <c r="A77" s="23"/>
      <c r="B77" s="12"/>
      <c r="C77" s="12"/>
      <c r="D77" s="13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4"/>
      <c r="S77" s="14"/>
      <c r="T77" s="14"/>
      <c r="U77" s="14"/>
      <c r="V77" s="14"/>
      <c r="W77" s="14"/>
      <c r="X77" s="12"/>
      <c r="Y77" s="14"/>
      <c r="Z77" s="14"/>
    </row>
    <row r="78" spans="1:26">
      <c r="A78" s="23"/>
      <c r="B78" s="12"/>
      <c r="C78" s="12"/>
      <c r="D78" s="13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4"/>
      <c r="S78" s="14"/>
      <c r="T78" s="14"/>
      <c r="U78" s="14"/>
      <c r="V78" s="14"/>
      <c r="W78" s="14"/>
      <c r="X78" s="12"/>
      <c r="Y78" s="14"/>
      <c r="Z78" s="14"/>
    </row>
    <row r="79" spans="1:26">
      <c r="A79" s="23"/>
      <c r="B79" s="12"/>
      <c r="C79" s="12"/>
      <c r="D79" s="13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4"/>
      <c r="S79" s="14"/>
      <c r="T79" s="14"/>
      <c r="U79" s="14"/>
      <c r="V79" s="14"/>
      <c r="W79" s="14"/>
      <c r="X79" s="12"/>
      <c r="Y79" s="14"/>
      <c r="Z79" s="14"/>
    </row>
    <row r="80" spans="1:26">
      <c r="A80" s="23"/>
      <c r="B80" s="12"/>
      <c r="C80" s="12"/>
      <c r="D80" s="13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4"/>
      <c r="S80" s="14"/>
      <c r="T80" s="14"/>
      <c r="U80" s="14"/>
      <c r="V80" s="14"/>
      <c r="W80" s="14"/>
      <c r="X80" s="12"/>
      <c r="Y80" s="14"/>
      <c r="Z80" s="14"/>
    </row>
    <row r="81" spans="1:26">
      <c r="A81" s="23"/>
      <c r="B81" s="12"/>
      <c r="C81" s="12"/>
      <c r="D81" s="13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4"/>
      <c r="S81" s="14"/>
      <c r="T81" s="14"/>
      <c r="U81" s="14"/>
      <c r="V81" s="14"/>
      <c r="W81" s="14"/>
      <c r="X81" s="12"/>
      <c r="Y81" s="14"/>
      <c r="Z81" s="14"/>
    </row>
    <row r="82" spans="1:26">
      <c r="A82" s="23"/>
      <c r="B82" s="12"/>
      <c r="C82" s="12"/>
      <c r="D82" s="13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4"/>
      <c r="S82" s="14"/>
      <c r="T82" s="14"/>
      <c r="U82" s="14"/>
      <c r="V82" s="14"/>
      <c r="W82" s="14"/>
      <c r="X82" s="12"/>
      <c r="Y82" s="14"/>
      <c r="Z82" s="14"/>
    </row>
    <row r="83" spans="1:26">
      <c r="A83" s="23"/>
      <c r="B83" s="12"/>
      <c r="C83" s="12"/>
      <c r="D83" s="13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4"/>
      <c r="S83" s="14"/>
      <c r="T83" s="14"/>
      <c r="U83" s="14"/>
      <c r="V83" s="14"/>
      <c r="W83" s="14"/>
      <c r="X83" s="12"/>
      <c r="Y83" s="14"/>
      <c r="Z83" s="14"/>
    </row>
    <row r="84" spans="1:26">
      <c r="A84" s="23"/>
      <c r="B84" s="12"/>
      <c r="C84" s="12"/>
      <c r="D84" s="13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4"/>
      <c r="S84" s="14"/>
      <c r="T84" s="14"/>
      <c r="U84" s="14"/>
      <c r="V84" s="14"/>
      <c r="W84" s="14"/>
      <c r="X84" s="12"/>
      <c r="Y84" s="14"/>
      <c r="Z84" s="14"/>
    </row>
    <row r="85" spans="1:26">
      <c r="A85" s="23"/>
      <c r="B85" s="12"/>
      <c r="C85" s="12"/>
      <c r="D85" s="13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4"/>
      <c r="S85" s="14"/>
      <c r="T85" s="14"/>
      <c r="U85" s="14"/>
      <c r="V85" s="14"/>
      <c r="W85" s="14"/>
      <c r="X85" s="12"/>
      <c r="Y85" s="14"/>
      <c r="Z85" s="14"/>
    </row>
    <row r="86" spans="1:26">
      <c r="A86" s="23"/>
      <c r="B86" s="12"/>
      <c r="C86" s="12"/>
      <c r="D86" s="13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4"/>
      <c r="S86" s="14"/>
      <c r="T86" s="14"/>
      <c r="U86" s="14"/>
      <c r="V86" s="14"/>
      <c r="W86" s="14"/>
      <c r="X86" s="12"/>
      <c r="Y86" s="14"/>
      <c r="Z86" s="14"/>
    </row>
    <row r="87" spans="1:26">
      <c r="A87" s="23"/>
      <c r="B87" s="12"/>
      <c r="C87" s="12"/>
      <c r="D87" s="13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4"/>
      <c r="S87" s="14"/>
      <c r="T87" s="14"/>
      <c r="U87" s="14"/>
      <c r="V87" s="14"/>
      <c r="W87" s="14"/>
      <c r="X87" s="12"/>
      <c r="Y87" s="14"/>
      <c r="Z87" s="14"/>
    </row>
    <row r="88" spans="1:26">
      <c r="A88" s="23"/>
      <c r="B88" s="12"/>
      <c r="C88" s="12"/>
      <c r="D88" s="13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4"/>
      <c r="S88" s="14"/>
      <c r="T88" s="14"/>
      <c r="U88" s="14"/>
      <c r="V88" s="14"/>
      <c r="W88" s="14"/>
      <c r="X88" s="12"/>
      <c r="Y88" s="14"/>
      <c r="Z88" s="14"/>
    </row>
    <row r="89" spans="1:26">
      <c r="A89" s="23"/>
      <c r="B89" s="12"/>
      <c r="C89" s="12"/>
      <c r="D89" s="13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4"/>
      <c r="S89" s="14"/>
      <c r="T89" s="14"/>
      <c r="U89" s="14"/>
      <c r="V89" s="14"/>
      <c r="W89" s="14"/>
      <c r="X89" s="12"/>
      <c r="Y89" s="14"/>
      <c r="Z89" s="14"/>
    </row>
    <row r="90" spans="1:26">
      <c r="A90" s="23"/>
      <c r="B90" s="12"/>
      <c r="C90" s="12"/>
      <c r="D90" s="13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4"/>
      <c r="S90" s="14"/>
      <c r="T90" s="14"/>
      <c r="U90" s="14"/>
      <c r="V90" s="14"/>
      <c r="W90" s="14"/>
      <c r="X90" s="12"/>
      <c r="Y90" s="14"/>
      <c r="Z90" s="14"/>
    </row>
    <row r="91" spans="1:26">
      <c r="A91" s="23"/>
      <c r="B91" s="12"/>
      <c r="C91" s="12"/>
      <c r="D91" s="13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4"/>
      <c r="S91" s="14"/>
      <c r="T91" s="14"/>
      <c r="U91" s="14"/>
      <c r="V91" s="14"/>
      <c r="W91" s="14"/>
      <c r="X91" s="12"/>
      <c r="Y91" s="14"/>
      <c r="Z91" s="14"/>
    </row>
    <row r="92" spans="1:26">
      <c r="A92" s="23"/>
      <c r="B92" s="12"/>
      <c r="C92" s="12"/>
      <c r="D92" s="13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4"/>
      <c r="S92" s="14"/>
      <c r="T92" s="14"/>
      <c r="U92" s="14"/>
      <c r="V92" s="14"/>
      <c r="W92" s="14"/>
      <c r="X92" s="12"/>
      <c r="Y92" s="14"/>
      <c r="Z92" s="14"/>
    </row>
    <row r="93" spans="1:26">
      <c r="A93" s="23"/>
      <c r="B93" s="12"/>
      <c r="C93" s="12"/>
      <c r="D93" s="13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4"/>
      <c r="S93" s="14"/>
      <c r="T93" s="14"/>
      <c r="U93" s="14"/>
      <c r="V93" s="14"/>
      <c r="W93" s="14"/>
      <c r="X93" s="12"/>
      <c r="Y93" s="14"/>
      <c r="Z93" s="14"/>
    </row>
    <row r="94" spans="1:26">
      <c r="A94" s="23"/>
      <c r="B94" s="12"/>
      <c r="C94" s="12"/>
      <c r="D94" s="13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4"/>
      <c r="S94" s="14"/>
      <c r="T94" s="14"/>
      <c r="U94" s="14"/>
      <c r="V94" s="14"/>
      <c r="W94" s="14"/>
      <c r="X94" s="12"/>
      <c r="Y94" s="14"/>
      <c r="Z94" s="14"/>
    </row>
    <row r="95" spans="1:26">
      <c r="A95" s="23"/>
      <c r="B95" s="12"/>
      <c r="C95" s="12"/>
      <c r="D95" s="13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4"/>
      <c r="S95" s="14"/>
      <c r="T95" s="14"/>
      <c r="U95" s="14"/>
      <c r="V95" s="14"/>
      <c r="W95" s="14"/>
      <c r="X95" s="12"/>
      <c r="Y95" s="14"/>
      <c r="Z95" s="14"/>
    </row>
    <row r="96" spans="1:26">
      <c r="A96" s="23"/>
      <c r="B96" s="12"/>
      <c r="C96" s="12"/>
      <c r="D96" s="13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4"/>
      <c r="S96" s="14"/>
      <c r="T96" s="14"/>
      <c r="U96" s="14"/>
      <c r="V96" s="14"/>
      <c r="W96" s="14"/>
      <c r="X96" s="12"/>
      <c r="Y96" s="14"/>
      <c r="Z96" s="14"/>
    </row>
    <row r="97" spans="1:26">
      <c r="A97" s="23"/>
      <c r="B97" s="12"/>
      <c r="C97" s="12"/>
      <c r="D97" s="13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4"/>
      <c r="S97" s="14"/>
      <c r="T97" s="14"/>
      <c r="U97" s="14"/>
      <c r="V97" s="14"/>
      <c r="W97" s="14"/>
      <c r="X97" s="12"/>
      <c r="Y97" s="14"/>
      <c r="Z97" s="14"/>
    </row>
    <row r="98" spans="1:26">
      <c r="A98" s="23"/>
      <c r="B98" s="12"/>
      <c r="C98" s="12"/>
      <c r="D98" s="13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4"/>
      <c r="S98" s="14"/>
      <c r="T98" s="14"/>
      <c r="U98" s="14"/>
      <c r="V98" s="14"/>
      <c r="W98" s="14"/>
      <c r="X98" s="12"/>
      <c r="Y98" s="14"/>
      <c r="Z98" s="14"/>
    </row>
    <row r="99" spans="1:26">
      <c r="A99" s="23"/>
      <c r="B99" s="12"/>
      <c r="C99" s="12"/>
      <c r="D99" s="13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4"/>
      <c r="S99" s="14"/>
      <c r="T99" s="14"/>
      <c r="U99" s="14"/>
      <c r="V99" s="14"/>
      <c r="W99" s="14"/>
      <c r="X99" s="12"/>
      <c r="Y99" s="14"/>
      <c r="Z99" s="14"/>
    </row>
    <row r="100" spans="1:26">
      <c r="A100" s="23"/>
      <c r="B100" s="12"/>
      <c r="C100" s="12"/>
      <c r="D100" s="13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4"/>
      <c r="S100" s="14"/>
      <c r="T100" s="14"/>
      <c r="U100" s="14"/>
      <c r="V100" s="14"/>
      <c r="W100" s="14"/>
      <c r="X100" s="12"/>
      <c r="Y100" s="14"/>
      <c r="Z100" s="14"/>
    </row>
    <row r="101" spans="1:26">
      <c r="A101" s="23"/>
      <c r="B101" s="12"/>
      <c r="C101" s="12"/>
      <c r="D101" s="13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4"/>
      <c r="S101" s="14"/>
      <c r="T101" s="14"/>
      <c r="U101" s="14"/>
      <c r="V101" s="14"/>
      <c r="W101" s="14"/>
      <c r="X101" s="12"/>
      <c r="Y101" s="14"/>
      <c r="Z101" s="14"/>
    </row>
    <row r="102" spans="1:26">
      <c r="A102" s="23"/>
      <c r="B102" s="12"/>
      <c r="C102" s="12"/>
      <c r="D102" s="13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4"/>
      <c r="S102" s="14"/>
      <c r="T102" s="14"/>
      <c r="U102" s="14"/>
      <c r="V102" s="14"/>
      <c r="W102" s="14"/>
      <c r="X102" s="12"/>
      <c r="Y102" s="14"/>
      <c r="Z102" s="14"/>
    </row>
    <row r="103" spans="1:26">
      <c r="A103" s="23"/>
      <c r="B103" s="12"/>
      <c r="C103" s="12"/>
      <c r="D103" s="13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4"/>
      <c r="S103" s="14"/>
      <c r="T103" s="14"/>
      <c r="U103" s="14"/>
      <c r="V103" s="14"/>
      <c r="W103" s="14"/>
      <c r="X103" s="12"/>
      <c r="Y103" s="14"/>
      <c r="Z103" s="14"/>
    </row>
    <row r="104" spans="1:26">
      <c r="A104" s="23"/>
      <c r="B104" s="12"/>
      <c r="C104" s="12"/>
      <c r="D104" s="13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4"/>
      <c r="S104" s="14"/>
      <c r="T104" s="14"/>
      <c r="U104" s="14"/>
      <c r="V104" s="14"/>
      <c r="W104" s="14"/>
      <c r="X104" s="12"/>
      <c r="Y104" s="14"/>
      <c r="Z104" s="14"/>
    </row>
    <row r="105" spans="1:26">
      <c r="A105" s="23"/>
      <c r="B105" s="12"/>
      <c r="C105" s="12"/>
      <c r="D105" s="13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4"/>
      <c r="S105" s="14"/>
      <c r="T105" s="14"/>
      <c r="U105" s="14"/>
      <c r="V105" s="14"/>
      <c r="W105" s="14"/>
      <c r="X105" s="12"/>
      <c r="Y105" s="14"/>
      <c r="Z105" s="14"/>
    </row>
    <row r="106" spans="1:26">
      <c r="A106" s="23"/>
      <c r="B106" s="12"/>
      <c r="C106" s="12"/>
      <c r="D106" s="13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4"/>
      <c r="S106" s="14"/>
      <c r="T106" s="14"/>
      <c r="U106" s="14"/>
      <c r="V106" s="14"/>
      <c r="W106" s="14"/>
      <c r="X106" s="12"/>
      <c r="Y106" s="14"/>
      <c r="Z106" s="14"/>
    </row>
  </sheetData>
  <mergeCells count="2">
    <mergeCell ref="A1:Z2"/>
    <mergeCell ref="A4:Z4"/>
  </mergeCells>
  <conditionalFormatting sqref="A7:A10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19"/>
  <sheetViews>
    <sheetView showGridLines="0" workbookViewId="0">
      <selection activeCell="A5" sqref="A5"/>
    </sheetView>
  </sheetViews>
  <sheetFormatPr defaultRowHeight="14.25"/>
  <cols>
    <col min="1" max="1" width="18" customWidth="1"/>
    <col min="2" max="17" width="12" customWidth="1"/>
    <col min="18" max="93" width="0.125" hidden="1" customWidth="1"/>
  </cols>
  <sheetData>
    <row r="1" spans="1:93" ht="30" customHeight="1">
      <c r="A1" s="86" t="s">
        <v>223</v>
      </c>
      <c r="B1" s="86" t="s">
        <v>224</v>
      </c>
      <c r="C1" s="86" t="s">
        <v>224</v>
      </c>
      <c r="D1" s="86" t="s">
        <v>224</v>
      </c>
      <c r="E1" s="86" t="s">
        <v>224</v>
      </c>
      <c r="F1" s="86" t="s">
        <v>224</v>
      </c>
      <c r="G1" s="86" t="s">
        <v>224</v>
      </c>
      <c r="H1" s="86" t="s">
        <v>224</v>
      </c>
      <c r="I1" s="86" t="s">
        <v>224</v>
      </c>
      <c r="J1" s="86" t="s">
        <v>224</v>
      </c>
      <c r="K1" s="86" t="s">
        <v>224</v>
      </c>
      <c r="L1" s="86" t="s">
        <v>224</v>
      </c>
      <c r="M1" s="86" t="s">
        <v>224</v>
      </c>
      <c r="N1" s="86" t="s">
        <v>224</v>
      </c>
      <c r="O1" s="86" t="s">
        <v>224</v>
      </c>
      <c r="P1" s="86" t="s">
        <v>224</v>
      </c>
      <c r="Q1" s="86" t="s">
        <v>224</v>
      </c>
      <c r="R1" s="33" t="s">
        <v>224</v>
      </c>
      <c r="S1" s="34" t="s">
        <v>224</v>
      </c>
      <c r="T1" s="34" t="s">
        <v>224</v>
      </c>
      <c r="U1" s="34" t="s">
        <v>224</v>
      </c>
      <c r="V1" s="34" t="s">
        <v>224</v>
      </c>
      <c r="W1" s="34" t="s">
        <v>224</v>
      </c>
      <c r="X1" s="34" t="s">
        <v>224</v>
      </c>
      <c r="Y1" s="34" t="s">
        <v>224</v>
      </c>
      <c r="Z1" s="34" t="s">
        <v>224</v>
      </c>
      <c r="AA1" s="34" t="s">
        <v>224</v>
      </c>
      <c r="AB1" s="34" t="s">
        <v>224</v>
      </c>
      <c r="AC1" s="34" t="s">
        <v>224</v>
      </c>
      <c r="AD1" s="34" t="s">
        <v>224</v>
      </c>
      <c r="AE1" s="35" t="s">
        <v>224</v>
      </c>
      <c r="AF1" s="33" t="s">
        <v>224</v>
      </c>
      <c r="AG1" s="34" t="s">
        <v>224</v>
      </c>
      <c r="AH1" s="34" t="s">
        <v>224</v>
      </c>
      <c r="AI1" s="34" t="s">
        <v>224</v>
      </c>
      <c r="AJ1" s="34" t="s">
        <v>224</v>
      </c>
      <c r="AK1" s="34" t="s">
        <v>224</v>
      </c>
      <c r="AL1" s="34" t="s">
        <v>224</v>
      </c>
      <c r="AM1" s="34" t="s">
        <v>224</v>
      </c>
      <c r="AN1" s="34" t="s">
        <v>224</v>
      </c>
      <c r="AO1" s="34" t="s">
        <v>224</v>
      </c>
      <c r="AP1" s="34" t="s">
        <v>224</v>
      </c>
      <c r="AQ1" s="34" t="s">
        <v>224</v>
      </c>
      <c r="AR1" s="34" t="s">
        <v>224</v>
      </c>
      <c r="AS1" s="34" t="s">
        <v>224</v>
      </c>
      <c r="AT1" s="34" t="s">
        <v>224</v>
      </c>
      <c r="AU1" s="34" t="s">
        <v>224</v>
      </c>
      <c r="AV1" s="34" t="s">
        <v>224</v>
      </c>
      <c r="AW1" s="34" t="s">
        <v>224</v>
      </c>
      <c r="AX1" s="34" t="s">
        <v>224</v>
      </c>
      <c r="AY1" s="34" t="s">
        <v>224</v>
      </c>
      <c r="AZ1" s="34" t="s">
        <v>224</v>
      </c>
      <c r="BA1" s="34" t="s">
        <v>224</v>
      </c>
      <c r="BB1" s="34" t="s">
        <v>224</v>
      </c>
      <c r="BC1" s="34" t="s">
        <v>224</v>
      </c>
      <c r="BD1" s="34" t="s">
        <v>224</v>
      </c>
      <c r="BE1" s="34" t="s">
        <v>224</v>
      </c>
      <c r="BF1" s="34" t="s">
        <v>224</v>
      </c>
      <c r="BG1" s="34" t="s">
        <v>224</v>
      </c>
      <c r="BH1" s="34" t="s">
        <v>224</v>
      </c>
      <c r="BI1" s="34" t="s">
        <v>224</v>
      </c>
      <c r="BJ1" s="34" t="s">
        <v>224</v>
      </c>
      <c r="BK1" s="34" t="s">
        <v>224</v>
      </c>
      <c r="BL1" s="34" t="s">
        <v>224</v>
      </c>
      <c r="BM1" s="34" t="s">
        <v>224</v>
      </c>
      <c r="BN1" s="34" t="s">
        <v>224</v>
      </c>
      <c r="BO1" s="34" t="s">
        <v>224</v>
      </c>
      <c r="BP1" s="34" t="s">
        <v>224</v>
      </c>
      <c r="BQ1" s="34" t="s">
        <v>224</v>
      </c>
      <c r="BR1" s="34" t="s">
        <v>224</v>
      </c>
      <c r="BS1" s="34" t="s">
        <v>224</v>
      </c>
      <c r="BT1" s="34" t="s">
        <v>224</v>
      </c>
      <c r="BU1" s="34" t="s">
        <v>224</v>
      </c>
      <c r="BV1" s="34" t="s">
        <v>224</v>
      </c>
      <c r="BW1" s="34" t="s">
        <v>224</v>
      </c>
      <c r="BX1" s="34" t="s">
        <v>224</v>
      </c>
      <c r="BY1" s="34" t="s">
        <v>224</v>
      </c>
      <c r="BZ1" s="34" t="s">
        <v>224</v>
      </c>
      <c r="CA1" s="34" t="s">
        <v>224</v>
      </c>
      <c r="CB1" s="34" t="s">
        <v>224</v>
      </c>
      <c r="CC1" s="34" t="s">
        <v>224</v>
      </c>
      <c r="CD1" s="34" t="s">
        <v>224</v>
      </c>
      <c r="CE1" s="34" t="s">
        <v>224</v>
      </c>
      <c r="CF1" s="34" t="s">
        <v>224</v>
      </c>
      <c r="CG1" s="34" t="s">
        <v>224</v>
      </c>
      <c r="CH1" s="34" t="s">
        <v>224</v>
      </c>
      <c r="CI1" s="34" t="s">
        <v>224</v>
      </c>
      <c r="CJ1" s="34" t="s">
        <v>224</v>
      </c>
      <c r="CK1" s="34" t="s">
        <v>224</v>
      </c>
      <c r="CL1" s="34" t="s">
        <v>224</v>
      </c>
      <c r="CM1" s="34" t="s">
        <v>224</v>
      </c>
      <c r="CN1" s="34" t="s">
        <v>224</v>
      </c>
      <c r="CO1" s="35" t="s">
        <v>224</v>
      </c>
    </row>
    <row r="2" spans="1:93" ht="15">
      <c r="A2" s="15" t="s">
        <v>190</v>
      </c>
      <c r="B2" s="96" t="s">
        <v>225</v>
      </c>
      <c r="C2" s="96" t="s">
        <v>226</v>
      </c>
      <c r="D2" s="96" t="s">
        <v>226</v>
      </c>
      <c r="E2" s="96" t="s">
        <v>226</v>
      </c>
      <c r="F2" s="96" t="s">
        <v>226</v>
      </c>
      <c r="G2" s="96" t="s">
        <v>226</v>
      </c>
      <c r="H2" s="96" t="s">
        <v>226</v>
      </c>
      <c r="I2" s="96" t="s">
        <v>226</v>
      </c>
      <c r="J2" s="96" t="s">
        <v>226</v>
      </c>
      <c r="K2" s="96" t="s">
        <v>226</v>
      </c>
      <c r="L2" s="96" t="s">
        <v>226</v>
      </c>
      <c r="M2" s="96" t="s">
        <v>226</v>
      </c>
      <c r="N2" s="96" t="s">
        <v>226</v>
      </c>
      <c r="O2" s="96" t="s">
        <v>226</v>
      </c>
      <c r="P2" s="96" t="s">
        <v>226</v>
      </c>
      <c r="Q2" s="96" t="s">
        <v>226</v>
      </c>
      <c r="R2" s="60" t="s">
        <v>226</v>
      </c>
      <c r="S2" s="61" t="s">
        <v>226</v>
      </c>
      <c r="T2" s="61" t="s">
        <v>226</v>
      </c>
      <c r="U2" s="61" t="s">
        <v>226</v>
      </c>
      <c r="V2" s="61" t="s">
        <v>226</v>
      </c>
      <c r="W2" s="61" t="s">
        <v>226</v>
      </c>
      <c r="X2" s="61" t="s">
        <v>226</v>
      </c>
      <c r="Y2" s="61" t="s">
        <v>226</v>
      </c>
      <c r="Z2" s="61" t="s">
        <v>226</v>
      </c>
      <c r="AA2" s="61" t="s">
        <v>226</v>
      </c>
      <c r="AB2" s="61" t="s">
        <v>226</v>
      </c>
      <c r="AC2" s="61" t="s">
        <v>226</v>
      </c>
      <c r="AD2" s="61" t="s">
        <v>226</v>
      </c>
      <c r="AE2" s="62" t="s">
        <v>226</v>
      </c>
      <c r="AF2" s="39"/>
      <c r="AG2" s="94" t="s">
        <v>227</v>
      </c>
      <c r="AH2" s="94" t="s">
        <v>227</v>
      </c>
      <c r="AI2" s="94" t="s">
        <v>227</v>
      </c>
      <c r="AJ2" s="94" t="s">
        <v>227</v>
      </c>
      <c r="AK2" s="94" t="s">
        <v>227</v>
      </c>
      <c r="AL2" s="94" t="s">
        <v>227</v>
      </c>
      <c r="AM2" s="94" t="s">
        <v>227</v>
      </c>
      <c r="AN2" s="94" t="s">
        <v>227</v>
      </c>
      <c r="AO2" s="94" t="s">
        <v>227</v>
      </c>
      <c r="AP2" s="94" t="s">
        <v>227</v>
      </c>
      <c r="AQ2" s="94" t="s">
        <v>227</v>
      </c>
      <c r="AR2" s="94" t="s">
        <v>227</v>
      </c>
      <c r="AS2" s="94" t="s">
        <v>227</v>
      </c>
      <c r="AT2" s="94" t="s">
        <v>227</v>
      </c>
      <c r="AU2" s="94" t="s">
        <v>227</v>
      </c>
      <c r="AV2" s="94" t="s">
        <v>227</v>
      </c>
      <c r="AW2" s="94" t="s">
        <v>227</v>
      </c>
      <c r="AX2" s="94" t="s">
        <v>227</v>
      </c>
      <c r="AY2" s="94" t="s">
        <v>227</v>
      </c>
      <c r="AZ2" s="94" t="s">
        <v>227</v>
      </c>
      <c r="BA2" s="94" t="s">
        <v>227</v>
      </c>
      <c r="BB2" s="94" t="s">
        <v>227</v>
      </c>
      <c r="BC2" s="94" t="s">
        <v>227</v>
      </c>
      <c r="BD2" s="94" t="s">
        <v>227</v>
      </c>
      <c r="BE2" s="94" t="s">
        <v>227</v>
      </c>
      <c r="BF2" s="94" t="s">
        <v>227</v>
      </c>
      <c r="BG2" s="94" t="s">
        <v>227</v>
      </c>
      <c r="BH2" s="94" t="s">
        <v>227</v>
      </c>
      <c r="BI2" s="94" t="s">
        <v>227</v>
      </c>
      <c r="BJ2" s="94" t="s">
        <v>227</v>
      </c>
      <c r="BK2" s="40"/>
      <c r="BL2" s="94" t="s">
        <v>228</v>
      </c>
      <c r="BM2" s="94" t="s">
        <v>228</v>
      </c>
      <c r="BN2" s="94" t="s">
        <v>228</v>
      </c>
      <c r="BO2" s="94" t="s">
        <v>228</v>
      </c>
      <c r="BP2" s="94" t="s">
        <v>228</v>
      </c>
      <c r="BQ2" s="94" t="s">
        <v>228</v>
      </c>
      <c r="BR2" s="94" t="s">
        <v>228</v>
      </c>
      <c r="BS2" s="94" t="s">
        <v>228</v>
      </c>
      <c r="BT2" s="94" t="s">
        <v>228</v>
      </c>
      <c r="BU2" s="94" t="s">
        <v>228</v>
      </c>
      <c r="BV2" s="94" t="s">
        <v>228</v>
      </c>
      <c r="BW2" s="94" t="s">
        <v>228</v>
      </c>
      <c r="BX2" s="94" t="s">
        <v>228</v>
      </c>
      <c r="BY2" s="94" t="s">
        <v>228</v>
      </c>
      <c r="BZ2" s="94" t="s">
        <v>228</v>
      </c>
      <c r="CA2" s="94" t="s">
        <v>228</v>
      </c>
      <c r="CB2" s="94" t="s">
        <v>228</v>
      </c>
      <c r="CC2" s="94" t="s">
        <v>228</v>
      </c>
      <c r="CD2" s="94" t="s">
        <v>228</v>
      </c>
      <c r="CE2" s="94" t="s">
        <v>228</v>
      </c>
      <c r="CF2" s="94" t="s">
        <v>228</v>
      </c>
      <c r="CG2" s="94" t="s">
        <v>228</v>
      </c>
      <c r="CH2" s="94" t="s">
        <v>228</v>
      </c>
      <c r="CI2" s="94" t="s">
        <v>228</v>
      </c>
      <c r="CJ2" s="94" t="s">
        <v>228</v>
      </c>
      <c r="CK2" s="94" t="s">
        <v>228</v>
      </c>
      <c r="CL2" s="94" t="s">
        <v>228</v>
      </c>
      <c r="CM2" s="94" t="s">
        <v>228</v>
      </c>
      <c r="CN2" s="94" t="s">
        <v>228</v>
      </c>
      <c r="CO2" s="95" t="s">
        <v>228</v>
      </c>
    </row>
    <row r="3" spans="1:93" ht="0.2" hidden="1" customHeight="1">
      <c r="A3" s="53" t="s">
        <v>110</v>
      </c>
      <c r="B3" s="54" t="str">
        <f>Настройки!$N$21</f>
        <v>C01_GTM</v>
      </c>
      <c r="C3" s="54" t="str">
        <f>Настройки!$N$22</f>
        <v>C02_GDIS</v>
      </c>
      <c r="D3" s="54" t="str">
        <f>Настройки!$N$23</f>
        <v>C03_PROD</v>
      </c>
      <c r="E3" s="54" t="str">
        <f>Настройки!$N$24</f>
        <v>C04_CL</v>
      </c>
      <c r="F3" s="54" t="str">
        <f>Настройки!$N$25</f>
        <v>C05_GDM</v>
      </c>
      <c r="G3" s="54" t="str">
        <f>Настройки!$N$26</f>
        <v>C06_LND</v>
      </c>
      <c r="H3" s="54" t="str">
        <f>Настройки!$N$27</f>
        <v>C07_NO_GDI</v>
      </c>
      <c r="I3" s="54" t="str">
        <f>Настройки!$N$28</f>
        <v>C08_NO_ADD</v>
      </c>
      <c r="J3" s="54" t="str">
        <f>Настройки!$N$29</f>
        <v>C09_SPEC_GDI</v>
      </c>
      <c r="K3" s="54" t="str">
        <f>Настройки!$N$30</f>
        <v>C10_VGF_GROWTH</v>
      </c>
      <c r="L3" s="54" t="str">
        <f>Настройки!$N$31</f>
        <v>C11_VGF_LIMIT</v>
      </c>
      <c r="M3" s="54" t="str">
        <f>Настройки!$N$32</f>
        <v>C12_NO_ID</v>
      </c>
      <c r="N3" s="54" t="str">
        <f>Настройки!$N$33</f>
        <v>C13_NO_KVD</v>
      </c>
      <c r="O3" s="54" t="str">
        <f>Настройки!$N$34</f>
        <v>C14_TECH</v>
      </c>
      <c r="P3" s="54" t="str">
        <f>Настройки!$N$35</f>
        <v>C15_TOP_DEBIT</v>
      </c>
      <c r="Q3" s="54" t="str">
        <f>Настройки!$N$36</f>
        <v>C16_GDIS_RULE</v>
      </c>
      <c r="R3" s="55">
        <f>Настройки!$N$37</f>
        <v>0</v>
      </c>
      <c r="S3" s="54">
        <f>Настройки!$N$38</f>
        <v>0</v>
      </c>
      <c r="T3" s="54">
        <f>Настройки!$N$39</f>
        <v>0</v>
      </c>
      <c r="U3" s="54">
        <f>Настройки!$N$40</f>
        <v>0</v>
      </c>
      <c r="V3" s="54">
        <f>Настройки!$N$41</f>
        <v>0</v>
      </c>
      <c r="W3" s="54">
        <f>Настройки!$N$42</f>
        <v>0</v>
      </c>
      <c r="X3" s="54">
        <f>Настройки!$N$43</f>
        <v>0</v>
      </c>
      <c r="Y3" s="54">
        <f>Настройки!$N$44</f>
        <v>0</v>
      </c>
      <c r="Z3" s="54">
        <f>Настройки!$N$45</f>
        <v>0</v>
      </c>
      <c r="AA3" s="54">
        <f>Настройки!$N$46</f>
        <v>0</v>
      </c>
      <c r="AB3" s="54">
        <f>Настройки!$N$47</f>
        <v>0</v>
      </c>
      <c r="AC3" s="54">
        <f>Настройки!$N$48</f>
        <v>0</v>
      </c>
      <c r="AD3" s="54">
        <f>Настройки!$N$49</f>
        <v>0</v>
      </c>
      <c r="AE3" s="56">
        <f>Настройки!$N$50</f>
        <v>0</v>
      </c>
      <c r="AF3" s="55"/>
      <c r="AG3" s="54" t="str">
        <f>Настройки!$N$21</f>
        <v>C01_GTM</v>
      </c>
      <c r="AH3" s="54" t="str">
        <f>Настройки!$N$22</f>
        <v>C02_GDIS</v>
      </c>
      <c r="AI3" s="54" t="str">
        <f>Настройки!$N$23</f>
        <v>C03_PROD</v>
      </c>
      <c r="AJ3" s="54" t="str">
        <f>Настройки!$N$24</f>
        <v>C04_CL</v>
      </c>
      <c r="AK3" s="54" t="str">
        <f>Настройки!$N$25</f>
        <v>C05_GDM</v>
      </c>
      <c r="AL3" s="54" t="str">
        <f>Настройки!$N$26</f>
        <v>C06_LND</v>
      </c>
      <c r="AM3" s="54" t="str">
        <f>Настройки!$N$27</f>
        <v>C07_NO_GDI</v>
      </c>
      <c r="AN3" s="54" t="str">
        <f>Настройки!$N$28</f>
        <v>C08_NO_ADD</v>
      </c>
      <c r="AO3" s="54" t="str">
        <f>Настройки!$N$29</f>
        <v>C09_SPEC_GDI</v>
      </c>
      <c r="AP3" s="54" t="str">
        <f>Настройки!$N$30</f>
        <v>C10_VGF_GROWTH</v>
      </c>
      <c r="AQ3" s="54" t="str">
        <f>Настройки!$N$31</f>
        <v>C11_VGF_LIMIT</v>
      </c>
      <c r="AR3" s="54" t="str">
        <f>Настройки!$N$32</f>
        <v>C12_NO_ID</v>
      </c>
      <c r="AS3" s="54" t="str">
        <f>Настройки!$N$33</f>
        <v>C13_NO_KVD</v>
      </c>
      <c r="AT3" s="54" t="str">
        <f>Настройки!$N$34</f>
        <v>C14_TECH</v>
      </c>
      <c r="AU3" s="54" t="str">
        <f>Настройки!$N$35</f>
        <v>C15_TOP_DEBIT</v>
      </c>
      <c r="AV3" s="54" t="str">
        <f>Настройки!$N$36</f>
        <v>C16_GDIS_RULE</v>
      </c>
      <c r="AW3" s="54">
        <f>Настройки!$N$37</f>
        <v>0</v>
      </c>
      <c r="AX3" s="54">
        <f>Настройки!$N$38</f>
        <v>0</v>
      </c>
      <c r="AY3" s="54">
        <f>Настройки!$N$39</f>
        <v>0</v>
      </c>
      <c r="AZ3" s="54">
        <f>Настройки!$N$40</f>
        <v>0</v>
      </c>
      <c r="BA3" s="54">
        <f>Настройки!$N$41</f>
        <v>0</v>
      </c>
      <c r="BB3" s="54">
        <f>Настройки!$N$42</f>
        <v>0</v>
      </c>
      <c r="BC3" s="54">
        <f>Настройки!$N$43</f>
        <v>0</v>
      </c>
      <c r="BD3" s="54">
        <f>Настройки!$N$44</f>
        <v>0</v>
      </c>
      <c r="BE3" s="54">
        <f>Настройки!$N$45</f>
        <v>0</v>
      </c>
      <c r="BF3" s="54">
        <f>Настройки!$N$46</f>
        <v>0</v>
      </c>
      <c r="BG3" s="54">
        <f>Настройки!$N$47</f>
        <v>0</v>
      </c>
      <c r="BH3" s="54">
        <f>Настройки!$N$48</f>
        <v>0</v>
      </c>
      <c r="BI3" s="54">
        <f>Настройки!$N$49</f>
        <v>0</v>
      </c>
      <c r="BJ3" s="54">
        <f>Настройки!$N$50</f>
        <v>0</v>
      </c>
      <c r="BK3" s="54"/>
      <c r="BL3" s="54" t="str">
        <f>Настройки!$N$21</f>
        <v>C01_GTM</v>
      </c>
      <c r="BM3" s="54" t="str">
        <f>Настройки!$N$22</f>
        <v>C02_GDIS</v>
      </c>
      <c r="BN3" s="54" t="str">
        <f>Настройки!$N$23</f>
        <v>C03_PROD</v>
      </c>
      <c r="BO3" s="54" t="str">
        <f>Настройки!$N$24</f>
        <v>C04_CL</v>
      </c>
      <c r="BP3" s="54" t="str">
        <f>Настройки!$N$25</f>
        <v>C05_GDM</v>
      </c>
      <c r="BQ3" s="54" t="str">
        <f>Настройки!$N$26</f>
        <v>C06_LND</v>
      </c>
      <c r="BR3" s="54" t="str">
        <f>Настройки!$N$27</f>
        <v>C07_NO_GDI</v>
      </c>
      <c r="BS3" s="54" t="str">
        <f>Настройки!$N$28</f>
        <v>C08_NO_ADD</v>
      </c>
      <c r="BT3" s="54" t="str">
        <f>Настройки!$N$29</f>
        <v>C09_SPEC_GDI</v>
      </c>
      <c r="BU3" s="54" t="str">
        <f>Настройки!$N$30</f>
        <v>C10_VGF_GROWTH</v>
      </c>
      <c r="BV3" s="54" t="str">
        <f>Настройки!$N$31</f>
        <v>C11_VGF_LIMIT</v>
      </c>
      <c r="BW3" s="54" t="str">
        <f>Настройки!$N$32</f>
        <v>C12_NO_ID</v>
      </c>
      <c r="BX3" s="54" t="str">
        <f>Настройки!$N$33</f>
        <v>C13_NO_KVD</v>
      </c>
      <c r="BY3" s="54" t="str">
        <f>Настройки!$N$34</f>
        <v>C14_TECH</v>
      </c>
      <c r="BZ3" s="54" t="str">
        <f>Настройки!$N$35</f>
        <v>C15_TOP_DEBIT</v>
      </c>
      <c r="CA3" s="54" t="str">
        <f>Настройки!$N$36</f>
        <v>C16_GDIS_RULE</v>
      </c>
      <c r="CB3" s="54">
        <f>Настройки!$N$37</f>
        <v>0</v>
      </c>
      <c r="CC3" s="54">
        <f>Настройки!$N$38</f>
        <v>0</v>
      </c>
      <c r="CD3" s="54">
        <f>Настройки!$N$39</f>
        <v>0</v>
      </c>
      <c r="CE3" s="54">
        <f>Настройки!$N$40</f>
        <v>0</v>
      </c>
      <c r="CF3" s="54">
        <f>Настройки!$N$41</f>
        <v>0</v>
      </c>
      <c r="CG3" s="54">
        <f>Настройки!$N$42</f>
        <v>0</v>
      </c>
      <c r="CH3" s="54">
        <f>Настройки!$N$43</f>
        <v>0</v>
      </c>
      <c r="CI3" s="54">
        <f>Настройки!$N$44</f>
        <v>0</v>
      </c>
      <c r="CJ3" s="54">
        <f>Настройки!$N$45</f>
        <v>0</v>
      </c>
      <c r="CK3" s="54">
        <f>Настройки!$N$46</f>
        <v>0</v>
      </c>
      <c r="CL3" s="54">
        <f>Настройки!$N$47</f>
        <v>0</v>
      </c>
      <c r="CM3" s="54">
        <f>Настройки!$N$48</f>
        <v>0</v>
      </c>
      <c r="CN3" s="54">
        <f>Настройки!$N$49</f>
        <v>0</v>
      </c>
      <c r="CO3" s="56">
        <f>Настройки!$N$50</f>
        <v>0</v>
      </c>
    </row>
    <row r="4" spans="1:93" ht="0.2" hidden="1" customHeight="1">
      <c r="A4" s="53" t="s">
        <v>101</v>
      </c>
      <c r="B4" s="57" t="str">
        <f>Настройки!$A$21</f>
        <v>Да</v>
      </c>
      <c r="C4" s="57" t="str">
        <f>Настройки!$A$22</f>
        <v>Да</v>
      </c>
      <c r="D4" s="57" t="str">
        <f>Настройки!$A$23</f>
        <v>Да</v>
      </c>
      <c r="E4" s="57" t="str">
        <f>Настройки!$A$24</f>
        <v>Да</v>
      </c>
      <c r="F4" s="57" t="str">
        <f>Настройки!$A$25</f>
        <v>Да</v>
      </c>
      <c r="G4" s="57" t="str">
        <f>Настройки!$A$26</f>
        <v>Да</v>
      </c>
      <c r="H4" s="57" t="str">
        <f>Настройки!$A$27</f>
        <v>Да</v>
      </c>
      <c r="I4" s="57" t="str">
        <f>Настройки!$A$28</f>
        <v>Да</v>
      </c>
      <c r="J4" s="57" t="str">
        <f>Настройки!$A$29</f>
        <v>Да</v>
      </c>
      <c r="K4" s="57" t="str">
        <f>Настройки!$A$30</f>
        <v>Нет</v>
      </c>
      <c r="L4" s="57" t="str">
        <f>Настройки!$A$31</f>
        <v>Нет</v>
      </c>
      <c r="M4" s="57" t="str">
        <f>Настройки!$A$32</f>
        <v>Нет</v>
      </c>
      <c r="N4" s="57" t="str">
        <f>Настройки!$A$33</f>
        <v>Нет</v>
      </c>
      <c r="O4" s="57" t="str">
        <f>Настройки!$A$34</f>
        <v>Нет</v>
      </c>
      <c r="P4" s="57" t="str">
        <f>Настройки!$A$35</f>
        <v>Нет</v>
      </c>
      <c r="Q4" s="57" t="str">
        <f>Настройки!$A$36</f>
        <v>Нет</v>
      </c>
      <c r="R4" s="58" t="str">
        <f>Настройки!$A$37</f>
        <v>Нет</v>
      </c>
      <c r="S4" s="57" t="str">
        <f>Настройки!$A$38</f>
        <v>Нет</v>
      </c>
      <c r="T4" s="57" t="str">
        <f>Настройки!$A$39</f>
        <v>Нет</v>
      </c>
      <c r="U4" s="57" t="str">
        <f>Настройки!$A$40</f>
        <v>Нет</v>
      </c>
      <c r="V4" s="57" t="str">
        <f>Настройки!$A$41</f>
        <v>Нет</v>
      </c>
      <c r="W4" s="57" t="str">
        <f>Настройки!$A$42</f>
        <v>Нет</v>
      </c>
      <c r="X4" s="57" t="str">
        <f>Настройки!$A$43</f>
        <v>Нет</v>
      </c>
      <c r="Y4" s="57" t="str">
        <f>Настройки!$A$44</f>
        <v>Нет</v>
      </c>
      <c r="Z4" s="57" t="str">
        <f>Настройки!$A$45</f>
        <v>Нет</v>
      </c>
      <c r="AA4" s="57" t="str">
        <f>Настройки!$A$46</f>
        <v>Нет</v>
      </c>
      <c r="AB4" s="57" t="str">
        <f>Настройки!$A$47</f>
        <v>Нет</v>
      </c>
      <c r="AC4" s="57" t="str">
        <f>Настройки!$A$48</f>
        <v>Нет</v>
      </c>
      <c r="AD4" s="57" t="str">
        <f>Настройки!$A$49</f>
        <v>Нет</v>
      </c>
      <c r="AE4" s="59" t="str">
        <f>Настройки!$A$50</f>
        <v>Нет</v>
      </c>
      <c r="AF4" s="58"/>
      <c r="AG4" s="57" t="str">
        <f>Настройки!$A$21</f>
        <v>Да</v>
      </c>
      <c r="AH4" s="57" t="str">
        <f>Настройки!$A$22</f>
        <v>Да</v>
      </c>
      <c r="AI4" s="57" t="str">
        <f>Настройки!$A$23</f>
        <v>Да</v>
      </c>
      <c r="AJ4" s="57" t="str">
        <f>Настройки!$A$24</f>
        <v>Да</v>
      </c>
      <c r="AK4" s="57" t="str">
        <f>Настройки!$A$25</f>
        <v>Да</v>
      </c>
      <c r="AL4" s="57" t="str">
        <f>Настройки!$A$26</f>
        <v>Да</v>
      </c>
      <c r="AM4" s="57" t="str">
        <f>Настройки!$A$27</f>
        <v>Да</v>
      </c>
      <c r="AN4" s="57" t="str">
        <f>Настройки!$A$28</f>
        <v>Да</v>
      </c>
      <c r="AO4" s="57" t="str">
        <f>Настройки!$A$29</f>
        <v>Да</v>
      </c>
      <c r="AP4" s="57" t="str">
        <f>Настройки!$A$30</f>
        <v>Нет</v>
      </c>
      <c r="AQ4" s="57" t="str">
        <f>Настройки!$A$31</f>
        <v>Нет</v>
      </c>
      <c r="AR4" s="57" t="str">
        <f>Настройки!$A$32</f>
        <v>Нет</v>
      </c>
      <c r="AS4" s="57" t="str">
        <f>Настройки!$A$33</f>
        <v>Нет</v>
      </c>
      <c r="AT4" s="57" t="str">
        <f>Настройки!$A$34</f>
        <v>Нет</v>
      </c>
      <c r="AU4" s="57" t="str">
        <f>Настройки!$A$35</f>
        <v>Нет</v>
      </c>
      <c r="AV4" s="57" t="str">
        <f>Настройки!$A$36</f>
        <v>Нет</v>
      </c>
      <c r="AW4" s="57" t="str">
        <f>Настройки!$A$37</f>
        <v>Нет</v>
      </c>
      <c r="AX4" s="57" t="str">
        <f>Настройки!$A$38</f>
        <v>Нет</v>
      </c>
      <c r="AY4" s="57" t="str">
        <f>Настройки!$A$39</f>
        <v>Нет</v>
      </c>
      <c r="AZ4" s="57" t="str">
        <f>Настройки!$A$40</f>
        <v>Нет</v>
      </c>
      <c r="BA4" s="57" t="str">
        <f>Настройки!$A$41</f>
        <v>Нет</v>
      </c>
      <c r="BB4" s="57" t="str">
        <f>Настройки!$A$42</f>
        <v>Нет</v>
      </c>
      <c r="BC4" s="57" t="str">
        <f>Настройки!$A$43</f>
        <v>Нет</v>
      </c>
      <c r="BD4" s="57" t="str">
        <f>Настройки!$A$44</f>
        <v>Нет</v>
      </c>
      <c r="BE4" s="57" t="str">
        <f>Настройки!$A$45</f>
        <v>Нет</v>
      </c>
      <c r="BF4" s="57" t="str">
        <f>Настройки!$A$46</f>
        <v>Нет</v>
      </c>
      <c r="BG4" s="57" t="str">
        <f>Настройки!$A$47</f>
        <v>Нет</v>
      </c>
      <c r="BH4" s="57" t="str">
        <f>Настройки!$A$48</f>
        <v>Нет</v>
      </c>
      <c r="BI4" s="57" t="str">
        <f>Настройки!$A$49</f>
        <v>Нет</v>
      </c>
      <c r="BJ4" s="57" t="str">
        <f>Настройки!$A$50</f>
        <v>Нет</v>
      </c>
      <c r="BK4" s="57"/>
      <c r="BL4" s="57" t="str">
        <f>Настройки!$A$21</f>
        <v>Да</v>
      </c>
      <c r="BM4" s="57" t="str">
        <f>Настройки!$A$22</f>
        <v>Да</v>
      </c>
      <c r="BN4" s="57" t="str">
        <f>Настройки!$A$23</f>
        <v>Да</v>
      </c>
      <c r="BO4" s="57" t="str">
        <f>Настройки!$A$24</f>
        <v>Да</v>
      </c>
      <c r="BP4" s="57" t="str">
        <f>Настройки!$A$25</f>
        <v>Да</v>
      </c>
      <c r="BQ4" s="57" t="str">
        <f>Настройки!$A$26</f>
        <v>Да</v>
      </c>
      <c r="BR4" s="57" t="str">
        <f>Настройки!$A$27</f>
        <v>Да</v>
      </c>
      <c r="BS4" s="57" t="str">
        <f>Настройки!$A$28</f>
        <v>Да</v>
      </c>
      <c r="BT4" s="57" t="str">
        <f>Настройки!$A$29</f>
        <v>Да</v>
      </c>
      <c r="BU4" s="57" t="str">
        <f>Настройки!$A$30</f>
        <v>Нет</v>
      </c>
      <c r="BV4" s="57" t="str">
        <f>Настройки!$A$31</f>
        <v>Нет</v>
      </c>
      <c r="BW4" s="57" t="str">
        <f>Настройки!$A$32</f>
        <v>Нет</v>
      </c>
      <c r="BX4" s="57" t="str">
        <f>Настройки!$A$33</f>
        <v>Нет</v>
      </c>
      <c r="BY4" s="57" t="str">
        <f>Настройки!$A$34</f>
        <v>Нет</v>
      </c>
      <c r="BZ4" s="57" t="str">
        <f>Настройки!$A$35</f>
        <v>Нет</v>
      </c>
      <c r="CA4" s="57" t="str">
        <f>Настройки!$A$36</f>
        <v>Нет</v>
      </c>
      <c r="CB4" s="57" t="str">
        <f>Настройки!$A$37</f>
        <v>Нет</v>
      </c>
      <c r="CC4" s="57" t="str">
        <f>Настройки!$A$38</f>
        <v>Нет</v>
      </c>
      <c r="CD4" s="57" t="str">
        <f>Настройки!$A$39</f>
        <v>Нет</v>
      </c>
      <c r="CE4" s="57" t="str">
        <f>Настройки!$A$40</f>
        <v>Нет</v>
      </c>
      <c r="CF4" s="57" t="str">
        <f>Настройки!$A$41</f>
        <v>Нет</v>
      </c>
      <c r="CG4" s="57" t="str">
        <f>Настройки!$A$42</f>
        <v>Нет</v>
      </c>
      <c r="CH4" s="57" t="str">
        <f>Настройки!$A$43</f>
        <v>Нет</v>
      </c>
      <c r="CI4" s="57" t="str">
        <f>Настройки!$A$44</f>
        <v>Нет</v>
      </c>
      <c r="CJ4" s="57" t="str">
        <f>Настройки!$A$45</f>
        <v>Нет</v>
      </c>
      <c r="CK4" s="57" t="str">
        <f>Настройки!$A$46</f>
        <v>Нет</v>
      </c>
      <c r="CL4" s="57" t="str">
        <f>Настройки!$A$47</f>
        <v>Нет</v>
      </c>
      <c r="CM4" s="57" t="str">
        <f>Настройки!$A$48</f>
        <v>Нет</v>
      </c>
      <c r="CN4" s="57" t="str">
        <f>Настройки!$A$49</f>
        <v>Нет</v>
      </c>
      <c r="CO4" s="59" t="str">
        <f>Настройки!$A$50</f>
        <v>Нет</v>
      </c>
    </row>
    <row r="5" spans="1:93" ht="67.5" customHeight="1">
      <c r="A5" s="18" t="s">
        <v>102</v>
      </c>
      <c r="B5" s="16" t="str">
        <f>Настройки!$B$21</f>
        <v>Запланировано или проведено ГТМ</v>
      </c>
      <c r="C5" s="16" t="str">
        <f>Настройки!$B$22</f>
        <v>Недостаточно ГДИС для создания модели пласт-скважина</v>
      </c>
      <c r="D5" s="16" t="str">
        <f>Настройки!$B$23</f>
        <v>Наблюдается снижение продуктивности</v>
      </c>
      <c r="E5" s="16" t="str">
        <f>Настройки!$B$24</f>
        <v>Рост хлора</v>
      </c>
      <c r="F5" s="16" t="str">
        <f>Настройки!$B$25</f>
        <v>Проблемы с адаптацией в ГДМ</v>
      </c>
      <c r="G5" s="16" t="str">
        <f>Настройки!$B$26</f>
        <v>Невыход на радиальный режим / низкая достоверность ЛНД</v>
      </c>
      <c r="H5" s="16" t="str">
        <f>Настройки!$B$27</f>
        <v>Продолжительность пребывания без ГДИ</v>
      </c>
      <c r="I5" s="16" t="str">
        <f>Настройки!$B$28</f>
        <v>Не проведен АДД за скользящий год</v>
      </c>
      <c r="J5" s="16" t="str">
        <f>Настройки!$B$29</f>
        <v>Удельное количество ГДИ от накопленного периода работы</v>
      </c>
      <c r="K5" s="16" t="str">
        <f>Настройки!$B$30</f>
        <v>Рост ВГФ</v>
      </c>
      <c r="L5" s="16" t="str">
        <f>Настройки!$B$31</f>
        <v>Превышение предельного ВГФ</v>
      </c>
      <c r="M5" s="16" t="str">
        <f>Настройки!$B$32</f>
        <v>Продолжительность пребывания без ИД</v>
      </c>
      <c r="N5" s="16" t="str">
        <f>Настройки!$B$33</f>
        <v>Продолжительность пребывания без КВД</v>
      </c>
      <c r="O5" s="16" t="str">
        <f>Настройки!$B$34</f>
        <v>Возможность проведения исследований</v>
      </c>
      <c r="P5" s="16" t="str">
        <f>Настройки!$B$35</f>
        <v>Высокодебитные скважины</v>
      </c>
      <c r="Q5" s="16" t="str">
        <f>Настройки!$B$36</f>
        <v>Достаточность ГДИС с учетом стационарного оснащения</v>
      </c>
      <c r="R5" s="63">
        <f>Настройки!$B$37</f>
        <v>0</v>
      </c>
      <c r="S5" s="64">
        <f>Настройки!$B$38</f>
        <v>0</v>
      </c>
      <c r="T5" s="64">
        <f>Настройки!$B$39</f>
        <v>0</v>
      </c>
      <c r="U5" s="64">
        <f>Настройки!$B$40</f>
        <v>0</v>
      </c>
      <c r="V5" s="64">
        <f>Настройки!$B$41</f>
        <v>0</v>
      </c>
      <c r="W5" s="64">
        <f>Настройки!$B$42</f>
        <v>0</v>
      </c>
      <c r="X5" s="64">
        <f>Настройки!$B$43</f>
        <v>0</v>
      </c>
      <c r="Y5" s="64">
        <f>Настройки!$B$44</f>
        <v>0</v>
      </c>
      <c r="Z5" s="64">
        <f>Настройки!$B$45</f>
        <v>0</v>
      </c>
      <c r="AA5" s="64">
        <f>Настройки!$B$46</f>
        <v>0</v>
      </c>
      <c r="AB5" s="64">
        <f>Настройки!$B$47</f>
        <v>0</v>
      </c>
      <c r="AC5" s="64">
        <f>Настройки!$B$48</f>
        <v>0</v>
      </c>
      <c r="AD5" s="64">
        <f>Настройки!$B$49</f>
        <v>0</v>
      </c>
      <c r="AE5" s="65">
        <f>Настройки!$B$50</f>
        <v>0</v>
      </c>
      <c r="AF5" s="63"/>
      <c r="AG5" s="64" t="str">
        <f>Настройки!$B$21</f>
        <v>Запланировано или проведено ГТМ</v>
      </c>
      <c r="AH5" s="64" t="str">
        <f>Настройки!$B$22</f>
        <v>Недостаточно ГДИС для создания модели пласт-скважина</v>
      </c>
      <c r="AI5" s="64" t="str">
        <f>Настройки!$B$23</f>
        <v>Наблюдается снижение продуктивности</v>
      </c>
      <c r="AJ5" s="64" t="str">
        <f>Настройки!$B$24</f>
        <v>Рост хлора</v>
      </c>
      <c r="AK5" s="64" t="str">
        <f>Настройки!$B$25</f>
        <v>Проблемы с адаптацией в ГДМ</v>
      </c>
      <c r="AL5" s="64" t="str">
        <f>Настройки!$B$26</f>
        <v>Невыход на радиальный режим / низкая достоверность ЛНД</v>
      </c>
      <c r="AM5" s="64" t="str">
        <f>Настройки!$B$27</f>
        <v>Продолжительность пребывания без ГДИ</v>
      </c>
      <c r="AN5" s="64" t="str">
        <f>Настройки!$B$28</f>
        <v>Не проведен АДД за скользящий год</v>
      </c>
      <c r="AO5" s="64" t="str">
        <f>Настройки!$B$29</f>
        <v>Удельное количество ГДИ от накопленного периода работы</v>
      </c>
      <c r="AP5" s="64" t="str">
        <f>Настройки!$B$30</f>
        <v>Рост ВГФ</v>
      </c>
      <c r="AQ5" s="64" t="str">
        <f>Настройки!$B$31</f>
        <v>Превышение предельного ВГФ</v>
      </c>
      <c r="AR5" s="64" t="str">
        <f>Настройки!$B$32</f>
        <v>Продолжительность пребывания без ИД</v>
      </c>
      <c r="AS5" s="64" t="str">
        <f>Настройки!$B$33</f>
        <v>Продолжительность пребывания без КВД</v>
      </c>
      <c r="AT5" s="64" t="str">
        <f>Настройки!$B$34</f>
        <v>Возможность проведения исследований</v>
      </c>
      <c r="AU5" s="64" t="str">
        <f>Настройки!$B$35</f>
        <v>Высокодебитные скважины</v>
      </c>
      <c r="AV5" s="64" t="str">
        <f>Настройки!$B$36</f>
        <v>Достаточность ГДИС с учетом стационарного оснащения</v>
      </c>
      <c r="AW5" s="64">
        <f>Настройки!$B$37</f>
        <v>0</v>
      </c>
      <c r="AX5" s="64">
        <f>Настройки!$B$38</f>
        <v>0</v>
      </c>
      <c r="AY5" s="64">
        <f>Настройки!$B$39</f>
        <v>0</v>
      </c>
      <c r="AZ5" s="64">
        <f>Настройки!$B$40</f>
        <v>0</v>
      </c>
      <c r="BA5" s="64">
        <f>Настройки!$B$41</f>
        <v>0</v>
      </c>
      <c r="BB5" s="64">
        <f>Настройки!$B$42</f>
        <v>0</v>
      </c>
      <c r="BC5" s="64">
        <f>Настройки!$B$43</f>
        <v>0</v>
      </c>
      <c r="BD5" s="64">
        <f>Настройки!$B$44</f>
        <v>0</v>
      </c>
      <c r="BE5" s="64">
        <f>Настройки!$B$45</f>
        <v>0</v>
      </c>
      <c r="BF5" s="64">
        <f>Настройки!$B$46</f>
        <v>0</v>
      </c>
      <c r="BG5" s="64">
        <f>Настройки!$B$47</f>
        <v>0</v>
      </c>
      <c r="BH5" s="64">
        <f>Настройки!$B$48</f>
        <v>0</v>
      </c>
      <c r="BI5" s="64">
        <f>Настройки!$B$49</f>
        <v>0</v>
      </c>
      <c r="BJ5" s="64">
        <f>Настройки!$B$50</f>
        <v>0</v>
      </c>
      <c r="BK5" s="64"/>
      <c r="BL5" s="64" t="str">
        <f>Настройки!$B$21</f>
        <v>Запланировано или проведено ГТМ</v>
      </c>
      <c r="BM5" s="64" t="str">
        <f>Настройки!$B$22</f>
        <v>Недостаточно ГДИС для создания модели пласт-скважина</v>
      </c>
      <c r="BN5" s="64" t="str">
        <f>Настройки!$B$23</f>
        <v>Наблюдается снижение продуктивности</v>
      </c>
      <c r="BO5" s="64" t="str">
        <f>Настройки!$B$24</f>
        <v>Рост хлора</v>
      </c>
      <c r="BP5" s="64" t="str">
        <f>Настройки!$B$25</f>
        <v>Проблемы с адаптацией в ГДМ</v>
      </c>
      <c r="BQ5" s="64" t="str">
        <f>Настройки!$B$26</f>
        <v>Невыход на радиальный режим / низкая достоверность ЛНД</v>
      </c>
      <c r="BR5" s="64" t="str">
        <f>Настройки!$B$27</f>
        <v>Продолжительность пребывания без ГДИ</v>
      </c>
      <c r="BS5" s="64" t="str">
        <f>Настройки!$B$28</f>
        <v>Не проведен АДД за скользящий год</v>
      </c>
      <c r="BT5" s="64" t="str">
        <f>Настройки!$B$29</f>
        <v>Удельное количество ГДИ от накопленного периода работы</v>
      </c>
      <c r="BU5" s="64" t="str">
        <f>Настройки!$B$30</f>
        <v>Рост ВГФ</v>
      </c>
      <c r="BV5" s="64" t="str">
        <f>Настройки!$B$31</f>
        <v>Превышение предельного ВГФ</v>
      </c>
      <c r="BW5" s="64" t="str">
        <f>Настройки!$B$32</f>
        <v>Продолжительность пребывания без ИД</v>
      </c>
      <c r="BX5" s="64" t="str">
        <f>Настройки!$B$33</f>
        <v>Продолжительность пребывания без КВД</v>
      </c>
      <c r="BY5" s="64" t="str">
        <f>Настройки!$B$34</f>
        <v>Возможность проведения исследований</v>
      </c>
      <c r="BZ5" s="64" t="str">
        <f>Настройки!$B$35</f>
        <v>Высокодебитные скважины</v>
      </c>
      <c r="CA5" s="64" t="str">
        <f>Настройки!$B$36</f>
        <v>Достаточность ГДИС с учетом стационарного оснащения</v>
      </c>
      <c r="CB5" s="64">
        <f>Настройки!$B$37</f>
        <v>0</v>
      </c>
      <c r="CC5" s="64">
        <f>Настройки!$B$38</f>
        <v>0</v>
      </c>
      <c r="CD5" s="64">
        <f>Настройки!$B$39</f>
        <v>0</v>
      </c>
      <c r="CE5" s="64">
        <f>Настройки!$B$40</f>
        <v>0</v>
      </c>
      <c r="CF5" s="64">
        <f>Настройки!$B$41</f>
        <v>0</v>
      </c>
      <c r="CG5" s="64">
        <f>Настройки!$B$42</f>
        <v>0</v>
      </c>
      <c r="CH5" s="64">
        <f>Настройки!$B$43</f>
        <v>0</v>
      </c>
      <c r="CI5" s="64">
        <f>Настройки!$B$44</f>
        <v>0</v>
      </c>
      <c r="CJ5" s="64">
        <f>Настройки!$B$45</f>
        <v>0</v>
      </c>
      <c r="CK5" s="64">
        <f>Настройки!$B$46</f>
        <v>0</v>
      </c>
      <c r="CL5" s="64">
        <f>Настройки!$B$47</f>
        <v>0</v>
      </c>
      <c r="CM5" s="64">
        <f>Настройки!$B$48</f>
        <v>0</v>
      </c>
      <c r="CN5" s="64">
        <f>Настройки!$B$49</f>
        <v>0</v>
      </c>
      <c r="CO5" s="65">
        <f>Настройки!$B$50</f>
        <v>0</v>
      </c>
    </row>
    <row r="6" spans="1:93" ht="18" customHeight="1">
      <c r="A6" s="81" t="s">
        <v>27</v>
      </c>
      <c r="B6" s="82">
        <f>Настройки!$D$21</f>
        <v>0.2</v>
      </c>
      <c r="C6" s="82">
        <f>Настройки!$D$22</f>
        <v>0.14000000000000001</v>
      </c>
      <c r="D6" s="82">
        <f>Настройки!$D$23</f>
        <v>0.12</v>
      </c>
      <c r="E6" s="82">
        <f>Настройки!$D$24</f>
        <v>0.12</v>
      </c>
      <c r="F6" s="82">
        <f>Настройки!$D$25</f>
        <v>0.12</v>
      </c>
      <c r="G6" s="82">
        <f>Настройки!$D$26</f>
        <v>0.1</v>
      </c>
      <c r="H6" s="82">
        <f>Настройки!$D$27</f>
        <v>0.1</v>
      </c>
      <c r="I6" s="82">
        <f>Настройки!$D$28</f>
        <v>0.05</v>
      </c>
      <c r="J6" s="82">
        <f>Настройки!$D$29</f>
        <v>0.05</v>
      </c>
      <c r="K6" s="82">
        <f>Настройки!$D$30</f>
        <v>0.08</v>
      </c>
      <c r="L6" s="82">
        <f>Настройки!$D$31</f>
        <v>0.08</v>
      </c>
      <c r="M6" s="82">
        <f>Настройки!$D$32</f>
        <v>0.14000000000000001</v>
      </c>
      <c r="N6" s="82">
        <f>Настройки!$D$33</f>
        <v>0.1</v>
      </c>
      <c r="O6" s="82">
        <f>Настройки!$D$34</f>
        <v>0.05</v>
      </c>
      <c r="P6" s="82">
        <f>Настройки!$D$35</f>
        <v>0.1</v>
      </c>
      <c r="Q6" s="82">
        <f>Настройки!$D$36</f>
        <v>0</v>
      </c>
      <c r="R6" s="58">
        <f>Настройки!$D$37</f>
        <v>0</v>
      </c>
      <c r="S6" s="57">
        <f>Настройки!$D$38</f>
        <v>0</v>
      </c>
      <c r="T6" s="57">
        <f>Настройки!$D$39</f>
        <v>0</v>
      </c>
      <c r="U6" s="57">
        <f>Настройки!$D$40</f>
        <v>0</v>
      </c>
      <c r="V6" s="57">
        <f>Настройки!$D$41</f>
        <v>0</v>
      </c>
      <c r="W6" s="57">
        <f>Настройки!$D$42</f>
        <v>0</v>
      </c>
      <c r="X6" s="57">
        <f>Настройки!$D$43</f>
        <v>0</v>
      </c>
      <c r="Y6" s="57">
        <f>Настройки!$D$44</f>
        <v>0</v>
      </c>
      <c r="Z6" s="57">
        <f>Настройки!$D$45</f>
        <v>0</v>
      </c>
      <c r="AA6" s="57">
        <f>Настройки!$D$46</f>
        <v>0</v>
      </c>
      <c r="AB6" s="57">
        <f>Настройки!$D$47</f>
        <v>0</v>
      </c>
      <c r="AC6" s="57">
        <f>Настройки!$D$48</f>
        <v>0</v>
      </c>
      <c r="AD6" s="57">
        <f>Настройки!$D$49</f>
        <v>0</v>
      </c>
      <c r="AE6" s="59">
        <f>Настройки!$D$50</f>
        <v>0</v>
      </c>
      <c r="AF6" s="58"/>
      <c r="AG6" s="57">
        <f>Настройки!$D$21</f>
        <v>0.2</v>
      </c>
      <c r="AH6" s="57">
        <f>Настройки!$D$22</f>
        <v>0.14000000000000001</v>
      </c>
      <c r="AI6" s="57">
        <f>Настройки!$D$23</f>
        <v>0.12</v>
      </c>
      <c r="AJ6" s="57">
        <f>Настройки!$D$24</f>
        <v>0.12</v>
      </c>
      <c r="AK6" s="57">
        <f>Настройки!$D$25</f>
        <v>0.12</v>
      </c>
      <c r="AL6" s="57">
        <f>Настройки!$D$26</f>
        <v>0.1</v>
      </c>
      <c r="AM6" s="57">
        <f>Настройки!$D$27</f>
        <v>0.1</v>
      </c>
      <c r="AN6" s="57">
        <f>Настройки!$D$28</f>
        <v>0.05</v>
      </c>
      <c r="AO6" s="57">
        <f>Настройки!$D$29</f>
        <v>0.05</v>
      </c>
      <c r="AP6" s="57">
        <f>Настройки!$D$30</f>
        <v>0.08</v>
      </c>
      <c r="AQ6" s="57">
        <f>Настройки!$D$31</f>
        <v>0.08</v>
      </c>
      <c r="AR6" s="57">
        <f>Настройки!$D$32</f>
        <v>0.14000000000000001</v>
      </c>
      <c r="AS6" s="57">
        <f>Настройки!$D$33</f>
        <v>0.1</v>
      </c>
      <c r="AT6" s="57">
        <f>Настройки!$D$34</f>
        <v>0.05</v>
      </c>
      <c r="AU6" s="57">
        <f>Настройки!$D$35</f>
        <v>0.1</v>
      </c>
      <c r="AV6" s="57">
        <f>Настройки!$D$36</f>
        <v>0</v>
      </c>
      <c r="AW6" s="57">
        <f>Настройки!$D$37</f>
        <v>0</v>
      </c>
      <c r="AX6" s="57">
        <f>Настройки!$D$38</f>
        <v>0</v>
      </c>
      <c r="AY6" s="57">
        <f>Настройки!$D$39</f>
        <v>0</v>
      </c>
      <c r="AZ6" s="57">
        <f>Настройки!$D$40</f>
        <v>0</v>
      </c>
      <c r="BA6" s="57">
        <f>Настройки!$D$41</f>
        <v>0</v>
      </c>
      <c r="BB6" s="57">
        <f>Настройки!$D$42</f>
        <v>0</v>
      </c>
      <c r="BC6" s="57">
        <f>Настройки!$D$43</f>
        <v>0</v>
      </c>
      <c r="BD6" s="57">
        <f>Настройки!$D$44</f>
        <v>0</v>
      </c>
      <c r="BE6" s="57">
        <f>Настройки!$D$45</f>
        <v>0</v>
      </c>
      <c r="BF6" s="57">
        <f>Настройки!$D$46</f>
        <v>0</v>
      </c>
      <c r="BG6" s="57">
        <f>Настройки!$D$47</f>
        <v>0</v>
      </c>
      <c r="BH6" s="57">
        <f>Настройки!$D$48</f>
        <v>0</v>
      </c>
      <c r="BI6" s="57">
        <f>Настройки!$D$49</f>
        <v>0</v>
      </c>
      <c r="BJ6" s="57">
        <f>Настройки!$D$50</f>
        <v>0</v>
      </c>
      <c r="BK6" s="57"/>
      <c r="BL6" s="57">
        <f>Настройки!$D$21</f>
        <v>0.2</v>
      </c>
      <c r="BM6" s="57">
        <f>Настройки!$D$22</f>
        <v>0.14000000000000001</v>
      </c>
      <c r="BN6" s="57">
        <f>Настройки!$D$23</f>
        <v>0.12</v>
      </c>
      <c r="BO6" s="57">
        <f>Настройки!$D$24</f>
        <v>0.12</v>
      </c>
      <c r="BP6" s="57">
        <f>Настройки!$D$25</f>
        <v>0.12</v>
      </c>
      <c r="BQ6" s="57">
        <f>Настройки!$D$26</f>
        <v>0.1</v>
      </c>
      <c r="BR6" s="57">
        <f>Настройки!$D$27</f>
        <v>0.1</v>
      </c>
      <c r="BS6" s="57">
        <f>Настройки!$D$28</f>
        <v>0.05</v>
      </c>
      <c r="BT6" s="57">
        <f>Настройки!$D$29</f>
        <v>0.05</v>
      </c>
      <c r="BU6" s="57">
        <f>Настройки!$D$30</f>
        <v>0.08</v>
      </c>
      <c r="BV6" s="57">
        <f>Настройки!$D$31</f>
        <v>0.08</v>
      </c>
      <c r="BW6" s="57">
        <f>Настройки!$D$32</f>
        <v>0.14000000000000001</v>
      </c>
      <c r="BX6" s="57">
        <f>Настройки!$D$33</f>
        <v>0.1</v>
      </c>
      <c r="BY6" s="57">
        <f>Настройки!$D$34</f>
        <v>0.05</v>
      </c>
      <c r="BZ6" s="57">
        <f>Настройки!$D$35</f>
        <v>0.1</v>
      </c>
      <c r="CA6" s="57">
        <f>Настройки!$D$36</f>
        <v>0</v>
      </c>
      <c r="CB6" s="57">
        <f>Настройки!$D$37</f>
        <v>0</v>
      </c>
      <c r="CC6" s="57">
        <f>Настройки!$D$38</f>
        <v>0</v>
      </c>
      <c r="CD6" s="57">
        <f>Настройки!$D$39</f>
        <v>0</v>
      </c>
      <c r="CE6" s="57">
        <f>Настройки!$D$40</f>
        <v>0</v>
      </c>
      <c r="CF6" s="57">
        <f>Настройки!$D$41</f>
        <v>0</v>
      </c>
      <c r="CG6" s="57">
        <f>Настройки!$D$42</f>
        <v>0</v>
      </c>
      <c r="CH6" s="57">
        <f>Настройки!$D$43</f>
        <v>0</v>
      </c>
      <c r="CI6" s="57">
        <f>Настройки!$D$44</f>
        <v>0</v>
      </c>
      <c r="CJ6" s="57">
        <f>Настройки!$D$45</f>
        <v>0</v>
      </c>
      <c r="CK6" s="57">
        <f>Настройки!$D$46</f>
        <v>0</v>
      </c>
      <c r="CL6" s="57">
        <f>Настройки!$D$47</f>
        <v>0</v>
      </c>
      <c r="CM6" s="57">
        <f>Настройки!$D$48</f>
        <v>0</v>
      </c>
      <c r="CN6" s="57">
        <f>Настройки!$D$49</f>
        <v>0</v>
      </c>
      <c r="CO6" s="59">
        <f>Настройки!$D$50</f>
        <v>0</v>
      </c>
    </row>
    <row r="7" spans="1:93" ht="18" customHeight="1">
      <c r="A7" s="81" t="s">
        <v>229</v>
      </c>
      <c r="B7" s="82" t="str">
        <f>Настройки!$K$21</f>
        <v>Да</v>
      </c>
      <c r="C7" s="82" t="str">
        <f>Настройки!$K$22</f>
        <v>Да</v>
      </c>
      <c r="D7" s="82" t="str">
        <f>Настройки!$K$23</f>
        <v>Да</v>
      </c>
      <c r="E7" s="82" t="str">
        <f>Настройки!$K$24</f>
        <v>Да</v>
      </c>
      <c r="F7" s="82" t="str">
        <f>Настройки!$K$25</f>
        <v>Да</v>
      </c>
      <c r="G7" s="82" t="str">
        <f>Настройки!$K$26</f>
        <v>Да</v>
      </c>
      <c r="H7" s="82" t="str">
        <f>Настройки!$K$27</f>
        <v>Нет</v>
      </c>
      <c r="I7" s="82" t="str">
        <f>Настройки!$K$28</f>
        <v>Да</v>
      </c>
      <c r="J7" s="82" t="str">
        <f>Настройки!$K$29</f>
        <v>Нет</v>
      </c>
      <c r="K7" s="82" t="str">
        <f>Настройки!$K$30</f>
        <v>Да</v>
      </c>
      <c r="L7" s="82" t="str">
        <f>Настройки!$K$31</f>
        <v>Да</v>
      </c>
      <c r="M7" s="82" t="str">
        <f>Настройки!$K$32</f>
        <v>Нет</v>
      </c>
      <c r="N7" s="82" t="str">
        <f>Настройки!$K$33</f>
        <v>Нет</v>
      </c>
      <c r="O7" s="82" t="str">
        <f>Настройки!$K$34</f>
        <v>Да</v>
      </c>
      <c r="P7" s="82" t="str">
        <f>Настройки!$K$35</f>
        <v>Нет</v>
      </c>
      <c r="Q7" s="82" t="str">
        <f>Настройки!$K$36</f>
        <v>Да</v>
      </c>
      <c r="R7" s="58" t="str">
        <f>Настройки!$K$37</f>
        <v>Нет</v>
      </c>
      <c r="S7" s="57" t="str">
        <f>Настройки!$K$38</f>
        <v>Нет</v>
      </c>
      <c r="T7" s="57" t="str">
        <f>Настройки!$K$39</f>
        <v>Нет</v>
      </c>
      <c r="U7" s="57" t="str">
        <f>Настройки!$K$40</f>
        <v>Нет</v>
      </c>
      <c r="V7" s="57" t="str">
        <f>Настройки!$K$41</f>
        <v>Нет</v>
      </c>
      <c r="W7" s="57" t="str">
        <f>Настройки!$K$42</f>
        <v>Нет</v>
      </c>
      <c r="X7" s="57" t="str">
        <f>Настройки!$K$43</f>
        <v>Нет</v>
      </c>
      <c r="Y7" s="57" t="str">
        <f>Настройки!$K$44</f>
        <v>Нет</v>
      </c>
      <c r="Z7" s="57" t="str">
        <f>Настройки!$K$45</f>
        <v>Нет</v>
      </c>
      <c r="AA7" s="57" t="str">
        <f>Настройки!$K$46</f>
        <v>Нет</v>
      </c>
      <c r="AB7" s="57" t="str">
        <f>Настройки!$K$47</f>
        <v>Нет</v>
      </c>
      <c r="AC7" s="57" t="str">
        <f>Настройки!$K$48</f>
        <v>Нет</v>
      </c>
      <c r="AD7" s="57" t="str">
        <f>Настройки!$K$49</f>
        <v>Нет</v>
      </c>
      <c r="AE7" s="59" t="str">
        <f>Настройки!$K$50</f>
        <v>Нет</v>
      </c>
      <c r="AF7" s="58"/>
      <c r="AG7" s="57" t="str">
        <f>Настройки!$K$21</f>
        <v>Да</v>
      </c>
      <c r="AH7" s="57" t="str">
        <f>Настройки!$K$22</f>
        <v>Да</v>
      </c>
      <c r="AI7" s="57" t="str">
        <f>Настройки!$K$23</f>
        <v>Да</v>
      </c>
      <c r="AJ7" s="57" t="str">
        <f>Настройки!$K$24</f>
        <v>Да</v>
      </c>
      <c r="AK7" s="57" t="str">
        <f>Настройки!$K$25</f>
        <v>Да</v>
      </c>
      <c r="AL7" s="57" t="str">
        <f>Настройки!$K$26</f>
        <v>Да</v>
      </c>
      <c r="AM7" s="57" t="str">
        <f>Настройки!$K$27</f>
        <v>Нет</v>
      </c>
      <c r="AN7" s="57" t="str">
        <f>Настройки!$K$28</f>
        <v>Да</v>
      </c>
      <c r="AO7" s="57" t="str">
        <f>Настройки!$K$29</f>
        <v>Нет</v>
      </c>
      <c r="AP7" s="57" t="str">
        <f>Настройки!$K$30</f>
        <v>Да</v>
      </c>
      <c r="AQ7" s="57" t="str">
        <f>Настройки!$K$31</f>
        <v>Да</v>
      </c>
      <c r="AR7" s="57" t="str">
        <f>Настройки!$K$32</f>
        <v>Нет</v>
      </c>
      <c r="AS7" s="57" t="str">
        <f>Настройки!$K$33</f>
        <v>Нет</v>
      </c>
      <c r="AT7" s="57" t="str">
        <f>Настройки!$K$34</f>
        <v>Да</v>
      </c>
      <c r="AU7" s="57" t="str">
        <f>Настройки!$K$35</f>
        <v>Нет</v>
      </c>
      <c r="AV7" s="57" t="str">
        <f>Настройки!$K$36</f>
        <v>Да</v>
      </c>
      <c r="AW7" s="57" t="str">
        <f>Настройки!$K$37</f>
        <v>Нет</v>
      </c>
      <c r="AX7" s="57" t="str">
        <f>Настройки!$K$38</f>
        <v>Нет</v>
      </c>
      <c r="AY7" s="57" t="str">
        <f>Настройки!$K$39</f>
        <v>Нет</v>
      </c>
      <c r="AZ7" s="57" t="str">
        <f>Настройки!$K$40</f>
        <v>Нет</v>
      </c>
      <c r="BA7" s="57" t="str">
        <f>Настройки!$K$41</f>
        <v>Нет</v>
      </c>
      <c r="BB7" s="57" t="str">
        <f>Настройки!$K$42</f>
        <v>Нет</v>
      </c>
      <c r="BC7" s="57" t="str">
        <f>Настройки!$K$43</f>
        <v>Нет</v>
      </c>
      <c r="BD7" s="57" t="str">
        <f>Настройки!$K$44</f>
        <v>Нет</v>
      </c>
      <c r="BE7" s="57" t="str">
        <f>Настройки!$K$45</f>
        <v>Нет</v>
      </c>
      <c r="BF7" s="57" t="str">
        <f>Настройки!$K$46</f>
        <v>Нет</v>
      </c>
      <c r="BG7" s="57" t="str">
        <f>Настройки!$K$47</f>
        <v>Нет</v>
      </c>
      <c r="BH7" s="57" t="str">
        <f>Настройки!$K$48</f>
        <v>Нет</v>
      </c>
      <c r="BI7" s="57" t="str">
        <f>Настройки!$K$49</f>
        <v>Нет</v>
      </c>
      <c r="BJ7" s="57" t="str">
        <f>Настройки!$K$50</f>
        <v>Нет</v>
      </c>
      <c r="BK7" s="57"/>
      <c r="BL7" s="57" t="str">
        <f>Настройки!$K$21</f>
        <v>Да</v>
      </c>
      <c r="BM7" s="57" t="str">
        <f>Настройки!$K$22</f>
        <v>Да</v>
      </c>
      <c r="BN7" s="57" t="str">
        <f>Настройки!$K$23</f>
        <v>Да</v>
      </c>
      <c r="BO7" s="57" t="str">
        <f>Настройки!$K$24</f>
        <v>Да</v>
      </c>
      <c r="BP7" s="57" t="str">
        <f>Настройки!$K$25</f>
        <v>Да</v>
      </c>
      <c r="BQ7" s="57" t="str">
        <f>Настройки!$K$26</f>
        <v>Да</v>
      </c>
      <c r="BR7" s="57" t="str">
        <f>Настройки!$K$27</f>
        <v>Нет</v>
      </c>
      <c r="BS7" s="57" t="str">
        <f>Настройки!$K$28</f>
        <v>Да</v>
      </c>
      <c r="BT7" s="57" t="str">
        <f>Настройки!$K$29</f>
        <v>Нет</v>
      </c>
      <c r="BU7" s="57" t="str">
        <f>Настройки!$K$30</f>
        <v>Да</v>
      </c>
      <c r="BV7" s="57" t="str">
        <f>Настройки!$K$31</f>
        <v>Да</v>
      </c>
      <c r="BW7" s="57" t="str">
        <f>Настройки!$K$32</f>
        <v>Нет</v>
      </c>
      <c r="BX7" s="57" t="str">
        <f>Настройки!$K$33</f>
        <v>Нет</v>
      </c>
      <c r="BY7" s="57" t="str">
        <f>Настройки!$K$34</f>
        <v>Да</v>
      </c>
      <c r="BZ7" s="57" t="str">
        <f>Настройки!$K$35</f>
        <v>Нет</v>
      </c>
      <c r="CA7" s="57" t="str">
        <f>Настройки!$K$36</f>
        <v>Да</v>
      </c>
      <c r="CB7" s="57" t="str">
        <f>Настройки!$K$37</f>
        <v>Нет</v>
      </c>
      <c r="CC7" s="57" t="str">
        <f>Настройки!$K$38</f>
        <v>Нет</v>
      </c>
      <c r="CD7" s="57" t="str">
        <f>Настройки!$K$39</f>
        <v>Нет</v>
      </c>
      <c r="CE7" s="57" t="str">
        <f>Настройки!$K$40</f>
        <v>Нет</v>
      </c>
      <c r="CF7" s="57" t="str">
        <f>Настройки!$K$41</f>
        <v>Нет</v>
      </c>
      <c r="CG7" s="57" t="str">
        <f>Настройки!$K$42</f>
        <v>Нет</v>
      </c>
      <c r="CH7" s="57" t="str">
        <f>Настройки!$K$43</f>
        <v>Нет</v>
      </c>
      <c r="CI7" s="57" t="str">
        <f>Настройки!$K$44</f>
        <v>Нет</v>
      </c>
      <c r="CJ7" s="57" t="str">
        <f>Настройки!$K$45</f>
        <v>Нет</v>
      </c>
      <c r="CK7" s="57" t="str">
        <f>Настройки!$K$46</f>
        <v>Нет</v>
      </c>
      <c r="CL7" s="57" t="str">
        <f>Настройки!$K$47</f>
        <v>Нет</v>
      </c>
      <c r="CM7" s="57" t="str">
        <f>Настройки!$K$48</f>
        <v>Нет</v>
      </c>
      <c r="CN7" s="57" t="str">
        <f>Настройки!$K$49</f>
        <v>Нет</v>
      </c>
      <c r="CO7" s="59" t="str">
        <f>Настройки!$K$50</f>
        <v>Нет</v>
      </c>
    </row>
    <row r="8" spans="1:93" ht="0.2" hidden="1" customHeight="1">
      <c r="A8" s="53" t="s">
        <v>230</v>
      </c>
      <c r="B8" s="57" t="str">
        <f>Настройки!$P$21</f>
        <v>YES_NO</v>
      </c>
      <c r="C8" s="57" t="str">
        <f>Настройки!$P$22</f>
        <v>YES_NO</v>
      </c>
      <c r="D8" s="57" t="str">
        <f>Настройки!$P$23</f>
        <v>YES_NO</v>
      </c>
      <c r="E8" s="57" t="str">
        <f>Настройки!$P$24</f>
        <v>YES_NO</v>
      </c>
      <c r="F8" s="57" t="str">
        <f>Настройки!$P$25</f>
        <v>YES_NO</v>
      </c>
      <c r="G8" s="57" t="str">
        <f>Настройки!$P$26</f>
        <v>YES_NO</v>
      </c>
      <c r="H8" s="57" t="str">
        <f>Настройки!$P$27</f>
        <v>SIGMOID_INC</v>
      </c>
      <c r="I8" s="57" t="str">
        <f>Настройки!$P$28</f>
        <v>YES_NO</v>
      </c>
      <c r="J8" s="57" t="str">
        <f>Настройки!$P$29</f>
        <v>SIGMOID_INC</v>
      </c>
      <c r="K8" s="57" t="str">
        <f>Настройки!$P$30</f>
        <v>CHANGE_PCT_GE</v>
      </c>
      <c r="L8" s="57" t="str">
        <f>Настройки!$P$31</f>
        <v>THRESHOLD_GT</v>
      </c>
      <c r="M8" s="57" t="str">
        <f>Настройки!$P$32</f>
        <v>SIGMOID_INC</v>
      </c>
      <c r="N8" s="57" t="str">
        <f>Настройки!$P$33</f>
        <v>SIGMOID_INC</v>
      </c>
      <c r="O8" s="57" t="str">
        <f>Настройки!$P$34</f>
        <v>YES_NO</v>
      </c>
      <c r="P8" s="57" t="str">
        <f>Настройки!$P$35</f>
        <v>TOP_PERCENT</v>
      </c>
      <c r="Q8" s="57" t="str">
        <f>Настройки!$P$36</f>
        <v>COUNT_FLAG_RULE</v>
      </c>
      <c r="R8" s="58" t="str">
        <f>Настройки!$P$37</f>
        <v/>
      </c>
      <c r="S8" s="57" t="str">
        <f>Настройки!$P$38</f>
        <v/>
      </c>
      <c r="T8" s="57" t="str">
        <f>Настройки!$P$39</f>
        <v/>
      </c>
      <c r="U8" s="57" t="str">
        <f>Настройки!$P$40</f>
        <v/>
      </c>
      <c r="V8" s="57" t="str">
        <f>Настройки!$P$41</f>
        <v/>
      </c>
      <c r="W8" s="57" t="str">
        <f>Настройки!$P$42</f>
        <v/>
      </c>
      <c r="X8" s="57" t="str">
        <f>Настройки!$P$43</f>
        <v/>
      </c>
      <c r="Y8" s="57" t="str">
        <f>Настройки!$P$44</f>
        <v/>
      </c>
      <c r="Z8" s="57" t="str">
        <f>Настройки!$P$45</f>
        <v/>
      </c>
      <c r="AA8" s="57" t="str">
        <f>Настройки!$P$46</f>
        <v/>
      </c>
      <c r="AB8" s="57" t="str">
        <f>Настройки!$P$47</f>
        <v/>
      </c>
      <c r="AC8" s="57" t="str">
        <f>Настройки!$P$48</f>
        <v/>
      </c>
      <c r="AD8" s="57" t="str">
        <f>Настройки!$P$49</f>
        <v/>
      </c>
      <c r="AE8" s="59" t="str">
        <f>Настройки!$P$50</f>
        <v/>
      </c>
      <c r="AF8" s="58"/>
      <c r="AG8" s="57" t="str">
        <f>Настройки!$P$21</f>
        <v>YES_NO</v>
      </c>
      <c r="AH8" s="57" t="str">
        <f>Настройки!$P$22</f>
        <v>YES_NO</v>
      </c>
      <c r="AI8" s="57" t="str">
        <f>Настройки!$P$23</f>
        <v>YES_NO</v>
      </c>
      <c r="AJ8" s="57" t="str">
        <f>Настройки!$P$24</f>
        <v>YES_NO</v>
      </c>
      <c r="AK8" s="57" t="str">
        <f>Настройки!$P$25</f>
        <v>YES_NO</v>
      </c>
      <c r="AL8" s="57" t="str">
        <f>Настройки!$P$26</f>
        <v>YES_NO</v>
      </c>
      <c r="AM8" s="57" t="str">
        <f>Настройки!$P$27</f>
        <v>SIGMOID_INC</v>
      </c>
      <c r="AN8" s="57" t="str">
        <f>Настройки!$P$28</f>
        <v>YES_NO</v>
      </c>
      <c r="AO8" s="57" t="str">
        <f>Настройки!$P$29</f>
        <v>SIGMOID_INC</v>
      </c>
      <c r="AP8" s="57" t="str">
        <f>Настройки!$P$30</f>
        <v>CHANGE_PCT_GE</v>
      </c>
      <c r="AQ8" s="57" t="str">
        <f>Настройки!$P$31</f>
        <v>THRESHOLD_GT</v>
      </c>
      <c r="AR8" s="57" t="str">
        <f>Настройки!$P$32</f>
        <v>SIGMOID_INC</v>
      </c>
      <c r="AS8" s="57" t="str">
        <f>Настройки!$P$33</f>
        <v>SIGMOID_INC</v>
      </c>
      <c r="AT8" s="57" t="str">
        <f>Настройки!$P$34</f>
        <v>YES_NO</v>
      </c>
      <c r="AU8" s="57" t="str">
        <f>Настройки!$P$35</f>
        <v>TOP_PERCENT</v>
      </c>
      <c r="AV8" s="57" t="str">
        <f>Настройки!$P$36</f>
        <v>COUNT_FLAG_RULE</v>
      </c>
      <c r="AW8" s="57" t="str">
        <f>Настройки!$P$37</f>
        <v/>
      </c>
      <c r="AX8" s="57" t="str">
        <f>Настройки!$P$38</f>
        <v/>
      </c>
      <c r="AY8" s="57" t="str">
        <f>Настройки!$P$39</f>
        <v/>
      </c>
      <c r="AZ8" s="57" t="str">
        <f>Настройки!$P$40</f>
        <v/>
      </c>
      <c r="BA8" s="57" t="str">
        <f>Настройки!$P$41</f>
        <v/>
      </c>
      <c r="BB8" s="57" t="str">
        <f>Настройки!$P$42</f>
        <v/>
      </c>
      <c r="BC8" s="57" t="str">
        <f>Настройки!$P$43</f>
        <v/>
      </c>
      <c r="BD8" s="57" t="str">
        <f>Настройки!$P$44</f>
        <v/>
      </c>
      <c r="BE8" s="57" t="str">
        <f>Настройки!$P$45</f>
        <v/>
      </c>
      <c r="BF8" s="57" t="str">
        <f>Настройки!$P$46</f>
        <v/>
      </c>
      <c r="BG8" s="57" t="str">
        <f>Настройки!$P$47</f>
        <v/>
      </c>
      <c r="BH8" s="57" t="str">
        <f>Настройки!$P$48</f>
        <v/>
      </c>
      <c r="BI8" s="57" t="str">
        <f>Настройки!$P$49</f>
        <v/>
      </c>
      <c r="BJ8" s="57" t="str">
        <f>Настройки!$P$50</f>
        <v/>
      </c>
      <c r="BK8" s="57"/>
      <c r="BL8" s="57" t="str">
        <f>Настройки!$P$21</f>
        <v>YES_NO</v>
      </c>
      <c r="BM8" s="57" t="str">
        <f>Настройки!$P$22</f>
        <v>YES_NO</v>
      </c>
      <c r="BN8" s="57" t="str">
        <f>Настройки!$P$23</f>
        <v>YES_NO</v>
      </c>
      <c r="BO8" s="57" t="str">
        <f>Настройки!$P$24</f>
        <v>YES_NO</v>
      </c>
      <c r="BP8" s="57" t="str">
        <f>Настройки!$P$25</f>
        <v>YES_NO</v>
      </c>
      <c r="BQ8" s="57" t="str">
        <f>Настройки!$P$26</f>
        <v>YES_NO</v>
      </c>
      <c r="BR8" s="57" t="str">
        <f>Настройки!$P$27</f>
        <v>SIGMOID_INC</v>
      </c>
      <c r="BS8" s="57" t="str">
        <f>Настройки!$P$28</f>
        <v>YES_NO</v>
      </c>
      <c r="BT8" s="57" t="str">
        <f>Настройки!$P$29</f>
        <v>SIGMOID_INC</v>
      </c>
      <c r="BU8" s="57" t="str">
        <f>Настройки!$P$30</f>
        <v>CHANGE_PCT_GE</v>
      </c>
      <c r="BV8" s="57" t="str">
        <f>Настройки!$P$31</f>
        <v>THRESHOLD_GT</v>
      </c>
      <c r="BW8" s="57" t="str">
        <f>Настройки!$P$32</f>
        <v>SIGMOID_INC</v>
      </c>
      <c r="BX8" s="57" t="str">
        <f>Настройки!$P$33</f>
        <v>SIGMOID_INC</v>
      </c>
      <c r="BY8" s="57" t="str">
        <f>Настройки!$P$34</f>
        <v>YES_NO</v>
      </c>
      <c r="BZ8" s="57" t="str">
        <f>Настройки!$P$35</f>
        <v>TOP_PERCENT</v>
      </c>
      <c r="CA8" s="57" t="str">
        <f>Настройки!$P$36</f>
        <v>COUNT_FLAG_RULE</v>
      </c>
      <c r="CB8" s="57" t="str">
        <f>Настройки!$P$37</f>
        <v/>
      </c>
      <c r="CC8" s="57" t="str">
        <f>Настройки!$P$38</f>
        <v/>
      </c>
      <c r="CD8" s="57" t="str">
        <f>Настройки!$P$39</f>
        <v/>
      </c>
      <c r="CE8" s="57" t="str">
        <f>Настройки!$P$40</f>
        <v/>
      </c>
      <c r="CF8" s="57" t="str">
        <f>Настройки!$P$41</f>
        <v/>
      </c>
      <c r="CG8" s="57" t="str">
        <f>Настройки!$P$42</f>
        <v/>
      </c>
      <c r="CH8" s="57" t="str">
        <f>Настройки!$P$43</f>
        <v/>
      </c>
      <c r="CI8" s="57" t="str">
        <f>Настройки!$P$44</f>
        <v/>
      </c>
      <c r="CJ8" s="57" t="str">
        <f>Настройки!$P$45</f>
        <v/>
      </c>
      <c r="CK8" s="57" t="str">
        <f>Настройки!$P$46</f>
        <v/>
      </c>
      <c r="CL8" s="57" t="str">
        <f>Настройки!$P$47</f>
        <v/>
      </c>
      <c r="CM8" s="57" t="str">
        <f>Настройки!$P$48</f>
        <v/>
      </c>
      <c r="CN8" s="57" t="str">
        <f>Настройки!$P$49</f>
        <v/>
      </c>
      <c r="CO8" s="59" t="str">
        <f>Настройки!$P$50</f>
        <v/>
      </c>
    </row>
    <row r="9" spans="1:93" ht="0.2" hidden="1" customHeight="1">
      <c r="A9" s="53" t="s">
        <v>104</v>
      </c>
      <c r="B9" s="57" t="str">
        <f>Настройки!$E$21</f>
        <v>ГТМ</v>
      </c>
      <c r="C9" s="57" t="str">
        <f>Настройки!$E$22</f>
        <v>Недостаточно ГДИС</v>
      </c>
      <c r="D9" s="57" t="str">
        <f>Настройки!$E$23</f>
        <v>Снижение продуктивности</v>
      </c>
      <c r="E9" s="57" t="str">
        <f>Настройки!$E$24</f>
        <v>Рост хлора</v>
      </c>
      <c r="F9" s="57" t="str">
        <f>Настройки!$E$25</f>
        <v>Проблемы ГДМ</v>
      </c>
      <c r="G9" s="57" t="str">
        <f>Настройки!$E$26</f>
        <v>ЛНД</v>
      </c>
      <c r="H9" s="57" t="str">
        <f>Настройки!$E$27</f>
        <v>Продолжительность без ГДИ</v>
      </c>
      <c r="I9" s="57" t="str">
        <f>Настройки!$E$28</f>
        <v>Не проведен АДД</v>
      </c>
      <c r="J9" s="57" t="str">
        <f>Настройки!$E$29</f>
        <v>Удельное количество ГДИ</v>
      </c>
      <c r="K9" s="57" t="str">
        <f>Настройки!$E$30</f>
        <v>ВГФ текущий</v>
      </c>
      <c r="L9" s="57" t="str">
        <f>Настройки!$E$31</f>
        <v>ВГФ текущий</v>
      </c>
      <c r="M9" s="57" t="str">
        <f>Настройки!$E$32</f>
        <v>Продолжительность без ИД</v>
      </c>
      <c r="N9" s="57" t="str">
        <f>Настройки!$E$33</f>
        <v>Продолжительность без КВД</v>
      </c>
      <c r="O9" s="57" t="str">
        <f>Настройки!$E$34</f>
        <v>Техническая возможность</v>
      </c>
      <c r="P9" s="57" t="str">
        <f>Настройки!$E$35</f>
        <v>Дебит</v>
      </c>
      <c r="Q9" s="57" t="str">
        <f>Настройки!$E$36</f>
        <v>Количество ГДИ</v>
      </c>
      <c r="R9" s="58">
        <f>Настройки!$E$37</f>
        <v>0</v>
      </c>
      <c r="S9" s="57">
        <f>Настройки!$E$38</f>
        <v>0</v>
      </c>
      <c r="T9" s="57">
        <f>Настройки!$E$39</f>
        <v>0</v>
      </c>
      <c r="U9" s="57">
        <f>Настройки!$E$40</f>
        <v>0</v>
      </c>
      <c r="V9" s="57">
        <f>Настройки!$E$41</f>
        <v>0</v>
      </c>
      <c r="W9" s="57">
        <f>Настройки!$E$42</f>
        <v>0</v>
      </c>
      <c r="X9" s="57">
        <f>Настройки!$E$43</f>
        <v>0</v>
      </c>
      <c r="Y9" s="57">
        <f>Настройки!$E$44</f>
        <v>0</v>
      </c>
      <c r="Z9" s="57">
        <f>Настройки!$E$45</f>
        <v>0</v>
      </c>
      <c r="AA9" s="57">
        <f>Настройки!$E$46</f>
        <v>0</v>
      </c>
      <c r="AB9" s="57">
        <f>Настройки!$E$47</f>
        <v>0</v>
      </c>
      <c r="AC9" s="57">
        <f>Настройки!$E$48</f>
        <v>0</v>
      </c>
      <c r="AD9" s="57">
        <f>Настройки!$E$49</f>
        <v>0</v>
      </c>
      <c r="AE9" s="59">
        <f>Настройки!$E$50</f>
        <v>0</v>
      </c>
      <c r="AF9" s="58"/>
      <c r="AG9" s="57" t="str">
        <f>Настройки!$E$21</f>
        <v>ГТМ</v>
      </c>
      <c r="AH9" s="57" t="str">
        <f>Настройки!$E$22</f>
        <v>Недостаточно ГДИС</v>
      </c>
      <c r="AI9" s="57" t="str">
        <f>Настройки!$E$23</f>
        <v>Снижение продуктивности</v>
      </c>
      <c r="AJ9" s="57" t="str">
        <f>Настройки!$E$24</f>
        <v>Рост хлора</v>
      </c>
      <c r="AK9" s="57" t="str">
        <f>Настройки!$E$25</f>
        <v>Проблемы ГДМ</v>
      </c>
      <c r="AL9" s="57" t="str">
        <f>Настройки!$E$26</f>
        <v>ЛНД</v>
      </c>
      <c r="AM9" s="57" t="str">
        <f>Настройки!$E$27</f>
        <v>Продолжительность без ГДИ</v>
      </c>
      <c r="AN9" s="57" t="str">
        <f>Настройки!$E$28</f>
        <v>Не проведен АДД</v>
      </c>
      <c r="AO9" s="57" t="str">
        <f>Настройки!$E$29</f>
        <v>Удельное количество ГДИ</v>
      </c>
      <c r="AP9" s="57" t="str">
        <f>Настройки!$E$30</f>
        <v>ВГФ текущий</v>
      </c>
      <c r="AQ9" s="57" t="str">
        <f>Настройки!$E$31</f>
        <v>ВГФ текущий</v>
      </c>
      <c r="AR9" s="57" t="str">
        <f>Настройки!$E$32</f>
        <v>Продолжительность без ИД</v>
      </c>
      <c r="AS9" s="57" t="str">
        <f>Настройки!$E$33</f>
        <v>Продолжительность без КВД</v>
      </c>
      <c r="AT9" s="57" t="str">
        <f>Настройки!$E$34</f>
        <v>Техническая возможность</v>
      </c>
      <c r="AU9" s="57" t="str">
        <f>Настройки!$E$35</f>
        <v>Дебит</v>
      </c>
      <c r="AV9" s="57" t="str">
        <f>Настройки!$E$36</f>
        <v>Количество ГДИ</v>
      </c>
      <c r="AW9" s="57">
        <f>Настройки!$E$37</f>
        <v>0</v>
      </c>
      <c r="AX9" s="57">
        <f>Настройки!$E$38</f>
        <v>0</v>
      </c>
      <c r="AY9" s="57">
        <f>Настройки!$E$39</f>
        <v>0</v>
      </c>
      <c r="AZ9" s="57">
        <f>Настройки!$E$40</f>
        <v>0</v>
      </c>
      <c r="BA9" s="57">
        <f>Настройки!$E$41</f>
        <v>0</v>
      </c>
      <c r="BB9" s="57">
        <f>Настройки!$E$42</f>
        <v>0</v>
      </c>
      <c r="BC9" s="57">
        <f>Настройки!$E$43</f>
        <v>0</v>
      </c>
      <c r="BD9" s="57">
        <f>Настройки!$E$44</f>
        <v>0</v>
      </c>
      <c r="BE9" s="57">
        <f>Настройки!$E$45</f>
        <v>0</v>
      </c>
      <c r="BF9" s="57">
        <f>Настройки!$E$46</f>
        <v>0</v>
      </c>
      <c r="BG9" s="57">
        <f>Настройки!$E$47</f>
        <v>0</v>
      </c>
      <c r="BH9" s="57">
        <f>Настройки!$E$48</f>
        <v>0</v>
      </c>
      <c r="BI9" s="57">
        <f>Настройки!$E$49</f>
        <v>0</v>
      </c>
      <c r="BJ9" s="57">
        <f>Настройки!$E$50</f>
        <v>0</v>
      </c>
      <c r="BK9" s="57"/>
      <c r="BL9" s="57" t="str">
        <f>Настройки!$E$21</f>
        <v>ГТМ</v>
      </c>
      <c r="BM9" s="57" t="str">
        <f>Настройки!$E$22</f>
        <v>Недостаточно ГДИС</v>
      </c>
      <c r="BN9" s="57" t="str">
        <f>Настройки!$E$23</f>
        <v>Снижение продуктивности</v>
      </c>
      <c r="BO9" s="57" t="str">
        <f>Настройки!$E$24</f>
        <v>Рост хлора</v>
      </c>
      <c r="BP9" s="57" t="str">
        <f>Настройки!$E$25</f>
        <v>Проблемы ГДМ</v>
      </c>
      <c r="BQ9" s="57" t="str">
        <f>Настройки!$E$26</f>
        <v>ЛНД</v>
      </c>
      <c r="BR9" s="57" t="str">
        <f>Настройки!$E$27</f>
        <v>Продолжительность без ГДИ</v>
      </c>
      <c r="BS9" s="57" t="str">
        <f>Настройки!$E$28</f>
        <v>Не проведен АДД</v>
      </c>
      <c r="BT9" s="57" t="str">
        <f>Настройки!$E$29</f>
        <v>Удельное количество ГДИ</v>
      </c>
      <c r="BU9" s="57" t="str">
        <f>Настройки!$E$30</f>
        <v>ВГФ текущий</v>
      </c>
      <c r="BV9" s="57" t="str">
        <f>Настройки!$E$31</f>
        <v>ВГФ текущий</v>
      </c>
      <c r="BW9" s="57" t="str">
        <f>Настройки!$E$32</f>
        <v>Продолжительность без ИД</v>
      </c>
      <c r="BX9" s="57" t="str">
        <f>Настройки!$E$33</f>
        <v>Продолжительность без КВД</v>
      </c>
      <c r="BY9" s="57" t="str">
        <f>Настройки!$E$34</f>
        <v>Техническая возможность</v>
      </c>
      <c r="BZ9" s="57" t="str">
        <f>Настройки!$E$35</f>
        <v>Дебит</v>
      </c>
      <c r="CA9" s="57" t="str">
        <f>Настройки!$E$36</f>
        <v>Количество ГДИ</v>
      </c>
      <c r="CB9" s="57">
        <f>Настройки!$E$37</f>
        <v>0</v>
      </c>
      <c r="CC9" s="57">
        <f>Настройки!$E$38</f>
        <v>0</v>
      </c>
      <c r="CD9" s="57">
        <f>Настройки!$E$39</f>
        <v>0</v>
      </c>
      <c r="CE9" s="57">
        <f>Настройки!$E$40</f>
        <v>0</v>
      </c>
      <c r="CF9" s="57">
        <f>Настройки!$E$41</f>
        <v>0</v>
      </c>
      <c r="CG9" s="57">
        <f>Настройки!$E$42</f>
        <v>0</v>
      </c>
      <c r="CH9" s="57">
        <f>Настройки!$E$43</f>
        <v>0</v>
      </c>
      <c r="CI9" s="57">
        <f>Настройки!$E$44</f>
        <v>0</v>
      </c>
      <c r="CJ9" s="57">
        <f>Настройки!$E$45</f>
        <v>0</v>
      </c>
      <c r="CK9" s="57">
        <f>Настройки!$E$46</f>
        <v>0</v>
      </c>
      <c r="CL9" s="57">
        <f>Настройки!$E$47</f>
        <v>0</v>
      </c>
      <c r="CM9" s="57">
        <f>Настройки!$E$48</f>
        <v>0</v>
      </c>
      <c r="CN9" s="57">
        <f>Настройки!$E$49</f>
        <v>0</v>
      </c>
      <c r="CO9" s="59">
        <f>Настройки!$E$50</f>
        <v>0</v>
      </c>
    </row>
    <row r="10" spans="1:93" ht="0.2" hidden="1" customHeight="1">
      <c r="A10" s="53" t="s">
        <v>105</v>
      </c>
      <c r="B10" s="57">
        <f>Настройки!$F$21</f>
        <v>0</v>
      </c>
      <c r="C10" s="57">
        <f>Настройки!$F$22</f>
        <v>0</v>
      </c>
      <c r="D10" s="57">
        <f>Настройки!$F$23</f>
        <v>0</v>
      </c>
      <c r="E10" s="57">
        <f>Настройки!$F$24</f>
        <v>0</v>
      </c>
      <c r="F10" s="57">
        <f>Настройки!$F$25</f>
        <v>0</v>
      </c>
      <c r="G10" s="57">
        <f>Настройки!$F$26</f>
        <v>0</v>
      </c>
      <c r="H10" s="57">
        <f>Настройки!$F$27</f>
        <v>0</v>
      </c>
      <c r="I10" s="57">
        <f>Настройки!$F$28</f>
        <v>0</v>
      </c>
      <c r="J10" s="57">
        <f>Настройки!$F$29</f>
        <v>0</v>
      </c>
      <c r="K10" s="57" t="str">
        <f>Настройки!$F$30</f>
        <v>ВГФ предыдущий</v>
      </c>
      <c r="L10" s="57">
        <f>Настройки!$F$31</f>
        <v>0</v>
      </c>
      <c r="M10" s="57">
        <f>Настройки!$F$32</f>
        <v>0</v>
      </c>
      <c r="N10" s="57">
        <f>Настройки!$F$33</f>
        <v>0</v>
      </c>
      <c r="O10" s="57">
        <f>Настройки!$F$34</f>
        <v>0</v>
      </c>
      <c r="P10" s="57">
        <f>Настройки!$F$35</f>
        <v>0</v>
      </c>
      <c r="Q10" s="57" t="str">
        <f>Настройки!$F$36</f>
        <v>Глубинные датчики</v>
      </c>
      <c r="R10" s="58">
        <f>Настройки!$F$37</f>
        <v>0</v>
      </c>
      <c r="S10" s="57">
        <f>Настройки!$F$38</f>
        <v>0</v>
      </c>
      <c r="T10" s="57">
        <f>Настройки!$F$39</f>
        <v>0</v>
      </c>
      <c r="U10" s="57">
        <f>Настройки!$F$40</f>
        <v>0</v>
      </c>
      <c r="V10" s="57">
        <f>Настройки!$F$41</f>
        <v>0</v>
      </c>
      <c r="W10" s="57">
        <f>Настройки!$F$42</f>
        <v>0</v>
      </c>
      <c r="X10" s="57">
        <f>Настройки!$F$43</f>
        <v>0</v>
      </c>
      <c r="Y10" s="57">
        <f>Настройки!$F$44</f>
        <v>0</v>
      </c>
      <c r="Z10" s="57">
        <f>Настройки!$F$45</f>
        <v>0</v>
      </c>
      <c r="AA10" s="57">
        <f>Настройки!$F$46</f>
        <v>0</v>
      </c>
      <c r="AB10" s="57">
        <f>Настройки!$F$47</f>
        <v>0</v>
      </c>
      <c r="AC10" s="57">
        <f>Настройки!$F$48</f>
        <v>0</v>
      </c>
      <c r="AD10" s="57">
        <f>Настройки!$F$49</f>
        <v>0</v>
      </c>
      <c r="AE10" s="59">
        <f>Настройки!$F$50</f>
        <v>0</v>
      </c>
      <c r="AF10" s="58"/>
      <c r="AG10" s="57">
        <f>Настройки!$F$21</f>
        <v>0</v>
      </c>
      <c r="AH10" s="57">
        <f>Настройки!$F$22</f>
        <v>0</v>
      </c>
      <c r="AI10" s="57">
        <f>Настройки!$F$23</f>
        <v>0</v>
      </c>
      <c r="AJ10" s="57">
        <f>Настройки!$F$24</f>
        <v>0</v>
      </c>
      <c r="AK10" s="57">
        <f>Настройки!$F$25</f>
        <v>0</v>
      </c>
      <c r="AL10" s="57">
        <f>Настройки!$F$26</f>
        <v>0</v>
      </c>
      <c r="AM10" s="57">
        <f>Настройки!$F$27</f>
        <v>0</v>
      </c>
      <c r="AN10" s="57">
        <f>Настройки!$F$28</f>
        <v>0</v>
      </c>
      <c r="AO10" s="57">
        <f>Настройки!$F$29</f>
        <v>0</v>
      </c>
      <c r="AP10" s="57" t="str">
        <f>Настройки!$F$30</f>
        <v>ВГФ предыдущий</v>
      </c>
      <c r="AQ10" s="57">
        <f>Настройки!$F$31</f>
        <v>0</v>
      </c>
      <c r="AR10" s="57">
        <f>Настройки!$F$32</f>
        <v>0</v>
      </c>
      <c r="AS10" s="57">
        <f>Настройки!$F$33</f>
        <v>0</v>
      </c>
      <c r="AT10" s="57">
        <f>Настройки!$F$34</f>
        <v>0</v>
      </c>
      <c r="AU10" s="57">
        <f>Настройки!$F$35</f>
        <v>0</v>
      </c>
      <c r="AV10" s="57" t="str">
        <f>Настройки!$F$36</f>
        <v>Глубинные датчики</v>
      </c>
      <c r="AW10" s="57">
        <f>Настройки!$F$37</f>
        <v>0</v>
      </c>
      <c r="AX10" s="57">
        <f>Настройки!$F$38</f>
        <v>0</v>
      </c>
      <c r="AY10" s="57">
        <f>Настройки!$F$39</f>
        <v>0</v>
      </c>
      <c r="AZ10" s="57">
        <f>Настройки!$F$40</f>
        <v>0</v>
      </c>
      <c r="BA10" s="57">
        <f>Настройки!$F$41</f>
        <v>0</v>
      </c>
      <c r="BB10" s="57">
        <f>Настройки!$F$42</f>
        <v>0</v>
      </c>
      <c r="BC10" s="57">
        <f>Настройки!$F$43</f>
        <v>0</v>
      </c>
      <c r="BD10" s="57">
        <f>Настройки!$F$44</f>
        <v>0</v>
      </c>
      <c r="BE10" s="57">
        <f>Настройки!$F$45</f>
        <v>0</v>
      </c>
      <c r="BF10" s="57">
        <f>Настройки!$F$46</f>
        <v>0</v>
      </c>
      <c r="BG10" s="57">
        <f>Настройки!$F$47</f>
        <v>0</v>
      </c>
      <c r="BH10" s="57">
        <f>Настройки!$F$48</f>
        <v>0</v>
      </c>
      <c r="BI10" s="57">
        <f>Настройки!$F$49</f>
        <v>0</v>
      </c>
      <c r="BJ10" s="57">
        <f>Настройки!$F$50</f>
        <v>0</v>
      </c>
      <c r="BK10" s="57"/>
      <c r="BL10" s="57">
        <f>Настройки!$F$21</f>
        <v>0</v>
      </c>
      <c r="BM10" s="57">
        <f>Настройки!$F$22</f>
        <v>0</v>
      </c>
      <c r="BN10" s="57">
        <f>Настройки!$F$23</f>
        <v>0</v>
      </c>
      <c r="BO10" s="57">
        <f>Настройки!$F$24</f>
        <v>0</v>
      </c>
      <c r="BP10" s="57">
        <f>Настройки!$F$25</f>
        <v>0</v>
      </c>
      <c r="BQ10" s="57">
        <f>Настройки!$F$26</f>
        <v>0</v>
      </c>
      <c r="BR10" s="57">
        <f>Настройки!$F$27</f>
        <v>0</v>
      </c>
      <c r="BS10" s="57">
        <f>Настройки!$F$28</f>
        <v>0</v>
      </c>
      <c r="BT10" s="57">
        <f>Настройки!$F$29</f>
        <v>0</v>
      </c>
      <c r="BU10" s="57" t="str">
        <f>Настройки!$F$30</f>
        <v>ВГФ предыдущий</v>
      </c>
      <c r="BV10" s="57">
        <f>Настройки!$F$31</f>
        <v>0</v>
      </c>
      <c r="BW10" s="57">
        <f>Настройки!$F$32</f>
        <v>0</v>
      </c>
      <c r="BX10" s="57">
        <f>Настройки!$F$33</f>
        <v>0</v>
      </c>
      <c r="BY10" s="57">
        <f>Настройки!$F$34</f>
        <v>0</v>
      </c>
      <c r="BZ10" s="57">
        <f>Настройки!$F$35</f>
        <v>0</v>
      </c>
      <c r="CA10" s="57" t="str">
        <f>Настройки!$F$36</f>
        <v>Глубинные датчики</v>
      </c>
      <c r="CB10" s="57">
        <f>Настройки!$F$37</f>
        <v>0</v>
      </c>
      <c r="CC10" s="57">
        <f>Настройки!$F$38</f>
        <v>0</v>
      </c>
      <c r="CD10" s="57">
        <f>Настройки!$F$39</f>
        <v>0</v>
      </c>
      <c r="CE10" s="57">
        <f>Настройки!$F$40</f>
        <v>0</v>
      </c>
      <c r="CF10" s="57">
        <f>Настройки!$F$41</f>
        <v>0</v>
      </c>
      <c r="CG10" s="57">
        <f>Настройки!$F$42</f>
        <v>0</v>
      </c>
      <c r="CH10" s="57">
        <f>Настройки!$F$43</f>
        <v>0</v>
      </c>
      <c r="CI10" s="57">
        <f>Настройки!$F$44</f>
        <v>0</v>
      </c>
      <c r="CJ10" s="57">
        <f>Настройки!$F$45</f>
        <v>0</v>
      </c>
      <c r="CK10" s="57">
        <f>Настройки!$F$46</f>
        <v>0</v>
      </c>
      <c r="CL10" s="57">
        <f>Настройки!$F$47</f>
        <v>0</v>
      </c>
      <c r="CM10" s="57">
        <f>Настройки!$F$48</f>
        <v>0</v>
      </c>
      <c r="CN10" s="57">
        <f>Настройки!$F$49</f>
        <v>0</v>
      </c>
      <c r="CO10" s="59">
        <f>Настройки!$F$50</f>
        <v>0</v>
      </c>
    </row>
    <row r="11" spans="1:93" ht="0.2" hidden="1" customHeight="1">
      <c r="A11" s="53" t="s">
        <v>106</v>
      </c>
      <c r="B11" s="57">
        <f>Настройки!$G$21</f>
        <v>0</v>
      </c>
      <c r="C11" s="57">
        <f>Настройки!$G$22</f>
        <v>0</v>
      </c>
      <c r="D11" s="57">
        <f>Настройки!$G$23</f>
        <v>0</v>
      </c>
      <c r="E11" s="57">
        <f>Настройки!$G$24</f>
        <v>0</v>
      </c>
      <c r="F11" s="57">
        <f>Настройки!$G$25</f>
        <v>0</v>
      </c>
      <c r="G11" s="57">
        <f>Настройки!$G$26</f>
        <v>0</v>
      </c>
      <c r="H11" s="57">
        <f>Настройки!$G$27</f>
        <v>1.0863013698631276</v>
      </c>
      <c r="I11" s="57">
        <f>Настройки!$G$28</f>
        <v>0</v>
      </c>
      <c r="J11" s="57">
        <f>Настройки!$G$29</f>
        <v>0.84625190258751914</v>
      </c>
      <c r="K11" s="57">
        <f>Настройки!$G$30</f>
        <v>0</v>
      </c>
      <c r="L11" s="57">
        <f>Настройки!$G$31</f>
        <v>200</v>
      </c>
      <c r="M11" s="57">
        <f>Настройки!$G$32</f>
        <v>0</v>
      </c>
      <c r="N11" s="57">
        <f>Настройки!$G$33</f>
        <v>0</v>
      </c>
      <c r="O11" s="57">
        <f>Настройки!$G$34</f>
        <v>0</v>
      </c>
      <c r="P11" s="57">
        <f>Настройки!$G$35</f>
        <v>0.1</v>
      </c>
      <c r="Q11" s="57">
        <f>Настройки!$G$36</f>
        <v>0</v>
      </c>
      <c r="R11" s="58">
        <f>Настройки!$G$37</f>
        <v>0</v>
      </c>
      <c r="S11" s="57">
        <f>Настройки!$G$38</f>
        <v>0</v>
      </c>
      <c r="T11" s="57">
        <f>Настройки!$G$39</f>
        <v>0</v>
      </c>
      <c r="U11" s="57">
        <f>Настройки!$G$40</f>
        <v>0</v>
      </c>
      <c r="V11" s="57">
        <f>Настройки!$G$41</f>
        <v>0</v>
      </c>
      <c r="W11" s="57">
        <f>Настройки!$G$42</f>
        <v>0</v>
      </c>
      <c r="X11" s="57">
        <f>Настройки!$G$43</f>
        <v>0</v>
      </c>
      <c r="Y11" s="57">
        <f>Настройки!$G$44</f>
        <v>0</v>
      </c>
      <c r="Z11" s="57">
        <f>Настройки!$G$45</f>
        <v>0</v>
      </c>
      <c r="AA11" s="57">
        <f>Настройки!$G$46</f>
        <v>0</v>
      </c>
      <c r="AB11" s="57">
        <f>Настройки!$G$47</f>
        <v>0</v>
      </c>
      <c r="AC11" s="57">
        <f>Настройки!$G$48</f>
        <v>0</v>
      </c>
      <c r="AD11" s="57">
        <f>Настройки!$G$49</f>
        <v>0</v>
      </c>
      <c r="AE11" s="59">
        <f>Настройки!$G$50</f>
        <v>0</v>
      </c>
      <c r="AF11" s="58"/>
      <c r="AG11" s="57">
        <f>Настройки!$G$21</f>
        <v>0</v>
      </c>
      <c r="AH11" s="57">
        <f>Настройки!$G$22</f>
        <v>0</v>
      </c>
      <c r="AI11" s="57">
        <f>Настройки!$G$23</f>
        <v>0</v>
      </c>
      <c r="AJ11" s="57">
        <f>Настройки!$G$24</f>
        <v>0</v>
      </c>
      <c r="AK11" s="57">
        <f>Настройки!$G$25</f>
        <v>0</v>
      </c>
      <c r="AL11" s="57">
        <f>Настройки!$G$26</f>
        <v>0</v>
      </c>
      <c r="AM11" s="57">
        <f>Настройки!$G$27</f>
        <v>1.0863013698631276</v>
      </c>
      <c r="AN11" s="57">
        <f>Настройки!$G$28</f>
        <v>0</v>
      </c>
      <c r="AO11" s="57">
        <f>Настройки!$G$29</f>
        <v>0.84625190258751914</v>
      </c>
      <c r="AP11" s="57">
        <f>Настройки!$G$30</f>
        <v>0</v>
      </c>
      <c r="AQ11" s="57">
        <f>Настройки!$G$31</f>
        <v>200</v>
      </c>
      <c r="AR11" s="57">
        <f>Настройки!$G$32</f>
        <v>0</v>
      </c>
      <c r="AS11" s="57">
        <f>Настройки!$G$33</f>
        <v>0</v>
      </c>
      <c r="AT11" s="57">
        <f>Настройки!$G$34</f>
        <v>0</v>
      </c>
      <c r="AU11" s="57">
        <f>Настройки!$G$35</f>
        <v>0.1</v>
      </c>
      <c r="AV11" s="57">
        <f>Настройки!$G$36</f>
        <v>0</v>
      </c>
      <c r="AW11" s="57">
        <f>Настройки!$G$37</f>
        <v>0</v>
      </c>
      <c r="AX11" s="57">
        <f>Настройки!$G$38</f>
        <v>0</v>
      </c>
      <c r="AY11" s="57">
        <f>Настройки!$G$39</f>
        <v>0</v>
      </c>
      <c r="AZ11" s="57">
        <f>Настройки!$G$40</f>
        <v>0</v>
      </c>
      <c r="BA11" s="57">
        <f>Настройки!$G$41</f>
        <v>0</v>
      </c>
      <c r="BB11" s="57">
        <f>Настройки!$G$42</f>
        <v>0</v>
      </c>
      <c r="BC11" s="57">
        <f>Настройки!$G$43</f>
        <v>0</v>
      </c>
      <c r="BD11" s="57">
        <f>Настройки!$G$44</f>
        <v>0</v>
      </c>
      <c r="BE11" s="57">
        <f>Настройки!$G$45</f>
        <v>0</v>
      </c>
      <c r="BF11" s="57">
        <f>Настройки!$G$46</f>
        <v>0</v>
      </c>
      <c r="BG11" s="57">
        <f>Настройки!$G$47</f>
        <v>0</v>
      </c>
      <c r="BH11" s="57">
        <f>Настройки!$G$48</f>
        <v>0</v>
      </c>
      <c r="BI11" s="57">
        <f>Настройки!$G$49</f>
        <v>0</v>
      </c>
      <c r="BJ11" s="57">
        <f>Настройки!$G$50</f>
        <v>0</v>
      </c>
      <c r="BK11" s="57"/>
      <c r="BL11" s="57">
        <f>Настройки!$G$21</f>
        <v>0</v>
      </c>
      <c r="BM11" s="57">
        <f>Настройки!$G$22</f>
        <v>0</v>
      </c>
      <c r="BN11" s="57">
        <f>Настройки!$G$23</f>
        <v>0</v>
      </c>
      <c r="BO11" s="57">
        <f>Настройки!$G$24</f>
        <v>0</v>
      </c>
      <c r="BP11" s="57">
        <f>Настройки!$G$25</f>
        <v>0</v>
      </c>
      <c r="BQ11" s="57">
        <f>Настройки!$G$26</f>
        <v>0</v>
      </c>
      <c r="BR11" s="57">
        <f>Настройки!$G$27</f>
        <v>1.0863013698631276</v>
      </c>
      <c r="BS11" s="57">
        <f>Настройки!$G$28</f>
        <v>0</v>
      </c>
      <c r="BT11" s="57">
        <f>Настройки!$G$29</f>
        <v>0.84625190258751914</v>
      </c>
      <c r="BU11" s="57">
        <f>Настройки!$G$30</f>
        <v>0</v>
      </c>
      <c r="BV11" s="57">
        <f>Настройки!$G$31</f>
        <v>200</v>
      </c>
      <c r="BW11" s="57">
        <f>Настройки!$G$32</f>
        <v>0</v>
      </c>
      <c r="BX11" s="57">
        <f>Настройки!$G$33</f>
        <v>0</v>
      </c>
      <c r="BY11" s="57">
        <f>Настройки!$G$34</f>
        <v>0</v>
      </c>
      <c r="BZ11" s="57">
        <f>Настройки!$G$35</f>
        <v>0.1</v>
      </c>
      <c r="CA11" s="57">
        <f>Настройки!$G$36</f>
        <v>0</v>
      </c>
      <c r="CB11" s="57">
        <f>Настройки!$G$37</f>
        <v>0</v>
      </c>
      <c r="CC11" s="57">
        <f>Настройки!$G$38</f>
        <v>0</v>
      </c>
      <c r="CD11" s="57">
        <f>Настройки!$G$39</f>
        <v>0</v>
      </c>
      <c r="CE11" s="57">
        <f>Настройки!$G$40</f>
        <v>0</v>
      </c>
      <c r="CF11" s="57">
        <f>Настройки!$G$41</f>
        <v>0</v>
      </c>
      <c r="CG11" s="57">
        <f>Настройки!$G$42</f>
        <v>0</v>
      </c>
      <c r="CH11" s="57">
        <f>Настройки!$G$43</f>
        <v>0</v>
      </c>
      <c r="CI11" s="57">
        <f>Настройки!$G$44</f>
        <v>0</v>
      </c>
      <c r="CJ11" s="57">
        <f>Настройки!$G$45</f>
        <v>0</v>
      </c>
      <c r="CK11" s="57">
        <f>Настройки!$G$46</f>
        <v>0</v>
      </c>
      <c r="CL11" s="57">
        <f>Настройки!$G$47</f>
        <v>0</v>
      </c>
      <c r="CM11" s="57">
        <f>Настройки!$G$48</f>
        <v>0</v>
      </c>
      <c r="CN11" s="57">
        <f>Настройки!$G$49</f>
        <v>0</v>
      </c>
      <c r="CO11" s="59">
        <f>Настройки!$G$50</f>
        <v>0</v>
      </c>
    </row>
    <row r="12" spans="1:93" ht="0.2" hidden="1" customHeight="1">
      <c r="A12" s="53" t="s">
        <v>107</v>
      </c>
      <c r="B12" s="57">
        <f>Настройки!$H$21</f>
        <v>0</v>
      </c>
      <c r="C12" s="57">
        <f>Настройки!$H$22</f>
        <v>0</v>
      </c>
      <c r="D12" s="57">
        <f>Настройки!$H$23</f>
        <v>0</v>
      </c>
      <c r="E12" s="57">
        <f>Настройки!$H$24</f>
        <v>0</v>
      </c>
      <c r="F12" s="57">
        <f>Настройки!$H$25</f>
        <v>0</v>
      </c>
      <c r="G12" s="57">
        <f>Настройки!$H$26</f>
        <v>0</v>
      </c>
      <c r="H12" s="57">
        <f>Настройки!$H$27</f>
        <v>8.25</v>
      </c>
      <c r="I12" s="57">
        <f>Настройки!$H$28</f>
        <v>0</v>
      </c>
      <c r="J12" s="57">
        <f>Настройки!$H$29</f>
        <v>18.760000000000002</v>
      </c>
      <c r="K12" s="57">
        <f>Настройки!$H$30</f>
        <v>0</v>
      </c>
      <c r="L12" s="57">
        <f>Настройки!$H$31</f>
        <v>0</v>
      </c>
      <c r="M12" s="57">
        <f>Настройки!$H$32</f>
        <v>0</v>
      </c>
      <c r="N12" s="57">
        <f>Настройки!$H$33</f>
        <v>0</v>
      </c>
      <c r="O12" s="57">
        <f>Настройки!$H$34</f>
        <v>0</v>
      </c>
      <c r="P12" s="57">
        <f>Настройки!$H$35</f>
        <v>0</v>
      </c>
      <c r="Q12" s="57">
        <f>Настройки!$H$36</f>
        <v>2</v>
      </c>
      <c r="R12" s="58">
        <f>Настройки!$H$37</f>
        <v>0</v>
      </c>
      <c r="S12" s="57">
        <f>Настройки!$H$38</f>
        <v>0</v>
      </c>
      <c r="T12" s="57">
        <f>Настройки!$H$39</f>
        <v>0</v>
      </c>
      <c r="U12" s="57">
        <f>Настройки!$H$40</f>
        <v>0</v>
      </c>
      <c r="V12" s="57">
        <f>Настройки!$H$41</f>
        <v>0</v>
      </c>
      <c r="W12" s="57">
        <f>Настройки!$H$42</f>
        <v>0</v>
      </c>
      <c r="X12" s="57">
        <f>Настройки!$H$43</f>
        <v>0</v>
      </c>
      <c r="Y12" s="57">
        <f>Настройки!$H$44</f>
        <v>0</v>
      </c>
      <c r="Z12" s="57">
        <f>Настройки!$H$45</f>
        <v>0</v>
      </c>
      <c r="AA12" s="57">
        <f>Настройки!$H$46</f>
        <v>0</v>
      </c>
      <c r="AB12" s="57">
        <f>Настройки!$H$47</f>
        <v>0</v>
      </c>
      <c r="AC12" s="57">
        <f>Настройки!$H$48</f>
        <v>0</v>
      </c>
      <c r="AD12" s="57">
        <f>Настройки!$H$49</f>
        <v>0</v>
      </c>
      <c r="AE12" s="59">
        <f>Настройки!$H$50</f>
        <v>0</v>
      </c>
      <c r="AF12" s="58"/>
      <c r="AG12" s="57">
        <f>Настройки!$H$21</f>
        <v>0</v>
      </c>
      <c r="AH12" s="57">
        <f>Настройки!$H$22</f>
        <v>0</v>
      </c>
      <c r="AI12" s="57">
        <f>Настройки!$H$23</f>
        <v>0</v>
      </c>
      <c r="AJ12" s="57">
        <f>Настройки!$H$24</f>
        <v>0</v>
      </c>
      <c r="AK12" s="57">
        <f>Настройки!$H$25</f>
        <v>0</v>
      </c>
      <c r="AL12" s="57">
        <f>Настройки!$H$26</f>
        <v>0</v>
      </c>
      <c r="AM12" s="57">
        <f>Настройки!$H$27</f>
        <v>8.25</v>
      </c>
      <c r="AN12" s="57">
        <f>Настройки!$H$28</f>
        <v>0</v>
      </c>
      <c r="AO12" s="57">
        <f>Настройки!$H$29</f>
        <v>18.760000000000002</v>
      </c>
      <c r="AP12" s="57">
        <f>Настройки!$H$30</f>
        <v>0</v>
      </c>
      <c r="AQ12" s="57">
        <f>Настройки!$H$31</f>
        <v>0</v>
      </c>
      <c r="AR12" s="57">
        <f>Настройки!$H$32</f>
        <v>0</v>
      </c>
      <c r="AS12" s="57">
        <f>Настройки!$H$33</f>
        <v>0</v>
      </c>
      <c r="AT12" s="57">
        <f>Настройки!$H$34</f>
        <v>0</v>
      </c>
      <c r="AU12" s="57">
        <f>Настройки!$H$35</f>
        <v>0</v>
      </c>
      <c r="AV12" s="57">
        <f>Настройки!$H$36</f>
        <v>2</v>
      </c>
      <c r="AW12" s="57">
        <f>Настройки!$H$37</f>
        <v>0</v>
      </c>
      <c r="AX12" s="57">
        <f>Настройки!$H$38</f>
        <v>0</v>
      </c>
      <c r="AY12" s="57">
        <f>Настройки!$H$39</f>
        <v>0</v>
      </c>
      <c r="AZ12" s="57">
        <f>Настройки!$H$40</f>
        <v>0</v>
      </c>
      <c r="BA12" s="57">
        <f>Настройки!$H$41</f>
        <v>0</v>
      </c>
      <c r="BB12" s="57">
        <f>Настройки!$H$42</f>
        <v>0</v>
      </c>
      <c r="BC12" s="57">
        <f>Настройки!$H$43</f>
        <v>0</v>
      </c>
      <c r="BD12" s="57">
        <f>Настройки!$H$44</f>
        <v>0</v>
      </c>
      <c r="BE12" s="57">
        <f>Настройки!$H$45</f>
        <v>0</v>
      </c>
      <c r="BF12" s="57">
        <f>Настройки!$H$46</f>
        <v>0</v>
      </c>
      <c r="BG12" s="57">
        <f>Настройки!$H$47</f>
        <v>0</v>
      </c>
      <c r="BH12" s="57">
        <f>Настройки!$H$48</f>
        <v>0</v>
      </c>
      <c r="BI12" s="57">
        <f>Настройки!$H$49</f>
        <v>0</v>
      </c>
      <c r="BJ12" s="57">
        <f>Настройки!$H$50</f>
        <v>0</v>
      </c>
      <c r="BK12" s="57"/>
      <c r="BL12" s="57">
        <f>Настройки!$H$21</f>
        <v>0</v>
      </c>
      <c r="BM12" s="57">
        <f>Настройки!$H$22</f>
        <v>0</v>
      </c>
      <c r="BN12" s="57">
        <f>Настройки!$H$23</f>
        <v>0</v>
      </c>
      <c r="BO12" s="57">
        <f>Настройки!$H$24</f>
        <v>0</v>
      </c>
      <c r="BP12" s="57">
        <f>Настройки!$H$25</f>
        <v>0</v>
      </c>
      <c r="BQ12" s="57">
        <f>Настройки!$H$26</f>
        <v>0</v>
      </c>
      <c r="BR12" s="57">
        <f>Настройки!$H$27</f>
        <v>8.25</v>
      </c>
      <c r="BS12" s="57">
        <f>Настройки!$H$28</f>
        <v>0</v>
      </c>
      <c r="BT12" s="57">
        <f>Настройки!$H$29</f>
        <v>18.760000000000002</v>
      </c>
      <c r="BU12" s="57">
        <f>Настройки!$H$30</f>
        <v>0</v>
      </c>
      <c r="BV12" s="57">
        <f>Настройки!$H$31</f>
        <v>0</v>
      </c>
      <c r="BW12" s="57">
        <f>Настройки!$H$32</f>
        <v>0</v>
      </c>
      <c r="BX12" s="57">
        <f>Настройки!$H$33</f>
        <v>0</v>
      </c>
      <c r="BY12" s="57">
        <f>Настройки!$H$34</f>
        <v>0</v>
      </c>
      <c r="BZ12" s="57">
        <f>Настройки!$H$35</f>
        <v>0</v>
      </c>
      <c r="CA12" s="57">
        <f>Настройки!$H$36</f>
        <v>2</v>
      </c>
      <c r="CB12" s="57">
        <f>Настройки!$H$37</f>
        <v>0</v>
      </c>
      <c r="CC12" s="57">
        <f>Настройки!$H$38</f>
        <v>0</v>
      </c>
      <c r="CD12" s="57">
        <f>Настройки!$H$39</f>
        <v>0</v>
      </c>
      <c r="CE12" s="57">
        <f>Настройки!$H$40</f>
        <v>0</v>
      </c>
      <c r="CF12" s="57">
        <f>Настройки!$H$41</f>
        <v>0</v>
      </c>
      <c r="CG12" s="57">
        <f>Настройки!$H$42</f>
        <v>0</v>
      </c>
      <c r="CH12" s="57">
        <f>Настройки!$H$43</f>
        <v>0</v>
      </c>
      <c r="CI12" s="57">
        <f>Настройки!$H$44</f>
        <v>0</v>
      </c>
      <c r="CJ12" s="57">
        <f>Настройки!$H$45</f>
        <v>0</v>
      </c>
      <c r="CK12" s="57">
        <f>Настройки!$H$46</f>
        <v>0</v>
      </c>
      <c r="CL12" s="57">
        <f>Настройки!$H$47</f>
        <v>0</v>
      </c>
      <c r="CM12" s="57">
        <f>Настройки!$H$48</f>
        <v>0</v>
      </c>
      <c r="CN12" s="57">
        <f>Настройки!$H$49</f>
        <v>0</v>
      </c>
      <c r="CO12" s="59">
        <f>Настройки!$H$50</f>
        <v>0</v>
      </c>
    </row>
    <row r="13" spans="1:93" ht="0.2" hidden="1" customHeight="1">
      <c r="A13" s="53" t="s">
        <v>113</v>
      </c>
      <c r="B13" s="57">
        <f>Настройки!$Q$21</f>
        <v>0</v>
      </c>
      <c r="C13" s="57">
        <f>Настройки!$Q$22</f>
        <v>0</v>
      </c>
      <c r="D13" s="57">
        <f>Настройки!$Q$23</f>
        <v>0</v>
      </c>
      <c r="E13" s="57">
        <f>Настройки!$Q$24</f>
        <v>0</v>
      </c>
      <c r="F13" s="57">
        <f>Настройки!$Q$25</f>
        <v>0</v>
      </c>
      <c r="G13" s="57">
        <f>Настройки!$Q$26</f>
        <v>0</v>
      </c>
      <c r="H13" s="57">
        <f>Настройки!$Q$27</f>
        <v>0</v>
      </c>
      <c r="I13" s="57">
        <f>Настройки!$Q$28</f>
        <v>0</v>
      </c>
      <c r="J13" s="57">
        <f>Настройки!$Q$29</f>
        <v>0</v>
      </c>
      <c r="K13" s="57">
        <f>Настройки!$Q$30</f>
        <v>0</v>
      </c>
      <c r="L13" s="57">
        <f>Настройки!$Q$31</f>
        <v>0</v>
      </c>
      <c r="M13" s="57">
        <f>Настройки!$Q$32</f>
        <v>0</v>
      </c>
      <c r="N13" s="57">
        <f>Настройки!$Q$33</f>
        <v>0</v>
      </c>
      <c r="O13" s="57">
        <f>Настройки!$Q$34</f>
        <v>0</v>
      </c>
      <c r="P13" s="57">
        <f>Настройки!$Q$35</f>
        <v>0</v>
      </c>
      <c r="Q13" s="57">
        <f>Настройки!$Q$36</f>
        <v>0.5</v>
      </c>
      <c r="R13" s="58">
        <f>Настройки!$Q$37</f>
        <v>0</v>
      </c>
      <c r="S13" s="57">
        <f>Настройки!$Q$38</f>
        <v>0</v>
      </c>
      <c r="T13" s="57">
        <f>Настройки!$Q$39</f>
        <v>0</v>
      </c>
      <c r="U13" s="57">
        <f>Настройки!$Q$40</f>
        <v>0</v>
      </c>
      <c r="V13" s="57">
        <f>Настройки!$Q$41</f>
        <v>0</v>
      </c>
      <c r="W13" s="57">
        <f>Настройки!$Q$42</f>
        <v>0</v>
      </c>
      <c r="X13" s="57">
        <f>Настройки!$Q$43</f>
        <v>0</v>
      </c>
      <c r="Y13" s="57">
        <f>Настройки!$Q$44</f>
        <v>0</v>
      </c>
      <c r="Z13" s="57">
        <f>Настройки!$Q$45</f>
        <v>0</v>
      </c>
      <c r="AA13" s="57">
        <f>Настройки!$Q$46</f>
        <v>0</v>
      </c>
      <c r="AB13" s="57">
        <f>Настройки!$Q$47</f>
        <v>0</v>
      </c>
      <c r="AC13" s="57">
        <f>Настройки!$Q$48</f>
        <v>0</v>
      </c>
      <c r="AD13" s="57">
        <f>Настройки!$Q$49</f>
        <v>0</v>
      </c>
      <c r="AE13" s="59">
        <f>Настройки!$Q$50</f>
        <v>0</v>
      </c>
      <c r="AF13" s="58"/>
      <c r="AG13" s="57">
        <f>Настройки!$Q$21</f>
        <v>0</v>
      </c>
      <c r="AH13" s="57">
        <f>Настройки!$Q$22</f>
        <v>0</v>
      </c>
      <c r="AI13" s="57">
        <f>Настройки!$Q$23</f>
        <v>0</v>
      </c>
      <c r="AJ13" s="57">
        <f>Настройки!$Q$24</f>
        <v>0</v>
      </c>
      <c r="AK13" s="57">
        <f>Настройки!$Q$25</f>
        <v>0</v>
      </c>
      <c r="AL13" s="57">
        <f>Настройки!$Q$26</f>
        <v>0</v>
      </c>
      <c r="AM13" s="57">
        <f>Настройки!$Q$27</f>
        <v>0</v>
      </c>
      <c r="AN13" s="57">
        <f>Настройки!$Q$28</f>
        <v>0</v>
      </c>
      <c r="AO13" s="57">
        <f>Настройки!$Q$29</f>
        <v>0</v>
      </c>
      <c r="AP13" s="57">
        <f>Настройки!$Q$30</f>
        <v>0</v>
      </c>
      <c r="AQ13" s="57">
        <f>Настройки!$Q$31</f>
        <v>0</v>
      </c>
      <c r="AR13" s="57">
        <f>Настройки!$Q$32</f>
        <v>0</v>
      </c>
      <c r="AS13" s="57">
        <f>Настройки!$Q$33</f>
        <v>0</v>
      </c>
      <c r="AT13" s="57">
        <f>Настройки!$Q$34</f>
        <v>0</v>
      </c>
      <c r="AU13" s="57">
        <f>Настройки!$Q$35</f>
        <v>0</v>
      </c>
      <c r="AV13" s="57">
        <f>Настройки!$Q$36</f>
        <v>0.5</v>
      </c>
      <c r="AW13" s="57">
        <f>Настройки!$Q$37</f>
        <v>0</v>
      </c>
      <c r="AX13" s="57">
        <f>Настройки!$Q$38</f>
        <v>0</v>
      </c>
      <c r="AY13" s="57">
        <f>Настройки!$Q$39</f>
        <v>0</v>
      </c>
      <c r="AZ13" s="57">
        <f>Настройки!$Q$40</f>
        <v>0</v>
      </c>
      <c r="BA13" s="57">
        <f>Настройки!$Q$41</f>
        <v>0</v>
      </c>
      <c r="BB13" s="57">
        <f>Настройки!$Q$42</f>
        <v>0</v>
      </c>
      <c r="BC13" s="57">
        <f>Настройки!$Q$43</f>
        <v>0</v>
      </c>
      <c r="BD13" s="57">
        <f>Настройки!$Q$44</f>
        <v>0</v>
      </c>
      <c r="BE13" s="57">
        <f>Настройки!$Q$45</f>
        <v>0</v>
      </c>
      <c r="BF13" s="57">
        <f>Настройки!$Q$46</f>
        <v>0</v>
      </c>
      <c r="BG13" s="57">
        <f>Настройки!$Q$47</f>
        <v>0</v>
      </c>
      <c r="BH13" s="57">
        <f>Настройки!$Q$48</f>
        <v>0</v>
      </c>
      <c r="BI13" s="57">
        <f>Настройки!$Q$49</f>
        <v>0</v>
      </c>
      <c r="BJ13" s="57">
        <f>Настройки!$Q$50</f>
        <v>0</v>
      </c>
      <c r="BK13" s="57"/>
      <c r="BL13" s="57">
        <f>Настройки!$Q$21</f>
        <v>0</v>
      </c>
      <c r="BM13" s="57">
        <f>Настройки!$Q$22</f>
        <v>0</v>
      </c>
      <c r="BN13" s="57">
        <f>Настройки!$Q$23</f>
        <v>0</v>
      </c>
      <c r="BO13" s="57">
        <f>Настройки!$Q$24</f>
        <v>0</v>
      </c>
      <c r="BP13" s="57">
        <f>Настройки!$Q$25</f>
        <v>0</v>
      </c>
      <c r="BQ13" s="57">
        <f>Настройки!$Q$26</f>
        <v>0</v>
      </c>
      <c r="BR13" s="57">
        <f>Настройки!$Q$27</f>
        <v>0</v>
      </c>
      <c r="BS13" s="57">
        <f>Настройки!$Q$28</f>
        <v>0</v>
      </c>
      <c r="BT13" s="57">
        <f>Настройки!$Q$29</f>
        <v>0</v>
      </c>
      <c r="BU13" s="57">
        <f>Настройки!$Q$30</f>
        <v>0</v>
      </c>
      <c r="BV13" s="57">
        <f>Настройки!$Q$31</f>
        <v>0</v>
      </c>
      <c r="BW13" s="57">
        <f>Настройки!$Q$32</f>
        <v>0</v>
      </c>
      <c r="BX13" s="57">
        <f>Настройки!$Q$33</f>
        <v>0</v>
      </c>
      <c r="BY13" s="57">
        <f>Настройки!$Q$34</f>
        <v>0</v>
      </c>
      <c r="BZ13" s="57">
        <f>Настройки!$Q$35</f>
        <v>0</v>
      </c>
      <c r="CA13" s="57">
        <f>Настройки!$Q$36</f>
        <v>0.5</v>
      </c>
      <c r="CB13" s="57">
        <f>Настройки!$Q$37</f>
        <v>0</v>
      </c>
      <c r="CC13" s="57">
        <f>Настройки!$Q$38</f>
        <v>0</v>
      </c>
      <c r="CD13" s="57">
        <f>Настройки!$Q$39</f>
        <v>0</v>
      </c>
      <c r="CE13" s="57">
        <f>Настройки!$Q$40</f>
        <v>0</v>
      </c>
      <c r="CF13" s="57">
        <f>Настройки!$Q$41</f>
        <v>0</v>
      </c>
      <c r="CG13" s="57">
        <f>Настройки!$Q$42</f>
        <v>0</v>
      </c>
      <c r="CH13" s="57">
        <f>Настройки!$Q$43</f>
        <v>0</v>
      </c>
      <c r="CI13" s="57">
        <f>Настройки!$Q$44</f>
        <v>0</v>
      </c>
      <c r="CJ13" s="57">
        <f>Настройки!$Q$45</f>
        <v>0</v>
      </c>
      <c r="CK13" s="57">
        <f>Настройки!$Q$46</f>
        <v>0</v>
      </c>
      <c r="CL13" s="57">
        <f>Настройки!$Q$47</f>
        <v>0</v>
      </c>
      <c r="CM13" s="57">
        <f>Настройки!$Q$48</f>
        <v>0</v>
      </c>
      <c r="CN13" s="57">
        <f>Настройки!$Q$49</f>
        <v>0</v>
      </c>
      <c r="CO13" s="59">
        <f>Настройки!$Q$50</f>
        <v>0</v>
      </c>
    </row>
    <row r="14" spans="1:93" ht="0.2" hidden="1" customHeight="1">
      <c r="A14" s="53" t="s">
        <v>73</v>
      </c>
      <c r="B14" s="57">
        <f>Настройки!$I$21</f>
        <v>1</v>
      </c>
      <c r="C14" s="57">
        <f>Настройки!$I$22</f>
        <v>1</v>
      </c>
      <c r="D14" s="57">
        <f>Настройки!$I$23</f>
        <v>1</v>
      </c>
      <c r="E14" s="57">
        <f>Настройки!$I$24</f>
        <v>1</v>
      </c>
      <c r="F14" s="57">
        <f>Настройки!$I$25</f>
        <v>1</v>
      </c>
      <c r="G14" s="57">
        <f>Настройки!$I$26</f>
        <v>1</v>
      </c>
      <c r="H14" s="57">
        <f>Настройки!$I$27</f>
        <v>1</v>
      </c>
      <c r="I14" s="57">
        <f>Настройки!$I$28</f>
        <v>1</v>
      </c>
      <c r="J14" s="57">
        <f>Настройки!$I$29</f>
        <v>1</v>
      </c>
      <c r="K14" s="57">
        <f>Настройки!$I$30</f>
        <v>1</v>
      </c>
      <c r="L14" s="57">
        <f>Настройки!$I$31</f>
        <v>1</v>
      </c>
      <c r="M14" s="57">
        <f>Настройки!$I$32</f>
        <v>1</v>
      </c>
      <c r="N14" s="57">
        <f>Настройки!$I$33</f>
        <v>1</v>
      </c>
      <c r="O14" s="57">
        <f>Настройки!$I$34</f>
        <v>1</v>
      </c>
      <c r="P14" s="57">
        <f>Настройки!$I$35</f>
        <v>1</v>
      </c>
      <c r="Q14" s="57">
        <f>Настройки!$I$36</f>
        <v>1</v>
      </c>
      <c r="R14" s="58">
        <f>Настройки!$I$37</f>
        <v>1</v>
      </c>
      <c r="S14" s="57">
        <f>Настройки!$I$38</f>
        <v>1</v>
      </c>
      <c r="T14" s="57">
        <f>Настройки!$I$39</f>
        <v>1</v>
      </c>
      <c r="U14" s="57">
        <f>Настройки!$I$40</f>
        <v>1</v>
      </c>
      <c r="V14" s="57">
        <f>Настройки!$I$41</f>
        <v>1</v>
      </c>
      <c r="W14" s="57">
        <f>Настройки!$I$42</f>
        <v>1</v>
      </c>
      <c r="X14" s="57">
        <f>Настройки!$I$43</f>
        <v>1</v>
      </c>
      <c r="Y14" s="57">
        <f>Настройки!$I$44</f>
        <v>1</v>
      </c>
      <c r="Z14" s="57">
        <f>Настройки!$I$45</f>
        <v>1</v>
      </c>
      <c r="AA14" s="57">
        <f>Настройки!$I$46</f>
        <v>1</v>
      </c>
      <c r="AB14" s="57">
        <f>Настройки!$I$47</f>
        <v>1</v>
      </c>
      <c r="AC14" s="57">
        <f>Настройки!$I$48</f>
        <v>1</v>
      </c>
      <c r="AD14" s="57">
        <f>Настройки!$I$49</f>
        <v>1</v>
      </c>
      <c r="AE14" s="59">
        <f>Настройки!$I$50</f>
        <v>1</v>
      </c>
      <c r="AF14" s="58"/>
      <c r="AG14" s="57">
        <f>Настройки!$I$21</f>
        <v>1</v>
      </c>
      <c r="AH14" s="57">
        <f>Настройки!$I$22</f>
        <v>1</v>
      </c>
      <c r="AI14" s="57">
        <f>Настройки!$I$23</f>
        <v>1</v>
      </c>
      <c r="AJ14" s="57">
        <f>Настройки!$I$24</f>
        <v>1</v>
      </c>
      <c r="AK14" s="57">
        <f>Настройки!$I$25</f>
        <v>1</v>
      </c>
      <c r="AL14" s="57">
        <f>Настройки!$I$26</f>
        <v>1</v>
      </c>
      <c r="AM14" s="57">
        <f>Настройки!$I$27</f>
        <v>1</v>
      </c>
      <c r="AN14" s="57">
        <f>Настройки!$I$28</f>
        <v>1</v>
      </c>
      <c r="AO14" s="57">
        <f>Настройки!$I$29</f>
        <v>1</v>
      </c>
      <c r="AP14" s="57">
        <f>Настройки!$I$30</f>
        <v>1</v>
      </c>
      <c r="AQ14" s="57">
        <f>Настройки!$I$31</f>
        <v>1</v>
      </c>
      <c r="AR14" s="57">
        <f>Настройки!$I$32</f>
        <v>1</v>
      </c>
      <c r="AS14" s="57">
        <f>Настройки!$I$33</f>
        <v>1</v>
      </c>
      <c r="AT14" s="57">
        <f>Настройки!$I$34</f>
        <v>1</v>
      </c>
      <c r="AU14" s="57">
        <f>Настройки!$I$35</f>
        <v>1</v>
      </c>
      <c r="AV14" s="57">
        <f>Настройки!$I$36</f>
        <v>1</v>
      </c>
      <c r="AW14" s="57">
        <f>Настройки!$I$37</f>
        <v>1</v>
      </c>
      <c r="AX14" s="57">
        <f>Настройки!$I$38</f>
        <v>1</v>
      </c>
      <c r="AY14" s="57">
        <f>Настройки!$I$39</f>
        <v>1</v>
      </c>
      <c r="AZ14" s="57">
        <f>Настройки!$I$40</f>
        <v>1</v>
      </c>
      <c r="BA14" s="57">
        <f>Настройки!$I$41</f>
        <v>1</v>
      </c>
      <c r="BB14" s="57">
        <f>Настройки!$I$42</f>
        <v>1</v>
      </c>
      <c r="BC14" s="57">
        <f>Настройки!$I$43</f>
        <v>1</v>
      </c>
      <c r="BD14" s="57">
        <f>Настройки!$I$44</f>
        <v>1</v>
      </c>
      <c r="BE14" s="57">
        <f>Настройки!$I$45</f>
        <v>1</v>
      </c>
      <c r="BF14" s="57">
        <f>Настройки!$I$46</f>
        <v>1</v>
      </c>
      <c r="BG14" s="57">
        <f>Настройки!$I$47</f>
        <v>1</v>
      </c>
      <c r="BH14" s="57">
        <f>Настройки!$I$48</f>
        <v>1</v>
      </c>
      <c r="BI14" s="57">
        <f>Настройки!$I$49</f>
        <v>1</v>
      </c>
      <c r="BJ14" s="57">
        <f>Настройки!$I$50</f>
        <v>1</v>
      </c>
      <c r="BK14" s="57"/>
      <c r="BL14" s="57">
        <f>Настройки!$I$21</f>
        <v>1</v>
      </c>
      <c r="BM14" s="57">
        <f>Настройки!$I$22</f>
        <v>1</v>
      </c>
      <c r="BN14" s="57">
        <f>Настройки!$I$23</f>
        <v>1</v>
      </c>
      <c r="BO14" s="57">
        <f>Настройки!$I$24</f>
        <v>1</v>
      </c>
      <c r="BP14" s="57">
        <f>Настройки!$I$25</f>
        <v>1</v>
      </c>
      <c r="BQ14" s="57">
        <f>Настройки!$I$26</f>
        <v>1</v>
      </c>
      <c r="BR14" s="57">
        <f>Настройки!$I$27</f>
        <v>1</v>
      </c>
      <c r="BS14" s="57">
        <f>Настройки!$I$28</f>
        <v>1</v>
      </c>
      <c r="BT14" s="57">
        <f>Настройки!$I$29</f>
        <v>1</v>
      </c>
      <c r="BU14" s="57">
        <f>Настройки!$I$30</f>
        <v>1</v>
      </c>
      <c r="BV14" s="57">
        <f>Настройки!$I$31</f>
        <v>1</v>
      </c>
      <c r="BW14" s="57">
        <f>Настройки!$I$32</f>
        <v>1</v>
      </c>
      <c r="BX14" s="57">
        <f>Настройки!$I$33</f>
        <v>1</v>
      </c>
      <c r="BY14" s="57">
        <f>Настройки!$I$34</f>
        <v>1</v>
      </c>
      <c r="BZ14" s="57">
        <f>Настройки!$I$35</f>
        <v>1</v>
      </c>
      <c r="CA14" s="57">
        <f>Настройки!$I$36</f>
        <v>1</v>
      </c>
      <c r="CB14" s="57">
        <f>Настройки!$I$37</f>
        <v>1</v>
      </c>
      <c r="CC14" s="57">
        <f>Настройки!$I$38</f>
        <v>1</v>
      </c>
      <c r="CD14" s="57">
        <f>Настройки!$I$39</f>
        <v>1</v>
      </c>
      <c r="CE14" s="57">
        <f>Настройки!$I$40</f>
        <v>1</v>
      </c>
      <c r="CF14" s="57">
        <f>Настройки!$I$41</f>
        <v>1</v>
      </c>
      <c r="CG14" s="57">
        <f>Настройки!$I$42</f>
        <v>1</v>
      </c>
      <c r="CH14" s="57">
        <f>Настройки!$I$43</f>
        <v>1</v>
      </c>
      <c r="CI14" s="57">
        <f>Настройки!$I$44</f>
        <v>1</v>
      </c>
      <c r="CJ14" s="57">
        <f>Настройки!$I$45</f>
        <v>1</v>
      </c>
      <c r="CK14" s="57">
        <f>Настройки!$I$46</f>
        <v>1</v>
      </c>
      <c r="CL14" s="57">
        <f>Настройки!$I$47</f>
        <v>1</v>
      </c>
      <c r="CM14" s="57">
        <f>Настройки!$I$48</f>
        <v>1</v>
      </c>
      <c r="CN14" s="57">
        <f>Настройки!$I$49</f>
        <v>1</v>
      </c>
      <c r="CO14" s="59">
        <f>Настройки!$I$50</f>
        <v>1</v>
      </c>
    </row>
    <row r="15" spans="1:93" ht="0.2" hidden="1" customHeight="1">
      <c r="A15" s="53" t="s">
        <v>75</v>
      </c>
      <c r="B15" s="57">
        <f>Настройки!$J$21</f>
        <v>0.1</v>
      </c>
      <c r="C15" s="57">
        <f>Настройки!$J$22</f>
        <v>0.1</v>
      </c>
      <c r="D15" s="57">
        <f>Настройки!$J$23</f>
        <v>0.1</v>
      </c>
      <c r="E15" s="57">
        <f>Настройки!$J$24</f>
        <v>0.1</v>
      </c>
      <c r="F15" s="57">
        <f>Настройки!$J$25</f>
        <v>0.1</v>
      </c>
      <c r="G15" s="57">
        <f>Настройки!$J$26</f>
        <v>0.1</v>
      </c>
      <c r="H15" s="57">
        <f>Настройки!$J$27</f>
        <v>0.1</v>
      </c>
      <c r="I15" s="57">
        <f>Настройки!$J$28</f>
        <v>0.1</v>
      </c>
      <c r="J15" s="57">
        <f>Настройки!$J$29</f>
        <v>0.1</v>
      </c>
      <c r="K15" s="57">
        <f>Настройки!$J$30</f>
        <v>0.1</v>
      </c>
      <c r="L15" s="57">
        <f>Настройки!$J$31</f>
        <v>0.1</v>
      </c>
      <c r="M15" s="57">
        <f>Настройки!$J$32</f>
        <v>0.1</v>
      </c>
      <c r="N15" s="57">
        <f>Настройки!$J$33</f>
        <v>0.1</v>
      </c>
      <c r="O15" s="57">
        <f>Настройки!$J$34</f>
        <v>0.1</v>
      </c>
      <c r="P15" s="57">
        <f>Настройки!$J$35</f>
        <v>0.1</v>
      </c>
      <c r="Q15" s="57">
        <f>Настройки!$J$36</f>
        <v>0.1</v>
      </c>
      <c r="R15" s="58">
        <f>Настройки!$J$37</f>
        <v>0.1</v>
      </c>
      <c r="S15" s="57">
        <f>Настройки!$J$38</f>
        <v>0.1</v>
      </c>
      <c r="T15" s="57">
        <f>Настройки!$J$39</f>
        <v>0.1</v>
      </c>
      <c r="U15" s="57">
        <f>Настройки!$J$40</f>
        <v>0.1</v>
      </c>
      <c r="V15" s="57">
        <f>Настройки!$J$41</f>
        <v>0.1</v>
      </c>
      <c r="W15" s="57">
        <f>Настройки!$J$42</f>
        <v>0.1</v>
      </c>
      <c r="X15" s="57">
        <f>Настройки!$J$43</f>
        <v>0.1</v>
      </c>
      <c r="Y15" s="57">
        <f>Настройки!$J$44</f>
        <v>0.1</v>
      </c>
      <c r="Z15" s="57">
        <f>Настройки!$J$45</f>
        <v>0.1</v>
      </c>
      <c r="AA15" s="57">
        <f>Настройки!$J$46</f>
        <v>0.1</v>
      </c>
      <c r="AB15" s="57">
        <f>Настройки!$J$47</f>
        <v>0.1</v>
      </c>
      <c r="AC15" s="57">
        <f>Настройки!$J$48</f>
        <v>0.1</v>
      </c>
      <c r="AD15" s="57">
        <f>Настройки!$J$49</f>
        <v>0.1</v>
      </c>
      <c r="AE15" s="59">
        <f>Настройки!$J$50</f>
        <v>0.1</v>
      </c>
      <c r="AF15" s="58"/>
      <c r="AG15" s="57">
        <f>Настройки!$J$21</f>
        <v>0.1</v>
      </c>
      <c r="AH15" s="57">
        <f>Настройки!$J$22</f>
        <v>0.1</v>
      </c>
      <c r="AI15" s="57">
        <f>Настройки!$J$23</f>
        <v>0.1</v>
      </c>
      <c r="AJ15" s="57">
        <f>Настройки!$J$24</f>
        <v>0.1</v>
      </c>
      <c r="AK15" s="57">
        <f>Настройки!$J$25</f>
        <v>0.1</v>
      </c>
      <c r="AL15" s="57">
        <f>Настройки!$J$26</f>
        <v>0.1</v>
      </c>
      <c r="AM15" s="57">
        <f>Настройки!$J$27</f>
        <v>0.1</v>
      </c>
      <c r="AN15" s="57">
        <f>Настройки!$J$28</f>
        <v>0.1</v>
      </c>
      <c r="AO15" s="57">
        <f>Настройки!$J$29</f>
        <v>0.1</v>
      </c>
      <c r="AP15" s="57">
        <f>Настройки!$J$30</f>
        <v>0.1</v>
      </c>
      <c r="AQ15" s="57">
        <f>Настройки!$J$31</f>
        <v>0.1</v>
      </c>
      <c r="AR15" s="57">
        <f>Настройки!$J$32</f>
        <v>0.1</v>
      </c>
      <c r="AS15" s="57">
        <f>Настройки!$J$33</f>
        <v>0.1</v>
      </c>
      <c r="AT15" s="57">
        <f>Настройки!$J$34</f>
        <v>0.1</v>
      </c>
      <c r="AU15" s="57">
        <f>Настройки!$J$35</f>
        <v>0.1</v>
      </c>
      <c r="AV15" s="57">
        <f>Настройки!$J$36</f>
        <v>0.1</v>
      </c>
      <c r="AW15" s="57">
        <f>Настройки!$J$37</f>
        <v>0.1</v>
      </c>
      <c r="AX15" s="57">
        <f>Настройки!$J$38</f>
        <v>0.1</v>
      </c>
      <c r="AY15" s="57">
        <f>Настройки!$J$39</f>
        <v>0.1</v>
      </c>
      <c r="AZ15" s="57">
        <f>Настройки!$J$40</f>
        <v>0.1</v>
      </c>
      <c r="BA15" s="57">
        <f>Настройки!$J$41</f>
        <v>0.1</v>
      </c>
      <c r="BB15" s="57">
        <f>Настройки!$J$42</f>
        <v>0.1</v>
      </c>
      <c r="BC15" s="57">
        <f>Настройки!$J$43</f>
        <v>0.1</v>
      </c>
      <c r="BD15" s="57">
        <f>Настройки!$J$44</f>
        <v>0.1</v>
      </c>
      <c r="BE15" s="57">
        <f>Настройки!$J$45</f>
        <v>0.1</v>
      </c>
      <c r="BF15" s="57">
        <f>Настройки!$J$46</f>
        <v>0.1</v>
      </c>
      <c r="BG15" s="57">
        <f>Настройки!$J$47</f>
        <v>0.1</v>
      </c>
      <c r="BH15" s="57">
        <f>Настройки!$J$48</f>
        <v>0.1</v>
      </c>
      <c r="BI15" s="57">
        <f>Настройки!$J$49</f>
        <v>0.1</v>
      </c>
      <c r="BJ15" s="57">
        <f>Настройки!$J$50</f>
        <v>0.1</v>
      </c>
      <c r="BK15" s="57"/>
      <c r="BL15" s="57">
        <f>Настройки!$J$21</f>
        <v>0.1</v>
      </c>
      <c r="BM15" s="57">
        <f>Настройки!$J$22</f>
        <v>0.1</v>
      </c>
      <c r="BN15" s="57">
        <f>Настройки!$J$23</f>
        <v>0.1</v>
      </c>
      <c r="BO15" s="57">
        <f>Настройки!$J$24</f>
        <v>0.1</v>
      </c>
      <c r="BP15" s="57">
        <f>Настройки!$J$25</f>
        <v>0.1</v>
      </c>
      <c r="BQ15" s="57">
        <f>Настройки!$J$26</f>
        <v>0.1</v>
      </c>
      <c r="BR15" s="57">
        <f>Настройки!$J$27</f>
        <v>0.1</v>
      </c>
      <c r="BS15" s="57">
        <f>Настройки!$J$28</f>
        <v>0.1</v>
      </c>
      <c r="BT15" s="57">
        <f>Настройки!$J$29</f>
        <v>0.1</v>
      </c>
      <c r="BU15" s="57">
        <f>Настройки!$J$30</f>
        <v>0.1</v>
      </c>
      <c r="BV15" s="57">
        <f>Настройки!$J$31</f>
        <v>0.1</v>
      </c>
      <c r="BW15" s="57">
        <f>Настройки!$J$32</f>
        <v>0.1</v>
      </c>
      <c r="BX15" s="57">
        <f>Настройки!$J$33</f>
        <v>0.1</v>
      </c>
      <c r="BY15" s="57">
        <f>Настройки!$J$34</f>
        <v>0.1</v>
      </c>
      <c r="BZ15" s="57">
        <f>Настройки!$J$35</f>
        <v>0.1</v>
      </c>
      <c r="CA15" s="57">
        <f>Настройки!$J$36</f>
        <v>0.1</v>
      </c>
      <c r="CB15" s="57">
        <f>Настройки!$J$37</f>
        <v>0.1</v>
      </c>
      <c r="CC15" s="57">
        <f>Настройки!$J$38</f>
        <v>0.1</v>
      </c>
      <c r="CD15" s="57">
        <f>Настройки!$J$39</f>
        <v>0.1</v>
      </c>
      <c r="CE15" s="57">
        <f>Настройки!$J$40</f>
        <v>0.1</v>
      </c>
      <c r="CF15" s="57">
        <f>Настройки!$J$41</f>
        <v>0.1</v>
      </c>
      <c r="CG15" s="57">
        <f>Настройки!$J$42</f>
        <v>0.1</v>
      </c>
      <c r="CH15" s="57">
        <f>Настройки!$J$43</f>
        <v>0.1</v>
      </c>
      <c r="CI15" s="57">
        <f>Настройки!$J$44</f>
        <v>0.1</v>
      </c>
      <c r="CJ15" s="57">
        <f>Настройки!$J$45</f>
        <v>0.1</v>
      </c>
      <c r="CK15" s="57">
        <f>Настройки!$J$46</f>
        <v>0.1</v>
      </c>
      <c r="CL15" s="57">
        <f>Настройки!$J$47</f>
        <v>0.1</v>
      </c>
      <c r="CM15" s="57">
        <f>Настройки!$J$48</f>
        <v>0.1</v>
      </c>
      <c r="CN15" s="57">
        <f>Настройки!$J$49</f>
        <v>0.1</v>
      </c>
      <c r="CO15" s="59">
        <f>Настройки!$J$50</f>
        <v>0.1</v>
      </c>
    </row>
    <row r="16" spans="1:93" ht="0.2" hidden="1" customHeight="1">
      <c r="A16" s="53" t="s">
        <v>114</v>
      </c>
      <c r="B16" s="57">
        <f>Настройки!$R$21</f>
        <v>1.0000000000000001E-9</v>
      </c>
      <c r="C16" s="57">
        <f>Настройки!$R$22</f>
        <v>1.0000000000000001E-9</v>
      </c>
      <c r="D16" s="57">
        <f>Настройки!$R$23</f>
        <v>1.0000000000000001E-9</v>
      </c>
      <c r="E16" s="57">
        <f>Настройки!$R$24</f>
        <v>1.0000000000000001E-9</v>
      </c>
      <c r="F16" s="57">
        <f>Настройки!$R$25</f>
        <v>1.0000000000000001E-9</v>
      </c>
      <c r="G16" s="57">
        <f>Настройки!$R$26</f>
        <v>1.0000000000000001E-9</v>
      </c>
      <c r="H16" s="57">
        <f>Настройки!$R$27</f>
        <v>0</v>
      </c>
      <c r="I16" s="57">
        <f>Настройки!$R$28</f>
        <v>1.0000000000000001E-9</v>
      </c>
      <c r="J16" s="57">
        <f>Настройки!$R$29</f>
        <v>0</v>
      </c>
      <c r="K16" s="57">
        <f>Настройки!$R$30</f>
        <v>1.0000000000000001E-9</v>
      </c>
      <c r="L16" s="57">
        <f>Настройки!$R$31</f>
        <v>1.0000000000000001E-9</v>
      </c>
      <c r="M16" s="57">
        <f>Настройки!$R$32</f>
        <v>1.0000000000000001E-9</v>
      </c>
      <c r="N16" s="57">
        <f>Настройки!$R$33</f>
        <v>1.0000000000000001E-9</v>
      </c>
      <c r="O16" s="57">
        <f>Настройки!$R$34</f>
        <v>1.0000000000000001E-9</v>
      </c>
      <c r="P16" s="57">
        <f>Настройки!$R$35</f>
        <v>1.0000000000000001E-9</v>
      </c>
      <c r="Q16" s="57">
        <f>Настройки!$R$36</f>
        <v>1.0000000000000001E-9</v>
      </c>
      <c r="R16" s="58">
        <f>Настройки!$R$37</f>
        <v>1.0000000000000001E-9</v>
      </c>
      <c r="S16" s="57">
        <f>Настройки!$R$38</f>
        <v>1.0000000000000001E-9</v>
      </c>
      <c r="T16" s="57">
        <f>Настройки!$R$39</f>
        <v>1.0000000000000001E-9</v>
      </c>
      <c r="U16" s="57">
        <f>Настройки!$R$40</f>
        <v>1.0000000000000001E-9</v>
      </c>
      <c r="V16" s="57">
        <f>Настройки!$R$41</f>
        <v>1.0000000000000001E-9</v>
      </c>
      <c r="W16" s="57">
        <f>Настройки!$R$42</f>
        <v>1.0000000000000001E-9</v>
      </c>
      <c r="X16" s="57">
        <f>Настройки!$R$43</f>
        <v>1.0000000000000001E-9</v>
      </c>
      <c r="Y16" s="57">
        <f>Настройки!$R$44</f>
        <v>1.0000000000000001E-9</v>
      </c>
      <c r="Z16" s="57">
        <f>Настройки!$R$45</f>
        <v>1.0000000000000001E-9</v>
      </c>
      <c r="AA16" s="57">
        <f>Настройки!$R$46</f>
        <v>1.0000000000000001E-9</v>
      </c>
      <c r="AB16" s="57">
        <f>Настройки!$R$47</f>
        <v>1.0000000000000001E-9</v>
      </c>
      <c r="AC16" s="57">
        <f>Настройки!$R$48</f>
        <v>1.0000000000000001E-9</v>
      </c>
      <c r="AD16" s="57">
        <f>Настройки!$R$49</f>
        <v>1.0000000000000001E-9</v>
      </c>
      <c r="AE16" s="59">
        <f>Настройки!$R$50</f>
        <v>1.0000000000000001E-9</v>
      </c>
      <c r="AF16" s="58"/>
      <c r="AG16" s="57">
        <f>Настройки!$R$21</f>
        <v>1.0000000000000001E-9</v>
      </c>
      <c r="AH16" s="57">
        <f>Настройки!$R$22</f>
        <v>1.0000000000000001E-9</v>
      </c>
      <c r="AI16" s="57">
        <f>Настройки!$R$23</f>
        <v>1.0000000000000001E-9</v>
      </c>
      <c r="AJ16" s="57">
        <f>Настройки!$R$24</f>
        <v>1.0000000000000001E-9</v>
      </c>
      <c r="AK16" s="57">
        <f>Настройки!$R$25</f>
        <v>1.0000000000000001E-9</v>
      </c>
      <c r="AL16" s="57">
        <f>Настройки!$R$26</f>
        <v>1.0000000000000001E-9</v>
      </c>
      <c r="AM16" s="57">
        <f>Настройки!$R$27</f>
        <v>0</v>
      </c>
      <c r="AN16" s="57">
        <f>Настройки!$R$28</f>
        <v>1.0000000000000001E-9</v>
      </c>
      <c r="AO16" s="57">
        <f>Настройки!$R$29</f>
        <v>0</v>
      </c>
      <c r="AP16" s="57">
        <f>Настройки!$R$30</f>
        <v>1.0000000000000001E-9</v>
      </c>
      <c r="AQ16" s="57">
        <f>Настройки!$R$31</f>
        <v>1.0000000000000001E-9</v>
      </c>
      <c r="AR16" s="57">
        <f>Настройки!$R$32</f>
        <v>1.0000000000000001E-9</v>
      </c>
      <c r="AS16" s="57">
        <f>Настройки!$R$33</f>
        <v>1.0000000000000001E-9</v>
      </c>
      <c r="AT16" s="57">
        <f>Настройки!$R$34</f>
        <v>1.0000000000000001E-9</v>
      </c>
      <c r="AU16" s="57">
        <f>Настройки!$R$35</f>
        <v>1.0000000000000001E-9</v>
      </c>
      <c r="AV16" s="57">
        <f>Настройки!$R$36</f>
        <v>1.0000000000000001E-9</v>
      </c>
      <c r="AW16" s="57">
        <f>Настройки!$R$37</f>
        <v>1.0000000000000001E-9</v>
      </c>
      <c r="AX16" s="57">
        <f>Настройки!$R$38</f>
        <v>1.0000000000000001E-9</v>
      </c>
      <c r="AY16" s="57">
        <f>Настройки!$R$39</f>
        <v>1.0000000000000001E-9</v>
      </c>
      <c r="AZ16" s="57">
        <f>Настройки!$R$40</f>
        <v>1.0000000000000001E-9</v>
      </c>
      <c r="BA16" s="57">
        <f>Настройки!$R$41</f>
        <v>1.0000000000000001E-9</v>
      </c>
      <c r="BB16" s="57">
        <f>Настройки!$R$42</f>
        <v>1.0000000000000001E-9</v>
      </c>
      <c r="BC16" s="57">
        <f>Настройки!$R$43</f>
        <v>1.0000000000000001E-9</v>
      </c>
      <c r="BD16" s="57">
        <f>Настройки!$R$44</f>
        <v>1.0000000000000001E-9</v>
      </c>
      <c r="BE16" s="57">
        <f>Настройки!$R$45</f>
        <v>1.0000000000000001E-9</v>
      </c>
      <c r="BF16" s="57">
        <f>Настройки!$R$46</f>
        <v>1.0000000000000001E-9</v>
      </c>
      <c r="BG16" s="57">
        <f>Настройки!$R$47</f>
        <v>1.0000000000000001E-9</v>
      </c>
      <c r="BH16" s="57">
        <f>Настройки!$R$48</f>
        <v>1.0000000000000001E-9</v>
      </c>
      <c r="BI16" s="57">
        <f>Настройки!$R$49</f>
        <v>1.0000000000000001E-9</v>
      </c>
      <c r="BJ16" s="57">
        <f>Настройки!$R$50</f>
        <v>1.0000000000000001E-9</v>
      </c>
      <c r="BK16" s="57"/>
      <c r="BL16" s="57">
        <f>Настройки!$R$21</f>
        <v>1.0000000000000001E-9</v>
      </c>
      <c r="BM16" s="57">
        <f>Настройки!$R$22</f>
        <v>1.0000000000000001E-9</v>
      </c>
      <c r="BN16" s="57">
        <f>Настройки!$R$23</f>
        <v>1.0000000000000001E-9</v>
      </c>
      <c r="BO16" s="57">
        <f>Настройки!$R$24</f>
        <v>1.0000000000000001E-9</v>
      </c>
      <c r="BP16" s="57">
        <f>Настройки!$R$25</f>
        <v>1.0000000000000001E-9</v>
      </c>
      <c r="BQ16" s="57">
        <f>Настройки!$R$26</f>
        <v>1.0000000000000001E-9</v>
      </c>
      <c r="BR16" s="57">
        <f>Настройки!$R$27</f>
        <v>0</v>
      </c>
      <c r="BS16" s="57">
        <f>Настройки!$R$28</f>
        <v>1.0000000000000001E-9</v>
      </c>
      <c r="BT16" s="57">
        <f>Настройки!$R$29</f>
        <v>0</v>
      </c>
      <c r="BU16" s="57">
        <f>Настройки!$R$30</f>
        <v>1.0000000000000001E-9</v>
      </c>
      <c r="BV16" s="57">
        <f>Настройки!$R$31</f>
        <v>1.0000000000000001E-9</v>
      </c>
      <c r="BW16" s="57">
        <f>Настройки!$R$32</f>
        <v>1.0000000000000001E-9</v>
      </c>
      <c r="BX16" s="57">
        <f>Настройки!$R$33</f>
        <v>1.0000000000000001E-9</v>
      </c>
      <c r="BY16" s="57">
        <f>Настройки!$R$34</f>
        <v>1.0000000000000001E-9</v>
      </c>
      <c r="BZ16" s="57">
        <f>Настройки!$R$35</f>
        <v>1.0000000000000001E-9</v>
      </c>
      <c r="CA16" s="57">
        <f>Настройки!$R$36</f>
        <v>1.0000000000000001E-9</v>
      </c>
      <c r="CB16" s="57">
        <f>Настройки!$R$37</f>
        <v>1.0000000000000001E-9</v>
      </c>
      <c r="CC16" s="57">
        <f>Настройки!$R$38</f>
        <v>1.0000000000000001E-9</v>
      </c>
      <c r="CD16" s="57">
        <f>Настройки!$R$39</f>
        <v>1.0000000000000001E-9</v>
      </c>
      <c r="CE16" s="57">
        <f>Настройки!$R$40</f>
        <v>1.0000000000000001E-9</v>
      </c>
      <c r="CF16" s="57">
        <f>Настройки!$R$41</f>
        <v>1.0000000000000001E-9</v>
      </c>
      <c r="CG16" s="57">
        <f>Настройки!$R$42</f>
        <v>1.0000000000000001E-9</v>
      </c>
      <c r="CH16" s="57">
        <f>Настройки!$R$43</f>
        <v>1.0000000000000001E-9</v>
      </c>
      <c r="CI16" s="57">
        <f>Настройки!$R$44</f>
        <v>1.0000000000000001E-9</v>
      </c>
      <c r="CJ16" s="57">
        <f>Настройки!$R$45</f>
        <v>1.0000000000000001E-9</v>
      </c>
      <c r="CK16" s="57">
        <f>Настройки!$R$46</f>
        <v>1.0000000000000001E-9</v>
      </c>
      <c r="CL16" s="57">
        <f>Настройки!$R$47</f>
        <v>1.0000000000000001E-9</v>
      </c>
      <c r="CM16" s="57">
        <f>Настройки!$R$48</f>
        <v>1.0000000000000001E-9</v>
      </c>
      <c r="CN16" s="57">
        <f>Настройки!$R$49</f>
        <v>1.0000000000000001E-9</v>
      </c>
      <c r="CO16" s="59">
        <f>Настройки!$R$50</f>
        <v>1.0000000000000001E-9</v>
      </c>
    </row>
    <row r="17" spans="1:93" ht="0.2" hidden="1" customHeight="1">
      <c r="A17" s="53" t="s">
        <v>115</v>
      </c>
      <c r="B17" s="57">
        <f>Настройки!$S$21</f>
        <v>1</v>
      </c>
      <c r="C17" s="57">
        <f>Настройки!$S$22</f>
        <v>1</v>
      </c>
      <c r="D17" s="57">
        <f>Настройки!$S$23</f>
        <v>1</v>
      </c>
      <c r="E17" s="57">
        <f>Настройки!$S$24</f>
        <v>1</v>
      </c>
      <c r="F17" s="57">
        <f>Настройки!$S$25</f>
        <v>1</v>
      </c>
      <c r="G17" s="57">
        <f>Настройки!$S$26</f>
        <v>1</v>
      </c>
      <c r="H17" s="57">
        <f>Настройки!$S$27</f>
        <v>1</v>
      </c>
      <c r="I17" s="57">
        <f>Настройки!$S$28</f>
        <v>1</v>
      </c>
      <c r="J17" s="57">
        <f>Настройки!$S$29</f>
        <v>1</v>
      </c>
      <c r="K17" s="57">
        <f>Настройки!$S$30</f>
        <v>1</v>
      </c>
      <c r="L17" s="57">
        <f>Настройки!$S$31</f>
        <v>1</v>
      </c>
      <c r="M17" s="57">
        <f>Настройки!$S$32</f>
        <v>1</v>
      </c>
      <c r="N17" s="57">
        <f>Настройки!$S$33</f>
        <v>1</v>
      </c>
      <c r="O17" s="57">
        <f>Настройки!$S$34</f>
        <v>1</v>
      </c>
      <c r="P17" s="57">
        <f>Настройки!$S$35</f>
        <v>1</v>
      </c>
      <c r="Q17" s="57">
        <f>Настройки!$S$36</f>
        <v>1</v>
      </c>
      <c r="R17" s="58">
        <f>Настройки!$S$37</f>
        <v>1</v>
      </c>
      <c r="S17" s="57">
        <f>Настройки!$S$38</f>
        <v>1</v>
      </c>
      <c r="T17" s="57">
        <f>Настройки!$S$39</f>
        <v>1</v>
      </c>
      <c r="U17" s="57">
        <f>Настройки!$S$40</f>
        <v>1</v>
      </c>
      <c r="V17" s="57">
        <f>Настройки!$S$41</f>
        <v>1</v>
      </c>
      <c r="W17" s="57">
        <f>Настройки!$S$42</f>
        <v>1</v>
      </c>
      <c r="X17" s="57">
        <f>Настройки!$S$43</f>
        <v>1</v>
      </c>
      <c r="Y17" s="57">
        <f>Настройки!$S$44</f>
        <v>1</v>
      </c>
      <c r="Z17" s="57">
        <f>Настройки!$S$45</f>
        <v>1</v>
      </c>
      <c r="AA17" s="57">
        <f>Настройки!$S$46</f>
        <v>1</v>
      </c>
      <c r="AB17" s="57">
        <f>Настройки!$S$47</f>
        <v>1</v>
      </c>
      <c r="AC17" s="57">
        <f>Настройки!$S$48</f>
        <v>1</v>
      </c>
      <c r="AD17" s="57">
        <f>Настройки!$S$49</f>
        <v>1</v>
      </c>
      <c r="AE17" s="59">
        <f>Настройки!$S$50</f>
        <v>1</v>
      </c>
      <c r="AF17" s="58"/>
      <c r="AG17" s="57">
        <f>Настройки!$S$21</f>
        <v>1</v>
      </c>
      <c r="AH17" s="57">
        <f>Настройки!$S$22</f>
        <v>1</v>
      </c>
      <c r="AI17" s="57">
        <f>Настройки!$S$23</f>
        <v>1</v>
      </c>
      <c r="AJ17" s="57">
        <f>Настройки!$S$24</f>
        <v>1</v>
      </c>
      <c r="AK17" s="57">
        <f>Настройки!$S$25</f>
        <v>1</v>
      </c>
      <c r="AL17" s="57">
        <f>Настройки!$S$26</f>
        <v>1</v>
      </c>
      <c r="AM17" s="57">
        <f>Настройки!$S$27</f>
        <v>1</v>
      </c>
      <c r="AN17" s="57">
        <f>Настройки!$S$28</f>
        <v>1</v>
      </c>
      <c r="AO17" s="57">
        <f>Настройки!$S$29</f>
        <v>1</v>
      </c>
      <c r="AP17" s="57">
        <f>Настройки!$S$30</f>
        <v>1</v>
      </c>
      <c r="AQ17" s="57">
        <f>Настройки!$S$31</f>
        <v>1</v>
      </c>
      <c r="AR17" s="57">
        <f>Настройки!$S$32</f>
        <v>1</v>
      </c>
      <c r="AS17" s="57">
        <f>Настройки!$S$33</f>
        <v>1</v>
      </c>
      <c r="AT17" s="57">
        <f>Настройки!$S$34</f>
        <v>1</v>
      </c>
      <c r="AU17" s="57">
        <f>Настройки!$S$35</f>
        <v>1</v>
      </c>
      <c r="AV17" s="57">
        <f>Настройки!$S$36</f>
        <v>1</v>
      </c>
      <c r="AW17" s="57">
        <f>Настройки!$S$37</f>
        <v>1</v>
      </c>
      <c r="AX17" s="57">
        <f>Настройки!$S$38</f>
        <v>1</v>
      </c>
      <c r="AY17" s="57">
        <f>Настройки!$S$39</f>
        <v>1</v>
      </c>
      <c r="AZ17" s="57">
        <f>Настройки!$S$40</f>
        <v>1</v>
      </c>
      <c r="BA17" s="57">
        <f>Настройки!$S$41</f>
        <v>1</v>
      </c>
      <c r="BB17" s="57">
        <f>Настройки!$S$42</f>
        <v>1</v>
      </c>
      <c r="BC17" s="57">
        <f>Настройки!$S$43</f>
        <v>1</v>
      </c>
      <c r="BD17" s="57">
        <f>Настройки!$S$44</f>
        <v>1</v>
      </c>
      <c r="BE17" s="57">
        <f>Настройки!$S$45</f>
        <v>1</v>
      </c>
      <c r="BF17" s="57">
        <f>Настройки!$S$46</f>
        <v>1</v>
      </c>
      <c r="BG17" s="57">
        <f>Настройки!$S$47</f>
        <v>1</v>
      </c>
      <c r="BH17" s="57">
        <f>Настройки!$S$48</f>
        <v>1</v>
      </c>
      <c r="BI17" s="57">
        <f>Настройки!$S$49</f>
        <v>1</v>
      </c>
      <c r="BJ17" s="57">
        <f>Настройки!$S$50</f>
        <v>1</v>
      </c>
      <c r="BK17" s="57"/>
      <c r="BL17" s="57">
        <f>Настройки!$S$21</f>
        <v>1</v>
      </c>
      <c r="BM17" s="57">
        <f>Настройки!$S$22</f>
        <v>1</v>
      </c>
      <c r="BN17" s="57">
        <f>Настройки!$S$23</f>
        <v>1</v>
      </c>
      <c r="BO17" s="57">
        <f>Настройки!$S$24</f>
        <v>1</v>
      </c>
      <c r="BP17" s="57">
        <f>Настройки!$S$25</f>
        <v>1</v>
      </c>
      <c r="BQ17" s="57">
        <f>Настройки!$S$26</f>
        <v>1</v>
      </c>
      <c r="BR17" s="57">
        <f>Настройки!$S$27</f>
        <v>1</v>
      </c>
      <c r="BS17" s="57">
        <f>Настройки!$S$28</f>
        <v>1</v>
      </c>
      <c r="BT17" s="57">
        <f>Настройки!$S$29</f>
        <v>1</v>
      </c>
      <c r="BU17" s="57">
        <f>Настройки!$S$30</f>
        <v>1</v>
      </c>
      <c r="BV17" s="57">
        <f>Настройки!$S$31</f>
        <v>1</v>
      </c>
      <c r="BW17" s="57">
        <f>Настройки!$S$32</f>
        <v>1</v>
      </c>
      <c r="BX17" s="57">
        <f>Настройки!$S$33</f>
        <v>1</v>
      </c>
      <c r="BY17" s="57">
        <f>Настройки!$S$34</f>
        <v>1</v>
      </c>
      <c r="BZ17" s="57">
        <f>Настройки!$S$35</f>
        <v>1</v>
      </c>
      <c r="CA17" s="57">
        <f>Настройки!$S$36</f>
        <v>1</v>
      </c>
      <c r="CB17" s="57">
        <f>Настройки!$S$37</f>
        <v>1</v>
      </c>
      <c r="CC17" s="57">
        <f>Настройки!$S$38</f>
        <v>1</v>
      </c>
      <c r="CD17" s="57">
        <f>Настройки!$S$39</f>
        <v>1</v>
      </c>
      <c r="CE17" s="57">
        <f>Настройки!$S$40</f>
        <v>1</v>
      </c>
      <c r="CF17" s="57">
        <f>Настройки!$S$41</f>
        <v>1</v>
      </c>
      <c r="CG17" s="57">
        <f>Настройки!$S$42</f>
        <v>1</v>
      </c>
      <c r="CH17" s="57">
        <f>Настройки!$S$43</f>
        <v>1</v>
      </c>
      <c r="CI17" s="57">
        <f>Настройки!$S$44</f>
        <v>1</v>
      </c>
      <c r="CJ17" s="57">
        <f>Настройки!$S$45</f>
        <v>1</v>
      </c>
      <c r="CK17" s="57">
        <f>Настройки!$S$46</f>
        <v>1</v>
      </c>
      <c r="CL17" s="57">
        <f>Настройки!$S$47</f>
        <v>1</v>
      </c>
      <c r="CM17" s="57">
        <f>Настройки!$S$48</f>
        <v>1</v>
      </c>
      <c r="CN17" s="57">
        <f>Настройки!$S$49</f>
        <v>1</v>
      </c>
      <c r="CO17" s="59">
        <f>Настройки!$S$50</f>
        <v>1</v>
      </c>
    </row>
    <row r="18" spans="1:93" ht="0.2" hidden="1" customHeight="1">
      <c r="A18" s="53" t="s">
        <v>88</v>
      </c>
      <c r="B18" s="57" t="str">
        <f>IF(Настройки!$T$21&lt;&gt;"",Настройки!$T$21,IF(Настройки!$B$12="Минимум","LOW_MU",IF(Настройки!$B$12="Не учитывать","IGNORE","BLOCK")))</f>
        <v>BLOCK</v>
      </c>
      <c r="C18" s="57" t="str">
        <f>IF(Настройки!$T$22&lt;&gt;"",Настройки!$T$22,IF(Настройки!$B$12="Минимум","LOW_MU",IF(Настройки!$B$12="Не учитывать","IGNORE","BLOCK")))</f>
        <v>BLOCK</v>
      </c>
      <c r="D18" s="57" t="str">
        <f>IF(Настройки!$T$23&lt;&gt;"",Настройки!$T$23,IF(Настройки!$B$12="Минимум","LOW_MU",IF(Настройки!$B$12="Не учитывать","IGNORE","BLOCK")))</f>
        <v>BLOCK</v>
      </c>
      <c r="E18" s="57" t="str">
        <f>IF(Настройки!$T$24&lt;&gt;"",Настройки!$T$24,IF(Настройки!$B$12="Минимум","LOW_MU",IF(Настройки!$B$12="Не учитывать","IGNORE","BLOCK")))</f>
        <v>BLOCK</v>
      </c>
      <c r="F18" s="57" t="str">
        <f>IF(Настройки!$T$25&lt;&gt;"",Настройки!$T$25,IF(Настройки!$B$12="Минимум","LOW_MU",IF(Настройки!$B$12="Не учитывать","IGNORE","BLOCK")))</f>
        <v>BLOCK</v>
      </c>
      <c r="G18" s="57" t="str">
        <f>IF(Настройки!$T$26&lt;&gt;"",Настройки!$T$26,IF(Настройки!$B$12="Минимум","LOW_MU",IF(Настройки!$B$12="Не учитывать","IGNORE","BLOCK")))</f>
        <v>BLOCK</v>
      </c>
      <c r="H18" s="57" t="str">
        <f>IF(Настройки!$T$27&lt;&gt;"",Настройки!$T$27,IF(Настройки!$B$12="Минимум","LOW_MU",IF(Настройки!$B$12="Не учитывать","IGNORE","BLOCK")))</f>
        <v>BLOCK</v>
      </c>
      <c r="I18" s="57" t="str">
        <f>IF(Настройки!$T$28&lt;&gt;"",Настройки!$T$28,IF(Настройки!$B$12="Минимум","LOW_MU",IF(Настройки!$B$12="Не учитывать","IGNORE","BLOCK")))</f>
        <v>BLOCK</v>
      </c>
      <c r="J18" s="57" t="str">
        <f>IF(Настройки!$T$29&lt;&gt;"",Настройки!$T$29,IF(Настройки!$B$12="Минимум","LOW_MU",IF(Настройки!$B$12="Не учитывать","IGNORE","BLOCK")))</f>
        <v>BLOCK</v>
      </c>
      <c r="K18" s="57" t="str">
        <f>IF(Настройки!$T$30&lt;&gt;"",Настройки!$T$30,IF(Настройки!$B$12="Минимум","LOW_MU",IF(Настройки!$B$12="Не учитывать","IGNORE","BLOCK")))</f>
        <v>BLOCK</v>
      </c>
      <c r="L18" s="57" t="str">
        <f>IF(Настройки!$T$31&lt;&gt;"",Настройки!$T$31,IF(Настройки!$B$12="Минимум","LOW_MU",IF(Настройки!$B$12="Не учитывать","IGNORE","BLOCK")))</f>
        <v>BLOCK</v>
      </c>
      <c r="M18" s="57" t="str">
        <f>IF(Настройки!$T$32&lt;&gt;"",Настройки!$T$32,IF(Настройки!$B$12="Минимум","LOW_MU",IF(Настройки!$B$12="Не учитывать","IGNORE","BLOCK")))</f>
        <v>BLOCK</v>
      </c>
      <c r="N18" s="57" t="str">
        <f>IF(Настройки!$T$33&lt;&gt;"",Настройки!$T$33,IF(Настройки!$B$12="Минимум","LOW_MU",IF(Настройки!$B$12="Не учитывать","IGNORE","BLOCK")))</f>
        <v>BLOCK</v>
      </c>
      <c r="O18" s="57" t="str">
        <f>IF(Настройки!$T$34&lt;&gt;"",Настройки!$T$34,IF(Настройки!$B$12="Минимум","LOW_MU",IF(Настройки!$B$12="Не учитывать","IGNORE","BLOCK")))</f>
        <v>BLOCK</v>
      </c>
      <c r="P18" s="57" t="str">
        <f>IF(Настройки!$T$35&lt;&gt;"",Настройки!$T$35,IF(Настройки!$B$12="Минимум","LOW_MU",IF(Настройки!$B$12="Не учитывать","IGNORE","BLOCK")))</f>
        <v>BLOCK</v>
      </c>
      <c r="Q18" s="57" t="str">
        <f>IF(Настройки!$T$36&lt;&gt;"",Настройки!$T$36,IF(Настройки!$B$12="Минимум","LOW_MU",IF(Настройки!$B$12="Не учитывать","IGNORE","BLOCK")))</f>
        <v>BLOCK</v>
      </c>
      <c r="R18" s="58" t="str">
        <f>IF(Настройки!$T$37&lt;&gt;"",Настройки!$T$37,IF(Настройки!$B$12="Минимум","LOW_MU",IF(Настройки!$B$12="Не учитывать","IGNORE","BLOCK")))</f>
        <v>BLOCK</v>
      </c>
      <c r="S18" s="57" t="str">
        <f>IF(Настройки!$T$38&lt;&gt;"",Настройки!$T$38,IF(Настройки!$B$12="Минимум","LOW_MU",IF(Настройки!$B$12="Не учитывать","IGNORE","BLOCK")))</f>
        <v>BLOCK</v>
      </c>
      <c r="T18" s="57" t="str">
        <f>IF(Настройки!$T$39&lt;&gt;"",Настройки!$T$39,IF(Настройки!$B$12="Минимум","LOW_MU",IF(Настройки!$B$12="Не учитывать","IGNORE","BLOCK")))</f>
        <v>BLOCK</v>
      </c>
      <c r="U18" s="57" t="str">
        <f>IF(Настройки!$T$40&lt;&gt;"",Настройки!$T$40,IF(Настройки!$B$12="Минимум","LOW_MU",IF(Настройки!$B$12="Не учитывать","IGNORE","BLOCK")))</f>
        <v>BLOCK</v>
      </c>
      <c r="V18" s="57" t="str">
        <f>IF(Настройки!$T$41&lt;&gt;"",Настройки!$T$41,IF(Настройки!$B$12="Минимум","LOW_MU",IF(Настройки!$B$12="Не учитывать","IGNORE","BLOCK")))</f>
        <v>BLOCK</v>
      </c>
      <c r="W18" s="57" t="str">
        <f>IF(Настройки!$T$42&lt;&gt;"",Настройки!$T$42,IF(Настройки!$B$12="Минимум","LOW_MU",IF(Настройки!$B$12="Не учитывать","IGNORE","BLOCK")))</f>
        <v>BLOCK</v>
      </c>
      <c r="X18" s="57" t="str">
        <f>IF(Настройки!$T$43&lt;&gt;"",Настройки!$T$43,IF(Настройки!$B$12="Минимум","LOW_MU",IF(Настройки!$B$12="Не учитывать","IGNORE","BLOCK")))</f>
        <v>BLOCK</v>
      </c>
      <c r="Y18" s="57" t="str">
        <f>IF(Настройки!$T$44&lt;&gt;"",Настройки!$T$44,IF(Настройки!$B$12="Минимум","LOW_MU",IF(Настройки!$B$12="Не учитывать","IGNORE","BLOCK")))</f>
        <v>BLOCK</v>
      </c>
      <c r="Z18" s="57" t="str">
        <f>IF(Настройки!$T$45&lt;&gt;"",Настройки!$T$45,IF(Настройки!$B$12="Минимум","LOW_MU",IF(Настройки!$B$12="Не учитывать","IGNORE","BLOCK")))</f>
        <v>BLOCK</v>
      </c>
      <c r="AA18" s="57" t="str">
        <f>IF(Настройки!$T$46&lt;&gt;"",Настройки!$T$46,IF(Настройки!$B$12="Минимум","LOW_MU",IF(Настройки!$B$12="Не учитывать","IGNORE","BLOCK")))</f>
        <v>BLOCK</v>
      </c>
      <c r="AB18" s="57" t="str">
        <f>IF(Настройки!$T$47&lt;&gt;"",Настройки!$T$47,IF(Настройки!$B$12="Минимум","LOW_MU",IF(Настройки!$B$12="Не учитывать","IGNORE","BLOCK")))</f>
        <v>BLOCK</v>
      </c>
      <c r="AC18" s="57" t="str">
        <f>IF(Настройки!$T$48&lt;&gt;"",Настройки!$T$48,IF(Настройки!$B$12="Минимум","LOW_MU",IF(Настройки!$B$12="Не учитывать","IGNORE","BLOCK")))</f>
        <v>BLOCK</v>
      </c>
      <c r="AD18" s="57" t="str">
        <f>IF(Настройки!$T$49&lt;&gt;"",Настройки!$T$49,IF(Настройки!$B$12="Минимум","LOW_MU",IF(Настройки!$B$12="Не учитывать","IGNORE","BLOCK")))</f>
        <v>BLOCK</v>
      </c>
      <c r="AE18" s="59" t="str">
        <f>IF(Настройки!$T$50&lt;&gt;"",Настройки!$T$50,IF(Настройки!$B$12="Минимум","LOW_MU",IF(Настройки!$B$12="Не учитывать","IGNORE","BLOCK")))</f>
        <v>BLOCK</v>
      </c>
      <c r="AF18" s="58"/>
      <c r="AG18" s="57" t="str">
        <f>IF(Настройки!$T$21&lt;&gt;"",Настройки!$T$21,IF(Настройки!$B$12="Минимум","LOW_MU",IF(Настройки!$B$12="Не учитывать","IGNORE","BLOCK")))</f>
        <v>BLOCK</v>
      </c>
      <c r="AH18" s="57" t="str">
        <f>IF(Настройки!$T$22&lt;&gt;"",Настройки!$T$22,IF(Настройки!$B$12="Минимум","LOW_MU",IF(Настройки!$B$12="Не учитывать","IGNORE","BLOCK")))</f>
        <v>BLOCK</v>
      </c>
      <c r="AI18" s="57" t="str">
        <f>IF(Настройки!$T$23&lt;&gt;"",Настройки!$T$23,IF(Настройки!$B$12="Минимум","LOW_MU",IF(Настройки!$B$12="Не учитывать","IGNORE","BLOCK")))</f>
        <v>BLOCK</v>
      </c>
      <c r="AJ18" s="57" t="str">
        <f>IF(Настройки!$T$24&lt;&gt;"",Настройки!$T$24,IF(Настройки!$B$12="Минимум","LOW_MU",IF(Настройки!$B$12="Не учитывать","IGNORE","BLOCK")))</f>
        <v>BLOCK</v>
      </c>
      <c r="AK18" s="57" t="str">
        <f>IF(Настройки!$T$25&lt;&gt;"",Настройки!$T$25,IF(Настройки!$B$12="Минимум","LOW_MU",IF(Настройки!$B$12="Не учитывать","IGNORE","BLOCK")))</f>
        <v>BLOCK</v>
      </c>
      <c r="AL18" s="57" t="str">
        <f>IF(Настройки!$T$26&lt;&gt;"",Настройки!$T$26,IF(Настройки!$B$12="Минимум","LOW_MU",IF(Настройки!$B$12="Не учитывать","IGNORE","BLOCK")))</f>
        <v>BLOCK</v>
      </c>
      <c r="AM18" s="57" t="str">
        <f>IF(Настройки!$T$27&lt;&gt;"",Настройки!$T$27,IF(Настройки!$B$12="Минимум","LOW_MU",IF(Настройки!$B$12="Не учитывать","IGNORE","BLOCK")))</f>
        <v>BLOCK</v>
      </c>
      <c r="AN18" s="57" t="str">
        <f>IF(Настройки!$T$28&lt;&gt;"",Настройки!$T$28,IF(Настройки!$B$12="Минимум","LOW_MU",IF(Настройки!$B$12="Не учитывать","IGNORE","BLOCK")))</f>
        <v>BLOCK</v>
      </c>
      <c r="AO18" s="57" t="str">
        <f>IF(Настройки!$T$29&lt;&gt;"",Настройки!$T$29,IF(Настройки!$B$12="Минимум","LOW_MU",IF(Настройки!$B$12="Не учитывать","IGNORE","BLOCK")))</f>
        <v>BLOCK</v>
      </c>
      <c r="AP18" s="57" t="str">
        <f>IF(Настройки!$T$30&lt;&gt;"",Настройки!$T$30,IF(Настройки!$B$12="Минимум","LOW_MU",IF(Настройки!$B$12="Не учитывать","IGNORE","BLOCK")))</f>
        <v>BLOCK</v>
      </c>
      <c r="AQ18" s="57" t="str">
        <f>IF(Настройки!$T$31&lt;&gt;"",Настройки!$T$31,IF(Настройки!$B$12="Минимум","LOW_MU",IF(Настройки!$B$12="Не учитывать","IGNORE","BLOCK")))</f>
        <v>BLOCK</v>
      </c>
      <c r="AR18" s="57" t="str">
        <f>IF(Настройки!$T$32&lt;&gt;"",Настройки!$T$32,IF(Настройки!$B$12="Минимум","LOW_MU",IF(Настройки!$B$12="Не учитывать","IGNORE","BLOCK")))</f>
        <v>BLOCK</v>
      </c>
      <c r="AS18" s="57" t="str">
        <f>IF(Настройки!$T$33&lt;&gt;"",Настройки!$T$33,IF(Настройки!$B$12="Минимум","LOW_MU",IF(Настройки!$B$12="Не учитывать","IGNORE","BLOCK")))</f>
        <v>BLOCK</v>
      </c>
      <c r="AT18" s="57" t="str">
        <f>IF(Настройки!$T$34&lt;&gt;"",Настройки!$T$34,IF(Настройки!$B$12="Минимум","LOW_MU",IF(Настройки!$B$12="Не учитывать","IGNORE","BLOCK")))</f>
        <v>BLOCK</v>
      </c>
      <c r="AU18" s="57" t="str">
        <f>IF(Настройки!$T$35&lt;&gt;"",Настройки!$T$35,IF(Настройки!$B$12="Минимум","LOW_MU",IF(Настройки!$B$12="Не учитывать","IGNORE","BLOCK")))</f>
        <v>BLOCK</v>
      </c>
      <c r="AV18" s="57" t="str">
        <f>IF(Настройки!$T$36&lt;&gt;"",Настройки!$T$36,IF(Настройки!$B$12="Минимум","LOW_MU",IF(Настройки!$B$12="Не учитывать","IGNORE","BLOCK")))</f>
        <v>BLOCK</v>
      </c>
      <c r="AW18" s="57" t="str">
        <f>IF(Настройки!$T$37&lt;&gt;"",Настройки!$T$37,IF(Настройки!$B$12="Минимум","LOW_MU",IF(Настройки!$B$12="Не учитывать","IGNORE","BLOCK")))</f>
        <v>BLOCK</v>
      </c>
      <c r="AX18" s="57" t="str">
        <f>IF(Настройки!$T$38&lt;&gt;"",Настройки!$T$38,IF(Настройки!$B$12="Минимум","LOW_MU",IF(Настройки!$B$12="Не учитывать","IGNORE","BLOCK")))</f>
        <v>BLOCK</v>
      </c>
      <c r="AY18" s="57" t="str">
        <f>IF(Настройки!$T$39&lt;&gt;"",Настройки!$T$39,IF(Настройки!$B$12="Минимум","LOW_MU",IF(Настройки!$B$12="Не учитывать","IGNORE","BLOCK")))</f>
        <v>BLOCK</v>
      </c>
      <c r="AZ18" s="57" t="str">
        <f>IF(Настройки!$T$40&lt;&gt;"",Настройки!$T$40,IF(Настройки!$B$12="Минимум","LOW_MU",IF(Настройки!$B$12="Не учитывать","IGNORE","BLOCK")))</f>
        <v>BLOCK</v>
      </c>
      <c r="BA18" s="57" t="str">
        <f>IF(Настройки!$T$41&lt;&gt;"",Настройки!$T$41,IF(Настройки!$B$12="Минимум","LOW_MU",IF(Настройки!$B$12="Не учитывать","IGNORE","BLOCK")))</f>
        <v>BLOCK</v>
      </c>
      <c r="BB18" s="57" t="str">
        <f>IF(Настройки!$T$42&lt;&gt;"",Настройки!$T$42,IF(Настройки!$B$12="Минимум","LOW_MU",IF(Настройки!$B$12="Не учитывать","IGNORE","BLOCK")))</f>
        <v>BLOCK</v>
      </c>
      <c r="BC18" s="57" t="str">
        <f>IF(Настройки!$T$43&lt;&gt;"",Настройки!$T$43,IF(Настройки!$B$12="Минимум","LOW_MU",IF(Настройки!$B$12="Не учитывать","IGNORE","BLOCK")))</f>
        <v>BLOCK</v>
      </c>
      <c r="BD18" s="57" t="str">
        <f>IF(Настройки!$T$44&lt;&gt;"",Настройки!$T$44,IF(Настройки!$B$12="Минимум","LOW_MU",IF(Настройки!$B$12="Не учитывать","IGNORE","BLOCK")))</f>
        <v>BLOCK</v>
      </c>
      <c r="BE18" s="57" t="str">
        <f>IF(Настройки!$T$45&lt;&gt;"",Настройки!$T$45,IF(Настройки!$B$12="Минимум","LOW_MU",IF(Настройки!$B$12="Не учитывать","IGNORE","BLOCK")))</f>
        <v>BLOCK</v>
      </c>
      <c r="BF18" s="57" t="str">
        <f>IF(Настройки!$T$46&lt;&gt;"",Настройки!$T$46,IF(Настройки!$B$12="Минимум","LOW_MU",IF(Настройки!$B$12="Не учитывать","IGNORE","BLOCK")))</f>
        <v>BLOCK</v>
      </c>
      <c r="BG18" s="57" t="str">
        <f>IF(Настройки!$T$47&lt;&gt;"",Настройки!$T$47,IF(Настройки!$B$12="Минимум","LOW_MU",IF(Настройки!$B$12="Не учитывать","IGNORE","BLOCK")))</f>
        <v>BLOCK</v>
      </c>
      <c r="BH18" s="57" t="str">
        <f>IF(Настройки!$T$48&lt;&gt;"",Настройки!$T$48,IF(Настройки!$B$12="Минимум","LOW_MU",IF(Настройки!$B$12="Не учитывать","IGNORE","BLOCK")))</f>
        <v>BLOCK</v>
      </c>
      <c r="BI18" s="57" t="str">
        <f>IF(Настройки!$T$49&lt;&gt;"",Настройки!$T$49,IF(Настройки!$B$12="Минимум","LOW_MU",IF(Настройки!$B$12="Не учитывать","IGNORE","BLOCK")))</f>
        <v>BLOCK</v>
      </c>
      <c r="BJ18" s="57" t="str">
        <f>IF(Настройки!$T$50&lt;&gt;"",Настройки!$T$50,IF(Настройки!$B$12="Минимум","LOW_MU",IF(Настройки!$B$12="Не учитывать","IGNORE","BLOCK")))</f>
        <v>BLOCK</v>
      </c>
      <c r="BK18" s="57"/>
      <c r="BL18" s="57" t="str">
        <f>IF(Настройки!$T$21&lt;&gt;"",Настройки!$T$21,IF(Настройки!$B$12="Минимум","LOW_MU",IF(Настройки!$B$12="Не учитывать","IGNORE","BLOCK")))</f>
        <v>BLOCK</v>
      </c>
      <c r="BM18" s="57" t="str">
        <f>IF(Настройки!$T$22&lt;&gt;"",Настройки!$T$22,IF(Настройки!$B$12="Минимум","LOW_MU",IF(Настройки!$B$12="Не учитывать","IGNORE","BLOCK")))</f>
        <v>BLOCK</v>
      </c>
      <c r="BN18" s="57" t="str">
        <f>IF(Настройки!$T$23&lt;&gt;"",Настройки!$T$23,IF(Настройки!$B$12="Минимум","LOW_MU",IF(Настройки!$B$12="Не учитывать","IGNORE","BLOCK")))</f>
        <v>BLOCK</v>
      </c>
      <c r="BO18" s="57" t="str">
        <f>IF(Настройки!$T$24&lt;&gt;"",Настройки!$T$24,IF(Настройки!$B$12="Минимум","LOW_MU",IF(Настройки!$B$12="Не учитывать","IGNORE","BLOCK")))</f>
        <v>BLOCK</v>
      </c>
      <c r="BP18" s="57" t="str">
        <f>IF(Настройки!$T$25&lt;&gt;"",Настройки!$T$25,IF(Настройки!$B$12="Минимум","LOW_MU",IF(Настройки!$B$12="Не учитывать","IGNORE","BLOCK")))</f>
        <v>BLOCK</v>
      </c>
      <c r="BQ18" s="57" t="str">
        <f>IF(Настройки!$T$26&lt;&gt;"",Настройки!$T$26,IF(Настройки!$B$12="Минимум","LOW_MU",IF(Настройки!$B$12="Не учитывать","IGNORE","BLOCK")))</f>
        <v>BLOCK</v>
      </c>
      <c r="BR18" s="57" t="str">
        <f>IF(Настройки!$T$27&lt;&gt;"",Настройки!$T$27,IF(Настройки!$B$12="Минимум","LOW_MU",IF(Настройки!$B$12="Не учитывать","IGNORE","BLOCK")))</f>
        <v>BLOCK</v>
      </c>
      <c r="BS18" s="57" t="str">
        <f>IF(Настройки!$T$28&lt;&gt;"",Настройки!$T$28,IF(Настройки!$B$12="Минимум","LOW_MU",IF(Настройки!$B$12="Не учитывать","IGNORE","BLOCK")))</f>
        <v>BLOCK</v>
      </c>
      <c r="BT18" s="57" t="str">
        <f>IF(Настройки!$T$29&lt;&gt;"",Настройки!$T$29,IF(Настройки!$B$12="Минимум","LOW_MU",IF(Настройки!$B$12="Не учитывать","IGNORE","BLOCK")))</f>
        <v>BLOCK</v>
      </c>
      <c r="BU18" s="57" t="str">
        <f>IF(Настройки!$T$30&lt;&gt;"",Настройки!$T$30,IF(Настройки!$B$12="Минимум","LOW_MU",IF(Настройки!$B$12="Не учитывать","IGNORE","BLOCK")))</f>
        <v>BLOCK</v>
      </c>
      <c r="BV18" s="57" t="str">
        <f>IF(Настройки!$T$31&lt;&gt;"",Настройки!$T$31,IF(Настройки!$B$12="Минимум","LOW_MU",IF(Настройки!$B$12="Не учитывать","IGNORE","BLOCK")))</f>
        <v>BLOCK</v>
      </c>
      <c r="BW18" s="57" t="str">
        <f>IF(Настройки!$T$32&lt;&gt;"",Настройки!$T$32,IF(Настройки!$B$12="Минимум","LOW_MU",IF(Настройки!$B$12="Не учитывать","IGNORE","BLOCK")))</f>
        <v>BLOCK</v>
      </c>
      <c r="BX18" s="57" t="str">
        <f>IF(Настройки!$T$33&lt;&gt;"",Настройки!$T$33,IF(Настройки!$B$12="Минимум","LOW_MU",IF(Настройки!$B$12="Не учитывать","IGNORE","BLOCK")))</f>
        <v>BLOCK</v>
      </c>
      <c r="BY18" s="57" t="str">
        <f>IF(Настройки!$T$34&lt;&gt;"",Настройки!$T$34,IF(Настройки!$B$12="Минимум","LOW_MU",IF(Настройки!$B$12="Не учитывать","IGNORE","BLOCK")))</f>
        <v>BLOCK</v>
      </c>
      <c r="BZ18" s="57" t="str">
        <f>IF(Настройки!$T$35&lt;&gt;"",Настройки!$T$35,IF(Настройки!$B$12="Минимум","LOW_MU",IF(Настройки!$B$12="Не учитывать","IGNORE","BLOCK")))</f>
        <v>BLOCK</v>
      </c>
      <c r="CA18" s="57" t="str">
        <f>IF(Настройки!$T$36&lt;&gt;"",Настройки!$T$36,IF(Настройки!$B$12="Минимум","LOW_MU",IF(Настройки!$B$12="Не учитывать","IGNORE","BLOCK")))</f>
        <v>BLOCK</v>
      </c>
      <c r="CB18" s="57" t="str">
        <f>IF(Настройки!$T$37&lt;&gt;"",Настройки!$T$37,IF(Настройки!$B$12="Минимум","LOW_MU",IF(Настройки!$B$12="Не учитывать","IGNORE","BLOCK")))</f>
        <v>BLOCK</v>
      </c>
      <c r="CC18" s="57" t="str">
        <f>IF(Настройки!$T$38&lt;&gt;"",Настройки!$T$38,IF(Настройки!$B$12="Минимум","LOW_MU",IF(Настройки!$B$12="Не учитывать","IGNORE","BLOCK")))</f>
        <v>BLOCK</v>
      </c>
      <c r="CD18" s="57" t="str">
        <f>IF(Настройки!$T$39&lt;&gt;"",Настройки!$T$39,IF(Настройки!$B$12="Минимум","LOW_MU",IF(Настройки!$B$12="Не учитывать","IGNORE","BLOCK")))</f>
        <v>BLOCK</v>
      </c>
      <c r="CE18" s="57" t="str">
        <f>IF(Настройки!$T$40&lt;&gt;"",Настройки!$T$40,IF(Настройки!$B$12="Минимум","LOW_MU",IF(Настройки!$B$12="Не учитывать","IGNORE","BLOCK")))</f>
        <v>BLOCK</v>
      </c>
      <c r="CF18" s="57" t="str">
        <f>IF(Настройки!$T$41&lt;&gt;"",Настройки!$T$41,IF(Настройки!$B$12="Минимум","LOW_MU",IF(Настройки!$B$12="Не учитывать","IGNORE","BLOCK")))</f>
        <v>BLOCK</v>
      </c>
      <c r="CG18" s="57" t="str">
        <f>IF(Настройки!$T$42&lt;&gt;"",Настройки!$T$42,IF(Настройки!$B$12="Минимум","LOW_MU",IF(Настройки!$B$12="Не учитывать","IGNORE","BLOCK")))</f>
        <v>BLOCK</v>
      </c>
      <c r="CH18" s="57" t="str">
        <f>IF(Настройки!$T$43&lt;&gt;"",Настройки!$T$43,IF(Настройки!$B$12="Минимум","LOW_MU",IF(Настройки!$B$12="Не учитывать","IGNORE","BLOCK")))</f>
        <v>BLOCK</v>
      </c>
      <c r="CI18" s="57" t="str">
        <f>IF(Настройки!$T$44&lt;&gt;"",Настройки!$T$44,IF(Настройки!$B$12="Минимум","LOW_MU",IF(Настройки!$B$12="Не учитывать","IGNORE","BLOCK")))</f>
        <v>BLOCK</v>
      </c>
      <c r="CJ18" s="57" t="str">
        <f>IF(Настройки!$T$45&lt;&gt;"",Настройки!$T$45,IF(Настройки!$B$12="Минимум","LOW_MU",IF(Настройки!$B$12="Не учитывать","IGNORE","BLOCK")))</f>
        <v>BLOCK</v>
      </c>
      <c r="CK18" s="57" t="str">
        <f>IF(Настройки!$T$46&lt;&gt;"",Настройки!$T$46,IF(Настройки!$B$12="Минимум","LOW_MU",IF(Настройки!$B$12="Не учитывать","IGNORE","BLOCK")))</f>
        <v>BLOCK</v>
      </c>
      <c r="CL18" s="57" t="str">
        <f>IF(Настройки!$T$47&lt;&gt;"",Настройки!$T$47,IF(Настройки!$B$12="Минимум","LOW_MU",IF(Настройки!$B$12="Не учитывать","IGNORE","BLOCK")))</f>
        <v>BLOCK</v>
      </c>
      <c r="CM18" s="57" t="str">
        <f>IF(Настройки!$T$48&lt;&gt;"",Настройки!$T$48,IF(Настройки!$B$12="Минимум","LOW_MU",IF(Настройки!$B$12="Не учитывать","IGNORE","BLOCK")))</f>
        <v>BLOCK</v>
      </c>
      <c r="CN18" s="57" t="str">
        <f>IF(Настройки!$T$49&lt;&gt;"",Настройки!$T$49,IF(Настройки!$B$12="Минимум","LOW_MU",IF(Настройки!$B$12="Не учитывать","IGNORE","BLOCK")))</f>
        <v>BLOCK</v>
      </c>
      <c r="CO18" s="59" t="str">
        <f>IF(Настройки!$T$50&lt;&gt;"",Настройки!$T$50,IF(Настройки!$B$12="Минимум","LOW_MU",IF(Настройки!$B$12="Не учитывать","IGNORE","BLOCK")))</f>
        <v>BLOCK</v>
      </c>
    </row>
    <row r="19" spans="1:93" ht="47.25">
      <c r="A19" s="18"/>
      <c r="B19" s="17" t="s">
        <v>24</v>
      </c>
      <c r="C19" s="17" t="s">
        <v>24</v>
      </c>
      <c r="D19" s="17" t="s">
        <v>24</v>
      </c>
      <c r="E19" s="17" t="s">
        <v>24</v>
      </c>
      <c r="F19" s="17" t="s">
        <v>24</v>
      </c>
      <c r="G19" s="17" t="s">
        <v>24</v>
      </c>
      <c r="H19" s="17" t="s">
        <v>24</v>
      </c>
      <c r="I19" s="17" t="s">
        <v>24</v>
      </c>
      <c r="J19" s="17" t="s">
        <v>24</v>
      </c>
      <c r="K19" s="17" t="s">
        <v>24</v>
      </c>
      <c r="L19" s="17" t="s">
        <v>24</v>
      </c>
      <c r="M19" s="17" t="s">
        <v>24</v>
      </c>
      <c r="N19" s="17" t="s">
        <v>24</v>
      </c>
      <c r="O19" s="17" t="s">
        <v>24</v>
      </c>
      <c r="P19" s="17" t="s">
        <v>24</v>
      </c>
      <c r="Q19" s="17" t="s">
        <v>24</v>
      </c>
      <c r="R19" s="66" t="s">
        <v>231</v>
      </c>
      <c r="S19" s="67" t="s">
        <v>231</v>
      </c>
      <c r="T19" s="67" t="s">
        <v>231</v>
      </c>
      <c r="U19" s="67" t="s">
        <v>231</v>
      </c>
      <c r="V19" s="67" t="s">
        <v>231</v>
      </c>
      <c r="W19" s="67" t="s">
        <v>231</v>
      </c>
      <c r="X19" s="67" t="s">
        <v>231</v>
      </c>
      <c r="Y19" s="67" t="s">
        <v>231</v>
      </c>
      <c r="Z19" s="67" t="s">
        <v>231</v>
      </c>
      <c r="AA19" s="67" t="s">
        <v>231</v>
      </c>
      <c r="AB19" s="67" t="s">
        <v>231</v>
      </c>
      <c r="AC19" s="67" t="s">
        <v>231</v>
      </c>
      <c r="AD19" s="67" t="s">
        <v>231</v>
      </c>
      <c r="AE19" s="68" t="s">
        <v>231</v>
      </c>
      <c r="AF19" s="66"/>
      <c r="AG19" s="67" t="s">
        <v>232</v>
      </c>
      <c r="AH19" s="67" t="s">
        <v>232</v>
      </c>
      <c r="AI19" s="67" t="s">
        <v>232</v>
      </c>
      <c r="AJ19" s="67" t="s">
        <v>232</v>
      </c>
      <c r="AK19" s="67" t="s">
        <v>232</v>
      </c>
      <c r="AL19" s="67" t="s">
        <v>232</v>
      </c>
      <c r="AM19" s="67" t="s">
        <v>232</v>
      </c>
      <c r="AN19" s="67" t="s">
        <v>232</v>
      </c>
      <c r="AO19" s="67" t="s">
        <v>232</v>
      </c>
      <c r="AP19" s="67" t="s">
        <v>232</v>
      </c>
      <c r="AQ19" s="67" t="s">
        <v>232</v>
      </c>
      <c r="AR19" s="67" t="s">
        <v>232</v>
      </c>
      <c r="AS19" s="67" t="s">
        <v>232</v>
      </c>
      <c r="AT19" s="67" t="s">
        <v>232</v>
      </c>
      <c r="AU19" s="67" t="s">
        <v>232</v>
      </c>
      <c r="AV19" s="67" t="s">
        <v>232</v>
      </c>
      <c r="AW19" s="67" t="s">
        <v>232</v>
      </c>
      <c r="AX19" s="67" t="s">
        <v>232</v>
      </c>
      <c r="AY19" s="67" t="s">
        <v>232</v>
      </c>
      <c r="AZ19" s="67" t="s">
        <v>232</v>
      </c>
      <c r="BA19" s="67" t="s">
        <v>232</v>
      </c>
      <c r="BB19" s="67" t="s">
        <v>232</v>
      </c>
      <c r="BC19" s="67" t="s">
        <v>232</v>
      </c>
      <c r="BD19" s="67" t="s">
        <v>232</v>
      </c>
      <c r="BE19" s="67" t="s">
        <v>232</v>
      </c>
      <c r="BF19" s="67" t="s">
        <v>232</v>
      </c>
      <c r="BG19" s="67" t="s">
        <v>232</v>
      </c>
      <c r="BH19" s="67" t="s">
        <v>232</v>
      </c>
      <c r="BI19" s="67" t="s">
        <v>232</v>
      </c>
      <c r="BJ19" s="67" t="s">
        <v>232</v>
      </c>
      <c r="BK19" s="67"/>
      <c r="BL19" s="67" t="s">
        <v>233</v>
      </c>
      <c r="BM19" s="67" t="s">
        <v>233</v>
      </c>
      <c r="BN19" s="67" t="s">
        <v>233</v>
      </c>
      <c r="BO19" s="67" t="s">
        <v>233</v>
      </c>
      <c r="BP19" s="67" t="s">
        <v>233</v>
      </c>
      <c r="BQ19" s="67" t="s">
        <v>233</v>
      </c>
      <c r="BR19" s="67" t="s">
        <v>233</v>
      </c>
      <c r="BS19" s="67" t="s">
        <v>233</v>
      </c>
      <c r="BT19" s="67" t="s">
        <v>233</v>
      </c>
      <c r="BU19" s="67" t="s">
        <v>233</v>
      </c>
      <c r="BV19" s="67" t="s">
        <v>233</v>
      </c>
      <c r="BW19" s="67" t="s">
        <v>233</v>
      </c>
      <c r="BX19" s="67" t="s">
        <v>233</v>
      </c>
      <c r="BY19" s="67" t="s">
        <v>233</v>
      </c>
      <c r="BZ19" s="67" t="s">
        <v>233</v>
      </c>
      <c r="CA19" s="67" t="s">
        <v>233</v>
      </c>
      <c r="CB19" s="67" t="s">
        <v>233</v>
      </c>
      <c r="CC19" s="67" t="s">
        <v>233</v>
      </c>
      <c r="CD19" s="67" t="s">
        <v>233</v>
      </c>
      <c r="CE19" s="67" t="s">
        <v>233</v>
      </c>
      <c r="CF19" s="67" t="s">
        <v>233</v>
      </c>
      <c r="CG19" s="67" t="s">
        <v>233</v>
      </c>
      <c r="CH19" s="67" t="s">
        <v>233</v>
      </c>
      <c r="CI19" s="67" t="s">
        <v>233</v>
      </c>
      <c r="CJ19" s="67" t="s">
        <v>233</v>
      </c>
      <c r="CK19" s="67" t="s">
        <v>233</v>
      </c>
      <c r="CL19" s="67" t="s">
        <v>233</v>
      </c>
      <c r="CM19" s="67" t="s">
        <v>233</v>
      </c>
      <c r="CN19" s="67" t="s">
        <v>233</v>
      </c>
      <c r="CO19" s="68" t="s">
        <v>233</v>
      </c>
    </row>
    <row r="20" spans="1:93">
      <c r="A20" s="24" t="str">
        <f>IF(Данные!A7="","",Данные!A7)</f>
        <v>11_ЗБС</v>
      </c>
      <c r="B20" s="19">
        <f>IF($A20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20="#FIELD",AG20="",AND(OR($B$8="CHANGE_PCT_GE",$B$8="CHANGE_ABS_GE",$B$8="COUNT_FLAG_RULE",$B$8="AND_YES",$B$8="OR_YES"),OR(BL20="#FIELD",BL20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20)))),IF($B$18="LOW_MU",MAX(Настройки!$B$14,$B$16),IF($B$18="NEUTRAL",Настройки!$B$15,IF($B$18="IGNORE","IGNORE",IF(OR(AG20="#FIELD",BL20="#FIELD"),"Поле не найдено","Недостаточно данных")))),IF($B$8="SIGMOID_INC",MAX(Настройки!$B$14,$B$16+($B$17-$B$16)/(1+EXP(-$B$12*(IF(ISNUMBER(AG20),AG20,0)-$B$11)))),IF($B$8="SIGMOID_DEC",MAX(Настройки!$B$14,$B$16+($B$17-$B$16)/(1+EXP($B$12*(IF(ISNUMBER(AG20),AG20,0)-$B$11)))),IF($B$8="TOP_PERCENT",IF((COUNTIF(INDEX(Данные!$A$7:$CV$106,0,MATCH($B$9,Данные!$A$6:$CV$6,0)),"&gt;"&amp;IF(ISNUMBER(AG20),AG20,0))+COUNTIFS(INDEX(Данные!$A$7:$CV$106,0,MATCH($B$9,Данные!$A$6:$CV$6,0)),IF(ISNUMBER(AG20),AG20,0),Данные!$A$7:$A$106,"&lt;"&amp;$A20)+1)/COUNT(INDEX(Данные!$A$7:$CV$106,0,MATCH($B$9,Данные!$A$6:$CV$6,0)))&lt;=$B$11,$B$14,$B$15),IF($B$8="MANUAL_MU",MAX(Настройки!$B$14,MIN(1,IF(ISNUMBER(AG20),AG20,0))),IF($B$8="COUNT_FLAG_RULE",IF(IF(ISNUMBER(AG20),AG20,0)&lt;=$B$11,$B$14,IF(IF(ISNUMBER(AG20),AG20,0)&gt;=$B$12,$B$15,IF(OR(LOWER(LEFT(BL20&amp;"",2))="да",BL20=1),$B$13,$B$15))),IF(OR(AND($B$8="YES_NO",OR(LOWER(LEFT(AG20&amp;"",2))="да",AG20=1)),AND($B$8="THRESHOLD_GE",IF(ISNUMBER(AG20),AG20,0)&gt;=$B$11),AND($B$8="THRESHOLD_GT",IF(ISNUMBER(AG20),AG20,0)&gt;$B$11),AND($B$8="THRESHOLD_LE",IF(ISNUMBER(AG20),AG20,0)&lt;=$B$11),AND($B$8="THRESHOLD_LT",IF(ISNUMBER(AG20),AG20,0)&lt;$B$11),AND($B$8="CHANGE_PCT_GE",IF(IF(ISNUMBER(BL20),BL20,0)=0,IF(ISNUMBER(AG20),AG20,0)&gt;0,(IF(ISNUMBER(AG20),AG20,0)-IF(ISNUMBER(BL20),BL20,0))/ABS(IF(ISNUMBER(BL20),BL20,0))&gt;=$B$11)),AND($B$8="CHANGE_ABS_GE",ABS(IF(ISNUMBER(AG20),AG20,0)-IF(ISNUMBER(BL20),BL20,0))&gt;=$B$11),AND($B$8="COUNT_LT",IF(ISNUMBER(AG20),AG20,0)&lt;$B$11),AND($B$8="COUNT_LE",IF(ISNUMBER(AG20),AG20,0)&lt;=$B$11),AND($B$8="AND_YES",OR(LOWER(LEFT(AG20&amp;"",2))="да",AG20=1),OR(LOWER(LEFT(BL20&amp;"",2))="да",BL20=1)),AND($B$8="OR_YES",OR(OR(LOWER(LEFT(AG20&amp;"",2))="да",AG20=1),OR(LOWER(LEFT(BL20&amp;"",2))="да",BL20=1)))),$B$14,$B$15))))))))))</f>
        <v>0.1</v>
      </c>
      <c r="C20" s="19">
        <f>IF($A20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20="#FIELD",AH20="",AND(OR($C$8="CHANGE_PCT_GE",$C$8="CHANGE_ABS_GE",$C$8="COUNT_FLAG_RULE",$C$8="AND_YES",$C$8="OR_YES"),OR(BM20="#FIELD",BM20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20)))),IF($C$18="LOW_MU",MAX(Настройки!$B$14,$C$16),IF($C$18="NEUTRAL",Настройки!$B$15,IF($C$18="IGNORE","IGNORE",IF(OR(AH20="#FIELD",BM20="#FIELD"),"Поле не найдено","Недостаточно данных")))),IF($C$8="SIGMOID_INC",MAX(Настройки!$B$14,$C$16+($C$17-$C$16)/(1+EXP(-$C$12*(IF(ISNUMBER(AH20),AH20,0)-$C$11)))),IF($C$8="SIGMOID_DEC",MAX(Настройки!$B$14,$C$16+($C$17-$C$16)/(1+EXP($C$12*(IF(ISNUMBER(AH20),AH20,0)-$C$11)))),IF($C$8="TOP_PERCENT",IF((COUNTIF(INDEX(Данные!$A$7:$CV$106,0,MATCH($C$9,Данные!$A$6:$CV$6,0)),"&gt;"&amp;IF(ISNUMBER(AH20),AH20,0))+COUNTIFS(INDEX(Данные!$A$7:$CV$106,0,MATCH($C$9,Данные!$A$6:$CV$6,0)),IF(ISNUMBER(AH20),AH20,0),Данные!$A$7:$A$106,"&lt;"&amp;$A20)+1)/COUNT(INDEX(Данные!$A$7:$CV$106,0,MATCH($C$9,Данные!$A$6:$CV$6,0)))&lt;=$C$11,$C$14,$C$15),IF($C$8="MANUAL_MU",MAX(Настройки!$B$14,MIN(1,IF(ISNUMBER(AH20),AH20,0))),IF($C$8="COUNT_FLAG_RULE",IF(IF(ISNUMBER(AH20),AH20,0)&lt;=$C$11,$C$14,IF(IF(ISNUMBER(AH20),AH20,0)&gt;=$C$12,$C$15,IF(OR(LOWER(LEFT(BM20&amp;"",2))="да",BM20=1),$C$13,$C$15))),IF(OR(AND($C$8="YES_NO",OR(LOWER(LEFT(AH20&amp;"",2))="да",AH20=1)),AND($C$8="THRESHOLD_GE",IF(ISNUMBER(AH20),AH20,0)&gt;=$C$11),AND($C$8="THRESHOLD_GT",IF(ISNUMBER(AH20),AH20,0)&gt;$C$11),AND($C$8="THRESHOLD_LE",IF(ISNUMBER(AH20),AH20,0)&lt;=$C$11),AND($C$8="THRESHOLD_LT",IF(ISNUMBER(AH20),AH20,0)&lt;$C$11),AND($C$8="CHANGE_PCT_GE",IF(IF(ISNUMBER(BM20),BM20,0)=0,IF(ISNUMBER(AH20),AH20,0)&gt;0,(IF(ISNUMBER(AH20),AH20,0)-IF(ISNUMBER(BM20),BM20,0))/ABS(IF(ISNUMBER(BM20),BM20,0))&gt;=$C$11)),AND($C$8="CHANGE_ABS_GE",ABS(IF(ISNUMBER(AH20),AH20,0)-IF(ISNUMBER(BM20),BM20,0))&gt;=$C$11),AND($C$8="COUNT_LT",IF(ISNUMBER(AH20),AH20,0)&lt;$C$11),AND($C$8="COUNT_LE",IF(ISNUMBER(AH20),AH20,0)&lt;=$C$11),AND($C$8="AND_YES",OR(LOWER(LEFT(AH20&amp;"",2))="да",AH20=1),OR(LOWER(LEFT(BM20&amp;"",2))="да",BM20=1)),AND($C$8="OR_YES",OR(OR(LOWER(LEFT(AH20&amp;"",2))="да",AH20=1),OR(LOWER(LEFT(BM20&amp;"",2))="да",BM20=1)))),$C$14,$C$15))))))))))</f>
        <v>0.1</v>
      </c>
      <c r="D20" s="19">
        <f>IF($A20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20="#FIELD",AI20="",AND(OR($D$8="CHANGE_PCT_GE",$D$8="CHANGE_ABS_GE",$D$8="COUNT_FLAG_RULE",$D$8="AND_YES",$D$8="OR_YES"),OR(BN20="#FIELD",BN20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20)))),IF($D$18="LOW_MU",MAX(Настройки!$B$14,$D$16),IF($D$18="NEUTRAL",Настройки!$B$15,IF($D$18="IGNORE","IGNORE",IF(OR(AI20="#FIELD",BN20="#FIELD"),"Поле не найдено","Недостаточно данных")))),IF($D$8="SIGMOID_INC",MAX(Настройки!$B$14,$D$16+($D$17-$D$16)/(1+EXP(-$D$12*(IF(ISNUMBER(AI20),AI20,0)-$D$11)))),IF($D$8="SIGMOID_DEC",MAX(Настройки!$B$14,$D$16+($D$17-$D$16)/(1+EXP($D$12*(IF(ISNUMBER(AI20),AI20,0)-$D$11)))),IF($D$8="TOP_PERCENT",IF((COUNTIF(INDEX(Данные!$A$7:$CV$106,0,MATCH($D$9,Данные!$A$6:$CV$6,0)),"&gt;"&amp;IF(ISNUMBER(AI20),AI20,0))+COUNTIFS(INDEX(Данные!$A$7:$CV$106,0,MATCH($D$9,Данные!$A$6:$CV$6,0)),IF(ISNUMBER(AI20),AI20,0),Данные!$A$7:$A$106,"&lt;"&amp;$A20)+1)/COUNT(INDEX(Данные!$A$7:$CV$106,0,MATCH($D$9,Данные!$A$6:$CV$6,0)))&lt;=$D$11,$D$14,$D$15),IF($D$8="MANUAL_MU",MAX(Настройки!$B$14,MIN(1,IF(ISNUMBER(AI20),AI20,0))),IF($D$8="COUNT_FLAG_RULE",IF(IF(ISNUMBER(AI20),AI20,0)&lt;=$D$11,$D$14,IF(IF(ISNUMBER(AI20),AI20,0)&gt;=$D$12,$D$15,IF(OR(LOWER(LEFT(BN20&amp;"",2))="да",BN20=1),$D$13,$D$15))),IF(OR(AND($D$8="YES_NO",OR(LOWER(LEFT(AI20&amp;"",2))="да",AI20=1)),AND($D$8="THRESHOLD_GE",IF(ISNUMBER(AI20),AI20,0)&gt;=$D$11),AND($D$8="THRESHOLD_GT",IF(ISNUMBER(AI20),AI20,0)&gt;$D$11),AND($D$8="THRESHOLD_LE",IF(ISNUMBER(AI20),AI20,0)&lt;=$D$11),AND($D$8="THRESHOLD_LT",IF(ISNUMBER(AI20),AI20,0)&lt;$D$11),AND($D$8="CHANGE_PCT_GE",IF(IF(ISNUMBER(BN20),BN20,0)=0,IF(ISNUMBER(AI20),AI20,0)&gt;0,(IF(ISNUMBER(AI20),AI20,0)-IF(ISNUMBER(BN20),BN20,0))/ABS(IF(ISNUMBER(BN20),BN20,0))&gt;=$D$11)),AND($D$8="CHANGE_ABS_GE",ABS(IF(ISNUMBER(AI20),AI20,0)-IF(ISNUMBER(BN20),BN20,0))&gt;=$D$11),AND($D$8="COUNT_LT",IF(ISNUMBER(AI20),AI20,0)&lt;$D$11),AND($D$8="COUNT_LE",IF(ISNUMBER(AI20),AI20,0)&lt;=$D$11),AND($D$8="AND_YES",OR(LOWER(LEFT(AI20&amp;"",2))="да",AI20=1),OR(LOWER(LEFT(BN20&amp;"",2))="да",BN20=1)),AND($D$8="OR_YES",OR(OR(LOWER(LEFT(AI20&amp;"",2))="да",AI20=1),OR(LOWER(LEFT(BN20&amp;"",2))="да",BN20=1)))),$D$14,$D$15))))))))))</f>
        <v>0.1</v>
      </c>
      <c r="E20" s="19">
        <f>IF($A20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20="#FIELD",AJ20="",AND(OR($E$8="CHANGE_PCT_GE",$E$8="CHANGE_ABS_GE",$E$8="COUNT_FLAG_RULE",$E$8="AND_YES",$E$8="OR_YES"),OR(BO20="#FIELD",BO20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20)))),IF($E$18="LOW_MU",MAX(Настройки!$B$14,$E$16),IF($E$18="NEUTRAL",Настройки!$B$15,IF($E$18="IGNORE","IGNORE",IF(OR(AJ20="#FIELD",BO20="#FIELD"),"Поле не найдено","Недостаточно данных")))),IF($E$8="SIGMOID_INC",MAX(Настройки!$B$14,$E$16+($E$17-$E$16)/(1+EXP(-$E$12*(IF(ISNUMBER(AJ20),AJ20,0)-$E$11)))),IF($E$8="SIGMOID_DEC",MAX(Настройки!$B$14,$E$16+($E$17-$E$16)/(1+EXP($E$12*(IF(ISNUMBER(AJ20),AJ20,0)-$E$11)))),IF($E$8="TOP_PERCENT",IF((COUNTIF(INDEX(Данные!$A$7:$CV$106,0,MATCH($E$9,Данные!$A$6:$CV$6,0)),"&gt;"&amp;IF(ISNUMBER(AJ20),AJ20,0))+COUNTIFS(INDEX(Данные!$A$7:$CV$106,0,MATCH($E$9,Данные!$A$6:$CV$6,0)),IF(ISNUMBER(AJ20),AJ20,0),Данные!$A$7:$A$106,"&lt;"&amp;$A20)+1)/COUNT(INDEX(Данные!$A$7:$CV$106,0,MATCH($E$9,Данные!$A$6:$CV$6,0)))&lt;=$E$11,$E$14,$E$15),IF($E$8="MANUAL_MU",MAX(Настройки!$B$14,MIN(1,IF(ISNUMBER(AJ20),AJ20,0))),IF($E$8="COUNT_FLAG_RULE",IF(IF(ISNUMBER(AJ20),AJ20,0)&lt;=$E$11,$E$14,IF(IF(ISNUMBER(AJ20),AJ20,0)&gt;=$E$12,$E$15,IF(OR(LOWER(LEFT(BO20&amp;"",2))="да",BO20=1),$E$13,$E$15))),IF(OR(AND($E$8="YES_NO",OR(LOWER(LEFT(AJ20&amp;"",2))="да",AJ20=1)),AND($E$8="THRESHOLD_GE",IF(ISNUMBER(AJ20),AJ20,0)&gt;=$E$11),AND($E$8="THRESHOLD_GT",IF(ISNUMBER(AJ20),AJ20,0)&gt;$E$11),AND($E$8="THRESHOLD_LE",IF(ISNUMBER(AJ20),AJ20,0)&lt;=$E$11),AND($E$8="THRESHOLD_LT",IF(ISNUMBER(AJ20),AJ20,0)&lt;$E$11),AND($E$8="CHANGE_PCT_GE",IF(IF(ISNUMBER(BO20),BO20,0)=0,IF(ISNUMBER(AJ20),AJ20,0)&gt;0,(IF(ISNUMBER(AJ20),AJ20,0)-IF(ISNUMBER(BO20),BO20,0))/ABS(IF(ISNUMBER(BO20),BO20,0))&gt;=$E$11)),AND($E$8="CHANGE_ABS_GE",ABS(IF(ISNUMBER(AJ20),AJ20,0)-IF(ISNUMBER(BO20),BO20,0))&gt;=$E$11),AND($E$8="COUNT_LT",IF(ISNUMBER(AJ20),AJ20,0)&lt;$E$11),AND($E$8="COUNT_LE",IF(ISNUMBER(AJ20),AJ20,0)&lt;=$E$11),AND($E$8="AND_YES",OR(LOWER(LEFT(AJ20&amp;"",2))="да",AJ20=1),OR(LOWER(LEFT(BO20&amp;"",2))="да",BO20=1)),AND($E$8="OR_YES",OR(OR(LOWER(LEFT(AJ20&amp;"",2))="да",AJ20=1),OR(LOWER(LEFT(BO20&amp;"",2))="да",BO20=1)))),$E$14,$E$15))))))))))</f>
        <v>0.1</v>
      </c>
      <c r="F20" s="19">
        <f>IF($A20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20="#FIELD",AK20="",AND(OR($F$8="CHANGE_PCT_GE",$F$8="CHANGE_ABS_GE",$F$8="COUNT_FLAG_RULE",$F$8="AND_YES",$F$8="OR_YES"),OR(BP20="#FIELD",BP20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20)))),IF($F$18="LOW_MU",MAX(Настройки!$B$14,$F$16),IF($F$18="NEUTRAL",Настройки!$B$15,IF($F$18="IGNORE","IGNORE",IF(OR(AK20="#FIELD",BP20="#FIELD"),"Поле не найдено","Недостаточно данных")))),IF($F$8="SIGMOID_INC",MAX(Настройки!$B$14,$F$16+($F$17-$F$16)/(1+EXP(-$F$12*(IF(ISNUMBER(AK20),AK20,0)-$F$11)))),IF($F$8="SIGMOID_DEC",MAX(Настройки!$B$14,$F$16+($F$17-$F$16)/(1+EXP($F$12*(IF(ISNUMBER(AK20),AK20,0)-$F$11)))),IF($F$8="TOP_PERCENT",IF((COUNTIF(INDEX(Данные!$A$7:$CV$106,0,MATCH($F$9,Данные!$A$6:$CV$6,0)),"&gt;"&amp;IF(ISNUMBER(AK20),AK20,0))+COUNTIFS(INDEX(Данные!$A$7:$CV$106,0,MATCH($F$9,Данные!$A$6:$CV$6,0)),IF(ISNUMBER(AK20),AK20,0),Данные!$A$7:$A$106,"&lt;"&amp;$A20)+1)/COUNT(INDEX(Данные!$A$7:$CV$106,0,MATCH($F$9,Данные!$A$6:$CV$6,0)))&lt;=$F$11,$F$14,$F$15),IF($F$8="MANUAL_MU",MAX(Настройки!$B$14,MIN(1,IF(ISNUMBER(AK20),AK20,0))),IF($F$8="COUNT_FLAG_RULE",IF(IF(ISNUMBER(AK20),AK20,0)&lt;=$F$11,$F$14,IF(IF(ISNUMBER(AK20),AK20,0)&gt;=$F$12,$F$15,IF(OR(LOWER(LEFT(BP20&amp;"",2))="да",BP20=1),$F$13,$F$15))),IF(OR(AND($F$8="YES_NO",OR(LOWER(LEFT(AK20&amp;"",2))="да",AK20=1)),AND($F$8="THRESHOLD_GE",IF(ISNUMBER(AK20),AK20,0)&gt;=$F$11),AND($F$8="THRESHOLD_GT",IF(ISNUMBER(AK20),AK20,0)&gt;$F$11),AND($F$8="THRESHOLD_LE",IF(ISNUMBER(AK20),AK20,0)&lt;=$F$11),AND($F$8="THRESHOLD_LT",IF(ISNUMBER(AK20),AK20,0)&lt;$F$11),AND($F$8="CHANGE_PCT_GE",IF(IF(ISNUMBER(BP20),BP20,0)=0,IF(ISNUMBER(AK20),AK20,0)&gt;0,(IF(ISNUMBER(AK20),AK20,0)-IF(ISNUMBER(BP20),BP20,0))/ABS(IF(ISNUMBER(BP20),BP20,0))&gt;=$F$11)),AND($F$8="CHANGE_ABS_GE",ABS(IF(ISNUMBER(AK20),AK20,0)-IF(ISNUMBER(BP20),BP20,0))&gt;=$F$11),AND($F$8="COUNT_LT",IF(ISNUMBER(AK20),AK20,0)&lt;$F$11),AND($F$8="COUNT_LE",IF(ISNUMBER(AK20),AK20,0)&lt;=$F$11),AND($F$8="AND_YES",OR(LOWER(LEFT(AK20&amp;"",2))="да",AK20=1),OR(LOWER(LEFT(BP20&amp;"",2))="да",BP20=1)),AND($F$8="OR_YES",OR(OR(LOWER(LEFT(AK20&amp;"",2))="да",AK20=1),OR(LOWER(LEFT(BP20&amp;"",2))="да",BP20=1)))),$F$14,$F$15))))))))))</f>
        <v>0.1</v>
      </c>
      <c r="G20" s="19">
        <f>IF($A20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20="#FIELD",AL20="",AND(OR($G$8="CHANGE_PCT_GE",$G$8="CHANGE_ABS_GE",$G$8="COUNT_FLAG_RULE",$G$8="AND_YES",$G$8="OR_YES"),OR(BQ20="#FIELD",BQ20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20)))),IF($G$18="LOW_MU",MAX(Настройки!$B$14,$G$16),IF($G$18="NEUTRAL",Настройки!$B$15,IF($G$18="IGNORE","IGNORE",IF(OR(AL20="#FIELD",BQ20="#FIELD"),"Поле не найдено","Недостаточно данных")))),IF($G$8="SIGMOID_INC",MAX(Настройки!$B$14,$G$16+($G$17-$G$16)/(1+EXP(-$G$12*(IF(ISNUMBER(AL20),AL20,0)-$G$11)))),IF($G$8="SIGMOID_DEC",MAX(Настройки!$B$14,$G$16+($G$17-$G$16)/(1+EXP($G$12*(IF(ISNUMBER(AL20),AL20,0)-$G$11)))),IF($G$8="TOP_PERCENT",IF((COUNTIF(INDEX(Данные!$A$7:$CV$106,0,MATCH($G$9,Данные!$A$6:$CV$6,0)),"&gt;"&amp;IF(ISNUMBER(AL20),AL20,0))+COUNTIFS(INDEX(Данные!$A$7:$CV$106,0,MATCH($G$9,Данные!$A$6:$CV$6,0)),IF(ISNUMBER(AL20),AL20,0),Данные!$A$7:$A$106,"&lt;"&amp;$A20)+1)/COUNT(INDEX(Данные!$A$7:$CV$106,0,MATCH($G$9,Данные!$A$6:$CV$6,0)))&lt;=$G$11,$G$14,$G$15),IF($G$8="MANUAL_MU",MAX(Настройки!$B$14,MIN(1,IF(ISNUMBER(AL20),AL20,0))),IF($G$8="COUNT_FLAG_RULE",IF(IF(ISNUMBER(AL20),AL20,0)&lt;=$G$11,$G$14,IF(IF(ISNUMBER(AL20),AL20,0)&gt;=$G$12,$G$15,IF(OR(LOWER(LEFT(BQ20&amp;"",2))="да",BQ20=1),$G$13,$G$15))),IF(OR(AND($G$8="YES_NO",OR(LOWER(LEFT(AL20&amp;"",2))="да",AL20=1)),AND($G$8="THRESHOLD_GE",IF(ISNUMBER(AL20),AL20,0)&gt;=$G$11),AND($G$8="THRESHOLD_GT",IF(ISNUMBER(AL20),AL20,0)&gt;$G$11),AND($G$8="THRESHOLD_LE",IF(ISNUMBER(AL20),AL20,0)&lt;=$G$11),AND($G$8="THRESHOLD_LT",IF(ISNUMBER(AL20),AL20,0)&lt;$G$11),AND($G$8="CHANGE_PCT_GE",IF(IF(ISNUMBER(BQ20),BQ20,0)=0,IF(ISNUMBER(AL20),AL20,0)&gt;0,(IF(ISNUMBER(AL20),AL20,0)-IF(ISNUMBER(BQ20),BQ20,0))/ABS(IF(ISNUMBER(BQ20),BQ20,0))&gt;=$G$11)),AND($G$8="CHANGE_ABS_GE",ABS(IF(ISNUMBER(AL20),AL20,0)-IF(ISNUMBER(BQ20),BQ20,0))&gt;=$G$11),AND($G$8="COUNT_LT",IF(ISNUMBER(AL20),AL20,0)&lt;$G$11),AND($G$8="COUNT_LE",IF(ISNUMBER(AL20),AL20,0)&lt;=$G$11),AND($G$8="AND_YES",OR(LOWER(LEFT(AL20&amp;"",2))="да",AL20=1),OR(LOWER(LEFT(BQ20&amp;"",2))="да",BQ20=1)),AND($G$8="OR_YES",OR(OR(LOWER(LEFT(AL20&amp;"",2))="да",AL20=1),OR(LOWER(LEFT(BQ20&amp;"",2))="да",BQ20=1)))),$G$14,$G$15))))))))))</f>
        <v>0.1</v>
      </c>
      <c r="H20" s="19">
        <f>IF($A20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20="#FIELD",AM20="",AND(OR($H$8="CHANGE_PCT_GE",$H$8="CHANGE_ABS_GE",$H$8="COUNT_FLAG_RULE",$H$8="AND_YES",$H$8="OR_YES"),OR(BR20="#FIELD",BR20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20)))),IF($H$18="LOW_MU",MAX(Настройки!$B$14,$H$16),IF($H$18="NEUTRAL",Настройки!$B$15,IF($H$18="IGNORE","IGNORE",IF(OR(AM20="#FIELD",BR20="#FIELD"),"Поле не найдено","Недостаточно данных")))),IF($H$8="SIGMOID_INC",MAX(Настройки!$B$14,$H$16+($H$17-$H$16)/(1+EXP(-$H$12*(IF(ISNUMBER(AM20),AM20,0)-$H$11)))),IF($H$8="SIGMOID_DEC",MAX(Настройки!$B$14,$H$16+($H$17-$H$16)/(1+EXP($H$12*(IF(ISNUMBER(AM20),AM20,0)-$H$11)))),IF($H$8="TOP_PERCENT",IF((COUNTIF(INDEX(Данные!$A$7:$CV$106,0,MATCH($H$9,Данные!$A$6:$CV$6,0)),"&gt;"&amp;IF(ISNUMBER(AM20),AM20,0))+COUNTIFS(INDEX(Данные!$A$7:$CV$106,0,MATCH($H$9,Данные!$A$6:$CV$6,0)),IF(ISNUMBER(AM20),AM20,0),Данные!$A$7:$A$106,"&lt;"&amp;$A20)+1)/COUNT(INDEX(Данные!$A$7:$CV$106,0,MATCH($H$9,Данные!$A$6:$CV$6,0)))&lt;=$H$11,$H$14,$H$15),IF($H$8="MANUAL_MU",MAX(Настройки!$B$14,MIN(1,IF(ISNUMBER(AM20),AM20,0))),IF($H$8="COUNT_FLAG_RULE",IF(IF(ISNUMBER(AM20),AM20,0)&lt;=$H$11,$H$14,IF(IF(ISNUMBER(AM20),AM20,0)&gt;=$H$12,$H$15,IF(OR(LOWER(LEFT(BR20&amp;"",2))="да",BR20=1),$H$13,$H$15))),IF(OR(AND($H$8="YES_NO",OR(LOWER(LEFT(AM20&amp;"",2))="да",AM20=1)),AND($H$8="THRESHOLD_GE",IF(ISNUMBER(AM20),AM20,0)&gt;=$H$11),AND($H$8="THRESHOLD_GT",IF(ISNUMBER(AM20),AM20,0)&gt;$H$11),AND($H$8="THRESHOLD_LE",IF(ISNUMBER(AM20),AM20,0)&lt;=$H$11),AND($H$8="THRESHOLD_LT",IF(ISNUMBER(AM20),AM20,0)&lt;$H$11),AND($H$8="CHANGE_PCT_GE",IF(IF(ISNUMBER(BR20),BR20,0)=0,IF(ISNUMBER(AM20),AM20,0)&gt;0,(IF(ISNUMBER(AM20),AM20,0)-IF(ISNUMBER(BR20),BR20,0))/ABS(IF(ISNUMBER(BR20),BR20,0))&gt;=$H$11)),AND($H$8="CHANGE_ABS_GE",ABS(IF(ISNUMBER(AM20),AM20,0)-IF(ISNUMBER(BR20),BR20,0))&gt;=$H$11),AND($H$8="COUNT_LT",IF(ISNUMBER(AM20),AM20,0)&lt;$H$11),AND($H$8="COUNT_LE",IF(ISNUMBER(AM20),AM20,0)&lt;=$H$11),AND($H$8="AND_YES",OR(LOWER(LEFT(AM20&amp;"",2))="да",AM20=1),OR(LOWER(LEFT(BR20&amp;"",2))="да",BR20=1)),AND($H$8="OR_YES",OR(OR(LOWER(LEFT(AM20&amp;"",2))="да",AM20=1),OR(LOWER(LEFT(BR20&amp;"",2))="да",BR20=1)))),$H$14,$H$15))))))))))</f>
        <v>0.87844000929183919</v>
      </c>
      <c r="I20" s="19">
        <f>IF($A20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20="#FIELD",AN20="",AND(OR($I$8="CHANGE_PCT_GE",$I$8="CHANGE_ABS_GE",$I$8="COUNT_FLAG_RULE",$I$8="AND_YES",$I$8="OR_YES"),OR(BS20="#FIELD",BS20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20)))),IF($I$18="LOW_MU",MAX(Настройки!$B$14,$I$16),IF($I$18="NEUTRAL",Настройки!$B$15,IF($I$18="IGNORE","IGNORE",IF(OR(AN20="#FIELD",BS20="#FIELD"),"Поле не найдено","Недостаточно данных")))),IF($I$8="SIGMOID_INC",MAX(Настройки!$B$14,$I$16+($I$17-$I$16)/(1+EXP(-$I$12*(IF(ISNUMBER(AN20),AN20,0)-$I$11)))),IF($I$8="SIGMOID_DEC",MAX(Настройки!$B$14,$I$16+($I$17-$I$16)/(1+EXP($I$12*(IF(ISNUMBER(AN20),AN20,0)-$I$11)))),IF($I$8="TOP_PERCENT",IF((COUNTIF(INDEX(Данные!$A$7:$CV$106,0,MATCH($I$9,Данные!$A$6:$CV$6,0)),"&gt;"&amp;IF(ISNUMBER(AN20),AN20,0))+COUNTIFS(INDEX(Данные!$A$7:$CV$106,0,MATCH($I$9,Данные!$A$6:$CV$6,0)),IF(ISNUMBER(AN20),AN20,0),Данные!$A$7:$A$106,"&lt;"&amp;$A20)+1)/COUNT(INDEX(Данные!$A$7:$CV$106,0,MATCH($I$9,Данные!$A$6:$CV$6,0)))&lt;=$I$11,$I$14,$I$15),IF($I$8="MANUAL_MU",MAX(Настройки!$B$14,MIN(1,IF(ISNUMBER(AN20),AN20,0))),IF($I$8="COUNT_FLAG_RULE",IF(IF(ISNUMBER(AN20),AN20,0)&lt;=$I$11,$I$14,IF(IF(ISNUMBER(AN20),AN20,0)&gt;=$I$12,$I$15,IF(OR(LOWER(LEFT(BS20&amp;"",2))="да",BS20=1),$I$13,$I$15))),IF(OR(AND($I$8="YES_NO",OR(LOWER(LEFT(AN20&amp;"",2))="да",AN20=1)),AND($I$8="THRESHOLD_GE",IF(ISNUMBER(AN20),AN20,0)&gt;=$I$11),AND($I$8="THRESHOLD_GT",IF(ISNUMBER(AN20),AN20,0)&gt;$I$11),AND($I$8="THRESHOLD_LE",IF(ISNUMBER(AN20),AN20,0)&lt;=$I$11),AND($I$8="THRESHOLD_LT",IF(ISNUMBER(AN20),AN20,0)&lt;$I$11),AND($I$8="CHANGE_PCT_GE",IF(IF(ISNUMBER(BS20),BS20,0)=0,IF(ISNUMBER(AN20),AN20,0)&gt;0,(IF(ISNUMBER(AN20),AN20,0)-IF(ISNUMBER(BS20),BS20,0))/ABS(IF(ISNUMBER(BS20),BS20,0))&gt;=$I$11)),AND($I$8="CHANGE_ABS_GE",ABS(IF(ISNUMBER(AN20),AN20,0)-IF(ISNUMBER(BS20),BS20,0))&gt;=$I$11),AND($I$8="COUNT_LT",IF(ISNUMBER(AN20),AN20,0)&lt;$I$11),AND($I$8="COUNT_LE",IF(ISNUMBER(AN20),AN20,0)&lt;=$I$11),AND($I$8="AND_YES",OR(LOWER(LEFT(AN20&amp;"",2))="да",AN20=1),OR(LOWER(LEFT(BS20&amp;"",2))="да",BS20=1)),AND($I$8="OR_YES",OR(OR(LOWER(LEFT(AN20&amp;"",2))="да",AN20=1),OR(LOWER(LEFT(BS20&amp;"",2))="да",BS20=1)))),$I$14,$I$15))))))))))</f>
        <v>1</v>
      </c>
      <c r="J20" s="19">
        <f>IF($A20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20="#FIELD",AO20="",AND(OR($J$8="CHANGE_PCT_GE",$J$8="CHANGE_ABS_GE",$J$8="COUNT_FLAG_RULE",$J$8="AND_YES",$J$8="OR_YES"),OR(BT20="#FIELD",BT20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20)))),IF($J$18="LOW_MU",MAX(Настройки!$B$14,$J$16),IF($J$18="NEUTRAL",Настройки!$B$15,IF($J$18="IGNORE","IGNORE",IF(OR(AO20="#FIELD",BT20="#FIELD"),"Поле не найдено","Недостаточно данных")))),IF($J$8="SIGMOID_INC",MAX(Настройки!$B$14,$J$16+($J$17-$J$16)/(1+EXP(-$J$12*(IF(ISNUMBER(AO20),AO20,0)-$J$11)))),IF($J$8="SIGMOID_DEC",MAX(Настройки!$B$14,$J$16+($J$17-$J$16)/(1+EXP($J$12*(IF(ISNUMBER(AO20),AO20,0)-$J$11)))),IF($J$8="TOP_PERCENT",IF((COUNTIF(INDEX(Данные!$A$7:$CV$106,0,MATCH($J$9,Данные!$A$6:$CV$6,0)),"&gt;"&amp;IF(ISNUMBER(AO20),AO20,0))+COUNTIFS(INDEX(Данные!$A$7:$CV$106,0,MATCH($J$9,Данные!$A$6:$CV$6,0)),IF(ISNUMBER(AO20),AO20,0),Данные!$A$7:$A$106,"&lt;"&amp;$A20)+1)/COUNT(INDEX(Данные!$A$7:$CV$106,0,MATCH($J$9,Данные!$A$6:$CV$6,0)))&lt;=$J$11,$J$14,$J$15),IF($J$8="MANUAL_MU",MAX(Настройки!$B$14,MIN(1,IF(ISNUMBER(AO20),AO20,0))),IF($J$8="COUNT_FLAG_RULE",IF(IF(ISNUMBER(AO20),AO20,0)&lt;=$J$11,$J$14,IF(IF(ISNUMBER(AO20),AO20,0)&gt;=$J$12,$J$15,IF(OR(LOWER(LEFT(BT20&amp;"",2))="да",BT20=1),$J$13,$J$15))),IF(OR(AND($J$8="YES_NO",OR(LOWER(LEFT(AO20&amp;"",2))="да",AO20=1)),AND($J$8="THRESHOLD_GE",IF(ISNUMBER(AO20),AO20,0)&gt;=$J$11),AND($J$8="THRESHOLD_GT",IF(ISNUMBER(AO20),AO20,0)&gt;$J$11),AND($J$8="THRESHOLD_LE",IF(ISNUMBER(AO20),AO20,0)&lt;=$J$11),AND($J$8="THRESHOLD_LT",IF(ISNUMBER(AO20),AO20,0)&lt;$J$11),AND($J$8="CHANGE_PCT_GE",IF(IF(ISNUMBER(BT20),BT20,0)=0,IF(ISNUMBER(AO20),AO20,0)&gt;0,(IF(ISNUMBER(AO20),AO20,0)-IF(ISNUMBER(BT20),BT20,0))/ABS(IF(ISNUMBER(BT20),BT20,0))&gt;=$J$11)),AND($J$8="CHANGE_ABS_GE",ABS(IF(ISNUMBER(AO20),AO20,0)-IF(ISNUMBER(BT20),BT20,0))&gt;=$J$11),AND($J$8="COUNT_LT",IF(ISNUMBER(AO20),AO20,0)&lt;$J$11),AND($J$8="COUNT_LE",IF(ISNUMBER(AO20),AO20,0)&lt;=$J$11),AND($J$8="AND_YES",OR(LOWER(LEFT(AO20&amp;"",2))="да",AO20=1),OR(LOWER(LEFT(BT20&amp;"",2))="да",BT20=1)),AND($J$8="OR_YES",OR(OR(LOWER(LEFT(AO20&amp;"",2))="да",AO20=1),OR(LOWER(LEFT(BT20&amp;"",2))="да",BT20=1)))),$J$14,$J$15))))))))))</f>
        <v>0.9120962734648923</v>
      </c>
      <c r="K20" s="19" t="str">
        <f>IF($A20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20="#FIELD",AP20="",AND(OR($K$8="CHANGE_PCT_GE",$K$8="CHANGE_ABS_GE",$K$8="COUNT_FLAG_RULE",$K$8="AND_YES",$K$8="OR_YES"),OR(BU20="#FIELD",BU20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20)))),IF($K$18="LOW_MU",MAX(Настройки!$B$14,$K$16),IF($K$18="NEUTRAL",Настройки!$B$15,IF($K$18="IGNORE","IGNORE",IF(OR(AP20="#FIELD",BU20="#FIELD"),"Поле не найдено","Недостаточно данных")))),IF($K$8="SIGMOID_INC",MAX(Настройки!$B$14,$K$16+($K$17-$K$16)/(1+EXP(-$K$12*(IF(ISNUMBER(AP20),AP20,0)-$K$11)))),IF($K$8="SIGMOID_DEC",MAX(Настройки!$B$14,$K$16+($K$17-$K$16)/(1+EXP($K$12*(IF(ISNUMBER(AP20),AP20,0)-$K$11)))),IF($K$8="TOP_PERCENT",IF((COUNTIF(INDEX(Данные!$A$7:$CV$106,0,MATCH($K$9,Данные!$A$6:$CV$6,0)),"&gt;"&amp;IF(ISNUMBER(AP20),AP20,0))+COUNTIFS(INDEX(Данные!$A$7:$CV$106,0,MATCH($K$9,Данные!$A$6:$CV$6,0)),IF(ISNUMBER(AP20),AP20,0),Данные!$A$7:$A$106,"&lt;"&amp;$A20)+1)/COUNT(INDEX(Данные!$A$7:$CV$106,0,MATCH($K$9,Данные!$A$6:$CV$6,0)))&lt;=$K$11,$K$14,$K$15),IF($K$8="MANUAL_MU",MAX(Настройки!$B$14,MIN(1,IF(ISNUMBER(AP20),AP20,0))),IF($K$8="COUNT_FLAG_RULE",IF(IF(ISNUMBER(AP20),AP20,0)&lt;=$K$11,$K$14,IF(IF(ISNUMBER(AP20),AP20,0)&gt;=$K$12,$K$15,IF(OR(LOWER(LEFT(BU20&amp;"",2))="да",BU20=1),$K$13,$K$15))),IF(OR(AND($K$8="YES_NO",OR(LOWER(LEFT(AP20&amp;"",2))="да",AP20=1)),AND($K$8="THRESHOLD_GE",IF(ISNUMBER(AP20),AP20,0)&gt;=$K$11),AND($K$8="THRESHOLD_GT",IF(ISNUMBER(AP20),AP20,0)&gt;$K$11),AND($K$8="THRESHOLD_LE",IF(ISNUMBER(AP20),AP20,0)&lt;=$K$11),AND($K$8="THRESHOLD_LT",IF(ISNUMBER(AP20),AP20,0)&lt;$K$11),AND($K$8="CHANGE_PCT_GE",IF(IF(ISNUMBER(BU20),BU20,0)=0,IF(ISNUMBER(AP20),AP20,0)&gt;0,(IF(ISNUMBER(AP20),AP20,0)-IF(ISNUMBER(BU20),BU20,0))/ABS(IF(ISNUMBER(BU20),BU20,0))&gt;=$K$11)),AND($K$8="CHANGE_ABS_GE",ABS(IF(ISNUMBER(AP20),AP20,0)-IF(ISNUMBER(BU20),BU20,0))&gt;=$K$11),AND($K$8="COUNT_LT",IF(ISNUMBER(AP20),AP20,0)&lt;$K$11),AND($K$8="COUNT_LE",IF(ISNUMBER(AP20),AP20,0)&lt;=$K$11),AND($K$8="AND_YES",OR(LOWER(LEFT(AP20&amp;"",2))="да",AP20=1),OR(LOWER(LEFT(BU20&amp;"",2))="да",BU20=1)),AND($K$8="OR_YES",OR(OR(LOWER(LEFT(AP20&amp;"",2))="да",AP20=1),OR(LOWER(LEFT(BU20&amp;"",2))="да",BU20=1)))),$K$14,$K$15))))))))))</f>
        <v/>
      </c>
      <c r="L20" s="19" t="str">
        <f>IF($A20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20="#FIELD",AQ20="",AND(OR($L$8="CHANGE_PCT_GE",$L$8="CHANGE_ABS_GE",$L$8="COUNT_FLAG_RULE",$L$8="AND_YES",$L$8="OR_YES"),OR(BV20="#FIELD",BV20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20)))),IF($L$18="LOW_MU",MAX(Настройки!$B$14,$L$16),IF($L$18="NEUTRAL",Настройки!$B$15,IF($L$18="IGNORE","IGNORE",IF(OR(AQ20="#FIELD",BV20="#FIELD"),"Поле не найдено","Недостаточно данных")))),IF($L$8="SIGMOID_INC",MAX(Настройки!$B$14,$L$16+($L$17-$L$16)/(1+EXP(-$L$12*(IF(ISNUMBER(AQ20),AQ20,0)-$L$11)))),IF($L$8="SIGMOID_DEC",MAX(Настройки!$B$14,$L$16+($L$17-$L$16)/(1+EXP($L$12*(IF(ISNUMBER(AQ20),AQ20,0)-$L$11)))),IF($L$8="TOP_PERCENT",IF((COUNTIF(INDEX(Данные!$A$7:$CV$106,0,MATCH($L$9,Данные!$A$6:$CV$6,0)),"&gt;"&amp;IF(ISNUMBER(AQ20),AQ20,0))+COUNTIFS(INDEX(Данные!$A$7:$CV$106,0,MATCH($L$9,Данные!$A$6:$CV$6,0)),IF(ISNUMBER(AQ20),AQ20,0),Данные!$A$7:$A$106,"&lt;"&amp;$A20)+1)/COUNT(INDEX(Данные!$A$7:$CV$106,0,MATCH($L$9,Данные!$A$6:$CV$6,0)))&lt;=$L$11,$L$14,$L$15),IF($L$8="MANUAL_MU",MAX(Настройки!$B$14,MIN(1,IF(ISNUMBER(AQ20),AQ20,0))),IF($L$8="COUNT_FLAG_RULE",IF(IF(ISNUMBER(AQ20),AQ20,0)&lt;=$L$11,$L$14,IF(IF(ISNUMBER(AQ20),AQ20,0)&gt;=$L$12,$L$15,IF(OR(LOWER(LEFT(BV20&amp;"",2))="да",BV20=1),$L$13,$L$15))),IF(OR(AND($L$8="YES_NO",OR(LOWER(LEFT(AQ20&amp;"",2))="да",AQ20=1)),AND($L$8="THRESHOLD_GE",IF(ISNUMBER(AQ20),AQ20,0)&gt;=$L$11),AND($L$8="THRESHOLD_GT",IF(ISNUMBER(AQ20),AQ20,0)&gt;$L$11),AND($L$8="THRESHOLD_LE",IF(ISNUMBER(AQ20),AQ20,0)&lt;=$L$11),AND($L$8="THRESHOLD_LT",IF(ISNUMBER(AQ20),AQ20,0)&lt;$L$11),AND($L$8="CHANGE_PCT_GE",IF(IF(ISNUMBER(BV20),BV20,0)=0,IF(ISNUMBER(AQ20),AQ20,0)&gt;0,(IF(ISNUMBER(AQ20),AQ20,0)-IF(ISNUMBER(BV20),BV20,0))/ABS(IF(ISNUMBER(BV20),BV20,0))&gt;=$L$11)),AND($L$8="CHANGE_ABS_GE",ABS(IF(ISNUMBER(AQ20),AQ20,0)-IF(ISNUMBER(BV20),BV20,0))&gt;=$L$11),AND($L$8="COUNT_LT",IF(ISNUMBER(AQ20),AQ20,0)&lt;$L$11),AND($L$8="COUNT_LE",IF(ISNUMBER(AQ20),AQ20,0)&lt;=$L$11),AND($L$8="AND_YES",OR(LOWER(LEFT(AQ20&amp;"",2))="да",AQ20=1),OR(LOWER(LEFT(BV20&amp;"",2))="да",BV20=1)),AND($L$8="OR_YES",OR(OR(LOWER(LEFT(AQ20&amp;"",2))="да",AQ20=1),OR(LOWER(LEFT(BV20&amp;"",2))="да",BV20=1)))),$L$14,$L$15))))))))))</f>
        <v/>
      </c>
      <c r="M20" s="19" t="str">
        <f>IF($A20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20="#FIELD",AR20="",AND(OR($M$8="CHANGE_PCT_GE",$M$8="CHANGE_ABS_GE",$M$8="COUNT_FLAG_RULE",$M$8="AND_YES",$M$8="OR_YES"),OR(BW20="#FIELD",BW20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20)))),IF($M$18="LOW_MU",MAX(Настройки!$B$14,$M$16),IF($M$18="NEUTRAL",Настройки!$B$15,IF($M$18="IGNORE","IGNORE",IF(OR(AR20="#FIELD",BW20="#FIELD"),"Поле не найдено","Недостаточно данных")))),IF($M$8="SIGMOID_INC",MAX(Настройки!$B$14,$M$16+($M$17-$M$16)/(1+EXP(-$M$12*(IF(ISNUMBER(AR20),AR20,0)-$M$11)))),IF($M$8="SIGMOID_DEC",MAX(Настройки!$B$14,$M$16+($M$17-$M$16)/(1+EXP($M$12*(IF(ISNUMBER(AR20),AR20,0)-$M$11)))),IF($M$8="TOP_PERCENT",IF((COUNTIF(INDEX(Данные!$A$7:$CV$106,0,MATCH($M$9,Данные!$A$6:$CV$6,0)),"&gt;"&amp;IF(ISNUMBER(AR20),AR20,0))+COUNTIFS(INDEX(Данные!$A$7:$CV$106,0,MATCH($M$9,Данные!$A$6:$CV$6,0)),IF(ISNUMBER(AR20),AR20,0),Данные!$A$7:$A$106,"&lt;"&amp;$A20)+1)/COUNT(INDEX(Данные!$A$7:$CV$106,0,MATCH($M$9,Данные!$A$6:$CV$6,0)))&lt;=$M$11,$M$14,$M$15),IF($M$8="MANUAL_MU",MAX(Настройки!$B$14,MIN(1,IF(ISNUMBER(AR20),AR20,0))),IF($M$8="COUNT_FLAG_RULE",IF(IF(ISNUMBER(AR20),AR20,0)&lt;=$M$11,$M$14,IF(IF(ISNUMBER(AR20),AR20,0)&gt;=$M$12,$M$15,IF(OR(LOWER(LEFT(BW20&amp;"",2))="да",BW20=1),$M$13,$M$15))),IF(OR(AND($M$8="YES_NO",OR(LOWER(LEFT(AR20&amp;"",2))="да",AR20=1)),AND($M$8="THRESHOLD_GE",IF(ISNUMBER(AR20),AR20,0)&gt;=$M$11),AND($M$8="THRESHOLD_GT",IF(ISNUMBER(AR20),AR20,0)&gt;$M$11),AND($M$8="THRESHOLD_LE",IF(ISNUMBER(AR20),AR20,0)&lt;=$M$11),AND($M$8="THRESHOLD_LT",IF(ISNUMBER(AR20),AR20,0)&lt;$M$11),AND($M$8="CHANGE_PCT_GE",IF(IF(ISNUMBER(BW20),BW20,0)=0,IF(ISNUMBER(AR20),AR20,0)&gt;0,(IF(ISNUMBER(AR20),AR20,0)-IF(ISNUMBER(BW20),BW20,0))/ABS(IF(ISNUMBER(BW20),BW20,0))&gt;=$M$11)),AND($M$8="CHANGE_ABS_GE",ABS(IF(ISNUMBER(AR20),AR20,0)-IF(ISNUMBER(BW20),BW20,0))&gt;=$M$11),AND($M$8="COUNT_LT",IF(ISNUMBER(AR20),AR20,0)&lt;$M$11),AND($M$8="COUNT_LE",IF(ISNUMBER(AR20),AR20,0)&lt;=$M$11),AND($M$8="AND_YES",OR(LOWER(LEFT(AR20&amp;"",2))="да",AR20=1),OR(LOWER(LEFT(BW20&amp;"",2))="да",BW20=1)),AND($M$8="OR_YES",OR(OR(LOWER(LEFT(AR20&amp;"",2))="да",AR20=1),OR(LOWER(LEFT(BW20&amp;"",2))="да",BW20=1)))),$M$14,$M$15))))))))))</f>
        <v/>
      </c>
      <c r="N20" s="19" t="str">
        <f>IF($A20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20="#FIELD",AS20="",AND(OR($N$8="CHANGE_PCT_GE",$N$8="CHANGE_ABS_GE",$N$8="COUNT_FLAG_RULE",$N$8="AND_YES",$N$8="OR_YES"),OR(BX20="#FIELD",BX20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20)))),IF($N$18="LOW_MU",MAX(Настройки!$B$14,$N$16),IF($N$18="NEUTRAL",Настройки!$B$15,IF($N$18="IGNORE","IGNORE",IF(OR(AS20="#FIELD",BX20="#FIELD"),"Поле не найдено","Недостаточно данных")))),IF($N$8="SIGMOID_INC",MAX(Настройки!$B$14,$N$16+($N$17-$N$16)/(1+EXP(-$N$12*(IF(ISNUMBER(AS20),AS20,0)-$N$11)))),IF($N$8="SIGMOID_DEC",MAX(Настройки!$B$14,$N$16+($N$17-$N$16)/(1+EXP($N$12*(IF(ISNUMBER(AS20),AS20,0)-$N$11)))),IF($N$8="TOP_PERCENT",IF((COUNTIF(INDEX(Данные!$A$7:$CV$106,0,MATCH($N$9,Данные!$A$6:$CV$6,0)),"&gt;"&amp;IF(ISNUMBER(AS20),AS20,0))+COUNTIFS(INDEX(Данные!$A$7:$CV$106,0,MATCH($N$9,Данные!$A$6:$CV$6,0)),IF(ISNUMBER(AS20),AS20,0),Данные!$A$7:$A$106,"&lt;"&amp;$A20)+1)/COUNT(INDEX(Данные!$A$7:$CV$106,0,MATCH($N$9,Данные!$A$6:$CV$6,0)))&lt;=$N$11,$N$14,$N$15),IF($N$8="MANUAL_MU",MAX(Настройки!$B$14,MIN(1,IF(ISNUMBER(AS20),AS20,0))),IF($N$8="COUNT_FLAG_RULE",IF(IF(ISNUMBER(AS20),AS20,0)&lt;=$N$11,$N$14,IF(IF(ISNUMBER(AS20),AS20,0)&gt;=$N$12,$N$15,IF(OR(LOWER(LEFT(BX20&amp;"",2))="да",BX20=1),$N$13,$N$15))),IF(OR(AND($N$8="YES_NO",OR(LOWER(LEFT(AS20&amp;"",2))="да",AS20=1)),AND($N$8="THRESHOLD_GE",IF(ISNUMBER(AS20),AS20,0)&gt;=$N$11),AND($N$8="THRESHOLD_GT",IF(ISNUMBER(AS20),AS20,0)&gt;$N$11),AND($N$8="THRESHOLD_LE",IF(ISNUMBER(AS20),AS20,0)&lt;=$N$11),AND($N$8="THRESHOLD_LT",IF(ISNUMBER(AS20),AS20,0)&lt;$N$11),AND($N$8="CHANGE_PCT_GE",IF(IF(ISNUMBER(BX20),BX20,0)=0,IF(ISNUMBER(AS20),AS20,0)&gt;0,(IF(ISNUMBER(AS20),AS20,0)-IF(ISNUMBER(BX20),BX20,0))/ABS(IF(ISNUMBER(BX20),BX20,0))&gt;=$N$11)),AND($N$8="CHANGE_ABS_GE",ABS(IF(ISNUMBER(AS20),AS20,0)-IF(ISNUMBER(BX20),BX20,0))&gt;=$N$11),AND($N$8="COUNT_LT",IF(ISNUMBER(AS20),AS20,0)&lt;$N$11),AND($N$8="COUNT_LE",IF(ISNUMBER(AS20),AS20,0)&lt;=$N$11),AND($N$8="AND_YES",OR(LOWER(LEFT(AS20&amp;"",2))="да",AS20=1),OR(LOWER(LEFT(BX20&amp;"",2))="да",BX20=1)),AND($N$8="OR_YES",OR(OR(LOWER(LEFT(AS20&amp;"",2))="да",AS20=1),OR(LOWER(LEFT(BX20&amp;"",2))="да",BX20=1)))),$N$14,$N$15))))))))))</f>
        <v/>
      </c>
      <c r="O20" s="19" t="str">
        <f>IF($A20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20="#FIELD",AT20="",AND(OR($O$8="CHANGE_PCT_GE",$O$8="CHANGE_ABS_GE",$O$8="COUNT_FLAG_RULE",$O$8="AND_YES",$O$8="OR_YES"),OR(BY20="#FIELD",BY20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20)))),IF($O$18="LOW_MU",MAX(Настройки!$B$14,$O$16),IF($O$18="NEUTRAL",Настройки!$B$15,IF($O$18="IGNORE","IGNORE",IF(OR(AT20="#FIELD",BY20="#FIELD"),"Поле не найдено","Недостаточно данных")))),IF($O$8="SIGMOID_INC",MAX(Настройки!$B$14,$O$16+($O$17-$O$16)/(1+EXP(-$O$12*(IF(ISNUMBER(AT20),AT20,0)-$O$11)))),IF($O$8="SIGMOID_DEC",MAX(Настройки!$B$14,$O$16+($O$17-$O$16)/(1+EXP($O$12*(IF(ISNUMBER(AT20),AT20,0)-$O$11)))),IF($O$8="TOP_PERCENT",IF((COUNTIF(INDEX(Данные!$A$7:$CV$106,0,MATCH($O$9,Данные!$A$6:$CV$6,0)),"&gt;"&amp;IF(ISNUMBER(AT20),AT20,0))+COUNTIFS(INDEX(Данные!$A$7:$CV$106,0,MATCH($O$9,Данные!$A$6:$CV$6,0)),IF(ISNUMBER(AT20),AT20,0),Данные!$A$7:$A$106,"&lt;"&amp;$A20)+1)/COUNT(INDEX(Данные!$A$7:$CV$106,0,MATCH($O$9,Данные!$A$6:$CV$6,0)))&lt;=$O$11,$O$14,$O$15),IF($O$8="MANUAL_MU",MAX(Настройки!$B$14,MIN(1,IF(ISNUMBER(AT20),AT20,0))),IF($O$8="COUNT_FLAG_RULE",IF(IF(ISNUMBER(AT20),AT20,0)&lt;=$O$11,$O$14,IF(IF(ISNUMBER(AT20),AT20,0)&gt;=$O$12,$O$15,IF(OR(LOWER(LEFT(BY20&amp;"",2))="да",BY20=1),$O$13,$O$15))),IF(OR(AND($O$8="YES_NO",OR(LOWER(LEFT(AT20&amp;"",2))="да",AT20=1)),AND($O$8="THRESHOLD_GE",IF(ISNUMBER(AT20),AT20,0)&gt;=$O$11),AND($O$8="THRESHOLD_GT",IF(ISNUMBER(AT20),AT20,0)&gt;$O$11),AND($O$8="THRESHOLD_LE",IF(ISNUMBER(AT20),AT20,0)&lt;=$O$11),AND($O$8="THRESHOLD_LT",IF(ISNUMBER(AT20),AT20,0)&lt;$O$11),AND($O$8="CHANGE_PCT_GE",IF(IF(ISNUMBER(BY20),BY20,0)=0,IF(ISNUMBER(AT20),AT20,0)&gt;0,(IF(ISNUMBER(AT20),AT20,0)-IF(ISNUMBER(BY20),BY20,0))/ABS(IF(ISNUMBER(BY20),BY20,0))&gt;=$O$11)),AND($O$8="CHANGE_ABS_GE",ABS(IF(ISNUMBER(AT20),AT20,0)-IF(ISNUMBER(BY20),BY20,0))&gt;=$O$11),AND($O$8="COUNT_LT",IF(ISNUMBER(AT20),AT20,0)&lt;$O$11),AND($O$8="COUNT_LE",IF(ISNUMBER(AT20),AT20,0)&lt;=$O$11),AND($O$8="AND_YES",OR(LOWER(LEFT(AT20&amp;"",2))="да",AT20=1),OR(LOWER(LEFT(BY20&amp;"",2))="да",BY20=1)),AND($O$8="OR_YES",OR(OR(LOWER(LEFT(AT20&amp;"",2))="да",AT20=1),OR(LOWER(LEFT(BY20&amp;"",2))="да",BY20=1)))),$O$14,$O$15))))))))))</f>
        <v/>
      </c>
      <c r="P20" s="19" t="str">
        <f>IF($A20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20="#FIELD",AU20="",AND(OR($P$8="CHANGE_PCT_GE",$P$8="CHANGE_ABS_GE",$P$8="COUNT_FLAG_RULE",$P$8="AND_YES",$P$8="OR_YES"),OR(BZ20="#FIELD",BZ20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20)))),IF($P$18="LOW_MU",MAX(Настройки!$B$14,$P$16),IF($P$18="NEUTRAL",Настройки!$B$15,IF($P$18="IGNORE","IGNORE",IF(OR(AU20="#FIELD",BZ20="#FIELD"),"Поле не найдено","Недостаточно данных")))),IF($P$8="SIGMOID_INC",MAX(Настройки!$B$14,$P$16+($P$17-$P$16)/(1+EXP(-$P$12*(IF(ISNUMBER(AU20),AU20,0)-$P$11)))),IF($P$8="SIGMOID_DEC",MAX(Настройки!$B$14,$P$16+($P$17-$P$16)/(1+EXP($P$12*(IF(ISNUMBER(AU20),AU20,0)-$P$11)))),IF($P$8="TOP_PERCENT",IF((COUNTIF(INDEX(Данные!$A$7:$CV$106,0,MATCH($P$9,Данные!$A$6:$CV$6,0)),"&gt;"&amp;IF(ISNUMBER(AU20),AU20,0))+COUNTIFS(INDEX(Данные!$A$7:$CV$106,0,MATCH($P$9,Данные!$A$6:$CV$6,0)),IF(ISNUMBER(AU20),AU20,0),Данные!$A$7:$A$106,"&lt;"&amp;$A20)+1)/COUNT(INDEX(Данные!$A$7:$CV$106,0,MATCH($P$9,Данные!$A$6:$CV$6,0)))&lt;=$P$11,$P$14,$P$15),IF($P$8="MANUAL_MU",MAX(Настройки!$B$14,MIN(1,IF(ISNUMBER(AU20),AU20,0))),IF($P$8="COUNT_FLAG_RULE",IF(IF(ISNUMBER(AU20),AU20,0)&lt;=$P$11,$P$14,IF(IF(ISNUMBER(AU20),AU20,0)&gt;=$P$12,$P$15,IF(OR(LOWER(LEFT(BZ20&amp;"",2))="да",BZ20=1),$P$13,$P$15))),IF(OR(AND($P$8="YES_NO",OR(LOWER(LEFT(AU20&amp;"",2))="да",AU20=1)),AND($P$8="THRESHOLD_GE",IF(ISNUMBER(AU20),AU20,0)&gt;=$P$11),AND($P$8="THRESHOLD_GT",IF(ISNUMBER(AU20),AU20,0)&gt;$P$11),AND($P$8="THRESHOLD_LE",IF(ISNUMBER(AU20),AU20,0)&lt;=$P$11),AND($P$8="THRESHOLD_LT",IF(ISNUMBER(AU20),AU20,0)&lt;$P$11),AND($P$8="CHANGE_PCT_GE",IF(IF(ISNUMBER(BZ20),BZ20,0)=0,IF(ISNUMBER(AU20),AU20,0)&gt;0,(IF(ISNUMBER(AU20),AU20,0)-IF(ISNUMBER(BZ20),BZ20,0))/ABS(IF(ISNUMBER(BZ20),BZ20,0))&gt;=$P$11)),AND($P$8="CHANGE_ABS_GE",ABS(IF(ISNUMBER(AU20),AU20,0)-IF(ISNUMBER(BZ20),BZ20,0))&gt;=$P$11),AND($P$8="COUNT_LT",IF(ISNUMBER(AU20),AU20,0)&lt;$P$11),AND($P$8="COUNT_LE",IF(ISNUMBER(AU20),AU20,0)&lt;=$P$11),AND($P$8="AND_YES",OR(LOWER(LEFT(AU20&amp;"",2))="да",AU20=1),OR(LOWER(LEFT(BZ20&amp;"",2))="да",BZ20=1)),AND($P$8="OR_YES",OR(OR(LOWER(LEFT(AU20&amp;"",2))="да",AU20=1),OR(LOWER(LEFT(BZ20&amp;"",2))="да",BZ20=1)))),$P$14,$P$15))))))))))</f>
        <v/>
      </c>
      <c r="Q20" s="19" t="str">
        <f>IF($A20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20="#FIELD",AV20="",AND(OR($Q$8="CHANGE_PCT_GE",$Q$8="CHANGE_ABS_GE",$Q$8="COUNT_FLAG_RULE",$Q$8="AND_YES",$Q$8="OR_YES"),OR(CA20="#FIELD",CA20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20)))),IF($Q$18="LOW_MU",MAX(Настройки!$B$14,$Q$16),IF($Q$18="NEUTRAL",Настройки!$B$15,IF($Q$18="IGNORE","IGNORE",IF(OR(AV20="#FIELD",CA20="#FIELD"),"Поле не найдено","Недостаточно данных")))),IF($Q$8="SIGMOID_INC",MAX(Настройки!$B$14,$Q$16+($Q$17-$Q$16)/(1+EXP(-$Q$12*(IF(ISNUMBER(AV20),AV20,0)-$Q$11)))),IF($Q$8="SIGMOID_DEC",MAX(Настройки!$B$14,$Q$16+($Q$17-$Q$16)/(1+EXP($Q$12*(IF(ISNUMBER(AV20),AV20,0)-$Q$11)))),IF($Q$8="TOP_PERCENT",IF((COUNTIF(INDEX(Данные!$A$7:$CV$106,0,MATCH($Q$9,Данные!$A$6:$CV$6,0)),"&gt;"&amp;IF(ISNUMBER(AV20),AV20,0))+COUNTIFS(INDEX(Данные!$A$7:$CV$106,0,MATCH($Q$9,Данные!$A$6:$CV$6,0)),IF(ISNUMBER(AV20),AV20,0),Данные!$A$7:$A$106,"&lt;"&amp;$A20)+1)/COUNT(INDEX(Данные!$A$7:$CV$106,0,MATCH($Q$9,Данные!$A$6:$CV$6,0)))&lt;=$Q$11,$Q$14,$Q$15),IF($Q$8="MANUAL_MU",MAX(Настройки!$B$14,MIN(1,IF(ISNUMBER(AV20),AV20,0))),IF($Q$8="COUNT_FLAG_RULE",IF(IF(ISNUMBER(AV20),AV20,0)&lt;=$Q$11,$Q$14,IF(IF(ISNUMBER(AV20),AV20,0)&gt;=$Q$12,$Q$15,IF(OR(LOWER(LEFT(CA20&amp;"",2))="да",CA20=1),$Q$13,$Q$15))),IF(OR(AND($Q$8="YES_NO",OR(LOWER(LEFT(AV20&amp;"",2))="да",AV20=1)),AND($Q$8="THRESHOLD_GE",IF(ISNUMBER(AV20),AV20,0)&gt;=$Q$11),AND($Q$8="THRESHOLD_GT",IF(ISNUMBER(AV20),AV20,0)&gt;$Q$11),AND($Q$8="THRESHOLD_LE",IF(ISNUMBER(AV20),AV20,0)&lt;=$Q$11),AND($Q$8="THRESHOLD_LT",IF(ISNUMBER(AV20),AV20,0)&lt;$Q$11),AND($Q$8="CHANGE_PCT_GE",IF(IF(ISNUMBER(CA20),CA20,0)=0,IF(ISNUMBER(AV20),AV20,0)&gt;0,(IF(ISNUMBER(AV20),AV20,0)-IF(ISNUMBER(CA20),CA20,0))/ABS(IF(ISNUMBER(CA20),CA20,0))&gt;=$Q$11)),AND($Q$8="CHANGE_ABS_GE",ABS(IF(ISNUMBER(AV20),AV20,0)-IF(ISNUMBER(CA20),CA20,0))&gt;=$Q$11),AND($Q$8="COUNT_LT",IF(ISNUMBER(AV20),AV20,0)&lt;$Q$11),AND($Q$8="COUNT_LE",IF(ISNUMBER(AV20),AV20,0)&lt;=$Q$11),AND($Q$8="AND_YES",OR(LOWER(LEFT(AV20&amp;"",2))="да",AV20=1),OR(LOWER(LEFT(CA20&amp;"",2))="да",CA20=1)),AND($Q$8="OR_YES",OR(OR(LOWER(LEFT(AV20&amp;"",2))="да",AV20=1),OR(LOWER(LEFT(CA20&amp;"",2))="да",CA20=1)))),$Q$14,$Q$15))))))))))</f>
        <v/>
      </c>
      <c r="R20" s="69" t="str">
        <f>IF($A20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20="#FIELD",AW20="",AND(OR($R$8="CHANGE_PCT_GE",$R$8="CHANGE_ABS_GE",$R$8="COUNT_FLAG_RULE",$R$8="AND_YES",$R$8="OR_YES"),OR(CB20="#FIELD",CB20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20)))),IF($R$18="LOW_MU",MAX(Настройки!$B$14,$R$16),IF($R$18="NEUTRAL",Настройки!$B$15,IF($R$18="IGNORE","IGNORE",IF(OR(AW20="#FIELD",CB20="#FIELD"),"Поле не найдено","Недостаточно данных")))),IF($R$8="SIGMOID_INC",MAX(Настройки!$B$14,$R$16+($R$17-$R$16)/(1+EXP(-$R$12*(IF(ISNUMBER(AW20),AW20,0)-$R$11)))),IF($R$8="SIGMOID_DEC",MAX(Настройки!$B$14,$R$16+($R$17-$R$16)/(1+EXP($R$12*(IF(ISNUMBER(AW20),AW20,0)-$R$11)))),IF($R$8="TOP_PERCENT",IF((COUNTIF(INDEX(Данные!$A$7:$CV$106,0,MATCH($R$9,Данные!$A$6:$CV$6,0)),"&gt;"&amp;IF(ISNUMBER(AW20),AW20,0))+COUNTIFS(INDEX(Данные!$A$7:$CV$106,0,MATCH($R$9,Данные!$A$6:$CV$6,0)),IF(ISNUMBER(AW20),AW20,0),Данные!$A$7:$A$106,"&lt;"&amp;$A20)+1)/COUNT(INDEX(Данные!$A$7:$CV$106,0,MATCH($R$9,Данные!$A$6:$CV$6,0)))&lt;=$R$11,$R$14,$R$15),IF($R$8="MANUAL_MU",MAX(Настройки!$B$14,MIN(1,IF(ISNUMBER(AW20),AW20,0))),IF($R$8="COUNT_FLAG_RULE",IF(IF(ISNUMBER(AW20),AW20,0)&lt;=$R$11,$R$14,IF(IF(ISNUMBER(AW20),AW20,0)&gt;=$R$12,$R$15,IF(OR(LOWER(LEFT(CB20&amp;"",2))="да",CB20=1),$R$13,$R$15))),IF(OR(AND($R$8="YES_NO",OR(LOWER(LEFT(AW20&amp;"",2))="да",AW20=1)),AND($R$8="THRESHOLD_GE",IF(ISNUMBER(AW20),AW20,0)&gt;=$R$11),AND($R$8="THRESHOLD_GT",IF(ISNUMBER(AW20),AW20,0)&gt;$R$11),AND($R$8="THRESHOLD_LE",IF(ISNUMBER(AW20),AW20,0)&lt;=$R$11),AND($R$8="THRESHOLD_LT",IF(ISNUMBER(AW20),AW20,0)&lt;$R$11),AND($R$8="CHANGE_PCT_GE",IF(IF(ISNUMBER(CB20),CB20,0)=0,IF(ISNUMBER(AW20),AW20,0)&gt;0,(IF(ISNUMBER(AW20),AW20,0)-IF(ISNUMBER(CB20),CB20,0))/ABS(IF(ISNUMBER(CB20),CB20,0))&gt;=$R$11)),AND($R$8="CHANGE_ABS_GE",ABS(IF(ISNUMBER(AW20),AW20,0)-IF(ISNUMBER(CB20),CB20,0))&gt;=$R$11),AND($R$8="COUNT_LT",IF(ISNUMBER(AW20),AW20,0)&lt;$R$11),AND($R$8="COUNT_LE",IF(ISNUMBER(AW20),AW20,0)&lt;=$R$11),AND($R$8="AND_YES",OR(LOWER(LEFT(AW20&amp;"",2))="да",AW20=1),OR(LOWER(LEFT(CB20&amp;"",2))="да",CB20=1)),AND($R$8="OR_YES",OR(OR(LOWER(LEFT(AW20&amp;"",2))="да",AW20=1),OR(LOWER(LEFT(CB20&amp;"",2))="да",CB20=1)))),$R$14,$R$15))))))))))</f>
        <v/>
      </c>
      <c r="S20" s="70" t="str">
        <f>IF($A20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20="#FIELD",AX20="",AND(OR($S$8="CHANGE_PCT_GE",$S$8="CHANGE_ABS_GE",$S$8="COUNT_FLAG_RULE",$S$8="AND_YES",$S$8="OR_YES"),OR(CC20="#FIELD",CC20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20)))),IF($S$18="LOW_MU",MAX(Настройки!$B$14,$S$16),IF($S$18="NEUTRAL",Настройки!$B$15,IF($S$18="IGNORE","IGNORE",IF(OR(AX20="#FIELD",CC20="#FIELD"),"Поле не найдено","Недостаточно данных")))),IF($S$8="SIGMOID_INC",MAX(Настройки!$B$14,$S$16+($S$17-$S$16)/(1+EXP(-$S$12*(IF(ISNUMBER(AX20),AX20,0)-$S$11)))),IF($S$8="SIGMOID_DEC",MAX(Настройки!$B$14,$S$16+($S$17-$S$16)/(1+EXP($S$12*(IF(ISNUMBER(AX20),AX20,0)-$S$11)))),IF($S$8="TOP_PERCENT",IF((COUNTIF(INDEX(Данные!$A$7:$CV$106,0,MATCH($S$9,Данные!$A$6:$CV$6,0)),"&gt;"&amp;IF(ISNUMBER(AX20),AX20,0))+COUNTIFS(INDEX(Данные!$A$7:$CV$106,0,MATCH($S$9,Данные!$A$6:$CV$6,0)),IF(ISNUMBER(AX20),AX20,0),Данные!$A$7:$A$106,"&lt;"&amp;$A20)+1)/COUNT(INDEX(Данные!$A$7:$CV$106,0,MATCH($S$9,Данные!$A$6:$CV$6,0)))&lt;=$S$11,$S$14,$S$15),IF($S$8="MANUAL_MU",MAX(Настройки!$B$14,MIN(1,IF(ISNUMBER(AX20),AX20,0))),IF($S$8="COUNT_FLAG_RULE",IF(IF(ISNUMBER(AX20),AX20,0)&lt;=$S$11,$S$14,IF(IF(ISNUMBER(AX20),AX20,0)&gt;=$S$12,$S$15,IF(OR(LOWER(LEFT(CC20&amp;"",2))="да",CC20=1),$S$13,$S$15))),IF(OR(AND($S$8="YES_NO",OR(LOWER(LEFT(AX20&amp;"",2))="да",AX20=1)),AND($S$8="THRESHOLD_GE",IF(ISNUMBER(AX20),AX20,0)&gt;=$S$11),AND($S$8="THRESHOLD_GT",IF(ISNUMBER(AX20),AX20,0)&gt;$S$11),AND($S$8="THRESHOLD_LE",IF(ISNUMBER(AX20),AX20,0)&lt;=$S$11),AND($S$8="THRESHOLD_LT",IF(ISNUMBER(AX20),AX20,0)&lt;$S$11),AND($S$8="CHANGE_PCT_GE",IF(IF(ISNUMBER(CC20),CC20,0)=0,IF(ISNUMBER(AX20),AX20,0)&gt;0,(IF(ISNUMBER(AX20),AX20,0)-IF(ISNUMBER(CC20),CC20,0))/ABS(IF(ISNUMBER(CC20),CC20,0))&gt;=$S$11)),AND($S$8="CHANGE_ABS_GE",ABS(IF(ISNUMBER(AX20),AX20,0)-IF(ISNUMBER(CC20),CC20,0))&gt;=$S$11),AND($S$8="COUNT_LT",IF(ISNUMBER(AX20),AX20,0)&lt;$S$11),AND($S$8="COUNT_LE",IF(ISNUMBER(AX20),AX20,0)&lt;=$S$11),AND($S$8="AND_YES",OR(LOWER(LEFT(AX20&amp;"",2))="да",AX20=1),OR(LOWER(LEFT(CC20&amp;"",2))="да",CC20=1)),AND($S$8="OR_YES",OR(OR(LOWER(LEFT(AX20&amp;"",2))="да",AX20=1),OR(LOWER(LEFT(CC20&amp;"",2))="да",CC20=1)))),$S$14,$S$15))))))))))</f>
        <v/>
      </c>
      <c r="T20" s="70" t="str">
        <f>IF($A20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20="#FIELD",AY20="",AND(OR($T$8="CHANGE_PCT_GE",$T$8="CHANGE_ABS_GE",$T$8="COUNT_FLAG_RULE",$T$8="AND_YES",$T$8="OR_YES"),OR(CD20="#FIELD",CD20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20)))),IF($T$18="LOW_MU",MAX(Настройки!$B$14,$T$16),IF($T$18="NEUTRAL",Настройки!$B$15,IF($T$18="IGNORE","IGNORE",IF(OR(AY20="#FIELD",CD20="#FIELD"),"Поле не найдено","Недостаточно данных")))),IF($T$8="SIGMOID_INC",MAX(Настройки!$B$14,$T$16+($T$17-$T$16)/(1+EXP(-$T$12*(IF(ISNUMBER(AY20),AY20,0)-$T$11)))),IF($T$8="SIGMOID_DEC",MAX(Настройки!$B$14,$T$16+($T$17-$T$16)/(1+EXP($T$12*(IF(ISNUMBER(AY20),AY20,0)-$T$11)))),IF($T$8="TOP_PERCENT",IF((COUNTIF(INDEX(Данные!$A$7:$CV$106,0,MATCH($T$9,Данные!$A$6:$CV$6,0)),"&gt;"&amp;IF(ISNUMBER(AY20),AY20,0))+COUNTIFS(INDEX(Данные!$A$7:$CV$106,0,MATCH($T$9,Данные!$A$6:$CV$6,0)),IF(ISNUMBER(AY20),AY20,0),Данные!$A$7:$A$106,"&lt;"&amp;$A20)+1)/COUNT(INDEX(Данные!$A$7:$CV$106,0,MATCH($T$9,Данные!$A$6:$CV$6,0)))&lt;=$T$11,$T$14,$T$15),IF($T$8="MANUAL_MU",MAX(Настройки!$B$14,MIN(1,IF(ISNUMBER(AY20),AY20,0))),IF($T$8="COUNT_FLAG_RULE",IF(IF(ISNUMBER(AY20),AY20,0)&lt;=$T$11,$T$14,IF(IF(ISNUMBER(AY20),AY20,0)&gt;=$T$12,$T$15,IF(OR(LOWER(LEFT(CD20&amp;"",2))="да",CD20=1),$T$13,$T$15))),IF(OR(AND($T$8="YES_NO",OR(LOWER(LEFT(AY20&amp;"",2))="да",AY20=1)),AND($T$8="THRESHOLD_GE",IF(ISNUMBER(AY20),AY20,0)&gt;=$T$11),AND($T$8="THRESHOLD_GT",IF(ISNUMBER(AY20),AY20,0)&gt;$T$11),AND($T$8="THRESHOLD_LE",IF(ISNUMBER(AY20),AY20,0)&lt;=$T$11),AND($T$8="THRESHOLD_LT",IF(ISNUMBER(AY20),AY20,0)&lt;$T$11),AND($T$8="CHANGE_PCT_GE",IF(IF(ISNUMBER(CD20),CD20,0)=0,IF(ISNUMBER(AY20),AY20,0)&gt;0,(IF(ISNUMBER(AY20),AY20,0)-IF(ISNUMBER(CD20),CD20,0))/ABS(IF(ISNUMBER(CD20),CD20,0))&gt;=$T$11)),AND($T$8="CHANGE_ABS_GE",ABS(IF(ISNUMBER(AY20),AY20,0)-IF(ISNUMBER(CD20),CD20,0))&gt;=$T$11),AND($T$8="COUNT_LT",IF(ISNUMBER(AY20),AY20,0)&lt;$T$11),AND($T$8="COUNT_LE",IF(ISNUMBER(AY20),AY20,0)&lt;=$T$11),AND($T$8="AND_YES",OR(LOWER(LEFT(AY20&amp;"",2))="да",AY20=1),OR(LOWER(LEFT(CD20&amp;"",2))="да",CD20=1)),AND($T$8="OR_YES",OR(OR(LOWER(LEFT(AY20&amp;"",2))="да",AY20=1),OR(LOWER(LEFT(CD20&amp;"",2))="да",CD20=1)))),$T$14,$T$15))))))))))</f>
        <v/>
      </c>
      <c r="U20" s="70" t="str">
        <f>IF($A20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20="#FIELD",AZ20="",AND(OR($U$8="CHANGE_PCT_GE",$U$8="CHANGE_ABS_GE",$U$8="COUNT_FLAG_RULE",$U$8="AND_YES",$U$8="OR_YES"),OR(CE20="#FIELD",CE20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20)))),IF($U$18="LOW_MU",MAX(Настройки!$B$14,$U$16),IF($U$18="NEUTRAL",Настройки!$B$15,IF($U$18="IGNORE","IGNORE",IF(OR(AZ20="#FIELD",CE20="#FIELD"),"Поле не найдено","Недостаточно данных")))),IF($U$8="SIGMOID_INC",MAX(Настройки!$B$14,$U$16+($U$17-$U$16)/(1+EXP(-$U$12*(IF(ISNUMBER(AZ20),AZ20,0)-$U$11)))),IF($U$8="SIGMOID_DEC",MAX(Настройки!$B$14,$U$16+($U$17-$U$16)/(1+EXP($U$12*(IF(ISNUMBER(AZ20),AZ20,0)-$U$11)))),IF($U$8="TOP_PERCENT",IF((COUNTIF(INDEX(Данные!$A$7:$CV$106,0,MATCH($U$9,Данные!$A$6:$CV$6,0)),"&gt;"&amp;IF(ISNUMBER(AZ20),AZ20,0))+COUNTIFS(INDEX(Данные!$A$7:$CV$106,0,MATCH($U$9,Данные!$A$6:$CV$6,0)),IF(ISNUMBER(AZ20),AZ20,0),Данные!$A$7:$A$106,"&lt;"&amp;$A20)+1)/COUNT(INDEX(Данные!$A$7:$CV$106,0,MATCH($U$9,Данные!$A$6:$CV$6,0)))&lt;=$U$11,$U$14,$U$15),IF($U$8="MANUAL_MU",MAX(Настройки!$B$14,MIN(1,IF(ISNUMBER(AZ20),AZ20,0))),IF($U$8="COUNT_FLAG_RULE",IF(IF(ISNUMBER(AZ20),AZ20,0)&lt;=$U$11,$U$14,IF(IF(ISNUMBER(AZ20),AZ20,0)&gt;=$U$12,$U$15,IF(OR(LOWER(LEFT(CE20&amp;"",2))="да",CE20=1),$U$13,$U$15))),IF(OR(AND($U$8="YES_NO",OR(LOWER(LEFT(AZ20&amp;"",2))="да",AZ20=1)),AND($U$8="THRESHOLD_GE",IF(ISNUMBER(AZ20),AZ20,0)&gt;=$U$11),AND($U$8="THRESHOLD_GT",IF(ISNUMBER(AZ20),AZ20,0)&gt;$U$11),AND($U$8="THRESHOLD_LE",IF(ISNUMBER(AZ20),AZ20,0)&lt;=$U$11),AND($U$8="THRESHOLD_LT",IF(ISNUMBER(AZ20),AZ20,0)&lt;$U$11),AND($U$8="CHANGE_PCT_GE",IF(IF(ISNUMBER(CE20),CE20,0)=0,IF(ISNUMBER(AZ20),AZ20,0)&gt;0,(IF(ISNUMBER(AZ20),AZ20,0)-IF(ISNUMBER(CE20),CE20,0))/ABS(IF(ISNUMBER(CE20),CE20,0))&gt;=$U$11)),AND($U$8="CHANGE_ABS_GE",ABS(IF(ISNUMBER(AZ20),AZ20,0)-IF(ISNUMBER(CE20),CE20,0))&gt;=$U$11),AND($U$8="COUNT_LT",IF(ISNUMBER(AZ20),AZ20,0)&lt;$U$11),AND($U$8="COUNT_LE",IF(ISNUMBER(AZ20),AZ20,0)&lt;=$U$11),AND($U$8="AND_YES",OR(LOWER(LEFT(AZ20&amp;"",2))="да",AZ20=1),OR(LOWER(LEFT(CE20&amp;"",2))="да",CE20=1)),AND($U$8="OR_YES",OR(OR(LOWER(LEFT(AZ20&amp;"",2))="да",AZ20=1),OR(LOWER(LEFT(CE20&amp;"",2))="да",CE20=1)))),$U$14,$U$15))))))))))</f>
        <v/>
      </c>
      <c r="V20" s="70" t="str">
        <f>IF($A20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20="#FIELD",BA20="",AND(OR($V$8="CHANGE_PCT_GE",$V$8="CHANGE_ABS_GE",$V$8="COUNT_FLAG_RULE",$V$8="AND_YES",$V$8="OR_YES"),OR(CF20="#FIELD",CF20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20)))),IF($V$18="LOW_MU",MAX(Настройки!$B$14,$V$16),IF($V$18="NEUTRAL",Настройки!$B$15,IF($V$18="IGNORE","IGNORE",IF(OR(BA20="#FIELD",CF20="#FIELD"),"Поле не найдено","Недостаточно данных")))),IF($V$8="SIGMOID_INC",MAX(Настройки!$B$14,$V$16+($V$17-$V$16)/(1+EXP(-$V$12*(IF(ISNUMBER(BA20),BA20,0)-$V$11)))),IF($V$8="SIGMOID_DEC",MAX(Настройки!$B$14,$V$16+($V$17-$V$16)/(1+EXP($V$12*(IF(ISNUMBER(BA20),BA20,0)-$V$11)))),IF($V$8="TOP_PERCENT",IF((COUNTIF(INDEX(Данные!$A$7:$CV$106,0,MATCH($V$9,Данные!$A$6:$CV$6,0)),"&gt;"&amp;IF(ISNUMBER(BA20),BA20,0))+COUNTIFS(INDEX(Данные!$A$7:$CV$106,0,MATCH($V$9,Данные!$A$6:$CV$6,0)),IF(ISNUMBER(BA20),BA20,0),Данные!$A$7:$A$106,"&lt;"&amp;$A20)+1)/COUNT(INDEX(Данные!$A$7:$CV$106,0,MATCH($V$9,Данные!$A$6:$CV$6,0)))&lt;=$V$11,$V$14,$V$15),IF($V$8="MANUAL_MU",MAX(Настройки!$B$14,MIN(1,IF(ISNUMBER(BA20),BA20,0))),IF($V$8="COUNT_FLAG_RULE",IF(IF(ISNUMBER(BA20),BA20,0)&lt;=$V$11,$V$14,IF(IF(ISNUMBER(BA20),BA20,0)&gt;=$V$12,$V$15,IF(OR(LOWER(LEFT(CF20&amp;"",2))="да",CF20=1),$V$13,$V$15))),IF(OR(AND($V$8="YES_NO",OR(LOWER(LEFT(BA20&amp;"",2))="да",BA20=1)),AND($V$8="THRESHOLD_GE",IF(ISNUMBER(BA20),BA20,0)&gt;=$V$11),AND($V$8="THRESHOLD_GT",IF(ISNUMBER(BA20),BA20,0)&gt;$V$11),AND($V$8="THRESHOLD_LE",IF(ISNUMBER(BA20),BA20,0)&lt;=$V$11),AND($V$8="THRESHOLD_LT",IF(ISNUMBER(BA20),BA20,0)&lt;$V$11),AND($V$8="CHANGE_PCT_GE",IF(IF(ISNUMBER(CF20),CF20,0)=0,IF(ISNUMBER(BA20),BA20,0)&gt;0,(IF(ISNUMBER(BA20),BA20,0)-IF(ISNUMBER(CF20),CF20,0))/ABS(IF(ISNUMBER(CF20),CF20,0))&gt;=$V$11)),AND($V$8="CHANGE_ABS_GE",ABS(IF(ISNUMBER(BA20),BA20,0)-IF(ISNUMBER(CF20),CF20,0))&gt;=$V$11),AND($V$8="COUNT_LT",IF(ISNUMBER(BA20),BA20,0)&lt;$V$11),AND($V$8="COUNT_LE",IF(ISNUMBER(BA20),BA20,0)&lt;=$V$11),AND($V$8="AND_YES",OR(LOWER(LEFT(BA20&amp;"",2))="да",BA20=1),OR(LOWER(LEFT(CF20&amp;"",2))="да",CF20=1)),AND($V$8="OR_YES",OR(OR(LOWER(LEFT(BA20&amp;"",2))="да",BA20=1),OR(LOWER(LEFT(CF20&amp;"",2))="да",CF20=1)))),$V$14,$V$15))))))))))</f>
        <v/>
      </c>
      <c r="W20" s="70" t="str">
        <f>IF($A20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20="#FIELD",BB20="",AND(OR($W$8="CHANGE_PCT_GE",$W$8="CHANGE_ABS_GE",$W$8="COUNT_FLAG_RULE",$W$8="AND_YES",$W$8="OR_YES"),OR(CG20="#FIELD",CG20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20)))),IF($W$18="LOW_MU",MAX(Настройки!$B$14,$W$16),IF($W$18="NEUTRAL",Настройки!$B$15,IF($W$18="IGNORE","IGNORE",IF(OR(BB20="#FIELD",CG20="#FIELD"),"Поле не найдено","Недостаточно данных")))),IF($W$8="SIGMOID_INC",MAX(Настройки!$B$14,$W$16+($W$17-$W$16)/(1+EXP(-$W$12*(IF(ISNUMBER(BB20),BB20,0)-$W$11)))),IF($W$8="SIGMOID_DEC",MAX(Настройки!$B$14,$W$16+($W$17-$W$16)/(1+EXP($W$12*(IF(ISNUMBER(BB20),BB20,0)-$W$11)))),IF($W$8="TOP_PERCENT",IF((COUNTIF(INDEX(Данные!$A$7:$CV$106,0,MATCH($W$9,Данные!$A$6:$CV$6,0)),"&gt;"&amp;IF(ISNUMBER(BB20),BB20,0))+COUNTIFS(INDEX(Данные!$A$7:$CV$106,0,MATCH($W$9,Данные!$A$6:$CV$6,0)),IF(ISNUMBER(BB20),BB20,0),Данные!$A$7:$A$106,"&lt;"&amp;$A20)+1)/COUNT(INDEX(Данные!$A$7:$CV$106,0,MATCH($W$9,Данные!$A$6:$CV$6,0)))&lt;=$W$11,$W$14,$W$15),IF($W$8="MANUAL_MU",MAX(Настройки!$B$14,MIN(1,IF(ISNUMBER(BB20),BB20,0))),IF($W$8="COUNT_FLAG_RULE",IF(IF(ISNUMBER(BB20),BB20,0)&lt;=$W$11,$W$14,IF(IF(ISNUMBER(BB20),BB20,0)&gt;=$W$12,$W$15,IF(OR(LOWER(LEFT(CG20&amp;"",2))="да",CG20=1),$W$13,$W$15))),IF(OR(AND($W$8="YES_NO",OR(LOWER(LEFT(BB20&amp;"",2))="да",BB20=1)),AND($W$8="THRESHOLD_GE",IF(ISNUMBER(BB20),BB20,0)&gt;=$W$11),AND($W$8="THRESHOLD_GT",IF(ISNUMBER(BB20),BB20,0)&gt;$W$11),AND($W$8="THRESHOLD_LE",IF(ISNUMBER(BB20),BB20,0)&lt;=$W$11),AND($W$8="THRESHOLD_LT",IF(ISNUMBER(BB20),BB20,0)&lt;$W$11),AND($W$8="CHANGE_PCT_GE",IF(IF(ISNUMBER(CG20),CG20,0)=0,IF(ISNUMBER(BB20),BB20,0)&gt;0,(IF(ISNUMBER(BB20),BB20,0)-IF(ISNUMBER(CG20),CG20,0))/ABS(IF(ISNUMBER(CG20),CG20,0))&gt;=$W$11)),AND($W$8="CHANGE_ABS_GE",ABS(IF(ISNUMBER(BB20),BB20,0)-IF(ISNUMBER(CG20),CG20,0))&gt;=$W$11),AND($W$8="COUNT_LT",IF(ISNUMBER(BB20),BB20,0)&lt;$W$11),AND($W$8="COUNT_LE",IF(ISNUMBER(BB20),BB20,0)&lt;=$W$11),AND($W$8="AND_YES",OR(LOWER(LEFT(BB20&amp;"",2))="да",BB20=1),OR(LOWER(LEFT(CG20&amp;"",2))="да",CG20=1)),AND($W$8="OR_YES",OR(OR(LOWER(LEFT(BB20&amp;"",2))="да",BB20=1),OR(LOWER(LEFT(CG20&amp;"",2))="да",CG20=1)))),$W$14,$W$15))))))))))</f>
        <v/>
      </c>
      <c r="X20" s="70" t="str">
        <f>IF($A20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20="#FIELD",BC20="",AND(OR($X$8="CHANGE_PCT_GE",$X$8="CHANGE_ABS_GE",$X$8="COUNT_FLAG_RULE",$X$8="AND_YES",$X$8="OR_YES"),OR(CH20="#FIELD",CH20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20)))),IF($X$18="LOW_MU",MAX(Настройки!$B$14,$X$16),IF($X$18="NEUTRAL",Настройки!$B$15,IF($X$18="IGNORE","IGNORE",IF(OR(BC20="#FIELD",CH20="#FIELD"),"Поле не найдено","Недостаточно данных")))),IF($X$8="SIGMOID_INC",MAX(Настройки!$B$14,$X$16+($X$17-$X$16)/(1+EXP(-$X$12*(IF(ISNUMBER(BC20),BC20,0)-$X$11)))),IF($X$8="SIGMOID_DEC",MAX(Настройки!$B$14,$X$16+($X$17-$X$16)/(1+EXP($X$12*(IF(ISNUMBER(BC20),BC20,0)-$X$11)))),IF($X$8="TOP_PERCENT",IF((COUNTIF(INDEX(Данные!$A$7:$CV$106,0,MATCH($X$9,Данные!$A$6:$CV$6,0)),"&gt;"&amp;IF(ISNUMBER(BC20),BC20,0))+COUNTIFS(INDEX(Данные!$A$7:$CV$106,0,MATCH($X$9,Данные!$A$6:$CV$6,0)),IF(ISNUMBER(BC20),BC20,0),Данные!$A$7:$A$106,"&lt;"&amp;$A20)+1)/COUNT(INDEX(Данные!$A$7:$CV$106,0,MATCH($X$9,Данные!$A$6:$CV$6,0)))&lt;=$X$11,$X$14,$X$15),IF($X$8="MANUAL_MU",MAX(Настройки!$B$14,MIN(1,IF(ISNUMBER(BC20),BC20,0))),IF($X$8="COUNT_FLAG_RULE",IF(IF(ISNUMBER(BC20),BC20,0)&lt;=$X$11,$X$14,IF(IF(ISNUMBER(BC20),BC20,0)&gt;=$X$12,$X$15,IF(OR(LOWER(LEFT(CH20&amp;"",2))="да",CH20=1),$X$13,$X$15))),IF(OR(AND($X$8="YES_NO",OR(LOWER(LEFT(BC20&amp;"",2))="да",BC20=1)),AND($X$8="THRESHOLD_GE",IF(ISNUMBER(BC20),BC20,0)&gt;=$X$11),AND($X$8="THRESHOLD_GT",IF(ISNUMBER(BC20),BC20,0)&gt;$X$11),AND($X$8="THRESHOLD_LE",IF(ISNUMBER(BC20),BC20,0)&lt;=$X$11),AND($X$8="THRESHOLD_LT",IF(ISNUMBER(BC20),BC20,0)&lt;$X$11),AND($X$8="CHANGE_PCT_GE",IF(IF(ISNUMBER(CH20),CH20,0)=0,IF(ISNUMBER(BC20),BC20,0)&gt;0,(IF(ISNUMBER(BC20),BC20,0)-IF(ISNUMBER(CH20),CH20,0))/ABS(IF(ISNUMBER(CH20),CH20,0))&gt;=$X$11)),AND($X$8="CHANGE_ABS_GE",ABS(IF(ISNUMBER(BC20),BC20,0)-IF(ISNUMBER(CH20),CH20,0))&gt;=$X$11),AND($X$8="COUNT_LT",IF(ISNUMBER(BC20),BC20,0)&lt;$X$11),AND($X$8="COUNT_LE",IF(ISNUMBER(BC20),BC20,0)&lt;=$X$11),AND($X$8="AND_YES",OR(LOWER(LEFT(BC20&amp;"",2))="да",BC20=1),OR(LOWER(LEFT(CH20&amp;"",2))="да",CH20=1)),AND($X$8="OR_YES",OR(OR(LOWER(LEFT(BC20&amp;"",2))="да",BC20=1),OR(LOWER(LEFT(CH20&amp;"",2))="да",CH20=1)))),$X$14,$X$15))))))))))</f>
        <v/>
      </c>
      <c r="Y20" s="70" t="str">
        <f>IF($A20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20="#FIELD",BD20="",AND(OR($Y$8="CHANGE_PCT_GE",$Y$8="CHANGE_ABS_GE",$Y$8="COUNT_FLAG_RULE",$Y$8="AND_YES",$Y$8="OR_YES"),OR(CI20="#FIELD",CI20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20)))),IF($Y$18="LOW_MU",MAX(Настройки!$B$14,$Y$16),IF($Y$18="NEUTRAL",Настройки!$B$15,IF($Y$18="IGNORE","IGNORE",IF(OR(BD20="#FIELD",CI20="#FIELD"),"Поле не найдено","Недостаточно данных")))),IF($Y$8="SIGMOID_INC",MAX(Настройки!$B$14,$Y$16+($Y$17-$Y$16)/(1+EXP(-$Y$12*(IF(ISNUMBER(BD20),BD20,0)-$Y$11)))),IF($Y$8="SIGMOID_DEC",MAX(Настройки!$B$14,$Y$16+($Y$17-$Y$16)/(1+EXP($Y$12*(IF(ISNUMBER(BD20),BD20,0)-$Y$11)))),IF($Y$8="TOP_PERCENT",IF((COUNTIF(INDEX(Данные!$A$7:$CV$106,0,MATCH($Y$9,Данные!$A$6:$CV$6,0)),"&gt;"&amp;IF(ISNUMBER(BD20),BD20,0))+COUNTIFS(INDEX(Данные!$A$7:$CV$106,0,MATCH($Y$9,Данные!$A$6:$CV$6,0)),IF(ISNUMBER(BD20),BD20,0),Данные!$A$7:$A$106,"&lt;"&amp;$A20)+1)/COUNT(INDEX(Данные!$A$7:$CV$106,0,MATCH($Y$9,Данные!$A$6:$CV$6,0)))&lt;=$Y$11,$Y$14,$Y$15),IF($Y$8="MANUAL_MU",MAX(Настройки!$B$14,MIN(1,IF(ISNUMBER(BD20),BD20,0))),IF($Y$8="COUNT_FLAG_RULE",IF(IF(ISNUMBER(BD20),BD20,0)&lt;=$Y$11,$Y$14,IF(IF(ISNUMBER(BD20),BD20,0)&gt;=$Y$12,$Y$15,IF(OR(LOWER(LEFT(CI20&amp;"",2))="да",CI20=1),$Y$13,$Y$15))),IF(OR(AND($Y$8="YES_NO",OR(LOWER(LEFT(BD20&amp;"",2))="да",BD20=1)),AND($Y$8="THRESHOLD_GE",IF(ISNUMBER(BD20),BD20,0)&gt;=$Y$11),AND($Y$8="THRESHOLD_GT",IF(ISNUMBER(BD20),BD20,0)&gt;$Y$11),AND($Y$8="THRESHOLD_LE",IF(ISNUMBER(BD20),BD20,0)&lt;=$Y$11),AND($Y$8="THRESHOLD_LT",IF(ISNUMBER(BD20),BD20,0)&lt;$Y$11),AND($Y$8="CHANGE_PCT_GE",IF(IF(ISNUMBER(CI20),CI20,0)=0,IF(ISNUMBER(BD20),BD20,0)&gt;0,(IF(ISNUMBER(BD20),BD20,0)-IF(ISNUMBER(CI20),CI20,0))/ABS(IF(ISNUMBER(CI20),CI20,0))&gt;=$Y$11)),AND($Y$8="CHANGE_ABS_GE",ABS(IF(ISNUMBER(BD20),BD20,0)-IF(ISNUMBER(CI20),CI20,0))&gt;=$Y$11),AND($Y$8="COUNT_LT",IF(ISNUMBER(BD20),BD20,0)&lt;$Y$11),AND($Y$8="COUNT_LE",IF(ISNUMBER(BD20),BD20,0)&lt;=$Y$11),AND($Y$8="AND_YES",OR(LOWER(LEFT(BD20&amp;"",2))="да",BD20=1),OR(LOWER(LEFT(CI20&amp;"",2))="да",CI20=1)),AND($Y$8="OR_YES",OR(OR(LOWER(LEFT(BD20&amp;"",2))="да",BD20=1),OR(LOWER(LEFT(CI20&amp;"",2))="да",CI20=1)))),$Y$14,$Y$15))))))))))</f>
        <v/>
      </c>
      <c r="Z20" s="70" t="str">
        <f>IF($A20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20="#FIELD",BE20="",AND(OR($Z$8="CHANGE_PCT_GE",$Z$8="CHANGE_ABS_GE",$Z$8="COUNT_FLAG_RULE",$Z$8="AND_YES",$Z$8="OR_YES"),OR(CJ20="#FIELD",CJ20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20)))),IF($Z$18="LOW_MU",MAX(Настройки!$B$14,$Z$16),IF($Z$18="NEUTRAL",Настройки!$B$15,IF($Z$18="IGNORE","IGNORE",IF(OR(BE20="#FIELD",CJ20="#FIELD"),"Поле не найдено","Недостаточно данных")))),IF($Z$8="SIGMOID_INC",MAX(Настройки!$B$14,$Z$16+($Z$17-$Z$16)/(1+EXP(-$Z$12*(IF(ISNUMBER(BE20),BE20,0)-$Z$11)))),IF($Z$8="SIGMOID_DEC",MAX(Настройки!$B$14,$Z$16+($Z$17-$Z$16)/(1+EXP($Z$12*(IF(ISNUMBER(BE20),BE20,0)-$Z$11)))),IF($Z$8="TOP_PERCENT",IF((COUNTIF(INDEX(Данные!$A$7:$CV$106,0,MATCH($Z$9,Данные!$A$6:$CV$6,0)),"&gt;"&amp;IF(ISNUMBER(BE20),BE20,0))+COUNTIFS(INDEX(Данные!$A$7:$CV$106,0,MATCH($Z$9,Данные!$A$6:$CV$6,0)),IF(ISNUMBER(BE20),BE20,0),Данные!$A$7:$A$106,"&lt;"&amp;$A20)+1)/COUNT(INDEX(Данные!$A$7:$CV$106,0,MATCH($Z$9,Данные!$A$6:$CV$6,0)))&lt;=$Z$11,$Z$14,$Z$15),IF($Z$8="MANUAL_MU",MAX(Настройки!$B$14,MIN(1,IF(ISNUMBER(BE20),BE20,0))),IF($Z$8="COUNT_FLAG_RULE",IF(IF(ISNUMBER(BE20),BE20,0)&lt;=$Z$11,$Z$14,IF(IF(ISNUMBER(BE20),BE20,0)&gt;=$Z$12,$Z$15,IF(OR(LOWER(LEFT(CJ20&amp;"",2))="да",CJ20=1),$Z$13,$Z$15))),IF(OR(AND($Z$8="YES_NO",OR(LOWER(LEFT(BE20&amp;"",2))="да",BE20=1)),AND($Z$8="THRESHOLD_GE",IF(ISNUMBER(BE20),BE20,0)&gt;=$Z$11),AND($Z$8="THRESHOLD_GT",IF(ISNUMBER(BE20),BE20,0)&gt;$Z$11),AND($Z$8="THRESHOLD_LE",IF(ISNUMBER(BE20),BE20,0)&lt;=$Z$11),AND($Z$8="THRESHOLD_LT",IF(ISNUMBER(BE20),BE20,0)&lt;$Z$11),AND($Z$8="CHANGE_PCT_GE",IF(IF(ISNUMBER(CJ20),CJ20,0)=0,IF(ISNUMBER(BE20),BE20,0)&gt;0,(IF(ISNUMBER(BE20),BE20,0)-IF(ISNUMBER(CJ20),CJ20,0))/ABS(IF(ISNUMBER(CJ20),CJ20,0))&gt;=$Z$11)),AND($Z$8="CHANGE_ABS_GE",ABS(IF(ISNUMBER(BE20),BE20,0)-IF(ISNUMBER(CJ20),CJ20,0))&gt;=$Z$11),AND($Z$8="COUNT_LT",IF(ISNUMBER(BE20),BE20,0)&lt;$Z$11),AND($Z$8="COUNT_LE",IF(ISNUMBER(BE20),BE20,0)&lt;=$Z$11),AND($Z$8="AND_YES",OR(LOWER(LEFT(BE20&amp;"",2))="да",BE20=1),OR(LOWER(LEFT(CJ20&amp;"",2))="да",CJ20=1)),AND($Z$8="OR_YES",OR(OR(LOWER(LEFT(BE20&amp;"",2))="да",BE20=1),OR(LOWER(LEFT(CJ20&amp;"",2))="да",CJ20=1)))),$Z$14,$Z$15))))))))))</f>
        <v/>
      </c>
      <c r="AA20" s="70" t="str">
        <f>IF($A20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20="#FIELD",BF20="",AND(OR($AA$8="CHANGE_PCT_GE",$AA$8="CHANGE_ABS_GE",$AA$8="COUNT_FLAG_RULE",$AA$8="AND_YES",$AA$8="OR_YES"),OR(CK20="#FIELD",CK20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20)))),IF($AA$18="LOW_MU",MAX(Настройки!$B$14,$AA$16),IF($AA$18="NEUTRAL",Настройки!$B$15,IF($AA$18="IGNORE","IGNORE",IF(OR(BF20="#FIELD",CK20="#FIELD"),"Поле не найдено","Недостаточно данных")))),IF($AA$8="SIGMOID_INC",MAX(Настройки!$B$14,$AA$16+($AA$17-$AA$16)/(1+EXP(-$AA$12*(IF(ISNUMBER(BF20),BF20,0)-$AA$11)))),IF($AA$8="SIGMOID_DEC",MAX(Настройки!$B$14,$AA$16+($AA$17-$AA$16)/(1+EXP($AA$12*(IF(ISNUMBER(BF20),BF20,0)-$AA$11)))),IF($AA$8="TOP_PERCENT",IF((COUNTIF(INDEX(Данные!$A$7:$CV$106,0,MATCH($AA$9,Данные!$A$6:$CV$6,0)),"&gt;"&amp;IF(ISNUMBER(BF20),BF20,0))+COUNTIFS(INDEX(Данные!$A$7:$CV$106,0,MATCH($AA$9,Данные!$A$6:$CV$6,0)),IF(ISNUMBER(BF20),BF20,0),Данные!$A$7:$A$106,"&lt;"&amp;$A20)+1)/COUNT(INDEX(Данные!$A$7:$CV$106,0,MATCH($AA$9,Данные!$A$6:$CV$6,0)))&lt;=$AA$11,$AA$14,$AA$15),IF($AA$8="MANUAL_MU",MAX(Настройки!$B$14,MIN(1,IF(ISNUMBER(BF20),BF20,0))),IF($AA$8="COUNT_FLAG_RULE",IF(IF(ISNUMBER(BF20),BF20,0)&lt;=$AA$11,$AA$14,IF(IF(ISNUMBER(BF20),BF20,0)&gt;=$AA$12,$AA$15,IF(OR(LOWER(LEFT(CK20&amp;"",2))="да",CK20=1),$AA$13,$AA$15))),IF(OR(AND($AA$8="YES_NO",OR(LOWER(LEFT(BF20&amp;"",2))="да",BF20=1)),AND($AA$8="THRESHOLD_GE",IF(ISNUMBER(BF20),BF20,0)&gt;=$AA$11),AND($AA$8="THRESHOLD_GT",IF(ISNUMBER(BF20),BF20,0)&gt;$AA$11),AND($AA$8="THRESHOLD_LE",IF(ISNUMBER(BF20),BF20,0)&lt;=$AA$11),AND($AA$8="THRESHOLD_LT",IF(ISNUMBER(BF20),BF20,0)&lt;$AA$11),AND($AA$8="CHANGE_PCT_GE",IF(IF(ISNUMBER(CK20),CK20,0)=0,IF(ISNUMBER(BF20),BF20,0)&gt;0,(IF(ISNUMBER(BF20),BF20,0)-IF(ISNUMBER(CK20),CK20,0))/ABS(IF(ISNUMBER(CK20),CK20,0))&gt;=$AA$11)),AND($AA$8="CHANGE_ABS_GE",ABS(IF(ISNUMBER(BF20),BF20,0)-IF(ISNUMBER(CK20),CK20,0))&gt;=$AA$11),AND($AA$8="COUNT_LT",IF(ISNUMBER(BF20),BF20,0)&lt;$AA$11),AND($AA$8="COUNT_LE",IF(ISNUMBER(BF20),BF20,0)&lt;=$AA$11),AND($AA$8="AND_YES",OR(LOWER(LEFT(BF20&amp;"",2))="да",BF20=1),OR(LOWER(LEFT(CK20&amp;"",2))="да",CK20=1)),AND($AA$8="OR_YES",OR(OR(LOWER(LEFT(BF20&amp;"",2))="да",BF20=1),OR(LOWER(LEFT(CK20&amp;"",2))="да",CK20=1)))),$AA$14,$AA$15))))))))))</f>
        <v/>
      </c>
      <c r="AB20" s="70" t="str">
        <f>IF($A20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20="#FIELD",BG20="",AND(OR($AB$8="CHANGE_PCT_GE",$AB$8="CHANGE_ABS_GE",$AB$8="COUNT_FLAG_RULE",$AB$8="AND_YES",$AB$8="OR_YES"),OR(CL20="#FIELD",CL20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20)))),IF($AB$18="LOW_MU",MAX(Настройки!$B$14,$AB$16),IF($AB$18="NEUTRAL",Настройки!$B$15,IF($AB$18="IGNORE","IGNORE",IF(OR(BG20="#FIELD",CL20="#FIELD"),"Поле не найдено","Недостаточно данных")))),IF($AB$8="SIGMOID_INC",MAX(Настройки!$B$14,$AB$16+($AB$17-$AB$16)/(1+EXP(-$AB$12*(IF(ISNUMBER(BG20),BG20,0)-$AB$11)))),IF($AB$8="SIGMOID_DEC",MAX(Настройки!$B$14,$AB$16+($AB$17-$AB$16)/(1+EXP($AB$12*(IF(ISNUMBER(BG20),BG20,0)-$AB$11)))),IF($AB$8="TOP_PERCENT",IF((COUNTIF(INDEX(Данные!$A$7:$CV$106,0,MATCH($AB$9,Данные!$A$6:$CV$6,0)),"&gt;"&amp;IF(ISNUMBER(BG20),BG20,0))+COUNTIFS(INDEX(Данные!$A$7:$CV$106,0,MATCH($AB$9,Данные!$A$6:$CV$6,0)),IF(ISNUMBER(BG20),BG20,0),Данные!$A$7:$A$106,"&lt;"&amp;$A20)+1)/COUNT(INDEX(Данные!$A$7:$CV$106,0,MATCH($AB$9,Данные!$A$6:$CV$6,0)))&lt;=$AB$11,$AB$14,$AB$15),IF($AB$8="MANUAL_MU",MAX(Настройки!$B$14,MIN(1,IF(ISNUMBER(BG20),BG20,0))),IF($AB$8="COUNT_FLAG_RULE",IF(IF(ISNUMBER(BG20),BG20,0)&lt;=$AB$11,$AB$14,IF(IF(ISNUMBER(BG20),BG20,0)&gt;=$AB$12,$AB$15,IF(OR(LOWER(LEFT(CL20&amp;"",2))="да",CL20=1),$AB$13,$AB$15))),IF(OR(AND($AB$8="YES_NO",OR(LOWER(LEFT(BG20&amp;"",2))="да",BG20=1)),AND($AB$8="THRESHOLD_GE",IF(ISNUMBER(BG20),BG20,0)&gt;=$AB$11),AND($AB$8="THRESHOLD_GT",IF(ISNUMBER(BG20),BG20,0)&gt;$AB$11),AND($AB$8="THRESHOLD_LE",IF(ISNUMBER(BG20),BG20,0)&lt;=$AB$11),AND($AB$8="THRESHOLD_LT",IF(ISNUMBER(BG20),BG20,0)&lt;$AB$11),AND($AB$8="CHANGE_PCT_GE",IF(IF(ISNUMBER(CL20),CL20,0)=0,IF(ISNUMBER(BG20),BG20,0)&gt;0,(IF(ISNUMBER(BG20),BG20,0)-IF(ISNUMBER(CL20),CL20,0))/ABS(IF(ISNUMBER(CL20),CL20,0))&gt;=$AB$11)),AND($AB$8="CHANGE_ABS_GE",ABS(IF(ISNUMBER(BG20),BG20,0)-IF(ISNUMBER(CL20),CL20,0))&gt;=$AB$11),AND($AB$8="COUNT_LT",IF(ISNUMBER(BG20),BG20,0)&lt;$AB$11),AND($AB$8="COUNT_LE",IF(ISNUMBER(BG20),BG20,0)&lt;=$AB$11),AND($AB$8="AND_YES",OR(LOWER(LEFT(BG20&amp;"",2))="да",BG20=1),OR(LOWER(LEFT(CL20&amp;"",2))="да",CL20=1)),AND($AB$8="OR_YES",OR(OR(LOWER(LEFT(BG20&amp;"",2))="да",BG20=1),OR(LOWER(LEFT(CL20&amp;"",2))="да",CL20=1)))),$AB$14,$AB$15))))))))))</f>
        <v/>
      </c>
      <c r="AC20" s="70" t="str">
        <f>IF($A20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20="#FIELD",BH20="",AND(OR($AC$8="CHANGE_PCT_GE",$AC$8="CHANGE_ABS_GE",$AC$8="COUNT_FLAG_RULE",$AC$8="AND_YES",$AC$8="OR_YES"),OR(CM20="#FIELD",CM20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20)))),IF($AC$18="LOW_MU",MAX(Настройки!$B$14,$AC$16),IF($AC$18="NEUTRAL",Настройки!$B$15,IF($AC$18="IGNORE","IGNORE",IF(OR(BH20="#FIELD",CM20="#FIELD"),"Поле не найдено","Недостаточно данных")))),IF($AC$8="SIGMOID_INC",MAX(Настройки!$B$14,$AC$16+($AC$17-$AC$16)/(1+EXP(-$AC$12*(IF(ISNUMBER(BH20),BH20,0)-$AC$11)))),IF($AC$8="SIGMOID_DEC",MAX(Настройки!$B$14,$AC$16+($AC$17-$AC$16)/(1+EXP($AC$12*(IF(ISNUMBER(BH20),BH20,0)-$AC$11)))),IF($AC$8="TOP_PERCENT",IF((COUNTIF(INDEX(Данные!$A$7:$CV$106,0,MATCH($AC$9,Данные!$A$6:$CV$6,0)),"&gt;"&amp;IF(ISNUMBER(BH20),BH20,0))+COUNTIFS(INDEX(Данные!$A$7:$CV$106,0,MATCH($AC$9,Данные!$A$6:$CV$6,0)),IF(ISNUMBER(BH20),BH20,0),Данные!$A$7:$A$106,"&lt;"&amp;$A20)+1)/COUNT(INDEX(Данные!$A$7:$CV$106,0,MATCH($AC$9,Данные!$A$6:$CV$6,0)))&lt;=$AC$11,$AC$14,$AC$15),IF($AC$8="MANUAL_MU",MAX(Настройки!$B$14,MIN(1,IF(ISNUMBER(BH20),BH20,0))),IF($AC$8="COUNT_FLAG_RULE",IF(IF(ISNUMBER(BH20),BH20,0)&lt;=$AC$11,$AC$14,IF(IF(ISNUMBER(BH20),BH20,0)&gt;=$AC$12,$AC$15,IF(OR(LOWER(LEFT(CM20&amp;"",2))="да",CM20=1),$AC$13,$AC$15))),IF(OR(AND($AC$8="YES_NO",OR(LOWER(LEFT(BH20&amp;"",2))="да",BH20=1)),AND($AC$8="THRESHOLD_GE",IF(ISNUMBER(BH20),BH20,0)&gt;=$AC$11),AND($AC$8="THRESHOLD_GT",IF(ISNUMBER(BH20),BH20,0)&gt;$AC$11),AND($AC$8="THRESHOLD_LE",IF(ISNUMBER(BH20),BH20,0)&lt;=$AC$11),AND($AC$8="THRESHOLD_LT",IF(ISNUMBER(BH20),BH20,0)&lt;$AC$11),AND($AC$8="CHANGE_PCT_GE",IF(IF(ISNUMBER(CM20),CM20,0)=0,IF(ISNUMBER(BH20),BH20,0)&gt;0,(IF(ISNUMBER(BH20),BH20,0)-IF(ISNUMBER(CM20),CM20,0))/ABS(IF(ISNUMBER(CM20),CM20,0))&gt;=$AC$11)),AND($AC$8="CHANGE_ABS_GE",ABS(IF(ISNUMBER(BH20),BH20,0)-IF(ISNUMBER(CM20),CM20,0))&gt;=$AC$11),AND($AC$8="COUNT_LT",IF(ISNUMBER(BH20),BH20,0)&lt;$AC$11),AND($AC$8="COUNT_LE",IF(ISNUMBER(BH20),BH20,0)&lt;=$AC$11),AND($AC$8="AND_YES",OR(LOWER(LEFT(BH20&amp;"",2))="да",BH20=1),OR(LOWER(LEFT(CM20&amp;"",2))="да",CM20=1)),AND($AC$8="OR_YES",OR(OR(LOWER(LEFT(BH20&amp;"",2))="да",BH20=1),OR(LOWER(LEFT(CM20&amp;"",2))="да",CM20=1)))),$AC$14,$AC$15))))))))))</f>
        <v/>
      </c>
      <c r="AD20" s="70" t="str">
        <f>IF($A20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20="#FIELD",BI20="",AND(OR($AD$8="CHANGE_PCT_GE",$AD$8="CHANGE_ABS_GE",$AD$8="COUNT_FLAG_RULE",$AD$8="AND_YES",$AD$8="OR_YES"),OR(CN20="#FIELD",CN20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20)))),IF($AD$18="LOW_MU",MAX(Настройки!$B$14,$AD$16),IF($AD$18="NEUTRAL",Настройки!$B$15,IF($AD$18="IGNORE","IGNORE",IF(OR(BI20="#FIELD",CN20="#FIELD"),"Поле не найдено","Недостаточно данных")))),IF($AD$8="SIGMOID_INC",MAX(Настройки!$B$14,$AD$16+($AD$17-$AD$16)/(1+EXP(-$AD$12*(IF(ISNUMBER(BI20),BI20,0)-$AD$11)))),IF($AD$8="SIGMOID_DEC",MAX(Настройки!$B$14,$AD$16+($AD$17-$AD$16)/(1+EXP($AD$12*(IF(ISNUMBER(BI20),BI20,0)-$AD$11)))),IF($AD$8="TOP_PERCENT",IF((COUNTIF(INDEX(Данные!$A$7:$CV$106,0,MATCH($AD$9,Данные!$A$6:$CV$6,0)),"&gt;"&amp;IF(ISNUMBER(BI20),BI20,0))+COUNTIFS(INDEX(Данные!$A$7:$CV$106,0,MATCH($AD$9,Данные!$A$6:$CV$6,0)),IF(ISNUMBER(BI20),BI20,0),Данные!$A$7:$A$106,"&lt;"&amp;$A20)+1)/COUNT(INDEX(Данные!$A$7:$CV$106,0,MATCH($AD$9,Данные!$A$6:$CV$6,0)))&lt;=$AD$11,$AD$14,$AD$15),IF($AD$8="MANUAL_MU",MAX(Настройки!$B$14,MIN(1,IF(ISNUMBER(BI20),BI20,0))),IF($AD$8="COUNT_FLAG_RULE",IF(IF(ISNUMBER(BI20),BI20,0)&lt;=$AD$11,$AD$14,IF(IF(ISNUMBER(BI20),BI20,0)&gt;=$AD$12,$AD$15,IF(OR(LOWER(LEFT(CN20&amp;"",2))="да",CN20=1),$AD$13,$AD$15))),IF(OR(AND($AD$8="YES_NO",OR(LOWER(LEFT(BI20&amp;"",2))="да",BI20=1)),AND($AD$8="THRESHOLD_GE",IF(ISNUMBER(BI20),BI20,0)&gt;=$AD$11),AND($AD$8="THRESHOLD_GT",IF(ISNUMBER(BI20),BI20,0)&gt;$AD$11),AND($AD$8="THRESHOLD_LE",IF(ISNUMBER(BI20),BI20,0)&lt;=$AD$11),AND($AD$8="THRESHOLD_LT",IF(ISNUMBER(BI20),BI20,0)&lt;$AD$11),AND($AD$8="CHANGE_PCT_GE",IF(IF(ISNUMBER(CN20),CN20,0)=0,IF(ISNUMBER(BI20),BI20,0)&gt;0,(IF(ISNUMBER(BI20),BI20,0)-IF(ISNUMBER(CN20),CN20,0))/ABS(IF(ISNUMBER(CN20),CN20,0))&gt;=$AD$11)),AND($AD$8="CHANGE_ABS_GE",ABS(IF(ISNUMBER(BI20),BI20,0)-IF(ISNUMBER(CN20),CN20,0))&gt;=$AD$11),AND($AD$8="COUNT_LT",IF(ISNUMBER(BI20),BI20,0)&lt;$AD$11),AND($AD$8="COUNT_LE",IF(ISNUMBER(BI20),BI20,0)&lt;=$AD$11),AND($AD$8="AND_YES",OR(LOWER(LEFT(BI20&amp;"",2))="да",BI20=1),OR(LOWER(LEFT(CN20&amp;"",2))="да",CN20=1)),AND($AD$8="OR_YES",OR(OR(LOWER(LEFT(BI20&amp;"",2))="да",BI20=1),OR(LOWER(LEFT(CN20&amp;"",2))="да",CN20=1)))),$AD$14,$AD$15))))))))))</f>
        <v/>
      </c>
      <c r="AE20" s="71" t="str">
        <f>IF($A20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20="#FIELD",BJ20="",AND(OR($AE$8="CHANGE_PCT_GE",$AE$8="CHANGE_ABS_GE",$AE$8="COUNT_FLAG_RULE",$AE$8="AND_YES",$AE$8="OR_YES"),OR(CO20="#FIELD",CO20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20)))),IF($AE$18="LOW_MU",MAX(Настройки!$B$14,$AE$16),IF($AE$18="NEUTRAL",Настройки!$B$15,IF($AE$18="IGNORE","IGNORE",IF(OR(BJ20="#FIELD",CO20="#FIELD"),"Поле не найдено","Недостаточно данных")))),IF($AE$8="SIGMOID_INC",MAX(Настройки!$B$14,$AE$16+($AE$17-$AE$16)/(1+EXP(-$AE$12*(IF(ISNUMBER(BJ20),BJ20,0)-$AE$11)))),IF($AE$8="SIGMOID_DEC",MAX(Настройки!$B$14,$AE$16+($AE$17-$AE$16)/(1+EXP($AE$12*(IF(ISNUMBER(BJ20),BJ20,0)-$AE$11)))),IF($AE$8="TOP_PERCENT",IF((COUNTIF(INDEX(Данные!$A$7:$CV$106,0,MATCH($AE$9,Данные!$A$6:$CV$6,0)),"&gt;"&amp;IF(ISNUMBER(BJ20),BJ20,0))+COUNTIFS(INDEX(Данные!$A$7:$CV$106,0,MATCH($AE$9,Данные!$A$6:$CV$6,0)),IF(ISNUMBER(BJ20),BJ20,0),Данные!$A$7:$A$106,"&lt;"&amp;$A20)+1)/COUNT(INDEX(Данные!$A$7:$CV$106,0,MATCH($AE$9,Данные!$A$6:$CV$6,0)))&lt;=$AE$11,$AE$14,$AE$15),IF($AE$8="MANUAL_MU",MAX(Настройки!$B$14,MIN(1,IF(ISNUMBER(BJ20),BJ20,0))),IF($AE$8="COUNT_FLAG_RULE",IF(IF(ISNUMBER(BJ20),BJ20,0)&lt;=$AE$11,$AE$14,IF(IF(ISNUMBER(BJ20),BJ20,0)&gt;=$AE$12,$AE$15,IF(OR(LOWER(LEFT(CO20&amp;"",2))="да",CO20=1),$AE$13,$AE$15))),IF(OR(AND($AE$8="YES_NO",OR(LOWER(LEFT(BJ20&amp;"",2))="да",BJ20=1)),AND($AE$8="THRESHOLD_GE",IF(ISNUMBER(BJ20),BJ20,0)&gt;=$AE$11),AND($AE$8="THRESHOLD_GT",IF(ISNUMBER(BJ20),BJ20,0)&gt;$AE$11),AND($AE$8="THRESHOLD_LE",IF(ISNUMBER(BJ20),BJ20,0)&lt;=$AE$11),AND($AE$8="THRESHOLD_LT",IF(ISNUMBER(BJ20),BJ20,0)&lt;$AE$11),AND($AE$8="CHANGE_PCT_GE",IF(IF(ISNUMBER(CO20),CO20,0)=0,IF(ISNUMBER(BJ20),BJ20,0)&gt;0,(IF(ISNUMBER(BJ20),BJ20,0)-IF(ISNUMBER(CO20),CO20,0))/ABS(IF(ISNUMBER(CO20),CO20,0))&gt;=$AE$11)),AND($AE$8="CHANGE_ABS_GE",ABS(IF(ISNUMBER(BJ20),BJ20,0)-IF(ISNUMBER(CO20),CO20,0))&gt;=$AE$11),AND($AE$8="COUNT_LT",IF(ISNUMBER(BJ20),BJ20,0)&lt;$AE$11),AND($AE$8="COUNT_LE",IF(ISNUMBER(BJ20),BJ20,0)&lt;=$AE$11),AND($AE$8="AND_YES",OR(LOWER(LEFT(BJ20&amp;"",2))="да",BJ20=1),OR(LOWER(LEFT(CO20&amp;"",2))="да",CO20=1)),AND($AE$8="OR_YES",OR(OR(LOWER(LEFT(BJ20&amp;"",2))="да",BJ20=1),OR(LOWER(LEFT(CO20&amp;"",2))="да",CO20=1)))),$AE$14,$AE$15))))))))))</f>
        <v/>
      </c>
      <c r="AF20" s="75"/>
      <c r="AG20" s="76" t="str">
        <f>IF($A20="","",IF($B$4&lt;&gt;"Да","",IF($B$9="","",IF(COUNTIF(Данные!$A$6:$CV$6,$B$9)=0,"#FIELD",INDEX(Данные!$A$7:$CV$106,ROW()-19,MATCH($B$9,Данные!$A$6:$CV$6,0))))))</f>
        <v>Нет</v>
      </c>
      <c r="AH20" s="76" t="str">
        <f>IF($A20="","",IF($C$4&lt;&gt;"Да","",IF($C$9="","",IF(COUNTIF(Данные!$A$6:$CV$6,$C$9)=0,"#FIELD",INDEX(Данные!$A$7:$CV$106,ROW()-19,MATCH($C$9,Данные!$A$6:$CV$6,0))))))</f>
        <v>Нет</v>
      </c>
      <c r="AI20" s="76" t="str">
        <f>IF($A20="","",IF($D$4&lt;&gt;"Да","",IF($D$9="","",IF(COUNTIF(Данные!$A$6:$CV$6,$D$9)=0,"#FIELD",INDEX(Данные!$A$7:$CV$106,ROW()-19,MATCH($D$9,Данные!$A$6:$CV$6,0))))))</f>
        <v>Нет</v>
      </c>
      <c r="AJ20" s="76" t="str">
        <f>IF($A20="","",IF($E$4&lt;&gt;"Да","",IF($E$9="","",IF(COUNTIF(Данные!$A$6:$CV$6,$E$9)=0,"#FIELD",INDEX(Данные!$A$7:$CV$106,ROW()-19,MATCH($E$9,Данные!$A$6:$CV$6,0))))))</f>
        <v>Нет</v>
      </c>
      <c r="AK20" s="76" t="str">
        <f>IF($A20="","",IF($F$4&lt;&gt;"Да","",IF($F$9="","",IF(COUNTIF(Данные!$A$6:$CV$6,$F$9)=0,"#FIELD",INDEX(Данные!$A$7:$CV$106,ROW()-19,MATCH($F$9,Данные!$A$6:$CV$6,0))))))</f>
        <v>Нет</v>
      </c>
      <c r="AL20" s="76" t="str">
        <f>IF($A20="","",IF($G$4&lt;&gt;"Да","",IF($G$9="","",IF(COUNTIF(Данные!$A$6:$CV$6,$G$9)=0,"#FIELD",INDEX(Данные!$A$7:$CV$106,ROW()-19,MATCH($G$9,Данные!$A$6:$CV$6,0))))))</f>
        <v>Нет</v>
      </c>
      <c r="AM20" s="76">
        <f>IF($A20="","",IF($H$4&lt;&gt;"Да","",IF($H$9="","",IF(COUNTIF(Данные!$A$6:$CV$6,$H$9)=0,"#FIELD",INDEX(Данные!$A$7:$CV$106,ROW()-19,MATCH($H$9,Данные!$A$6:$CV$6,0))))))</f>
        <v>1.3260273972602741</v>
      </c>
      <c r="AN20" s="76" t="str">
        <f>IF($A20="","",IF($I$4&lt;&gt;"Да","",IF($I$9="","",IF(COUNTIF(Данные!$A$6:$CV$6,$I$9)=0,"#FIELD",INDEX(Данные!$A$7:$CV$106,ROW()-19,MATCH($I$9,Данные!$A$6:$CV$6,0))))))</f>
        <v>Да</v>
      </c>
      <c r="AO20" s="76">
        <f>IF($A20="","",IF($J$4&lt;&gt;"Да","",IF($J$9="","",IF(COUNTIF(Данные!$A$6:$CV$6,$J$9)=0,"#FIELD",INDEX(Данные!$A$7:$CV$106,ROW()-19,MATCH($J$9,Данные!$A$6:$CV$6,0))))))</f>
        <v>0.97095890410958907</v>
      </c>
      <c r="AP20" s="76" t="str">
        <f>IF($A20="","",IF($K$4&lt;&gt;"Да","",IF($K$9="","",IF(COUNTIF(Данные!$A$6:$CV$6,$K$9)=0,"#FIELD",INDEX(Данные!$A$7:$CV$106,ROW()-19,MATCH($K$9,Данные!$A$6:$CV$6,0))))))</f>
        <v/>
      </c>
      <c r="AQ20" s="76" t="str">
        <f>IF($A20="","",IF($L$4&lt;&gt;"Да","",IF($L$9="","",IF(COUNTIF(Данные!$A$6:$CV$6,$L$9)=0,"#FIELD",INDEX(Данные!$A$7:$CV$106,ROW()-19,MATCH($L$9,Данные!$A$6:$CV$6,0))))))</f>
        <v/>
      </c>
      <c r="AR20" s="76" t="str">
        <f>IF($A20="","",IF($M$4&lt;&gt;"Да","",IF($M$9="","",IF(COUNTIF(Данные!$A$6:$CV$6,$M$9)=0,"#FIELD",INDEX(Данные!$A$7:$CV$106,ROW()-19,MATCH($M$9,Данные!$A$6:$CV$6,0))))))</f>
        <v/>
      </c>
      <c r="AS20" s="76" t="str">
        <f>IF($A20="","",IF($N$4&lt;&gt;"Да","",IF($N$9="","",IF(COUNTIF(Данные!$A$6:$CV$6,$N$9)=0,"#FIELD",INDEX(Данные!$A$7:$CV$106,ROW()-19,MATCH($N$9,Данные!$A$6:$CV$6,0))))))</f>
        <v/>
      </c>
      <c r="AT20" s="76" t="str">
        <f>IF($A20="","",IF($O$4&lt;&gt;"Да","",IF($O$9="","",IF(COUNTIF(Данные!$A$6:$CV$6,$O$9)=0,"#FIELD",INDEX(Данные!$A$7:$CV$106,ROW()-19,MATCH($O$9,Данные!$A$6:$CV$6,0))))))</f>
        <v/>
      </c>
      <c r="AU20" s="76" t="str">
        <f>IF($A20="","",IF($P$4&lt;&gt;"Да","",IF($P$9="","",IF(COUNTIF(Данные!$A$6:$CV$6,$P$9)=0,"#FIELD",INDEX(Данные!$A$7:$CV$106,ROW()-19,MATCH($P$9,Данные!$A$6:$CV$6,0))))))</f>
        <v/>
      </c>
      <c r="AV20" s="76" t="str">
        <f>IF($A20="","",IF($Q$4&lt;&gt;"Да","",IF($Q$9="","",IF(COUNTIF(Данные!$A$6:$CV$6,$Q$9)=0,"#FIELD",INDEX(Данные!$A$7:$CV$106,ROW()-19,MATCH($Q$9,Данные!$A$6:$CV$6,0))))))</f>
        <v/>
      </c>
      <c r="AW20" s="76" t="str">
        <f>IF($A20="","",IF($R$4&lt;&gt;"Да","",IF($R$9="","",IF(COUNTIF(Данные!$A$6:$CV$6,$R$9)=0,"#FIELD",INDEX(Данные!$A$7:$CV$106,ROW()-19,MATCH($R$9,Данные!$A$6:$CV$6,0))))))</f>
        <v/>
      </c>
      <c r="AX20" s="76" t="str">
        <f>IF($A20="","",IF($S$4&lt;&gt;"Да","",IF($S$9="","",IF(COUNTIF(Данные!$A$6:$CV$6,$S$9)=0,"#FIELD",INDEX(Данные!$A$7:$CV$106,ROW()-19,MATCH($S$9,Данные!$A$6:$CV$6,0))))))</f>
        <v/>
      </c>
      <c r="AY20" s="76" t="str">
        <f>IF($A20="","",IF($T$4&lt;&gt;"Да","",IF($T$9="","",IF(COUNTIF(Данные!$A$6:$CV$6,$T$9)=0,"#FIELD",INDEX(Данные!$A$7:$CV$106,ROW()-19,MATCH($T$9,Данные!$A$6:$CV$6,0))))))</f>
        <v/>
      </c>
      <c r="AZ20" s="76" t="str">
        <f>IF($A20="","",IF($U$4&lt;&gt;"Да","",IF($U$9="","",IF(COUNTIF(Данные!$A$6:$CV$6,$U$9)=0,"#FIELD",INDEX(Данные!$A$7:$CV$106,ROW()-19,MATCH($U$9,Данные!$A$6:$CV$6,0))))))</f>
        <v/>
      </c>
      <c r="BA20" s="76" t="str">
        <f>IF($A20="","",IF($V$4&lt;&gt;"Да","",IF($V$9="","",IF(COUNTIF(Данные!$A$6:$CV$6,$V$9)=0,"#FIELD",INDEX(Данные!$A$7:$CV$106,ROW()-19,MATCH($V$9,Данные!$A$6:$CV$6,0))))))</f>
        <v/>
      </c>
      <c r="BB20" s="76" t="str">
        <f>IF($A20="","",IF($W$4&lt;&gt;"Да","",IF($W$9="","",IF(COUNTIF(Данные!$A$6:$CV$6,$W$9)=0,"#FIELD",INDEX(Данные!$A$7:$CV$106,ROW()-19,MATCH($W$9,Данные!$A$6:$CV$6,0))))))</f>
        <v/>
      </c>
      <c r="BC20" s="76" t="str">
        <f>IF($A20="","",IF($X$4&lt;&gt;"Да","",IF($X$9="","",IF(COUNTIF(Данные!$A$6:$CV$6,$X$9)=0,"#FIELD",INDEX(Данные!$A$7:$CV$106,ROW()-19,MATCH($X$9,Данные!$A$6:$CV$6,0))))))</f>
        <v/>
      </c>
      <c r="BD20" s="76" t="str">
        <f>IF($A20="","",IF($Y$4&lt;&gt;"Да","",IF($Y$9="","",IF(COUNTIF(Данные!$A$6:$CV$6,$Y$9)=0,"#FIELD",INDEX(Данные!$A$7:$CV$106,ROW()-19,MATCH($Y$9,Данные!$A$6:$CV$6,0))))))</f>
        <v/>
      </c>
      <c r="BE20" s="76" t="str">
        <f>IF($A20="","",IF($Z$4&lt;&gt;"Да","",IF($Z$9="","",IF(COUNTIF(Данные!$A$6:$CV$6,$Z$9)=0,"#FIELD",INDEX(Данные!$A$7:$CV$106,ROW()-19,MATCH($Z$9,Данные!$A$6:$CV$6,0))))))</f>
        <v/>
      </c>
      <c r="BF20" s="76" t="str">
        <f>IF($A20="","",IF($AA$4&lt;&gt;"Да","",IF($AA$9="","",IF(COUNTIF(Данные!$A$6:$CV$6,$AA$9)=0,"#FIELD",INDEX(Данные!$A$7:$CV$106,ROW()-19,MATCH($AA$9,Данные!$A$6:$CV$6,0))))))</f>
        <v/>
      </c>
      <c r="BG20" s="76" t="str">
        <f>IF($A20="","",IF($AB$4&lt;&gt;"Да","",IF($AB$9="","",IF(COUNTIF(Данные!$A$6:$CV$6,$AB$9)=0,"#FIELD",INDEX(Данные!$A$7:$CV$106,ROW()-19,MATCH($AB$9,Данные!$A$6:$CV$6,0))))))</f>
        <v/>
      </c>
      <c r="BH20" s="76" t="str">
        <f>IF($A20="","",IF($AC$4&lt;&gt;"Да","",IF($AC$9="","",IF(COUNTIF(Данные!$A$6:$CV$6,$AC$9)=0,"#FIELD",INDEX(Данные!$A$7:$CV$106,ROW()-19,MATCH($AC$9,Данные!$A$6:$CV$6,0))))))</f>
        <v/>
      </c>
      <c r="BI20" s="76" t="str">
        <f>IF($A20="","",IF($AD$4&lt;&gt;"Да","",IF($AD$9="","",IF(COUNTIF(Данные!$A$6:$CV$6,$AD$9)=0,"#FIELD",INDEX(Данные!$A$7:$CV$106,ROW()-19,MATCH($AD$9,Данные!$A$6:$CV$6,0))))))</f>
        <v/>
      </c>
      <c r="BJ20" s="76" t="str">
        <f>IF($A20="","",IF($AE$4&lt;&gt;"Да","",IF($AE$9="","",IF(COUNTIF(Данные!$A$6:$CV$6,$AE$9)=0,"#FIELD",INDEX(Данные!$A$7:$CV$106,ROW()-19,MATCH($AE$9,Данные!$A$6:$CV$6,0))))))</f>
        <v/>
      </c>
      <c r="BK20" s="76"/>
      <c r="BL20" s="76" t="str">
        <f>IF($A20="","",IF($B$4&lt;&gt;"Да","",IF($B$10="","",IF(COUNTIF(Данные!$A$6:$CV$6,$B$10)=0,"#FIELD",INDEX(Данные!$A$7:$CV$106,ROW()-19,MATCH($B$10,Данные!$A$6:$CV$6,0))))))</f>
        <v>#FIELD</v>
      </c>
      <c r="BM20" s="76" t="str">
        <f>IF($A20="","",IF($C$4&lt;&gt;"Да","",IF($C$10="","",IF(COUNTIF(Данные!$A$6:$CV$6,$C$10)=0,"#FIELD",INDEX(Данные!$A$7:$CV$106,ROW()-19,MATCH($C$10,Данные!$A$6:$CV$6,0))))))</f>
        <v>#FIELD</v>
      </c>
      <c r="BN20" s="76" t="str">
        <f>IF($A20="","",IF($D$4&lt;&gt;"Да","",IF($D$10="","",IF(COUNTIF(Данные!$A$6:$CV$6,$D$10)=0,"#FIELD",INDEX(Данные!$A$7:$CV$106,ROW()-19,MATCH($D$10,Данные!$A$6:$CV$6,0))))))</f>
        <v>#FIELD</v>
      </c>
      <c r="BO20" s="76" t="str">
        <f>IF($A20="","",IF($E$4&lt;&gt;"Да","",IF($E$10="","",IF(COUNTIF(Данные!$A$6:$CV$6,$E$10)=0,"#FIELD",INDEX(Данные!$A$7:$CV$106,ROW()-19,MATCH($E$10,Данные!$A$6:$CV$6,0))))))</f>
        <v>#FIELD</v>
      </c>
      <c r="BP20" s="76" t="str">
        <f>IF($A20="","",IF($F$4&lt;&gt;"Да","",IF($F$10="","",IF(COUNTIF(Данные!$A$6:$CV$6,$F$10)=0,"#FIELD",INDEX(Данные!$A$7:$CV$106,ROW()-19,MATCH($F$10,Данные!$A$6:$CV$6,0))))))</f>
        <v>#FIELD</v>
      </c>
      <c r="BQ20" s="76" t="str">
        <f>IF($A20="","",IF($G$4&lt;&gt;"Да","",IF($G$10="","",IF(COUNTIF(Данные!$A$6:$CV$6,$G$10)=0,"#FIELD",INDEX(Данные!$A$7:$CV$106,ROW()-19,MATCH($G$10,Данные!$A$6:$CV$6,0))))))</f>
        <v>#FIELD</v>
      </c>
      <c r="BR20" s="76" t="str">
        <f>IF($A20="","",IF($H$4&lt;&gt;"Да","",IF($H$10="","",IF(COUNTIF(Данные!$A$6:$CV$6,$H$10)=0,"#FIELD",INDEX(Данные!$A$7:$CV$106,ROW()-19,MATCH($H$10,Данные!$A$6:$CV$6,0))))))</f>
        <v>#FIELD</v>
      </c>
      <c r="BS20" s="76" t="str">
        <f>IF($A20="","",IF($I$4&lt;&gt;"Да","",IF($I$10="","",IF(COUNTIF(Данные!$A$6:$CV$6,$I$10)=0,"#FIELD",INDEX(Данные!$A$7:$CV$106,ROW()-19,MATCH($I$10,Данные!$A$6:$CV$6,0))))))</f>
        <v>#FIELD</v>
      </c>
      <c r="BT20" s="76" t="str">
        <f>IF($A20="","",IF($J$4&lt;&gt;"Да","",IF($J$10="","",IF(COUNTIF(Данные!$A$6:$CV$6,$J$10)=0,"#FIELD",INDEX(Данные!$A$7:$CV$106,ROW()-19,MATCH($J$10,Данные!$A$6:$CV$6,0))))))</f>
        <v>#FIELD</v>
      </c>
      <c r="BU20" s="76" t="str">
        <f>IF($A20="","",IF($K$4&lt;&gt;"Да","",IF($K$10="","",IF(COUNTIF(Данные!$A$6:$CV$6,$K$10)=0,"#FIELD",INDEX(Данные!$A$7:$CV$106,ROW()-19,MATCH($K$10,Данные!$A$6:$CV$6,0))))))</f>
        <v/>
      </c>
      <c r="BV20" s="76" t="str">
        <f>IF($A20="","",IF($L$4&lt;&gt;"Да","",IF($L$10="","",IF(COUNTIF(Данные!$A$6:$CV$6,$L$10)=0,"#FIELD",INDEX(Данные!$A$7:$CV$106,ROW()-19,MATCH($L$10,Данные!$A$6:$CV$6,0))))))</f>
        <v/>
      </c>
      <c r="BW20" s="76" t="str">
        <f>IF($A20="","",IF($M$4&lt;&gt;"Да","",IF($M$10="","",IF(COUNTIF(Данные!$A$6:$CV$6,$M$10)=0,"#FIELD",INDEX(Данные!$A$7:$CV$106,ROW()-19,MATCH($M$10,Данные!$A$6:$CV$6,0))))))</f>
        <v/>
      </c>
      <c r="BX20" s="76" t="str">
        <f>IF($A20="","",IF($N$4&lt;&gt;"Да","",IF($N$10="","",IF(COUNTIF(Данные!$A$6:$CV$6,$N$10)=0,"#FIELD",INDEX(Данные!$A$7:$CV$106,ROW()-19,MATCH($N$10,Данные!$A$6:$CV$6,0))))))</f>
        <v/>
      </c>
      <c r="BY20" s="76" t="str">
        <f>IF($A20="","",IF($O$4&lt;&gt;"Да","",IF($O$10="","",IF(COUNTIF(Данные!$A$6:$CV$6,$O$10)=0,"#FIELD",INDEX(Данные!$A$7:$CV$106,ROW()-19,MATCH($O$10,Данные!$A$6:$CV$6,0))))))</f>
        <v/>
      </c>
      <c r="BZ20" s="76" t="str">
        <f>IF($A20="","",IF($P$4&lt;&gt;"Да","",IF($P$10="","",IF(COUNTIF(Данные!$A$6:$CV$6,$P$10)=0,"#FIELD",INDEX(Данные!$A$7:$CV$106,ROW()-19,MATCH($P$10,Данные!$A$6:$CV$6,0))))))</f>
        <v/>
      </c>
      <c r="CA20" s="76" t="str">
        <f>IF($A20="","",IF($Q$4&lt;&gt;"Да","",IF($Q$10="","",IF(COUNTIF(Данные!$A$6:$CV$6,$Q$10)=0,"#FIELD",INDEX(Данные!$A$7:$CV$106,ROW()-19,MATCH($Q$10,Данные!$A$6:$CV$6,0))))))</f>
        <v/>
      </c>
      <c r="CB20" s="76" t="str">
        <f>IF($A20="","",IF($R$4&lt;&gt;"Да","",IF($R$10="","",IF(COUNTIF(Данные!$A$6:$CV$6,$R$10)=0,"#FIELD",INDEX(Данные!$A$7:$CV$106,ROW()-19,MATCH($R$10,Данные!$A$6:$CV$6,0))))))</f>
        <v/>
      </c>
      <c r="CC20" s="76" t="str">
        <f>IF($A20="","",IF($S$4&lt;&gt;"Да","",IF($S$10="","",IF(COUNTIF(Данные!$A$6:$CV$6,$S$10)=0,"#FIELD",INDEX(Данные!$A$7:$CV$106,ROW()-19,MATCH($S$10,Данные!$A$6:$CV$6,0))))))</f>
        <v/>
      </c>
      <c r="CD20" s="76" t="str">
        <f>IF($A20="","",IF($T$4&lt;&gt;"Да","",IF($T$10="","",IF(COUNTIF(Данные!$A$6:$CV$6,$T$10)=0,"#FIELD",INDEX(Данные!$A$7:$CV$106,ROW()-19,MATCH($T$10,Данные!$A$6:$CV$6,0))))))</f>
        <v/>
      </c>
      <c r="CE20" s="76" t="str">
        <f>IF($A20="","",IF($U$4&lt;&gt;"Да","",IF($U$10="","",IF(COUNTIF(Данные!$A$6:$CV$6,$U$10)=0,"#FIELD",INDEX(Данные!$A$7:$CV$106,ROW()-19,MATCH($U$10,Данные!$A$6:$CV$6,0))))))</f>
        <v/>
      </c>
      <c r="CF20" s="76" t="str">
        <f>IF($A20="","",IF($V$4&lt;&gt;"Да","",IF($V$10="","",IF(COUNTIF(Данные!$A$6:$CV$6,$V$10)=0,"#FIELD",INDEX(Данные!$A$7:$CV$106,ROW()-19,MATCH($V$10,Данные!$A$6:$CV$6,0))))))</f>
        <v/>
      </c>
      <c r="CG20" s="76" t="str">
        <f>IF($A20="","",IF($W$4&lt;&gt;"Да","",IF($W$10="","",IF(COUNTIF(Данные!$A$6:$CV$6,$W$10)=0,"#FIELD",INDEX(Данные!$A$7:$CV$106,ROW()-19,MATCH($W$10,Данные!$A$6:$CV$6,0))))))</f>
        <v/>
      </c>
      <c r="CH20" s="76" t="str">
        <f>IF($A20="","",IF($X$4&lt;&gt;"Да","",IF($X$10="","",IF(COUNTIF(Данные!$A$6:$CV$6,$X$10)=0,"#FIELD",INDEX(Данные!$A$7:$CV$106,ROW()-19,MATCH($X$10,Данные!$A$6:$CV$6,0))))))</f>
        <v/>
      </c>
      <c r="CI20" s="76" t="str">
        <f>IF($A20="","",IF($Y$4&lt;&gt;"Да","",IF($Y$10="","",IF(COUNTIF(Данные!$A$6:$CV$6,$Y$10)=0,"#FIELD",INDEX(Данные!$A$7:$CV$106,ROW()-19,MATCH($Y$10,Данные!$A$6:$CV$6,0))))))</f>
        <v/>
      </c>
      <c r="CJ20" s="76" t="str">
        <f>IF($A20="","",IF($Z$4&lt;&gt;"Да","",IF($Z$10="","",IF(COUNTIF(Данные!$A$6:$CV$6,$Z$10)=0,"#FIELD",INDEX(Данные!$A$7:$CV$106,ROW()-19,MATCH($Z$10,Данные!$A$6:$CV$6,0))))))</f>
        <v/>
      </c>
      <c r="CK20" s="76" t="str">
        <f>IF($A20="","",IF($AA$4&lt;&gt;"Да","",IF($AA$10="","",IF(COUNTIF(Данные!$A$6:$CV$6,$AA$10)=0,"#FIELD",INDEX(Данные!$A$7:$CV$106,ROW()-19,MATCH($AA$10,Данные!$A$6:$CV$6,0))))))</f>
        <v/>
      </c>
      <c r="CL20" s="76" t="str">
        <f>IF($A20="","",IF($AB$4&lt;&gt;"Да","",IF($AB$10="","",IF(COUNTIF(Данные!$A$6:$CV$6,$AB$10)=0,"#FIELD",INDEX(Данные!$A$7:$CV$106,ROW()-19,MATCH($AB$10,Данные!$A$6:$CV$6,0))))))</f>
        <v/>
      </c>
      <c r="CM20" s="76" t="str">
        <f>IF($A20="","",IF($AC$4&lt;&gt;"Да","",IF($AC$10="","",IF(COUNTIF(Данные!$A$6:$CV$6,$AC$10)=0,"#FIELD",INDEX(Данные!$A$7:$CV$106,ROW()-19,MATCH($AC$10,Данные!$A$6:$CV$6,0))))))</f>
        <v/>
      </c>
      <c r="CN20" s="76" t="str">
        <f>IF($A20="","",IF($AD$4&lt;&gt;"Да","",IF($AD$10="","",IF(COUNTIF(Данные!$A$6:$CV$6,$AD$10)=0,"#FIELD",INDEX(Данные!$A$7:$CV$106,ROW()-19,MATCH($AD$10,Данные!$A$6:$CV$6,0))))))</f>
        <v/>
      </c>
      <c r="CO20" s="77" t="str">
        <f>IF($A20="","",IF($AE$4&lt;&gt;"Да","",IF($AE$10="","",IF(COUNTIF(Данные!$A$6:$CV$6,$AE$10)=0,"#FIELD",INDEX(Данные!$A$7:$CV$106,ROW()-19,MATCH($AE$10,Данные!$A$6:$CV$6,0))))))</f>
        <v/>
      </c>
    </row>
    <row r="21" spans="1:93">
      <c r="A21" s="24" t="str">
        <f>IF(Данные!A8="","",Данные!A8)</f>
        <v>051_ЗБС</v>
      </c>
      <c r="B21" s="19">
        <f>IF($A21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21="#FIELD",AG21="",AND(OR($B$8="CHANGE_PCT_GE",$B$8="CHANGE_ABS_GE",$B$8="COUNT_FLAG_RULE",$B$8="AND_YES",$B$8="OR_YES"),OR(BL21="#FIELD",BL21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21)))),IF($B$18="LOW_MU",MAX(Настройки!$B$14,$B$16),IF($B$18="NEUTRAL",Настройки!$B$15,IF($B$18="IGNORE","IGNORE",IF(OR(AG21="#FIELD",BL21="#FIELD"),"Поле не найдено","Недостаточно данных")))),IF($B$8="SIGMOID_INC",MAX(Настройки!$B$14,$B$16+($B$17-$B$16)/(1+EXP(-$B$12*(IF(ISNUMBER(AG21),AG21,0)-$B$11)))),IF($B$8="SIGMOID_DEC",MAX(Настройки!$B$14,$B$16+($B$17-$B$16)/(1+EXP($B$12*(IF(ISNUMBER(AG21),AG21,0)-$B$11)))),IF($B$8="TOP_PERCENT",IF((COUNTIF(INDEX(Данные!$A$7:$CV$106,0,MATCH($B$9,Данные!$A$6:$CV$6,0)),"&gt;"&amp;IF(ISNUMBER(AG21),AG21,0))+COUNTIFS(INDEX(Данные!$A$7:$CV$106,0,MATCH($B$9,Данные!$A$6:$CV$6,0)),IF(ISNUMBER(AG21),AG21,0),Данные!$A$7:$A$106,"&lt;"&amp;$A21)+1)/COUNT(INDEX(Данные!$A$7:$CV$106,0,MATCH($B$9,Данные!$A$6:$CV$6,0)))&lt;=$B$11,$B$14,$B$15),IF($B$8="MANUAL_MU",MAX(Настройки!$B$14,MIN(1,IF(ISNUMBER(AG21),AG21,0))),IF($B$8="COUNT_FLAG_RULE",IF(IF(ISNUMBER(AG21),AG21,0)&lt;=$B$11,$B$14,IF(IF(ISNUMBER(AG21),AG21,0)&gt;=$B$12,$B$15,IF(OR(LOWER(LEFT(BL21&amp;"",2))="да",BL21=1),$B$13,$B$15))),IF(OR(AND($B$8="YES_NO",OR(LOWER(LEFT(AG21&amp;"",2))="да",AG21=1)),AND($B$8="THRESHOLD_GE",IF(ISNUMBER(AG21),AG21,0)&gt;=$B$11),AND($B$8="THRESHOLD_GT",IF(ISNUMBER(AG21),AG21,0)&gt;$B$11),AND($B$8="THRESHOLD_LE",IF(ISNUMBER(AG21),AG21,0)&lt;=$B$11),AND($B$8="THRESHOLD_LT",IF(ISNUMBER(AG21),AG21,0)&lt;$B$11),AND($B$8="CHANGE_PCT_GE",IF(IF(ISNUMBER(BL21),BL21,0)=0,IF(ISNUMBER(AG21),AG21,0)&gt;0,(IF(ISNUMBER(AG21),AG21,0)-IF(ISNUMBER(BL21),BL21,0))/ABS(IF(ISNUMBER(BL21),BL21,0))&gt;=$B$11)),AND($B$8="CHANGE_ABS_GE",ABS(IF(ISNUMBER(AG21),AG21,0)-IF(ISNUMBER(BL21),BL21,0))&gt;=$B$11),AND($B$8="COUNT_LT",IF(ISNUMBER(AG21),AG21,0)&lt;$B$11),AND($B$8="COUNT_LE",IF(ISNUMBER(AG21),AG21,0)&lt;=$B$11),AND($B$8="AND_YES",OR(LOWER(LEFT(AG21&amp;"",2))="да",AG21=1),OR(LOWER(LEFT(BL21&amp;"",2))="да",BL21=1)),AND($B$8="OR_YES",OR(OR(LOWER(LEFT(AG21&amp;"",2))="да",AG21=1),OR(LOWER(LEFT(BL21&amp;"",2))="да",BL21=1)))),$B$14,$B$15))))))))))</f>
        <v>0.1</v>
      </c>
      <c r="C21" s="19">
        <f>IF($A21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21="#FIELD",AH21="",AND(OR($C$8="CHANGE_PCT_GE",$C$8="CHANGE_ABS_GE",$C$8="COUNT_FLAG_RULE",$C$8="AND_YES",$C$8="OR_YES"),OR(BM21="#FIELD",BM21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21)))),IF($C$18="LOW_MU",MAX(Настройки!$B$14,$C$16),IF($C$18="NEUTRAL",Настройки!$B$15,IF($C$18="IGNORE","IGNORE",IF(OR(AH21="#FIELD",BM21="#FIELD"),"Поле не найдено","Недостаточно данных")))),IF($C$8="SIGMOID_INC",MAX(Настройки!$B$14,$C$16+($C$17-$C$16)/(1+EXP(-$C$12*(IF(ISNUMBER(AH21),AH21,0)-$C$11)))),IF($C$8="SIGMOID_DEC",MAX(Настройки!$B$14,$C$16+($C$17-$C$16)/(1+EXP($C$12*(IF(ISNUMBER(AH21),AH21,0)-$C$11)))),IF($C$8="TOP_PERCENT",IF((COUNTIF(INDEX(Данные!$A$7:$CV$106,0,MATCH($C$9,Данные!$A$6:$CV$6,0)),"&gt;"&amp;IF(ISNUMBER(AH21),AH21,0))+COUNTIFS(INDEX(Данные!$A$7:$CV$106,0,MATCH($C$9,Данные!$A$6:$CV$6,0)),IF(ISNUMBER(AH21),AH21,0),Данные!$A$7:$A$106,"&lt;"&amp;$A21)+1)/COUNT(INDEX(Данные!$A$7:$CV$106,0,MATCH($C$9,Данные!$A$6:$CV$6,0)))&lt;=$C$11,$C$14,$C$15),IF($C$8="MANUAL_MU",MAX(Настройки!$B$14,MIN(1,IF(ISNUMBER(AH21),AH21,0))),IF($C$8="COUNT_FLAG_RULE",IF(IF(ISNUMBER(AH21),AH21,0)&lt;=$C$11,$C$14,IF(IF(ISNUMBER(AH21),AH21,0)&gt;=$C$12,$C$15,IF(OR(LOWER(LEFT(BM21&amp;"",2))="да",BM21=1),$C$13,$C$15))),IF(OR(AND($C$8="YES_NO",OR(LOWER(LEFT(AH21&amp;"",2))="да",AH21=1)),AND($C$8="THRESHOLD_GE",IF(ISNUMBER(AH21),AH21,0)&gt;=$C$11),AND($C$8="THRESHOLD_GT",IF(ISNUMBER(AH21),AH21,0)&gt;$C$11),AND($C$8="THRESHOLD_LE",IF(ISNUMBER(AH21),AH21,0)&lt;=$C$11),AND($C$8="THRESHOLD_LT",IF(ISNUMBER(AH21),AH21,0)&lt;$C$11),AND($C$8="CHANGE_PCT_GE",IF(IF(ISNUMBER(BM21),BM21,0)=0,IF(ISNUMBER(AH21),AH21,0)&gt;0,(IF(ISNUMBER(AH21),AH21,0)-IF(ISNUMBER(BM21),BM21,0))/ABS(IF(ISNUMBER(BM21),BM21,0))&gt;=$C$11)),AND($C$8="CHANGE_ABS_GE",ABS(IF(ISNUMBER(AH21),AH21,0)-IF(ISNUMBER(BM21),BM21,0))&gt;=$C$11),AND($C$8="COUNT_LT",IF(ISNUMBER(AH21),AH21,0)&lt;$C$11),AND($C$8="COUNT_LE",IF(ISNUMBER(AH21),AH21,0)&lt;=$C$11),AND($C$8="AND_YES",OR(LOWER(LEFT(AH21&amp;"",2))="да",AH21=1),OR(LOWER(LEFT(BM21&amp;"",2))="да",BM21=1)),AND($C$8="OR_YES",OR(OR(LOWER(LEFT(AH21&amp;"",2))="да",AH21=1),OR(LOWER(LEFT(BM21&amp;"",2))="да",BM21=1)))),$C$14,$C$15))))))))))</f>
        <v>0.1</v>
      </c>
      <c r="D21" s="19">
        <f>IF($A21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21="#FIELD",AI21="",AND(OR($D$8="CHANGE_PCT_GE",$D$8="CHANGE_ABS_GE",$D$8="COUNT_FLAG_RULE",$D$8="AND_YES",$D$8="OR_YES"),OR(BN21="#FIELD",BN21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21)))),IF($D$18="LOW_MU",MAX(Настройки!$B$14,$D$16),IF($D$18="NEUTRAL",Настройки!$B$15,IF($D$18="IGNORE","IGNORE",IF(OR(AI21="#FIELD",BN21="#FIELD"),"Поле не найдено","Недостаточно данных")))),IF($D$8="SIGMOID_INC",MAX(Настройки!$B$14,$D$16+($D$17-$D$16)/(1+EXP(-$D$12*(IF(ISNUMBER(AI21),AI21,0)-$D$11)))),IF($D$8="SIGMOID_DEC",MAX(Настройки!$B$14,$D$16+($D$17-$D$16)/(1+EXP($D$12*(IF(ISNUMBER(AI21),AI21,0)-$D$11)))),IF($D$8="TOP_PERCENT",IF((COUNTIF(INDEX(Данные!$A$7:$CV$106,0,MATCH($D$9,Данные!$A$6:$CV$6,0)),"&gt;"&amp;IF(ISNUMBER(AI21),AI21,0))+COUNTIFS(INDEX(Данные!$A$7:$CV$106,0,MATCH($D$9,Данные!$A$6:$CV$6,0)),IF(ISNUMBER(AI21),AI21,0),Данные!$A$7:$A$106,"&lt;"&amp;$A21)+1)/COUNT(INDEX(Данные!$A$7:$CV$106,0,MATCH($D$9,Данные!$A$6:$CV$6,0)))&lt;=$D$11,$D$14,$D$15),IF($D$8="MANUAL_MU",MAX(Настройки!$B$14,MIN(1,IF(ISNUMBER(AI21),AI21,0))),IF($D$8="COUNT_FLAG_RULE",IF(IF(ISNUMBER(AI21),AI21,0)&lt;=$D$11,$D$14,IF(IF(ISNUMBER(AI21),AI21,0)&gt;=$D$12,$D$15,IF(OR(LOWER(LEFT(BN21&amp;"",2))="да",BN21=1),$D$13,$D$15))),IF(OR(AND($D$8="YES_NO",OR(LOWER(LEFT(AI21&amp;"",2))="да",AI21=1)),AND($D$8="THRESHOLD_GE",IF(ISNUMBER(AI21),AI21,0)&gt;=$D$11),AND($D$8="THRESHOLD_GT",IF(ISNUMBER(AI21),AI21,0)&gt;$D$11),AND($D$8="THRESHOLD_LE",IF(ISNUMBER(AI21),AI21,0)&lt;=$D$11),AND($D$8="THRESHOLD_LT",IF(ISNUMBER(AI21),AI21,0)&lt;$D$11),AND($D$8="CHANGE_PCT_GE",IF(IF(ISNUMBER(BN21),BN21,0)=0,IF(ISNUMBER(AI21),AI21,0)&gt;0,(IF(ISNUMBER(AI21),AI21,0)-IF(ISNUMBER(BN21),BN21,0))/ABS(IF(ISNUMBER(BN21),BN21,0))&gt;=$D$11)),AND($D$8="CHANGE_ABS_GE",ABS(IF(ISNUMBER(AI21),AI21,0)-IF(ISNUMBER(BN21),BN21,0))&gt;=$D$11),AND($D$8="COUNT_LT",IF(ISNUMBER(AI21),AI21,0)&lt;$D$11),AND($D$8="COUNT_LE",IF(ISNUMBER(AI21),AI21,0)&lt;=$D$11),AND($D$8="AND_YES",OR(LOWER(LEFT(AI21&amp;"",2))="да",AI21=1),OR(LOWER(LEFT(BN21&amp;"",2))="да",BN21=1)),AND($D$8="OR_YES",OR(OR(LOWER(LEFT(AI21&amp;"",2))="да",AI21=1),OR(LOWER(LEFT(BN21&amp;"",2))="да",BN21=1)))),$D$14,$D$15))))))))))</f>
        <v>0.1</v>
      </c>
      <c r="E21" s="19">
        <f>IF($A21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21="#FIELD",AJ21="",AND(OR($E$8="CHANGE_PCT_GE",$E$8="CHANGE_ABS_GE",$E$8="COUNT_FLAG_RULE",$E$8="AND_YES",$E$8="OR_YES"),OR(BO21="#FIELD",BO21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21)))),IF($E$18="LOW_MU",MAX(Настройки!$B$14,$E$16),IF($E$18="NEUTRAL",Настройки!$B$15,IF($E$18="IGNORE","IGNORE",IF(OR(AJ21="#FIELD",BO21="#FIELD"),"Поле не найдено","Недостаточно данных")))),IF($E$8="SIGMOID_INC",MAX(Настройки!$B$14,$E$16+($E$17-$E$16)/(1+EXP(-$E$12*(IF(ISNUMBER(AJ21),AJ21,0)-$E$11)))),IF($E$8="SIGMOID_DEC",MAX(Настройки!$B$14,$E$16+($E$17-$E$16)/(1+EXP($E$12*(IF(ISNUMBER(AJ21),AJ21,0)-$E$11)))),IF($E$8="TOP_PERCENT",IF((COUNTIF(INDEX(Данные!$A$7:$CV$106,0,MATCH($E$9,Данные!$A$6:$CV$6,0)),"&gt;"&amp;IF(ISNUMBER(AJ21),AJ21,0))+COUNTIFS(INDEX(Данные!$A$7:$CV$106,0,MATCH($E$9,Данные!$A$6:$CV$6,0)),IF(ISNUMBER(AJ21),AJ21,0),Данные!$A$7:$A$106,"&lt;"&amp;$A21)+1)/COUNT(INDEX(Данные!$A$7:$CV$106,0,MATCH($E$9,Данные!$A$6:$CV$6,0)))&lt;=$E$11,$E$14,$E$15),IF($E$8="MANUAL_MU",MAX(Настройки!$B$14,MIN(1,IF(ISNUMBER(AJ21),AJ21,0))),IF($E$8="COUNT_FLAG_RULE",IF(IF(ISNUMBER(AJ21),AJ21,0)&lt;=$E$11,$E$14,IF(IF(ISNUMBER(AJ21),AJ21,0)&gt;=$E$12,$E$15,IF(OR(LOWER(LEFT(BO21&amp;"",2))="да",BO21=1),$E$13,$E$15))),IF(OR(AND($E$8="YES_NO",OR(LOWER(LEFT(AJ21&amp;"",2))="да",AJ21=1)),AND($E$8="THRESHOLD_GE",IF(ISNUMBER(AJ21),AJ21,0)&gt;=$E$11),AND($E$8="THRESHOLD_GT",IF(ISNUMBER(AJ21),AJ21,0)&gt;$E$11),AND($E$8="THRESHOLD_LE",IF(ISNUMBER(AJ21),AJ21,0)&lt;=$E$11),AND($E$8="THRESHOLD_LT",IF(ISNUMBER(AJ21),AJ21,0)&lt;$E$11),AND($E$8="CHANGE_PCT_GE",IF(IF(ISNUMBER(BO21),BO21,0)=0,IF(ISNUMBER(AJ21),AJ21,0)&gt;0,(IF(ISNUMBER(AJ21),AJ21,0)-IF(ISNUMBER(BO21),BO21,0))/ABS(IF(ISNUMBER(BO21),BO21,0))&gt;=$E$11)),AND($E$8="CHANGE_ABS_GE",ABS(IF(ISNUMBER(AJ21),AJ21,0)-IF(ISNUMBER(BO21),BO21,0))&gt;=$E$11),AND($E$8="COUNT_LT",IF(ISNUMBER(AJ21),AJ21,0)&lt;$E$11),AND($E$8="COUNT_LE",IF(ISNUMBER(AJ21),AJ21,0)&lt;=$E$11),AND($E$8="AND_YES",OR(LOWER(LEFT(AJ21&amp;"",2))="да",AJ21=1),OR(LOWER(LEFT(BO21&amp;"",2))="да",BO21=1)),AND($E$8="OR_YES",OR(OR(LOWER(LEFT(AJ21&amp;"",2))="да",AJ21=1),OR(LOWER(LEFT(BO21&amp;"",2))="да",BO21=1)))),$E$14,$E$15))))))))))</f>
        <v>0.1</v>
      </c>
      <c r="F21" s="19">
        <f>IF($A21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21="#FIELD",AK21="",AND(OR($F$8="CHANGE_PCT_GE",$F$8="CHANGE_ABS_GE",$F$8="COUNT_FLAG_RULE",$F$8="AND_YES",$F$8="OR_YES"),OR(BP21="#FIELD",BP21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21)))),IF($F$18="LOW_MU",MAX(Настройки!$B$14,$F$16),IF($F$18="NEUTRAL",Настройки!$B$15,IF($F$18="IGNORE","IGNORE",IF(OR(AK21="#FIELD",BP21="#FIELD"),"Поле не найдено","Недостаточно данных")))),IF($F$8="SIGMOID_INC",MAX(Настройки!$B$14,$F$16+($F$17-$F$16)/(1+EXP(-$F$12*(IF(ISNUMBER(AK21),AK21,0)-$F$11)))),IF($F$8="SIGMOID_DEC",MAX(Настройки!$B$14,$F$16+($F$17-$F$16)/(1+EXP($F$12*(IF(ISNUMBER(AK21),AK21,0)-$F$11)))),IF($F$8="TOP_PERCENT",IF((COUNTIF(INDEX(Данные!$A$7:$CV$106,0,MATCH($F$9,Данные!$A$6:$CV$6,0)),"&gt;"&amp;IF(ISNUMBER(AK21),AK21,0))+COUNTIFS(INDEX(Данные!$A$7:$CV$106,0,MATCH($F$9,Данные!$A$6:$CV$6,0)),IF(ISNUMBER(AK21),AK21,0),Данные!$A$7:$A$106,"&lt;"&amp;$A21)+1)/COUNT(INDEX(Данные!$A$7:$CV$106,0,MATCH($F$9,Данные!$A$6:$CV$6,0)))&lt;=$F$11,$F$14,$F$15),IF($F$8="MANUAL_MU",MAX(Настройки!$B$14,MIN(1,IF(ISNUMBER(AK21),AK21,0))),IF($F$8="COUNT_FLAG_RULE",IF(IF(ISNUMBER(AK21),AK21,0)&lt;=$F$11,$F$14,IF(IF(ISNUMBER(AK21),AK21,0)&gt;=$F$12,$F$15,IF(OR(LOWER(LEFT(BP21&amp;"",2))="да",BP21=1),$F$13,$F$15))),IF(OR(AND($F$8="YES_NO",OR(LOWER(LEFT(AK21&amp;"",2))="да",AK21=1)),AND($F$8="THRESHOLD_GE",IF(ISNUMBER(AK21),AK21,0)&gt;=$F$11),AND($F$8="THRESHOLD_GT",IF(ISNUMBER(AK21),AK21,0)&gt;$F$11),AND($F$8="THRESHOLD_LE",IF(ISNUMBER(AK21),AK21,0)&lt;=$F$11),AND($F$8="THRESHOLD_LT",IF(ISNUMBER(AK21),AK21,0)&lt;$F$11),AND($F$8="CHANGE_PCT_GE",IF(IF(ISNUMBER(BP21),BP21,0)=0,IF(ISNUMBER(AK21),AK21,0)&gt;0,(IF(ISNUMBER(AK21),AK21,0)-IF(ISNUMBER(BP21),BP21,0))/ABS(IF(ISNUMBER(BP21),BP21,0))&gt;=$F$11)),AND($F$8="CHANGE_ABS_GE",ABS(IF(ISNUMBER(AK21),AK21,0)-IF(ISNUMBER(BP21),BP21,0))&gt;=$F$11),AND($F$8="COUNT_LT",IF(ISNUMBER(AK21),AK21,0)&lt;$F$11),AND($F$8="COUNT_LE",IF(ISNUMBER(AK21),AK21,0)&lt;=$F$11),AND($F$8="AND_YES",OR(LOWER(LEFT(AK21&amp;"",2))="да",AK21=1),OR(LOWER(LEFT(BP21&amp;"",2))="да",BP21=1)),AND($F$8="OR_YES",OR(OR(LOWER(LEFT(AK21&amp;"",2))="да",AK21=1),OR(LOWER(LEFT(BP21&amp;"",2))="да",BP21=1)))),$F$14,$F$15))))))))))</f>
        <v>0.1</v>
      </c>
      <c r="G21" s="19">
        <f>IF($A21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21="#FIELD",AL21="",AND(OR($G$8="CHANGE_PCT_GE",$G$8="CHANGE_ABS_GE",$G$8="COUNT_FLAG_RULE",$G$8="AND_YES",$G$8="OR_YES"),OR(BQ21="#FIELD",BQ21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21)))),IF($G$18="LOW_MU",MAX(Настройки!$B$14,$G$16),IF($G$18="NEUTRAL",Настройки!$B$15,IF($G$18="IGNORE","IGNORE",IF(OR(AL21="#FIELD",BQ21="#FIELD"),"Поле не найдено","Недостаточно данных")))),IF($G$8="SIGMOID_INC",MAX(Настройки!$B$14,$G$16+($G$17-$G$16)/(1+EXP(-$G$12*(IF(ISNUMBER(AL21),AL21,0)-$G$11)))),IF($G$8="SIGMOID_DEC",MAX(Настройки!$B$14,$G$16+($G$17-$G$16)/(1+EXP($G$12*(IF(ISNUMBER(AL21),AL21,0)-$G$11)))),IF($G$8="TOP_PERCENT",IF((COUNTIF(INDEX(Данные!$A$7:$CV$106,0,MATCH($G$9,Данные!$A$6:$CV$6,0)),"&gt;"&amp;IF(ISNUMBER(AL21),AL21,0))+COUNTIFS(INDEX(Данные!$A$7:$CV$106,0,MATCH($G$9,Данные!$A$6:$CV$6,0)),IF(ISNUMBER(AL21),AL21,0),Данные!$A$7:$A$106,"&lt;"&amp;$A21)+1)/COUNT(INDEX(Данные!$A$7:$CV$106,0,MATCH($G$9,Данные!$A$6:$CV$6,0)))&lt;=$G$11,$G$14,$G$15),IF($G$8="MANUAL_MU",MAX(Настройки!$B$14,MIN(1,IF(ISNUMBER(AL21),AL21,0))),IF($G$8="COUNT_FLAG_RULE",IF(IF(ISNUMBER(AL21),AL21,0)&lt;=$G$11,$G$14,IF(IF(ISNUMBER(AL21),AL21,0)&gt;=$G$12,$G$15,IF(OR(LOWER(LEFT(BQ21&amp;"",2))="да",BQ21=1),$G$13,$G$15))),IF(OR(AND($G$8="YES_NO",OR(LOWER(LEFT(AL21&amp;"",2))="да",AL21=1)),AND($G$8="THRESHOLD_GE",IF(ISNUMBER(AL21),AL21,0)&gt;=$G$11),AND($G$8="THRESHOLD_GT",IF(ISNUMBER(AL21),AL21,0)&gt;$G$11),AND($G$8="THRESHOLD_LE",IF(ISNUMBER(AL21),AL21,0)&lt;=$G$11),AND($G$8="THRESHOLD_LT",IF(ISNUMBER(AL21),AL21,0)&lt;$G$11),AND($G$8="CHANGE_PCT_GE",IF(IF(ISNUMBER(BQ21),BQ21,0)=0,IF(ISNUMBER(AL21),AL21,0)&gt;0,(IF(ISNUMBER(AL21),AL21,0)-IF(ISNUMBER(BQ21),BQ21,0))/ABS(IF(ISNUMBER(BQ21),BQ21,0))&gt;=$G$11)),AND($G$8="CHANGE_ABS_GE",ABS(IF(ISNUMBER(AL21),AL21,0)-IF(ISNUMBER(BQ21),BQ21,0))&gt;=$G$11),AND($G$8="COUNT_LT",IF(ISNUMBER(AL21),AL21,0)&lt;$G$11),AND($G$8="COUNT_LE",IF(ISNUMBER(AL21),AL21,0)&lt;=$G$11),AND($G$8="AND_YES",OR(LOWER(LEFT(AL21&amp;"",2))="да",AL21=1),OR(LOWER(LEFT(BQ21&amp;"",2))="да",BQ21=1)),AND($G$8="OR_YES",OR(OR(LOWER(LEFT(AL21&amp;"",2))="да",AL21=1),OR(LOWER(LEFT(BQ21&amp;"",2))="да",BQ21=1)))),$G$14,$G$15))))))))))</f>
        <v>1</v>
      </c>
      <c r="H21" s="19">
        <f>IF($A21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21="#FIELD",AM21="",AND(OR($H$8="CHANGE_PCT_GE",$H$8="CHANGE_ABS_GE",$H$8="COUNT_FLAG_RULE",$H$8="AND_YES",$H$8="OR_YES"),OR(BR21="#FIELD",BR21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21)))),IF($H$18="LOW_MU",MAX(Настройки!$B$14,$H$16),IF($H$18="NEUTRAL",Настройки!$B$15,IF($H$18="IGNORE","IGNORE",IF(OR(AM21="#FIELD",BR21="#FIELD"),"Поле не найдено","Недостаточно данных")))),IF($H$8="SIGMOID_INC",MAX(Настройки!$B$14,$H$16+($H$17-$H$16)/(1+EXP(-$H$12*(IF(ISNUMBER(AM21),AM21,0)-$H$11)))),IF($H$8="SIGMOID_DEC",MAX(Настройки!$B$14,$H$16+($H$17-$H$16)/(1+EXP($H$12*(IF(ISNUMBER(AM21),AM21,0)-$H$11)))),IF($H$8="TOP_PERCENT",IF((COUNTIF(INDEX(Данные!$A$7:$CV$106,0,MATCH($H$9,Данные!$A$6:$CV$6,0)),"&gt;"&amp;IF(ISNUMBER(AM21),AM21,0))+COUNTIFS(INDEX(Данные!$A$7:$CV$106,0,MATCH($H$9,Данные!$A$6:$CV$6,0)),IF(ISNUMBER(AM21),AM21,0),Данные!$A$7:$A$106,"&lt;"&amp;$A21)+1)/COUNT(INDEX(Данные!$A$7:$CV$106,0,MATCH($H$9,Данные!$A$6:$CV$6,0)))&lt;=$H$11,$H$14,$H$15),IF($H$8="MANUAL_MU",MAX(Настройки!$B$14,MIN(1,IF(ISNUMBER(AM21),AM21,0))),IF($H$8="COUNT_FLAG_RULE",IF(IF(ISNUMBER(AM21),AM21,0)&lt;=$H$11,$H$14,IF(IF(ISNUMBER(AM21),AM21,0)&gt;=$H$12,$H$15,IF(OR(LOWER(LEFT(BR21&amp;"",2))="да",BR21=1),$H$13,$H$15))),IF(OR(AND($H$8="YES_NO",OR(LOWER(LEFT(AM21&amp;"",2))="да",AM21=1)),AND($H$8="THRESHOLD_GE",IF(ISNUMBER(AM21),AM21,0)&gt;=$H$11),AND($H$8="THRESHOLD_GT",IF(ISNUMBER(AM21),AM21,0)&gt;$H$11),AND($H$8="THRESHOLD_LE",IF(ISNUMBER(AM21),AM21,0)&lt;=$H$11),AND($H$8="THRESHOLD_LT",IF(ISNUMBER(AM21),AM21,0)&lt;$H$11),AND($H$8="CHANGE_PCT_GE",IF(IF(ISNUMBER(BR21),BR21,0)=0,IF(ISNUMBER(AM21),AM21,0)&gt;0,(IF(ISNUMBER(AM21),AM21,0)-IF(ISNUMBER(BR21),BR21,0))/ABS(IF(ISNUMBER(BR21),BR21,0))&gt;=$H$11)),AND($H$8="CHANGE_ABS_GE",ABS(IF(ISNUMBER(AM21),AM21,0)-IF(ISNUMBER(BR21),BR21,0))&gt;=$H$11),AND($H$8="COUNT_LT",IF(ISNUMBER(AM21),AM21,0)&lt;$H$11),AND($H$8="COUNT_LE",IF(ISNUMBER(AM21),AM21,0)&lt;=$H$11),AND($H$8="AND_YES",OR(LOWER(LEFT(AM21&amp;"",2))="да",AM21=1),OR(LOWER(LEFT(BR21&amp;"",2))="да",BR21=1)),AND($H$8="OR_YES",OR(OR(LOWER(LEFT(AM21&amp;"",2))="да",AM21=1),OR(LOWER(LEFT(BR21&amp;"",2))="да",BR21=1)))),$H$14,$H$15))))))))))</f>
        <v>4.9651094258139723E-3</v>
      </c>
      <c r="I21" s="19">
        <f>IF($A21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21="#FIELD",AN21="",AND(OR($I$8="CHANGE_PCT_GE",$I$8="CHANGE_ABS_GE",$I$8="COUNT_FLAG_RULE",$I$8="AND_YES",$I$8="OR_YES"),OR(BS21="#FIELD",BS21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21)))),IF($I$18="LOW_MU",MAX(Настройки!$B$14,$I$16),IF($I$18="NEUTRAL",Настройки!$B$15,IF($I$18="IGNORE","IGNORE",IF(OR(AN21="#FIELD",BS21="#FIELD"),"Поле не найдено","Недостаточно данных")))),IF($I$8="SIGMOID_INC",MAX(Настройки!$B$14,$I$16+($I$17-$I$16)/(1+EXP(-$I$12*(IF(ISNUMBER(AN21),AN21,0)-$I$11)))),IF($I$8="SIGMOID_DEC",MAX(Настройки!$B$14,$I$16+($I$17-$I$16)/(1+EXP($I$12*(IF(ISNUMBER(AN21),AN21,0)-$I$11)))),IF($I$8="TOP_PERCENT",IF((COUNTIF(INDEX(Данные!$A$7:$CV$106,0,MATCH($I$9,Данные!$A$6:$CV$6,0)),"&gt;"&amp;IF(ISNUMBER(AN21),AN21,0))+COUNTIFS(INDEX(Данные!$A$7:$CV$106,0,MATCH($I$9,Данные!$A$6:$CV$6,0)),IF(ISNUMBER(AN21),AN21,0),Данные!$A$7:$A$106,"&lt;"&amp;$A21)+1)/COUNT(INDEX(Данные!$A$7:$CV$106,0,MATCH($I$9,Данные!$A$6:$CV$6,0)))&lt;=$I$11,$I$14,$I$15),IF($I$8="MANUAL_MU",MAX(Настройки!$B$14,MIN(1,IF(ISNUMBER(AN21),AN21,0))),IF($I$8="COUNT_FLAG_RULE",IF(IF(ISNUMBER(AN21),AN21,0)&lt;=$I$11,$I$14,IF(IF(ISNUMBER(AN21),AN21,0)&gt;=$I$12,$I$15,IF(OR(LOWER(LEFT(BS21&amp;"",2))="да",BS21=1),$I$13,$I$15))),IF(OR(AND($I$8="YES_NO",OR(LOWER(LEFT(AN21&amp;"",2))="да",AN21=1)),AND($I$8="THRESHOLD_GE",IF(ISNUMBER(AN21),AN21,0)&gt;=$I$11),AND($I$8="THRESHOLD_GT",IF(ISNUMBER(AN21),AN21,0)&gt;$I$11),AND($I$8="THRESHOLD_LE",IF(ISNUMBER(AN21),AN21,0)&lt;=$I$11),AND($I$8="THRESHOLD_LT",IF(ISNUMBER(AN21),AN21,0)&lt;$I$11),AND($I$8="CHANGE_PCT_GE",IF(IF(ISNUMBER(BS21),BS21,0)=0,IF(ISNUMBER(AN21),AN21,0)&gt;0,(IF(ISNUMBER(AN21),AN21,0)-IF(ISNUMBER(BS21),BS21,0))/ABS(IF(ISNUMBER(BS21),BS21,0))&gt;=$I$11)),AND($I$8="CHANGE_ABS_GE",ABS(IF(ISNUMBER(AN21),AN21,0)-IF(ISNUMBER(BS21),BS21,0))&gt;=$I$11),AND($I$8="COUNT_LT",IF(ISNUMBER(AN21),AN21,0)&lt;$I$11),AND($I$8="COUNT_LE",IF(ISNUMBER(AN21),AN21,0)&lt;=$I$11),AND($I$8="AND_YES",OR(LOWER(LEFT(AN21&amp;"",2))="да",AN21=1),OR(LOWER(LEFT(BS21&amp;"",2))="да",BS21=1)),AND($I$8="OR_YES",OR(OR(LOWER(LEFT(AN21&amp;"",2))="да",AN21=1),OR(LOWER(LEFT(BS21&amp;"",2))="да",BS21=1)))),$I$14,$I$15))))))))))</f>
        <v>1</v>
      </c>
      <c r="J21" s="19">
        <f>IF($A21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21="#FIELD",AO21="",AND(OR($J$8="CHANGE_PCT_GE",$J$8="CHANGE_ABS_GE",$J$8="COUNT_FLAG_RULE",$J$8="AND_YES",$J$8="OR_YES"),OR(BT21="#FIELD",BT21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21)))),IF($J$18="LOW_MU",MAX(Настройки!$B$14,$J$16),IF($J$18="NEUTRAL",Настройки!$B$15,IF($J$18="IGNORE","IGNORE",IF(OR(AO21="#FIELD",BT21="#FIELD"),"Поле не найдено","Недостаточно данных")))),IF($J$8="SIGMOID_INC",MAX(Настройки!$B$14,$J$16+($J$17-$J$16)/(1+EXP(-$J$12*(IF(ISNUMBER(AO21),AO21,0)-$J$11)))),IF($J$8="SIGMOID_DEC",MAX(Настройки!$B$14,$J$16+($J$17-$J$16)/(1+EXP($J$12*(IF(ISNUMBER(AO21),AO21,0)-$J$11)))),IF($J$8="TOP_PERCENT",IF((COUNTIF(INDEX(Данные!$A$7:$CV$106,0,MATCH($J$9,Данные!$A$6:$CV$6,0)),"&gt;"&amp;IF(ISNUMBER(AO21),AO21,0))+COUNTIFS(INDEX(Данные!$A$7:$CV$106,0,MATCH($J$9,Данные!$A$6:$CV$6,0)),IF(ISNUMBER(AO21),AO21,0),Данные!$A$7:$A$106,"&lt;"&amp;$A21)+1)/COUNT(INDEX(Данные!$A$7:$CV$106,0,MATCH($J$9,Данные!$A$6:$CV$6,0)))&lt;=$J$11,$J$14,$J$15),IF($J$8="MANUAL_MU",MAX(Настройки!$B$14,MIN(1,IF(ISNUMBER(AO21),AO21,0))),IF($J$8="COUNT_FLAG_RULE",IF(IF(ISNUMBER(AO21),AO21,0)&lt;=$J$11,$J$14,IF(IF(ISNUMBER(AO21),AO21,0)&gt;=$J$12,$J$15,IF(OR(LOWER(LEFT(BT21&amp;"",2))="да",BT21=1),$J$13,$J$15))),IF(OR(AND($J$8="YES_NO",OR(LOWER(LEFT(AO21&amp;"",2))="да",AO21=1)),AND($J$8="THRESHOLD_GE",IF(ISNUMBER(AO21),AO21,0)&gt;=$J$11),AND($J$8="THRESHOLD_GT",IF(ISNUMBER(AO21),AO21,0)&gt;$J$11),AND($J$8="THRESHOLD_LE",IF(ISNUMBER(AO21),AO21,0)&lt;=$J$11),AND($J$8="THRESHOLD_LT",IF(ISNUMBER(AO21),AO21,0)&lt;$J$11),AND($J$8="CHANGE_PCT_GE",IF(IF(ISNUMBER(BT21),BT21,0)=0,IF(ISNUMBER(AO21),AO21,0)&gt;0,(IF(ISNUMBER(AO21),AO21,0)-IF(ISNUMBER(BT21),BT21,0))/ABS(IF(ISNUMBER(BT21),BT21,0))&gt;=$J$11)),AND($J$8="CHANGE_ABS_GE",ABS(IF(ISNUMBER(AO21),AO21,0)-IF(ISNUMBER(BT21),BT21,0))&gt;=$J$11),AND($J$8="COUNT_LT",IF(ISNUMBER(AO21),AO21,0)&lt;$J$11),AND($J$8="COUNT_LE",IF(ISNUMBER(AO21),AO21,0)&lt;=$J$11),AND($J$8="AND_YES",OR(LOWER(LEFT(AO21&amp;"",2))="да",AO21=1),OR(LOWER(LEFT(BT21&amp;"",2))="да",BT21=1)),AND($J$8="OR_YES",OR(OR(LOWER(LEFT(AO21&amp;"",2))="да",AO21=1),OR(LOWER(LEFT(BT21&amp;"",2))="да",BT21=1)))),$J$14,$J$15))))))))))</f>
        <v>4.9987262725216296E-3</v>
      </c>
      <c r="K21" s="19" t="str">
        <f>IF($A21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21="#FIELD",AP21="",AND(OR($K$8="CHANGE_PCT_GE",$K$8="CHANGE_ABS_GE",$K$8="COUNT_FLAG_RULE",$K$8="AND_YES",$K$8="OR_YES"),OR(BU21="#FIELD",BU21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21)))),IF($K$18="LOW_MU",MAX(Настройки!$B$14,$K$16),IF($K$18="NEUTRAL",Настройки!$B$15,IF($K$18="IGNORE","IGNORE",IF(OR(AP21="#FIELD",BU21="#FIELD"),"Поле не найдено","Недостаточно данных")))),IF($K$8="SIGMOID_INC",MAX(Настройки!$B$14,$K$16+($K$17-$K$16)/(1+EXP(-$K$12*(IF(ISNUMBER(AP21),AP21,0)-$K$11)))),IF($K$8="SIGMOID_DEC",MAX(Настройки!$B$14,$K$16+($K$17-$K$16)/(1+EXP($K$12*(IF(ISNUMBER(AP21),AP21,0)-$K$11)))),IF($K$8="TOP_PERCENT",IF((COUNTIF(INDEX(Данные!$A$7:$CV$106,0,MATCH($K$9,Данные!$A$6:$CV$6,0)),"&gt;"&amp;IF(ISNUMBER(AP21),AP21,0))+COUNTIFS(INDEX(Данные!$A$7:$CV$106,0,MATCH($K$9,Данные!$A$6:$CV$6,0)),IF(ISNUMBER(AP21),AP21,0),Данные!$A$7:$A$106,"&lt;"&amp;$A21)+1)/COUNT(INDEX(Данные!$A$7:$CV$106,0,MATCH($K$9,Данные!$A$6:$CV$6,0)))&lt;=$K$11,$K$14,$K$15),IF($K$8="MANUAL_MU",MAX(Настройки!$B$14,MIN(1,IF(ISNUMBER(AP21),AP21,0))),IF($K$8="COUNT_FLAG_RULE",IF(IF(ISNUMBER(AP21),AP21,0)&lt;=$K$11,$K$14,IF(IF(ISNUMBER(AP21),AP21,0)&gt;=$K$12,$K$15,IF(OR(LOWER(LEFT(BU21&amp;"",2))="да",BU21=1),$K$13,$K$15))),IF(OR(AND($K$8="YES_NO",OR(LOWER(LEFT(AP21&amp;"",2))="да",AP21=1)),AND($K$8="THRESHOLD_GE",IF(ISNUMBER(AP21),AP21,0)&gt;=$K$11),AND($K$8="THRESHOLD_GT",IF(ISNUMBER(AP21),AP21,0)&gt;$K$11),AND($K$8="THRESHOLD_LE",IF(ISNUMBER(AP21),AP21,0)&lt;=$K$11),AND($K$8="THRESHOLD_LT",IF(ISNUMBER(AP21),AP21,0)&lt;$K$11),AND($K$8="CHANGE_PCT_GE",IF(IF(ISNUMBER(BU21),BU21,0)=0,IF(ISNUMBER(AP21),AP21,0)&gt;0,(IF(ISNUMBER(AP21),AP21,0)-IF(ISNUMBER(BU21),BU21,0))/ABS(IF(ISNUMBER(BU21),BU21,0))&gt;=$K$11)),AND($K$8="CHANGE_ABS_GE",ABS(IF(ISNUMBER(AP21),AP21,0)-IF(ISNUMBER(BU21),BU21,0))&gt;=$K$11),AND($K$8="COUNT_LT",IF(ISNUMBER(AP21),AP21,0)&lt;$K$11),AND($K$8="COUNT_LE",IF(ISNUMBER(AP21),AP21,0)&lt;=$K$11),AND($K$8="AND_YES",OR(LOWER(LEFT(AP21&amp;"",2))="да",AP21=1),OR(LOWER(LEFT(BU21&amp;"",2))="да",BU21=1)),AND($K$8="OR_YES",OR(OR(LOWER(LEFT(AP21&amp;"",2))="да",AP21=1),OR(LOWER(LEFT(BU21&amp;"",2))="да",BU21=1)))),$K$14,$K$15))))))))))</f>
        <v/>
      </c>
      <c r="L21" s="19" t="str">
        <f>IF($A21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21="#FIELD",AQ21="",AND(OR($L$8="CHANGE_PCT_GE",$L$8="CHANGE_ABS_GE",$L$8="COUNT_FLAG_RULE",$L$8="AND_YES",$L$8="OR_YES"),OR(BV21="#FIELD",BV21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21)))),IF($L$18="LOW_MU",MAX(Настройки!$B$14,$L$16),IF($L$18="NEUTRAL",Настройки!$B$15,IF($L$18="IGNORE","IGNORE",IF(OR(AQ21="#FIELD",BV21="#FIELD"),"Поле не найдено","Недостаточно данных")))),IF($L$8="SIGMOID_INC",MAX(Настройки!$B$14,$L$16+($L$17-$L$16)/(1+EXP(-$L$12*(IF(ISNUMBER(AQ21),AQ21,0)-$L$11)))),IF($L$8="SIGMOID_DEC",MAX(Настройки!$B$14,$L$16+($L$17-$L$16)/(1+EXP($L$12*(IF(ISNUMBER(AQ21),AQ21,0)-$L$11)))),IF($L$8="TOP_PERCENT",IF((COUNTIF(INDEX(Данные!$A$7:$CV$106,0,MATCH($L$9,Данные!$A$6:$CV$6,0)),"&gt;"&amp;IF(ISNUMBER(AQ21),AQ21,0))+COUNTIFS(INDEX(Данные!$A$7:$CV$106,0,MATCH($L$9,Данные!$A$6:$CV$6,0)),IF(ISNUMBER(AQ21),AQ21,0),Данные!$A$7:$A$106,"&lt;"&amp;$A21)+1)/COUNT(INDEX(Данные!$A$7:$CV$106,0,MATCH($L$9,Данные!$A$6:$CV$6,0)))&lt;=$L$11,$L$14,$L$15),IF($L$8="MANUAL_MU",MAX(Настройки!$B$14,MIN(1,IF(ISNUMBER(AQ21),AQ21,0))),IF($L$8="COUNT_FLAG_RULE",IF(IF(ISNUMBER(AQ21),AQ21,0)&lt;=$L$11,$L$14,IF(IF(ISNUMBER(AQ21),AQ21,0)&gt;=$L$12,$L$15,IF(OR(LOWER(LEFT(BV21&amp;"",2))="да",BV21=1),$L$13,$L$15))),IF(OR(AND($L$8="YES_NO",OR(LOWER(LEFT(AQ21&amp;"",2))="да",AQ21=1)),AND($L$8="THRESHOLD_GE",IF(ISNUMBER(AQ21),AQ21,0)&gt;=$L$11),AND($L$8="THRESHOLD_GT",IF(ISNUMBER(AQ21),AQ21,0)&gt;$L$11),AND($L$8="THRESHOLD_LE",IF(ISNUMBER(AQ21),AQ21,0)&lt;=$L$11),AND($L$8="THRESHOLD_LT",IF(ISNUMBER(AQ21),AQ21,0)&lt;$L$11),AND($L$8="CHANGE_PCT_GE",IF(IF(ISNUMBER(BV21),BV21,0)=0,IF(ISNUMBER(AQ21),AQ21,0)&gt;0,(IF(ISNUMBER(AQ21),AQ21,0)-IF(ISNUMBER(BV21),BV21,0))/ABS(IF(ISNUMBER(BV21),BV21,0))&gt;=$L$11)),AND($L$8="CHANGE_ABS_GE",ABS(IF(ISNUMBER(AQ21),AQ21,0)-IF(ISNUMBER(BV21),BV21,0))&gt;=$L$11),AND($L$8="COUNT_LT",IF(ISNUMBER(AQ21),AQ21,0)&lt;$L$11),AND($L$8="COUNT_LE",IF(ISNUMBER(AQ21),AQ21,0)&lt;=$L$11),AND($L$8="AND_YES",OR(LOWER(LEFT(AQ21&amp;"",2))="да",AQ21=1),OR(LOWER(LEFT(BV21&amp;"",2))="да",BV21=1)),AND($L$8="OR_YES",OR(OR(LOWER(LEFT(AQ21&amp;"",2))="да",AQ21=1),OR(LOWER(LEFT(BV21&amp;"",2))="да",BV21=1)))),$L$14,$L$15))))))))))</f>
        <v/>
      </c>
      <c r="M21" s="19" t="str">
        <f>IF($A21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21="#FIELD",AR21="",AND(OR($M$8="CHANGE_PCT_GE",$M$8="CHANGE_ABS_GE",$M$8="COUNT_FLAG_RULE",$M$8="AND_YES",$M$8="OR_YES"),OR(BW21="#FIELD",BW21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21)))),IF($M$18="LOW_MU",MAX(Настройки!$B$14,$M$16),IF($M$18="NEUTRAL",Настройки!$B$15,IF($M$18="IGNORE","IGNORE",IF(OR(AR21="#FIELD",BW21="#FIELD"),"Поле не найдено","Недостаточно данных")))),IF($M$8="SIGMOID_INC",MAX(Настройки!$B$14,$M$16+($M$17-$M$16)/(1+EXP(-$M$12*(IF(ISNUMBER(AR21),AR21,0)-$M$11)))),IF($M$8="SIGMOID_DEC",MAX(Настройки!$B$14,$M$16+($M$17-$M$16)/(1+EXP($M$12*(IF(ISNUMBER(AR21),AR21,0)-$M$11)))),IF($M$8="TOP_PERCENT",IF((COUNTIF(INDEX(Данные!$A$7:$CV$106,0,MATCH($M$9,Данные!$A$6:$CV$6,0)),"&gt;"&amp;IF(ISNUMBER(AR21),AR21,0))+COUNTIFS(INDEX(Данные!$A$7:$CV$106,0,MATCH($M$9,Данные!$A$6:$CV$6,0)),IF(ISNUMBER(AR21),AR21,0),Данные!$A$7:$A$106,"&lt;"&amp;$A21)+1)/COUNT(INDEX(Данные!$A$7:$CV$106,0,MATCH($M$9,Данные!$A$6:$CV$6,0)))&lt;=$M$11,$M$14,$M$15),IF($M$8="MANUAL_MU",MAX(Настройки!$B$14,MIN(1,IF(ISNUMBER(AR21),AR21,0))),IF($M$8="COUNT_FLAG_RULE",IF(IF(ISNUMBER(AR21),AR21,0)&lt;=$M$11,$M$14,IF(IF(ISNUMBER(AR21),AR21,0)&gt;=$M$12,$M$15,IF(OR(LOWER(LEFT(BW21&amp;"",2))="да",BW21=1),$M$13,$M$15))),IF(OR(AND($M$8="YES_NO",OR(LOWER(LEFT(AR21&amp;"",2))="да",AR21=1)),AND($M$8="THRESHOLD_GE",IF(ISNUMBER(AR21),AR21,0)&gt;=$M$11),AND($M$8="THRESHOLD_GT",IF(ISNUMBER(AR21),AR21,0)&gt;$M$11),AND($M$8="THRESHOLD_LE",IF(ISNUMBER(AR21),AR21,0)&lt;=$M$11),AND($M$8="THRESHOLD_LT",IF(ISNUMBER(AR21),AR21,0)&lt;$M$11),AND($M$8="CHANGE_PCT_GE",IF(IF(ISNUMBER(BW21),BW21,0)=0,IF(ISNUMBER(AR21),AR21,0)&gt;0,(IF(ISNUMBER(AR21),AR21,0)-IF(ISNUMBER(BW21),BW21,0))/ABS(IF(ISNUMBER(BW21),BW21,0))&gt;=$M$11)),AND($M$8="CHANGE_ABS_GE",ABS(IF(ISNUMBER(AR21),AR21,0)-IF(ISNUMBER(BW21),BW21,0))&gt;=$M$11),AND($M$8="COUNT_LT",IF(ISNUMBER(AR21),AR21,0)&lt;$M$11),AND($M$8="COUNT_LE",IF(ISNUMBER(AR21),AR21,0)&lt;=$M$11),AND($M$8="AND_YES",OR(LOWER(LEFT(AR21&amp;"",2))="да",AR21=1),OR(LOWER(LEFT(BW21&amp;"",2))="да",BW21=1)),AND($M$8="OR_YES",OR(OR(LOWER(LEFT(AR21&amp;"",2))="да",AR21=1),OR(LOWER(LEFT(BW21&amp;"",2))="да",BW21=1)))),$M$14,$M$15))))))))))</f>
        <v/>
      </c>
      <c r="N21" s="19" t="str">
        <f>IF($A21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21="#FIELD",AS21="",AND(OR($N$8="CHANGE_PCT_GE",$N$8="CHANGE_ABS_GE",$N$8="COUNT_FLAG_RULE",$N$8="AND_YES",$N$8="OR_YES"),OR(BX21="#FIELD",BX21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21)))),IF($N$18="LOW_MU",MAX(Настройки!$B$14,$N$16),IF($N$18="NEUTRAL",Настройки!$B$15,IF($N$18="IGNORE","IGNORE",IF(OR(AS21="#FIELD",BX21="#FIELD"),"Поле не найдено","Недостаточно данных")))),IF($N$8="SIGMOID_INC",MAX(Настройки!$B$14,$N$16+($N$17-$N$16)/(1+EXP(-$N$12*(IF(ISNUMBER(AS21),AS21,0)-$N$11)))),IF($N$8="SIGMOID_DEC",MAX(Настройки!$B$14,$N$16+($N$17-$N$16)/(1+EXP($N$12*(IF(ISNUMBER(AS21),AS21,0)-$N$11)))),IF($N$8="TOP_PERCENT",IF((COUNTIF(INDEX(Данные!$A$7:$CV$106,0,MATCH($N$9,Данные!$A$6:$CV$6,0)),"&gt;"&amp;IF(ISNUMBER(AS21),AS21,0))+COUNTIFS(INDEX(Данные!$A$7:$CV$106,0,MATCH($N$9,Данные!$A$6:$CV$6,0)),IF(ISNUMBER(AS21),AS21,0),Данные!$A$7:$A$106,"&lt;"&amp;$A21)+1)/COUNT(INDEX(Данные!$A$7:$CV$106,0,MATCH($N$9,Данные!$A$6:$CV$6,0)))&lt;=$N$11,$N$14,$N$15),IF($N$8="MANUAL_MU",MAX(Настройки!$B$14,MIN(1,IF(ISNUMBER(AS21),AS21,0))),IF($N$8="COUNT_FLAG_RULE",IF(IF(ISNUMBER(AS21),AS21,0)&lt;=$N$11,$N$14,IF(IF(ISNUMBER(AS21),AS21,0)&gt;=$N$12,$N$15,IF(OR(LOWER(LEFT(BX21&amp;"",2))="да",BX21=1),$N$13,$N$15))),IF(OR(AND($N$8="YES_NO",OR(LOWER(LEFT(AS21&amp;"",2))="да",AS21=1)),AND($N$8="THRESHOLD_GE",IF(ISNUMBER(AS21),AS21,0)&gt;=$N$11),AND($N$8="THRESHOLD_GT",IF(ISNUMBER(AS21),AS21,0)&gt;$N$11),AND($N$8="THRESHOLD_LE",IF(ISNUMBER(AS21),AS21,0)&lt;=$N$11),AND($N$8="THRESHOLD_LT",IF(ISNUMBER(AS21),AS21,0)&lt;$N$11),AND($N$8="CHANGE_PCT_GE",IF(IF(ISNUMBER(BX21),BX21,0)=0,IF(ISNUMBER(AS21),AS21,0)&gt;0,(IF(ISNUMBER(AS21),AS21,0)-IF(ISNUMBER(BX21),BX21,0))/ABS(IF(ISNUMBER(BX21),BX21,0))&gt;=$N$11)),AND($N$8="CHANGE_ABS_GE",ABS(IF(ISNUMBER(AS21),AS21,0)-IF(ISNUMBER(BX21),BX21,0))&gt;=$N$11),AND($N$8="COUNT_LT",IF(ISNUMBER(AS21),AS21,0)&lt;$N$11),AND($N$8="COUNT_LE",IF(ISNUMBER(AS21),AS21,0)&lt;=$N$11),AND($N$8="AND_YES",OR(LOWER(LEFT(AS21&amp;"",2))="да",AS21=1),OR(LOWER(LEFT(BX21&amp;"",2))="да",BX21=1)),AND($N$8="OR_YES",OR(OR(LOWER(LEFT(AS21&amp;"",2))="да",AS21=1),OR(LOWER(LEFT(BX21&amp;"",2))="да",BX21=1)))),$N$14,$N$15))))))))))</f>
        <v/>
      </c>
      <c r="O21" s="19" t="str">
        <f>IF($A21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21="#FIELD",AT21="",AND(OR($O$8="CHANGE_PCT_GE",$O$8="CHANGE_ABS_GE",$O$8="COUNT_FLAG_RULE",$O$8="AND_YES",$O$8="OR_YES"),OR(BY21="#FIELD",BY21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21)))),IF($O$18="LOW_MU",MAX(Настройки!$B$14,$O$16),IF($O$18="NEUTRAL",Настройки!$B$15,IF($O$18="IGNORE","IGNORE",IF(OR(AT21="#FIELD",BY21="#FIELD"),"Поле не найдено","Недостаточно данных")))),IF($O$8="SIGMOID_INC",MAX(Настройки!$B$14,$O$16+($O$17-$O$16)/(1+EXP(-$O$12*(IF(ISNUMBER(AT21),AT21,0)-$O$11)))),IF($O$8="SIGMOID_DEC",MAX(Настройки!$B$14,$O$16+($O$17-$O$16)/(1+EXP($O$12*(IF(ISNUMBER(AT21),AT21,0)-$O$11)))),IF($O$8="TOP_PERCENT",IF((COUNTIF(INDEX(Данные!$A$7:$CV$106,0,MATCH($O$9,Данные!$A$6:$CV$6,0)),"&gt;"&amp;IF(ISNUMBER(AT21),AT21,0))+COUNTIFS(INDEX(Данные!$A$7:$CV$106,0,MATCH($O$9,Данные!$A$6:$CV$6,0)),IF(ISNUMBER(AT21),AT21,0),Данные!$A$7:$A$106,"&lt;"&amp;$A21)+1)/COUNT(INDEX(Данные!$A$7:$CV$106,0,MATCH($O$9,Данные!$A$6:$CV$6,0)))&lt;=$O$11,$O$14,$O$15),IF($O$8="MANUAL_MU",MAX(Настройки!$B$14,MIN(1,IF(ISNUMBER(AT21),AT21,0))),IF($O$8="COUNT_FLAG_RULE",IF(IF(ISNUMBER(AT21),AT21,0)&lt;=$O$11,$O$14,IF(IF(ISNUMBER(AT21),AT21,0)&gt;=$O$12,$O$15,IF(OR(LOWER(LEFT(BY21&amp;"",2))="да",BY21=1),$O$13,$O$15))),IF(OR(AND($O$8="YES_NO",OR(LOWER(LEFT(AT21&amp;"",2))="да",AT21=1)),AND($O$8="THRESHOLD_GE",IF(ISNUMBER(AT21),AT21,0)&gt;=$O$11),AND($O$8="THRESHOLD_GT",IF(ISNUMBER(AT21),AT21,0)&gt;$O$11),AND($O$8="THRESHOLD_LE",IF(ISNUMBER(AT21),AT21,0)&lt;=$O$11),AND($O$8="THRESHOLD_LT",IF(ISNUMBER(AT21),AT21,0)&lt;$O$11),AND($O$8="CHANGE_PCT_GE",IF(IF(ISNUMBER(BY21),BY21,0)=0,IF(ISNUMBER(AT21),AT21,0)&gt;0,(IF(ISNUMBER(AT21),AT21,0)-IF(ISNUMBER(BY21),BY21,0))/ABS(IF(ISNUMBER(BY21),BY21,0))&gt;=$O$11)),AND($O$8="CHANGE_ABS_GE",ABS(IF(ISNUMBER(AT21),AT21,0)-IF(ISNUMBER(BY21),BY21,0))&gt;=$O$11),AND($O$8="COUNT_LT",IF(ISNUMBER(AT21),AT21,0)&lt;$O$11),AND($O$8="COUNT_LE",IF(ISNUMBER(AT21),AT21,0)&lt;=$O$11),AND($O$8="AND_YES",OR(LOWER(LEFT(AT21&amp;"",2))="да",AT21=1),OR(LOWER(LEFT(BY21&amp;"",2))="да",BY21=1)),AND($O$8="OR_YES",OR(OR(LOWER(LEFT(AT21&amp;"",2))="да",AT21=1),OR(LOWER(LEFT(BY21&amp;"",2))="да",BY21=1)))),$O$14,$O$15))))))))))</f>
        <v/>
      </c>
      <c r="P21" s="19" t="str">
        <f>IF($A21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21="#FIELD",AU21="",AND(OR($P$8="CHANGE_PCT_GE",$P$8="CHANGE_ABS_GE",$P$8="COUNT_FLAG_RULE",$P$8="AND_YES",$P$8="OR_YES"),OR(BZ21="#FIELD",BZ21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21)))),IF($P$18="LOW_MU",MAX(Настройки!$B$14,$P$16),IF($P$18="NEUTRAL",Настройки!$B$15,IF($P$18="IGNORE","IGNORE",IF(OR(AU21="#FIELD",BZ21="#FIELD"),"Поле не найдено","Недостаточно данных")))),IF($P$8="SIGMOID_INC",MAX(Настройки!$B$14,$P$16+($P$17-$P$16)/(1+EXP(-$P$12*(IF(ISNUMBER(AU21),AU21,0)-$P$11)))),IF($P$8="SIGMOID_DEC",MAX(Настройки!$B$14,$P$16+($P$17-$P$16)/(1+EXP($P$12*(IF(ISNUMBER(AU21),AU21,0)-$P$11)))),IF($P$8="TOP_PERCENT",IF((COUNTIF(INDEX(Данные!$A$7:$CV$106,0,MATCH($P$9,Данные!$A$6:$CV$6,0)),"&gt;"&amp;IF(ISNUMBER(AU21),AU21,0))+COUNTIFS(INDEX(Данные!$A$7:$CV$106,0,MATCH($P$9,Данные!$A$6:$CV$6,0)),IF(ISNUMBER(AU21),AU21,0),Данные!$A$7:$A$106,"&lt;"&amp;$A21)+1)/COUNT(INDEX(Данные!$A$7:$CV$106,0,MATCH($P$9,Данные!$A$6:$CV$6,0)))&lt;=$P$11,$P$14,$P$15),IF($P$8="MANUAL_MU",MAX(Настройки!$B$14,MIN(1,IF(ISNUMBER(AU21),AU21,0))),IF($P$8="COUNT_FLAG_RULE",IF(IF(ISNUMBER(AU21),AU21,0)&lt;=$P$11,$P$14,IF(IF(ISNUMBER(AU21),AU21,0)&gt;=$P$12,$P$15,IF(OR(LOWER(LEFT(BZ21&amp;"",2))="да",BZ21=1),$P$13,$P$15))),IF(OR(AND($P$8="YES_NO",OR(LOWER(LEFT(AU21&amp;"",2))="да",AU21=1)),AND($P$8="THRESHOLD_GE",IF(ISNUMBER(AU21),AU21,0)&gt;=$P$11),AND($P$8="THRESHOLD_GT",IF(ISNUMBER(AU21),AU21,0)&gt;$P$11),AND($P$8="THRESHOLD_LE",IF(ISNUMBER(AU21),AU21,0)&lt;=$P$11),AND($P$8="THRESHOLD_LT",IF(ISNUMBER(AU21),AU21,0)&lt;$P$11),AND($P$8="CHANGE_PCT_GE",IF(IF(ISNUMBER(BZ21),BZ21,0)=0,IF(ISNUMBER(AU21),AU21,0)&gt;0,(IF(ISNUMBER(AU21),AU21,0)-IF(ISNUMBER(BZ21),BZ21,0))/ABS(IF(ISNUMBER(BZ21),BZ21,0))&gt;=$P$11)),AND($P$8="CHANGE_ABS_GE",ABS(IF(ISNUMBER(AU21),AU21,0)-IF(ISNUMBER(BZ21),BZ21,0))&gt;=$P$11),AND($P$8="COUNT_LT",IF(ISNUMBER(AU21),AU21,0)&lt;$P$11),AND($P$8="COUNT_LE",IF(ISNUMBER(AU21),AU21,0)&lt;=$P$11),AND($P$8="AND_YES",OR(LOWER(LEFT(AU21&amp;"",2))="да",AU21=1),OR(LOWER(LEFT(BZ21&amp;"",2))="да",BZ21=1)),AND($P$8="OR_YES",OR(OR(LOWER(LEFT(AU21&amp;"",2))="да",AU21=1),OR(LOWER(LEFT(BZ21&amp;"",2))="да",BZ21=1)))),$P$14,$P$15))))))))))</f>
        <v/>
      </c>
      <c r="Q21" s="19" t="str">
        <f>IF($A21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21="#FIELD",AV21="",AND(OR($Q$8="CHANGE_PCT_GE",$Q$8="CHANGE_ABS_GE",$Q$8="COUNT_FLAG_RULE",$Q$8="AND_YES",$Q$8="OR_YES"),OR(CA21="#FIELD",CA21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21)))),IF($Q$18="LOW_MU",MAX(Настройки!$B$14,$Q$16),IF($Q$18="NEUTRAL",Настройки!$B$15,IF($Q$18="IGNORE","IGNORE",IF(OR(AV21="#FIELD",CA21="#FIELD"),"Поле не найдено","Недостаточно данных")))),IF($Q$8="SIGMOID_INC",MAX(Настройки!$B$14,$Q$16+($Q$17-$Q$16)/(1+EXP(-$Q$12*(IF(ISNUMBER(AV21),AV21,0)-$Q$11)))),IF($Q$8="SIGMOID_DEC",MAX(Настройки!$B$14,$Q$16+($Q$17-$Q$16)/(1+EXP($Q$12*(IF(ISNUMBER(AV21),AV21,0)-$Q$11)))),IF($Q$8="TOP_PERCENT",IF((COUNTIF(INDEX(Данные!$A$7:$CV$106,0,MATCH($Q$9,Данные!$A$6:$CV$6,0)),"&gt;"&amp;IF(ISNUMBER(AV21),AV21,0))+COUNTIFS(INDEX(Данные!$A$7:$CV$106,0,MATCH($Q$9,Данные!$A$6:$CV$6,0)),IF(ISNUMBER(AV21),AV21,0),Данные!$A$7:$A$106,"&lt;"&amp;$A21)+1)/COUNT(INDEX(Данные!$A$7:$CV$106,0,MATCH($Q$9,Данные!$A$6:$CV$6,0)))&lt;=$Q$11,$Q$14,$Q$15),IF($Q$8="MANUAL_MU",MAX(Настройки!$B$14,MIN(1,IF(ISNUMBER(AV21),AV21,0))),IF($Q$8="COUNT_FLAG_RULE",IF(IF(ISNUMBER(AV21),AV21,0)&lt;=$Q$11,$Q$14,IF(IF(ISNUMBER(AV21),AV21,0)&gt;=$Q$12,$Q$15,IF(OR(LOWER(LEFT(CA21&amp;"",2))="да",CA21=1),$Q$13,$Q$15))),IF(OR(AND($Q$8="YES_NO",OR(LOWER(LEFT(AV21&amp;"",2))="да",AV21=1)),AND($Q$8="THRESHOLD_GE",IF(ISNUMBER(AV21),AV21,0)&gt;=$Q$11),AND($Q$8="THRESHOLD_GT",IF(ISNUMBER(AV21),AV21,0)&gt;$Q$11),AND($Q$8="THRESHOLD_LE",IF(ISNUMBER(AV21),AV21,0)&lt;=$Q$11),AND($Q$8="THRESHOLD_LT",IF(ISNUMBER(AV21),AV21,0)&lt;$Q$11),AND($Q$8="CHANGE_PCT_GE",IF(IF(ISNUMBER(CA21),CA21,0)=0,IF(ISNUMBER(AV21),AV21,0)&gt;0,(IF(ISNUMBER(AV21),AV21,0)-IF(ISNUMBER(CA21),CA21,0))/ABS(IF(ISNUMBER(CA21),CA21,0))&gt;=$Q$11)),AND($Q$8="CHANGE_ABS_GE",ABS(IF(ISNUMBER(AV21),AV21,0)-IF(ISNUMBER(CA21),CA21,0))&gt;=$Q$11),AND($Q$8="COUNT_LT",IF(ISNUMBER(AV21),AV21,0)&lt;$Q$11),AND($Q$8="COUNT_LE",IF(ISNUMBER(AV21),AV21,0)&lt;=$Q$11),AND($Q$8="AND_YES",OR(LOWER(LEFT(AV21&amp;"",2))="да",AV21=1),OR(LOWER(LEFT(CA21&amp;"",2))="да",CA21=1)),AND($Q$8="OR_YES",OR(OR(LOWER(LEFT(AV21&amp;"",2))="да",AV21=1),OR(LOWER(LEFT(CA21&amp;"",2))="да",CA21=1)))),$Q$14,$Q$15))))))))))</f>
        <v/>
      </c>
      <c r="R21" s="69" t="str">
        <f>IF($A21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21="#FIELD",AW21="",AND(OR($R$8="CHANGE_PCT_GE",$R$8="CHANGE_ABS_GE",$R$8="COUNT_FLAG_RULE",$R$8="AND_YES",$R$8="OR_YES"),OR(CB21="#FIELD",CB21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21)))),IF($R$18="LOW_MU",MAX(Настройки!$B$14,$R$16),IF($R$18="NEUTRAL",Настройки!$B$15,IF($R$18="IGNORE","IGNORE",IF(OR(AW21="#FIELD",CB21="#FIELD"),"Поле не найдено","Недостаточно данных")))),IF($R$8="SIGMOID_INC",MAX(Настройки!$B$14,$R$16+($R$17-$R$16)/(1+EXP(-$R$12*(IF(ISNUMBER(AW21),AW21,0)-$R$11)))),IF($R$8="SIGMOID_DEC",MAX(Настройки!$B$14,$R$16+($R$17-$R$16)/(1+EXP($R$12*(IF(ISNUMBER(AW21),AW21,0)-$R$11)))),IF($R$8="TOP_PERCENT",IF((COUNTIF(INDEX(Данные!$A$7:$CV$106,0,MATCH($R$9,Данные!$A$6:$CV$6,0)),"&gt;"&amp;IF(ISNUMBER(AW21),AW21,0))+COUNTIFS(INDEX(Данные!$A$7:$CV$106,0,MATCH($R$9,Данные!$A$6:$CV$6,0)),IF(ISNUMBER(AW21),AW21,0),Данные!$A$7:$A$106,"&lt;"&amp;$A21)+1)/COUNT(INDEX(Данные!$A$7:$CV$106,0,MATCH($R$9,Данные!$A$6:$CV$6,0)))&lt;=$R$11,$R$14,$R$15),IF($R$8="MANUAL_MU",MAX(Настройки!$B$14,MIN(1,IF(ISNUMBER(AW21),AW21,0))),IF($R$8="COUNT_FLAG_RULE",IF(IF(ISNUMBER(AW21),AW21,0)&lt;=$R$11,$R$14,IF(IF(ISNUMBER(AW21),AW21,0)&gt;=$R$12,$R$15,IF(OR(LOWER(LEFT(CB21&amp;"",2))="да",CB21=1),$R$13,$R$15))),IF(OR(AND($R$8="YES_NO",OR(LOWER(LEFT(AW21&amp;"",2))="да",AW21=1)),AND($R$8="THRESHOLD_GE",IF(ISNUMBER(AW21),AW21,0)&gt;=$R$11),AND($R$8="THRESHOLD_GT",IF(ISNUMBER(AW21),AW21,0)&gt;$R$11),AND($R$8="THRESHOLD_LE",IF(ISNUMBER(AW21),AW21,0)&lt;=$R$11),AND($R$8="THRESHOLD_LT",IF(ISNUMBER(AW21),AW21,0)&lt;$R$11),AND($R$8="CHANGE_PCT_GE",IF(IF(ISNUMBER(CB21),CB21,0)=0,IF(ISNUMBER(AW21),AW21,0)&gt;0,(IF(ISNUMBER(AW21),AW21,0)-IF(ISNUMBER(CB21),CB21,0))/ABS(IF(ISNUMBER(CB21),CB21,0))&gt;=$R$11)),AND($R$8="CHANGE_ABS_GE",ABS(IF(ISNUMBER(AW21),AW21,0)-IF(ISNUMBER(CB21),CB21,0))&gt;=$R$11),AND($R$8="COUNT_LT",IF(ISNUMBER(AW21),AW21,0)&lt;$R$11),AND($R$8="COUNT_LE",IF(ISNUMBER(AW21),AW21,0)&lt;=$R$11),AND($R$8="AND_YES",OR(LOWER(LEFT(AW21&amp;"",2))="да",AW21=1),OR(LOWER(LEFT(CB21&amp;"",2))="да",CB21=1)),AND($R$8="OR_YES",OR(OR(LOWER(LEFT(AW21&amp;"",2))="да",AW21=1),OR(LOWER(LEFT(CB21&amp;"",2))="да",CB21=1)))),$R$14,$R$15))))))))))</f>
        <v/>
      </c>
      <c r="S21" s="70" t="str">
        <f>IF($A21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21="#FIELD",AX21="",AND(OR($S$8="CHANGE_PCT_GE",$S$8="CHANGE_ABS_GE",$S$8="COUNT_FLAG_RULE",$S$8="AND_YES",$S$8="OR_YES"),OR(CC21="#FIELD",CC21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21)))),IF($S$18="LOW_MU",MAX(Настройки!$B$14,$S$16),IF($S$18="NEUTRAL",Настройки!$B$15,IF($S$18="IGNORE","IGNORE",IF(OR(AX21="#FIELD",CC21="#FIELD"),"Поле не найдено","Недостаточно данных")))),IF($S$8="SIGMOID_INC",MAX(Настройки!$B$14,$S$16+($S$17-$S$16)/(1+EXP(-$S$12*(IF(ISNUMBER(AX21),AX21,0)-$S$11)))),IF($S$8="SIGMOID_DEC",MAX(Настройки!$B$14,$S$16+($S$17-$S$16)/(1+EXP($S$12*(IF(ISNUMBER(AX21),AX21,0)-$S$11)))),IF($S$8="TOP_PERCENT",IF((COUNTIF(INDEX(Данные!$A$7:$CV$106,0,MATCH($S$9,Данные!$A$6:$CV$6,0)),"&gt;"&amp;IF(ISNUMBER(AX21),AX21,0))+COUNTIFS(INDEX(Данные!$A$7:$CV$106,0,MATCH($S$9,Данные!$A$6:$CV$6,0)),IF(ISNUMBER(AX21),AX21,0),Данные!$A$7:$A$106,"&lt;"&amp;$A21)+1)/COUNT(INDEX(Данные!$A$7:$CV$106,0,MATCH($S$9,Данные!$A$6:$CV$6,0)))&lt;=$S$11,$S$14,$S$15),IF($S$8="MANUAL_MU",MAX(Настройки!$B$14,MIN(1,IF(ISNUMBER(AX21),AX21,0))),IF($S$8="COUNT_FLAG_RULE",IF(IF(ISNUMBER(AX21),AX21,0)&lt;=$S$11,$S$14,IF(IF(ISNUMBER(AX21),AX21,0)&gt;=$S$12,$S$15,IF(OR(LOWER(LEFT(CC21&amp;"",2))="да",CC21=1),$S$13,$S$15))),IF(OR(AND($S$8="YES_NO",OR(LOWER(LEFT(AX21&amp;"",2))="да",AX21=1)),AND($S$8="THRESHOLD_GE",IF(ISNUMBER(AX21),AX21,0)&gt;=$S$11),AND($S$8="THRESHOLD_GT",IF(ISNUMBER(AX21),AX21,0)&gt;$S$11),AND($S$8="THRESHOLD_LE",IF(ISNUMBER(AX21),AX21,0)&lt;=$S$11),AND($S$8="THRESHOLD_LT",IF(ISNUMBER(AX21),AX21,0)&lt;$S$11),AND($S$8="CHANGE_PCT_GE",IF(IF(ISNUMBER(CC21),CC21,0)=0,IF(ISNUMBER(AX21),AX21,0)&gt;0,(IF(ISNUMBER(AX21),AX21,0)-IF(ISNUMBER(CC21),CC21,0))/ABS(IF(ISNUMBER(CC21),CC21,0))&gt;=$S$11)),AND($S$8="CHANGE_ABS_GE",ABS(IF(ISNUMBER(AX21),AX21,0)-IF(ISNUMBER(CC21),CC21,0))&gt;=$S$11),AND($S$8="COUNT_LT",IF(ISNUMBER(AX21),AX21,0)&lt;$S$11),AND($S$8="COUNT_LE",IF(ISNUMBER(AX21),AX21,0)&lt;=$S$11),AND($S$8="AND_YES",OR(LOWER(LEFT(AX21&amp;"",2))="да",AX21=1),OR(LOWER(LEFT(CC21&amp;"",2))="да",CC21=1)),AND($S$8="OR_YES",OR(OR(LOWER(LEFT(AX21&amp;"",2))="да",AX21=1),OR(LOWER(LEFT(CC21&amp;"",2))="да",CC21=1)))),$S$14,$S$15))))))))))</f>
        <v/>
      </c>
      <c r="T21" s="70" t="str">
        <f>IF($A21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21="#FIELD",AY21="",AND(OR($T$8="CHANGE_PCT_GE",$T$8="CHANGE_ABS_GE",$T$8="COUNT_FLAG_RULE",$T$8="AND_YES",$T$8="OR_YES"),OR(CD21="#FIELD",CD21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21)))),IF($T$18="LOW_MU",MAX(Настройки!$B$14,$T$16),IF($T$18="NEUTRAL",Настройки!$B$15,IF($T$18="IGNORE","IGNORE",IF(OR(AY21="#FIELD",CD21="#FIELD"),"Поле не найдено","Недостаточно данных")))),IF($T$8="SIGMOID_INC",MAX(Настройки!$B$14,$T$16+($T$17-$T$16)/(1+EXP(-$T$12*(IF(ISNUMBER(AY21),AY21,0)-$T$11)))),IF($T$8="SIGMOID_DEC",MAX(Настройки!$B$14,$T$16+($T$17-$T$16)/(1+EXP($T$12*(IF(ISNUMBER(AY21),AY21,0)-$T$11)))),IF($T$8="TOP_PERCENT",IF((COUNTIF(INDEX(Данные!$A$7:$CV$106,0,MATCH($T$9,Данные!$A$6:$CV$6,0)),"&gt;"&amp;IF(ISNUMBER(AY21),AY21,0))+COUNTIFS(INDEX(Данные!$A$7:$CV$106,0,MATCH($T$9,Данные!$A$6:$CV$6,0)),IF(ISNUMBER(AY21),AY21,0),Данные!$A$7:$A$106,"&lt;"&amp;$A21)+1)/COUNT(INDEX(Данные!$A$7:$CV$106,0,MATCH($T$9,Данные!$A$6:$CV$6,0)))&lt;=$T$11,$T$14,$T$15),IF($T$8="MANUAL_MU",MAX(Настройки!$B$14,MIN(1,IF(ISNUMBER(AY21),AY21,0))),IF($T$8="COUNT_FLAG_RULE",IF(IF(ISNUMBER(AY21),AY21,0)&lt;=$T$11,$T$14,IF(IF(ISNUMBER(AY21),AY21,0)&gt;=$T$12,$T$15,IF(OR(LOWER(LEFT(CD21&amp;"",2))="да",CD21=1),$T$13,$T$15))),IF(OR(AND($T$8="YES_NO",OR(LOWER(LEFT(AY21&amp;"",2))="да",AY21=1)),AND($T$8="THRESHOLD_GE",IF(ISNUMBER(AY21),AY21,0)&gt;=$T$11),AND($T$8="THRESHOLD_GT",IF(ISNUMBER(AY21),AY21,0)&gt;$T$11),AND($T$8="THRESHOLD_LE",IF(ISNUMBER(AY21),AY21,0)&lt;=$T$11),AND($T$8="THRESHOLD_LT",IF(ISNUMBER(AY21),AY21,0)&lt;$T$11),AND($T$8="CHANGE_PCT_GE",IF(IF(ISNUMBER(CD21),CD21,0)=0,IF(ISNUMBER(AY21),AY21,0)&gt;0,(IF(ISNUMBER(AY21),AY21,0)-IF(ISNUMBER(CD21),CD21,0))/ABS(IF(ISNUMBER(CD21),CD21,0))&gt;=$T$11)),AND($T$8="CHANGE_ABS_GE",ABS(IF(ISNUMBER(AY21),AY21,0)-IF(ISNUMBER(CD21),CD21,0))&gt;=$T$11),AND($T$8="COUNT_LT",IF(ISNUMBER(AY21),AY21,0)&lt;$T$11),AND($T$8="COUNT_LE",IF(ISNUMBER(AY21),AY21,0)&lt;=$T$11),AND($T$8="AND_YES",OR(LOWER(LEFT(AY21&amp;"",2))="да",AY21=1),OR(LOWER(LEFT(CD21&amp;"",2))="да",CD21=1)),AND($T$8="OR_YES",OR(OR(LOWER(LEFT(AY21&amp;"",2))="да",AY21=1),OR(LOWER(LEFT(CD21&amp;"",2))="да",CD21=1)))),$T$14,$T$15))))))))))</f>
        <v/>
      </c>
      <c r="U21" s="70" t="str">
        <f>IF($A21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21="#FIELD",AZ21="",AND(OR($U$8="CHANGE_PCT_GE",$U$8="CHANGE_ABS_GE",$U$8="COUNT_FLAG_RULE",$U$8="AND_YES",$U$8="OR_YES"),OR(CE21="#FIELD",CE21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21)))),IF($U$18="LOW_MU",MAX(Настройки!$B$14,$U$16),IF($U$18="NEUTRAL",Настройки!$B$15,IF($U$18="IGNORE","IGNORE",IF(OR(AZ21="#FIELD",CE21="#FIELD"),"Поле не найдено","Недостаточно данных")))),IF($U$8="SIGMOID_INC",MAX(Настройки!$B$14,$U$16+($U$17-$U$16)/(1+EXP(-$U$12*(IF(ISNUMBER(AZ21),AZ21,0)-$U$11)))),IF($U$8="SIGMOID_DEC",MAX(Настройки!$B$14,$U$16+($U$17-$U$16)/(1+EXP($U$12*(IF(ISNUMBER(AZ21),AZ21,0)-$U$11)))),IF($U$8="TOP_PERCENT",IF((COUNTIF(INDEX(Данные!$A$7:$CV$106,0,MATCH($U$9,Данные!$A$6:$CV$6,0)),"&gt;"&amp;IF(ISNUMBER(AZ21),AZ21,0))+COUNTIFS(INDEX(Данные!$A$7:$CV$106,0,MATCH($U$9,Данные!$A$6:$CV$6,0)),IF(ISNUMBER(AZ21),AZ21,0),Данные!$A$7:$A$106,"&lt;"&amp;$A21)+1)/COUNT(INDEX(Данные!$A$7:$CV$106,0,MATCH($U$9,Данные!$A$6:$CV$6,0)))&lt;=$U$11,$U$14,$U$15),IF($U$8="MANUAL_MU",MAX(Настройки!$B$14,MIN(1,IF(ISNUMBER(AZ21),AZ21,0))),IF($U$8="COUNT_FLAG_RULE",IF(IF(ISNUMBER(AZ21),AZ21,0)&lt;=$U$11,$U$14,IF(IF(ISNUMBER(AZ21),AZ21,0)&gt;=$U$12,$U$15,IF(OR(LOWER(LEFT(CE21&amp;"",2))="да",CE21=1),$U$13,$U$15))),IF(OR(AND($U$8="YES_NO",OR(LOWER(LEFT(AZ21&amp;"",2))="да",AZ21=1)),AND($U$8="THRESHOLD_GE",IF(ISNUMBER(AZ21),AZ21,0)&gt;=$U$11),AND($U$8="THRESHOLD_GT",IF(ISNUMBER(AZ21),AZ21,0)&gt;$U$11),AND($U$8="THRESHOLD_LE",IF(ISNUMBER(AZ21),AZ21,0)&lt;=$U$11),AND($U$8="THRESHOLD_LT",IF(ISNUMBER(AZ21),AZ21,0)&lt;$U$11),AND($U$8="CHANGE_PCT_GE",IF(IF(ISNUMBER(CE21),CE21,0)=0,IF(ISNUMBER(AZ21),AZ21,0)&gt;0,(IF(ISNUMBER(AZ21),AZ21,0)-IF(ISNUMBER(CE21),CE21,0))/ABS(IF(ISNUMBER(CE21),CE21,0))&gt;=$U$11)),AND($U$8="CHANGE_ABS_GE",ABS(IF(ISNUMBER(AZ21),AZ21,0)-IF(ISNUMBER(CE21),CE21,0))&gt;=$U$11),AND($U$8="COUNT_LT",IF(ISNUMBER(AZ21),AZ21,0)&lt;$U$11),AND($U$8="COUNT_LE",IF(ISNUMBER(AZ21),AZ21,0)&lt;=$U$11),AND($U$8="AND_YES",OR(LOWER(LEFT(AZ21&amp;"",2))="да",AZ21=1),OR(LOWER(LEFT(CE21&amp;"",2))="да",CE21=1)),AND($U$8="OR_YES",OR(OR(LOWER(LEFT(AZ21&amp;"",2))="да",AZ21=1),OR(LOWER(LEFT(CE21&amp;"",2))="да",CE21=1)))),$U$14,$U$15))))))))))</f>
        <v/>
      </c>
      <c r="V21" s="70" t="str">
        <f>IF($A21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21="#FIELD",BA21="",AND(OR($V$8="CHANGE_PCT_GE",$V$8="CHANGE_ABS_GE",$V$8="COUNT_FLAG_RULE",$V$8="AND_YES",$V$8="OR_YES"),OR(CF21="#FIELD",CF21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21)))),IF($V$18="LOW_MU",MAX(Настройки!$B$14,$V$16),IF($V$18="NEUTRAL",Настройки!$B$15,IF($V$18="IGNORE","IGNORE",IF(OR(BA21="#FIELD",CF21="#FIELD"),"Поле не найдено","Недостаточно данных")))),IF($V$8="SIGMOID_INC",MAX(Настройки!$B$14,$V$16+($V$17-$V$16)/(1+EXP(-$V$12*(IF(ISNUMBER(BA21),BA21,0)-$V$11)))),IF($V$8="SIGMOID_DEC",MAX(Настройки!$B$14,$V$16+($V$17-$V$16)/(1+EXP($V$12*(IF(ISNUMBER(BA21),BA21,0)-$V$11)))),IF($V$8="TOP_PERCENT",IF((COUNTIF(INDEX(Данные!$A$7:$CV$106,0,MATCH($V$9,Данные!$A$6:$CV$6,0)),"&gt;"&amp;IF(ISNUMBER(BA21),BA21,0))+COUNTIFS(INDEX(Данные!$A$7:$CV$106,0,MATCH($V$9,Данные!$A$6:$CV$6,0)),IF(ISNUMBER(BA21),BA21,0),Данные!$A$7:$A$106,"&lt;"&amp;$A21)+1)/COUNT(INDEX(Данные!$A$7:$CV$106,0,MATCH($V$9,Данные!$A$6:$CV$6,0)))&lt;=$V$11,$V$14,$V$15),IF($V$8="MANUAL_MU",MAX(Настройки!$B$14,MIN(1,IF(ISNUMBER(BA21),BA21,0))),IF($V$8="COUNT_FLAG_RULE",IF(IF(ISNUMBER(BA21),BA21,0)&lt;=$V$11,$V$14,IF(IF(ISNUMBER(BA21),BA21,0)&gt;=$V$12,$V$15,IF(OR(LOWER(LEFT(CF21&amp;"",2))="да",CF21=1),$V$13,$V$15))),IF(OR(AND($V$8="YES_NO",OR(LOWER(LEFT(BA21&amp;"",2))="да",BA21=1)),AND($V$8="THRESHOLD_GE",IF(ISNUMBER(BA21),BA21,0)&gt;=$V$11),AND($V$8="THRESHOLD_GT",IF(ISNUMBER(BA21),BA21,0)&gt;$V$11),AND($V$8="THRESHOLD_LE",IF(ISNUMBER(BA21),BA21,0)&lt;=$V$11),AND($V$8="THRESHOLD_LT",IF(ISNUMBER(BA21),BA21,0)&lt;$V$11),AND($V$8="CHANGE_PCT_GE",IF(IF(ISNUMBER(CF21),CF21,0)=0,IF(ISNUMBER(BA21),BA21,0)&gt;0,(IF(ISNUMBER(BA21),BA21,0)-IF(ISNUMBER(CF21),CF21,0))/ABS(IF(ISNUMBER(CF21),CF21,0))&gt;=$V$11)),AND($V$8="CHANGE_ABS_GE",ABS(IF(ISNUMBER(BA21),BA21,0)-IF(ISNUMBER(CF21),CF21,0))&gt;=$V$11),AND($V$8="COUNT_LT",IF(ISNUMBER(BA21),BA21,0)&lt;$V$11),AND($V$8="COUNT_LE",IF(ISNUMBER(BA21),BA21,0)&lt;=$V$11),AND($V$8="AND_YES",OR(LOWER(LEFT(BA21&amp;"",2))="да",BA21=1),OR(LOWER(LEFT(CF21&amp;"",2))="да",CF21=1)),AND($V$8="OR_YES",OR(OR(LOWER(LEFT(BA21&amp;"",2))="да",BA21=1),OR(LOWER(LEFT(CF21&amp;"",2))="да",CF21=1)))),$V$14,$V$15))))))))))</f>
        <v/>
      </c>
      <c r="W21" s="70" t="str">
        <f>IF($A21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21="#FIELD",BB21="",AND(OR($W$8="CHANGE_PCT_GE",$W$8="CHANGE_ABS_GE",$W$8="COUNT_FLAG_RULE",$W$8="AND_YES",$W$8="OR_YES"),OR(CG21="#FIELD",CG21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21)))),IF($W$18="LOW_MU",MAX(Настройки!$B$14,$W$16),IF($W$18="NEUTRAL",Настройки!$B$15,IF($W$18="IGNORE","IGNORE",IF(OR(BB21="#FIELD",CG21="#FIELD"),"Поле не найдено","Недостаточно данных")))),IF($W$8="SIGMOID_INC",MAX(Настройки!$B$14,$W$16+($W$17-$W$16)/(1+EXP(-$W$12*(IF(ISNUMBER(BB21),BB21,0)-$W$11)))),IF($W$8="SIGMOID_DEC",MAX(Настройки!$B$14,$W$16+($W$17-$W$16)/(1+EXP($W$12*(IF(ISNUMBER(BB21),BB21,0)-$W$11)))),IF($W$8="TOP_PERCENT",IF((COUNTIF(INDEX(Данные!$A$7:$CV$106,0,MATCH($W$9,Данные!$A$6:$CV$6,0)),"&gt;"&amp;IF(ISNUMBER(BB21),BB21,0))+COUNTIFS(INDEX(Данные!$A$7:$CV$106,0,MATCH($W$9,Данные!$A$6:$CV$6,0)),IF(ISNUMBER(BB21),BB21,0),Данные!$A$7:$A$106,"&lt;"&amp;$A21)+1)/COUNT(INDEX(Данные!$A$7:$CV$106,0,MATCH($W$9,Данные!$A$6:$CV$6,0)))&lt;=$W$11,$W$14,$W$15),IF($W$8="MANUAL_MU",MAX(Настройки!$B$14,MIN(1,IF(ISNUMBER(BB21),BB21,0))),IF($W$8="COUNT_FLAG_RULE",IF(IF(ISNUMBER(BB21),BB21,0)&lt;=$W$11,$W$14,IF(IF(ISNUMBER(BB21),BB21,0)&gt;=$W$12,$W$15,IF(OR(LOWER(LEFT(CG21&amp;"",2))="да",CG21=1),$W$13,$W$15))),IF(OR(AND($W$8="YES_NO",OR(LOWER(LEFT(BB21&amp;"",2))="да",BB21=1)),AND($W$8="THRESHOLD_GE",IF(ISNUMBER(BB21),BB21,0)&gt;=$W$11),AND($W$8="THRESHOLD_GT",IF(ISNUMBER(BB21),BB21,0)&gt;$W$11),AND($W$8="THRESHOLD_LE",IF(ISNUMBER(BB21),BB21,0)&lt;=$W$11),AND($W$8="THRESHOLD_LT",IF(ISNUMBER(BB21),BB21,0)&lt;$W$11),AND($W$8="CHANGE_PCT_GE",IF(IF(ISNUMBER(CG21),CG21,0)=0,IF(ISNUMBER(BB21),BB21,0)&gt;0,(IF(ISNUMBER(BB21),BB21,0)-IF(ISNUMBER(CG21),CG21,0))/ABS(IF(ISNUMBER(CG21),CG21,0))&gt;=$W$11)),AND($W$8="CHANGE_ABS_GE",ABS(IF(ISNUMBER(BB21),BB21,0)-IF(ISNUMBER(CG21),CG21,0))&gt;=$W$11),AND($W$8="COUNT_LT",IF(ISNUMBER(BB21),BB21,0)&lt;$W$11),AND($W$8="COUNT_LE",IF(ISNUMBER(BB21),BB21,0)&lt;=$W$11),AND($W$8="AND_YES",OR(LOWER(LEFT(BB21&amp;"",2))="да",BB21=1),OR(LOWER(LEFT(CG21&amp;"",2))="да",CG21=1)),AND($W$8="OR_YES",OR(OR(LOWER(LEFT(BB21&amp;"",2))="да",BB21=1),OR(LOWER(LEFT(CG21&amp;"",2))="да",CG21=1)))),$W$14,$W$15))))))))))</f>
        <v/>
      </c>
      <c r="X21" s="70" t="str">
        <f>IF($A21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21="#FIELD",BC21="",AND(OR($X$8="CHANGE_PCT_GE",$X$8="CHANGE_ABS_GE",$X$8="COUNT_FLAG_RULE",$X$8="AND_YES",$X$8="OR_YES"),OR(CH21="#FIELD",CH21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21)))),IF($X$18="LOW_MU",MAX(Настройки!$B$14,$X$16),IF($X$18="NEUTRAL",Настройки!$B$15,IF($X$18="IGNORE","IGNORE",IF(OR(BC21="#FIELD",CH21="#FIELD"),"Поле не найдено","Недостаточно данных")))),IF($X$8="SIGMOID_INC",MAX(Настройки!$B$14,$X$16+($X$17-$X$16)/(1+EXP(-$X$12*(IF(ISNUMBER(BC21),BC21,0)-$X$11)))),IF($X$8="SIGMOID_DEC",MAX(Настройки!$B$14,$X$16+($X$17-$X$16)/(1+EXP($X$12*(IF(ISNUMBER(BC21),BC21,0)-$X$11)))),IF($X$8="TOP_PERCENT",IF((COUNTIF(INDEX(Данные!$A$7:$CV$106,0,MATCH($X$9,Данные!$A$6:$CV$6,0)),"&gt;"&amp;IF(ISNUMBER(BC21),BC21,0))+COUNTIFS(INDEX(Данные!$A$7:$CV$106,0,MATCH($X$9,Данные!$A$6:$CV$6,0)),IF(ISNUMBER(BC21),BC21,0),Данные!$A$7:$A$106,"&lt;"&amp;$A21)+1)/COUNT(INDEX(Данные!$A$7:$CV$106,0,MATCH($X$9,Данные!$A$6:$CV$6,0)))&lt;=$X$11,$X$14,$X$15),IF($X$8="MANUAL_MU",MAX(Настройки!$B$14,MIN(1,IF(ISNUMBER(BC21),BC21,0))),IF($X$8="COUNT_FLAG_RULE",IF(IF(ISNUMBER(BC21),BC21,0)&lt;=$X$11,$X$14,IF(IF(ISNUMBER(BC21),BC21,0)&gt;=$X$12,$X$15,IF(OR(LOWER(LEFT(CH21&amp;"",2))="да",CH21=1),$X$13,$X$15))),IF(OR(AND($X$8="YES_NO",OR(LOWER(LEFT(BC21&amp;"",2))="да",BC21=1)),AND($X$8="THRESHOLD_GE",IF(ISNUMBER(BC21),BC21,0)&gt;=$X$11),AND($X$8="THRESHOLD_GT",IF(ISNUMBER(BC21),BC21,0)&gt;$X$11),AND($X$8="THRESHOLD_LE",IF(ISNUMBER(BC21),BC21,0)&lt;=$X$11),AND($X$8="THRESHOLD_LT",IF(ISNUMBER(BC21),BC21,0)&lt;$X$11),AND($X$8="CHANGE_PCT_GE",IF(IF(ISNUMBER(CH21),CH21,0)=0,IF(ISNUMBER(BC21),BC21,0)&gt;0,(IF(ISNUMBER(BC21),BC21,0)-IF(ISNUMBER(CH21),CH21,0))/ABS(IF(ISNUMBER(CH21),CH21,0))&gt;=$X$11)),AND($X$8="CHANGE_ABS_GE",ABS(IF(ISNUMBER(BC21),BC21,0)-IF(ISNUMBER(CH21),CH21,0))&gt;=$X$11),AND($X$8="COUNT_LT",IF(ISNUMBER(BC21),BC21,0)&lt;$X$11),AND($X$8="COUNT_LE",IF(ISNUMBER(BC21),BC21,0)&lt;=$X$11),AND($X$8="AND_YES",OR(LOWER(LEFT(BC21&amp;"",2))="да",BC21=1),OR(LOWER(LEFT(CH21&amp;"",2))="да",CH21=1)),AND($X$8="OR_YES",OR(OR(LOWER(LEFT(BC21&amp;"",2))="да",BC21=1),OR(LOWER(LEFT(CH21&amp;"",2))="да",CH21=1)))),$X$14,$X$15))))))))))</f>
        <v/>
      </c>
      <c r="Y21" s="70" t="str">
        <f>IF($A21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21="#FIELD",BD21="",AND(OR($Y$8="CHANGE_PCT_GE",$Y$8="CHANGE_ABS_GE",$Y$8="COUNT_FLAG_RULE",$Y$8="AND_YES",$Y$8="OR_YES"),OR(CI21="#FIELD",CI21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21)))),IF($Y$18="LOW_MU",MAX(Настройки!$B$14,$Y$16),IF($Y$18="NEUTRAL",Настройки!$B$15,IF($Y$18="IGNORE","IGNORE",IF(OR(BD21="#FIELD",CI21="#FIELD"),"Поле не найдено","Недостаточно данных")))),IF($Y$8="SIGMOID_INC",MAX(Настройки!$B$14,$Y$16+($Y$17-$Y$16)/(1+EXP(-$Y$12*(IF(ISNUMBER(BD21),BD21,0)-$Y$11)))),IF($Y$8="SIGMOID_DEC",MAX(Настройки!$B$14,$Y$16+($Y$17-$Y$16)/(1+EXP($Y$12*(IF(ISNUMBER(BD21),BD21,0)-$Y$11)))),IF($Y$8="TOP_PERCENT",IF((COUNTIF(INDEX(Данные!$A$7:$CV$106,0,MATCH($Y$9,Данные!$A$6:$CV$6,0)),"&gt;"&amp;IF(ISNUMBER(BD21),BD21,0))+COUNTIFS(INDEX(Данные!$A$7:$CV$106,0,MATCH($Y$9,Данные!$A$6:$CV$6,0)),IF(ISNUMBER(BD21),BD21,0),Данные!$A$7:$A$106,"&lt;"&amp;$A21)+1)/COUNT(INDEX(Данные!$A$7:$CV$106,0,MATCH($Y$9,Данные!$A$6:$CV$6,0)))&lt;=$Y$11,$Y$14,$Y$15),IF($Y$8="MANUAL_MU",MAX(Настройки!$B$14,MIN(1,IF(ISNUMBER(BD21),BD21,0))),IF($Y$8="COUNT_FLAG_RULE",IF(IF(ISNUMBER(BD21),BD21,0)&lt;=$Y$11,$Y$14,IF(IF(ISNUMBER(BD21),BD21,0)&gt;=$Y$12,$Y$15,IF(OR(LOWER(LEFT(CI21&amp;"",2))="да",CI21=1),$Y$13,$Y$15))),IF(OR(AND($Y$8="YES_NO",OR(LOWER(LEFT(BD21&amp;"",2))="да",BD21=1)),AND($Y$8="THRESHOLD_GE",IF(ISNUMBER(BD21),BD21,0)&gt;=$Y$11),AND($Y$8="THRESHOLD_GT",IF(ISNUMBER(BD21),BD21,0)&gt;$Y$11),AND($Y$8="THRESHOLD_LE",IF(ISNUMBER(BD21),BD21,0)&lt;=$Y$11),AND($Y$8="THRESHOLD_LT",IF(ISNUMBER(BD21),BD21,0)&lt;$Y$11),AND($Y$8="CHANGE_PCT_GE",IF(IF(ISNUMBER(CI21),CI21,0)=0,IF(ISNUMBER(BD21),BD21,0)&gt;0,(IF(ISNUMBER(BD21),BD21,0)-IF(ISNUMBER(CI21),CI21,0))/ABS(IF(ISNUMBER(CI21),CI21,0))&gt;=$Y$11)),AND($Y$8="CHANGE_ABS_GE",ABS(IF(ISNUMBER(BD21),BD21,0)-IF(ISNUMBER(CI21),CI21,0))&gt;=$Y$11),AND($Y$8="COUNT_LT",IF(ISNUMBER(BD21),BD21,0)&lt;$Y$11),AND($Y$8="COUNT_LE",IF(ISNUMBER(BD21),BD21,0)&lt;=$Y$11),AND($Y$8="AND_YES",OR(LOWER(LEFT(BD21&amp;"",2))="да",BD21=1),OR(LOWER(LEFT(CI21&amp;"",2))="да",CI21=1)),AND($Y$8="OR_YES",OR(OR(LOWER(LEFT(BD21&amp;"",2))="да",BD21=1),OR(LOWER(LEFT(CI21&amp;"",2))="да",CI21=1)))),$Y$14,$Y$15))))))))))</f>
        <v/>
      </c>
      <c r="Z21" s="70" t="str">
        <f>IF($A21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21="#FIELD",BE21="",AND(OR($Z$8="CHANGE_PCT_GE",$Z$8="CHANGE_ABS_GE",$Z$8="COUNT_FLAG_RULE",$Z$8="AND_YES",$Z$8="OR_YES"),OR(CJ21="#FIELD",CJ21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21)))),IF($Z$18="LOW_MU",MAX(Настройки!$B$14,$Z$16),IF($Z$18="NEUTRAL",Настройки!$B$15,IF($Z$18="IGNORE","IGNORE",IF(OR(BE21="#FIELD",CJ21="#FIELD"),"Поле не найдено","Недостаточно данных")))),IF($Z$8="SIGMOID_INC",MAX(Настройки!$B$14,$Z$16+($Z$17-$Z$16)/(1+EXP(-$Z$12*(IF(ISNUMBER(BE21),BE21,0)-$Z$11)))),IF($Z$8="SIGMOID_DEC",MAX(Настройки!$B$14,$Z$16+($Z$17-$Z$16)/(1+EXP($Z$12*(IF(ISNUMBER(BE21),BE21,0)-$Z$11)))),IF($Z$8="TOP_PERCENT",IF((COUNTIF(INDEX(Данные!$A$7:$CV$106,0,MATCH($Z$9,Данные!$A$6:$CV$6,0)),"&gt;"&amp;IF(ISNUMBER(BE21),BE21,0))+COUNTIFS(INDEX(Данные!$A$7:$CV$106,0,MATCH($Z$9,Данные!$A$6:$CV$6,0)),IF(ISNUMBER(BE21),BE21,0),Данные!$A$7:$A$106,"&lt;"&amp;$A21)+1)/COUNT(INDEX(Данные!$A$7:$CV$106,0,MATCH($Z$9,Данные!$A$6:$CV$6,0)))&lt;=$Z$11,$Z$14,$Z$15),IF($Z$8="MANUAL_MU",MAX(Настройки!$B$14,MIN(1,IF(ISNUMBER(BE21),BE21,0))),IF($Z$8="COUNT_FLAG_RULE",IF(IF(ISNUMBER(BE21),BE21,0)&lt;=$Z$11,$Z$14,IF(IF(ISNUMBER(BE21),BE21,0)&gt;=$Z$12,$Z$15,IF(OR(LOWER(LEFT(CJ21&amp;"",2))="да",CJ21=1),$Z$13,$Z$15))),IF(OR(AND($Z$8="YES_NO",OR(LOWER(LEFT(BE21&amp;"",2))="да",BE21=1)),AND($Z$8="THRESHOLD_GE",IF(ISNUMBER(BE21),BE21,0)&gt;=$Z$11),AND($Z$8="THRESHOLD_GT",IF(ISNUMBER(BE21),BE21,0)&gt;$Z$11),AND($Z$8="THRESHOLD_LE",IF(ISNUMBER(BE21),BE21,0)&lt;=$Z$11),AND($Z$8="THRESHOLD_LT",IF(ISNUMBER(BE21),BE21,0)&lt;$Z$11),AND($Z$8="CHANGE_PCT_GE",IF(IF(ISNUMBER(CJ21),CJ21,0)=0,IF(ISNUMBER(BE21),BE21,0)&gt;0,(IF(ISNUMBER(BE21),BE21,0)-IF(ISNUMBER(CJ21),CJ21,0))/ABS(IF(ISNUMBER(CJ21),CJ21,0))&gt;=$Z$11)),AND($Z$8="CHANGE_ABS_GE",ABS(IF(ISNUMBER(BE21),BE21,0)-IF(ISNUMBER(CJ21),CJ21,0))&gt;=$Z$11),AND($Z$8="COUNT_LT",IF(ISNUMBER(BE21),BE21,0)&lt;$Z$11),AND($Z$8="COUNT_LE",IF(ISNUMBER(BE21),BE21,0)&lt;=$Z$11),AND($Z$8="AND_YES",OR(LOWER(LEFT(BE21&amp;"",2))="да",BE21=1),OR(LOWER(LEFT(CJ21&amp;"",2))="да",CJ21=1)),AND($Z$8="OR_YES",OR(OR(LOWER(LEFT(BE21&amp;"",2))="да",BE21=1),OR(LOWER(LEFT(CJ21&amp;"",2))="да",CJ21=1)))),$Z$14,$Z$15))))))))))</f>
        <v/>
      </c>
      <c r="AA21" s="70" t="str">
        <f>IF($A21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21="#FIELD",BF21="",AND(OR($AA$8="CHANGE_PCT_GE",$AA$8="CHANGE_ABS_GE",$AA$8="COUNT_FLAG_RULE",$AA$8="AND_YES",$AA$8="OR_YES"),OR(CK21="#FIELD",CK21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21)))),IF($AA$18="LOW_MU",MAX(Настройки!$B$14,$AA$16),IF($AA$18="NEUTRAL",Настройки!$B$15,IF($AA$18="IGNORE","IGNORE",IF(OR(BF21="#FIELD",CK21="#FIELD"),"Поле не найдено","Недостаточно данных")))),IF($AA$8="SIGMOID_INC",MAX(Настройки!$B$14,$AA$16+($AA$17-$AA$16)/(1+EXP(-$AA$12*(IF(ISNUMBER(BF21),BF21,0)-$AA$11)))),IF($AA$8="SIGMOID_DEC",MAX(Настройки!$B$14,$AA$16+($AA$17-$AA$16)/(1+EXP($AA$12*(IF(ISNUMBER(BF21),BF21,0)-$AA$11)))),IF($AA$8="TOP_PERCENT",IF((COUNTIF(INDEX(Данные!$A$7:$CV$106,0,MATCH($AA$9,Данные!$A$6:$CV$6,0)),"&gt;"&amp;IF(ISNUMBER(BF21),BF21,0))+COUNTIFS(INDEX(Данные!$A$7:$CV$106,0,MATCH($AA$9,Данные!$A$6:$CV$6,0)),IF(ISNUMBER(BF21),BF21,0),Данные!$A$7:$A$106,"&lt;"&amp;$A21)+1)/COUNT(INDEX(Данные!$A$7:$CV$106,0,MATCH($AA$9,Данные!$A$6:$CV$6,0)))&lt;=$AA$11,$AA$14,$AA$15),IF($AA$8="MANUAL_MU",MAX(Настройки!$B$14,MIN(1,IF(ISNUMBER(BF21),BF21,0))),IF($AA$8="COUNT_FLAG_RULE",IF(IF(ISNUMBER(BF21),BF21,0)&lt;=$AA$11,$AA$14,IF(IF(ISNUMBER(BF21),BF21,0)&gt;=$AA$12,$AA$15,IF(OR(LOWER(LEFT(CK21&amp;"",2))="да",CK21=1),$AA$13,$AA$15))),IF(OR(AND($AA$8="YES_NO",OR(LOWER(LEFT(BF21&amp;"",2))="да",BF21=1)),AND($AA$8="THRESHOLD_GE",IF(ISNUMBER(BF21),BF21,0)&gt;=$AA$11),AND($AA$8="THRESHOLD_GT",IF(ISNUMBER(BF21),BF21,0)&gt;$AA$11),AND($AA$8="THRESHOLD_LE",IF(ISNUMBER(BF21),BF21,0)&lt;=$AA$11),AND($AA$8="THRESHOLD_LT",IF(ISNUMBER(BF21),BF21,0)&lt;$AA$11),AND($AA$8="CHANGE_PCT_GE",IF(IF(ISNUMBER(CK21),CK21,0)=0,IF(ISNUMBER(BF21),BF21,0)&gt;0,(IF(ISNUMBER(BF21),BF21,0)-IF(ISNUMBER(CK21),CK21,0))/ABS(IF(ISNUMBER(CK21),CK21,0))&gt;=$AA$11)),AND($AA$8="CHANGE_ABS_GE",ABS(IF(ISNUMBER(BF21),BF21,0)-IF(ISNUMBER(CK21),CK21,0))&gt;=$AA$11),AND($AA$8="COUNT_LT",IF(ISNUMBER(BF21),BF21,0)&lt;$AA$11),AND($AA$8="COUNT_LE",IF(ISNUMBER(BF21),BF21,0)&lt;=$AA$11),AND($AA$8="AND_YES",OR(LOWER(LEFT(BF21&amp;"",2))="да",BF21=1),OR(LOWER(LEFT(CK21&amp;"",2))="да",CK21=1)),AND($AA$8="OR_YES",OR(OR(LOWER(LEFT(BF21&amp;"",2))="да",BF21=1),OR(LOWER(LEFT(CK21&amp;"",2))="да",CK21=1)))),$AA$14,$AA$15))))))))))</f>
        <v/>
      </c>
      <c r="AB21" s="70" t="str">
        <f>IF($A21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21="#FIELD",BG21="",AND(OR($AB$8="CHANGE_PCT_GE",$AB$8="CHANGE_ABS_GE",$AB$8="COUNT_FLAG_RULE",$AB$8="AND_YES",$AB$8="OR_YES"),OR(CL21="#FIELD",CL21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21)))),IF($AB$18="LOW_MU",MAX(Настройки!$B$14,$AB$16),IF($AB$18="NEUTRAL",Настройки!$B$15,IF($AB$18="IGNORE","IGNORE",IF(OR(BG21="#FIELD",CL21="#FIELD"),"Поле не найдено","Недостаточно данных")))),IF($AB$8="SIGMOID_INC",MAX(Настройки!$B$14,$AB$16+($AB$17-$AB$16)/(1+EXP(-$AB$12*(IF(ISNUMBER(BG21),BG21,0)-$AB$11)))),IF($AB$8="SIGMOID_DEC",MAX(Настройки!$B$14,$AB$16+($AB$17-$AB$16)/(1+EXP($AB$12*(IF(ISNUMBER(BG21),BG21,0)-$AB$11)))),IF($AB$8="TOP_PERCENT",IF((COUNTIF(INDEX(Данные!$A$7:$CV$106,0,MATCH($AB$9,Данные!$A$6:$CV$6,0)),"&gt;"&amp;IF(ISNUMBER(BG21),BG21,0))+COUNTIFS(INDEX(Данные!$A$7:$CV$106,0,MATCH($AB$9,Данные!$A$6:$CV$6,0)),IF(ISNUMBER(BG21),BG21,0),Данные!$A$7:$A$106,"&lt;"&amp;$A21)+1)/COUNT(INDEX(Данные!$A$7:$CV$106,0,MATCH($AB$9,Данные!$A$6:$CV$6,0)))&lt;=$AB$11,$AB$14,$AB$15),IF($AB$8="MANUAL_MU",MAX(Настройки!$B$14,MIN(1,IF(ISNUMBER(BG21),BG21,0))),IF($AB$8="COUNT_FLAG_RULE",IF(IF(ISNUMBER(BG21),BG21,0)&lt;=$AB$11,$AB$14,IF(IF(ISNUMBER(BG21),BG21,0)&gt;=$AB$12,$AB$15,IF(OR(LOWER(LEFT(CL21&amp;"",2))="да",CL21=1),$AB$13,$AB$15))),IF(OR(AND($AB$8="YES_NO",OR(LOWER(LEFT(BG21&amp;"",2))="да",BG21=1)),AND($AB$8="THRESHOLD_GE",IF(ISNUMBER(BG21),BG21,0)&gt;=$AB$11),AND($AB$8="THRESHOLD_GT",IF(ISNUMBER(BG21),BG21,0)&gt;$AB$11),AND($AB$8="THRESHOLD_LE",IF(ISNUMBER(BG21),BG21,0)&lt;=$AB$11),AND($AB$8="THRESHOLD_LT",IF(ISNUMBER(BG21),BG21,0)&lt;$AB$11),AND($AB$8="CHANGE_PCT_GE",IF(IF(ISNUMBER(CL21),CL21,0)=0,IF(ISNUMBER(BG21),BG21,0)&gt;0,(IF(ISNUMBER(BG21),BG21,0)-IF(ISNUMBER(CL21),CL21,0))/ABS(IF(ISNUMBER(CL21),CL21,0))&gt;=$AB$11)),AND($AB$8="CHANGE_ABS_GE",ABS(IF(ISNUMBER(BG21),BG21,0)-IF(ISNUMBER(CL21),CL21,0))&gt;=$AB$11),AND($AB$8="COUNT_LT",IF(ISNUMBER(BG21),BG21,0)&lt;$AB$11),AND($AB$8="COUNT_LE",IF(ISNUMBER(BG21),BG21,0)&lt;=$AB$11),AND($AB$8="AND_YES",OR(LOWER(LEFT(BG21&amp;"",2))="да",BG21=1),OR(LOWER(LEFT(CL21&amp;"",2))="да",CL21=1)),AND($AB$8="OR_YES",OR(OR(LOWER(LEFT(BG21&amp;"",2))="да",BG21=1),OR(LOWER(LEFT(CL21&amp;"",2))="да",CL21=1)))),$AB$14,$AB$15))))))))))</f>
        <v/>
      </c>
      <c r="AC21" s="70" t="str">
        <f>IF($A21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21="#FIELD",BH21="",AND(OR($AC$8="CHANGE_PCT_GE",$AC$8="CHANGE_ABS_GE",$AC$8="COUNT_FLAG_RULE",$AC$8="AND_YES",$AC$8="OR_YES"),OR(CM21="#FIELD",CM21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21)))),IF($AC$18="LOW_MU",MAX(Настройки!$B$14,$AC$16),IF($AC$18="NEUTRAL",Настройки!$B$15,IF($AC$18="IGNORE","IGNORE",IF(OR(BH21="#FIELD",CM21="#FIELD"),"Поле не найдено","Недостаточно данных")))),IF($AC$8="SIGMOID_INC",MAX(Настройки!$B$14,$AC$16+($AC$17-$AC$16)/(1+EXP(-$AC$12*(IF(ISNUMBER(BH21),BH21,0)-$AC$11)))),IF($AC$8="SIGMOID_DEC",MAX(Настройки!$B$14,$AC$16+($AC$17-$AC$16)/(1+EXP($AC$12*(IF(ISNUMBER(BH21),BH21,0)-$AC$11)))),IF($AC$8="TOP_PERCENT",IF((COUNTIF(INDEX(Данные!$A$7:$CV$106,0,MATCH($AC$9,Данные!$A$6:$CV$6,0)),"&gt;"&amp;IF(ISNUMBER(BH21),BH21,0))+COUNTIFS(INDEX(Данные!$A$7:$CV$106,0,MATCH($AC$9,Данные!$A$6:$CV$6,0)),IF(ISNUMBER(BH21),BH21,0),Данные!$A$7:$A$106,"&lt;"&amp;$A21)+1)/COUNT(INDEX(Данные!$A$7:$CV$106,0,MATCH($AC$9,Данные!$A$6:$CV$6,0)))&lt;=$AC$11,$AC$14,$AC$15),IF($AC$8="MANUAL_MU",MAX(Настройки!$B$14,MIN(1,IF(ISNUMBER(BH21),BH21,0))),IF($AC$8="COUNT_FLAG_RULE",IF(IF(ISNUMBER(BH21),BH21,0)&lt;=$AC$11,$AC$14,IF(IF(ISNUMBER(BH21),BH21,0)&gt;=$AC$12,$AC$15,IF(OR(LOWER(LEFT(CM21&amp;"",2))="да",CM21=1),$AC$13,$AC$15))),IF(OR(AND($AC$8="YES_NO",OR(LOWER(LEFT(BH21&amp;"",2))="да",BH21=1)),AND($AC$8="THRESHOLD_GE",IF(ISNUMBER(BH21),BH21,0)&gt;=$AC$11),AND($AC$8="THRESHOLD_GT",IF(ISNUMBER(BH21),BH21,0)&gt;$AC$11),AND($AC$8="THRESHOLD_LE",IF(ISNUMBER(BH21),BH21,0)&lt;=$AC$11),AND($AC$8="THRESHOLD_LT",IF(ISNUMBER(BH21),BH21,0)&lt;$AC$11),AND($AC$8="CHANGE_PCT_GE",IF(IF(ISNUMBER(CM21),CM21,0)=0,IF(ISNUMBER(BH21),BH21,0)&gt;0,(IF(ISNUMBER(BH21),BH21,0)-IF(ISNUMBER(CM21),CM21,0))/ABS(IF(ISNUMBER(CM21),CM21,0))&gt;=$AC$11)),AND($AC$8="CHANGE_ABS_GE",ABS(IF(ISNUMBER(BH21),BH21,0)-IF(ISNUMBER(CM21),CM21,0))&gt;=$AC$11),AND($AC$8="COUNT_LT",IF(ISNUMBER(BH21),BH21,0)&lt;$AC$11),AND($AC$8="COUNT_LE",IF(ISNUMBER(BH21),BH21,0)&lt;=$AC$11),AND($AC$8="AND_YES",OR(LOWER(LEFT(BH21&amp;"",2))="да",BH21=1),OR(LOWER(LEFT(CM21&amp;"",2))="да",CM21=1)),AND($AC$8="OR_YES",OR(OR(LOWER(LEFT(BH21&amp;"",2))="да",BH21=1),OR(LOWER(LEFT(CM21&amp;"",2))="да",CM21=1)))),$AC$14,$AC$15))))))))))</f>
        <v/>
      </c>
      <c r="AD21" s="70" t="str">
        <f>IF($A21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21="#FIELD",BI21="",AND(OR($AD$8="CHANGE_PCT_GE",$AD$8="CHANGE_ABS_GE",$AD$8="COUNT_FLAG_RULE",$AD$8="AND_YES",$AD$8="OR_YES"),OR(CN21="#FIELD",CN21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21)))),IF($AD$18="LOW_MU",MAX(Настройки!$B$14,$AD$16),IF($AD$18="NEUTRAL",Настройки!$B$15,IF($AD$18="IGNORE","IGNORE",IF(OR(BI21="#FIELD",CN21="#FIELD"),"Поле не найдено","Недостаточно данных")))),IF($AD$8="SIGMOID_INC",MAX(Настройки!$B$14,$AD$16+($AD$17-$AD$16)/(1+EXP(-$AD$12*(IF(ISNUMBER(BI21),BI21,0)-$AD$11)))),IF($AD$8="SIGMOID_DEC",MAX(Настройки!$B$14,$AD$16+($AD$17-$AD$16)/(1+EXP($AD$12*(IF(ISNUMBER(BI21),BI21,0)-$AD$11)))),IF($AD$8="TOP_PERCENT",IF((COUNTIF(INDEX(Данные!$A$7:$CV$106,0,MATCH($AD$9,Данные!$A$6:$CV$6,0)),"&gt;"&amp;IF(ISNUMBER(BI21),BI21,0))+COUNTIFS(INDEX(Данные!$A$7:$CV$106,0,MATCH($AD$9,Данные!$A$6:$CV$6,0)),IF(ISNUMBER(BI21),BI21,0),Данные!$A$7:$A$106,"&lt;"&amp;$A21)+1)/COUNT(INDEX(Данные!$A$7:$CV$106,0,MATCH($AD$9,Данные!$A$6:$CV$6,0)))&lt;=$AD$11,$AD$14,$AD$15),IF($AD$8="MANUAL_MU",MAX(Настройки!$B$14,MIN(1,IF(ISNUMBER(BI21),BI21,0))),IF($AD$8="COUNT_FLAG_RULE",IF(IF(ISNUMBER(BI21),BI21,0)&lt;=$AD$11,$AD$14,IF(IF(ISNUMBER(BI21),BI21,0)&gt;=$AD$12,$AD$15,IF(OR(LOWER(LEFT(CN21&amp;"",2))="да",CN21=1),$AD$13,$AD$15))),IF(OR(AND($AD$8="YES_NO",OR(LOWER(LEFT(BI21&amp;"",2))="да",BI21=1)),AND($AD$8="THRESHOLD_GE",IF(ISNUMBER(BI21),BI21,0)&gt;=$AD$11),AND($AD$8="THRESHOLD_GT",IF(ISNUMBER(BI21),BI21,0)&gt;$AD$11),AND($AD$8="THRESHOLD_LE",IF(ISNUMBER(BI21),BI21,0)&lt;=$AD$11),AND($AD$8="THRESHOLD_LT",IF(ISNUMBER(BI21),BI21,0)&lt;$AD$11),AND($AD$8="CHANGE_PCT_GE",IF(IF(ISNUMBER(CN21),CN21,0)=0,IF(ISNUMBER(BI21),BI21,0)&gt;0,(IF(ISNUMBER(BI21),BI21,0)-IF(ISNUMBER(CN21),CN21,0))/ABS(IF(ISNUMBER(CN21),CN21,0))&gt;=$AD$11)),AND($AD$8="CHANGE_ABS_GE",ABS(IF(ISNUMBER(BI21),BI21,0)-IF(ISNUMBER(CN21),CN21,0))&gt;=$AD$11),AND($AD$8="COUNT_LT",IF(ISNUMBER(BI21),BI21,0)&lt;$AD$11),AND($AD$8="COUNT_LE",IF(ISNUMBER(BI21),BI21,0)&lt;=$AD$11),AND($AD$8="AND_YES",OR(LOWER(LEFT(BI21&amp;"",2))="да",BI21=1),OR(LOWER(LEFT(CN21&amp;"",2))="да",CN21=1)),AND($AD$8="OR_YES",OR(OR(LOWER(LEFT(BI21&amp;"",2))="да",BI21=1),OR(LOWER(LEFT(CN21&amp;"",2))="да",CN21=1)))),$AD$14,$AD$15))))))))))</f>
        <v/>
      </c>
      <c r="AE21" s="71" t="str">
        <f>IF($A21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21="#FIELD",BJ21="",AND(OR($AE$8="CHANGE_PCT_GE",$AE$8="CHANGE_ABS_GE",$AE$8="COUNT_FLAG_RULE",$AE$8="AND_YES",$AE$8="OR_YES"),OR(CO21="#FIELD",CO21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21)))),IF($AE$18="LOW_MU",MAX(Настройки!$B$14,$AE$16),IF($AE$18="NEUTRAL",Настройки!$B$15,IF($AE$18="IGNORE","IGNORE",IF(OR(BJ21="#FIELD",CO21="#FIELD"),"Поле не найдено","Недостаточно данных")))),IF($AE$8="SIGMOID_INC",MAX(Настройки!$B$14,$AE$16+($AE$17-$AE$16)/(1+EXP(-$AE$12*(IF(ISNUMBER(BJ21),BJ21,0)-$AE$11)))),IF($AE$8="SIGMOID_DEC",MAX(Настройки!$B$14,$AE$16+($AE$17-$AE$16)/(1+EXP($AE$12*(IF(ISNUMBER(BJ21),BJ21,0)-$AE$11)))),IF($AE$8="TOP_PERCENT",IF((COUNTIF(INDEX(Данные!$A$7:$CV$106,0,MATCH($AE$9,Данные!$A$6:$CV$6,0)),"&gt;"&amp;IF(ISNUMBER(BJ21),BJ21,0))+COUNTIFS(INDEX(Данные!$A$7:$CV$106,0,MATCH($AE$9,Данные!$A$6:$CV$6,0)),IF(ISNUMBER(BJ21),BJ21,0),Данные!$A$7:$A$106,"&lt;"&amp;$A21)+1)/COUNT(INDEX(Данные!$A$7:$CV$106,0,MATCH($AE$9,Данные!$A$6:$CV$6,0)))&lt;=$AE$11,$AE$14,$AE$15),IF($AE$8="MANUAL_MU",MAX(Настройки!$B$14,MIN(1,IF(ISNUMBER(BJ21),BJ21,0))),IF($AE$8="COUNT_FLAG_RULE",IF(IF(ISNUMBER(BJ21),BJ21,0)&lt;=$AE$11,$AE$14,IF(IF(ISNUMBER(BJ21),BJ21,0)&gt;=$AE$12,$AE$15,IF(OR(LOWER(LEFT(CO21&amp;"",2))="да",CO21=1),$AE$13,$AE$15))),IF(OR(AND($AE$8="YES_NO",OR(LOWER(LEFT(BJ21&amp;"",2))="да",BJ21=1)),AND($AE$8="THRESHOLD_GE",IF(ISNUMBER(BJ21),BJ21,0)&gt;=$AE$11),AND($AE$8="THRESHOLD_GT",IF(ISNUMBER(BJ21),BJ21,0)&gt;$AE$11),AND($AE$8="THRESHOLD_LE",IF(ISNUMBER(BJ21),BJ21,0)&lt;=$AE$11),AND($AE$8="THRESHOLD_LT",IF(ISNUMBER(BJ21),BJ21,0)&lt;$AE$11),AND($AE$8="CHANGE_PCT_GE",IF(IF(ISNUMBER(CO21),CO21,0)=0,IF(ISNUMBER(BJ21),BJ21,0)&gt;0,(IF(ISNUMBER(BJ21),BJ21,0)-IF(ISNUMBER(CO21),CO21,0))/ABS(IF(ISNUMBER(CO21),CO21,0))&gt;=$AE$11)),AND($AE$8="CHANGE_ABS_GE",ABS(IF(ISNUMBER(BJ21),BJ21,0)-IF(ISNUMBER(CO21),CO21,0))&gt;=$AE$11),AND($AE$8="COUNT_LT",IF(ISNUMBER(BJ21),BJ21,0)&lt;$AE$11),AND($AE$8="COUNT_LE",IF(ISNUMBER(BJ21),BJ21,0)&lt;=$AE$11),AND($AE$8="AND_YES",OR(LOWER(LEFT(BJ21&amp;"",2))="да",BJ21=1),OR(LOWER(LEFT(CO21&amp;"",2))="да",CO21=1)),AND($AE$8="OR_YES",OR(OR(LOWER(LEFT(BJ21&amp;"",2))="да",BJ21=1),OR(LOWER(LEFT(CO21&amp;"",2))="да",CO21=1)))),$AE$14,$AE$15))))))))))</f>
        <v/>
      </c>
      <c r="AF21" s="75"/>
      <c r="AG21" s="76" t="str">
        <f>IF($A21="","",IF($B$4&lt;&gt;"Да","",IF($B$9="","",IF(COUNTIF(Данные!$A$6:$CV$6,$B$9)=0,"#FIELD",INDEX(Данные!$A$7:$CV$106,ROW()-19,MATCH($B$9,Данные!$A$6:$CV$6,0))))))</f>
        <v>Нет</v>
      </c>
      <c r="AH21" s="76" t="str">
        <f>IF($A21="","",IF($C$4&lt;&gt;"Да","",IF($C$9="","",IF(COUNTIF(Данные!$A$6:$CV$6,$C$9)=0,"#FIELD",INDEX(Данные!$A$7:$CV$106,ROW()-19,MATCH($C$9,Данные!$A$6:$CV$6,0))))))</f>
        <v>Нет</v>
      </c>
      <c r="AI21" s="76" t="str">
        <f>IF($A21="","",IF($D$4&lt;&gt;"Да","",IF($D$9="","",IF(COUNTIF(Данные!$A$6:$CV$6,$D$9)=0,"#FIELD",INDEX(Данные!$A$7:$CV$106,ROW()-19,MATCH($D$9,Данные!$A$6:$CV$6,0))))))</f>
        <v>Нет</v>
      </c>
      <c r="AJ21" s="76" t="str">
        <f>IF($A21="","",IF($E$4&lt;&gt;"Да","",IF($E$9="","",IF(COUNTIF(Данные!$A$6:$CV$6,$E$9)=0,"#FIELD",INDEX(Данные!$A$7:$CV$106,ROW()-19,MATCH($E$9,Данные!$A$6:$CV$6,0))))))</f>
        <v>Нет</v>
      </c>
      <c r="AK21" s="76" t="str">
        <f>IF($A21="","",IF($F$4&lt;&gt;"Да","",IF($F$9="","",IF(COUNTIF(Данные!$A$6:$CV$6,$F$9)=0,"#FIELD",INDEX(Данные!$A$7:$CV$106,ROW()-19,MATCH($F$9,Данные!$A$6:$CV$6,0))))))</f>
        <v>Нет</v>
      </c>
      <c r="AL21" s="76" t="str">
        <f>IF($A21="","",IF($G$4&lt;&gt;"Да","",IF($G$9="","",IF(COUNTIF(Данные!$A$6:$CV$6,$G$9)=0,"#FIELD",INDEX(Данные!$A$7:$CV$106,ROW()-19,MATCH($G$9,Данные!$A$6:$CV$6,0))))))</f>
        <v>Да</v>
      </c>
      <c r="AM21" s="76">
        <f>IF($A21="","",IF($H$4&lt;&gt;"Да","",IF($H$9="","",IF(COUNTIF(Данные!$A$6:$CV$6,$H$9)=0,"#FIELD",INDEX(Данные!$A$7:$CV$106,ROW()-19,MATCH($H$9,Данные!$A$6:$CV$6,0))))))</f>
        <v>0.44383561643835617</v>
      </c>
      <c r="AN21" s="76" t="str">
        <f>IF($A21="","",IF($I$4&lt;&gt;"Да","",IF($I$9="","",IF(COUNTIF(Данные!$A$6:$CV$6,$I$9)=0,"#FIELD",INDEX(Данные!$A$7:$CV$106,ROW()-19,MATCH($I$9,Данные!$A$6:$CV$6,0))))))</f>
        <v>Да</v>
      </c>
      <c r="AO21" s="76">
        <f>IF($A21="","",IF($J$4&lt;&gt;"Да","",IF($J$9="","",IF(COUNTIF(Данные!$A$6:$CV$6,$J$9)=0,"#FIELD",INDEX(Данные!$A$7:$CV$106,ROW()-19,MATCH($J$9,Данные!$A$6:$CV$6,0))))))</f>
        <v>0.56407914764079148</v>
      </c>
      <c r="AP21" s="76" t="str">
        <f>IF($A21="","",IF($K$4&lt;&gt;"Да","",IF($K$9="","",IF(COUNTIF(Данные!$A$6:$CV$6,$K$9)=0,"#FIELD",INDEX(Данные!$A$7:$CV$106,ROW()-19,MATCH($K$9,Данные!$A$6:$CV$6,0))))))</f>
        <v/>
      </c>
      <c r="AQ21" s="76" t="str">
        <f>IF($A21="","",IF($L$4&lt;&gt;"Да","",IF($L$9="","",IF(COUNTIF(Данные!$A$6:$CV$6,$L$9)=0,"#FIELD",INDEX(Данные!$A$7:$CV$106,ROW()-19,MATCH($L$9,Данные!$A$6:$CV$6,0))))))</f>
        <v/>
      </c>
      <c r="AR21" s="76" t="str">
        <f>IF($A21="","",IF($M$4&lt;&gt;"Да","",IF($M$9="","",IF(COUNTIF(Данные!$A$6:$CV$6,$M$9)=0,"#FIELD",INDEX(Данные!$A$7:$CV$106,ROW()-19,MATCH($M$9,Данные!$A$6:$CV$6,0))))))</f>
        <v/>
      </c>
      <c r="AS21" s="76" t="str">
        <f>IF($A21="","",IF($N$4&lt;&gt;"Да","",IF($N$9="","",IF(COUNTIF(Данные!$A$6:$CV$6,$N$9)=0,"#FIELD",INDEX(Данные!$A$7:$CV$106,ROW()-19,MATCH($N$9,Данные!$A$6:$CV$6,0))))))</f>
        <v/>
      </c>
      <c r="AT21" s="76" t="str">
        <f>IF($A21="","",IF($O$4&lt;&gt;"Да","",IF($O$9="","",IF(COUNTIF(Данные!$A$6:$CV$6,$O$9)=0,"#FIELD",INDEX(Данные!$A$7:$CV$106,ROW()-19,MATCH($O$9,Данные!$A$6:$CV$6,0))))))</f>
        <v/>
      </c>
      <c r="AU21" s="76" t="str">
        <f>IF($A21="","",IF($P$4&lt;&gt;"Да","",IF($P$9="","",IF(COUNTIF(Данные!$A$6:$CV$6,$P$9)=0,"#FIELD",INDEX(Данные!$A$7:$CV$106,ROW()-19,MATCH($P$9,Данные!$A$6:$CV$6,0))))))</f>
        <v/>
      </c>
      <c r="AV21" s="76" t="str">
        <f>IF($A21="","",IF($Q$4&lt;&gt;"Да","",IF($Q$9="","",IF(COUNTIF(Данные!$A$6:$CV$6,$Q$9)=0,"#FIELD",INDEX(Данные!$A$7:$CV$106,ROW()-19,MATCH($Q$9,Данные!$A$6:$CV$6,0))))))</f>
        <v/>
      </c>
      <c r="AW21" s="76" t="str">
        <f>IF($A21="","",IF($R$4&lt;&gt;"Да","",IF($R$9="","",IF(COUNTIF(Данные!$A$6:$CV$6,$R$9)=0,"#FIELD",INDEX(Данные!$A$7:$CV$106,ROW()-19,MATCH($R$9,Данные!$A$6:$CV$6,0))))))</f>
        <v/>
      </c>
      <c r="AX21" s="76" t="str">
        <f>IF($A21="","",IF($S$4&lt;&gt;"Да","",IF($S$9="","",IF(COUNTIF(Данные!$A$6:$CV$6,$S$9)=0,"#FIELD",INDEX(Данные!$A$7:$CV$106,ROW()-19,MATCH($S$9,Данные!$A$6:$CV$6,0))))))</f>
        <v/>
      </c>
      <c r="AY21" s="76" t="str">
        <f>IF($A21="","",IF($T$4&lt;&gt;"Да","",IF($T$9="","",IF(COUNTIF(Данные!$A$6:$CV$6,$T$9)=0,"#FIELD",INDEX(Данные!$A$7:$CV$106,ROW()-19,MATCH($T$9,Данные!$A$6:$CV$6,0))))))</f>
        <v/>
      </c>
      <c r="AZ21" s="76" t="str">
        <f>IF($A21="","",IF($U$4&lt;&gt;"Да","",IF($U$9="","",IF(COUNTIF(Данные!$A$6:$CV$6,$U$9)=0,"#FIELD",INDEX(Данные!$A$7:$CV$106,ROW()-19,MATCH($U$9,Данные!$A$6:$CV$6,0))))))</f>
        <v/>
      </c>
      <c r="BA21" s="76" t="str">
        <f>IF($A21="","",IF($V$4&lt;&gt;"Да","",IF($V$9="","",IF(COUNTIF(Данные!$A$6:$CV$6,$V$9)=0,"#FIELD",INDEX(Данные!$A$7:$CV$106,ROW()-19,MATCH($V$9,Данные!$A$6:$CV$6,0))))))</f>
        <v/>
      </c>
      <c r="BB21" s="76" t="str">
        <f>IF($A21="","",IF($W$4&lt;&gt;"Да","",IF($W$9="","",IF(COUNTIF(Данные!$A$6:$CV$6,$W$9)=0,"#FIELD",INDEX(Данные!$A$7:$CV$106,ROW()-19,MATCH($W$9,Данные!$A$6:$CV$6,0))))))</f>
        <v/>
      </c>
      <c r="BC21" s="76" t="str">
        <f>IF($A21="","",IF($X$4&lt;&gt;"Да","",IF($X$9="","",IF(COUNTIF(Данные!$A$6:$CV$6,$X$9)=0,"#FIELD",INDEX(Данные!$A$7:$CV$106,ROW()-19,MATCH($X$9,Данные!$A$6:$CV$6,0))))))</f>
        <v/>
      </c>
      <c r="BD21" s="76" t="str">
        <f>IF($A21="","",IF($Y$4&lt;&gt;"Да","",IF($Y$9="","",IF(COUNTIF(Данные!$A$6:$CV$6,$Y$9)=0,"#FIELD",INDEX(Данные!$A$7:$CV$106,ROW()-19,MATCH($Y$9,Данные!$A$6:$CV$6,0))))))</f>
        <v/>
      </c>
      <c r="BE21" s="76" t="str">
        <f>IF($A21="","",IF($Z$4&lt;&gt;"Да","",IF($Z$9="","",IF(COUNTIF(Данные!$A$6:$CV$6,$Z$9)=0,"#FIELD",INDEX(Данные!$A$7:$CV$106,ROW()-19,MATCH($Z$9,Данные!$A$6:$CV$6,0))))))</f>
        <v/>
      </c>
      <c r="BF21" s="76" t="str">
        <f>IF($A21="","",IF($AA$4&lt;&gt;"Да","",IF($AA$9="","",IF(COUNTIF(Данные!$A$6:$CV$6,$AA$9)=0,"#FIELD",INDEX(Данные!$A$7:$CV$106,ROW()-19,MATCH($AA$9,Данные!$A$6:$CV$6,0))))))</f>
        <v/>
      </c>
      <c r="BG21" s="76" t="str">
        <f>IF($A21="","",IF($AB$4&lt;&gt;"Да","",IF($AB$9="","",IF(COUNTIF(Данные!$A$6:$CV$6,$AB$9)=0,"#FIELD",INDEX(Данные!$A$7:$CV$106,ROW()-19,MATCH($AB$9,Данные!$A$6:$CV$6,0))))))</f>
        <v/>
      </c>
      <c r="BH21" s="76" t="str">
        <f>IF($A21="","",IF($AC$4&lt;&gt;"Да","",IF($AC$9="","",IF(COUNTIF(Данные!$A$6:$CV$6,$AC$9)=0,"#FIELD",INDEX(Данные!$A$7:$CV$106,ROW()-19,MATCH($AC$9,Данные!$A$6:$CV$6,0))))))</f>
        <v/>
      </c>
      <c r="BI21" s="76" t="str">
        <f>IF($A21="","",IF($AD$4&lt;&gt;"Да","",IF($AD$9="","",IF(COUNTIF(Данные!$A$6:$CV$6,$AD$9)=0,"#FIELD",INDEX(Данные!$A$7:$CV$106,ROW()-19,MATCH($AD$9,Данные!$A$6:$CV$6,0))))))</f>
        <v/>
      </c>
      <c r="BJ21" s="76" t="str">
        <f>IF($A21="","",IF($AE$4&lt;&gt;"Да","",IF($AE$9="","",IF(COUNTIF(Данные!$A$6:$CV$6,$AE$9)=0,"#FIELD",INDEX(Данные!$A$7:$CV$106,ROW()-19,MATCH($AE$9,Данные!$A$6:$CV$6,0))))))</f>
        <v/>
      </c>
      <c r="BK21" s="76"/>
      <c r="BL21" s="76" t="str">
        <f>IF($A21="","",IF($B$4&lt;&gt;"Да","",IF($B$10="","",IF(COUNTIF(Данные!$A$6:$CV$6,$B$10)=0,"#FIELD",INDEX(Данные!$A$7:$CV$106,ROW()-19,MATCH($B$10,Данные!$A$6:$CV$6,0))))))</f>
        <v>#FIELD</v>
      </c>
      <c r="BM21" s="76" t="str">
        <f>IF($A21="","",IF($C$4&lt;&gt;"Да","",IF($C$10="","",IF(COUNTIF(Данные!$A$6:$CV$6,$C$10)=0,"#FIELD",INDEX(Данные!$A$7:$CV$106,ROW()-19,MATCH($C$10,Данные!$A$6:$CV$6,0))))))</f>
        <v>#FIELD</v>
      </c>
      <c r="BN21" s="76" t="str">
        <f>IF($A21="","",IF($D$4&lt;&gt;"Да","",IF($D$10="","",IF(COUNTIF(Данные!$A$6:$CV$6,$D$10)=0,"#FIELD",INDEX(Данные!$A$7:$CV$106,ROW()-19,MATCH($D$10,Данные!$A$6:$CV$6,0))))))</f>
        <v>#FIELD</v>
      </c>
      <c r="BO21" s="76" t="str">
        <f>IF($A21="","",IF($E$4&lt;&gt;"Да","",IF($E$10="","",IF(COUNTIF(Данные!$A$6:$CV$6,$E$10)=0,"#FIELD",INDEX(Данные!$A$7:$CV$106,ROW()-19,MATCH($E$10,Данные!$A$6:$CV$6,0))))))</f>
        <v>#FIELD</v>
      </c>
      <c r="BP21" s="76" t="str">
        <f>IF($A21="","",IF($F$4&lt;&gt;"Да","",IF($F$10="","",IF(COUNTIF(Данные!$A$6:$CV$6,$F$10)=0,"#FIELD",INDEX(Данные!$A$7:$CV$106,ROW()-19,MATCH($F$10,Данные!$A$6:$CV$6,0))))))</f>
        <v>#FIELD</v>
      </c>
      <c r="BQ21" s="76" t="str">
        <f>IF($A21="","",IF($G$4&lt;&gt;"Да","",IF($G$10="","",IF(COUNTIF(Данные!$A$6:$CV$6,$G$10)=0,"#FIELD",INDEX(Данные!$A$7:$CV$106,ROW()-19,MATCH($G$10,Данные!$A$6:$CV$6,0))))))</f>
        <v>#FIELD</v>
      </c>
      <c r="BR21" s="76" t="str">
        <f>IF($A21="","",IF($H$4&lt;&gt;"Да","",IF($H$10="","",IF(COUNTIF(Данные!$A$6:$CV$6,$H$10)=0,"#FIELD",INDEX(Данные!$A$7:$CV$106,ROW()-19,MATCH($H$10,Данные!$A$6:$CV$6,0))))))</f>
        <v>#FIELD</v>
      </c>
      <c r="BS21" s="76" t="str">
        <f>IF($A21="","",IF($I$4&lt;&gt;"Да","",IF($I$10="","",IF(COUNTIF(Данные!$A$6:$CV$6,$I$10)=0,"#FIELD",INDEX(Данные!$A$7:$CV$106,ROW()-19,MATCH($I$10,Данные!$A$6:$CV$6,0))))))</f>
        <v>#FIELD</v>
      </c>
      <c r="BT21" s="76" t="str">
        <f>IF($A21="","",IF($J$4&lt;&gt;"Да","",IF($J$10="","",IF(COUNTIF(Данные!$A$6:$CV$6,$J$10)=0,"#FIELD",INDEX(Данные!$A$7:$CV$106,ROW()-19,MATCH($J$10,Данные!$A$6:$CV$6,0))))))</f>
        <v>#FIELD</v>
      </c>
      <c r="BU21" s="76" t="str">
        <f>IF($A21="","",IF($K$4&lt;&gt;"Да","",IF($K$10="","",IF(COUNTIF(Данные!$A$6:$CV$6,$K$10)=0,"#FIELD",INDEX(Данные!$A$7:$CV$106,ROW()-19,MATCH($K$10,Данные!$A$6:$CV$6,0))))))</f>
        <v/>
      </c>
      <c r="BV21" s="76" t="str">
        <f>IF($A21="","",IF($L$4&lt;&gt;"Да","",IF($L$10="","",IF(COUNTIF(Данные!$A$6:$CV$6,$L$10)=0,"#FIELD",INDEX(Данные!$A$7:$CV$106,ROW()-19,MATCH($L$10,Данные!$A$6:$CV$6,0))))))</f>
        <v/>
      </c>
      <c r="BW21" s="76" t="str">
        <f>IF($A21="","",IF($M$4&lt;&gt;"Да","",IF($M$10="","",IF(COUNTIF(Данные!$A$6:$CV$6,$M$10)=0,"#FIELD",INDEX(Данные!$A$7:$CV$106,ROW()-19,MATCH($M$10,Данные!$A$6:$CV$6,0))))))</f>
        <v/>
      </c>
      <c r="BX21" s="76" t="str">
        <f>IF($A21="","",IF($N$4&lt;&gt;"Да","",IF($N$10="","",IF(COUNTIF(Данные!$A$6:$CV$6,$N$10)=0,"#FIELD",INDEX(Данные!$A$7:$CV$106,ROW()-19,MATCH($N$10,Данные!$A$6:$CV$6,0))))))</f>
        <v/>
      </c>
      <c r="BY21" s="76" t="str">
        <f>IF($A21="","",IF($O$4&lt;&gt;"Да","",IF($O$10="","",IF(COUNTIF(Данные!$A$6:$CV$6,$O$10)=0,"#FIELD",INDEX(Данные!$A$7:$CV$106,ROW()-19,MATCH($O$10,Данные!$A$6:$CV$6,0))))))</f>
        <v/>
      </c>
      <c r="BZ21" s="76" t="str">
        <f>IF($A21="","",IF($P$4&lt;&gt;"Да","",IF($P$10="","",IF(COUNTIF(Данные!$A$6:$CV$6,$P$10)=0,"#FIELD",INDEX(Данные!$A$7:$CV$106,ROW()-19,MATCH($P$10,Данные!$A$6:$CV$6,0))))))</f>
        <v/>
      </c>
      <c r="CA21" s="76" t="str">
        <f>IF($A21="","",IF($Q$4&lt;&gt;"Да","",IF($Q$10="","",IF(COUNTIF(Данные!$A$6:$CV$6,$Q$10)=0,"#FIELD",INDEX(Данные!$A$7:$CV$106,ROW()-19,MATCH($Q$10,Данные!$A$6:$CV$6,0))))))</f>
        <v/>
      </c>
      <c r="CB21" s="76" t="str">
        <f>IF($A21="","",IF($R$4&lt;&gt;"Да","",IF($R$10="","",IF(COUNTIF(Данные!$A$6:$CV$6,$R$10)=0,"#FIELD",INDEX(Данные!$A$7:$CV$106,ROW()-19,MATCH($R$10,Данные!$A$6:$CV$6,0))))))</f>
        <v/>
      </c>
      <c r="CC21" s="76" t="str">
        <f>IF($A21="","",IF($S$4&lt;&gt;"Да","",IF($S$10="","",IF(COUNTIF(Данные!$A$6:$CV$6,$S$10)=0,"#FIELD",INDEX(Данные!$A$7:$CV$106,ROW()-19,MATCH($S$10,Данные!$A$6:$CV$6,0))))))</f>
        <v/>
      </c>
      <c r="CD21" s="76" t="str">
        <f>IF($A21="","",IF($T$4&lt;&gt;"Да","",IF($T$10="","",IF(COUNTIF(Данные!$A$6:$CV$6,$T$10)=0,"#FIELD",INDEX(Данные!$A$7:$CV$106,ROW()-19,MATCH($T$10,Данные!$A$6:$CV$6,0))))))</f>
        <v/>
      </c>
      <c r="CE21" s="76" t="str">
        <f>IF($A21="","",IF($U$4&lt;&gt;"Да","",IF($U$10="","",IF(COUNTIF(Данные!$A$6:$CV$6,$U$10)=0,"#FIELD",INDEX(Данные!$A$7:$CV$106,ROW()-19,MATCH($U$10,Данные!$A$6:$CV$6,0))))))</f>
        <v/>
      </c>
      <c r="CF21" s="76" t="str">
        <f>IF($A21="","",IF($V$4&lt;&gt;"Да","",IF($V$10="","",IF(COUNTIF(Данные!$A$6:$CV$6,$V$10)=0,"#FIELD",INDEX(Данные!$A$7:$CV$106,ROW()-19,MATCH($V$10,Данные!$A$6:$CV$6,0))))))</f>
        <v/>
      </c>
      <c r="CG21" s="76" t="str">
        <f>IF($A21="","",IF($W$4&lt;&gt;"Да","",IF($W$10="","",IF(COUNTIF(Данные!$A$6:$CV$6,$W$10)=0,"#FIELD",INDEX(Данные!$A$7:$CV$106,ROW()-19,MATCH($W$10,Данные!$A$6:$CV$6,0))))))</f>
        <v/>
      </c>
      <c r="CH21" s="76" t="str">
        <f>IF($A21="","",IF($X$4&lt;&gt;"Да","",IF($X$10="","",IF(COUNTIF(Данные!$A$6:$CV$6,$X$10)=0,"#FIELD",INDEX(Данные!$A$7:$CV$106,ROW()-19,MATCH($X$10,Данные!$A$6:$CV$6,0))))))</f>
        <v/>
      </c>
      <c r="CI21" s="76" t="str">
        <f>IF($A21="","",IF($Y$4&lt;&gt;"Да","",IF($Y$10="","",IF(COUNTIF(Данные!$A$6:$CV$6,$Y$10)=0,"#FIELD",INDEX(Данные!$A$7:$CV$106,ROW()-19,MATCH($Y$10,Данные!$A$6:$CV$6,0))))))</f>
        <v/>
      </c>
      <c r="CJ21" s="76" t="str">
        <f>IF($A21="","",IF($Z$4&lt;&gt;"Да","",IF($Z$10="","",IF(COUNTIF(Данные!$A$6:$CV$6,$Z$10)=0,"#FIELD",INDEX(Данные!$A$7:$CV$106,ROW()-19,MATCH($Z$10,Данные!$A$6:$CV$6,0))))))</f>
        <v/>
      </c>
      <c r="CK21" s="76" t="str">
        <f>IF($A21="","",IF($AA$4&lt;&gt;"Да","",IF($AA$10="","",IF(COUNTIF(Данные!$A$6:$CV$6,$AA$10)=0,"#FIELD",INDEX(Данные!$A$7:$CV$106,ROW()-19,MATCH($AA$10,Данные!$A$6:$CV$6,0))))))</f>
        <v/>
      </c>
      <c r="CL21" s="76" t="str">
        <f>IF($A21="","",IF($AB$4&lt;&gt;"Да","",IF($AB$10="","",IF(COUNTIF(Данные!$A$6:$CV$6,$AB$10)=0,"#FIELD",INDEX(Данные!$A$7:$CV$106,ROW()-19,MATCH($AB$10,Данные!$A$6:$CV$6,0))))))</f>
        <v/>
      </c>
      <c r="CM21" s="76" t="str">
        <f>IF($A21="","",IF($AC$4&lt;&gt;"Да","",IF($AC$10="","",IF(COUNTIF(Данные!$A$6:$CV$6,$AC$10)=0,"#FIELD",INDEX(Данные!$A$7:$CV$106,ROW()-19,MATCH($AC$10,Данные!$A$6:$CV$6,0))))))</f>
        <v/>
      </c>
      <c r="CN21" s="76" t="str">
        <f>IF($A21="","",IF($AD$4&lt;&gt;"Да","",IF($AD$10="","",IF(COUNTIF(Данные!$A$6:$CV$6,$AD$10)=0,"#FIELD",INDEX(Данные!$A$7:$CV$106,ROW()-19,MATCH($AD$10,Данные!$A$6:$CV$6,0))))))</f>
        <v/>
      </c>
      <c r="CO21" s="77" t="str">
        <f>IF($A21="","",IF($AE$4&lt;&gt;"Да","",IF($AE$10="","",IF(COUNTIF(Данные!$A$6:$CV$6,$AE$10)=0,"#FIELD",INDEX(Данные!$A$7:$CV$106,ROW()-19,MATCH($AE$10,Данные!$A$6:$CV$6,0))))))</f>
        <v/>
      </c>
    </row>
    <row r="22" spans="1:93">
      <c r="A22" s="24" t="str">
        <f>IF(Данные!A9="","",Данные!A9)</f>
        <v>072_ЗБС</v>
      </c>
      <c r="B22" s="19">
        <f>IF($A22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22="#FIELD",AG22="",AND(OR($B$8="CHANGE_PCT_GE",$B$8="CHANGE_ABS_GE",$B$8="COUNT_FLAG_RULE",$B$8="AND_YES",$B$8="OR_YES"),OR(BL22="#FIELD",BL22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22)))),IF($B$18="LOW_MU",MAX(Настройки!$B$14,$B$16),IF($B$18="NEUTRAL",Настройки!$B$15,IF($B$18="IGNORE","IGNORE",IF(OR(AG22="#FIELD",BL22="#FIELD"),"Поле не найдено","Недостаточно данных")))),IF($B$8="SIGMOID_INC",MAX(Настройки!$B$14,$B$16+($B$17-$B$16)/(1+EXP(-$B$12*(IF(ISNUMBER(AG22),AG22,0)-$B$11)))),IF($B$8="SIGMOID_DEC",MAX(Настройки!$B$14,$B$16+($B$17-$B$16)/(1+EXP($B$12*(IF(ISNUMBER(AG22),AG22,0)-$B$11)))),IF($B$8="TOP_PERCENT",IF((COUNTIF(INDEX(Данные!$A$7:$CV$106,0,MATCH($B$9,Данные!$A$6:$CV$6,0)),"&gt;"&amp;IF(ISNUMBER(AG22),AG22,0))+COUNTIFS(INDEX(Данные!$A$7:$CV$106,0,MATCH($B$9,Данные!$A$6:$CV$6,0)),IF(ISNUMBER(AG22),AG22,0),Данные!$A$7:$A$106,"&lt;"&amp;$A22)+1)/COUNT(INDEX(Данные!$A$7:$CV$106,0,MATCH($B$9,Данные!$A$6:$CV$6,0)))&lt;=$B$11,$B$14,$B$15),IF($B$8="MANUAL_MU",MAX(Настройки!$B$14,MIN(1,IF(ISNUMBER(AG22),AG22,0))),IF($B$8="COUNT_FLAG_RULE",IF(IF(ISNUMBER(AG22),AG22,0)&lt;=$B$11,$B$14,IF(IF(ISNUMBER(AG22),AG22,0)&gt;=$B$12,$B$15,IF(OR(LOWER(LEFT(BL22&amp;"",2))="да",BL22=1),$B$13,$B$15))),IF(OR(AND($B$8="YES_NO",OR(LOWER(LEFT(AG22&amp;"",2))="да",AG22=1)),AND($B$8="THRESHOLD_GE",IF(ISNUMBER(AG22),AG22,0)&gt;=$B$11),AND($B$8="THRESHOLD_GT",IF(ISNUMBER(AG22),AG22,0)&gt;$B$11),AND($B$8="THRESHOLD_LE",IF(ISNUMBER(AG22),AG22,0)&lt;=$B$11),AND($B$8="THRESHOLD_LT",IF(ISNUMBER(AG22),AG22,0)&lt;$B$11),AND($B$8="CHANGE_PCT_GE",IF(IF(ISNUMBER(BL22),BL22,0)=0,IF(ISNUMBER(AG22),AG22,0)&gt;0,(IF(ISNUMBER(AG22),AG22,0)-IF(ISNUMBER(BL22),BL22,0))/ABS(IF(ISNUMBER(BL22),BL22,0))&gt;=$B$11)),AND($B$8="CHANGE_ABS_GE",ABS(IF(ISNUMBER(AG22),AG22,0)-IF(ISNUMBER(BL22),BL22,0))&gt;=$B$11),AND($B$8="COUNT_LT",IF(ISNUMBER(AG22),AG22,0)&lt;$B$11),AND($B$8="COUNT_LE",IF(ISNUMBER(AG22),AG22,0)&lt;=$B$11),AND($B$8="AND_YES",OR(LOWER(LEFT(AG22&amp;"",2))="да",AG22=1),OR(LOWER(LEFT(BL22&amp;"",2))="да",BL22=1)),AND($B$8="OR_YES",OR(OR(LOWER(LEFT(AG22&amp;"",2))="да",AG22=1),OR(LOWER(LEFT(BL22&amp;"",2))="да",BL22=1)))),$B$14,$B$15))))))))))</f>
        <v>0.1</v>
      </c>
      <c r="C22" s="19">
        <f>IF($A22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22="#FIELD",AH22="",AND(OR($C$8="CHANGE_PCT_GE",$C$8="CHANGE_ABS_GE",$C$8="COUNT_FLAG_RULE",$C$8="AND_YES",$C$8="OR_YES"),OR(BM22="#FIELD",BM22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22)))),IF($C$18="LOW_MU",MAX(Настройки!$B$14,$C$16),IF($C$18="NEUTRAL",Настройки!$B$15,IF($C$18="IGNORE","IGNORE",IF(OR(AH22="#FIELD",BM22="#FIELD"),"Поле не найдено","Недостаточно данных")))),IF($C$8="SIGMOID_INC",MAX(Настройки!$B$14,$C$16+($C$17-$C$16)/(1+EXP(-$C$12*(IF(ISNUMBER(AH22),AH22,0)-$C$11)))),IF($C$8="SIGMOID_DEC",MAX(Настройки!$B$14,$C$16+($C$17-$C$16)/(1+EXP($C$12*(IF(ISNUMBER(AH22),AH22,0)-$C$11)))),IF($C$8="TOP_PERCENT",IF((COUNTIF(INDEX(Данные!$A$7:$CV$106,0,MATCH($C$9,Данные!$A$6:$CV$6,0)),"&gt;"&amp;IF(ISNUMBER(AH22),AH22,0))+COUNTIFS(INDEX(Данные!$A$7:$CV$106,0,MATCH($C$9,Данные!$A$6:$CV$6,0)),IF(ISNUMBER(AH22),AH22,0),Данные!$A$7:$A$106,"&lt;"&amp;$A22)+1)/COUNT(INDEX(Данные!$A$7:$CV$106,0,MATCH($C$9,Данные!$A$6:$CV$6,0)))&lt;=$C$11,$C$14,$C$15),IF($C$8="MANUAL_MU",MAX(Настройки!$B$14,MIN(1,IF(ISNUMBER(AH22),AH22,0))),IF($C$8="COUNT_FLAG_RULE",IF(IF(ISNUMBER(AH22),AH22,0)&lt;=$C$11,$C$14,IF(IF(ISNUMBER(AH22),AH22,0)&gt;=$C$12,$C$15,IF(OR(LOWER(LEFT(BM22&amp;"",2))="да",BM22=1),$C$13,$C$15))),IF(OR(AND($C$8="YES_NO",OR(LOWER(LEFT(AH22&amp;"",2))="да",AH22=1)),AND($C$8="THRESHOLD_GE",IF(ISNUMBER(AH22),AH22,0)&gt;=$C$11),AND($C$8="THRESHOLD_GT",IF(ISNUMBER(AH22),AH22,0)&gt;$C$11),AND($C$8="THRESHOLD_LE",IF(ISNUMBER(AH22),AH22,0)&lt;=$C$11),AND($C$8="THRESHOLD_LT",IF(ISNUMBER(AH22),AH22,0)&lt;$C$11),AND($C$8="CHANGE_PCT_GE",IF(IF(ISNUMBER(BM22),BM22,0)=0,IF(ISNUMBER(AH22),AH22,0)&gt;0,(IF(ISNUMBER(AH22),AH22,0)-IF(ISNUMBER(BM22),BM22,0))/ABS(IF(ISNUMBER(BM22),BM22,0))&gt;=$C$11)),AND($C$8="CHANGE_ABS_GE",ABS(IF(ISNUMBER(AH22),AH22,0)-IF(ISNUMBER(BM22),BM22,0))&gt;=$C$11),AND($C$8="COUNT_LT",IF(ISNUMBER(AH22),AH22,0)&lt;$C$11),AND($C$8="COUNT_LE",IF(ISNUMBER(AH22),AH22,0)&lt;=$C$11),AND($C$8="AND_YES",OR(LOWER(LEFT(AH22&amp;"",2))="да",AH22=1),OR(LOWER(LEFT(BM22&amp;"",2))="да",BM22=1)),AND($C$8="OR_YES",OR(OR(LOWER(LEFT(AH22&amp;"",2))="да",AH22=1),OR(LOWER(LEFT(BM22&amp;"",2))="да",BM22=1)))),$C$14,$C$15))))))))))</f>
        <v>0.1</v>
      </c>
      <c r="D22" s="19">
        <f>IF($A22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22="#FIELD",AI22="",AND(OR($D$8="CHANGE_PCT_GE",$D$8="CHANGE_ABS_GE",$D$8="COUNT_FLAG_RULE",$D$8="AND_YES",$D$8="OR_YES"),OR(BN22="#FIELD",BN22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22)))),IF($D$18="LOW_MU",MAX(Настройки!$B$14,$D$16),IF($D$18="NEUTRAL",Настройки!$B$15,IF($D$18="IGNORE","IGNORE",IF(OR(AI22="#FIELD",BN22="#FIELD"),"Поле не найдено","Недостаточно данных")))),IF($D$8="SIGMOID_INC",MAX(Настройки!$B$14,$D$16+($D$17-$D$16)/(1+EXP(-$D$12*(IF(ISNUMBER(AI22),AI22,0)-$D$11)))),IF($D$8="SIGMOID_DEC",MAX(Настройки!$B$14,$D$16+($D$17-$D$16)/(1+EXP($D$12*(IF(ISNUMBER(AI22),AI22,0)-$D$11)))),IF($D$8="TOP_PERCENT",IF((COUNTIF(INDEX(Данные!$A$7:$CV$106,0,MATCH($D$9,Данные!$A$6:$CV$6,0)),"&gt;"&amp;IF(ISNUMBER(AI22),AI22,0))+COUNTIFS(INDEX(Данные!$A$7:$CV$106,0,MATCH($D$9,Данные!$A$6:$CV$6,0)),IF(ISNUMBER(AI22),AI22,0),Данные!$A$7:$A$106,"&lt;"&amp;$A22)+1)/COUNT(INDEX(Данные!$A$7:$CV$106,0,MATCH($D$9,Данные!$A$6:$CV$6,0)))&lt;=$D$11,$D$14,$D$15),IF($D$8="MANUAL_MU",MAX(Настройки!$B$14,MIN(1,IF(ISNUMBER(AI22),AI22,0))),IF($D$8="COUNT_FLAG_RULE",IF(IF(ISNUMBER(AI22),AI22,0)&lt;=$D$11,$D$14,IF(IF(ISNUMBER(AI22),AI22,0)&gt;=$D$12,$D$15,IF(OR(LOWER(LEFT(BN22&amp;"",2))="да",BN22=1),$D$13,$D$15))),IF(OR(AND($D$8="YES_NO",OR(LOWER(LEFT(AI22&amp;"",2))="да",AI22=1)),AND($D$8="THRESHOLD_GE",IF(ISNUMBER(AI22),AI22,0)&gt;=$D$11),AND($D$8="THRESHOLD_GT",IF(ISNUMBER(AI22),AI22,0)&gt;$D$11),AND($D$8="THRESHOLD_LE",IF(ISNUMBER(AI22),AI22,0)&lt;=$D$11),AND($D$8="THRESHOLD_LT",IF(ISNUMBER(AI22),AI22,0)&lt;$D$11),AND($D$8="CHANGE_PCT_GE",IF(IF(ISNUMBER(BN22),BN22,0)=0,IF(ISNUMBER(AI22),AI22,0)&gt;0,(IF(ISNUMBER(AI22),AI22,0)-IF(ISNUMBER(BN22),BN22,0))/ABS(IF(ISNUMBER(BN22),BN22,0))&gt;=$D$11)),AND($D$8="CHANGE_ABS_GE",ABS(IF(ISNUMBER(AI22),AI22,0)-IF(ISNUMBER(BN22),BN22,0))&gt;=$D$11),AND($D$8="COUNT_LT",IF(ISNUMBER(AI22),AI22,0)&lt;$D$11),AND($D$8="COUNT_LE",IF(ISNUMBER(AI22),AI22,0)&lt;=$D$11),AND($D$8="AND_YES",OR(LOWER(LEFT(AI22&amp;"",2))="да",AI22=1),OR(LOWER(LEFT(BN22&amp;"",2))="да",BN22=1)),AND($D$8="OR_YES",OR(OR(LOWER(LEFT(AI22&amp;"",2))="да",AI22=1),OR(LOWER(LEFT(BN22&amp;"",2))="да",BN22=1)))),$D$14,$D$15))))))))))</f>
        <v>0.1</v>
      </c>
      <c r="E22" s="19">
        <f>IF($A22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22="#FIELD",AJ22="",AND(OR($E$8="CHANGE_PCT_GE",$E$8="CHANGE_ABS_GE",$E$8="COUNT_FLAG_RULE",$E$8="AND_YES",$E$8="OR_YES"),OR(BO22="#FIELD",BO22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22)))),IF($E$18="LOW_MU",MAX(Настройки!$B$14,$E$16),IF($E$18="NEUTRAL",Настройки!$B$15,IF($E$18="IGNORE","IGNORE",IF(OR(AJ22="#FIELD",BO22="#FIELD"),"Поле не найдено","Недостаточно данных")))),IF($E$8="SIGMOID_INC",MAX(Настройки!$B$14,$E$16+($E$17-$E$16)/(1+EXP(-$E$12*(IF(ISNUMBER(AJ22),AJ22,0)-$E$11)))),IF($E$8="SIGMOID_DEC",MAX(Настройки!$B$14,$E$16+($E$17-$E$16)/(1+EXP($E$12*(IF(ISNUMBER(AJ22),AJ22,0)-$E$11)))),IF($E$8="TOP_PERCENT",IF((COUNTIF(INDEX(Данные!$A$7:$CV$106,0,MATCH($E$9,Данные!$A$6:$CV$6,0)),"&gt;"&amp;IF(ISNUMBER(AJ22),AJ22,0))+COUNTIFS(INDEX(Данные!$A$7:$CV$106,0,MATCH($E$9,Данные!$A$6:$CV$6,0)),IF(ISNUMBER(AJ22),AJ22,0),Данные!$A$7:$A$106,"&lt;"&amp;$A22)+1)/COUNT(INDEX(Данные!$A$7:$CV$106,0,MATCH($E$9,Данные!$A$6:$CV$6,0)))&lt;=$E$11,$E$14,$E$15),IF($E$8="MANUAL_MU",MAX(Настройки!$B$14,MIN(1,IF(ISNUMBER(AJ22),AJ22,0))),IF($E$8="COUNT_FLAG_RULE",IF(IF(ISNUMBER(AJ22),AJ22,0)&lt;=$E$11,$E$14,IF(IF(ISNUMBER(AJ22),AJ22,0)&gt;=$E$12,$E$15,IF(OR(LOWER(LEFT(BO22&amp;"",2))="да",BO22=1),$E$13,$E$15))),IF(OR(AND($E$8="YES_NO",OR(LOWER(LEFT(AJ22&amp;"",2))="да",AJ22=1)),AND($E$8="THRESHOLD_GE",IF(ISNUMBER(AJ22),AJ22,0)&gt;=$E$11),AND($E$8="THRESHOLD_GT",IF(ISNUMBER(AJ22),AJ22,0)&gt;$E$11),AND($E$8="THRESHOLD_LE",IF(ISNUMBER(AJ22),AJ22,0)&lt;=$E$11),AND($E$8="THRESHOLD_LT",IF(ISNUMBER(AJ22),AJ22,0)&lt;$E$11),AND($E$8="CHANGE_PCT_GE",IF(IF(ISNUMBER(BO22),BO22,0)=0,IF(ISNUMBER(AJ22),AJ22,0)&gt;0,(IF(ISNUMBER(AJ22),AJ22,0)-IF(ISNUMBER(BO22),BO22,0))/ABS(IF(ISNUMBER(BO22),BO22,0))&gt;=$E$11)),AND($E$8="CHANGE_ABS_GE",ABS(IF(ISNUMBER(AJ22),AJ22,0)-IF(ISNUMBER(BO22),BO22,0))&gt;=$E$11),AND($E$8="COUNT_LT",IF(ISNUMBER(AJ22),AJ22,0)&lt;$E$11),AND($E$8="COUNT_LE",IF(ISNUMBER(AJ22),AJ22,0)&lt;=$E$11),AND($E$8="AND_YES",OR(LOWER(LEFT(AJ22&amp;"",2))="да",AJ22=1),OR(LOWER(LEFT(BO22&amp;"",2))="да",BO22=1)),AND($E$8="OR_YES",OR(OR(LOWER(LEFT(AJ22&amp;"",2))="да",AJ22=1),OR(LOWER(LEFT(BO22&amp;"",2))="да",BO22=1)))),$E$14,$E$15))))))))))</f>
        <v>1</v>
      </c>
      <c r="F22" s="19">
        <f>IF($A22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22="#FIELD",AK22="",AND(OR($F$8="CHANGE_PCT_GE",$F$8="CHANGE_ABS_GE",$F$8="COUNT_FLAG_RULE",$F$8="AND_YES",$F$8="OR_YES"),OR(BP22="#FIELD",BP22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22)))),IF($F$18="LOW_MU",MAX(Настройки!$B$14,$F$16),IF($F$18="NEUTRAL",Настройки!$B$15,IF($F$18="IGNORE","IGNORE",IF(OR(AK22="#FIELD",BP22="#FIELD"),"Поле не найдено","Недостаточно данных")))),IF($F$8="SIGMOID_INC",MAX(Настройки!$B$14,$F$16+($F$17-$F$16)/(1+EXP(-$F$12*(IF(ISNUMBER(AK22),AK22,0)-$F$11)))),IF($F$8="SIGMOID_DEC",MAX(Настройки!$B$14,$F$16+($F$17-$F$16)/(1+EXP($F$12*(IF(ISNUMBER(AK22),AK22,0)-$F$11)))),IF($F$8="TOP_PERCENT",IF((COUNTIF(INDEX(Данные!$A$7:$CV$106,0,MATCH($F$9,Данные!$A$6:$CV$6,0)),"&gt;"&amp;IF(ISNUMBER(AK22),AK22,0))+COUNTIFS(INDEX(Данные!$A$7:$CV$106,0,MATCH($F$9,Данные!$A$6:$CV$6,0)),IF(ISNUMBER(AK22),AK22,0),Данные!$A$7:$A$106,"&lt;"&amp;$A22)+1)/COUNT(INDEX(Данные!$A$7:$CV$106,0,MATCH($F$9,Данные!$A$6:$CV$6,0)))&lt;=$F$11,$F$14,$F$15),IF($F$8="MANUAL_MU",MAX(Настройки!$B$14,MIN(1,IF(ISNUMBER(AK22),AK22,0))),IF($F$8="COUNT_FLAG_RULE",IF(IF(ISNUMBER(AK22),AK22,0)&lt;=$F$11,$F$14,IF(IF(ISNUMBER(AK22),AK22,0)&gt;=$F$12,$F$15,IF(OR(LOWER(LEFT(BP22&amp;"",2))="да",BP22=1),$F$13,$F$15))),IF(OR(AND($F$8="YES_NO",OR(LOWER(LEFT(AK22&amp;"",2))="да",AK22=1)),AND($F$8="THRESHOLD_GE",IF(ISNUMBER(AK22),AK22,0)&gt;=$F$11),AND($F$8="THRESHOLD_GT",IF(ISNUMBER(AK22),AK22,0)&gt;$F$11),AND($F$8="THRESHOLD_LE",IF(ISNUMBER(AK22),AK22,0)&lt;=$F$11),AND($F$8="THRESHOLD_LT",IF(ISNUMBER(AK22),AK22,0)&lt;$F$11),AND($F$8="CHANGE_PCT_GE",IF(IF(ISNUMBER(BP22),BP22,0)=0,IF(ISNUMBER(AK22),AK22,0)&gt;0,(IF(ISNUMBER(AK22),AK22,0)-IF(ISNUMBER(BP22),BP22,0))/ABS(IF(ISNUMBER(BP22),BP22,0))&gt;=$F$11)),AND($F$8="CHANGE_ABS_GE",ABS(IF(ISNUMBER(AK22),AK22,0)-IF(ISNUMBER(BP22),BP22,0))&gt;=$F$11),AND($F$8="COUNT_LT",IF(ISNUMBER(AK22),AK22,0)&lt;$F$11),AND($F$8="COUNT_LE",IF(ISNUMBER(AK22),AK22,0)&lt;=$F$11),AND($F$8="AND_YES",OR(LOWER(LEFT(AK22&amp;"",2))="да",AK22=1),OR(LOWER(LEFT(BP22&amp;"",2))="да",BP22=1)),AND($F$8="OR_YES",OR(OR(LOWER(LEFT(AK22&amp;"",2))="да",AK22=1),OR(LOWER(LEFT(BP22&amp;"",2))="да",BP22=1)))),$F$14,$F$15))))))))))</f>
        <v>1</v>
      </c>
      <c r="G22" s="19">
        <f>IF($A22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22="#FIELD",AL22="",AND(OR($G$8="CHANGE_PCT_GE",$G$8="CHANGE_ABS_GE",$G$8="COUNT_FLAG_RULE",$G$8="AND_YES",$G$8="OR_YES"),OR(BQ22="#FIELD",BQ22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22)))),IF($G$18="LOW_MU",MAX(Настройки!$B$14,$G$16),IF($G$18="NEUTRAL",Настройки!$B$15,IF($G$18="IGNORE","IGNORE",IF(OR(AL22="#FIELD",BQ22="#FIELD"),"Поле не найдено","Недостаточно данных")))),IF($G$8="SIGMOID_INC",MAX(Настройки!$B$14,$G$16+($G$17-$G$16)/(1+EXP(-$G$12*(IF(ISNUMBER(AL22),AL22,0)-$G$11)))),IF($G$8="SIGMOID_DEC",MAX(Настройки!$B$14,$G$16+($G$17-$G$16)/(1+EXP($G$12*(IF(ISNUMBER(AL22),AL22,0)-$G$11)))),IF($G$8="TOP_PERCENT",IF((COUNTIF(INDEX(Данные!$A$7:$CV$106,0,MATCH($G$9,Данные!$A$6:$CV$6,0)),"&gt;"&amp;IF(ISNUMBER(AL22),AL22,0))+COUNTIFS(INDEX(Данные!$A$7:$CV$106,0,MATCH($G$9,Данные!$A$6:$CV$6,0)),IF(ISNUMBER(AL22),AL22,0),Данные!$A$7:$A$106,"&lt;"&amp;$A22)+1)/COUNT(INDEX(Данные!$A$7:$CV$106,0,MATCH($G$9,Данные!$A$6:$CV$6,0)))&lt;=$G$11,$G$14,$G$15),IF($G$8="MANUAL_MU",MAX(Настройки!$B$14,MIN(1,IF(ISNUMBER(AL22),AL22,0))),IF($G$8="COUNT_FLAG_RULE",IF(IF(ISNUMBER(AL22),AL22,0)&lt;=$G$11,$G$14,IF(IF(ISNUMBER(AL22),AL22,0)&gt;=$G$12,$G$15,IF(OR(LOWER(LEFT(BQ22&amp;"",2))="да",BQ22=1),$G$13,$G$15))),IF(OR(AND($G$8="YES_NO",OR(LOWER(LEFT(AL22&amp;"",2))="да",AL22=1)),AND($G$8="THRESHOLD_GE",IF(ISNUMBER(AL22),AL22,0)&gt;=$G$11),AND($G$8="THRESHOLD_GT",IF(ISNUMBER(AL22),AL22,0)&gt;$G$11),AND($G$8="THRESHOLD_LE",IF(ISNUMBER(AL22),AL22,0)&lt;=$G$11),AND($G$8="THRESHOLD_LT",IF(ISNUMBER(AL22),AL22,0)&lt;$G$11),AND($G$8="CHANGE_PCT_GE",IF(IF(ISNUMBER(BQ22),BQ22,0)=0,IF(ISNUMBER(AL22),AL22,0)&gt;0,(IF(ISNUMBER(AL22),AL22,0)-IF(ISNUMBER(BQ22),BQ22,0))/ABS(IF(ISNUMBER(BQ22),BQ22,0))&gt;=$G$11)),AND($G$8="CHANGE_ABS_GE",ABS(IF(ISNUMBER(AL22),AL22,0)-IF(ISNUMBER(BQ22),BQ22,0))&gt;=$G$11),AND($G$8="COUNT_LT",IF(ISNUMBER(AL22),AL22,0)&lt;$G$11),AND($G$8="COUNT_LE",IF(ISNUMBER(AL22),AL22,0)&lt;=$G$11),AND($G$8="AND_YES",OR(LOWER(LEFT(AL22&amp;"",2))="да",AL22=1),OR(LOWER(LEFT(BQ22&amp;"",2))="да",BQ22=1)),AND($G$8="OR_YES",OR(OR(LOWER(LEFT(AL22&amp;"",2))="да",AL22=1),OR(LOWER(LEFT(BQ22&amp;"",2))="да",BQ22=1)))),$G$14,$G$15))))))))))</f>
        <v>1</v>
      </c>
      <c r="H22" s="19">
        <f>IF($A22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22="#FIELD",AM22="",AND(OR($H$8="CHANGE_PCT_GE",$H$8="CHANGE_ABS_GE",$H$8="COUNT_FLAG_RULE",$H$8="AND_YES",$H$8="OR_YES"),OR(BR22="#FIELD",BR22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22)))),IF($H$18="LOW_MU",MAX(Настройки!$B$14,$H$16),IF($H$18="NEUTRAL",Настройки!$B$15,IF($H$18="IGNORE","IGNORE",IF(OR(AM22="#FIELD",BR22="#FIELD"),"Поле не найдено","Недостаточно данных")))),IF($H$8="SIGMOID_INC",MAX(Настройки!$B$14,$H$16+($H$17-$H$16)/(1+EXP(-$H$12*(IF(ISNUMBER(AM22),AM22,0)-$H$11)))),IF($H$8="SIGMOID_DEC",MAX(Настройки!$B$14,$H$16+($H$17-$H$16)/(1+EXP($H$12*(IF(ISNUMBER(AM22),AM22,0)-$H$11)))),IF($H$8="TOP_PERCENT",IF((COUNTIF(INDEX(Данные!$A$7:$CV$106,0,MATCH($H$9,Данные!$A$6:$CV$6,0)),"&gt;"&amp;IF(ISNUMBER(AM22),AM22,0))+COUNTIFS(INDEX(Данные!$A$7:$CV$106,0,MATCH($H$9,Данные!$A$6:$CV$6,0)),IF(ISNUMBER(AM22),AM22,0),Данные!$A$7:$A$106,"&lt;"&amp;$A22)+1)/COUNT(INDEX(Данные!$A$7:$CV$106,0,MATCH($H$9,Данные!$A$6:$CV$6,0)))&lt;=$H$11,$H$14,$H$15),IF($H$8="MANUAL_MU",MAX(Настройки!$B$14,MIN(1,IF(ISNUMBER(AM22),AM22,0))),IF($H$8="COUNT_FLAG_RULE",IF(IF(ISNUMBER(AM22),AM22,0)&lt;=$H$11,$H$14,IF(IF(ISNUMBER(AM22),AM22,0)&gt;=$H$12,$H$15,IF(OR(LOWER(LEFT(BR22&amp;"",2))="да",BR22=1),$H$13,$H$15))),IF(OR(AND($H$8="YES_NO",OR(LOWER(LEFT(AM22&amp;"",2))="да",AM22=1)),AND($H$8="THRESHOLD_GE",IF(ISNUMBER(AM22),AM22,0)&gt;=$H$11),AND($H$8="THRESHOLD_GT",IF(ISNUMBER(AM22),AM22,0)&gt;$H$11),AND($H$8="THRESHOLD_LE",IF(ISNUMBER(AM22),AM22,0)&lt;=$H$11),AND($H$8="THRESHOLD_LT",IF(ISNUMBER(AM22),AM22,0)&lt;$H$11),AND($H$8="CHANGE_PCT_GE",IF(IF(ISNUMBER(BR22),BR22,0)=0,IF(ISNUMBER(AM22),AM22,0)&gt;0,(IF(ISNUMBER(AM22),AM22,0)-IF(ISNUMBER(BR22),BR22,0))/ABS(IF(ISNUMBER(BR22),BR22,0))&gt;=$H$11)),AND($H$8="CHANGE_ABS_GE",ABS(IF(ISNUMBER(AM22),AM22,0)-IF(ISNUMBER(BR22),BR22,0))&gt;=$H$11),AND($H$8="COUNT_LT",IF(ISNUMBER(AM22),AM22,0)&lt;$H$11),AND($H$8="COUNT_LE",IF(ISNUMBER(AM22),AM22,0)&lt;=$H$11),AND($H$8="AND_YES",OR(LOWER(LEFT(AM22&amp;"",2))="да",AM22=1),OR(LOWER(LEFT(BR22&amp;"",2))="да",BR22=1)),AND($H$8="OR_YES",OR(OR(LOWER(LEFT(AM22&amp;"",2))="да",AM22=1),OR(LOWER(LEFT(BR22&amp;"",2))="да",BR22=1)))),$H$14,$H$15))))))))))</f>
        <v>0.99503489057417671</v>
      </c>
      <c r="I22" s="19">
        <f>IF($A22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22="#FIELD",AN22="",AND(OR($I$8="CHANGE_PCT_GE",$I$8="CHANGE_ABS_GE",$I$8="COUNT_FLAG_RULE",$I$8="AND_YES",$I$8="OR_YES"),OR(BS22="#FIELD",BS22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22)))),IF($I$18="LOW_MU",MAX(Настройки!$B$14,$I$16),IF($I$18="NEUTRAL",Настройки!$B$15,IF($I$18="IGNORE","IGNORE",IF(OR(AN22="#FIELD",BS22="#FIELD"),"Поле не найдено","Недостаточно данных")))),IF($I$8="SIGMOID_INC",MAX(Настройки!$B$14,$I$16+($I$17-$I$16)/(1+EXP(-$I$12*(IF(ISNUMBER(AN22),AN22,0)-$I$11)))),IF($I$8="SIGMOID_DEC",MAX(Настройки!$B$14,$I$16+($I$17-$I$16)/(1+EXP($I$12*(IF(ISNUMBER(AN22),AN22,0)-$I$11)))),IF($I$8="TOP_PERCENT",IF((COUNTIF(INDEX(Данные!$A$7:$CV$106,0,MATCH($I$9,Данные!$A$6:$CV$6,0)),"&gt;"&amp;IF(ISNUMBER(AN22),AN22,0))+COUNTIFS(INDEX(Данные!$A$7:$CV$106,0,MATCH($I$9,Данные!$A$6:$CV$6,0)),IF(ISNUMBER(AN22),AN22,0),Данные!$A$7:$A$106,"&lt;"&amp;$A22)+1)/COUNT(INDEX(Данные!$A$7:$CV$106,0,MATCH($I$9,Данные!$A$6:$CV$6,0)))&lt;=$I$11,$I$14,$I$15),IF($I$8="MANUAL_MU",MAX(Настройки!$B$14,MIN(1,IF(ISNUMBER(AN22),AN22,0))),IF($I$8="COUNT_FLAG_RULE",IF(IF(ISNUMBER(AN22),AN22,0)&lt;=$I$11,$I$14,IF(IF(ISNUMBER(AN22),AN22,0)&gt;=$I$12,$I$15,IF(OR(LOWER(LEFT(BS22&amp;"",2))="да",BS22=1),$I$13,$I$15))),IF(OR(AND($I$8="YES_NO",OR(LOWER(LEFT(AN22&amp;"",2))="да",AN22=1)),AND($I$8="THRESHOLD_GE",IF(ISNUMBER(AN22),AN22,0)&gt;=$I$11),AND($I$8="THRESHOLD_GT",IF(ISNUMBER(AN22),AN22,0)&gt;$I$11),AND($I$8="THRESHOLD_LE",IF(ISNUMBER(AN22),AN22,0)&lt;=$I$11),AND($I$8="THRESHOLD_LT",IF(ISNUMBER(AN22),AN22,0)&lt;$I$11),AND($I$8="CHANGE_PCT_GE",IF(IF(ISNUMBER(BS22),BS22,0)=0,IF(ISNUMBER(AN22),AN22,0)&gt;0,(IF(ISNUMBER(AN22),AN22,0)-IF(ISNUMBER(BS22),BS22,0))/ABS(IF(ISNUMBER(BS22),BS22,0))&gt;=$I$11)),AND($I$8="CHANGE_ABS_GE",ABS(IF(ISNUMBER(AN22),AN22,0)-IF(ISNUMBER(BS22),BS22,0))&gt;=$I$11),AND($I$8="COUNT_LT",IF(ISNUMBER(AN22),AN22,0)&lt;$I$11),AND($I$8="COUNT_LE",IF(ISNUMBER(AN22),AN22,0)&lt;=$I$11),AND($I$8="AND_YES",OR(LOWER(LEFT(AN22&amp;"",2))="да",AN22=1),OR(LOWER(LEFT(BS22&amp;"",2))="да",BS22=1)),AND($I$8="OR_YES",OR(OR(LOWER(LEFT(AN22&amp;"",2))="да",AN22=1),OR(LOWER(LEFT(BS22&amp;"",2))="да",BS22=1)))),$I$14,$I$15))))))))))</f>
        <v>1</v>
      </c>
      <c r="J22" s="19">
        <f>IF($A22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22="#FIELD",AO22="",AND(OR($J$8="CHANGE_PCT_GE",$J$8="CHANGE_ABS_GE",$J$8="COUNT_FLAG_RULE",$J$8="AND_YES",$J$8="OR_YES"),OR(BT22="#FIELD",BT22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22)))),IF($J$18="LOW_MU",MAX(Настройки!$B$14,$J$16),IF($J$18="NEUTRAL",Настройки!$B$15,IF($J$18="IGNORE","IGNORE",IF(OR(AO22="#FIELD",BT22="#FIELD"),"Поле не найдено","Недостаточно данных")))),IF($J$8="SIGMOID_INC",MAX(Настройки!$B$14,$J$16+($J$17-$J$16)/(1+EXP(-$J$12*(IF(ISNUMBER(AO22),AO22,0)-$J$11)))),IF($J$8="SIGMOID_DEC",MAX(Настройки!$B$14,$J$16+($J$17-$J$16)/(1+EXP($J$12*(IF(ISNUMBER(AO22),AO22,0)-$J$11)))),IF($J$8="TOP_PERCENT",IF((COUNTIF(INDEX(Данные!$A$7:$CV$106,0,MATCH($J$9,Данные!$A$6:$CV$6,0)),"&gt;"&amp;IF(ISNUMBER(AO22),AO22,0))+COUNTIFS(INDEX(Данные!$A$7:$CV$106,0,MATCH($J$9,Данные!$A$6:$CV$6,0)),IF(ISNUMBER(AO22),AO22,0),Данные!$A$7:$A$106,"&lt;"&amp;$A22)+1)/COUNT(INDEX(Данные!$A$7:$CV$106,0,MATCH($J$9,Данные!$A$6:$CV$6,0)))&lt;=$J$11,$J$14,$J$15),IF($J$8="MANUAL_MU",MAX(Настройки!$B$14,MIN(1,IF(ISNUMBER(AO22),AO22,0))),IF($J$8="COUNT_FLAG_RULE",IF(IF(ISNUMBER(AO22),AO22,0)&lt;=$J$11,$J$14,IF(IF(ISNUMBER(AO22),AO22,0)&gt;=$J$12,$J$15,IF(OR(LOWER(LEFT(BT22&amp;"",2))="да",BT22=1),$J$13,$J$15))),IF(OR(AND($J$8="YES_NO",OR(LOWER(LEFT(AO22&amp;"",2))="да",AO22=1)),AND($J$8="THRESHOLD_GE",IF(ISNUMBER(AO22),AO22,0)&gt;=$J$11),AND($J$8="THRESHOLD_GT",IF(ISNUMBER(AO22),AO22,0)&gt;$J$11),AND($J$8="THRESHOLD_LE",IF(ISNUMBER(AO22),AO22,0)&lt;=$J$11),AND($J$8="THRESHOLD_LT",IF(ISNUMBER(AO22),AO22,0)&lt;$J$11),AND($J$8="CHANGE_PCT_GE",IF(IF(ISNUMBER(BT22),BT22,0)=0,IF(ISNUMBER(AO22),AO22,0)&gt;0,(IF(ISNUMBER(AO22),AO22,0)-IF(ISNUMBER(BT22),BT22,0))/ABS(IF(ISNUMBER(BT22),BT22,0))&gt;=$J$11)),AND($J$8="CHANGE_ABS_GE",ABS(IF(ISNUMBER(AO22),AO22,0)-IF(ISNUMBER(BT22),BT22,0))&gt;=$J$11),AND($J$8="COUNT_LT",IF(ISNUMBER(AO22),AO22,0)&lt;$J$11),AND($J$8="COUNT_LE",IF(ISNUMBER(AO22),AO22,0)&lt;=$J$11),AND($J$8="AND_YES",OR(LOWER(LEFT(AO22&amp;"",2))="да",AO22=1),OR(LOWER(LEFT(BT22&amp;"",2))="да",BT22=1)),AND($J$8="OR_YES",OR(OR(LOWER(LEFT(AO22&amp;"",2))="да",AO22=1),OR(LOWER(LEFT(BT22&amp;"",2))="да",BT22=1)))),$J$14,$J$15))))))))))</f>
        <v>0.99067868002692572</v>
      </c>
      <c r="K22" s="19" t="str">
        <f>IF($A22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22="#FIELD",AP22="",AND(OR($K$8="CHANGE_PCT_GE",$K$8="CHANGE_ABS_GE",$K$8="COUNT_FLAG_RULE",$K$8="AND_YES",$K$8="OR_YES"),OR(BU22="#FIELD",BU22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22)))),IF($K$18="LOW_MU",MAX(Настройки!$B$14,$K$16),IF($K$18="NEUTRAL",Настройки!$B$15,IF($K$18="IGNORE","IGNORE",IF(OR(AP22="#FIELD",BU22="#FIELD"),"Поле не найдено","Недостаточно данных")))),IF($K$8="SIGMOID_INC",MAX(Настройки!$B$14,$K$16+($K$17-$K$16)/(1+EXP(-$K$12*(IF(ISNUMBER(AP22),AP22,0)-$K$11)))),IF($K$8="SIGMOID_DEC",MAX(Настройки!$B$14,$K$16+($K$17-$K$16)/(1+EXP($K$12*(IF(ISNUMBER(AP22),AP22,0)-$K$11)))),IF($K$8="TOP_PERCENT",IF((COUNTIF(INDEX(Данные!$A$7:$CV$106,0,MATCH($K$9,Данные!$A$6:$CV$6,0)),"&gt;"&amp;IF(ISNUMBER(AP22),AP22,0))+COUNTIFS(INDEX(Данные!$A$7:$CV$106,0,MATCH($K$9,Данные!$A$6:$CV$6,0)),IF(ISNUMBER(AP22),AP22,0),Данные!$A$7:$A$106,"&lt;"&amp;$A22)+1)/COUNT(INDEX(Данные!$A$7:$CV$106,0,MATCH($K$9,Данные!$A$6:$CV$6,0)))&lt;=$K$11,$K$14,$K$15),IF($K$8="MANUAL_MU",MAX(Настройки!$B$14,MIN(1,IF(ISNUMBER(AP22),AP22,0))),IF($K$8="COUNT_FLAG_RULE",IF(IF(ISNUMBER(AP22),AP22,0)&lt;=$K$11,$K$14,IF(IF(ISNUMBER(AP22),AP22,0)&gt;=$K$12,$K$15,IF(OR(LOWER(LEFT(BU22&amp;"",2))="да",BU22=1),$K$13,$K$15))),IF(OR(AND($K$8="YES_NO",OR(LOWER(LEFT(AP22&amp;"",2))="да",AP22=1)),AND($K$8="THRESHOLD_GE",IF(ISNUMBER(AP22),AP22,0)&gt;=$K$11),AND($K$8="THRESHOLD_GT",IF(ISNUMBER(AP22),AP22,0)&gt;$K$11),AND($K$8="THRESHOLD_LE",IF(ISNUMBER(AP22),AP22,0)&lt;=$K$11),AND($K$8="THRESHOLD_LT",IF(ISNUMBER(AP22),AP22,0)&lt;$K$11),AND($K$8="CHANGE_PCT_GE",IF(IF(ISNUMBER(BU22),BU22,0)=0,IF(ISNUMBER(AP22),AP22,0)&gt;0,(IF(ISNUMBER(AP22),AP22,0)-IF(ISNUMBER(BU22),BU22,0))/ABS(IF(ISNUMBER(BU22),BU22,0))&gt;=$K$11)),AND($K$8="CHANGE_ABS_GE",ABS(IF(ISNUMBER(AP22),AP22,0)-IF(ISNUMBER(BU22),BU22,0))&gt;=$K$11),AND($K$8="COUNT_LT",IF(ISNUMBER(AP22),AP22,0)&lt;$K$11),AND($K$8="COUNT_LE",IF(ISNUMBER(AP22),AP22,0)&lt;=$K$11),AND($K$8="AND_YES",OR(LOWER(LEFT(AP22&amp;"",2))="да",AP22=1),OR(LOWER(LEFT(BU22&amp;"",2))="да",BU22=1)),AND($K$8="OR_YES",OR(OR(LOWER(LEFT(AP22&amp;"",2))="да",AP22=1),OR(LOWER(LEFT(BU22&amp;"",2))="да",BU22=1)))),$K$14,$K$15))))))))))</f>
        <v/>
      </c>
      <c r="L22" s="19" t="str">
        <f>IF($A22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22="#FIELD",AQ22="",AND(OR($L$8="CHANGE_PCT_GE",$L$8="CHANGE_ABS_GE",$L$8="COUNT_FLAG_RULE",$L$8="AND_YES",$L$8="OR_YES"),OR(BV22="#FIELD",BV22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22)))),IF($L$18="LOW_MU",MAX(Настройки!$B$14,$L$16),IF($L$18="NEUTRAL",Настройки!$B$15,IF($L$18="IGNORE","IGNORE",IF(OR(AQ22="#FIELD",BV22="#FIELD"),"Поле не найдено","Недостаточно данных")))),IF($L$8="SIGMOID_INC",MAX(Настройки!$B$14,$L$16+($L$17-$L$16)/(1+EXP(-$L$12*(IF(ISNUMBER(AQ22),AQ22,0)-$L$11)))),IF($L$8="SIGMOID_DEC",MAX(Настройки!$B$14,$L$16+($L$17-$L$16)/(1+EXP($L$12*(IF(ISNUMBER(AQ22),AQ22,0)-$L$11)))),IF($L$8="TOP_PERCENT",IF((COUNTIF(INDEX(Данные!$A$7:$CV$106,0,MATCH($L$9,Данные!$A$6:$CV$6,0)),"&gt;"&amp;IF(ISNUMBER(AQ22),AQ22,0))+COUNTIFS(INDEX(Данные!$A$7:$CV$106,0,MATCH($L$9,Данные!$A$6:$CV$6,0)),IF(ISNUMBER(AQ22),AQ22,0),Данные!$A$7:$A$106,"&lt;"&amp;$A22)+1)/COUNT(INDEX(Данные!$A$7:$CV$106,0,MATCH($L$9,Данные!$A$6:$CV$6,0)))&lt;=$L$11,$L$14,$L$15),IF($L$8="MANUAL_MU",MAX(Настройки!$B$14,MIN(1,IF(ISNUMBER(AQ22),AQ22,0))),IF($L$8="COUNT_FLAG_RULE",IF(IF(ISNUMBER(AQ22),AQ22,0)&lt;=$L$11,$L$14,IF(IF(ISNUMBER(AQ22),AQ22,0)&gt;=$L$12,$L$15,IF(OR(LOWER(LEFT(BV22&amp;"",2))="да",BV22=1),$L$13,$L$15))),IF(OR(AND($L$8="YES_NO",OR(LOWER(LEFT(AQ22&amp;"",2))="да",AQ22=1)),AND($L$8="THRESHOLD_GE",IF(ISNUMBER(AQ22),AQ22,0)&gt;=$L$11),AND($L$8="THRESHOLD_GT",IF(ISNUMBER(AQ22),AQ22,0)&gt;$L$11),AND($L$8="THRESHOLD_LE",IF(ISNUMBER(AQ22),AQ22,0)&lt;=$L$11),AND($L$8="THRESHOLD_LT",IF(ISNUMBER(AQ22),AQ22,0)&lt;$L$11),AND($L$8="CHANGE_PCT_GE",IF(IF(ISNUMBER(BV22),BV22,0)=0,IF(ISNUMBER(AQ22),AQ22,0)&gt;0,(IF(ISNUMBER(AQ22),AQ22,0)-IF(ISNUMBER(BV22),BV22,0))/ABS(IF(ISNUMBER(BV22),BV22,0))&gt;=$L$11)),AND($L$8="CHANGE_ABS_GE",ABS(IF(ISNUMBER(AQ22),AQ22,0)-IF(ISNUMBER(BV22),BV22,0))&gt;=$L$11),AND($L$8="COUNT_LT",IF(ISNUMBER(AQ22),AQ22,0)&lt;$L$11),AND($L$8="COUNT_LE",IF(ISNUMBER(AQ22),AQ22,0)&lt;=$L$11),AND($L$8="AND_YES",OR(LOWER(LEFT(AQ22&amp;"",2))="да",AQ22=1),OR(LOWER(LEFT(BV22&amp;"",2))="да",BV22=1)),AND($L$8="OR_YES",OR(OR(LOWER(LEFT(AQ22&amp;"",2))="да",AQ22=1),OR(LOWER(LEFT(BV22&amp;"",2))="да",BV22=1)))),$L$14,$L$15))))))))))</f>
        <v/>
      </c>
      <c r="M22" s="19" t="str">
        <f>IF($A22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22="#FIELD",AR22="",AND(OR($M$8="CHANGE_PCT_GE",$M$8="CHANGE_ABS_GE",$M$8="COUNT_FLAG_RULE",$M$8="AND_YES",$M$8="OR_YES"),OR(BW22="#FIELD",BW22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22)))),IF($M$18="LOW_MU",MAX(Настройки!$B$14,$M$16),IF($M$18="NEUTRAL",Настройки!$B$15,IF($M$18="IGNORE","IGNORE",IF(OR(AR22="#FIELD",BW22="#FIELD"),"Поле не найдено","Недостаточно данных")))),IF($M$8="SIGMOID_INC",MAX(Настройки!$B$14,$M$16+($M$17-$M$16)/(1+EXP(-$M$12*(IF(ISNUMBER(AR22),AR22,0)-$M$11)))),IF($M$8="SIGMOID_DEC",MAX(Настройки!$B$14,$M$16+($M$17-$M$16)/(1+EXP($M$12*(IF(ISNUMBER(AR22),AR22,0)-$M$11)))),IF($M$8="TOP_PERCENT",IF((COUNTIF(INDEX(Данные!$A$7:$CV$106,0,MATCH($M$9,Данные!$A$6:$CV$6,0)),"&gt;"&amp;IF(ISNUMBER(AR22),AR22,0))+COUNTIFS(INDEX(Данные!$A$7:$CV$106,0,MATCH($M$9,Данные!$A$6:$CV$6,0)),IF(ISNUMBER(AR22),AR22,0),Данные!$A$7:$A$106,"&lt;"&amp;$A22)+1)/COUNT(INDEX(Данные!$A$7:$CV$106,0,MATCH($M$9,Данные!$A$6:$CV$6,0)))&lt;=$M$11,$M$14,$M$15),IF($M$8="MANUAL_MU",MAX(Настройки!$B$14,MIN(1,IF(ISNUMBER(AR22),AR22,0))),IF($M$8="COUNT_FLAG_RULE",IF(IF(ISNUMBER(AR22),AR22,0)&lt;=$M$11,$M$14,IF(IF(ISNUMBER(AR22),AR22,0)&gt;=$M$12,$M$15,IF(OR(LOWER(LEFT(BW22&amp;"",2))="да",BW22=1),$M$13,$M$15))),IF(OR(AND($M$8="YES_NO",OR(LOWER(LEFT(AR22&amp;"",2))="да",AR22=1)),AND($M$8="THRESHOLD_GE",IF(ISNUMBER(AR22),AR22,0)&gt;=$M$11),AND($M$8="THRESHOLD_GT",IF(ISNUMBER(AR22),AR22,0)&gt;$M$11),AND($M$8="THRESHOLD_LE",IF(ISNUMBER(AR22),AR22,0)&lt;=$M$11),AND($M$8="THRESHOLD_LT",IF(ISNUMBER(AR22),AR22,0)&lt;$M$11),AND($M$8="CHANGE_PCT_GE",IF(IF(ISNUMBER(BW22),BW22,0)=0,IF(ISNUMBER(AR22),AR22,0)&gt;0,(IF(ISNUMBER(AR22),AR22,0)-IF(ISNUMBER(BW22),BW22,0))/ABS(IF(ISNUMBER(BW22),BW22,0))&gt;=$M$11)),AND($M$8="CHANGE_ABS_GE",ABS(IF(ISNUMBER(AR22),AR22,0)-IF(ISNUMBER(BW22),BW22,0))&gt;=$M$11),AND($M$8="COUNT_LT",IF(ISNUMBER(AR22),AR22,0)&lt;$M$11),AND($M$8="COUNT_LE",IF(ISNUMBER(AR22),AR22,0)&lt;=$M$11),AND($M$8="AND_YES",OR(LOWER(LEFT(AR22&amp;"",2))="да",AR22=1),OR(LOWER(LEFT(BW22&amp;"",2))="да",BW22=1)),AND($M$8="OR_YES",OR(OR(LOWER(LEFT(AR22&amp;"",2))="да",AR22=1),OR(LOWER(LEFT(BW22&amp;"",2))="да",BW22=1)))),$M$14,$M$15))))))))))</f>
        <v/>
      </c>
      <c r="N22" s="19" t="str">
        <f>IF($A22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22="#FIELD",AS22="",AND(OR($N$8="CHANGE_PCT_GE",$N$8="CHANGE_ABS_GE",$N$8="COUNT_FLAG_RULE",$N$8="AND_YES",$N$8="OR_YES"),OR(BX22="#FIELD",BX22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22)))),IF($N$18="LOW_MU",MAX(Настройки!$B$14,$N$16),IF($N$18="NEUTRAL",Настройки!$B$15,IF($N$18="IGNORE","IGNORE",IF(OR(AS22="#FIELD",BX22="#FIELD"),"Поле не найдено","Недостаточно данных")))),IF($N$8="SIGMOID_INC",MAX(Настройки!$B$14,$N$16+($N$17-$N$16)/(1+EXP(-$N$12*(IF(ISNUMBER(AS22),AS22,0)-$N$11)))),IF($N$8="SIGMOID_DEC",MAX(Настройки!$B$14,$N$16+($N$17-$N$16)/(1+EXP($N$12*(IF(ISNUMBER(AS22),AS22,0)-$N$11)))),IF($N$8="TOP_PERCENT",IF((COUNTIF(INDEX(Данные!$A$7:$CV$106,0,MATCH($N$9,Данные!$A$6:$CV$6,0)),"&gt;"&amp;IF(ISNUMBER(AS22),AS22,0))+COUNTIFS(INDEX(Данные!$A$7:$CV$106,0,MATCH($N$9,Данные!$A$6:$CV$6,0)),IF(ISNUMBER(AS22),AS22,0),Данные!$A$7:$A$106,"&lt;"&amp;$A22)+1)/COUNT(INDEX(Данные!$A$7:$CV$106,0,MATCH($N$9,Данные!$A$6:$CV$6,0)))&lt;=$N$11,$N$14,$N$15),IF($N$8="MANUAL_MU",MAX(Настройки!$B$14,MIN(1,IF(ISNUMBER(AS22),AS22,0))),IF($N$8="COUNT_FLAG_RULE",IF(IF(ISNUMBER(AS22),AS22,0)&lt;=$N$11,$N$14,IF(IF(ISNUMBER(AS22),AS22,0)&gt;=$N$12,$N$15,IF(OR(LOWER(LEFT(BX22&amp;"",2))="да",BX22=1),$N$13,$N$15))),IF(OR(AND($N$8="YES_NO",OR(LOWER(LEFT(AS22&amp;"",2))="да",AS22=1)),AND($N$8="THRESHOLD_GE",IF(ISNUMBER(AS22),AS22,0)&gt;=$N$11),AND($N$8="THRESHOLD_GT",IF(ISNUMBER(AS22),AS22,0)&gt;$N$11),AND($N$8="THRESHOLD_LE",IF(ISNUMBER(AS22),AS22,0)&lt;=$N$11),AND($N$8="THRESHOLD_LT",IF(ISNUMBER(AS22),AS22,0)&lt;$N$11),AND($N$8="CHANGE_PCT_GE",IF(IF(ISNUMBER(BX22),BX22,0)=0,IF(ISNUMBER(AS22),AS22,0)&gt;0,(IF(ISNUMBER(AS22),AS22,0)-IF(ISNUMBER(BX22),BX22,0))/ABS(IF(ISNUMBER(BX22),BX22,0))&gt;=$N$11)),AND($N$8="CHANGE_ABS_GE",ABS(IF(ISNUMBER(AS22),AS22,0)-IF(ISNUMBER(BX22),BX22,0))&gt;=$N$11),AND($N$8="COUNT_LT",IF(ISNUMBER(AS22),AS22,0)&lt;$N$11),AND($N$8="COUNT_LE",IF(ISNUMBER(AS22),AS22,0)&lt;=$N$11),AND($N$8="AND_YES",OR(LOWER(LEFT(AS22&amp;"",2))="да",AS22=1),OR(LOWER(LEFT(BX22&amp;"",2))="да",BX22=1)),AND($N$8="OR_YES",OR(OR(LOWER(LEFT(AS22&amp;"",2))="да",AS22=1),OR(LOWER(LEFT(BX22&amp;"",2))="да",BX22=1)))),$N$14,$N$15))))))))))</f>
        <v/>
      </c>
      <c r="O22" s="19" t="str">
        <f>IF($A22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22="#FIELD",AT22="",AND(OR($O$8="CHANGE_PCT_GE",$O$8="CHANGE_ABS_GE",$O$8="COUNT_FLAG_RULE",$O$8="AND_YES",$O$8="OR_YES"),OR(BY22="#FIELD",BY22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22)))),IF($O$18="LOW_MU",MAX(Настройки!$B$14,$O$16),IF($O$18="NEUTRAL",Настройки!$B$15,IF($O$18="IGNORE","IGNORE",IF(OR(AT22="#FIELD",BY22="#FIELD"),"Поле не найдено","Недостаточно данных")))),IF($O$8="SIGMOID_INC",MAX(Настройки!$B$14,$O$16+($O$17-$O$16)/(1+EXP(-$O$12*(IF(ISNUMBER(AT22),AT22,0)-$O$11)))),IF($O$8="SIGMOID_DEC",MAX(Настройки!$B$14,$O$16+($O$17-$O$16)/(1+EXP($O$12*(IF(ISNUMBER(AT22),AT22,0)-$O$11)))),IF($O$8="TOP_PERCENT",IF((COUNTIF(INDEX(Данные!$A$7:$CV$106,0,MATCH($O$9,Данные!$A$6:$CV$6,0)),"&gt;"&amp;IF(ISNUMBER(AT22),AT22,0))+COUNTIFS(INDEX(Данные!$A$7:$CV$106,0,MATCH($O$9,Данные!$A$6:$CV$6,0)),IF(ISNUMBER(AT22),AT22,0),Данные!$A$7:$A$106,"&lt;"&amp;$A22)+1)/COUNT(INDEX(Данные!$A$7:$CV$106,0,MATCH($O$9,Данные!$A$6:$CV$6,0)))&lt;=$O$11,$O$14,$O$15),IF($O$8="MANUAL_MU",MAX(Настройки!$B$14,MIN(1,IF(ISNUMBER(AT22),AT22,0))),IF($O$8="COUNT_FLAG_RULE",IF(IF(ISNUMBER(AT22),AT22,0)&lt;=$O$11,$O$14,IF(IF(ISNUMBER(AT22),AT22,0)&gt;=$O$12,$O$15,IF(OR(LOWER(LEFT(BY22&amp;"",2))="да",BY22=1),$O$13,$O$15))),IF(OR(AND($O$8="YES_NO",OR(LOWER(LEFT(AT22&amp;"",2))="да",AT22=1)),AND($O$8="THRESHOLD_GE",IF(ISNUMBER(AT22),AT22,0)&gt;=$O$11),AND($O$8="THRESHOLD_GT",IF(ISNUMBER(AT22),AT22,0)&gt;$O$11),AND($O$8="THRESHOLD_LE",IF(ISNUMBER(AT22),AT22,0)&lt;=$O$11),AND($O$8="THRESHOLD_LT",IF(ISNUMBER(AT22),AT22,0)&lt;$O$11),AND($O$8="CHANGE_PCT_GE",IF(IF(ISNUMBER(BY22),BY22,0)=0,IF(ISNUMBER(AT22),AT22,0)&gt;0,(IF(ISNUMBER(AT22),AT22,0)-IF(ISNUMBER(BY22),BY22,0))/ABS(IF(ISNUMBER(BY22),BY22,0))&gt;=$O$11)),AND($O$8="CHANGE_ABS_GE",ABS(IF(ISNUMBER(AT22),AT22,0)-IF(ISNUMBER(BY22),BY22,0))&gt;=$O$11),AND($O$8="COUNT_LT",IF(ISNUMBER(AT22),AT22,0)&lt;$O$11),AND($O$8="COUNT_LE",IF(ISNUMBER(AT22),AT22,0)&lt;=$O$11),AND($O$8="AND_YES",OR(LOWER(LEFT(AT22&amp;"",2))="да",AT22=1),OR(LOWER(LEFT(BY22&amp;"",2))="да",BY22=1)),AND($O$8="OR_YES",OR(OR(LOWER(LEFT(AT22&amp;"",2))="да",AT22=1),OR(LOWER(LEFT(BY22&amp;"",2))="да",BY22=1)))),$O$14,$O$15))))))))))</f>
        <v/>
      </c>
      <c r="P22" s="19" t="str">
        <f>IF($A22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22="#FIELD",AU22="",AND(OR($P$8="CHANGE_PCT_GE",$P$8="CHANGE_ABS_GE",$P$8="COUNT_FLAG_RULE",$P$8="AND_YES",$P$8="OR_YES"),OR(BZ22="#FIELD",BZ22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22)))),IF($P$18="LOW_MU",MAX(Настройки!$B$14,$P$16),IF($P$18="NEUTRAL",Настройки!$B$15,IF($P$18="IGNORE","IGNORE",IF(OR(AU22="#FIELD",BZ22="#FIELD"),"Поле не найдено","Недостаточно данных")))),IF($P$8="SIGMOID_INC",MAX(Настройки!$B$14,$P$16+($P$17-$P$16)/(1+EXP(-$P$12*(IF(ISNUMBER(AU22),AU22,0)-$P$11)))),IF($P$8="SIGMOID_DEC",MAX(Настройки!$B$14,$P$16+($P$17-$P$16)/(1+EXP($P$12*(IF(ISNUMBER(AU22),AU22,0)-$P$11)))),IF($P$8="TOP_PERCENT",IF((COUNTIF(INDEX(Данные!$A$7:$CV$106,0,MATCH($P$9,Данные!$A$6:$CV$6,0)),"&gt;"&amp;IF(ISNUMBER(AU22),AU22,0))+COUNTIFS(INDEX(Данные!$A$7:$CV$106,0,MATCH($P$9,Данные!$A$6:$CV$6,0)),IF(ISNUMBER(AU22),AU22,0),Данные!$A$7:$A$106,"&lt;"&amp;$A22)+1)/COUNT(INDEX(Данные!$A$7:$CV$106,0,MATCH($P$9,Данные!$A$6:$CV$6,0)))&lt;=$P$11,$P$14,$P$15),IF($P$8="MANUAL_MU",MAX(Настройки!$B$14,MIN(1,IF(ISNUMBER(AU22),AU22,0))),IF($P$8="COUNT_FLAG_RULE",IF(IF(ISNUMBER(AU22),AU22,0)&lt;=$P$11,$P$14,IF(IF(ISNUMBER(AU22),AU22,0)&gt;=$P$12,$P$15,IF(OR(LOWER(LEFT(BZ22&amp;"",2))="да",BZ22=1),$P$13,$P$15))),IF(OR(AND($P$8="YES_NO",OR(LOWER(LEFT(AU22&amp;"",2))="да",AU22=1)),AND($P$8="THRESHOLD_GE",IF(ISNUMBER(AU22),AU22,0)&gt;=$P$11),AND($P$8="THRESHOLD_GT",IF(ISNUMBER(AU22),AU22,0)&gt;$P$11),AND($P$8="THRESHOLD_LE",IF(ISNUMBER(AU22),AU22,0)&lt;=$P$11),AND($P$8="THRESHOLD_LT",IF(ISNUMBER(AU22),AU22,0)&lt;$P$11),AND($P$8="CHANGE_PCT_GE",IF(IF(ISNUMBER(BZ22),BZ22,0)=0,IF(ISNUMBER(AU22),AU22,0)&gt;0,(IF(ISNUMBER(AU22),AU22,0)-IF(ISNUMBER(BZ22),BZ22,0))/ABS(IF(ISNUMBER(BZ22),BZ22,0))&gt;=$P$11)),AND($P$8="CHANGE_ABS_GE",ABS(IF(ISNUMBER(AU22),AU22,0)-IF(ISNUMBER(BZ22),BZ22,0))&gt;=$P$11),AND($P$8="COUNT_LT",IF(ISNUMBER(AU22),AU22,0)&lt;$P$11),AND($P$8="COUNT_LE",IF(ISNUMBER(AU22),AU22,0)&lt;=$P$11),AND($P$8="AND_YES",OR(LOWER(LEFT(AU22&amp;"",2))="да",AU22=1),OR(LOWER(LEFT(BZ22&amp;"",2))="да",BZ22=1)),AND($P$8="OR_YES",OR(OR(LOWER(LEFT(AU22&amp;"",2))="да",AU22=1),OR(LOWER(LEFT(BZ22&amp;"",2))="да",BZ22=1)))),$P$14,$P$15))))))))))</f>
        <v/>
      </c>
      <c r="Q22" s="19" t="str">
        <f>IF($A22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22="#FIELD",AV22="",AND(OR($Q$8="CHANGE_PCT_GE",$Q$8="CHANGE_ABS_GE",$Q$8="COUNT_FLAG_RULE",$Q$8="AND_YES",$Q$8="OR_YES"),OR(CA22="#FIELD",CA22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22)))),IF($Q$18="LOW_MU",MAX(Настройки!$B$14,$Q$16),IF($Q$18="NEUTRAL",Настройки!$B$15,IF($Q$18="IGNORE","IGNORE",IF(OR(AV22="#FIELD",CA22="#FIELD"),"Поле не найдено","Недостаточно данных")))),IF($Q$8="SIGMOID_INC",MAX(Настройки!$B$14,$Q$16+($Q$17-$Q$16)/(1+EXP(-$Q$12*(IF(ISNUMBER(AV22),AV22,0)-$Q$11)))),IF($Q$8="SIGMOID_DEC",MAX(Настройки!$B$14,$Q$16+($Q$17-$Q$16)/(1+EXP($Q$12*(IF(ISNUMBER(AV22),AV22,0)-$Q$11)))),IF($Q$8="TOP_PERCENT",IF((COUNTIF(INDEX(Данные!$A$7:$CV$106,0,MATCH($Q$9,Данные!$A$6:$CV$6,0)),"&gt;"&amp;IF(ISNUMBER(AV22),AV22,0))+COUNTIFS(INDEX(Данные!$A$7:$CV$106,0,MATCH($Q$9,Данные!$A$6:$CV$6,0)),IF(ISNUMBER(AV22),AV22,0),Данные!$A$7:$A$106,"&lt;"&amp;$A22)+1)/COUNT(INDEX(Данные!$A$7:$CV$106,0,MATCH($Q$9,Данные!$A$6:$CV$6,0)))&lt;=$Q$11,$Q$14,$Q$15),IF($Q$8="MANUAL_MU",MAX(Настройки!$B$14,MIN(1,IF(ISNUMBER(AV22),AV22,0))),IF($Q$8="COUNT_FLAG_RULE",IF(IF(ISNUMBER(AV22),AV22,0)&lt;=$Q$11,$Q$14,IF(IF(ISNUMBER(AV22),AV22,0)&gt;=$Q$12,$Q$15,IF(OR(LOWER(LEFT(CA22&amp;"",2))="да",CA22=1),$Q$13,$Q$15))),IF(OR(AND($Q$8="YES_NO",OR(LOWER(LEFT(AV22&amp;"",2))="да",AV22=1)),AND($Q$8="THRESHOLD_GE",IF(ISNUMBER(AV22),AV22,0)&gt;=$Q$11),AND($Q$8="THRESHOLD_GT",IF(ISNUMBER(AV22),AV22,0)&gt;$Q$11),AND($Q$8="THRESHOLD_LE",IF(ISNUMBER(AV22),AV22,0)&lt;=$Q$11),AND($Q$8="THRESHOLD_LT",IF(ISNUMBER(AV22),AV22,0)&lt;$Q$11),AND($Q$8="CHANGE_PCT_GE",IF(IF(ISNUMBER(CA22),CA22,0)=0,IF(ISNUMBER(AV22),AV22,0)&gt;0,(IF(ISNUMBER(AV22),AV22,0)-IF(ISNUMBER(CA22),CA22,0))/ABS(IF(ISNUMBER(CA22),CA22,0))&gt;=$Q$11)),AND($Q$8="CHANGE_ABS_GE",ABS(IF(ISNUMBER(AV22),AV22,0)-IF(ISNUMBER(CA22),CA22,0))&gt;=$Q$11),AND($Q$8="COUNT_LT",IF(ISNUMBER(AV22),AV22,0)&lt;$Q$11),AND($Q$8="COUNT_LE",IF(ISNUMBER(AV22),AV22,0)&lt;=$Q$11),AND($Q$8="AND_YES",OR(LOWER(LEFT(AV22&amp;"",2))="да",AV22=1),OR(LOWER(LEFT(CA22&amp;"",2))="да",CA22=1)),AND($Q$8="OR_YES",OR(OR(LOWER(LEFT(AV22&amp;"",2))="да",AV22=1),OR(LOWER(LEFT(CA22&amp;"",2))="да",CA22=1)))),$Q$14,$Q$15))))))))))</f>
        <v/>
      </c>
      <c r="R22" s="69" t="str">
        <f>IF($A22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22="#FIELD",AW22="",AND(OR($R$8="CHANGE_PCT_GE",$R$8="CHANGE_ABS_GE",$R$8="COUNT_FLAG_RULE",$R$8="AND_YES",$R$8="OR_YES"),OR(CB22="#FIELD",CB22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22)))),IF($R$18="LOW_MU",MAX(Настройки!$B$14,$R$16),IF($R$18="NEUTRAL",Настройки!$B$15,IF($R$18="IGNORE","IGNORE",IF(OR(AW22="#FIELD",CB22="#FIELD"),"Поле не найдено","Недостаточно данных")))),IF($R$8="SIGMOID_INC",MAX(Настройки!$B$14,$R$16+($R$17-$R$16)/(1+EXP(-$R$12*(IF(ISNUMBER(AW22),AW22,0)-$R$11)))),IF($R$8="SIGMOID_DEC",MAX(Настройки!$B$14,$R$16+($R$17-$R$16)/(1+EXP($R$12*(IF(ISNUMBER(AW22),AW22,0)-$R$11)))),IF($R$8="TOP_PERCENT",IF((COUNTIF(INDEX(Данные!$A$7:$CV$106,0,MATCH($R$9,Данные!$A$6:$CV$6,0)),"&gt;"&amp;IF(ISNUMBER(AW22),AW22,0))+COUNTIFS(INDEX(Данные!$A$7:$CV$106,0,MATCH($R$9,Данные!$A$6:$CV$6,0)),IF(ISNUMBER(AW22),AW22,0),Данные!$A$7:$A$106,"&lt;"&amp;$A22)+1)/COUNT(INDEX(Данные!$A$7:$CV$106,0,MATCH($R$9,Данные!$A$6:$CV$6,0)))&lt;=$R$11,$R$14,$R$15),IF($R$8="MANUAL_MU",MAX(Настройки!$B$14,MIN(1,IF(ISNUMBER(AW22),AW22,0))),IF($R$8="COUNT_FLAG_RULE",IF(IF(ISNUMBER(AW22),AW22,0)&lt;=$R$11,$R$14,IF(IF(ISNUMBER(AW22),AW22,0)&gt;=$R$12,$R$15,IF(OR(LOWER(LEFT(CB22&amp;"",2))="да",CB22=1),$R$13,$R$15))),IF(OR(AND($R$8="YES_NO",OR(LOWER(LEFT(AW22&amp;"",2))="да",AW22=1)),AND($R$8="THRESHOLD_GE",IF(ISNUMBER(AW22),AW22,0)&gt;=$R$11),AND($R$8="THRESHOLD_GT",IF(ISNUMBER(AW22),AW22,0)&gt;$R$11),AND($R$8="THRESHOLD_LE",IF(ISNUMBER(AW22),AW22,0)&lt;=$R$11),AND($R$8="THRESHOLD_LT",IF(ISNUMBER(AW22),AW22,0)&lt;$R$11),AND($R$8="CHANGE_PCT_GE",IF(IF(ISNUMBER(CB22),CB22,0)=0,IF(ISNUMBER(AW22),AW22,0)&gt;0,(IF(ISNUMBER(AW22),AW22,0)-IF(ISNUMBER(CB22),CB22,0))/ABS(IF(ISNUMBER(CB22),CB22,0))&gt;=$R$11)),AND($R$8="CHANGE_ABS_GE",ABS(IF(ISNUMBER(AW22),AW22,0)-IF(ISNUMBER(CB22),CB22,0))&gt;=$R$11),AND($R$8="COUNT_LT",IF(ISNUMBER(AW22),AW22,0)&lt;$R$11),AND($R$8="COUNT_LE",IF(ISNUMBER(AW22),AW22,0)&lt;=$R$11),AND($R$8="AND_YES",OR(LOWER(LEFT(AW22&amp;"",2))="да",AW22=1),OR(LOWER(LEFT(CB22&amp;"",2))="да",CB22=1)),AND($R$8="OR_YES",OR(OR(LOWER(LEFT(AW22&amp;"",2))="да",AW22=1),OR(LOWER(LEFT(CB22&amp;"",2))="да",CB22=1)))),$R$14,$R$15))))))))))</f>
        <v/>
      </c>
      <c r="S22" s="70" t="str">
        <f>IF($A22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22="#FIELD",AX22="",AND(OR($S$8="CHANGE_PCT_GE",$S$8="CHANGE_ABS_GE",$S$8="COUNT_FLAG_RULE",$S$8="AND_YES",$S$8="OR_YES"),OR(CC22="#FIELD",CC22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22)))),IF($S$18="LOW_MU",MAX(Настройки!$B$14,$S$16),IF($S$18="NEUTRAL",Настройки!$B$15,IF($S$18="IGNORE","IGNORE",IF(OR(AX22="#FIELD",CC22="#FIELD"),"Поле не найдено","Недостаточно данных")))),IF($S$8="SIGMOID_INC",MAX(Настройки!$B$14,$S$16+($S$17-$S$16)/(1+EXP(-$S$12*(IF(ISNUMBER(AX22),AX22,0)-$S$11)))),IF($S$8="SIGMOID_DEC",MAX(Настройки!$B$14,$S$16+($S$17-$S$16)/(1+EXP($S$12*(IF(ISNUMBER(AX22),AX22,0)-$S$11)))),IF($S$8="TOP_PERCENT",IF((COUNTIF(INDEX(Данные!$A$7:$CV$106,0,MATCH($S$9,Данные!$A$6:$CV$6,0)),"&gt;"&amp;IF(ISNUMBER(AX22),AX22,0))+COUNTIFS(INDEX(Данные!$A$7:$CV$106,0,MATCH($S$9,Данные!$A$6:$CV$6,0)),IF(ISNUMBER(AX22),AX22,0),Данные!$A$7:$A$106,"&lt;"&amp;$A22)+1)/COUNT(INDEX(Данные!$A$7:$CV$106,0,MATCH($S$9,Данные!$A$6:$CV$6,0)))&lt;=$S$11,$S$14,$S$15),IF($S$8="MANUAL_MU",MAX(Настройки!$B$14,MIN(1,IF(ISNUMBER(AX22),AX22,0))),IF($S$8="COUNT_FLAG_RULE",IF(IF(ISNUMBER(AX22),AX22,0)&lt;=$S$11,$S$14,IF(IF(ISNUMBER(AX22),AX22,0)&gt;=$S$12,$S$15,IF(OR(LOWER(LEFT(CC22&amp;"",2))="да",CC22=1),$S$13,$S$15))),IF(OR(AND($S$8="YES_NO",OR(LOWER(LEFT(AX22&amp;"",2))="да",AX22=1)),AND($S$8="THRESHOLD_GE",IF(ISNUMBER(AX22),AX22,0)&gt;=$S$11),AND($S$8="THRESHOLD_GT",IF(ISNUMBER(AX22),AX22,0)&gt;$S$11),AND($S$8="THRESHOLD_LE",IF(ISNUMBER(AX22),AX22,0)&lt;=$S$11),AND($S$8="THRESHOLD_LT",IF(ISNUMBER(AX22),AX22,0)&lt;$S$11),AND($S$8="CHANGE_PCT_GE",IF(IF(ISNUMBER(CC22),CC22,0)=0,IF(ISNUMBER(AX22),AX22,0)&gt;0,(IF(ISNUMBER(AX22),AX22,0)-IF(ISNUMBER(CC22),CC22,0))/ABS(IF(ISNUMBER(CC22),CC22,0))&gt;=$S$11)),AND($S$8="CHANGE_ABS_GE",ABS(IF(ISNUMBER(AX22),AX22,0)-IF(ISNUMBER(CC22),CC22,0))&gt;=$S$11),AND($S$8="COUNT_LT",IF(ISNUMBER(AX22),AX22,0)&lt;$S$11),AND($S$8="COUNT_LE",IF(ISNUMBER(AX22),AX22,0)&lt;=$S$11),AND($S$8="AND_YES",OR(LOWER(LEFT(AX22&amp;"",2))="да",AX22=1),OR(LOWER(LEFT(CC22&amp;"",2))="да",CC22=1)),AND($S$8="OR_YES",OR(OR(LOWER(LEFT(AX22&amp;"",2))="да",AX22=1),OR(LOWER(LEFT(CC22&amp;"",2))="да",CC22=1)))),$S$14,$S$15))))))))))</f>
        <v/>
      </c>
      <c r="T22" s="70" t="str">
        <f>IF($A22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22="#FIELD",AY22="",AND(OR($T$8="CHANGE_PCT_GE",$T$8="CHANGE_ABS_GE",$T$8="COUNT_FLAG_RULE",$T$8="AND_YES",$T$8="OR_YES"),OR(CD22="#FIELD",CD22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22)))),IF($T$18="LOW_MU",MAX(Настройки!$B$14,$T$16),IF($T$18="NEUTRAL",Настройки!$B$15,IF($T$18="IGNORE","IGNORE",IF(OR(AY22="#FIELD",CD22="#FIELD"),"Поле не найдено","Недостаточно данных")))),IF($T$8="SIGMOID_INC",MAX(Настройки!$B$14,$T$16+($T$17-$T$16)/(1+EXP(-$T$12*(IF(ISNUMBER(AY22),AY22,0)-$T$11)))),IF($T$8="SIGMOID_DEC",MAX(Настройки!$B$14,$T$16+($T$17-$T$16)/(1+EXP($T$12*(IF(ISNUMBER(AY22),AY22,0)-$T$11)))),IF($T$8="TOP_PERCENT",IF((COUNTIF(INDEX(Данные!$A$7:$CV$106,0,MATCH($T$9,Данные!$A$6:$CV$6,0)),"&gt;"&amp;IF(ISNUMBER(AY22),AY22,0))+COUNTIFS(INDEX(Данные!$A$7:$CV$106,0,MATCH($T$9,Данные!$A$6:$CV$6,0)),IF(ISNUMBER(AY22),AY22,0),Данные!$A$7:$A$106,"&lt;"&amp;$A22)+1)/COUNT(INDEX(Данные!$A$7:$CV$106,0,MATCH($T$9,Данные!$A$6:$CV$6,0)))&lt;=$T$11,$T$14,$T$15),IF($T$8="MANUAL_MU",MAX(Настройки!$B$14,MIN(1,IF(ISNUMBER(AY22),AY22,0))),IF($T$8="COUNT_FLAG_RULE",IF(IF(ISNUMBER(AY22),AY22,0)&lt;=$T$11,$T$14,IF(IF(ISNUMBER(AY22),AY22,0)&gt;=$T$12,$T$15,IF(OR(LOWER(LEFT(CD22&amp;"",2))="да",CD22=1),$T$13,$T$15))),IF(OR(AND($T$8="YES_NO",OR(LOWER(LEFT(AY22&amp;"",2))="да",AY22=1)),AND($T$8="THRESHOLD_GE",IF(ISNUMBER(AY22),AY22,0)&gt;=$T$11),AND($T$8="THRESHOLD_GT",IF(ISNUMBER(AY22),AY22,0)&gt;$T$11),AND($T$8="THRESHOLD_LE",IF(ISNUMBER(AY22),AY22,0)&lt;=$T$11),AND($T$8="THRESHOLD_LT",IF(ISNUMBER(AY22),AY22,0)&lt;$T$11),AND($T$8="CHANGE_PCT_GE",IF(IF(ISNUMBER(CD22),CD22,0)=0,IF(ISNUMBER(AY22),AY22,0)&gt;0,(IF(ISNUMBER(AY22),AY22,0)-IF(ISNUMBER(CD22),CD22,0))/ABS(IF(ISNUMBER(CD22),CD22,0))&gt;=$T$11)),AND($T$8="CHANGE_ABS_GE",ABS(IF(ISNUMBER(AY22),AY22,0)-IF(ISNUMBER(CD22),CD22,0))&gt;=$T$11),AND($T$8="COUNT_LT",IF(ISNUMBER(AY22),AY22,0)&lt;$T$11),AND($T$8="COUNT_LE",IF(ISNUMBER(AY22),AY22,0)&lt;=$T$11),AND($T$8="AND_YES",OR(LOWER(LEFT(AY22&amp;"",2))="да",AY22=1),OR(LOWER(LEFT(CD22&amp;"",2))="да",CD22=1)),AND($T$8="OR_YES",OR(OR(LOWER(LEFT(AY22&amp;"",2))="да",AY22=1),OR(LOWER(LEFT(CD22&amp;"",2))="да",CD22=1)))),$T$14,$T$15))))))))))</f>
        <v/>
      </c>
      <c r="U22" s="70" t="str">
        <f>IF($A22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22="#FIELD",AZ22="",AND(OR($U$8="CHANGE_PCT_GE",$U$8="CHANGE_ABS_GE",$U$8="COUNT_FLAG_RULE",$U$8="AND_YES",$U$8="OR_YES"),OR(CE22="#FIELD",CE22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22)))),IF($U$18="LOW_MU",MAX(Настройки!$B$14,$U$16),IF($U$18="NEUTRAL",Настройки!$B$15,IF($U$18="IGNORE","IGNORE",IF(OR(AZ22="#FIELD",CE22="#FIELD"),"Поле не найдено","Недостаточно данных")))),IF($U$8="SIGMOID_INC",MAX(Настройки!$B$14,$U$16+($U$17-$U$16)/(1+EXP(-$U$12*(IF(ISNUMBER(AZ22),AZ22,0)-$U$11)))),IF($U$8="SIGMOID_DEC",MAX(Настройки!$B$14,$U$16+($U$17-$U$16)/(1+EXP($U$12*(IF(ISNUMBER(AZ22),AZ22,0)-$U$11)))),IF($U$8="TOP_PERCENT",IF((COUNTIF(INDEX(Данные!$A$7:$CV$106,0,MATCH($U$9,Данные!$A$6:$CV$6,0)),"&gt;"&amp;IF(ISNUMBER(AZ22),AZ22,0))+COUNTIFS(INDEX(Данные!$A$7:$CV$106,0,MATCH($U$9,Данные!$A$6:$CV$6,0)),IF(ISNUMBER(AZ22),AZ22,0),Данные!$A$7:$A$106,"&lt;"&amp;$A22)+1)/COUNT(INDEX(Данные!$A$7:$CV$106,0,MATCH($U$9,Данные!$A$6:$CV$6,0)))&lt;=$U$11,$U$14,$U$15),IF($U$8="MANUAL_MU",MAX(Настройки!$B$14,MIN(1,IF(ISNUMBER(AZ22),AZ22,0))),IF($U$8="COUNT_FLAG_RULE",IF(IF(ISNUMBER(AZ22),AZ22,0)&lt;=$U$11,$U$14,IF(IF(ISNUMBER(AZ22),AZ22,0)&gt;=$U$12,$U$15,IF(OR(LOWER(LEFT(CE22&amp;"",2))="да",CE22=1),$U$13,$U$15))),IF(OR(AND($U$8="YES_NO",OR(LOWER(LEFT(AZ22&amp;"",2))="да",AZ22=1)),AND($U$8="THRESHOLD_GE",IF(ISNUMBER(AZ22),AZ22,0)&gt;=$U$11),AND($U$8="THRESHOLD_GT",IF(ISNUMBER(AZ22),AZ22,0)&gt;$U$11),AND($U$8="THRESHOLD_LE",IF(ISNUMBER(AZ22),AZ22,0)&lt;=$U$11),AND($U$8="THRESHOLD_LT",IF(ISNUMBER(AZ22),AZ22,0)&lt;$U$11),AND($U$8="CHANGE_PCT_GE",IF(IF(ISNUMBER(CE22),CE22,0)=0,IF(ISNUMBER(AZ22),AZ22,0)&gt;0,(IF(ISNUMBER(AZ22),AZ22,0)-IF(ISNUMBER(CE22),CE22,0))/ABS(IF(ISNUMBER(CE22),CE22,0))&gt;=$U$11)),AND($U$8="CHANGE_ABS_GE",ABS(IF(ISNUMBER(AZ22),AZ22,0)-IF(ISNUMBER(CE22),CE22,0))&gt;=$U$11),AND($U$8="COUNT_LT",IF(ISNUMBER(AZ22),AZ22,0)&lt;$U$11),AND($U$8="COUNT_LE",IF(ISNUMBER(AZ22),AZ22,0)&lt;=$U$11),AND($U$8="AND_YES",OR(LOWER(LEFT(AZ22&amp;"",2))="да",AZ22=1),OR(LOWER(LEFT(CE22&amp;"",2))="да",CE22=1)),AND($U$8="OR_YES",OR(OR(LOWER(LEFT(AZ22&amp;"",2))="да",AZ22=1),OR(LOWER(LEFT(CE22&amp;"",2))="да",CE22=1)))),$U$14,$U$15))))))))))</f>
        <v/>
      </c>
      <c r="V22" s="70" t="str">
        <f>IF($A22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22="#FIELD",BA22="",AND(OR($V$8="CHANGE_PCT_GE",$V$8="CHANGE_ABS_GE",$V$8="COUNT_FLAG_RULE",$V$8="AND_YES",$V$8="OR_YES"),OR(CF22="#FIELD",CF22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22)))),IF($V$18="LOW_MU",MAX(Настройки!$B$14,$V$16),IF($V$18="NEUTRAL",Настройки!$B$15,IF($V$18="IGNORE","IGNORE",IF(OR(BA22="#FIELD",CF22="#FIELD"),"Поле не найдено","Недостаточно данных")))),IF($V$8="SIGMOID_INC",MAX(Настройки!$B$14,$V$16+($V$17-$V$16)/(1+EXP(-$V$12*(IF(ISNUMBER(BA22),BA22,0)-$V$11)))),IF($V$8="SIGMOID_DEC",MAX(Настройки!$B$14,$V$16+($V$17-$V$16)/(1+EXP($V$12*(IF(ISNUMBER(BA22),BA22,0)-$V$11)))),IF($V$8="TOP_PERCENT",IF((COUNTIF(INDEX(Данные!$A$7:$CV$106,0,MATCH($V$9,Данные!$A$6:$CV$6,0)),"&gt;"&amp;IF(ISNUMBER(BA22),BA22,0))+COUNTIFS(INDEX(Данные!$A$7:$CV$106,0,MATCH($V$9,Данные!$A$6:$CV$6,0)),IF(ISNUMBER(BA22),BA22,0),Данные!$A$7:$A$106,"&lt;"&amp;$A22)+1)/COUNT(INDEX(Данные!$A$7:$CV$106,0,MATCH($V$9,Данные!$A$6:$CV$6,0)))&lt;=$V$11,$V$14,$V$15),IF($V$8="MANUAL_MU",MAX(Настройки!$B$14,MIN(1,IF(ISNUMBER(BA22),BA22,0))),IF($V$8="COUNT_FLAG_RULE",IF(IF(ISNUMBER(BA22),BA22,0)&lt;=$V$11,$V$14,IF(IF(ISNUMBER(BA22),BA22,0)&gt;=$V$12,$V$15,IF(OR(LOWER(LEFT(CF22&amp;"",2))="да",CF22=1),$V$13,$V$15))),IF(OR(AND($V$8="YES_NO",OR(LOWER(LEFT(BA22&amp;"",2))="да",BA22=1)),AND($V$8="THRESHOLD_GE",IF(ISNUMBER(BA22),BA22,0)&gt;=$V$11),AND($V$8="THRESHOLD_GT",IF(ISNUMBER(BA22),BA22,0)&gt;$V$11),AND($V$8="THRESHOLD_LE",IF(ISNUMBER(BA22),BA22,0)&lt;=$V$11),AND($V$8="THRESHOLD_LT",IF(ISNUMBER(BA22),BA22,0)&lt;$V$11),AND($V$8="CHANGE_PCT_GE",IF(IF(ISNUMBER(CF22),CF22,0)=0,IF(ISNUMBER(BA22),BA22,0)&gt;0,(IF(ISNUMBER(BA22),BA22,0)-IF(ISNUMBER(CF22),CF22,0))/ABS(IF(ISNUMBER(CF22),CF22,0))&gt;=$V$11)),AND($V$8="CHANGE_ABS_GE",ABS(IF(ISNUMBER(BA22),BA22,0)-IF(ISNUMBER(CF22),CF22,0))&gt;=$V$11),AND($V$8="COUNT_LT",IF(ISNUMBER(BA22),BA22,0)&lt;$V$11),AND($V$8="COUNT_LE",IF(ISNUMBER(BA22),BA22,0)&lt;=$V$11),AND($V$8="AND_YES",OR(LOWER(LEFT(BA22&amp;"",2))="да",BA22=1),OR(LOWER(LEFT(CF22&amp;"",2))="да",CF22=1)),AND($V$8="OR_YES",OR(OR(LOWER(LEFT(BA22&amp;"",2))="да",BA22=1),OR(LOWER(LEFT(CF22&amp;"",2))="да",CF22=1)))),$V$14,$V$15))))))))))</f>
        <v/>
      </c>
      <c r="W22" s="70" t="str">
        <f>IF($A22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22="#FIELD",BB22="",AND(OR($W$8="CHANGE_PCT_GE",$W$8="CHANGE_ABS_GE",$W$8="COUNT_FLAG_RULE",$W$8="AND_YES",$W$8="OR_YES"),OR(CG22="#FIELD",CG22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22)))),IF($W$18="LOW_MU",MAX(Настройки!$B$14,$W$16),IF($W$18="NEUTRAL",Настройки!$B$15,IF($W$18="IGNORE","IGNORE",IF(OR(BB22="#FIELD",CG22="#FIELD"),"Поле не найдено","Недостаточно данных")))),IF($W$8="SIGMOID_INC",MAX(Настройки!$B$14,$W$16+($W$17-$W$16)/(1+EXP(-$W$12*(IF(ISNUMBER(BB22),BB22,0)-$W$11)))),IF($W$8="SIGMOID_DEC",MAX(Настройки!$B$14,$W$16+($W$17-$W$16)/(1+EXP($W$12*(IF(ISNUMBER(BB22),BB22,0)-$W$11)))),IF($W$8="TOP_PERCENT",IF((COUNTIF(INDEX(Данные!$A$7:$CV$106,0,MATCH($W$9,Данные!$A$6:$CV$6,0)),"&gt;"&amp;IF(ISNUMBER(BB22),BB22,0))+COUNTIFS(INDEX(Данные!$A$7:$CV$106,0,MATCH($W$9,Данные!$A$6:$CV$6,0)),IF(ISNUMBER(BB22),BB22,0),Данные!$A$7:$A$106,"&lt;"&amp;$A22)+1)/COUNT(INDEX(Данные!$A$7:$CV$106,0,MATCH($W$9,Данные!$A$6:$CV$6,0)))&lt;=$W$11,$W$14,$W$15),IF($W$8="MANUAL_MU",MAX(Настройки!$B$14,MIN(1,IF(ISNUMBER(BB22),BB22,0))),IF($W$8="COUNT_FLAG_RULE",IF(IF(ISNUMBER(BB22),BB22,0)&lt;=$W$11,$W$14,IF(IF(ISNUMBER(BB22),BB22,0)&gt;=$W$12,$W$15,IF(OR(LOWER(LEFT(CG22&amp;"",2))="да",CG22=1),$W$13,$W$15))),IF(OR(AND($W$8="YES_NO",OR(LOWER(LEFT(BB22&amp;"",2))="да",BB22=1)),AND($W$8="THRESHOLD_GE",IF(ISNUMBER(BB22),BB22,0)&gt;=$W$11),AND($W$8="THRESHOLD_GT",IF(ISNUMBER(BB22),BB22,0)&gt;$W$11),AND($W$8="THRESHOLD_LE",IF(ISNUMBER(BB22),BB22,0)&lt;=$W$11),AND($W$8="THRESHOLD_LT",IF(ISNUMBER(BB22),BB22,0)&lt;$W$11),AND($W$8="CHANGE_PCT_GE",IF(IF(ISNUMBER(CG22),CG22,0)=0,IF(ISNUMBER(BB22),BB22,0)&gt;0,(IF(ISNUMBER(BB22),BB22,0)-IF(ISNUMBER(CG22),CG22,0))/ABS(IF(ISNUMBER(CG22),CG22,0))&gt;=$W$11)),AND($W$8="CHANGE_ABS_GE",ABS(IF(ISNUMBER(BB22),BB22,0)-IF(ISNUMBER(CG22),CG22,0))&gt;=$W$11),AND($W$8="COUNT_LT",IF(ISNUMBER(BB22),BB22,0)&lt;$W$11),AND($W$8="COUNT_LE",IF(ISNUMBER(BB22),BB22,0)&lt;=$W$11),AND($W$8="AND_YES",OR(LOWER(LEFT(BB22&amp;"",2))="да",BB22=1),OR(LOWER(LEFT(CG22&amp;"",2))="да",CG22=1)),AND($W$8="OR_YES",OR(OR(LOWER(LEFT(BB22&amp;"",2))="да",BB22=1),OR(LOWER(LEFT(CG22&amp;"",2))="да",CG22=1)))),$W$14,$W$15))))))))))</f>
        <v/>
      </c>
      <c r="X22" s="70" t="str">
        <f>IF($A22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22="#FIELD",BC22="",AND(OR($X$8="CHANGE_PCT_GE",$X$8="CHANGE_ABS_GE",$X$8="COUNT_FLAG_RULE",$X$8="AND_YES",$X$8="OR_YES"),OR(CH22="#FIELD",CH22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22)))),IF($X$18="LOW_MU",MAX(Настройки!$B$14,$X$16),IF($X$18="NEUTRAL",Настройки!$B$15,IF($X$18="IGNORE","IGNORE",IF(OR(BC22="#FIELD",CH22="#FIELD"),"Поле не найдено","Недостаточно данных")))),IF($X$8="SIGMOID_INC",MAX(Настройки!$B$14,$X$16+($X$17-$X$16)/(1+EXP(-$X$12*(IF(ISNUMBER(BC22),BC22,0)-$X$11)))),IF($X$8="SIGMOID_DEC",MAX(Настройки!$B$14,$X$16+($X$17-$X$16)/(1+EXP($X$12*(IF(ISNUMBER(BC22),BC22,0)-$X$11)))),IF($X$8="TOP_PERCENT",IF((COUNTIF(INDEX(Данные!$A$7:$CV$106,0,MATCH($X$9,Данные!$A$6:$CV$6,0)),"&gt;"&amp;IF(ISNUMBER(BC22),BC22,0))+COUNTIFS(INDEX(Данные!$A$7:$CV$106,0,MATCH($X$9,Данные!$A$6:$CV$6,0)),IF(ISNUMBER(BC22),BC22,0),Данные!$A$7:$A$106,"&lt;"&amp;$A22)+1)/COUNT(INDEX(Данные!$A$7:$CV$106,0,MATCH($X$9,Данные!$A$6:$CV$6,0)))&lt;=$X$11,$X$14,$X$15),IF($X$8="MANUAL_MU",MAX(Настройки!$B$14,MIN(1,IF(ISNUMBER(BC22),BC22,0))),IF($X$8="COUNT_FLAG_RULE",IF(IF(ISNUMBER(BC22),BC22,0)&lt;=$X$11,$X$14,IF(IF(ISNUMBER(BC22),BC22,0)&gt;=$X$12,$X$15,IF(OR(LOWER(LEFT(CH22&amp;"",2))="да",CH22=1),$X$13,$X$15))),IF(OR(AND($X$8="YES_NO",OR(LOWER(LEFT(BC22&amp;"",2))="да",BC22=1)),AND($X$8="THRESHOLD_GE",IF(ISNUMBER(BC22),BC22,0)&gt;=$X$11),AND($X$8="THRESHOLD_GT",IF(ISNUMBER(BC22),BC22,0)&gt;$X$11),AND($X$8="THRESHOLD_LE",IF(ISNUMBER(BC22),BC22,0)&lt;=$X$11),AND($X$8="THRESHOLD_LT",IF(ISNUMBER(BC22),BC22,0)&lt;$X$11),AND($X$8="CHANGE_PCT_GE",IF(IF(ISNUMBER(CH22),CH22,0)=0,IF(ISNUMBER(BC22),BC22,0)&gt;0,(IF(ISNUMBER(BC22),BC22,0)-IF(ISNUMBER(CH22),CH22,0))/ABS(IF(ISNUMBER(CH22),CH22,0))&gt;=$X$11)),AND($X$8="CHANGE_ABS_GE",ABS(IF(ISNUMBER(BC22),BC22,0)-IF(ISNUMBER(CH22),CH22,0))&gt;=$X$11),AND($X$8="COUNT_LT",IF(ISNUMBER(BC22),BC22,0)&lt;$X$11),AND($X$8="COUNT_LE",IF(ISNUMBER(BC22),BC22,0)&lt;=$X$11),AND($X$8="AND_YES",OR(LOWER(LEFT(BC22&amp;"",2))="да",BC22=1),OR(LOWER(LEFT(CH22&amp;"",2))="да",CH22=1)),AND($X$8="OR_YES",OR(OR(LOWER(LEFT(BC22&amp;"",2))="да",BC22=1),OR(LOWER(LEFT(CH22&amp;"",2))="да",CH22=1)))),$X$14,$X$15))))))))))</f>
        <v/>
      </c>
      <c r="Y22" s="70" t="str">
        <f>IF($A22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22="#FIELD",BD22="",AND(OR($Y$8="CHANGE_PCT_GE",$Y$8="CHANGE_ABS_GE",$Y$8="COUNT_FLAG_RULE",$Y$8="AND_YES",$Y$8="OR_YES"),OR(CI22="#FIELD",CI22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22)))),IF($Y$18="LOW_MU",MAX(Настройки!$B$14,$Y$16),IF($Y$18="NEUTRAL",Настройки!$B$15,IF($Y$18="IGNORE","IGNORE",IF(OR(BD22="#FIELD",CI22="#FIELD"),"Поле не найдено","Недостаточно данных")))),IF($Y$8="SIGMOID_INC",MAX(Настройки!$B$14,$Y$16+($Y$17-$Y$16)/(1+EXP(-$Y$12*(IF(ISNUMBER(BD22),BD22,0)-$Y$11)))),IF($Y$8="SIGMOID_DEC",MAX(Настройки!$B$14,$Y$16+($Y$17-$Y$16)/(1+EXP($Y$12*(IF(ISNUMBER(BD22),BD22,0)-$Y$11)))),IF($Y$8="TOP_PERCENT",IF((COUNTIF(INDEX(Данные!$A$7:$CV$106,0,MATCH($Y$9,Данные!$A$6:$CV$6,0)),"&gt;"&amp;IF(ISNUMBER(BD22),BD22,0))+COUNTIFS(INDEX(Данные!$A$7:$CV$106,0,MATCH($Y$9,Данные!$A$6:$CV$6,0)),IF(ISNUMBER(BD22),BD22,0),Данные!$A$7:$A$106,"&lt;"&amp;$A22)+1)/COUNT(INDEX(Данные!$A$7:$CV$106,0,MATCH($Y$9,Данные!$A$6:$CV$6,0)))&lt;=$Y$11,$Y$14,$Y$15),IF($Y$8="MANUAL_MU",MAX(Настройки!$B$14,MIN(1,IF(ISNUMBER(BD22),BD22,0))),IF($Y$8="COUNT_FLAG_RULE",IF(IF(ISNUMBER(BD22),BD22,0)&lt;=$Y$11,$Y$14,IF(IF(ISNUMBER(BD22),BD22,0)&gt;=$Y$12,$Y$15,IF(OR(LOWER(LEFT(CI22&amp;"",2))="да",CI22=1),$Y$13,$Y$15))),IF(OR(AND($Y$8="YES_NO",OR(LOWER(LEFT(BD22&amp;"",2))="да",BD22=1)),AND($Y$8="THRESHOLD_GE",IF(ISNUMBER(BD22),BD22,0)&gt;=$Y$11),AND($Y$8="THRESHOLD_GT",IF(ISNUMBER(BD22),BD22,0)&gt;$Y$11),AND($Y$8="THRESHOLD_LE",IF(ISNUMBER(BD22),BD22,0)&lt;=$Y$11),AND($Y$8="THRESHOLD_LT",IF(ISNUMBER(BD22),BD22,0)&lt;$Y$11),AND($Y$8="CHANGE_PCT_GE",IF(IF(ISNUMBER(CI22),CI22,0)=0,IF(ISNUMBER(BD22),BD22,0)&gt;0,(IF(ISNUMBER(BD22),BD22,0)-IF(ISNUMBER(CI22),CI22,0))/ABS(IF(ISNUMBER(CI22),CI22,0))&gt;=$Y$11)),AND($Y$8="CHANGE_ABS_GE",ABS(IF(ISNUMBER(BD22),BD22,0)-IF(ISNUMBER(CI22),CI22,0))&gt;=$Y$11),AND($Y$8="COUNT_LT",IF(ISNUMBER(BD22),BD22,0)&lt;$Y$11),AND($Y$8="COUNT_LE",IF(ISNUMBER(BD22),BD22,0)&lt;=$Y$11),AND($Y$8="AND_YES",OR(LOWER(LEFT(BD22&amp;"",2))="да",BD22=1),OR(LOWER(LEFT(CI22&amp;"",2))="да",CI22=1)),AND($Y$8="OR_YES",OR(OR(LOWER(LEFT(BD22&amp;"",2))="да",BD22=1),OR(LOWER(LEFT(CI22&amp;"",2))="да",CI22=1)))),$Y$14,$Y$15))))))))))</f>
        <v/>
      </c>
      <c r="Z22" s="70" t="str">
        <f>IF($A22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22="#FIELD",BE22="",AND(OR($Z$8="CHANGE_PCT_GE",$Z$8="CHANGE_ABS_GE",$Z$8="COUNT_FLAG_RULE",$Z$8="AND_YES",$Z$8="OR_YES"),OR(CJ22="#FIELD",CJ22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22)))),IF($Z$18="LOW_MU",MAX(Настройки!$B$14,$Z$16),IF($Z$18="NEUTRAL",Настройки!$B$15,IF($Z$18="IGNORE","IGNORE",IF(OR(BE22="#FIELD",CJ22="#FIELD"),"Поле не найдено","Недостаточно данных")))),IF($Z$8="SIGMOID_INC",MAX(Настройки!$B$14,$Z$16+($Z$17-$Z$16)/(1+EXP(-$Z$12*(IF(ISNUMBER(BE22),BE22,0)-$Z$11)))),IF($Z$8="SIGMOID_DEC",MAX(Настройки!$B$14,$Z$16+($Z$17-$Z$16)/(1+EXP($Z$12*(IF(ISNUMBER(BE22),BE22,0)-$Z$11)))),IF($Z$8="TOP_PERCENT",IF((COUNTIF(INDEX(Данные!$A$7:$CV$106,0,MATCH($Z$9,Данные!$A$6:$CV$6,0)),"&gt;"&amp;IF(ISNUMBER(BE22),BE22,0))+COUNTIFS(INDEX(Данные!$A$7:$CV$106,0,MATCH($Z$9,Данные!$A$6:$CV$6,0)),IF(ISNUMBER(BE22),BE22,0),Данные!$A$7:$A$106,"&lt;"&amp;$A22)+1)/COUNT(INDEX(Данные!$A$7:$CV$106,0,MATCH($Z$9,Данные!$A$6:$CV$6,0)))&lt;=$Z$11,$Z$14,$Z$15),IF($Z$8="MANUAL_MU",MAX(Настройки!$B$14,MIN(1,IF(ISNUMBER(BE22),BE22,0))),IF($Z$8="COUNT_FLAG_RULE",IF(IF(ISNUMBER(BE22),BE22,0)&lt;=$Z$11,$Z$14,IF(IF(ISNUMBER(BE22),BE22,0)&gt;=$Z$12,$Z$15,IF(OR(LOWER(LEFT(CJ22&amp;"",2))="да",CJ22=1),$Z$13,$Z$15))),IF(OR(AND($Z$8="YES_NO",OR(LOWER(LEFT(BE22&amp;"",2))="да",BE22=1)),AND($Z$8="THRESHOLD_GE",IF(ISNUMBER(BE22),BE22,0)&gt;=$Z$11),AND($Z$8="THRESHOLD_GT",IF(ISNUMBER(BE22),BE22,0)&gt;$Z$11),AND($Z$8="THRESHOLD_LE",IF(ISNUMBER(BE22),BE22,0)&lt;=$Z$11),AND($Z$8="THRESHOLD_LT",IF(ISNUMBER(BE22),BE22,0)&lt;$Z$11),AND($Z$8="CHANGE_PCT_GE",IF(IF(ISNUMBER(CJ22),CJ22,0)=0,IF(ISNUMBER(BE22),BE22,0)&gt;0,(IF(ISNUMBER(BE22),BE22,0)-IF(ISNUMBER(CJ22),CJ22,0))/ABS(IF(ISNUMBER(CJ22),CJ22,0))&gt;=$Z$11)),AND($Z$8="CHANGE_ABS_GE",ABS(IF(ISNUMBER(BE22),BE22,0)-IF(ISNUMBER(CJ22),CJ22,0))&gt;=$Z$11),AND($Z$8="COUNT_LT",IF(ISNUMBER(BE22),BE22,0)&lt;$Z$11),AND($Z$8="COUNT_LE",IF(ISNUMBER(BE22),BE22,0)&lt;=$Z$11),AND($Z$8="AND_YES",OR(LOWER(LEFT(BE22&amp;"",2))="да",BE22=1),OR(LOWER(LEFT(CJ22&amp;"",2))="да",CJ22=1)),AND($Z$8="OR_YES",OR(OR(LOWER(LEFT(BE22&amp;"",2))="да",BE22=1),OR(LOWER(LEFT(CJ22&amp;"",2))="да",CJ22=1)))),$Z$14,$Z$15))))))))))</f>
        <v/>
      </c>
      <c r="AA22" s="70" t="str">
        <f>IF($A22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22="#FIELD",BF22="",AND(OR($AA$8="CHANGE_PCT_GE",$AA$8="CHANGE_ABS_GE",$AA$8="COUNT_FLAG_RULE",$AA$8="AND_YES",$AA$8="OR_YES"),OR(CK22="#FIELD",CK22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22)))),IF($AA$18="LOW_MU",MAX(Настройки!$B$14,$AA$16),IF($AA$18="NEUTRAL",Настройки!$B$15,IF($AA$18="IGNORE","IGNORE",IF(OR(BF22="#FIELD",CK22="#FIELD"),"Поле не найдено","Недостаточно данных")))),IF($AA$8="SIGMOID_INC",MAX(Настройки!$B$14,$AA$16+($AA$17-$AA$16)/(1+EXP(-$AA$12*(IF(ISNUMBER(BF22),BF22,0)-$AA$11)))),IF($AA$8="SIGMOID_DEC",MAX(Настройки!$B$14,$AA$16+($AA$17-$AA$16)/(1+EXP($AA$12*(IF(ISNUMBER(BF22),BF22,0)-$AA$11)))),IF($AA$8="TOP_PERCENT",IF((COUNTIF(INDEX(Данные!$A$7:$CV$106,0,MATCH($AA$9,Данные!$A$6:$CV$6,0)),"&gt;"&amp;IF(ISNUMBER(BF22),BF22,0))+COUNTIFS(INDEX(Данные!$A$7:$CV$106,0,MATCH($AA$9,Данные!$A$6:$CV$6,0)),IF(ISNUMBER(BF22),BF22,0),Данные!$A$7:$A$106,"&lt;"&amp;$A22)+1)/COUNT(INDEX(Данные!$A$7:$CV$106,0,MATCH($AA$9,Данные!$A$6:$CV$6,0)))&lt;=$AA$11,$AA$14,$AA$15),IF($AA$8="MANUAL_MU",MAX(Настройки!$B$14,MIN(1,IF(ISNUMBER(BF22),BF22,0))),IF($AA$8="COUNT_FLAG_RULE",IF(IF(ISNUMBER(BF22),BF22,0)&lt;=$AA$11,$AA$14,IF(IF(ISNUMBER(BF22),BF22,0)&gt;=$AA$12,$AA$15,IF(OR(LOWER(LEFT(CK22&amp;"",2))="да",CK22=1),$AA$13,$AA$15))),IF(OR(AND($AA$8="YES_NO",OR(LOWER(LEFT(BF22&amp;"",2))="да",BF22=1)),AND($AA$8="THRESHOLD_GE",IF(ISNUMBER(BF22),BF22,0)&gt;=$AA$11),AND($AA$8="THRESHOLD_GT",IF(ISNUMBER(BF22),BF22,0)&gt;$AA$11),AND($AA$8="THRESHOLD_LE",IF(ISNUMBER(BF22),BF22,0)&lt;=$AA$11),AND($AA$8="THRESHOLD_LT",IF(ISNUMBER(BF22),BF22,0)&lt;$AA$11),AND($AA$8="CHANGE_PCT_GE",IF(IF(ISNUMBER(CK22),CK22,0)=0,IF(ISNUMBER(BF22),BF22,0)&gt;0,(IF(ISNUMBER(BF22),BF22,0)-IF(ISNUMBER(CK22),CK22,0))/ABS(IF(ISNUMBER(CK22),CK22,0))&gt;=$AA$11)),AND($AA$8="CHANGE_ABS_GE",ABS(IF(ISNUMBER(BF22),BF22,0)-IF(ISNUMBER(CK22),CK22,0))&gt;=$AA$11),AND($AA$8="COUNT_LT",IF(ISNUMBER(BF22),BF22,0)&lt;$AA$11),AND($AA$8="COUNT_LE",IF(ISNUMBER(BF22),BF22,0)&lt;=$AA$11),AND($AA$8="AND_YES",OR(LOWER(LEFT(BF22&amp;"",2))="да",BF22=1),OR(LOWER(LEFT(CK22&amp;"",2))="да",CK22=1)),AND($AA$8="OR_YES",OR(OR(LOWER(LEFT(BF22&amp;"",2))="да",BF22=1),OR(LOWER(LEFT(CK22&amp;"",2))="да",CK22=1)))),$AA$14,$AA$15))))))))))</f>
        <v/>
      </c>
      <c r="AB22" s="70" t="str">
        <f>IF($A22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22="#FIELD",BG22="",AND(OR($AB$8="CHANGE_PCT_GE",$AB$8="CHANGE_ABS_GE",$AB$8="COUNT_FLAG_RULE",$AB$8="AND_YES",$AB$8="OR_YES"),OR(CL22="#FIELD",CL22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22)))),IF($AB$18="LOW_MU",MAX(Настройки!$B$14,$AB$16),IF($AB$18="NEUTRAL",Настройки!$B$15,IF($AB$18="IGNORE","IGNORE",IF(OR(BG22="#FIELD",CL22="#FIELD"),"Поле не найдено","Недостаточно данных")))),IF($AB$8="SIGMOID_INC",MAX(Настройки!$B$14,$AB$16+($AB$17-$AB$16)/(1+EXP(-$AB$12*(IF(ISNUMBER(BG22),BG22,0)-$AB$11)))),IF($AB$8="SIGMOID_DEC",MAX(Настройки!$B$14,$AB$16+($AB$17-$AB$16)/(1+EXP($AB$12*(IF(ISNUMBER(BG22),BG22,0)-$AB$11)))),IF($AB$8="TOP_PERCENT",IF((COUNTIF(INDEX(Данные!$A$7:$CV$106,0,MATCH($AB$9,Данные!$A$6:$CV$6,0)),"&gt;"&amp;IF(ISNUMBER(BG22),BG22,0))+COUNTIFS(INDEX(Данные!$A$7:$CV$106,0,MATCH($AB$9,Данные!$A$6:$CV$6,0)),IF(ISNUMBER(BG22),BG22,0),Данные!$A$7:$A$106,"&lt;"&amp;$A22)+1)/COUNT(INDEX(Данные!$A$7:$CV$106,0,MATCH($AB$9,Данные!$A$6:$CV$6,0)))&lt;=$AB$11,$AB$14,$AB$15),IF($AB$8="MANUAL_MU",MAX(Настройки!$B$14,MIN(1,IF(ISNUMBER(BG22),BG22,0))),IF($AB$8="COUNT_FLAG_RULE",IF(IF(ISNUMBER(BG22),BG22,0)&lt;=$AB$11,$AB$14,IF(IF(ISNUMBER(BG22),BG22,0)&gt;=$AB$12,$AB$15,IF(OR(LOWER(LEFT(CL22&amp;"",2))="да",CL22=1),$AB$13,$AB$15))),IF(OR(AND($AB$8="YES_NO",OR(LOWER(LEFT(BG22&amp;"",2))="да",BG22=1)),AND($AB$8="THRESHOLD_GE",IF(ISNUMBER(BG22),BG22,0)&gt;=$AB$11),AND($AB$8="THRESHOLD_GT",IF(ISNUMBER(BG22),BG22,0)&gt;$AB$11),AND($AB$8="THRESHOLD_LE",IF(ISNUMBER(BG22),BG22,0)&lt;=$AB$11),AND($AB$8="THRESHOLD_LT",IF(ISNUMBER(BG22),BG22,0)&lt;$AB$11),AND($AB$8="CHANGE_PCT_GE",IF(IF(ISNUMBER(CL22),CL22,0)=0,IF(ISNUMBER(BG22),BG22,0)&gt;0,(IF(ISNUMBER(BG22),BG22,0)-IF(ISNUMBER(CL22),CL22,0))/ABS(IF(ISNUMBER(CL22),CL22,0))&gt;=$AB$11)),AND($AB$8="CHANGE_ABS_GE",ABS(IF(ISNUMBER(BG22),BG22,0)-IF(ISNUMBER(CL22),CL22,0))&gt;=$AB$11),AND($AB$8="COUNT_LT",IF(ISNUMBER(BG22),BG22,0)&lt;$AB$11),AND($AB$8="COUNT_LE",IF(ISNUMBER(BG22),BG22,0)&lt;=$AB$11),AND($AB$8="AND_YES",OR(LOWER(LEFT(BG22&amp;"",2))="да",BG22=1),OR(LOWER(LEFT(CL22&amp;"",2))="да",CL22=1)),AND($AB$8="OR_YES",OR(OR(LOWER(LEFT(BG22&amp;"",2))="да",BG22=1),OR(LOWER(LEFT(CL22&amp;"",2))="да",CL22=1)))),$AB$14,$AB$15))))))))))</f>
        <v/>
      </c>
      <c r="AC22" s="70" t="str">
        <f>IF($A22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22="#FIELD",BH22="",AND(OR($AC$8="CHANGE_PCT_GE",$AC$8="CHANGE_ABS_GE",$AC$8="COUNT_FLAG_RULE",$AC$8="AND_YES",$AC$8="OR_YES"),OR(CM22="#FIELD",CM22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22)))),IF($AC$18="LOW_MU",MAX(Настройки!$B$14,$AC$16),IF($AC$18="NEUTRAL",Настройки!$B$15,IF($AC$18="IGNORE","IGNORE",IF(OR(BH22="#FIELD",CM22="#FIELD"),"Поле не найдено","Недостаточно данных")))),IF($AC$8="SIGMOID_INC",MAX(Настройки!$B$14,$AC$16+($AC$17-$AC$16)/(1+EXP(-$AC$12*(IF(ISNUMBER(BH22),BH22,0)-$AC$11)))),IF($AC$8="SIGMOID_DEC",MAX(Настройки!$B$14,$AC$16+($AC$17-$AC$16)/(1+EXP($AC$12*(IF(ISNUMBER(BH22),BH22,0)-$AC$11)))),IF($AC$8="TOP_PERCENT",IF((COUNTIF(INDEX(Данные!$A$7:$CV$106,0,MATCH($AC$9,Данные!$A$6:$CV$6,0)),"&gt;"&amp;IF(ISNUMBER(BH22),BH22,0))+COUNTIFS(INDEX(Данные!$A$7:$CV$106,0,MATCH($AC$9,Данные!$A$6:$CV$6,0)),IF(ISNUMBER(BH22),BH22,0),Данные!$A$7:$A$106,"&lt;"&amp;$A22)+1)/COUNT(INDEX(Данные!$A$7:$CV$106,0,MATCH($AC$9,Данные!$A$6:$CV$6,0)))&lt;=$AC$11,$AC$14,$AC$15),IF($AC$8="MANUAL_MU",MAX(Настройки!$B$14,MIN(1,IF(ISNUMBER(BH22),BH22,0))),IF($AC$8="COUNT_FLAG_RULE",IF(IF(ISNUMBER(BH22),BH22,0)&lt;=$AC$11,$AC$14,IF(IF(ISNUMBER(BH22),BH22,0)&gt;=$AC$12,$AC$15,IF(OR(LOWER(LEFT(CM22&amp;"",2))="да",CM22=1),$AC$13,$AC$15))),IF(OR(AND($AC$8="YES_NO",OR(LOWER(LEFT(BH22&amp;"",2))="да",BH22=1)),AND($AC$8="THRESHOLD_GE",IF(ISNUMBER(BH22),BH22,0)&gt;=$AC$11),AND($AC$8="THRESHOLD_GT",IF(ISNUMBER(BH22),BH22,0)&gt;$AC$11),AND($AC$8="THRESHOLD_LE",IF(ISNUMBER(BH22),BH22,0)&lt;=$AC$11),AND($AC$8="THRESHOLD_LT",IF(ISNUMBER(BH22),BH22,0)&lt;$AC$11),AND($AC$8="CHANGE_PCT_GE",IF(IF(ISNUMBER(CM22),CM22,0)=0,IF(ISNUMBER(BH22),BH22,0)&gt;0,(IF(ISNUMBER(BH22),BH22,0)-IF(ISNUMBER(CM22),CM22,0))/ABS(IF(ISNUMBER(CM22),CM22,0))&gt;=$AC$11)),AND($AC$8="CHANGE_ABS_GE",ABS(IF(ISNUMBER(BH22),BH22,0)-IF(ISNUMBER(CM22),CM22,0))&gt;=$AC$11),AND($AC$8="COUNT_LT",IF(ISNUMBER(BH22),BH22,0)&lt;$AC$11),AND($AC$8="COUNT_LE",IF(ISNUMBER(BH22),BH22,0)&lt;=$AC$11),AND($AC$8="AND_YES",OR(LOWER(LEFT(BH22&amp;"",2))="да",BH22=1),OR(LOWER(LEFT(CM22&amp;"",2))="да",CM22=1)),AND($AC$8="OR_YES",OR(OR(LOWER(LEFT(BH22&amp;"",2))="да",BH22=1),OR(LOWER(LEFT(CM22&amp;"",2))="да",CM22=1)))),$AC$14,$AC$15))))))))))</f>
        <v/>
      </c>
      <c r="AD22" s="70" t="str">
        <f>IF($A22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22="#FIELD",BI22="",AND(OR($AD$8="CHANGE_PCT_GE",$AD$8="CHANGE_ABS_GE",$AD$8="COUNT_FLAG_RULE",$AD$8="AND_YES",$AD$8="OR_YES"),OR(CN22="#FIELD",CN22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22)))),IF($AD$18="LOW_MU",MAX(Настройки!$B$14,$AD$16),IF($AD$18="NEUTRAL",Настройки!$B$15,IF($AD$18="IGNORE","IGNORE",IF(OR(BI22="#FIELD",CN22="#FIELD"),"Поле не найдено","Недостаточно данных")))),IF($AD$8="SIGMOID_INC",MAX(Настройки!$B$14,$AD$16+($AD$17-$AD$16)/(1+EXP(-$AD$12*(IF(ISNUMBER(BI22),BI22,0)-$AD$11)))),IF($AD$8="SIGMOID_DEC",MAX(Настройки!$B$14,$AD$16+($AD$17-$AD$16)/(1+EXP($AD$12*(IF(ISNUMBER(BI22),BI22,0)-$AD$11)))),IF($AD$8="TOP_PERCENT",IF((COUNTIF(INDEX(Данные!$A$7:$CV$106,0,MATCH($AD$9,Данные!$A$6:$CV$6,0)),"&gt;"&amp;IF(ISNUMBER(BI22),BI22,0))+COUNTIFS(INDEX(Данные!$A$7:$CV$106,0,MATCH($AD$9,Данные!$A$6:$CV$6,0)),IF(ISNUMBER(BI22),BI22,0),Данные!$A$7:$A$106,"&lt;"&amp;$A22)+1)/COUNT(INDEX(Данные!$A$7:$CV$106,0,MATCH($AD$9,Данные!$A$6:$CV$6,0)))&lt;=$AD$11,$AD$14,$AD$15),IF($AD$8="MANUAL_MU",MAX(Настройки!$B$14,MIN(1,IF(ISNUMBER(BI22),BI22,0))),IF($AD$8="COUNT_FLAG_RULE",IF(IF(ISNUMBER(BI22),BI22,0)&lt;=$AD$11,$AD$14,IF(IF(ISNUMBER(BI22),BI22,0)&gt;=$AD$12,$AD$15,IF(OR(LOWER(LEFT(CN22&amp;"",2))="да",CN22=1),$AD$13,$AD$15))),IF(OR(AND($AD$8="YES_NO",OR(LOWER(LEFT(BI22&amp;"",2))="да",BI22=1)),AND($AD$8="THRESHOLD_GE",IF(ISNUMBER(BI22),BI22,0)&gt;=$AD$11),AND($AD$8="THRESHOLD_GT",IF(ISNUMBER(BI22),BI22,0)&gt;$AD$11),AND($AD$8="THRESHOLD_LE",IF(ISNUMBER(BI22),BI22,0)&lt;=$AD$11),AND($AD$8="THRESHOLD_LT",IF(ISNUMBER(BI22),BI22,0)&lt;$AD$11),AND($AD$8="CHANGE_PCT_GE",IF(IF(ISNUMBER(CN22),CN22,0)=0,IF(ISNUMBER(BI22),BI22,0)&gt;0,(IF(ISNUMBER(BI22),BI22,0)-IF(ISNUMBER(CN22),CN22,0))/ABS(IF(ISNUMBER(CN22),CN22,0))&gt;=$AD$11)),AND($AD$8="CHANGE_ABS_GE",ABS(IF(ISNUMBER(BI22),BI22,0)-IF(ISNUMBER(CN22),CN22,0))&gt;=$AD$11),AND($AD$8="COUNT_LT",IF(ISNUMBER(BI22),BI22,0)&lt;$AD$11),AND($AD$8="COUNT_LE",IF(ISNUMBER(BI22),BI22,0)&lt;=$AD$11),AND($AD$8="AND_YES",OR(LOWER(LEFT(BI22&amp;"",2))="да",BI22=1),OR(LOWER(LEFT(CN22&amp;"",2))="да",CN22=1)),AND($AD$8="OR_YES",OR(OR(LOWER(LEFT(BI22&amp;"",2))="да",BI22=1),OR(LOWER(LEFT(CN22&amp;"",2))="да",CN22=1)))),$AD$14,$AD$15))))))))))</f>
        <v/>
      </c>
      <c r="AE22" s="71" t="str">
        <f>IF($A22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22="#FIELD",BJ22="",AND(OR($AE$8="CHANGE_PCT_GE",$AE$8="CHANGE_ABS_GE",$AE$8="COUNT_FLAG_RULE",$AE$8="AND_YES",$AE$8="OR_YES"),OR(CO22="#FIELD",CO22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22)))),IF($AE$18="LOW_MU",MAX(Настройки!$B$14,$AE$16),IF($AE$18="NEUTRAL",Настройки!$B$15,IF($AE$18="IGNORE","IGNORE",IF(OR(BJ22="#FIELD",CO22="#FIELD"),"Поле не найдено","Недостаточно данных")))),IF($AE$8="SIGMOID_INC",MAX(Настройки!$B$14,$AE$16+($AE$17-$AE$16)/(1+EXP(-$AE$12*(IF(ISNUMBER(BJ22),BJ22,0)-$AE$11)))),IF($AE$8="SIGMOID_DEC",MAX(Настройки!$B$14,$AE$16+($AE$17-$AE$16)/(1+EXP($AE$12*(IF(ISNUMBER(BJ22),BJ22,0)-$AE$11)))),IF($AE$8="TOP_PERCENT",IF((COUNTIF(INDEX(Данные!$A$7:$CV$106,0,MATCH($AE$9,Данные!$A$6:$CV$6,0)),"&gt;"&amp;IF(ISNUMBER(BJ22),BJ22,0))+COUNTIFS(INDEX(Данные!$A$7:$CV$106,0,MATCH($AE$9,Данные!$A$6:$CV$6,0)),IF(ISNUMBER(BJ22),BJ22,0),Данные!$A$7:$A$106,"&lt;"&amp;$A22)+1)/COUNT(INDEX(Данные!$A$7:$CV$106,0,MATCH($AE$9,Данные!$A$6:$CV$6,0)))&lt;=$AE$11,$AE$14,$AE$15),IF($AE$8="MANUAL_MU",MAX(Настройки!$B$14,MIN(1,IF(ISNUMBER(BJ22),BJ22,0))),IF($AE$8="COUNT_FLAG_RULE",IF(IF(ISNUMBER(BJ22),BJ22,0)&lt;=$AE$11,$AE$14,IF(IF(ISNUMBER(BJ22),BJ22,0)&gt;=$AE$12,$AE$15,IF(OR(LOWER(LEFT(CO22&amp;"",2))="да",CO22=1),$AE$13,$AE$15))),IF(OR(AND($AE$8="YES_NO",OR(LOWER(LEFT(BJ22&amp;"",2))="да",BJ22=1)),AND($AE$8="THRESHOLD_GE",IF(ISNUMBER(BJ22),BJ22,0)&gt;=$AE$11),AND($AE$8="THRESHOLD_GT",IF(ISNUMBER(BJ22),BJ22,0)&gt;$AE$11),AND($AE$8="THRESHOLD_LE",IF(ISNUMBER(BJ22),BJ22,0)&lt;=$AE$11),AND($AE$8="THRESHOLD_LT",IF(ISNUMBER(BJ22),BJ22,0)&lt;$AE$11),AND($AE$8="CHANGE_PCT_GE",IF(IF(ISNUMBER(CO22),CO22,0)=0,IF(ISNUMBER(BJ22),BJ22,0)&gt;0,(IF(ISNUMBER(BJ22),BJ22,0)-IF(ISNUMBER(CO22),CO22,0))/ABS(IF(ISNUMBER(CO22),CO22,0))&gt;=$AE$11)),AND($AE$8="CHANGE_ABS_GE",ABS(IF(ISNUMBER(BJ22),BJ22,0)-IF(ISNUMBER(CO22),CO22,0))&gt;=$AE$11),AND($AE$8="COUNT_LT",IF(ISNUMBER(BJ22),BJ22,0)&lt;$AE$11),AND($AE$8="COUNT_LE",IF(ISNUMBER(BJ22),BJ22,0)&lt;=$AE$11),AND($AE$8="AND_YES",OR(LOWER(LEFT(BJ22&amp;"",2))="да",BJ22=1),OR(LOWER(LEFT(CO22&amp;"",2))="да",CO22=1)),AND($AE$8="OR_YES",OR(OR(LOWER(LEFT(BJ22&amp;"",2))="да",BJ22=1),OR(LOWER(LEFT(CO22&amp;"",2))="да",CO22=1)))),$AE$14,$AE$15))))))))))</f>
        <v/>
      </c>
      <c r="AF22" s="75"/>
      <c r="AG22" s="76" t="str">
        <f>IF($A22="","",IF($B$4&lt;&gt;"Да","",IF($B$9="","",IF(COUNTIF(Данные!$A$6:$CV$6,$B$9)=0,"#FIELD",INDEX(Данные!$A$7:$CV$106,ROW()-19,MATCH($B$9,Данные!$A$6:$CV$6,0))))))</f>
        <v>Нет</v>
      </c>
      <c r="AH22" s="76" t="str">
        <f>IF($A22="","",IF($C$4&lt;&gt;"Да","",IF($C$9="","",IF(COUNTIF(Данные!$A$6:$CV$6,$C$9)=0,"#FIELD",INDEX(Данные!$A$7:$CV$106,ROW()-19,MATCH($C$9,Данные!$A$6:$CV$6,0))))))</f>
        <v>Нет</v>
      </c>
      <c r="AI22" s="76" t="str">
        <f>IF($A22="","",IF($D$4&lt;&gt;"Да","",IF($D$9="","",IF(COUNTIF(Данные!$A$6:$CV$6,$D$9)=0,"#FIELD",INDEX(Данные!$A$7:$CV$106,ROW()-19,MATCH($D$9,Данные!$A$6:$CV$6,0))))))</f>
        <v>Нет</v>
      </c>
      <c r="AJ22" s="76" t="str">
        <f>IF($A22="","",IF($E$4&lt;&gt;"Да","",IF($E$9="","",IF(COUNTIF(Данные!$A$6:$CV$6,$E$9)=0,"#FIELD",INDEX(Данные!$A$7:$CV$106,ROW()-19,MATCH($E$9,Данные!$A$6:$CV$6,0))))))</f>
        <v>Да</v>
      </c>
      <c r="AK22" s="76" t="str">
        <f>IF($A22="","",IF($F$4&lt;&gt;"Да","",IF($F$9="","",IF(COUNTIF(Данные!$A$6:$CV$6,$F$9)=0,"#FIELD",INDEX(Данные!$A$7:$CV$106,ROW()-19,MATCH($F$9,Данные!$A$6:$CV$6,0))))))</f>
        <v>Да</v>
      </c>
      <c r="AL22" s="76" t="str">
        <f>IF($A22="","",IF($G$4&lt;&gt;"Да","",IF($G$9="","",IF(COUNTIF(Данные!$A$6:$CV$6,$G$9)=0,"#FIELD",INDEX(Данные!$A$7:$CV$106,ROW()-19,MATCH($G$9,Данные!$A$6:$CV$6,0))))))</f>
        <v>Да</v>
      </c>
      <c r="AM22" s="76">
        <f>IF($A22="","",IF($H$4&lt;&gt;"Да","",IF($H$9="","",IF(COUNTIF(Данные!$A$6:$CV$6,$H$9)=0,"#FIELD",INDEX(Данные!$A$7:$CV$106,ROW()-19,MATCH($H$9,Данные!$A$6:$CV$6,0))))))</f>
        <v>1.7287671232876711</v>
      </c>
      <c r="AN22" s="76" t="str">
        <f>IF($A22="","",IF($I$4&lt;&gt;"Да","",IF($I$9="","",IF(COUNTIF(Данные!$A$6:$CV$6,$I$9)=0,"#FIELD",INDEX(Данные!$A$7:$CV$106,ROW()-19,MATCH($I$9,Данные!$A$6:$CV$6,0))))))</f>
        <v>Да</v>
      </c>
      <c r="AO22" s="76">
        <f>IF($A22="","",IF($J$4&lt;&gt;"Да","",IF($J$9="","",IF(COUNTIF(Данные!$A$6:$CV$6,$J$9)=0,"#FIELD",INDEX(Данные!$A$7:$CV$106,ROW()-19,MATCH($J$9,Данные!$A$6:$CV$6,0))))))</f>
        <v>1.0949771689497716</v>
      </c>
      <c r="AP22" s="76" t="str">
        <f>IF($A22="","",IF($K$4&lt;&gt;"Да","",IF($K$9="","",IF(COUNTIF(Данные!$A$6:$CV$6,$K$9)=0,"#FIELD",INDEX(Данные!$A$7:$CV$106,ROW()-19,MATCH($K$9,Данные!$A$6:$CV$6,0))))))</f>
        <v/>
      </c>
      <c r="AQ22" s="76" t="str">
        <f>IF($A22="","",IF($L$4&lt;&gt;"Да","",IF($L$9="","",IF(COUNTIF(Данные!$A$6:$CV$6,$L$9)=0,"#FIELD",INDEX(Данные!$A$7:$CV$106,ROW()-19,MATCH($L$9,Данные!$A$6:$CV$6,0))))))</f>
        <v/>
      </c>
      <c r="AR22" s="76" t="str">
        <f>IF($A22="","",IF($M$4&lt;&gt;"Да","",IF($M$9="","",IF(COUNTIF(Данные!$A$6:$CV$6,$M$9)=0,"#FIELD",INDEX(Данные!$A$7:$CV$106,ROW()-19,MATCH($M$9,Данные!$A$6:$CV$6,0))))))</f>
        <v/>
      </c>
      <c r="AS22" s="76" t="str">
        <f>IF($A22="","",IF($N$4&lt;&gt;"Да","",IF($N$9="","",IF(COUNTIF(Данные!$A$6:$CV$6,$N$9)=0,"#FIELD",INDEX(Данные!$A$7:$CV$106,ROW()-19,MATCH($N$9,Данные!$A$6:$CV$6,0))))))</f>
        <v/>
      </c>
      <c r="AT22" s="76" t="str">
        <f>IF($A22="","",IF($O$4&lt;&gt;"Да","",IF($O$9="","",IF(COUNTIF(Данные!$A$6:$CV$6,$O$9)=0,"#FIELD",INDEX(Данные!$A$7:$CV$106,ROW()-19,MATCH($O$9,Данные!$A$6:$CV$6,0))))))</f>
        <v/>
      </c>
      <c r="AU22" s="76" t="str">
        <f>IF($A22="","",IF($P$4&lt;&gt;"Да","",IF($P$9="","",IF(COUNTIF(Данные!$A$6:$CV$6,$P$9)=0,"#FIELD",INDEX(Данные!$A$7:$CV$106,ROW()-19,MATCH($P$9,Данные!$A$6:$CV$6,0))))))</f>
        <v/>
      </c>
      <c r="AV22" s="76" t="str">
        <f>IF($A22="","",IF($Q$4&lt;&gt;"Да","",IF($Q$9="","",IF(COUNTIF(Данные!$A$6:$CV$6,$Q$9)=0,"#FIELD",INDEX(Данные!$A$7:$CV$106,ROW()-19,MATCH($Q$9,Данные!$A$6:$CV$6,0))))))</f>
        <v/>
      </c>
      <c r="AW22" s="76" t="str">
        <f>IF($A22="","",IF($R$4&lt;&gt;"Да","",IF($R$9="","",IF(COUNTIF(Данные!$A$6:$CV$6,$R$9)=0,"#FIELD",INDEX(Данные!$A$7:$CV$106,ROW()-19,MATCH($R$9,Данные!$A$6:$CV$6,0))))))</f>
        <v/>
      </c>
      <c r="AX22" s="76" t="str">
        <f>IF($A22="","",IF($S$4&lt;&gt;"Да","",IF($S$9="","",IF(COUNTIF(Данные!$A$6:$CV$6,$S$9)=0,"#FIELD",INDEX(Данные!$A$7:$CV$106,ROW()-19,MATCH($S$9,Данные!$A$6:$CV$6,0))))))</f>
        <v/>
      </c>
      <c r="AY22" s="76" t="str">
        <f>IF($A22="","",IF($T$4&lt;&gt;"Да","",IF($T$9="","",IF(COUNTIF(Данные!$A$6:$CV$6,$T$9)=0,"#FIELD",INDEX(Данные!$A$7:$CV$106,ROW()-19,MATCH($T$9,Данные!$A$6:$CV$6,0))))))</f>
        <v/>
      </c>
      <c r="AZ22" s="76" t="str">
        <f>IF($A22="","",IF($U$4&lt;&gt;"Да","",IF($U$9="","",IF(COUNTIF(Данные!$A$6:$CV$6,$U$9)=0,"#FIELD",INDEX(Данные!$A$7:$CV$106,ROW()-19,MATCH($U$9,Данные!$A$6:$CV$6,0))))))</f>
        <v/>
      </c>
      <c r="BA22" s="76" t="str">
        <f>IF($A22="","",IF($V$4&lt;&gt;"Да","",IF($V$9="","",IF(COUNTIF(Данные!$A$6:$CV$6,$V$9)=0,"#FIELD",INDEX(Данные!$A$7:$CV$106,ROW()-19,MATCH($V$9,Данные!$A$6:$CV$6,0))))))</f>
        <v/>
      </c>
      <c r="BB22" s="76" t="str">
        <f>IF($A22="","",IF($W$4&lt;&gt;"Да","",IF($W$9="","",IF(COUNTIF(Данные!$A$6:$CV$6,$W$9)=0,"#FIELD",INDEX(Данные!$A$7:$CV$106,ROW()-19,MATCH($W$9,Данные!$A$6:$CV$6,0))))))</f>
        <v/>
      </c>
      <c r="BC22" s="76" t="str">
        <f>IF($A22="","",IF($X$4&lt;&gt;"Да","",IF($X$9="","",IF(COUNTIF(Данные!$A$6:$CV$6,$X$9)=0,"#FIELD",INDEX(Данные!$A$7:$CV$106,ROW()-19,MATCH($X$9,Данные!$A$6:$CV$6,0))))))</f>
        <v/>
      </c>
      <c r="BD22" s="76" t="str">
        <f>IF($A22="","",IF($Y$4&lt;&gt;"Да","",IF($Y$9="","",IF(COUNTIF(Данные!$A$6:$CV$6,$Y$9)=0,"#FIELD",INDEX(Данные!$A$7:$CV$106,ROW()-19,MATCH($Y$9,Данные!$A$6:$CV$6,0))))))</f>
        <v/>
      </c>
      <c r="BE22" s="76" t="str">
        <f>IF($A22="","",IF($Z$4&lt;&gt;"Да","",IF($Z$9="","",IF(COUNTIF(Данные!$A$6:$CV$6,$Z$9)=0,"#FIELD",INDEX(Данные!$A$7:$CV$106,ROW()-19,MATCH($Z$9,Данные!$A$6:$CV$6,0))))))</f>
        <v/>
      </c>
      <c r="BF22" s="76" t="str">
        <f>IF($A22="","",IF($AA$4&lt;&gt;"Да","",IF($AA$9="","",IF(COUNTIF(Данные!$A$6:$CV$6,$AA$9)=0,"#FIELD",INDEX(Данные!$A$7:$CV$106,ROW()-19,MATCH($AA$9,Данные!$A$6:$CV$6,0))))))</f>
        <v/>
      </c>
      <c r="BG22" s="76" t="str">
        <f>IF($A22="","",IF($AB$4&lt;&gt;"Да","",IF($AB$9="","",IF(COUNTIF(Данные!$A$6:$CV$6,$AB$9)=0,"#FIELD",INDEX(Данные!$A$7:$CV$106,ROW()-19,MATCH($AB$9,Данные!$A$6:$CV$6,0))))))</f>
        <v/>
      </c>
      <c r="BH22" s="76" t="str">
        <f>IF($A22="","",IF($AC$4&lt;&gt;"Да","",IF($AC$9="","",IF(COUNTIF(Данные!$A$6:$CV$6,$AC$9)=0,"#FIELD",INDEX(Данные!$A$7:$CV$106,ROW()-19,MATCH($AC$9,Данные!$A$6:$CV$6,0))))))</f>
        <v/>
      </c>
      <c r="BI22" s="76" t="str">
        <f>IF($A22="","",IF($AD$4&lt;&gt;"Да","",IF($AD$9="","",IF(COUNTIF(Данные!$A$6:$CV$6,$AD$9)=0,"#FIELD",INDEX(Данные!$A$7:$CV$106,ROW()-19,MATCH($AD$9,Данные!$A$6:$CV$6,0))))))</f>
        <v/>
      </c>
      <c r="BJ22" s="76" t="str">
        <f>IF($A22="","",IF($AE$4&lt;&gt;"Да","",IF($AE$9="","",IF(COUNTIF(Данные!$A$6:$CV$6,$AE$9)=0,"#FIELD",INDEX(Данные!$A$7:$CV$106,ROW()-19,MATCH($AE$9,Данные!$A$6:$CV$6,0))))))</f>
        <v/>
      </c>
      <c r="BK22" s="76"/>
      <c r="BL22" s="76" t="str">
        <f>IF($A22="","",IF($B$4&lt;&gt;"Да","",IF($B$10="","",IF(COUNTIF(Данные!$A$6:$CV$6,$B$10)=0,"#FIELD",INDEX(Данные!$A$7:$CV$106,ROW()-19,MATCH($B$10,Данные!$A$6:$CV$6,0))))))</f>
        <v>#FIELD</v>
      </c>
      <c r="BM22" s="76" t="str">
        <f>IF($A22="","",IF($C$4&lt;&gt;"Да","",IF($C$10="","",IF(COUNTIF(Данные!$A$6:$CV$6,$C$10)=0,"#FIELD",INDEX(Данные!$A$7:$CV$106,ROW()-19,MATCH($C$10,Данные!$A$6:$CV$6,0))))))</f>
        <v>#FIELD</v>
      </c>
      <c r="BN22" s="76" t="str">
        <f>IF($A22="","",IF($D$4&lt;&gt;"Да","",IF($D$10="","",IF(COUNTIF(Данные!$A$6:$CV$6,$D$10)=0,"#FIELD",INDEX(Данные!$A$7:$CV$106,ROW()-19,MATCH($D$10,Данные!$A$6:$CV$6,0))))))</f>
        <v>#FIELD</v>
      </c>
      <c r="BO22" s="76" t="str">
        <f>IF($A22="","",IF($E$4&lt;&gt;"Да","",IF($E$10="","",IF(COUNTIF(Данные!$A$6:$CV$6,$E$10)=0,"#FIELD",INDEX(Данные!$A$7:$CV$106,ROW()-19,MATCH($E$10,Данные!$A$6:$CV$6,0))))))</f>
        <v>#FIELD</v>
      </c>
      <c r="BP22" s="76" t="str">
        <f>IF($A22="","",IF($F$4&lt;&gt;"Да","",IF($F$10="","",IF(COUNTIF(Данные!$A$6:$CV$6,$F$10)=0,"#FIELD",INDEX(Данные!$A$7:$CV$106,ROW()-19,MATCH($F$10,Данные!$A$6:$CV$6,0))))))</f>
        <v>#FIELD</v>
      </c>
      <c r="BQ22" s="76" t="str">
        <f>IF($A22="","",IF($G$4&lt;&gt;"Да","",IF($G$10="","",IF(COUNTIF(Данные!$A$6:$CV$6,$G$10)=0,"#FIELD",INDEX(Данные!$A$7:$CV$106,ROW()-19,MATCH($G$10,Данные!$A$6:$CV$6,0))))))</f>
        <v>#FIELD</v>
      </c>
      <c r="BR22" s="76" t="str">
        <f>IF($A22="","",IF($H$4&lt;&gt;"Да","",IF($H$10="","",IF(COUNTIF(Данные!$A$6:$CV$6,$H$10)=0,"#FIELD",INDEX(Данные!$A$7:$CV$106,ROW()-19,MATCH($H$10,Данные!$A$6:$CV$6,0))))))</f>
        <v>#FIELD</v>
      </c>
      <c r="BS22" s="76" t="str">
        <f>IF($A22="","",IF($I$4&lt;&gt;"Да","",IF($I$10="","",IF(COUNTIF(Данные!$A$6:$CV$6,$I$10)=0,"#FIELD",INDEX(Данные!$A$7:$CV$106,ROW()-19,MATCH($I$10,Данные!$A$6:$CV$6,0))))))</f>
        <v>#FIELD</v>
      </c>
      <c r="BT22" s="76" t="str">
        <f>IF($A22="","",IF($J$4&lt;&gt;"Да","",IF($J$10="","",IF(COUNTIF(Данные!$A$6:$CV$6,$J$10)=0,"#FIELD",INDEX(Данные!$A$7:$CV$106,ROW()-19,MATCH($J$10,Данные!$A$6:$CV$6,0))))))</f>
        <v>#FIELD</v>
      </c>
      <c r="BU22" s="76" t="str">
        <f>IF($A22="","",IF($K$4&lt;&gt;"Да","",IF($K$10="","",IF(COUNTIF(Данные!$A$6:$CV$6,$K$10)=0,"#FIELD",INDEX(Данные!$A$7:$CV$106,ROW()-19,MATCH($K$10,Данные!$A$6:$CV$6,0))))))</f>
        <v/>
      </c>
      <c r="BV22" s="76" t="str">
        <f>IF($A22="","",IF($L$4&lt;&gt;"Да","",IF($L$10="","",IF(COUNTIF(Данные!$A$6:$CV$6,$L$10)=0,"#FIELD",INDEX(Данные!$A$7:$CV$106,ROW()-19,MATCH($L$10,Данные!$A$6:$CV$6,0))))))</f>
        <v/>
      </c>
      <c r="BW22" s="76" t="str">
        <f>IF($A22="","",IF($M$4&lt;&gt;"Да","",IF($M$10="","",IF(COUNTIF(Данные!$A$6:$CV$6,$M$10)=0,"#FIELD",INDEX(Данные!$A$7:$CV$106,ROW()-19,MATCH($M$10,Данные!$A$6:$CV$6,0))))))</f>
        <v/>
      </c>
      <c r="BX22" s="76" t="str">
        <f>IF($A22="","",IF($N$4&lt;&gt;"Да","",IF($N$10="","",IF(COUNTIF(Данные!$A$6:$CV$6,$N$10)=0,"#FIELD",INDEX(Данные!$A$7:$CV$106,ROW()-19,MATCH($N$10,Данные!$A$6:$CV$6,0))))))</f>
        <v/>
      </c>
      <c r="BY22" s="76" t="str">
        <f>IF($A22="","",IF($O$4&lt;&gt;"Да","",IF($O$10="","",IF(COUNTIF(Данные!$A$6:$CV$6,$O$10)=0,"#FIELD",INDEX(Данные!$A$7:$CV$106,ROW()-19,MATCH($O$10,Данные!$A$6:$CV$6,0))))))</f>
        <v/>
      </c>
      <c r="BZ22" s="76" t="str">
        <f>IF($A22="","",IF($P$4&lt;&gt;"Да","",IF($P$10="","",IF(COUNTIF(Данные!$A$6:$CV$6,$P$10)=0,"#FIELD",INDEX(Данные!$A$7:$CV$106,ROW()-19,MATCH($P$10,Данные!$A$6:$CV$6,0))))))</f>
        <v/>
      </c>
      <c r="CA22" s="76" t="str">
        <f>IF($A22="","",IF($Q$4&lt;&gt;"Да","",IF($Q$10="","",IF(COUNTIF(Данные!$A$6:$CV$6,$Q$10)=0,"#FIELD",INDEX(Данные!$A$7:$CV$106,ROW()-19,MATCH($Q$10,Данные!$A$6:$CV$6,0))))))</f>
        <v/>
      </c>
      <c r="CB22" s="76" t="str">
        <f>IF($A22="","",IF($R$4&lt;&gt;"Да","",IF($R$10="","",IF(COUNTIF(Данные!$A$6:$CV$6,$R$10)=0,"#FIELD",INDEX(Данные!$A$7:$CV$106,ROW()-19,MATCH($R$10,Данные!$A$6:$CV$6,0))))))</f>
        <v/>
      </c>
      <c r="CC22" s="76" t="str">
        <f>IF($A22="","",IF($S$4&lt;&gt;"Да","",IF($S$10="","",IF(COUNTIF(Данные!$A$6:$CV$6,$S$10)=0,"#FIELD",INDEX(Данные!$A$7:$CV$106,ROW()-19,MATCH($S$10,Данные!$A$6:$CV$6,0))))))</f>
        <v/>
      </c>
      <c r="CD22" s="76" t="str">
        <f>IF($A22="","",IF($T$4&lt;&gt;"Да","",IF($T$10="","",IF(COUNTIF(Данные!$A$6:$CV$6,$T$10)=0,"#FIELD",INDEX(Данные!$A$7:$CV$106,ROW()-19,MATCH($T$10,Данные!$A$6:$CV$6,0))))))</f>
        <v/>
      </c>
      <c r="CE22" s="76" t="str">
        <f>IF($A22="","",IF($U$4&lt;&gt;"Да","",IF($U$10="","",IF(COUNTIF(Данные!$A$6:$CV$6,$U$10)=0,"#FIELD",INDEX(Данные!$A$7:$CV$106,ROW()-19,MATCH($U$10,Данные!$A$6:$CV$6,0))))))</f>
        <v/>
      </c>
      <c r="CF22" s="76" t="str">
        <f>IF($A22="","",IF($V$4&lt;&gt;"Да","",IF($V$10="","",IF(COUNTIF(Данные!$A$6:$CV$6,$V$10)=0,"#FIELD",INDEX(Данные!$A$7:$CV$106,ROW()-19,MATCH($V$10,Данные!$A$6:$CV$6,0))))))</f>
        <v/>
      </c>
      <c r="CG22" s="76" t="str">
        <f>IF($A22="","",IF($W$4&lt;&gt;"Да","",IF($W$10="","",IF(COUNTIF(Данные!$A$6:$CV$6,$W$10)=0,"#FIELD",INDEX(Данные!$A$7:$CV$106,ROW()-19,MATCH($W$10,Данные!$A$6:$CV$6,0))))))</f>
        <v/>
      </c>
      <c r="CH22" s="76" t="str">
        <f>IF($A22="","",IF($X$4&lt;&gt;"Да","",IF($X$10="","",IF(COUNTIF(Данные!$A$6:$CV$6,$X$10)=0,"#FIELD",INDEX(Данные!$A$7:$CV$106,ROW()-19,MATCH($X$10,Данные!$A$6:$CV$6,0))))))</f>
        <v/>
      </c>
      <c r="CI22" s="76" t="str">
        <f>IF($A22="","",IF($Y$4&lt;&gt;"Да","",IF($Y$10="","",IF(COUNTIF(Данные!$A$6:$CV$6,$Y$10)=0,"#FIELD",INDEX(Данные!$A$7:$CV$106,ROW()-19,MATCH($Y$10,Данные!$A$6:$CV$6,0))))))</f>
        <v/>
      </c>
      <c r="CJ22" s="76" t="str">
        <f>IF($A22="","",IF($Z$4&lt;&gt;"Да","",IF($Z$10="","",IF(COUNTIF(Данные!$A$6:$CV$6,$Z$10)=0,"#FIELD",INDEX(Данные!$A$7:$CV$106,ROW()-19,MATCH($Z$10,Данные!$A$6:$CV$6,0))))))</f>
        <v/>
      </c>
      <c r="CK22" s="76" t="str">
        <f>IF($A22="","",IF($AA$4&lt;&gt;"Да","",IF($AA$10="","",IF(COUNTIF(Данные!$A$6:$CV$6,$AA$10)=0,"#FIELD",INDEX(Данные!$A$7:$CV$106,ROW()-19,MATCH($AA$10,Данные!$A$6:$CV$6,0))))))</f>
        <v/>
      </c>
      <c r="CL22" s="76" t="str">
        <f>IF($A22="","",IF($AB$4&lt;&gt;"Да","",IF($AB$10="","",IF(COUNTIF(Данные!$A$6:$CV$6,$AB$10)=0,"#FIELD",INDEX(Данные!$A$7:$CV$106,ROW()-19,MATCH($AB$10,Данные!$A$6:$CV$6,0))))))</f>
        <v/>
      </c>
      <c r="CM22" s="76" t="str">
        <f>IF($A22="","",IF($AC$4&lt;&gt;"Да","",IF($AC$10="","",IF(COUNTIF(Данные!$A$6:$CV$6,$AC$10)=0,"#FIELD",INDEX(Данные!$A$7:$CV$106,ROW()-19,MATCH($AC$10,Данные!$A$6:$CV$6,0))))))</f>
        <v/>
      </c>
      <c r="CN22" s="76" t="str">
        <f>IF($A22="","",IF($AD$4&lt;&gt;"Да","",IF($AD$10="","",IF(COUNTIF(Данные!$A$6:$CV$6,$AD$10)=0,"#FIELD",INDEX(Данные!$A$7:$CV$106,ROW()-19,MATCH($AD$10,Данные!$A$6:$CV$6,0))))))</f>
        <v/>
      </c>
      <c r="CO22" s="77" t="str">
        <f>IF($A22="","",IF($AE$4&lt;&gt;"Да","",IF($AE$10="","",IF(COUNTIF(Данные!$A$6:$CV$6,$AE$10)=0,"#FIELD",INDEX(Данные!$A$7:$CV$106,ROW()-19,MATCH($AE$10,Данные!$A$6:$CV$6,0))))))</f>
        <v/>
      </c>
    </row>
    <row r="23" spans="1:93">
      <c r="A23" s="24" t="str">
        <f>IF(Данные!A10="","",Данные!A10)</f>
        <v>081</v>
      </c>
      <c r="B23" s="19">
        <f>IF($A23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23="#FIELD",AG23="",AND(OR($B$8="CHANGE_PCT_GE",$B$8="CHANGE_ABS_GE",$B$8="COUNT_FLAG_RULE",$B$8="AND_YES",$B$8="OR_YES"),OR(BL23="#FIELD",BL23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23)))),IF($B$18="LOW_MU",MAX(Настройки!$B$14,$B$16),IF($B$18="NEUTRAL",Настройки!$B$15,IF($B$18="IGNORE","IGNORE",IF(OR(AG23="#FIELD",BL23="#FIELD"),"Поле не найдено","Недостаточно данных")))),IF($B$8="SIGMOID_INC",MAX(Настройки!$B$14,$B$16+($B$17-$B$16)/(1+EXP(-$B$12*(IF(ISNUMBER(AG23),AG23,0)-$B$11)))),IF($B$8="SIGMOID_DEC",MAX(Настройки!$B$14,$B$16+($B$17-$B$16)/(1+EXP($B$12*(IF(ISNUMBER(AG23),AG23,0)-$B$11)))),IF($B$8="TOP_PERCENT",IF((COUNTIF(INDEX(Данные!$A$7:$CV$106,0,MATCH($B$9,Данные!$A$6:$CV$6,0)),"&gt;"&amp;IF(ISNUMBER(AG23),AG23,0))+COUNTIFS(INDEX(Данные!$A$7:$CV$106,0,MATCH($B$9,Данные!$A$6:$CV$6,0)),IF(ISNUMBER(AG23),AG23,0),Данные!$A$7:$A$106,"&lt;"&amp;$A23)+1)/COUNT(INDEX(Данные!$A$7:$CV$106,0,MATCH($B$9,Данные!$A$6:$CV$6,0)))&lt;=$B$11,$B$14,$B$15),IF($B$8="MANUAL_MU",MAX(Настройки!$B$14,MIN(1,IF(ISNUMBER(AG23),AG23,0))),IF($B$8="COUNT_FLAG_RULE",IF(IF(ISNUMBER(AG23),AG23,0)&lt;=$B$11,$B$14,IF(IF(ISNUMBER(AG23),AG23,0)&gt;=$B$12,$B$15,IF(OR(LOWER(LEFT(BL23&amp;"",2))="да",BL23=1),$B$13,$B$15))),IF(OR(AND($B$8="YES_NO",OR(LOWER(LEFT(AG23&amp;"",2))="да",AG23=1)),AND($B$8="THRESHOLD_GE",IF(ISNUMBER(AG23),AG23,0)&gt;=$B$11),AND($B$8="THRESHOLD_GT",IF(ISNUMBER(AG23),AG23,0)&gt;$B$11),AND($B$8="THRESHOLD_LE",IF(ISNUMBER(AG23),AG23,0)&lt;=$B$11),AND($B$8="THRESHOLD_LT",IF(ISNUMBER(AG23),AG23,0)&lt;$B$11),AND($B$8="CHANGE_PCT_GE",IF(IF(ISNUMBER(BL23),BL23,0)=0,IF(ISNUMBER(AG23),AG23,0)&gt;0,(IF(ISNUMBER(AG23),AG23,0)-IF(ISNUMBER(BL23),BL23,0))/ABS(IF(ISNUMBER(BL23),BL23,0))&gt;=$B$11)),AND($B$8="CHANGE_ABS_GE",ABS(IF(ISNUMBER(AG23),AG23,0)-IF(ISNUMBER(BL23),BL23,0))&gt;=$B$11),AND($B$8="COUNT_LT",IF(ISNUMBER(AG23),AG23,0)&lt;$B$11),AND($B$8="COUNT_LE",IF(ISNUMBER(AG23),AG23,0)&lt;=$B$11),AND($B$8="AND_YES",OR(LOWER(LEFT(AG23&amp;"",2))="да",AG23=1),OR(LOWER(LEFT(BL23&amp;"",2))="да",BL23=1)),AND($B$8="OR_YES",OR(OR(LOWER(LEFT(AG23&amp;"",2))="да",AG23=1),OR(LOWER(LEFT(BL23&amp;"",2))="да",BL23=1)))),$B$14,$B$15))))))))))</f>
        <v>0.1</v>
      </c>
      <c r="C23" s="19">
        <f>IF($A23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23="#FIELD",AH23="",AND(OR($C$8="CHANGE_PCT_GE",$C$8="CHANGE_ABS_GE",$C$8="COUNT_FLAG_RULE",$C$8="AND_YES",$C$8="OR_YES"),OR(BM23="#FIELD",BM23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23)))),IF($C$18="LOW_MU",MAX(Настройки!$B$14,$C$16),IF($C$18="NEUTRAL",Настройки!$B$15,IF($C$18="IGNORE","IGNORE",IF(OR(AH23="#FIELD",BM23="#FIELD"),"Поле не найдено","Недостаточно данных")))),IF($C$8="SIGMOID_INC",MAX(Настройки!$B$14,$C$16+($C$17-$C$16)/(1+EXP(-$C$12*(IF(ISNUMBER(AH23),AH23,0)-$C$11)))),IF($C$8="SIGMOID_DEC",MAX(Настройки!$B$14,$C$16+($C$17-$C$16)/(1+EXP($C$12*(IF(ISNUMBER(AH23),AH23,0)-$C$11)))),IF($C$8="TOP_PERCENT",IF((COUNTIF(INDEX(Данные!$A$7:$CV$106,0,MATCH($C$9,Данные!$A$6:$CV$6,0)),"&gt;"&amp;IF(ISNUMBER(AH23),AH23,0))+COUNTIFS(INDEX(Данные!$A$7:$CV$106,0,MATCH($C$9,Данные!$A$6:$CV$6,0)),IF(ISNUMBER(AH23),AH23,0),Данные!$A$7:$A$106,"&lt;"&amp;$A23)+1)/COUNT(INDEX(Данные!$A$7:$CV$106,0,MATCH($C$9,Данные!$A$6:$CV$6,0)))&lt;=$C$11,$C$14,$C$15),IF($C$8="MANUAL_MU",MAX(Настройки!$B$14,MIN(1,IF(ISNUMBER(AH23),AH23,0))),IF($C$8="COUNT_FLAG_RULE",IF(IF(ISNUMBER(AH23),AH23,0)&lt;=$C$11,$C$14,IF(IF(ISNUMBER(AH23),AH23,0)&gt;=$C$12,$C$15,IF(OR(LOWER(LEFT(BM23&amp;"",2))="да",BM23=1),$C$13,$C$15))),IF(OR(AND($C$8="YES_NO",OR(LOWER(LEFT(AH23&amp;"",2))="да",AH23=1)),AND($C$8="THRESHOLD_GE",IF(ISNUMBER(AH23),AH23,0)&gt;=$C$11),AND($C$8="THRESHOLD_GT",IF(ISNUMBER(AH23),AH23,0)&gt;$C$11),AND($C$8="THRESHOLD_LE",IF(ISNUMBER(AH23),AH23,0)&lt;=$C$11),AND($C$8="THRESHOLD_LT",IF(ISNUMBER(AH23),AH23,0)&lt;$C$11),AND($C$8="CHANGE_PCT_GE",IF(IF(ISNUMBER(BM23),BM23,0)=0,IF(ISNUMBER(AH23),AH23,0)&gt;0,(IF(ISNUMBER(AH23),AH23,0)-IF(ISNUMBER(BM23),BM23,0))/ABS(IF(ISNUMBER(BM23),BM23,0))&gt;=$C$11)),AND($C$8="CHANGE_ABS_GE",ABS(IF(ISNUMBER(AH23),AH23,0)-IF(ISNUMBER(BM23),BM23,0))&gt;=$C$11),AND($C$8="COUNT_LT",IF(ISNUMBER(AH23),AH23,0)&lt;$C$11),AND($C$8="COUNT_LE",IF(ISNUMBER(AH23),AH23,0)&lt;=$C$11),AND($C$8="AND_YES",OR(LOWER(LEFT(AH23&amp;"",2))="да",AH23=1),OR(LOWER(LEFT(BM23&amp;"",2))="да",BM23=1)),AND($C$8="OR_YES",OR(OR(LOWER(LEFT(AH23&amp;"",2))="да",AH23=1),OR(LOWER(LEFT(BM23&amp;"",2))="да",BM23=1)))),$C$14,$C$15))))))))))</f>
        <v>0.1</v>
      </c>
      <c r="D23" s="19">
        <f>IF($A23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23="#FIELD",AI23="",AND(OR($D$8="CHANGE_PCT_GE",$D$8="CHANGE_ABS_GE",$D$8="COUNT_FLAG_RULE",$D$8="AND_YES",$D$8="OR_YES"),OR(BN23="#FIELD",BN23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23)))),IF($D$18="LOW_MU",MAX(Настройки!$B$14,$D$16),IF($D$18="NEUTRAL",Настройки!$B$15,IF($D$18="IGNORE","IGNORE",IF(OR(AI23="#FIELD",BN23="#FIELD"),"Поле не найдено","Недостаточно данных")))),IF($D$8="SIGMOID_INC",MAX(Настройки!$B$14,$D$16+($D$17-$D$16)/(1+EXP(-$D$12*(IF(ISNUMBER(AI23),AI23,0)-$D$11)))),IF($D$8="SIGMOID_DEC",MAX(Настройки!$B$14,$D$16+($D$17-$D$16)/(1+EXP($D$12*(IF(ISNUMBER(AI23),AI23,0)-$D$11)))),IF($D$8="TOP_PERCENT",IF((COUNTIF(INDEX(Данные!$A$7:$CV$106,0,MATCH($D$9,Данные!$A$6:$CV$6,0)),"&gt;"&amp;IF(ISNUMBER(AI23),AI23,0))+COUNTIFS(INDEX(Данные!$A$7:$CV$106,0,MATCH($D$9,Данные!$A$6:$CV$6,0)),IF(ISNUMBER(AI23),AI23,0),Данные!$A$7:$A$106,"&lt;"&amp;$A23)+1)/COUNT(INDEX(Данные!$A$7:$CV$106,0,MATCH($D$9,Данные!$A$6:$CV$6,0)))&lt;=$D$11,$D$14,$D$15),IF($D$8="MANUAL_MU",MAX(Настройки!$B$14,MIN(1,IF(ISNUMBER(AI23),AI23,0))),IF($D$8="COUNT_FLAG_RULE",IF(IF(ISNUMBER(AI23),AI23,0)&lt;=$D$11,$D$14,IF(IF(ISNUMBER(AI23),AI23,0)&gt;=$D$12,$D$15,IF(OR(LOWER(LEFT(BN23&amp;"",2))="да",BN23=1),$D$13,$D$15))),IF(OR(AND($D$8="YES_NO",OR(LOWER(LEFT(AI23&amp;"",2))="да",AI23=1)),AND($D$8="THRESHOLD_GE",IF(ISNUMBER(AI23),AI23,0)&gt;=$D$11),AND($D$8="THRESHOLD_GT",IF(ISNUMBER(AI23),AI23,0)&gt;$D$11),AND($D$8="THRESHOLD_LE",IF(ISNUMBER(AI23),AI23,0)&lt;=$D$11),AND($D$8="THRESHOLD_LT",IF(ISNUMBER(AI23),AI23,0)&lt;$D$11),AND($D$8="CHANGE_PCT_GE",IF(IF(ISNUMBER(BN23),BN23,0)=0,IF(ISNUMBER(AI23),AI23,0)&gt;0,(IF(ISNUMBER(AI23),AI23,0)-IF(ISNUMBER(BN23),BN23,0))/ABS(IF(ISNUMBER(BN23),BN23,0))&gt;=$D$11)),AND($D$8="CHANGE_ABS_GE",ABS(IF(ISNUMBER(AI23),AI23,0)-IF(ISNUMBER(BN23),BN23,0))&gt;=$D$11),AND($D$8="COUNT_LT",IF(ISNUMBER(AI23),AI23,0)&lt;$D$11),AND($D$8="COUNT_LE",IF(ISNUMBER(AI23),AI23,0)&lt;=$D$11),AND($D$8="AND_YES",OR(LOWER(LEFT(AI23&amp;"",2))="да",AI23=1),OR(LOWER(LEFT(BN23&amp;"",2))="да",BN23=1)),AND($D$8="OR_YES",OR(OR(LOWER(LEFT(AI23&amp;"",2))="да",AI23=1),OR(LOWER(LEFT(BN23&amp;"",2))="да",BN23=1)))),$D$14,$D$15))))))))))</f>
        <v>0.1</v>
      </c>
      <c r="E23" s="19">
        <f>IF($A23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23="#FIELD",AJ23="",AND(OR($E$8="CHANGE_PCT_GE",$E$8="CHANGE_ABS_GE",$E$8="COUNT_FLAG_RULE",$E$8="AND_YES",$E$8="OR_YES"),OR(BO23="#FIELD",BO23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23)))),IF($E$18="LOW_MU",MAX(Настройки!$B$14,$E$16),IF($E$18="NEUTRAL",Настройки!$B$15,IF($E$18="IGNORE","IGNORE",IF(OR(AJ23="#FIELD",BO23="#FIELD"),"Поле не найдено","Недостаточно данных")))),IF($E$8="SIGMOID_INC",MAX(Настройки!$B$14,$E$16+($E$17-$E$16)/(1+EXP(-$E$12*(IF(ISNUMBER(AJ23),AJ23,0)-$E$11)))),IF($E$8="SIGMOID_DEC",MAX(Настройки!$B$14,$E$16+($E$17-$E$16)/(1+EXP($E$12*(IF(ISNUMBER(AJ23),AJ23,0)-$E$11)))),IF($E$8="TOP_PERCENT",IF((COUNTIF(INDEX(Данные!$A$7:$CV$106,0,MATCH($E$9,Данные!$A$6:$CV$6,0)),"&gt;"&amp;IF(ISNUMBER(AJ23),AJ23,0))+COUNTIFS(INDEX(Данные!$A$7:$CV$106,0,MATCH($E$9,Данные!$A$6:$CV$6,0)),IF(ISNUMBER(AJ23),AJ23,0),Данные!$A$7:$A$106,"&lt;"&amp;$A23)+1)/COUNT(INDEX(Данные!$A$7:$CV$106,0,MATCH($E$9,Данные!$A$6:$CV$6,0)))&lt;=$E$11,$E$14,$E$15),IF($E$8="MANUAL_MU",MAX(Настройки!$B$14,MIN(1,IF(ISNUMBER(AJ23),AJ23,0))),IF($E$8="COUNT_FLAG_RULE",IF(IF(ISNUMBER(AJ23),AJ23,0)&lt;=$E$11,$E$14,IF(IF(ISNUMBER(AJ23),AJ23,0)&gt;=$E$12,$E$15,IF(OR(LOWER(LEFT(BO23&amp;"",2))="да",BO23=1),$E$13,$E$15))),IF(OR(AND($E$8="YES_NO",OR(LOWER(LEFT(AJ23&amp;"",2))="да",AJ23=1)),AND($E$8="THRESHOLD_GE",IF(ISNUMBER(AJ23),AJ23,0)&gt;=$E$11),AND($E$8="THRESHOLD_GT",IF(ISNUMBER(AJ23),AJ23,0)&gt;$E$11),AND($E$8="THRESHOLD_LE",IF(ISNUMBER(AJ23),AJ23,0)&lt;=$E$11),AND($E$8="THRESHOLD_LT",IF(ISNUMBER(AJ23),AJ23,0)&lt;$E$11),AND($E$8="CHANGE_PCT_GE",IF(IF(ISNUMBER(BO23),BO23,0)=0,IF(ISNUMBER(AJ23),AJ23,0)&gt;0,(IF(ISNUMBER(AJ23),AJ23,0)-IF(ISNUMBER(BO23),BO23,0))/ABS(IF(ISNUMBER(BO23),BO23,0))&gt;=$E$11)),AND($E$8="CHANGE_ABS_GE",ABS(IF(ISNUMBER(AJ23),AJ23,0)-IF(ISNUMBER(BO23),BO23,0))&gt;=$E$11),AND($E$8="COUNT_LT",IF(ISNUMBER(AJ23),AJ23,0)&lt;$E$11),AND($E$8="COUNT_LE",IF(ISNUMBER(AJ23),AJ23,0)&lt;=$E$11),AND($E$8="AND_YES",OR(LOWER(LEFT(AJ23&amp;"",2))="да",AJ23=1),OR(LOWER(LEFT(BO23&amp;"",2))="да",BO23=1)),AND($E$8="OR_YES",OR(OR(LOWER(LEFT(AJ23&amp;"",2))="да",AJ23=1),OR(LOWER(LEFT(BO23&amp;"",2))="да",BO23=1)))),$E$14,$E$15))))))))))</f>
        <v>1</v>
      </c>
      <c r="F23" s="19">
        <f>IF($A23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23="#FIELD",AK23="",AND(OR($F$8="CHANGE_PCT_GE",$F$8="CHANGE_ABS_GE",$F$8="COUNT_FLAG_RULE",$F$8="AND_YES",$F$8="OR_YES"),OR(BP23="#FIELD",BP23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23)))),IF($F$18="LOW_MU",MAX(Настройки!$B$14,$F$16),IF($F$18="NEUTRAL",Настройки!$B$15,IF($F$18="IGNORE","IGNORE",IF(OR(AK23="#FIELD",BP23="#FIELD"),"Поле не найдено","Недостаточно данных")))),IF($F$8="SIGMOID_INC",MAX(Настройки!$B$14,$F$16+($F$17-$F$16)/(1+EXP(-$F$12*(IF(ISNUMBER(AK23),AK23,0)-$F$11)))),IF($F$8="SIGMOID_DEC",MAX(Настройки!$B$14,$F$16+($F$17-$F$16)/(1+EXP($F$12*(IF(ISNUMBER(AK23),AK23,0)-$F$11)))),IF($F$8="TOP_PERCENT",IF((COUNTIF(INDEX(Данные!$A$7:$CV$106,0,MATCH($F$9,Данные!$A$6:$CV$6,0)),"&gt;"&amp;IF(ISNUMBER(AK23),AK23,0))+COUNTIFS(INDEX(Данные!$A$7:$CV$106,0,MATCH($F$9,Данные!$A$6:$CV$6,0)),IF(ISNUMBER(AK23),AK23,0),Данные!$A$7:$A$106,"&lt;"&amp;$A23)+1)/COUNT(INDEX(Данные!$A$7:$CV$106,0,MATCH($F$9,Данные!$A$6:$CV$6,0)))&lt;=$F$11,$F$14,$F$15),IF($F$8="MANUAL_MU",MAX(Настройки!$B$14,MIN(1,IF(ISNUMBER(AK23),AK23,0))),IF($F$8="COUNT_FLAG_RULE",IF(IF(ISNUMBER(AK23),AK23,0)&lt;=$F$11,$F$14,IF(IF(ISNUMBER(AK23),AK23,0)&gt;=$F$12,$F$15,IF(OR(LOWER(LEFT(BP23&amp;"",2))="да",BP23=1),$F$13,$F$15))),IF(OR(AND($F$8="YES_NO",OR(LOWER(LEFT(AK23&amp;"",2))="да",AK23=1)),AND($F$8="THRESHOLD_GE",IF(ISNUMBER(AK23),AK23,0)&gt;=$F$11),AND($F$8="THRESHOLD_GT",IF(ISNUMBER(AK23),AK23,0)&gt;$F$11),AND($F$8="THRESHOLD_LE",IF(ISNUMBER(AK23),AK23,0)&lt;=$F$11),AND($F$8="THRESHOLD_LT",IF(ISNUMBER(AK23),AK23,0)&lt;$F$11),AND($F$8="CHANGE_PCT_GE",IF(IF(ISNUMBER(BP23),BP23,0)=0,IF(ISNUMBER(AK23),AK23,0)&gt;0,(IF(ISNUMBER(AK23),AK23,0)-IF(ISNUMBER(BP23),BP23,0))/ABS(IF(ISNUMBER(BP23),BP23,0))&gt;=$F$11)),AND($F$8="CHANGE_ABS_GE",ABS(IF(ISNUMBER(AK23),AK23,0)-IF(ISNUMBER(BP23),BP23,0))&gt;=$F$11),AND($F$8="COUNT_LT",IF(ISNUMBER(AK23),AK23,0)&lt;$F$11),AND($F$8="COUNT_LE",IF(ISNUMBER(AK23),AK23,0)&lt;=$F$11),AND($F$8="AND_YES",OR(LOWER(LEFT(AK23&amp;"",2))="да",AK23=1),OR(LOWER(LEFT(BP23&amp;"",2))="да",BP23=1)),AND($F$8="OR_YES",OR(OR(LOWER(LEFT(AK23&amp;"",2))="да",AK23=1),OR(LOWER(LEFT(BP23&amp;"",2))="да",BP23=1)))),$F$14,$F$15))))))))))</f>
        <v>0.1</v>
      </c>
      <c r="G23" s="19">
        <f>IF($A23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23="#FIELD",AL23="",AND(OR($G$8="CHANGE_PCT_GE",$G$8="CHANGE_ABS_GE",$G$8="COUNT_FLAG_RULE",$G$8="AND_YES",$G$8="OR_YES"),OR(BQ23="#FIELD",BQ23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23)))),IF($G$18="LOW_MU",MAX(Настройки!$B$14,$G$16),IF($G$18="NEUTRAL",Настройки!$B$15,IF($G$18="IGNORE","IGNORE",IF(OR(AL23="#FIELD",BQ23="#FIELD"),"Поле не найдено","Недостаточно данных")))),IF($G$8="SIGMOID_INC",MAX(Настройки!$B$14,$G$16+($G$17-$G$16)/(1+EXP(-$G$12*(IF(ISNUMBER(AL23),AL23,0)-$G$11)))),IF($G$8="SIGMOID_DEC",MAX(Настройки!$B$14,$G$16+($G$17-$G$16)/(1+EXP($G$12*(IF(ISNUMBER(AL23),AL23,0)-$G$11)))),IF($G$8="TOP_PERCENT",IF((COUNTIF(INDEX(Данные!$A$7:$CV$106,0,MATCH($G$9,Данные!$A$6:$CV$6,0)),"&gt;"&amp;IF(ISNUMBER(AL23),AL23,0))+COUNTIFS(INDEX(Данные!$A$7:$CV$106,0,MATCH($G$9,Данные!$A$6:$CV$6,0)),IF(ISNUMBER(AL23),AL23,0),Данные!$A$7:$A$106,"&lt;"&amp;$A23)+1)/COUNT(INDEX(Данные!$A$7:$CV$106,0,MATCH($G$9,Данные!$A$6:$CV$6,0)))&lt;=$G$11,$G$14,$G$15),IF($G$8="MANUAL_MU",MAX(Настройки!$B$14,MIN(1,IF(ISNUMBER(AL23),AL23,0))),IF($G$8="COUNT_FLAG_RULE",IF(IF(ISNUMBER(AL23),AL23,0)&lt;=$G$11,$G$14,IF(IF(ISNUMBER(AL23),AL23,0)&gt;=$G$12,$G$15,IF(OR(LOWER(LEFT(BQ23&amp;"",2))="да",BQ23=1),$G$13,$G$15))),IF(OR(AND($G$8="YES_NO",OR(LOWER(LEFT(AL23&amp;"",2))="да",AL23=1)),AND($G$8="THRESHOLD_GE",IF(ISNUMBER(AL23),AL23,0)&gt;=$G$11),AND($G$8="THRESHOLD_GT",IF(ISNUMBER(AL23),AL23,0)&gt;$G$11),AND($G$8="THRESHOLD_LE",IF(ISNUMBER(AL23),AL23,0)&lt;=$G$11),AND($G$8="THRESHOLD_LT",IF(ISNUMBER(AL23),AL23,0)&lt;$G$11),AND($G$8="CHANGE_PCT_GE",IF(IF(ISNUMBER(BQ23),BQ23,0)=0,IF(ISNUMBER(AL23),AL23,0)&gt;0,(IF(ISNUMBER(AL23),AL23,0)-IF(ISNUMBER(BQ23),BQ23,0))/ABS(IF(ISNUMBER(BQ23),BQ23,0))&gt;=$G$11)),AND($G$8="CHANGE_ABS_GE",ABS(IF(ISNUMBER(AL23),AL23,0)-IF(ISNUMBER(BQ23),BQ23,0))&gt;=$G$11),AND($G$8="COUNT_LT",IF(ISNUMBER(AL23),AL23,0)&lt;$G$11),AND($G$8="COUNT_LE",IF(ISNUMBER(AL23),AL23,0)&lt;=$G$11),AND($G$8="AND_YES",OR(LOWER(LEFT(AL23&amp;"",2))="да",AL23=1),OR(LOWER(LEFT(BQ23&amp;"",2))="да",BQ23=1)),AND($G$8="OR_YES",OR(OR(LOWER(LEFT(AL23&amp;"",2))="да",AL23=1),OR(LOWER(LEFT(BQ23&amp;"",2))="да",BQ23=1)))),$G$14,$G$15))))))))))</f>
        <v>0.1</v>
      </c>
      <c r="H23" s="19">
        <f>IF($A23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23="#FIELD",AM23="",AND(OR($H$8="CHANGE_PCT_GE",$H$8="CHANGE_ABS_GE",$H$8="COUNT_FLAG_RULE",$H$8="AND_YES",$H$8="OR_YES"),OR(BR23="#FIELD",BR23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23)))),IF($H$18="LOW_MU",MAX(Настройки!$B$14,$H$16),IF($H$18="NEUTRAL",Настройки!$B$15,IF($H$18="IGNORE","IGNORE",IF(OR(AM23="#FIELD",BR23="#FIELD"),"Поле не найдено","Недостаточно данных")))),IF($H$8="SIGMOID_INC",MAX(Настройки!$B$14,$H$16+($H$17-$H$16)/(1+EXP(-$H$12*(IF(ISNUMBER(AM23),AM23,0)-$H$11)))),IF($H$8="SIGMOID_DEC",MAX(Настройки!$B$14,$H$16+($H$17-$H$16)/(1+EXP($H$12*(IF(ISNUMBER(AM23),AM23,0)-$H$11)))),IF($H$8="TOP_PERCENT",IF((COUNTIF(INDEX(Данные!$A$7:$CV$106,0,MATCH($H$9,Данные!$A$6:$CV$6,0)),"&gt;"&amp;IF(ISNUMBER(AM23),AM23,0))+COUNTIFS(INDEX(Данные!$A$7:$CV$106,0,MATCH($H$9,Данные!$A$6:$CV$6,0)),IF(ISNUMBER(AM23),AM23,0),Данные!$A$7:$A$106,"&lt;"&amp;$A23)+1)/COUNT(INDEX(Данные!$A$7:$CV$106,0,MATCH($H$9,Данные!$A$6:$CV$6,0)))&lt;=$H$11,$H$14,$H$15),IF($H$8="MANUAL_MU",MAX(Настройки!$B$14,MIN(1,IF(ISNUMBER(AM23),AM23,0))),IF($H$8="COUNT_FLAG_RULE",IF(IF(ISNUMBER(AM23),AM23,0)&lt;=$H$11,$H$14,IF(IF(ISNUMBER(AM23),AM23,0)&gt;=$H$12,$H$15,IF(OR(LOWER(LEFT(BR23&amp;"",2))="да",BR23=1),$H$13,$H$15))),IF(OR(AND($H$8="YES_NO",OR(LOWER(LEFT(AM23&amp;"",2))="да",AM23=1)),AND($H$8="THRESHOLD_GE",IF(ISNUMBER(AM23),AM23,0)&gt;=$H$11),AND($H$8="THRESHOLD_GT",IF(ISNUMBER(AM23),AM23,0)&gt;$H$11),AND($H$8="THRESHOLD_LE",IF(ISNUMBER(AM23),AM23,0)&lt;=$H$11),AND($H$8="THRESHOLD_LT",IF(ISNUMBER(AM23),AM23,0)&lt;$H$11),AND($H$8="CHANGE_PCT_GE",IF(IF(ISNUMBER(BR23),BR23,0)=0,IF(ISNUMBER(AM23),AM23,0)&gt;0,(IF(ISNUMBER(AM23),AM23,0)-IF(ISNUMBER(BR23),BR23,0))/ABS(IF(ISNUMBER(BR23),BR23,0))&gt;=$H$11)),AND($H$8="CHANGE_ABS_GE",ABS(IF(ISNUMBER(AM23),AM23,0)-IF(ISNUMBER(BR23),BR23,0))&gt;=$H$11),AND($H$8="COUNT_LT",IF(ISNUMBER(AM23),AM23,0)&lt;$H$11),AND($H$8="COUNT_LE",IF(ISNUMBER(AM23),AM23,0)&lt;=$H$11),AND($H$8="AND_YES",OR(LOWER(LEFT(AM23&amp;"",2))="да",AM23=1),OR(LOWER(LEFT(BR23&amp;"",2))="да",BR23=1)),AND($H$8="OR_YES",OR(OR(LOWER(LEFT(AM23&amp;"",2))="да",AM23=1),OR(LOWER(LEFT(BR23&amp;"",2))="да",BR23=1)))),$H$14,$H$15))))))))))</f>
        <v>0.81120770863870573</v>
      </c>
      <c r="I23" s="19">
        <f>IF($A23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23="#FIELD",AN23="",AND(OR($I$8="CHANGE_PCT_GE",$I$8="CHANGE_ABS_GE",$I$8="COUNT_FLAG_RULE",$I$8="AND_YES",$I$8="OR_YES"),OR(BS23="#FIELD",BS23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23)))),IF($I$18="LOW_MU",MAX(Настройки!$B$14,$I$16),IF($I$18="NEUTRAL",Настройки!$B$15,IF($I$18="IGNORE","IGNORE",IF(OR(AN23="#FIELD",BS23="#FIELD"),"Поле не найдено","Недостаточно данных")))),IF($I$8="SIGMOID_INC",MAX(Настройки!$B$14,$I$16+($I$17-$I$16)/(1+EXP(-$I$12*(IF(ISNUMBER(AN23),AN23,0)-$I$11)))),IF($I$8="SIGMOID_DEC",MAX(Настройки!$B$14,$I$16+($I$17-$I$16)/(1+EXP($I$12*(IF(ISNUMBER(AN23),AN23,0)-$I$11)))),IF($I$8="TOP_PERCENT",IF((COUNTIF(INDEX(Данные!$A$7:$CV$106,0,MATCH($I$9,Данные!$A$6:$CV$6,0)),"&gt;"&amp;IF(ISNUMBER(AN23),AN23,0))+COUNTIFS(INDEX(Данные!$A$7:$CV$106,0,MATCH($I$9,Данные!$A$6:$CV$6,0)),IF(ISNUMBER(AN23),AN23,0),Данные!$A$7:$A$106,"&lt;"&amp;$A23)+1)/COUNT(INDEX(Данные!$A$7:$CV$106,0,MATCH($I$9,Данные!$A$6:$CV$6,0)))&lt;=$I$11,$I$14,$I$15),IF($I$8="MANUAL_MU",MAX(Настройки!$B$14,MIN(1,IF(ISNUMBER(AN23),AN23,0))),IF($I$8="COUNT_FLAG_RULE",IF(IF(ISNUMBER(AN23),AN23,0)&lt;=$I$11,$I$14,IF(IF(ISNUMBER(AN23),AN23,0)&gt;=$I$12,$I$15,IF(OR(LOWER(LEFT(BS23&amp;"",2))="да",BS23=1),$I$13,$I$15))),IF(OR(AND($I$8="YES_NO",OR(LOWER(LEFT(AN23&amp;"",2))="да",AN23=1)),AND($I$8="THRESHOLD_GE",IF(ISNUMBER(AN23),AN23,0)&gt;=$I$11),AND($I$8="THRESHOLD_GT",IF(ISNUMBER(AN23),AN23,0)&gt;$I$11),AND($I$8="THRESHOLD_LE",IF(ISNUMBER(AN23),AN23,0)&lt;=$I$11),AND($I$8="THRESHOLD_LT",IF(ISNUMBER(AN23),AN23,0)&lt;$I$11),AND($I$8="CHANGE_PCT_GE",IF(IF(ISNUMBER(BS23),BS23,0)=0,IF(ISNUMBER(AN23),AN23,0)&gt;0,(IF(ISNUMBER(AN23),AN23,0)-IF(ISNUMBER(BS23),BS23,0))/ABS(IF(ISNUMBER(BS23),BS23,0))&gt;=$I$11)),AND($I$8="CHANGE_ABS_GE",ABS(IF(ISNUMBER(AN23),AN23,0)-IF(ISNUMBER(BS23),BS23,0))&gt;=$I$11),AND($I$8="COUNT_LT",IF(ISNUMBER(AN23),AN23,0)&lt;$I$11),AND($I$8="COUNT_LE",IF(ISNUMBER(AN23),AN23,0)&lt;=$I$11),AND($I$8="AND_YES",OR(LOWER(LEFT(AN23&amp;"",2))="да",AN23=1),OR(LOWER(LEFT(BS23&amp;"",2))="да",BS23=1)),AND($I$8="OR_YES",OR(OR(LOWER(LEFT(AN23&amp;"",2))="да",AN23=1),OR(LOWER(LEFT(BS23&amp;"",2))="да",BS23=1)))),$I$14,$I$15))))))))))</f>
        <v>1</v>
      </c>
      <c r="J23" s="19">
        <f>IF($A23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23="#FIELD",AO23="",AND(OR($J$8="CHANGE_PCT_GE",$J$8="CHANGE_ABS_GE",$J$8="COUNT_FLAG_RULE",$J$8="AND_YES",$J$8="OR_YES"),OR(BT23="#FIELD",BT23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23)))),IF($J$18="LOW_MU",MAX(Настройки!$B$14,$J$16),IF($J$18="NEUTRAL",Настройки!$B$15,IF($J$18="IGNORE","IGNORE",IF(OR(AO23="#FIELD",BT23="#FIELD"),"Поле не найдено","Недостаточно данных")))),IF($J$8="SIGMOID_INC",MAX(Настройки!$B$14,$J$16+($J$17-$J$16)/(1+EXP(-$J$12*(IF(ISNUMBER(AO23),AO23,0)-$J$11)))),IF($J$8="SIGMOID_DEC",MAX(Настройки!$B$14,$J$16+($J$17-$J$16)/(1+EXP($J$12*(IF(ISNUMBER(AO23),AO23,0)-$J$11)))),IF($J$8="TOP_PERCENT",IF((COUNTIF(INDEX(Данные!$A$7:$CV$106,0,MATCH($J$9,Данные!$A$6:$CV$6,0)),"&gt;"&amp;IF(ISNUMBER(AO23),AO23,0))+COUNTIFS(INDEX(Данные!$A$7:$CV$106,0,MATCH($J$9,Данные!$A$6:$CV$6,0)),IF(ISNUMBER(AO23),AO23,0),Данные!$A$7:$A$106,"&lt;"&amp;$A23)+1)/COUNT(INDEX(Данные!$A$7:$CV$106,0,MATCH($J$9,Данные!$A$6:$CV$6,0)))&lt;=$J$11,$J$14,$J$15),IF($J$8="MANUAL_MU",MAX(Настройки!$B$14,MIN(1,IF(ISNUMBER(AO23),AO23,0))),IF($J$8="COUNT_FLAG_RULE",IF(IF(ISNUMBER(AO23),AO23,0)&lt;=$J$11,$J$14,IF(IF(ISNUMBER(AO23),AO23,0)&gt;=$J$12,$J$15,IF(OR(LOWER(LEFT(BT23&amp;"",2))="да",BT23=1),$J$13,$J$15))),IF(OR(AND($J$8="YES_NO",OR(LOWER(LEFT(AO23&amp;"",2))="да",AO23=1)),AND($J$8="THRESHOLD_GE",IF(ISNUMBER(AO23),AO23,0)&gt;=$J$11),AND($J$8="THRESHOLD_GT",IF(ISNUMBER(AO23),AO23,0)&gt;$J$11),AND($J$8="THRESHOLD_LE",IF(ISNUMBER(AO23),AO23,0)&lt;=$J$11),AND($J$8="THRESHOLD_LT",IF(ISNUMBER(AO23),AO23,0)&lt;$J$11),AND($J$8="CHANGE_PCT_GE",IF(IF(ISNUMBER(BT23),BT23,0)=0,IF(ISNUMBER(AO23),AO23,0)&gt;0,(IF(ISNUMBER(AO23),AO23,0)-IF(ISNUMBER(BT23),BT23,0))/ABS(IF(ISNUMBER(BT23),BT23,0))&gt;=$J$11)),AND($J$8="CHANGE_ABS_GE",ABS(IF(ISNUMBER(AO23),AO23,0)-IF(ISNUMBER(BT23),BT23,0))&gt;=$J$11),AND($J$8="COUNT_LT",IF(ISNUMBER(AO23),AO23,0)&lt;$J$11),AND($J$8="COUNT_LE",IF(ISNUMBER(AO23),AO23,0)&lt;=$J$11),AND($J$8="AND_YES",OR(LOWER(LEFT(AO23&amp;"",2))="да",AO23=1),OR(LOWER(LEFT(BT23&amp;"",2))="да",BT23=1)),AND($J$8="OR_YES",OR(OR(LOWER(LEFT(AO23&amp;"",2))="да",AO23=1),OR(LOWER(LEFT(BT23&amp;"",2))="да",BT23=1)))),$J$14,$J$15))))))))))</f>
        <v>0.99500127372747826</v>
      </c>
      <c r="K23" s="19" t="str">
        <f>IF($A23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23="#FIELD",AP23="",AND(OR($K$8="CHANGE_PCT_GE",$K$8="CHANGE_ABS_GE",$K$8="COUNT_FLAG_RULE",$K$8="AND_YES",$K$8="OR_YES"),OR(BU23="#FIELD",BU23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23)))),IF($K$18="LOW_MU",MAX(Настройки!$B$14,$K$16),IF($K$18="NEUTRAL",Настройки!$B$15,IF($K$18="IGNORE","IGNORE",IF(OR(AP23="#FIELD",BU23="#FIELD"),"Поле не найдено","Недостаточно данных")))),IF($K$8="SIGMOID_INC",MAX(Настройки!$B$14,$K$16+($K$17-$K$16)/(1+EXP(-$K$12*(IF(ISNUMBER(AP23),AP23,0)-$K$11)))),IF($K$8="SIGMOID_DEC",MAX(Настройки!$B$14,$K$16+($K$17-$K$16)/(1+EXP($K$12*(IF(ISNUMBER(AP23),AP23,0)-$K$11)))),IF($K$8="TOP_PERCENT",IF((COUNTIF(INDEX(Данные!$A$7:$CV$106,0,MATCH($K$9,Данные!$A$6:$CV$6,0)),"&gt;"&amp;IF(ISNUMBER(AP23),AP23,0))+COUNTIFS(INDEX(Данные!$A$7:$CV$106,0,MATCH($K$9,Данные!$A$6:$CV$6,0)),IF(ISNUMBER(AP23),AP23,0),Данные!$A$7:$A$106,"&lt;"&amp;$A23)+1)/COUNT(INDEX(Данные!$A$7:$CV$106,0,MATCH($K$9,Данные!$A$6:$CV$6,0)))&lt;=$K$11,$K$14,$K$15),IF($K$8="MANUAL_MU",MAX(Настройки!$B$14,MIN(1,IF(ISNUMBER(AP23),AP23,0))),IF($K$8="COUNT_FLAG_RULE",IF(IF(ISNUMBER(AP23),AP23,0)&lt;=$K$11,$K$14,IF(IF(ISNUMBER(AP23),AP23,0)&gt;=$K$12,$K$15,IF(OR(LOWER(LEFT(BU23&amp;"",2))="да",BU23=1),$K$13,$K$15))),IF(OR(AND($K$8="YES_NO",OR(LOWER(LEFT(AP23&amp;"",2))="да",AP23=1)),AND($K$8="THRESHOLD_GE",IF(ISNUMBER(AP23),AP23,0)&gt;=$K$11),AND($K$8="THRESHOLD_GT",IF(ISNUMBER(AP23),AP23,0)&gt;$K$11),AND($K$8="THRESHOLD_LE",IF(ISNUMBER(AP23),AP23,0)&lt;=$K$11),AND($K$8="THRESHOLD_LT",IF(ISNUMBER(AP23),AP23,0)&lt;$K$11),AND($K$8="CHANGE_PCT_GE",IF(IF(ISNUMBER(BU23),BU23,0)=0,IF(ISNUMBER(AP23),AP23,0)&gt;0,(IF(ISNUMBER(AP23),AP23,0)-IF(ISNUMBER(BU23),BU23,0))/ABS(IF(ISNUMBER(BU23),BU23,0))&gt;=$K$11)),AND($K$8="CHANGE_ABS_GE",ABS(IF(ISNUMBER(AP23),AP23,0)-IF(ISNUMBER(BU23),BU23,0))&gt;=$K$11),AND($K$8="COUNT_LT",IF(ISNUMBER(AP23),AP23,0)&lt;$K$11),AND($K$8="COUNT_LE",IF(ISNUMBER(AP23),AP23,0)&lt;=$K$11),AND($K$8="AND_YES",OR(LOWER(LEFT(AP23&amp;"",2))="да",AP23=1),OR(LOWER(LEFT(BU23&amp;"",2))="да",BU23=1)),AND($K$8="OR_YES",OR(OR(LOWER(LEFT(AP23&amp;"",2))="да",AP23=1),OR(LOWER(LEFT(BU23&amp;"",2))="да",BU23=1)))),$K$14,$K$15))))))))))</f>
        <v/>
      </c>
      <c r="L23" s="19" t="str">
        <f>IF($A23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23="#FIELD",AQ23="",AND(OR($L$8="CHANGE_PCT_GE",$L$8="CHANGE_ABS_GE",$L$8="COUNT_FLAG_RULE",$L$8="AND_YES",$L$8="OR_YES"),OR(BV23="#FIELD",BV23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23)))),IF($L$18="LOW_MU",MAX(Настройки!$B$14,$L$16),IF($L$18="NEUTRAL",Настройки!$B$15,IF($L$18="IGNORE","IGNORE",IF(OR(AQ23="#FIELD",BV23="#FIELD"),"Поле не найдено","Недостаточно данных")))),IF($L$8="SIGMOID_INC",MAX(Настройки!$B$14,$L$16+($L$17-$L$16)/(1+EXP(-$L$12*(IF(ISNUMBER(AQ23),AQ23,0)-$L$11)))),IF($L$8="SIGMOID_DEC",MAX(Настройки!$B$14,$L$16+($L$17-$L$16)/(1+EXP($L$12*(IF(ISNUMBER(AQ23),AQ23,0)-$L$11)))),IF($L$8="TOP_PERCENT",IF((COUNTIF(INDEX(Данные!$A$7:$CV$106,0,MATCH($L$9,Данные!$A$6:$CV$6,0)),"&gt;"&amp;IF(ISNUMBER(AQ23),AQ23,0))+COUNTIFS(INDEX(Данные!$A$7:$CV$106,0,MATCH($L$9,Данные!$A$6:$CV$6,0)),IF(ISNUMBER(AQ23),AQ23,0),Данные!$A$7:$A$106,"&lt;"&amp;$A23)+1)/COUNT(INDEX(Данные!$A$7:$CV$106,0,MATCH($L$9,Данные!$A$6:$CV$6,0)))&lt;=$L$11,$L$14,$L$15),IF($L$8="MANUAL_MU",MAX(Настройки!$B$14,MIN(1,IF(ISNUMBER(AQ23),AQ23,0))),IF($L$8="COUNT_FLAG_RULE",IF(IF(ISNUMBER(AQ23),AQ23,0)&lt;=$L$11,$L$14,IF(IF(ISNUMBER(AQ23),AQ23,0)&gt;=$L$12,$L$15,IF(OR(LOWER(LEFT(BV23&amp;"",2))="да",BV23=1),$L$13,$L$15))),IF(OR(AND($L$8="YES_NO",OR(LOWER(LEFT(AQ23&amp;"",2))="да",AQ23=1)),AND($L$8="THRESHOLD_GE",IF(ISNUMBER(AQ23),AQ23,0)&gt;=$L$11),AND($L$8="THRESHOLD_GT",IF(ISNUMBER(AQ23),AQ23,0)&gt;$L$11),AND($L$8="THRESHOLD_LE",IF(ISNUMBER(AQ23),AQ23,0)&lt;=$L$11),AND($L$8="THRESHOLD_LT",IF(ISNUMBER(AQ23),AQ23,0)&lt;$L$11),AND($L$8="CHANGE_PCT_GE",IF(IF(ISNUMBER(BV23),BV23,0)=0,IF(ISNUMBER(AQ23),AQ23,0)&gt;0,(IF(ISNUMBER(AQ23),AQ23,0)-IF(ISNUMBER(BV23),BV23,0))/ABS(IF(ISNUMBER(BV23),BV23,0))&gt;=$L$11)),AND($L$8="CHANGE_ABS_GE",ABS(IF(ISNUMBER(AQ23),AQ23,0)-IF(ISNUMBER(BV23),BV23,0))&gt;=$L$11),AND($L$8="COUNT_LT",IF(ISNUMBER(AQ23),AQ23,0)&lt;$L$11),AND($L$8="COUNT_LE",IF(ISNUMBER(AQ23),AQ23,0)&lt;=$L$11),AND($L$8="AND_YES",OR(LOWER(LEFT(AQ23&amp;"",2))="да",AQ23=1),OR(LOWER(LEFT(BV23&amp;"",2))="да",BV23=1)),AND($L$8="OR_YES",OR(OR(LOWER(LEFT(AQ23&amp;"",2))="да",AQ23=1),OR(LOWER(LEFT(BV23&amp;"",2))="да",BV23=1)))),$L$14,$L$15))))))))))</f>
        <v/>
      </c>
      <c r="M23" s="19" t="str">
        <f>IF($A23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23="#FIELD",AR23="",AND(OR($M$8="CHANGE_PCT_GE",$M$8="CHANGE_ABS_GE",$M$8="COUNT_FLAG_RULE",$M$8="AND_YES",$M$8="OR_YES"),OR(BW23="#FIELD",BW23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23)))),IF($M$18="LOW_MU",MAX(Настройки!$B$14,$M$16),IF($M$18="NEUTRAL",Настройки!$B$15,IF($M$18="IGNORE","IGNORE",IF(OR(AR23="#FIELD",BW23="#FIELD"),"Поле не найдено","Недостаточно данных")))),IF($M$8="SIGMOID_INC",MAX(Настройки!$B$14,$M$16+($M$17-$M$16)/(1+EXP(-$M$12*(IF(ISNUMBER(AR23),AR23,0)-$M$11)))),IF($M$8="SIGMOID_DEC",MAX(Настройки!$B$14,$M$16+($M$17-$M$16)/(1+EXP($M$12*(IF(ISNUMBER(AR23),AR23,0)-$M$11)))),IF($M$8="TOP_PERCENT",IF((COUNTIF(INDEX(Данные!$A$7:$CV$106,0,MATCH($M$9,Данные!$A$6:$CV$6,0)),"&gt;"&amp;IF(ISNUMBER(AR23),AR23,0))+COUNTIFS(INDEX(Данные!$A$7:$CV$106,0,MATCH($M$9,Данные!$A$6:$CV$6,0)),IF(ISNUMBER(AR23),AR23,0),Данные!$A$7:$A$106,"&lt;"&amp;$A23)+1)/COUNT(INDEX(Данные!$A$7:$CV$106,0,MATCH($M$9,Данные!$A$6:$CV$6,0)))&lt;=$M$11,$M$14,$M$15),IF($M$8="MANUAL_MU",MAX(Настройки!$B$14,MIN(1,IF(ISNUMBER(AR23),AR23,0))),IF($M$8="COUNT_FLAG_RULE",IF(IF(ISNUMBER(AR23),AR23,0)&lt;=$M$11,$M$14,IF(IF(ISNUMBER(AR23),AR23,0)&gt;=$M$12,$M$15,IF(OR(LOWER(LEFT(BW23&amp;"",2))="да",BW23=1),$M$13,$M$15))),IF(OR(AND($M$8="YES_NO",OR(LOWER(LEFT(AR23&amp;"",2))="да",AR23=1)),AND($M$8="THRESHOLD_GE",IF(ISNUMBER(AR23),AR23,0)&gt;=$M$11),AND($M$8="THRESHOLD_GT",IF(ISNUMBER(AR23),AR23,0)&gt;$M$11),AND($M$8="THRESHOLD_LE",IF(ISNUMBER(AR23),AR23,0)&lt;=$M$11),AND($M$8="THRESHOLD_LT",IF(ISNUMBER(AR23),AR23,0)&lt;$M$11),AND($M$8="CHANGE_PCT_GE",IF(IF(ISNUMBER(BW23),BW23,0)=0,IF(ISNUMBER(AR23),AR23,0)&gt;0,(IF(ISNUMBER(AR23),AR23,0)-IF(ISNUMBER(BW23),BW23,0))/ABS(IF(ISNUMBER(BW23),BW23,0))&gt;=$M$11)),AND($M$8="CHANGE_ABS_GE",ABS(IF(ISNUMBER(AR23),AR23,0)-IF(ISNUMBER(BW23),BW23,0))&gt;=$M$11),AND($M$8="COUNT_LT",IF(ISNUMBER(AR23),AR23,0)&lt;$M$11),AND($M$8="COUNT_LE",IF(ISNUMBER(AR23),AR23,0)&lt;=$M$11),AND($M$8="AND_YES",OR(LOWER(LEFT(AR23&amp;"",2))="да",AR23=1),OR(LOWER(LEFT(BW23&amp;"",2))="да",BW23=1)),AND($M$8="OR_YES",OR(OR(LOWER(LEFT(AR23&amp;"",2))="да",AR23=1),OR(LOWER(LEFT(BW23&amp;"",2))="да",BW23=1)))),$M$14,$M$15))))))))))</f>
        <v/>
      </c>
      <c r="N23" s="19" t="str">
        <f>IF($A23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23="#FIELD",AS23="",AND(OR($N$8="CHANGE_PCT_GE",$N$8="CHANGE_ABS_GE",$N$8="COUNT_FLAG_RULE",$N$8="AND_YES",$N$8="OR_YES"),OR(BX23="#FIELD",BX23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23)))),IF($N$18="LOW_MU",MAX(Настройки!$B$14,$N$16),IF($N$18="NEUTRAL",Настройки!$B$15,IF($N$18="IGNORE","IGNORE",IF(OR(AS23="#FIELD",BX23="#FIELD"),"Поле не найдено","Недостаточно данных")))),IF($N$8="SIGMOID_INC",MAX(Настройки!$B$14,$N$16+($N$17-$N$16)/(1+EXP(-$N$12*(IF(ISNUMBER(AS23),AS23,0)-$N$11)))),IF($N$8="SIGMOID_DEC",MAX(Настройки!$B$14,$N$16+($N$17-$N$16)/(1+EXP($N$12*(IF(ISNUMBER(AS23),AS23,0)-$N$11)))),IF($N$8="TOP_PERCENT",IF((COUNTIF(INDEX(Данные!$A$7:$CV$106,0,MATCH($N$9,Данные!$A$6:$CV$6,0)),"&gt;"&amp;IF(ISNUMBER(AS23),AS23,0))+COUNTIFS(INDEX(Данные!$A$7:$CV$106,0,MATCH($N$9,Данные!$A$6:$CV$6,0)),IF(ISNUMBER(AS23),AS23,0),Данные!$A$7:$A$106,"&lt;"&amp;$A23)+1)/COUNT(INDEX(Данные!$A$7:$CV$106,0,MATCH($N$9,Данные!$A$6:$CV$6,0)))&lt;=$N$11,$N$14,$N$15),IF($N$8="MANUAL_MU",MAX(Настройки!$B$14,MIN(1,IF(ISNUMBER(AS23),AS23,0))),IF($N$8="COUNT_FLAG_RULE",IF(IF(ISNUMBER(AS23),AS23,0)&lt;=$N$11,$N$14,IF(IF(ISNUMBER(AS23),AS23,0)&gt;=$N$12,$N$15,IF(OR(LOWER(LEFT(BX23&amp;"",2))="да",BX23=1),$N$13,$N$15))),IF(OR(AND($N$8="YES_NO",OR(LOWER(LEFT(AS23&amp;"",2))="да",AS23=1)),AND($N$8="THRESHOLD_GE",IF(ISNUMBER(AS23),AS23,0)&gt;=$N$11),AND($N$8="THRESHOLD_GT",IF(ISNUMBER(AS23),AS23,0)&gt;$N$11),AND($N$8="THRESHOLD_LE",IF(ISNUMBER(AS23),AS23,0)&lt;=$N$11),AND($N$8="THRESHOLD_LT",IF(ISNUMBER(AS23),AS23,0)&lt;$N$11),AND($N$8="CHANGE_PCT_GE",IF(IF(ISNUMBER(BX23),BX23,0)=0,IF(ISNUMBER(AS23),AS23,0)&gt;0,(IF(ISNUMBER(AS23),AS23,0)-IF(ISNUMBER(BX23),BX23,0))/ABS(IF(ISNUMBER(BX23),BX23,0))&gt;=$N$11)),AND($N$8="CHANGE_ABS_GE",ABS(IF(ISNUMBER(AS23),AS23,0)-IF(ISNUMBER(BX23),BX23,0))&gt;=$N$11),AND($N$8="COUNT_LT",IF(ISNUMBER(AS23),AS23,0)&lt;$N$11),AND($N$8="COUNT_LE",IF(ISNUMBER(AS23),AS23,0)&lt;=$N$11),AND($N$8="AND_YES",OR(LOWER(LEFT(AS23&amp;"",2))="да",AS23=1),OR(LOWER(LEFT(BX23&amp;"",2))="да",BX23=1)),AND($N$8="OR_YES",OR(OR(LOWER(LEFT(AS23&amp;"",2))="да",AS23=1),OR(LOWER(LEFT(BX23&amp;"",2))="да",BX23=1)))),$N$14,$N$15))))))))))</f>
        <v/>
      </c>
      <c r="O23" s="19" t="str">
        <f>IF($A23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23="#FIELD",AT23="",AND(OR($O$8="CHANGE_PCT_GE",$O$8="CHANGE_ABS_GE",$O$8="COUNT_FLAG_RULE",$O$8="AND_YES",$O$8="OR_YES"),OR(BY23="#FIELD",BY23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23)))),IF($O$18="LOW_MU",MAX(Настройки!$B$14,$O$16),IF($O$18="NEUTRAL",Настройки!$B$15,IF($O$18="IGNORE","IGNORE",IF(OR(AT23="#FIELD",BY23="#FIELD"),"Поле не найдено","Недостаточно данных")))),IF($O$8="SIGMOID_INC",MAX(Настройки!$B$14,$O$16+($O$17-$O$16)/(1+EXP(-$O$12*(IF(ISNUMBER(AT23),AT23,0)-$O$11)))),IF($O$8="SIGMOID_DEC",MAX(Настройки!$B$14,$O$16+($O$17-$O$16)/(1+EXP($O$12*(IF(ISNUMBER(AT23),AT23,0)-$O$11)))),IF($O$8="TOP_PERCENT",IF((COUNTIF(INDEX(Данные!$A$7:$CV$106,0,MATCH($O$9,Данные!$A$6:$CV$6,0)),"&gt;"&amp;IF(ISNUMBER(AT23),AT23,0))+COUNTIFS(INDEX(Данные!$A$7:$CV$106,0,MATCH($O$9,Данные!$A$6:$CV$6,0)),IF(ISNUMBER(AT23),AT23,0),Данные!$A$7:$A$106,"&lt;"&amp;$A23)+1)/COUNT(INDEX(Данные!$A$7:$CV$106,0,MATCH($O$9,Данные!$A$6:$CV$6,0)))&lt;=$O$11,$O$14,$O$15),IF($O$8="MANUAL_MU",MAX(Настройки!$B$14,MIN(1,IF(ISNUMBER(AT23),AT23,0))),IF($O$8="COUNT_FLAG_RULE",IF(IF(ISNUMBER(AT23),AT23,0)&lt;=$O$11,$O$14,IF(IF(ISNUMBER(AT23),AT23,0)&gt;=$O$12,$O$15,IF(OR(LOWER(LEFT(BY23&amp;"",2))="да",BY23=1),$O$13,$O$15))),IF(OR(AND($O$8="YES_NO",OR(LOWER(LEFT(AT23&amp;"",2))="да",AT23=1)),AND($O$8="THRESHOLD_GE",IF(ISNUMBER(AT23),AT23,0)&gt;=$O$11),AND($O$8="THRESHOLD_GT",IF(ISNUMBER(AT23),AT23,0)&gt;$O$11),AND($O$8="THRESHOLD_LE",IF(ISNUMBER(AT23),AT23,0)&lt;=$O$11),AND($O$8="THRESHOLD_LT",IF(ISNUMBER(AT23),AT23,0)&lt;$O$11),AND($O$8="CHANGE_PCT_GE",IF(IF(ISNUMBER(BY23),BY23,0)=0,IF(ISNUMBER(AT23),AT23,0)&gt;0,(IF(ISNUMBER(AT23),AT23,0)-IF(ISNUMBER(BY23),BY23,0))/ABS(IF(ISNUMBER(BY23),BY23,0))&gt;=$O$11)),AND($O$8="CHANGE_ABS_GE",ABS(IF(ISNUMBER(AT23),AT23,0)-IF(ISNUMBER(BY23),BY23,0))&gt;=$O$11),AND($O$8="COUNT_LT",IF(ISNUMBER(AT23),AT23,0)&lt;$O$11),AND($O$8="COUNT_LE",IF(ISNUMBER(AT23),AT23,0)&lt;=$O$11),AND($O$8="AND_YES",OR(LOWER(LEFT(AT23&amp;"",2))="да",AT23=1),OR(LOWER(LEFT(BY23&amp;"",2))="да",BY23=1)),AND($O$8="OR_YES",OR(OR(LOWER(LEFT(AT23&amp;"",2))="да",AT23=1),OR(LOWER(LEFT(BY23&amp;"",2))="да",BY23=1)))),$O$14,$O$15))))))))))</f>
        <v/>
      </c>
      <c r="P23" s="19" t="str">
        <f>IF($A23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23="#FIELD",AU23="",AND(OR($P$8="CHANGE_PCT_GE",$P$8="CHANGE_ABS_GE",$P$8="COUNT_FLAG_RULE",$P$8="AND_YES",$P$8="OR_YES"),OR(BZ23="#FIELD",BZ23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23)))),IF($P$18="LOW_MU",MAX(Настройки!$B$14,$P$16),IF($P$18="NEUTRAL",Настройки!$B$15,IF($P$18="IGNORE","IGNORE",IF(OR(AU23="#FIELD",BZ23="#FIELD"),"Поле не найдено","Недостаточно данных")))),IF($P$8="SIGMOID_INC",MAX(Настройки!$B$14,$P$16+($P$17-$P$16)/(1+EXP(-$P$12*(IF(ISNUMBER(AU23),AU23,0)-$P$11)))),IF($P$8="SIGMOID_DEC",MAX(Настройки!$B$14,$P$16+($P$17-$P$16)/(1+EXP($P$12*(IF(ISNUMBER(AU23),AU23,0)-$P$11)))),IF($P$8="TOP_PERCENT",IF((COUNTIF(INDEX(Данные!$A$7:$CV$106,0,MATCH($P$9,Данные!$A$6:$CV$6,0)),"&gt;"&amp;IF(ISNUMBER(AU23),AU23,0))+COUNTIFS(INDEX(Данные!$A$7:$CV$106,0,MATCH($P$9,Данные!$A$6:$CV$6,0)),IF(ISNUMBER(AU23),AU23,0),Данные!$A$7:$A$106,"&lt;"&amp;$A23)+1)/COUNT(INDEX(Данные!$A$7:$CV$106,0,MATCH($P$9,Данные!$A$6:$CV$6,0)))&lt;=$P$11,$P$14,$P$15),IF($P$8="MANUAL_MU",MAX(Настройки!$B$14,MIN(1,IF(ISNUMBER(AU23),AU23,0))),IF($P$8="COUNT_FLAG_RULE",IF(IF(ISNUMBER(AU23),AU23,0)&lt;=$P$11,$P$14,IF(IF(ISNUMBER(AU23),AU23,0)&gt;=$P$12,$P$15,IF(OR(LOWER(LEFT(BZ23&amp;"",2))="да",BZ23=1),$P$13,$P$15))),IF(OR(AND($P$8="YES_NO",OR(LOWER(LEFT(AU23&amp;"",2))="да",AU23=1)),AND($P$8="THRESHOLD_GE",IF(ISNUMBER(AU23),AU23,0)&gt;=$P$11),AND($P$8="THRESHOLD_GT",IF(ISNUMBER(AU23),AU23,0)&gt;$P$11),AND($P$8="THRESHOLD_LE",IF(ISNUMBER(AU23),AU23,0)&lt;=$P$11),AND($P$8="THRESHOLD_LT",IF(ISNUMBER(AU23),AU23,0)&lt;$P$11),AND($P$8="CHANGE_PCT_GE",IF(IF(ISNUMBER(BZ23),BZ23,0)=0,IF(ISNUMBER(AU23),AU23,0)&gt;0,(IF(ISNUMBER(AU23),AU23,0)-IF(ISNUMBER(BZ23),BZ23,0))/ABS(IF(ISNUMBER(BZ23),BZ23,0))&gt;=$P$11)),AND($P$8="CHANGE_ABS_GE",ABS(IF(ISNUMBER(AU23),AU23,0)-IF(ISNUMBER(BZ23),BZ23,0))&gt;=$P$11),AND($P$8="COUNT_LT",IF(ISNUMBER(AU23),AU23,0)&lt;$P$11),AND($P$8="COUNT_LE",IF(ISNUMBER(AU23),AU23,0)&lt;=$P$11),AND($P$8="AND_YES",OR(LOWER(LEFT(AU23&amp;"",2))="да",AU23=1),OR(LOWER(LEFT(BZ23&amp;"",2))="да",BZ23=1)),AND($P$8="OR_YES",OR(OR(LOWER(LEFT(AU23&amp;"",2))="да",AU23=1),OR(LOWER(LEFT(BZ23&amp;"",2))="да",BZ23=1)))),$P$14,$P$15))))))))))</f>
        <v/>
      </c>
      <c r="Q23" s="19" t="str">
        <f>IF($A23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23="#FIELD",AV23="",AND(OR($Q$8="CHANGE_PCT_GE",$Q$8="CHANGE_ABS_GE",$Q$8="COUNT_FLAG_RULE",$Q$8="AND_YES",$Q$8="OR_YES"),OR(CA23="#FIELD",CA23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23)))),IF($Q$18="LOW_MU",MAX(Настройки!$B$14,$Q$16),IF($Q$18="NEUTRAL",Настройки!$B$15,IF($Q$18="IGNORE","IGNORE",IF(OR(AV23="#FIELD",CA23="#FIELD"),"Поле не найдено","Недостаточно данных")))),IF($Q$8="SIGMOID_INC",MAX(Настройки!$B$14,$Q$16+($Q$17-$Q$16)/(1+EXP(-$Q$12*(IF(ISNUMBER(AV23),AV23,0)-$Q$11)))),IF($Q$8="SIGMOID_DEC",MAX(Настройки!$B$14,$Q$16+($Q$17-$Q$16)/(1+EXP($Q$12*(IF(ISNUMBER(AV23),AV23,0)-$Q$11)))),IF($Q$8="TOP_PERCENT",IF((COUNTIF(INDEX(Данные!$A$7:$CV$106,0,MATCH($Q$9,Данные!$A$6:$CV$6,0)),"&gt;"&amp;IF(ISNUMBER(AV23),AV23,0))+COUNTIFS(INDEX(Данные!$A$7:$CV$106,0,MATCH($Q$9,Данные!$A$6:$CV$6,0)),IF(ISNUMBER(AV23),AV23,0),Данные!$A$7:$A$106,"&lt;"&amp;$A23)+1)/COUNT(INDEX(Данные!$A$7:$CV$106,0,MATCH($Q$9,Данные!$A$6:$CV$6,0)))&lt;=$Q$11,$Q$14,$Q$15),IF($Q$8="MANUAL_MU",MAX(Настройки!$B$14,MIN(1,IF(ISNUMBER(AV23),AV23,0))),IF($Q$8="COUNT_FLAG_RULE",IF(IF(ISNUMBER(AV23),AV23,0)&lt;=$Q$11,$Q$14,IF(IF(ISNUMBER(AV23),AV23,0)&gt;=$Q$12,$Q$15,IF(OR(LOWER(LEFT(CA23&amp;"",2))="да",CA23=1),$Q$13,$Q$15))),IF(OR(AND($Q$8="YES_NO",OR(LOWER(LEFT(AV23&amp;"",2))="да",AV23=1)),AND($Q$8="THRESHOLD_GE",IF(ISNUMBER(AV23),AV23,0)&gt;=$Q$11),AND($Q$8="THRESHOLD_GT",IF(ISNUMBER(AV23),AV23,0)&gt;$Q$11),AND($Q$8="THRESHOLD_LE",IF(ISNUMBER(AV23),AV23,0)&lt;=$Q$11),AND($Q$8="THRESHOLD_LT",IF(ISNUMBER(AV23),AV23,0)&lt;$Q$11),AND($Q$8="CHANGE_PCT_GE",IF(IF(ISNUMBER(CA23),CA23,0)=0,IF(ISNUMBER(AV23),AV23,0)&gt;0,(IF(ISNUMBER(AV23),AV23,0)-IF(ISNUMBER(CA23),CA23,0))/ABS(IF(ISNUMBER(CA23),CA23,0))&gt;=$Q$11)),AND($Q$8="CHANGE_ABS_GE",ABS(IF(ISNUMBER(AV23),AV23,0)-IF(ISNUMBER(CA23),CA23,0))&gt;=$Q$11),AND($Q$8="COUNT_LT",IF(ISNUMBER(AV23),AV23,0)&lt;$Q$11),AND($Q$8="COUNT_LE",IF(ISNUMBER(AV23),AV23,0)&lt;=$Q$11),AND($Q$8="AND_YES",OR(LOWER(LEFT(AV23&amp;"",2))="да",AV23=1),OR(LOWER(LEFT(CA23&amp;"",2))="да",CA23=1)),AND($Q$8="OR_YES",OR(OR(LOWER(LEFT(AV23&amp;"",2))="да",AV23=1),OR(LOWER(LEFT(CA23&amp;"",2))="да",CA23=1)))),$Q$14,$Q$15))))))))))</f>
        <v/>
      </c>
      <c r="R23" s="69" t="str">
        <f>IF($A23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23="#FIELD",AW23="",AND(OR($R$8="CHANGE_PCT_GE",$R$8="CHANGE_ABS_GE",$R$8="COUNT_FLAG_RULE",$R$8="AND_YES",$R$8="OR_YES"),OR(CB23="#FIELD",CB23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23)))),IF($R$18="LOW_MU",MAX(Настройки!$B$14,$R$16),IF($R$18="NEUTRAL",Настройки!$B$15,IF($R$18="IGNORE","IGNORE",IF(OR(AW23="#FIELD",CB23="#FIELD"),"Поле не найдено","Недостаточно данных")))),IF($R$8="SIGMOID_INC",MAX(Настройки!$B$14,$R$16+($R$17-$R$16)/(1+EXP(-$R$12*(IF(ISNUMBER(AW23),AW23,0)-$R$11)))),IF($R$8="SIGMOID_DEC",MAX(Настройки!$B$14,$R$16+($R$17-$R$16)/(1+EXP($R$12*(IF(ISNUMBER(AW23),AW23,0)-$R$11)))),IF($R$8="TOP_PERCENT",IF((COUNTIF(INDEX(Данные!$A$7:$CV$106,0,MATCH($R$9,Данные!$A$6:$CV$6,0)),"&gt;"&amp;IF(ISNUMBER(AW23),AW23,0))+COUNTIFS(INDEX(Данные!$A$7:$CV$106,0,MATCH($R$9,Данные!$A$6:$CV$6,0)),IF(ISNUMBER(AW23),AW23,0),Данные!$A$7:$A$106,"&lt;"&amp;$A23)+1)/COUNT(INDEX(Данные!$A$7:$CV$106,0,MATCH($R$9,Данные!$A$6:$CV$6,0)))&lt;=$R$11,$R$14,$R$15),IF($R$8="MANUAL_MU",MAX(Настройки!$B$14,MIN(1,IF(ISNUMBER(AW23),AW23,0))),IF($R$8="COUNT_FLAG_RULE",IF(IF(ISNUMBER(AW23),AW23,0)&lt;=$R$11,$R$14,IF(IF(ISNUMBER(AW23),AW23,0)&gt;=$R$12,$R$15,IF(OR(LOWER(LEFT(CB23&amp;"",2))="да",CB23=1),$R$13,$R$15))),IF(OR(AND($R$8="YES_NO",OR(LOWER(LEFT(AW23&amp;"",2))="да",AW23=1)),AND($R$8="THRESHOLD_GE",IF(ISNUMBER(AW23),AW23,0)&gt;=$R$11),AND($R$8="THRESHOLD_GT",IF(ISNUMBER(AW23),AW23,0)&gt;$R$11),AND($R$8="THRESHOLD_LE",IF(ISNUMBER(AW23),AW23,0)&lt;=$R$11),AND($R$8="THRESHOLD_LT",IF(ISNUMBER(AW23),AW23,0)&lt;$R$11),AND($R$8="CHANGE_PCT_GE",IF(IF(ISNUMBER(CB23),CB23,0)=0,IF(ISNUMBER(AW23),AW23,0)&gt;0,(IF(ISNUMBER(AW23),AW23,0)-IF(ISNUMBER(CB23),CB23,0))/ABS(IF(ISNUMBER(CB23),CB23,0))&gt;=$R$11)),AND($R$8="CHANGE_ABS_GE",ABS(IF(ISNUMBER(AW23),AW23,0)-IF(ISNUMBER(CB23),CB23,0))&gt;=$R$11),AND($R$8="COUNT_LT",IF(ISNUMBER(AW23),AW23,0)&lt;$R$11),AND($R$8="COUNT_LE",IF(ISNUMBER(AW23),AW23,0)&lt;=$R$11),AND($R$8="AND_YES",OR(LOWER(LEFT(AW23&amp;"",2))="да",AW23=1),OR(LOWER(LEFT(CB23&amp;"",2))="да",CB23=1)),AND($R$8="OR_YES",OR(OR(LOWER(LEFT(AW23&amp;"",2))="да",AW23=1),OR(LOWER(LEFT(CB23&amp;"",2))="да",CB23=1)))),$R$14,$R$15))))))))))</f>
        <v/>
      </c>
      <c r="S23" s="70" t="str">
        <f>IF($A23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23="#FIELD",AX23="",AND(OR($S$8="CHANGE_PCT_GE",$S$8="CHANGE_ABS_GE",$S$8="COUNT_FLAG_RULE",$S$8="AND_YES",$S$8="OR_YES"),OR(CC23="#FIELD",CC23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23)))),IF($S$18="LOW_MU",MAX(Настройки!$B$14,$S$16),IF($S$18="NEUTRAL",Настройки!$B$15,IF($S$18="IGNORE","IGNORE",IF(OR(AX23="#FIELD",CC23="#FIELD"),"Поле не найдено","Недостаточно данных")))),IF($S$8="SIGMOID_INC",MAX(Настройки!$B$14,$S$16+($S$17-$S$16)/(1+EXP(-$S$12*(IF(ISNUMBER(AX23),AX23,0)-$S$11)))),IF($S$8="SIGMOID_DEC",MAX(Настройки!$B$14,$S$16+($S$17-$S$16)/(1+EXP($S$12*(IF(ISNUMBER(AX23),AX23,0)-$S$11)))),IF($S$8="TOP_PERCENT",IF((COUNTIF(INDEX(Данные!$A$7:$CV$106,0,MATCH($S$9,Данные!$A$6:$CV$6,0)),"&gt;"&amp;IF(ISNUMBER(AX23),AX23,0))+COUNTIFS(INDEX(Данные!$A$7:$CV$106,0,MATCH($S$9,Данные!$A$6:$CV$6,0)),IF(ISNUMBER(AX23),AX23,0),Данные!$A$7:$A$106,"&lt;"&amp;$A23)+1)/COUNT(INDEX(Данные!$A$7:$CV$106,0,MATCH($S$9,Данные!$A$6:$CV$6,0)))&lt;=$S$11,$S$14,$S$15),IF($S$8="MANUAL_MU",MAX(Настройки!$B$14,MIN(1,IF(ISNUMBER(AX23),AX23,0))),IF($S$8="COUNT_FLAG_RULE",IF(IF(ISNUMBER(AX23),AX23,0)&lt;=$S$11,$S$14,IF(IF(ISNUMBER(AX23),AX23,0)&gt;=$S$12,$S$15,IF(OR(LOWER(LEFT(CC23&amp;"",2))="да",CC23=1),$S$13,$S$15))),IF(OR(AND($S$8="YES_NO",OR(LOWER(LEFT(AX23&amp;"",2))="да",AX23=1)),AND($S$8="THRESHOLD_GE",IF(ISNUMBER(AX23),AX23,0)&gt;=$S$11),AND($S$8="THRESHOLD_GT",IF(ISNUMBER(AX23),AX23,0)&gt;$S$11),AND($S$8="THRESHOLD_LE",IF(ISNUMBER(AX23),AX23,0)&lt;=$S$11),AND($S$8="THRESHOLD_LT",IF(ISNUMBER(AX23),AX23,0)&lt;$S$11),AND($S$8="CHANGE_PCT_GE",IF(IF(ISNUMBER(CC23),CC23,0)=0,IF(ISNUMBER(AX23),AX23,0)&gt;0,(IF(ISNUMBER(AX23),AX23,0)-IF(ISNUMBER(CC23),CC23,0))/ABS(IF(ISNUMBER(CC23),CC23,0))&gt;=$S$11)),AND($S$8="CHANGE_ABS_GE",ABS(IF(ISNUMBER(AX23),AX23,0)-IF(ISNUMBER(CC23),CC23,0))&gt;=$S$11),AND($S$8="COUNT_LT",IF(ISNUMBER(AX23),AX23,0)&lt;$S$11),AND($S$8="COUNT_LE",IF(ISNUMBER(AX23),AX23,0)&lt;=$S$11),AND($S$8="AND_YES",OR(LOWER(LEFT(AX23&amp;"",2))="да",AX23=1),OR(LOWER(LEFT(CC23&amp;"",2))="да",CC23=1)),AND($S$8="OR_YES",OR(OR(LOWER(LEFT(AX23&amp;"",2))="да",AX23=1),OR(LOWER(LEFT(CC23&amp;"",2))="да",CC23=1)))),$S$14,$S$15))))))))))</f>
        <v/>
      </c>
      <c r="T23" s="70" t="str">
        <f>IF($A23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23="#FIELD",AY23="",AND(OR($T$8="CHANGE_PCT_GE",$T$8="CHANGE_ABS_GE",$T$8="COUNT_FLAG_RULE",$T$8="AND_YES",$T$8="OR_YES"),OR(CD23="#FIELD",CD23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23)))),IF($T$18="LOW_MU",MAX(Настройки!$B$14,$T$16),IF($T$18="NEUTRAL",Настройки!$B$15,IF($T$18="IGNORE","IGNORE",IF(OR(AY23="#FIELD",CD23="#FIELD"),"Поле не найдено","Недостаточно данных")))),IF($T$8="SIGMOID_INC",MAX(Настройки!$B$14,$T$16+($T$17-$T$16)/(1+EXP(-$T$12*(IF(ISNUMBER(AY23),AY23,0)-$T$11)))),IF($T$8="SIGMOID_DEC",MAX(Настройки!$B$14,$T$16+($T$17-$T$16)/(1+EXP($T$12*(IF(ISNUMBER(AY23),AY23,0)-$T$11)))),IF($T$8="TOP_PERCENT",IF((COUNTIF(INDEX(Данные!$A$7:$CV$106,0,MATCH($T$9,Данные!$A$6:$CV$6,0)),"&gt;"&amp;IF(ISNUMBER(AY23),AY23,0))+COUNTIFS(INDEX(Данные!$A$7:$CV$106,0,MATCH($T$9,Данные!$A$6:$CV$6,0)),IF(ISNUMBER(AY23),AY23,0),Данные!$A$7:$A$106,"&lt;"&amp;$A23)+1)/COUNT(INDEX(Данные!$A$7:$CV$106,0,MATCH($T$9,Данные!$A$6:$CV$6,0)))&lt;=$T$11,$T$14,$T$15),IF($T$8="MANUAL_MU",MAX(Настройки!$B$14,MIN(1,IF(ISNUMBER(AY23),AY23,0))),IF($T$8="COUNT_FLAG_RULE",IF(IF(ISNUMBER(AY23),AY23,0)&lt;=$T$11,$T$14,IF(IF(ISNUMBER(AY23),AY23,0)&gt;=$T$12,$T$15,IF(OR(LOWER(LEFT(CD23&amp;"",2))="да",CD23=1),$T$13,$T$15))),IF(OR(AND($T$8="YES_NO",OR(LOWER(LEFT(AY23&amp;"",2))="да",AY23=1)),AND($T$8="THRESHOLD_GE",IF(ISNUMBER(AY23),AY23,0)&gt;=$T$11),AND($T$8="THRESHOLD_GT",IF(ISNUMBER(AY23),AY23,0)&gt;$T$11),AND($T$8="THRESHOLD_LE",IF(ISNUMBER(AY23),AY23,0)&lt;=$T$11),AND($T$8="THRESHOLD_LT",IF(ISNUMBER(AY23),AY23,0)&lt;$T$11),AND($T$8="CHANGE_PCT_GE",IF(IF(ISNUMBER(CD23),CD23,0)=0,IF(ISNUMBER(AY23),AY23,0)&gt;0,(IF(ISNUMBER(AY23),AY23,0)-IF(ISNUMBER(CD23),CD23,0))/ABS(IF(ISNUMBER(CD23),CD23,0))&gt;=$T$11)),AND($T$8="CHANGE_ABS_GE",ABS(IF(ISNUMBER(AY23),AY23,0)-IF(ISNUMBER(CD23),CD23,0))&gt;=$T$11),AND($T$8="COUNT_LT",IF(ISNUMBER(AY23),AY23,0)&lt;$T$11),AND($T$8="COUNT_LE",IF(ISNUMBER(AY23),AY23,0)&lt;=$T$11),AND($T$8="AND_YES",OR(LOWER(LEFT(AY23&amp;"",2))="да",AY23=1),OR(LOWER(LEFT(CD23&amp;"",2))="да",CD23=1)),AND($T$8="OR_YES",OR(OR(LOWER(LEFT(AY23&amp;"",2))="да",AY23=1),OR(LOWER(LEFT(CD23&amp;"",2))="да",CD23=1)))),$T$14,$T$15))))))))))</f>
        <v/>
      </c>
      <c r="U23" s="70" t="str">
        <f>IF($A23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23="#FIELD",AZ23="",AND(OR($U$8="CHANGE_PCT_GE",$U$8="CHANGE_ABS_GE",$U$8="COUNT_FLAG_RULE",$U$8="AND_YES",$U$8="OR_YES"),OR(CE23="#FIELD",CE23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23)))),IF($U$18="LOW_MU",MAX(Настройки!$B$14,$U$16),IF($U$18="NEUTRAL",Настройки!$B$15,IF($U$18="IGNORE","IGNORE",IF(OR(AZ23="#FIELD",CE23="#FIELD"),"Поле не найдено","Недостаточно данных")))),IF($U$8="SIGMOID_INC",MAX(Настройки!$B$14,$U$16+($U$17-$U$16)/(1+EXP(-$U$12*(IF(ISNUMBER(AZ23),AZ23,0)-$U$11)))),IF($U$8="SIGMOID_DEC",MAX(Настройки!$B$14,$U$16+($U$17-$U$16)/(1+EXP($U$12*(IF(ISNUMBER(AZ23),AZ23,0)-$U$11)))),IF($U$8="TOP_PERCENT",IF((COUNTIF(INDEX(Данные!$A$7:$CV$106,0,MATCH($U$9,Данные!$A$6:$CV$6,0)),"&gt;"&amp;IF(ISNUMBER(AZ23),AZ23,0))+COUNTIFS(INDEX(Данные!$A$7:$CV$106,0,MATCH($U$9,Данные!$A$6:$CV$6,0)),IF(ISNUMBER(AZ23),AZ23,0),Данные!$A$7:$A$106,"&lt;"&amp;$A23)+1)/COUNT(INDEX(Данные!$A$7:$CV$106,0,MATCH($U$9,Данные!$A$6:$CV$6,0)))&lt;=$U$11,$U$14,$U$15),IF($U$8="MANUAL_MU",MAX(Настройки!$B$14,MIN(1,IF(ISNUMBER(AZ23),AZ23,0))),IF($U$8="COUNT_FLAG_RULE",IF(IF(ISNUMBER(AZ23),AZ23,0)&lt;=$U$11,$U$14,IF(IF(ISNUMBER(AZ23),AZ23,0)&gt;=$U$12,$U$15,IF(OR(LOWER(LEFT(CE23&amp;"",2))="да",CE23=1),$U$13,$U$15))),IF(OR(AND($U$8="YES_NO",OR(LOWER(LEFT(AZ23&amp;"",2))="да",AZ23=1)),AND($U$8="THRESHOLD_GE",IF(ISNUMBER(AZ23),AZ23,0)&gt;=$U$11),AND($U$8="THRESHOLD_GT",IF(ISNUMBER(AZ23),AZ23,0)&gt;$U$11),AND($U$8="THRESHOLD_LE",IF(ISNUMBER(AZ23),AZ23,0)&lt;=$U$11),AND($U$8="THRESHOLD_LT",IF(ISNUMBER(AZ23),AZ23,0)&lt;$U$11),AND($U$8="CHANGE_PCT_GE",IF(IF(ISNUMBER(CE23),CE23,0)=0,IF(ISNUMBER(AZ23),AZ23,0)&gt;0,(IF(ISNUMBER(AZ23),AZ23,0)-IF(ISNUMBER(CE23),CE23,0))/ABS(IF(ISNUMBER(CE23),CE23,0))&gt;=$U$11)),AND($U$8="CHANGE_ABS_GE",ABS(IF(ISNUMBER(AZ23),AZ23,0)-IF(ISNUMBER(CE23),CE23,0))&gt;=$U$11),AND($U$8="COUNT_LT",IF(ISNUMBER(AZ23),AZ23,0)&lt;$U$11),AND($U$8="COUNT_LE",IF(ISNUMBER(AZ23),AZ23,0)&lt;=$U$11),AND($U$8="AND_YES",OR(LOWER(LEFT(AZ23&amp;"",2))="да",AZ23=1),OR(LOWER(LEFT(CE23&amp;"",2))="да",CE23=1)),AND($U$8="OR_YES",OR(OR(LOWER(LEFT(AZ23&amp;"",2))="да",AZ23=1),OR(LOWER(LEFT(CE23&amp;"",2))="да",CE23=1)))),$U$14,$U$15))))))))))</f>
        <v/>
      </c>
      <c r="V23" s="70" t="str">
        <f>IF($A23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23="#FIELD",BA23="",AND(OR($V$8="CHANGE_PCT_GE",$V$8="CHANGE_ABS_GE",$V$8="COUNT_FLAG_RULE",$V$8="AND_YES",$V$8="OR_YES"),OR(CF23="#FIELD",CF23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23)))),IF($V$18="LOW_MU",MAX(Настройки!$B$14,$V$16),IF($V$18="NEUTRAL",Настройки!$B$15,IF($V$18="IGNORE","IGNORE",IF(OR(BA23="#FIELD",CF23="#FIELD"),"Поле не найдено","Недостаточно данных")))),IF($V$8="SIGMOID_INC",MAX(Настройки!$B$14,$V$16+($V$17-$V$16)/(1+EXP(-$V$12*(IF(ISNUMBER(BA23),BA23,0)-$V$11)))),IF($V$8="SIGMOID_DEC",MAX(Настройки!$B$14,$V$16+($V$17-$V$16)/(1+EXP($V$12*(IF(ISNUMBER(BA23),BA23,0)-$V$11)))),IF($V$8="TOP_PERCENT",IF((COUNTIF(INDEX(Данные!$A$7:$CV$106,0,MATCH($V$9,Данные!$A$6:$CV$6,0)),"&gt;"&amp;IF(ISNUMBER(BA23),BA23,0))+COUNTIFS(INDEX(Данные!$A$7:$CV$106,0,MATCH($V$9,Данные!$A$6:$CV$6,0)),IF(ISNUMBER(BA23),BA23,0),Данные!$A$7:$A$106,"&lt;"&amp;$A23)+1)/COUNT(INDEX(Данные!$A$7:$CV$106,0,MATCH($V$9,Данные!$A$6:$CV$6,0)))&lt;=$V$11,$V$14,$V$15),IF($V$8="MANUAL_MU",MAX(Настройки!$B$14,MIN(1,IF(ISNUMBER(BA23),BA23,0))),IF($V$8="COUNT_FLAG_RULE",IF(IF(ISNUMBER(BA23),BA23,0)&lt;=$V$11,$V$14,IF(IF(ISNUMBER(BA23),BA23,0)&gt;=$V$12,$V$15,IF(OR(LOWER(LEFT(CF23&amp;"",2))="да",CF23=1),$V$13,$V$15))),IF(OR(AND($V$8="YES_NO",OR(LOWER(LEFT(BA23&amp;"",2))="да",BA23=1)),AND($V$8="THRESHOLD_GE",IF(ISNUMBER(BA23),BA23,0)&gt;=$V$11),AND($V$8="THRESHOLD_GT",IF(ISNUMBER(BA23),BA23,0)&gt;$V$11),AND($V$8="THRESHOLD_LE",IF(ISNUMBER(BA23),BA23,0)&lt;=$V$11),AND($V$8="THRESHOLD_LT",IF(ISNUMBER(BA23),BA23,0)&lt;$V$11),AND($V$8="CHANGE_PCT_GE",IF(IF(ISNUMBER(CF23),CF23,0)=0,IF(ISNUMBER(BA23),BA23,0)&gt;0,(IF(ISNUMBER(BA23),BA23,0)-IF(ISNUMBER(CF23),CF23,0))/ABS(IF(ISNUMBER(CF23),CF23,0))&gt;=$V$11)),AND($V$8="CHANGE_ABS_GE",ABS(IF(ISNUMBER(BA23),BA23,0)-IF(ISNUMBER(CF23),CF23,0))&gt;=$V$11),AND($V$8="COUNT_LT",IF(ISNUMBER(BA23),BA23,0)&lt;$V$11),AND($V$8="COUNT_LE",IF(ISNUMBER(BA23),BA23,0)&lt;=$V$11),AND($V$8="AND_YES",OR(LOWER(LEFT(BA23&amp;"",2))="да",BA23=1),OR(LOWER(LEFT(CF23&amp;"",2))="да",CF23=1)),AND($V$8="OR_YES",OR(OR(LOWER(LEFT(BA23&amp;"",2))="да",BA23=1),OR(LOWER(LEFT(CF23&amp;"",2))="да",CF23=1)))),$V$14,$V$15))))))))))</f>
        <v/>
      </c>
      <c r="W23" s="70" t="str">
        <f>IF($A23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23="#FIELD",BB23="",AND(OR($W$8="CHANGE_PCT_GE",$W$8="CHANGE_ABS_GE",$W$8="COUNT_FLAG_RULE",$W$8="AND_YES",$W$8="OR_YES"),OR(CG23="#FIELD",CG23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23)))),IF($W$18="LOW_MU",MAX(Настройки!$B$14,$W$16),IF($W$18="NEUTRAL",Настройки!$B$15,IF($W$18="IGNORE","IGNORE",IF(OR(BB23="#FIELD",CG23="#FIELD"),"Поле не найдено","Недостаточно данных")))),IF($W$8="SIGMOID_INC",MAX(Настройки!$B$14,$W$16+($W$17-$W$16)/(1+EXP(-$W$12*(IF(ISNUMBER(BB23),BB23,0)-$W$11)))),IF($W$8="SIGMOID_DEC",MAX(Настройки!$B$14,$W$16+($W$17-$W$16)/(1+EXP($W$12*(IF(ISNUMBER(BB23),BB23,0)-$W$11)))),IF($W$8="TOP_PERCENT",IF((COUNTIF(INDEX(Данные!$A$7:$CV$106,0,MATCH($W$9,Данные!$A$6:$CV$6,0)),"&gt;"&amp;IF(ISNUMBER(BB23),BB23,0))+COUNTIFS(INDEX(Данные!$A$7:$CV$106,0,MATCH($W$9,Данные!$A$6:$CV$6,0)),IF(ISNUMBER(BB23),BB23,0),Данные!$A$7:$A$106,"&lt;"&amp;$A23)+1)/COUNT(INDEX(Данные!$A$7:$CV$106,0,MATCH($W$9,Данные!$A$6:$CV$6,0)))&lt;=$W$11,$W$14,$W$15),IF($W$8="MANUAL_MU",MAX(Настройки!$B$14,MIN(1,IF(ISNUMBER(BB23),BB23,0))),IF($W$8="COUNT_FLAG_RULE",IF(IF(ISNUMBER(BB23),BB23,0)&lt;=$W$11,$W$14,IF(IF(ISNUMBER(BB23),BB23,0)&gt;=$W$12,$W$15,IF(OR(LOWER(LEFT(CG23&amp;"",2))="да",CG23=1),$W$13,$W$15))),IF(OR(AND($W$8="YES_NO",OR(LOWER(LEFT(BB23&amp;"",2))="да",BB23=1)),AND($W$8="THRESHOLD_GE",IF(ISNUMBER(BB23),BB23,0)&gt;=$W$11),AND($W$8="THRESHOLD_GT",IF(ISNUMBER(BB23),BB23,0)&gt;$W$11),AND($W$8="THRESHOLD_LE",IF(ISNUMBER(BB23),BB23,0)&lt;=$W$11),AND($W$8="THRESHOLD_LT",IF(ISNUMBER(BB23),BB23,0)&lt;$W$11),AND($W$8="CHANGE_PCT_GE",IF(IF(ISNUMBER(CG23),CG23,0)=0,IF(ISNUMBER(BB23),BB23,0)&gt;0,(IF(ISNUMBER(BB23),BB23,0)-IF(ISNUMBER(CG23),CG23,0))/ABS(IF(ISNUMBER(CG23),CG23,0))&gt;=$W$11)),AND($W$8="CHANGE_ABS_GE",ABS(IF(ISNUMBER(BB23),BB23,0)-IF(ISNUMBER(CG23),CG23,0))&gt;=$W$11),AND($W$8="COUNT_LT",IF(ISNUMBER(BB23),BB23,0)&lt;$W$11),AND($W$8="COUNT_LE",IF(ISNUMBER(BB23),BB23,0)&lt;=$W$11),AND($W$8="AND_YES",OR(LOWER(LEFT(BB23&amp;"",2))="да",BB23=1),OR(LOWER(LEFT(CG23&amp;"",2))="да",CG23=1)),AND($W$8="OR_YES",OR(OR(LOWER(LEFT(BB23&amp;"",2))="да",BB23=1),OR(LOWER(LEFT(CG23&amp;"",2))="да",CG23=1)))),$W$14,$W$15))))))))))</f>
        <v/>
      </c>
      <c r="X23" s="70" t="str">
        <f>IF($A23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23="#FIELD",BC23="",AND(OR($X$8="CHANGE_PCT_GE",$X$8="CHANGE_ABS_GE",$X$8="COUNT_FLAG_RULE",$X$8="AND_YES",$X$8="OR_YES"),OR(CH23="#FIELD",CH23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23)))),IF($X$18="LOW_MU",MAX(Настройки!$B$14,$X$16),IF($X$18="NEUTRAL",Настройки!$B$15,IF($X$18="IGNORE","IGNORE",IF(OR(BC23="#FIELD",CH23="#FIELD"),"Поле не найдено","Недостаточно данных")))),IF($X$8="SIGMOID_INC",MAX(Настройки!$B$14,$X$16+($X$17-$X$16)/(1+EXP(-$X$12*(IF(ISNUMBER(BC23),BC23,0)-$X$11)))),IF($X$8="SIGMOID_DEC",MAX(Настройки!$B$14,$X$16+($X$17-$X$16)/(1+EXP($X$12*(IF(ISNUMBER(BC23),BC23,0)-$X$11)))),IF($X$8="TOP_PERCENT",IF((COUNTIF(INDEX(Данные!$A$7:$CV$106,0,MATCH($X$9,Данные!$A$6:$CV$6,0)),"&gt;"&amp;IF(ISNUMBER(BC23),BC23,0))+COUNTIFS(INDEX(Данные!$A$7:$CV$106,0,MATCH($X$9,Данные!$A$6:$CV$6,0)),IF(ISNUMBER(BC23),BC23,0),Данные!$A$7:$A$106,"&lt;"&amp;$A23)+1)/COUNT(INDEX(Данные!$A$7:$CV$106,0,MATCH($X$9,Данные!$A$6:$CV$6,0)))&lt;=$X$11,$X$14,$X$15),IF($X$8="MANUAL_MU",MAX(Настройки!$B$14,MIN(1,IF(ISNUMBER(BC23),BC23,0))),IF($X$8="COUNT_FLAG_RULE",IF(IF(ISNUMBER(BC23),BC23,0)&lt;=$X$11,$X$14,IF(IF(ISNUMBER(BC23),BC23,0)&gt;=$X$12,$X$15,IF(OR(LOWER(LEFT(CH23&amp;"",2))="да",CH23=1),$X$13,$X$15))),IF(OR(AND($X$8="YES_NO",OR(LOWER(LEFT(BC23&amp;"",2))="да",BC23=1)),AND($X$8="THRESHOLD_GE",IF(ISNUMBER(BC23),BC23,0)&gt;=$X$11),AND($X$8="THRESHOLD_GT",IF(ISNUMBER(BC23),BC23,0)&gt;$X$11),AND($X$8="THRESHOLD_LE",IF(ISNUMBER(BC23),BC23,0)&lt;=$X$11),AND($X$8="THRESHOLD_LT",IF(ISNUMBER(BC23),BC23,0)&lt;$X$11),AND($X$8="CHANGE_PCT_GE",IF(IF(ISNUMBER(CH23),CH23,0)=0,IF(ISNUMBER(BC23),BC23,0)&gt;0,(IF(ISNUMBER(BC23),BC23,0)-IF(ISNUMBER(CH23),CH23,0))/ABS(IF(ISNUMBER(CH23),CH23,0))&gt;=$X$11)),AND($X$8="CHANGE_ABS_GE",ABS(IF(ISNUMBER(BC23),BC23,0)-IF(ISNUMBER(CH23),CH23,0))&gt;=$X$11),AND($X$8="COUNT_LT",IF(ISNUMBER(BC23),BC23,0)&lt;$X$11),AND($X$8="COUNT_LE",IF(ISNUMBER(BC23),BC23,0)&lt;=$X$11),AND($X$8="AND_YES",OR(LOWER(LEFT(BC23&amp;"",2))="да",BC23=1),OR(LOWER(LEFT(CH23&amp;"",2))="да",CH23=1)),AND($X$8="OR_YES",OR(OR(LOWER(LEFT(BC23&amp;"",2))="да",BC23=1),OR(LOWER(LEFT(CH23&amp;"",2))="да",CH23=1)))),$X$14,$X$15))))))))))</f>
        <v/>
      </c>
      <c r="Y23" s="70" t="str">
        <f>IF($A23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23="#FIELD",BD23="",AND(OR($Y$8="CHANGE_PCT_GE",$Y$8="CHANGE_ABS_GE",$Y$8="COUNT_FLAG_RULE",$Y$8="AND_YES",$Y$8="OR_YES"),OR(CI23="#FIELD",CI23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23)))),IF($Y$18="LOW_MU",MAX(Настройки!$B$14,$Y$16),IF($Y$18="NEUTRAL",Настройки!$B$15,IF($Y$18="IGNORE","IGNORE",IF(OR(BD23="#FIELD",CI23="#FIELD"),"Поле не найдено","Недостаточно данных")))),IF($Y$8="SIGMOID_INC",MAX(Настройки!$B$14,$Y$16+($Y$17-$Y$16)/(1+EXP(-$Y$12*(IF(ISNUMBER(BD23),BD23,0)-$Y$11)))),IF($Y$8="SIGMOID_DEC",MAX(Настройки!$B$14,$Y$16+($Y$17-$Y$16)/(1+EXP($Y$12*(IF(ISNUMBER(BD23),BD23,0)-$Y$11)))),IF($Y$8="TOP_PERCENT",IF((COUNTIF(INDEX(Данные!$A$7:$CV$106,0,MATCH($Y$9,Данные!$A$6:$CV$6,0)),"&gt;"&amp;IF(ISNUMBER(BD23),BD23,0))+COUNTIFS(INDEX(Данные!$A$7:$CV$106,0,MATCH($Y$9,Данные!$A$6:$CV$6,0)),IF(ISNUMBER(BD23),BD23,0),Данные!$A$7:$A$106,"&lt;"&amp;$A23)+1)/COUNT(INDEX(Данные!$A$7:$CV$106,0,MATCH($Y$9,Данные!$A$6:$CV$6,0)))&lt;=$Y$11,$Y$14,$Y$15),IF($Y$8="MANUAL_MU",MAX(Настройки!$B$14,MIN(1,IF(ISNUMBER(BD23),BD23,0))),IF($Y$8="COUNT_FLAG_RULE",IF(IF(ISNUMBER(BD23),BD23,0)&lt;=$Y$11,$Y$14,IF(IF(ISNUMBER(BD23),BD23,0)&gt;=$Y$12,$Y$15,IF(OR(LOWER(LEFT(CI23&amp;"",2))="да",CI23=1),$Y$13,$Y$15))),IF(OR(AND($Y$8="YES_NO",OR(LOWER(LEFT(BD23&amp;"",2))="да",BD23=1)),AND($Y$8="THRESHOLD_GE",IF(ISNUMBER(BD23),BD23,0)&gt;=$Y$11),AND($Y$8="THRESHOLD_GT",IF(ISNUMBER(BD23),BD23,0)&gt;$Y$11),AND($Y$8="THRESHOLD_LE",IF(ISNUMBER(BD23),BD23,0)&lt;=$Y$11),AND($Y$8="THRESHOLD_LT",IF(ISNUMBER(BD23),BD23,0)&lt;$Y$11),AND($Y$8="CHANGE_PCT_GE",IF(IF(ISNUMBER(CI23),CI23,0)=0,IF(ISNUMBER(BD23),BD23,0)&gt;0,(IF(ISNUMBER(BD23),BD23,0)-IF(ISNUMBER(CI23),CI23,0))/ABS(IF(ISNUMBER(CI23),CI23,0))&gt;=$Y$11)),AND($Y$8="CHANGE_ABS_GE",ABS(IF(ISNUMBER(BD23),BD23,0)-IF(ISNUMBER(CI23),CI23,0))&gt;=$Y$11),AND($Y$8="COUNT_LT",IF(ISNUMBER(BD23),BD23,0)&lt;$Y$11),AND($Y$8="COUNT_LE",IF(ISNUMBER(BD23),BD23,0)&lt;=$Y$11),AND($Y$8="AND_YES",OR(LOWER(LEFT(BD23&amp;"",2))="да",BD23=1),OR(LOWER(LEFT(CI23&amp;"",2))="да",CI23=1)),AND($Y$8="OR_YES",OR(OR(LOWER(LEFT(BD23&amp;"",2))="да",BD23=1),OR(LOWER(LEFT(CI23&amp;"",2))="да",CI23=1)))),$Y$14,$Y$15))))))))))</f>
        <v/>
      </c>
      <c r="Z23" s="70" t="str">
        <f>IF($A23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23="#FIELD",BE23="",AND(OR($Z$8="CHANGE_PCT_GE",$Z$8="CHANGE_ABS_GE",$Z$8="COUNT_FLAG_RULE",$Z$8="AND_YES",$Z$8="OR_YES"),OR(CJ23="#FIELD",CJ23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23)))),IF($Z$18="LOW_MU",MAX(Настройки!$B$14,$Z$16),IF($Z$18="NEUTRAL",Настройки!$B$15,IF($Z$18="IGNORE","IGNORE",IF(OR(BE23="#FIELD",CJ23="#FIELD"),"Поле не найдено","Недостаточно данных")))),IF($Z$8="SIGMOID_INC",MAX(Настройки!$B$14,$Z$16+($Z$17-$Z$16)/(1+EXP(-$Z$12*(IF(ISNUMBER(BE23),BE23,0)-$Z$11)))),IF($Z$8="SIGMOID_DEC",MAX(Настройки!$B$14,$Z$16+($Z$17-$Z$16)/(1+EXP($Z$12*(IF(ISNUMBER(BE23),BE23,0)-$Z$11)))),IF($Z$8="TOP_PERCENT",IF((COUNTIF(INDEX(Данные!$A$7:$CV$106,0,MATCH($Z$9,Данные!$A$6:$CV$6,0)),"&gt;"&amp;IF(ISNUMBER(BE23),BE23,0))+COUNTIFS(INDEX(Данные!$A$7:$CV$106,0,MATCH($Z$9,Данные!$A$6:$CV$6,0)),IF(ISNUMBER(BE23),BE23,0),Данные!$A$7:$A$106,"&lt;"&amp;$A23)+1)/COUNT(INDEX(Данные!$A$7:$CV$106,0,MATCH($Z$9,Данные!$A$6:$CV$6,0)))&lt;=$Z$11,$Z$14,$Z$15),IF($Z$8="MANUAL_MU",MAX(Настройки!$B$14,MIN(1,IF(ISNUMBER(BE23),BE23,0))),IF($Z$8="COUNT_FLAG_RULE",IF(IF(ISNUMBER(BE23),BE23,0)&lt;=$Z$11,$Z$14,IF(IF(ISNUMBER(BE23),BE23,0)&gt;=$Z$12,$Z$15,IF(OR(LOWER(LEFT(CJ23&amp;"",2))="да",CJ23=1),$Z$13,$Z$15))),IF(OR(AND($Z$8="YES_NO",OR(LOWER(LEFT(BE23&amp;"",2))="да",BE23=1)),AND($Z$8="THRESHOLD_GE",IF(ISNUMBER(BE23),BE23,0)&gt;=$Z$11),AND($Z$8="THRESHOLD_GT",IF(ISNUMBER(BE23),BE23,0)&gt;$Z$11),AND($Z$8="THRESHOLD_LE",IF(ISNUMBER(BE23),BE23,0)&lt;=$Z$11),AND($Z$8="THRESHOLD_LT",IF(ISNUMBER(BE23),BE23,0)&lt;$Z$11),AND($Z$8="CHANGE_PCT_GE",IF(IF(ISNUMBER(CJ23),CJ23,0)=0,IF(ISNUMBER(BE23),BE23,0)&gt;0,(IF(ISNUMBER(BE23),BE23,0)-IF(ISNUMBER(CJ23),CJ23,0))/ABS(IF(ISNUMBER(CJ23),CJ23,0))&gt;=$Z$11)),AND($Z$8="CHANGE_ABS_GE",ABS(IF(ISNUMBER(BE23),BE23,0)-IF(ISNUMBER(CJ23),CJ23,0))&gt;=$Z$11),AND($Z$8="COUNT_LT",IF(ISNUMBER(BE23),BE23,0)&lt;$Z$11),AND($Z$8="COUNT_LE",IF(ISNUMBER(BE23),BE23,0)&lt;=$Z$11),AND($Z$8="AND_YES",OR(LOWER(LEFT(BE23&amp;"",2))="да",BE23=1),OR(LOWER(LEFT(CJ23&amp;"",2))="да",CJ23=1)),AND($Z$8="OR_YES",OR(OR(LOWER(LEFT(BE23&amp;"",2))="да",BE23=1),OR(LOWER(LEFT(CJ23&amp;"",2))="да",CJ23=1)))),$Z$14,$Z$15))))))))))</f>
        <v/>
      </c>
      <c r="AA23" s="70" t="str">
        <f>IF($A23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23="#FIELD",BF23="",AND(OR($AA$8="CHANGE_PCT_GE",$AA$8="CHANGE_ABS_GE",$AA$8="COUNT_FLAG_RULE",$AA$8="AND_YES",$AA$8="OR_YES"),OR(CK23="#FIELD",CK23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23)))),IF($AA$18="LOW_MU",MAX(Настройки!$B$14,$AA$16),IF($AA$18="NEUTRAL",Настройки!$B$15,IF($AA$18="IGNORE","IGNORE",IF(OR(BF23="#FIELD",CK23="#FIELD"),"Поле не найдено","Недостаточно данных")))),IF($AA$8="SIGMOID_INC",MAX(Настройки!$B$14,$AA$16+($AA$17-$AA$16)/(1+EXP(-$AA$12*(IF(ISNUMBER(BF23),BF23,0)-$AA$11)))),IF($AA$8="SIGMOID_DEC",MAX(Настройки!$B$14,$AA$16+($AA$17-$AA$16)/(1+EXP($AA$12*(IF(ISNUMBER(BF23),BF23,0)-$AA$11)))),IF($AA$8="TOP_PERCENT",IF((COUNTIF(INDEX(Данные!$A$7:$CV$106,0,MATCH($AA$9,Данные!$A$6:$CV$6,0)),"&gt;"&amp;IF(ISNUMBER(BF23),BF23,0))+COUNTIFS(INDEX(Данные!$A$7:$CV$106,0,MATCH($AA$9,Данные!$A$6:$CV$6,0)),IF(ISNUMBER(BF23),BF23,0),Данные!$A$7:$A$106,"&lt;"&amp;$A23)+1)/COUNT(INDEX(Данные!$A$7:$CV$106,0,MATCH($AA$9,Данные!$A$6:$CV$6,0)))&lt;=$AA$11,$AA$14,$AA$15),IF($AA$8="MANUAL_MU",MAX(Настройки!$B$14,MIN(1,IF(ISNUMBER(BF23),BF23,0))),IF($AA$8="COUNT_FLAG_RULE",IF(IF(ISNUMBER(BF23),BF23,0)&lt;=$AA$11,$AA$14,IF(IF(ISNUMBER(BF23),BF23,0)&gt;=$AA$12,$AA$15,IF(OR(LOWER(LEFT(CK23&amp;"",2))="да",CK23=1),$AA$13,$AA$15))),IF(OR(AND($AA$8="YES_NO",OR(LOWER(LEFT(BF23&amp;"",2))="да",BF23=1)),AND($AA$8="THRESHOLD_GE",IF(ISNUMBER(BF23),BF23,0)&gt;=$AA$11),AND($AA$8="THRESHOLD_GT",IF(ISNUMBER(BF23),BF23,0)&gt;$AA$11),AND($AA$8="THRESHOLD_LE",IF(ISNUMBER(BF23),BF23,0)&lt;=$AA$11),AND($AA$8="THRESHOLD_LT",IF(ISNUMBER(BF23),BF23,0)&lt;$AA$11),AND($AA$8="CHANGE_PCT_GE",IF(IF(ISNUMBER(CK23),CK23,0)=0,IF(ISNUMBER(BF23),BF23,0)&gt;0,(IF(ISNUMBER(BF23),BF23,0)-IF(ISNUMBER(CK23),CK23,0))/ABS(IF(ISNUMBER(CK23),CK23,0))&gt;=$AA$11)),AND($AA$8="CHANGE_ABS_GE",ABS(IF(ISNUMBER(BF23),BF23,0)-IF(ISNUMBER(CK23),CK23,0))&gt;=$AA$11),AND($AA$8="COUNT_LT",IF(ISNUMBER(BF23),BF23,0)&lt;$AA$11),AND($AA$8="COUNT_LE",IF(ISNUMBER(BF23),BF23,0)&lt;=$AA$11),AND($AA$8="AND_YES",OR(LOWER(LEFT(BF23&amp;"",2))="да",BF23=1),OR(LOWER(LEFT(CK23&amp;"",2))="да",CK23=1)),AND($AA$8="OR_YES",OR(OR(LOWER(LEFT(BF23&amp;"",2))="да",BF23=1),OR(LOWER(LEFT(CK23&amp;"",2))="да",CK23=1)))),$AA$14,$AA$15))))))))))</f>
        <v/>
      </c>
      <c r="AB23" s="70" t="str">
        <f>IF($A23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23="#FIELD",BG23="",AND(OR($AB$8="CHANGE_PCT_GE",$AB$8="CHANGE_ABS_GE",$AB$8="COUNT_FLAG_RULE",$AB$8="AND_YES",$AB$8="OR_YES"),OR(CL23="#FIELD",CL23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23)))),IF($AB$18="LOW_MU",MAX(Настройки!$B$14,$AB$16),IF($AB$18="NEUTRAL",Настройки!$B$15,IF($AB$18="IGNORE","IGNORE",IF(OR(BG23="#FIELD",CL23="#FIELD"),"Поле не найдено","Недостаточно данных")))),IF($AB$8="SIGMOID_INC",MAX(Настройки!$B$14,$AB$16+($AB$17-$AB$16)/(1+EXP(-$AB$12*(IF(ISNUMBER(BG23),BG23,0)-$AB$11)))),IF($AB$8="SIGMOID_DEC",MAX(Настройки!$B$14,$AB$16+($AB$17-$AB$16)/(1+EXP($AB$12*(IF(ISNUMBER(BG23),BG23,0)-$AB$11)))),IF($AB$8="TOP_PERCENT",IF((COUNTIF(INDEX(Данные!$A$7:$CV$106,0,MATCH($AB$9,Данные!$A$6:$CV$6,0)),"&gt;"&amp;IF(ISNUMBER(BG23),BG23,0))+COUNTIFS(INDEX(Данные!$A$7:$CV$106,0,MATCH($AB$9,Данные!$A$6:$CV$6,0)),IF(ISNUMBER(BG23),BG23,0),Данные!$A$7:$A$106,"&lt;"&amp;$A23)+1)/COUNT(INDEX(Данные!$A$7:$CV$106,0,MATCH($AB$9,Данные!$A$6:$CV$6,0)))&lt;=$AB$11,$AB$14,$AB$15),IF($AB$8="MANUAL_MU",MAX(Настройки!$B$14,MIN(1,IF(ISNUMBER(BG23),BG23,0))),IF($AB$8="COUNT_FLAG_RULE",IF(IF(ISNUMBER(BG23),BG23,0)&lt;=$AB$11,$AB$14,IF(IF(ISNUMBER(BG23),BG23,0)&gt;=$AB$12,$AB$15,IF(OR(LOWER(LEFT(CL23&amp;"",2))="да",CL23=1),$AB$13,$AB$15))),IF(OR(AND($AB$8="YES_NO",OR(LOWER(LEFT(BG23&amp;"",2))="да",BG23=1)),AND($AB$8="THRESHOLD_GE",IF(ISNUMBER(BG23),BG23,0)&gt;=$AB$11),AND($AB$8="THRESHOLD_GT",IF(ISNUMBER(BG23),BG23,0)&gt;$AB$11),AND($AB$8="THRESHOLD_LE",IF(ISNUMBER(BG23),BG23,0)&lt;=$AB$11),AND($AB$8="THRESHOLD_LT",IF(ISNUMBER(BG23),BG23,0)&lt;$AB$11),AND($AB$8="CHANGE_PCT_GE",IF(IF(ISNUMBER(CL23),CL23,0)=0,IF(ISNUMBER(BG23),BG23,0)&gt;0,(IF(ISNUMBER(BG23),BG23,0)-IF(ISNUMBER(CL23),CL23,0))/ABS(IF(ISNUMBER(CL23),CL23,0))&gt;=$AB$11)),AND($AB$8="CHANGE_ABS_GE",ABS(IF(ISNUMBER(BG23),BG23,0)-IF(ISNUMBER(CL23),CL23,0))&gt;=$AB$11),AND($AB$8="COUNT_LT",IF(ISNUMBER(BG23),BG23,0)&lt;$AB$11),AND($AB$8="COUNT_LE",IF(ISNUMBER(BG23),BG23,0)&lt;=$AB$11),AND($AB$8="AND_YES",OR(LOWER(LEFT(BG23&amp;"",2))="да",BG23=1),OR(LOWER(LEFT(CL23&amp;"",2))="да",CL23=1)),AND($AB$8="OR_YES",OR(OR(LOWER(LEFT(BG23&amp;"",2))="да",BG23=1),OR(LOWER(LEFT(CL23&amp;"",2))="да",CL23=1)))),$AB$14,$AB$15))))))))))</f>
        <v/>
      </c>
      <c r="AC23" s="70" t="str">
        <f>IF($A23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23="#FIELD",BH23="",AND(OR($AC$8="CHANGE_PCT_GE",$AC$8="CHANGE_ABS_GE",$AC$8="COUNT_FLAG_RULE",$AC$8="AND_YES",$AC$8="OR_YES"),OR(CM23="#FIELD",CM23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23)))),IF($AC$18="LOW_MU",MAX(Настройки!$B$14,$AC$16),IF($AC$18="NEUTRAL",Настройки!$B$15,IF($AC$18="IGNORE","IGNORE",IF(OR(BH23="#FIELD",CM23="#FIELD"),"Поле не найдено","Недостаточно данных")))),IF($AC$8="SIGMOID_INC",MAX(Настройки!$B$14,$AC$16+($AC$17-$AC$16)/(1+EXP(-$AC$12*(IF(ISNUMBER(BH23),BH23,0)-$AC$11)))),IF($AC$8="SIGMOID_DEC",MAX(Настройки!$B$14,$AC$16+($AC$17-$AC$16)/(1+EXP($AC$12*(IF(ISNUMBER(BH23),BH23,0)-$AC$11)))),IF($AC$8="TOP_PERCENT",IF((COUNTIF(INDEX(Данные!$A$7:$CV$106,0,MATCH($AC$9,Данные!$A$6:$CV$6,0)),"&gt;"&amp;IF(ISNUMBER(BH23),BH23,0))+COUNTIFS(INDEX(Данные!$A$7:$CV$106,0,MATCH($AC$9,Данные!$A$6:$CV$6,0)),IF(ISNUMBER(BH23),BH23,0),Данные!$A$7:$A$106,"&lt;"&amp;$A23)+1)/COUNT(INDEX(Данные!$A$7:$CV$106,0,MATCH($AC$9,Данные!$A$6:$CV$6,0)))&lt;=$AC$11,$AC$14,$AC$15),IF($AC$8="MANUAL_MU",MAX(Настройки!$B$14,MIN(1,IF(ISNUMBER(BH23),BH23,0))),IF($AC$8="COUNT_FLAG_RULE",IF(IF(ISNUMBER(BH23),BH23,0)&lt;=$AC$11,$AC$14,IF(IF(ISNUMBER(BH23),BH23,0)&gt;=$AC$12,$AC$15,IF(OR(LOWER(LEFT(CM23&amp;"",2))="да",CM23=1),$AC$13,$AC$15))),IF(OR(AND($AC$8="YES_NO",OR(LOWER(LEFT(BH23&amp;"",2))="да",BH23=1)),AND($AC$8="THRESHOLD_GE",IF(ISNUMBER(BH23),BH23,0)&gt;=$AC$11),AND($AC$8="THRESHOLD_GT",IF(ISNUMBER(BH23),BH23,0)&gt;$AC$11),AND($AC$8="THRESHOLD_LE",IF(ISNUMBER(BH23),BH23,0)&lt;=$AC$11),AND($AC$8="THRESHOLD_LT",IF(ISNUMBER(BH23),BH23,0)&lt;$AC$11),AND($AC$8="CHANGE_PCT_GE",IF(IF(ISNUMBER(CM23),CM23,0)=0,IF(ISNUMBER(BH23),BH23,0)&gt;0,(IF(ISNUMBER(BH23),BH23,0)-IF(ISNUMBER(CM23),CM23,0))/ABS(IF(ISNUMBER(CM23),CM23,0))&gt;=$AC$11)),AND($AC$8="CHANGE_ABS_GE",ABS(IF(ISNUMBER(BH23),BH23,0)-IF(ISNUMBER(CM23),CM23,0))&gt;=$AC$11),AND($AC$8="COUNT_LT",IF(ISNUMBER(BH23),BH23,0)&lt;$AC$11),AND($AC$8="COUNT_LE",IF(ISNUMBER(BH23),BH23,0)&lt;=$AC$11),AND($AC$8="AND_YES",OR(LOWER(LEFT(BH23&amp;"",2))="да",BH23=1),OR(LOWER(LEFT(CM23&amp;"",2))="да",CM23=1)),AND($AC$8="OR_YES",OR(OR(LOWER(LEFT(BH23&amp;"",2))="да",BH23=1),OR(LOWER(LEFT(CM23&amp;"",2))="да",CM23=1)))),$AC$14,$AC$15))))))))))</f>
        <v/>
      </c>
      <c r="AD23" s="70" t="str">
        <f>IF($A23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23="#FIELD",BI23="",AND(OR($AD$8="CHANGE_PCT_GE",$AD$8="CHANGE_ABS_GE",$AD$8="COUNT_FLAG_RULE",$AD$8="AND_YES",$AD$8="OR_YES"),OR(CN23="#FIELD",CN23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23)))),IF($AD$18="LOW_MU",MAX(Настройки!$B$14,$AD$16),IF($AD$18="NEUTRAL",Настройки!$B$15,IF($AD$18="IGNORE","IGNORE",IF(OR(BI23="#FIELD",CN23="#FIELD"),"Поле не найдено","Недостаточно данных")))),IF($AD$8="SIGMOID_INC",MAX(Настройки!$B$14,$AD$16+($AD$17-$AD$16)/(1+EXP(-$AD$12*(IF(ISNUMBER(BI23),BI23,0)-$AD$11)))),IF($AD$8="SIGMOID_DEC",MAX(Настройки!$B$14,$AD$16+($AD$17-$AD$16)/(1+EXP($AD$12*(IF(ISNUMBER(BI23),BI23,0)-$AD$11)))),IF($AD$8="TOP_PERCENT",IF((COUNTIF(INDEX(Данные!$A$7:$CV$106,0,MATCH($AD$9,Данные!$A$6:$CV$6,0)),"&gt;"&amp;IF(ISNUMBER(BI23),BI23,0))+COUNTIFS(INDEX(Данные!$A$7:$CV$106,0,MATCH($AD$9,Данные!$A$6:$CV$6,0)),IF(ISNUMBER(BI23),BI23,0),Данные!$A$7:$A$106,"&lt;"&amp;$A23)+1)/COUNT(INDEX(Данные!$A$7:$CV$106,0,MATCH($AD$9,Данные!$A$6:$CV$6,0)))&lt;=$AD$11,$AD$14,$AD$15),IF($AD$8="MANUAL_MU",MAX(Настройки!$B$14,MIN(1,IF(ISNUMBER(BI23),BI23,0))),IF($AD$8="COUNT_FLAG_RULE",IF(IF(ISNUMBER(BI23),BI23,0)&lt;=$AD$11,$AD$14,IF(IF(ISNUMBER(BI23),BI23,0)&gt;=$AD$12,$AD$15,IF(OR(LOWER(LEFT(CN23&amp;"",2))="да",CN23=1),$AD$13,$AD$15))),IF(OR(AND($AD$8="YES_NO",OR(LOWER(LEFT(BI23&amp;"",2))="да",BI23=1)),AND($AD$8="THRESHOLD_GE",IF(ISNUMBER(BI23),BI23,0)&gt;=$AD$11),AND($AD$8="THRESHOLD_GT",IF(ISNUMBER(BI23),BI23,0)&gt;$AD$11),AND($AD$8="THRESHOLD_LE",IF(ISNUMBER(BI23),BI23,0)&lt;=$AD$11),AND($AD$8="THRESHOLD_LT",IF(ISNUMBER(BI23),BI23,0)&lt;$AD$11),AND($AD$8="CHANGE_PCT_GE",IF(IF(ISNUMBER(CN23),CN23,0)=0,IF(ISNUMBER(BI23),BI23,0)&gt;0,(IF(ISNUMBER(BI23),BI23,0)-IF(ISNUMBER(CN23),CN23,0))/ABS(IF(ISNUMBER(CN23),CN23,0))&gt;=$AD$11)),AND($AD$8="CHANGE_ABS_GE",ABS(IF(ISNUMBER(BI23),BI23,0)-IF(ISNUMBER(CN23),CN23,0))&gt;=$AD$11),AND($AD$8="COUNT_LT",IF(ISNUMBER(BI23),BI23,0)&lt;$AD$11),AND($AD$8="COUNT_LE",IF(ISNUMBER(BI23),BI23,0)&lt;=$AD$11),AND($AD$8="AND_YES",OR(LOWER(LEFT(BI23&amp;"",2))="да",BI23=1),OR(LOWER(LEFT(CN23&amp;"",2))="да",CN23=1)),AND($AD$8="OR_YES",OR(OR(LOWER(LEFT(BI23&amp;"",2))="да",BI23=1),OR(LOWER(LEFT(CN23&amp;"",2))="да",CN23=1)))),$AD$14,$AD$15))))))))))</f>
        <v/>
      </c>
      <c r="AE23" s="71" t="str">
        <f>IF($A23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23="#FIELD",BJ23="",AND(OR($AE$8="CHANGE_PCT_GE",$AE$8="CHANGE_ABS_GE",$AE$8="COUNT_FLAG_RULE",$AE$8="AND_YES",$AE$8="OR_YES"),OR(CO23="#FIELD",CO23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23)))),IF($AE$18="LOW_MU",MAX(Настройки!$B$14,$AE$16),IF($AE$18="NEUTRAL",Настройки!$B$15,IF($AE$18="IGNORE","IGNORE",IF(OR(BJ23="#FIELD",CO23="#FIELD"),"Поле не найдено","Недостаточно данных")))),IF($AE$8="SIGMOID_INC",MAX(Настройки!$B$14,$AE$16+($AE$17-$AE$16)/(1+EXP(-$AE$12*(IF(ISNUMBER(BJ23),BJ23,0)-$AE$11)))),IF($AE$8="SIGMOID_DEC",MAX(Настройки!$B$14,$AE$16+($AE$17-$AE$16)/(1+EXP($AE$12*(IF(ISNUMBER(BJ23),BJ23,0)-$AE$11)))),IF($AE$8="TOP_PERCENT",IF((COUNTIF(INDEX(Данные!$A$7:$CV$106,0,MATCH($AE$9,Данные!$A$6:$CV$6,0)),"&gt;"&amp;IF(ISNUMBER(BJ23),BJ23,0))+COUNTIFS(INDEX(Данные!$A$7:$CV$106,0,MATCH($AE$9,Данные!$A$6:$CV$6,0)),IF(ISNUMBER(BJ23),BJ23,0),Данные!$A$7:$A$106,"&lt;"&amp;$A23)+1)/COUNT(INDEX(Данные!$A$7:$CV$106,0,MATCH($AE$9,Данные!$A$6:$CV$6,0)))&lt;=$AE$11,$AE$14,$AE$15),IF($AE$8="MANUAL_MU",MAX(Настройки!$B$14,MIN(1,IF(ISNUMBER(BJ23),BJ23,0))),IF($AE$8="COUNT_FLAG_RULE",IF(IF(ISNUMBER(BJ23),BJ23,0)&lt;=$AE$11,$AE$14,IF(IF(ISNUMBER(BJ23),BJ23,0)&gt;=$AE$12,$AE$15,IF(OR(LOWER(LEFT(CO23&amp;"",2))="да",CO23=1),$AE$13,$AE$15))),IF(OR(AND($AE$8="YES_NO",OR(LOWER(LEFT(BJ23&amp;"",2))="да",BJ23=1)),AND($AE$8="THRESHOLD_GE",IF(ISNUMBER(BJ23),BJ23,0)&gt;=$AE$11),AND($AE$8="THRESHOLD_GT",IF(ISNUMBER(BJ23),BJ23,0)&gt;$AE$11),AND($AE$8="THRESHOLD_LE",IF(ISNUMBER(BJ23),BJ23,0)&lt;=$AE$11),AND($AE$8="THRESHOLD_LT",IF(ISNUMBER(BJ23),BJ23,0)&lt;$AE$11),AND($AE$8="CHANGE_PCT_GE",IF(IF(ISNUMBER(CO23),CO23,0)=0,IF(ISNUMBER(BJ23),BJ23,0)&gt;0,(IF(ISNUMBER(BJ23),BJ23,0)-IF(ISNUMBER(CO23),CO23,0))/ABS(IF(ISNUMBER(CO23),CO23,0))&gt;=$AE$11)),AND($AE$8="CHANGE_ABS_GE",ABS(IF(ISNUMBER(BJ23),BJ23,0)-IF(ISNUMBER(CO23),CO23,0))&gt;=$AE$11),AND($AE$8="COUNT_LT",IF(ISNUMBER(BJ23),BJ23,0)&lt;$AE$11),AND($AE$8="COUNT_LE",IF(ISNUMBER(BJ23),BJ23,0)&lt;=$AE$11),AND($AE$8="AND_YES",OR(LOWER(LEFT(BJ23&amp;"",2))="да",BJ23=1),OR(LOWER(LEFT(CO23&amp;"",2))="да",CO23=1)),AND($AE$8="OR_YES",OR(OR(LOWER(LEFT(BJ23&amp;"",2))="да",BJ23=1),OR(LOWER(LEFT(CO23&amp;"",2))="да",CO23=1)))),$AE$14,$AE$15))))))))))</f>
        <v/>
      </c>
      <c r="AF23" s="75"/>
      <c r="AG23" s="76" t="str">
        <f>IF($A23="","",IF($B$4&lt;&gt;"Да","",IF($B$9="","",IF(COUNTIF(Данные!$A$6:$CV$6,$B$9)=0,"#FIELD",INDEX(Данные!$A$7:$CV$106,ROW()-19,MATCH($B$9,Данные!$A$6:$CV$6,0))))))</f>
        <v>Нет</v>
      </c>
      <c r="AH23" s="76" t="str">
        <f>IF($A23="","",IF($C$4&lt;&gt;"Да","",IF($C$9="","",IF(COUNTIF(Данные!$A$6:$CV$6,$C$9)=0,"#FIELD",INDEX(Данные!$A$7:$CV$106,ROW()-19,MATCH($C$9,Данные!$A$6:$CV$6,0))))))</f>
        <v>Нет</v>
      </c>
      <c r="AI23" s="76" t="str">
        <f>IF($A23="","",IF($D$4&lt;&gt;"Да","",IF($D$9="","",IF(COUNTIF(Данные!$A$6:$CV$6,$D$9)=0,"#FIELD",INDEX(Данные!$A$7:$CV$106,ROW()-19,MATCH($D$9,Данные!$A$6:$CV$6,0))))))</f>
        <v>Нет</v>
      </c>
      <c r="AJ23" s="76" t="str">
        <f>IF($A23="","",IF($E$4&lt;&gt;"Да","",IF($E$9="","",IF(COUNTIF(Данные!$A$6:$CV$6,$E$9)=0,"#FIELD",INDEX(Данные!$A$7:$CV$106,ROW()-19,MATCH($E$9,Данные!$A$6:$CV$6,0))))))</f>
        <v>Да</v>
      </c>
      <c r="AK23" s="76" t="str">
        <f>IF($A23="","",IF($F$4&lt;&gt;"Да","",IF($F$9="","",IF(COUNTIF(Данные!$A$6:$CV$6,$F$9)=0,"#FIELD",INDEX(Данные!$A$7:$CV$106,ROW()-19,MATCH($F$9,Данные!$A$6:$CV$6,0))))))</f>
        <v>Нет</v>
      </c>
      <c r="AL23" s="76" t="str">
        <f>IF($A23="","",IF($G$4&lt;&gt;"Да","",IF($G$9="","",IF(COUNTIF(Данные!$A$6:$CV$6,$G$9)=0,"#FIELD",INDEX(Данные!$A$7:$CV$106,ROW()-19,MATCH($G$9,Данные!$A$6:$CV$6,0))))))</f>
        <v>Нет</v>
      </c>
      <c r="AM23" s="76">
        <f>IF($A23="","",IF($H$4&lt;&gt;"Да","",IF($H$9="","",IF(COUNTIF(Данные!$A$6:$CV$6,$H$9)=0,"#FIELD",INDEX(Данные!$A$7:$CV$106,ROW()-19,MATCH($H$9,Данные!$A$6:$CV$6,0))))))</f>
        <v>1.263013698630137</v>
      </c>
      <c r="AN23" s="76" t="str">
        <f>IF($A23="","",IF($I$4&lt;&gt;"Да","",IF($I$9="","",IF(COUNTIF(Данные!$A$6:$CV$6,$I$9)=0,"#FIELD",INDEX(Данные!$A$7:$CV$106,ROW()-19,MATCH($I$9,Данные!$A$6:$CV$6,0))))))</f>
        <v>Да</v>
      </c>
      <c r="AO23" s="76">
        <f>IF($A23="","",IF($J$4&lt;&gt;"Да","",IF($J$9="","",IF(COUNTIF(Данные!$A$6:$CV$6,$J$9)=0,"#FIELD",INDEX(Данные!$A$7:$CV$106,ROW()-19,MATCH($J$9,Данные!$A$6:$CV$6,0))))))</f>
        <v>1.1284246575342465</v>
      </c>
      <c r="AP23" s="76" t="str">
        <f>IF($A23="","",IF($K$4&lt;&gt;"Да","",IF($K$9="","",IF(COUNTIF(Данные!$A$6:$CV$6,$K$9)=0,"#FIELD",INDEX(Данные!$A$7:$CV$106,ROW()-19,MATCH($K$9,Данные!$A$6:$CV$6,0))))))</f>
        <v/>
      </c>
      <c r="AQ23" s="76" t="str">
        <f>IF($A23="","",IF($L$4&lt;&gt;"Да","",IF($L$9="","",IF(COUNTIF(Данные!$A$6:$CV$6,$L$9)=0,"#FIELD",INDEX(Данные!$A$7:$CV$106,ROW()-19,MATCH($L$9,Данные!$A$6:$CV$6,0))))))</f>
        <v/>
      </c>
      <c r="AR23" s="76" t="str">
        <f>IF($A23="","",IF($M$4&lt;&gt;"Да","",IF($M$9="","",IF(COUNTIF(Данные!$A$6:$CV$6,$M$9)=0,"#FIELD",INDEX(Данные!$A$7:$CV$106,ROW()-19,MATCH($M$9,Данные!$A$6:$CV$6,0))))))</f>
        <v/>
      </c>
      <c r="AS23" s="76" t="str">
        <f>IF($A23="","",IF($N$4&lt;&gt;"Да","",IF($N$9="","",IF(COUNTIF(Данные!$A$6:$CV$6,$N$9)=0,"#FIELD",INDEX(Данные!$A$7:$CV$106,ROW()-19,MATCH($N$9,Данные!$A$6:$CV$6,0))))))</f>
        <v/>
      </c>
      <c r="AT23" s="76" t="str">
        <f>IF($A23="","",IF($O$4&lt;&gt;"Да","",IF($O$9="","",IF(COUNTIF(Данные!$A$6:$CV$6,$O$9)=0,"#FIELD",INDEX(Данные!$A$7:$CV$106,ROW()-19,MATCH($O$9,Данные!$A$6:$CV$6,0))))))</f>
        <v/>
      </c>
      <c r="AU23" s="76" t="str">
        <f>IF($A23="","",IF($P$4&lt;&gt;"Да","",IF($P$9="","",IF(COUNTIF(Данные!$A$6:$CV$6,$P$9)=0,"#FIELD",INDEX(Данные!$A$7:$CV$106,ROW()-19,MATCH($P$9,Данные!$A$6:$CV$6,0))))))</f>
        <v/>
      </c>
      <c r="AV23" s="76" t="str">
        <f>IF($A23="","",IF($Q$4&lt;&gt;"Да","",IF($Q$9="","",IF(COUNTIF(Данные!$A$6:$CV$6,$Q$9)=0,"#FIELD",INDEX(Данные!$A$7:$CV$106,ROW()-19,MATCH($Q$9,Данные!$A$6:$CV$6,0))))))</f>
        <v/>
      </c>
      <c r="AW23" s="76" t="str">
        <f>IF($A23="","",IF($R$4&lt;&gt;"Да","",IF($R$9="","",IF(COUNTIF(Данные!$A$6:$CV$6,$R$9)=0,"#FIELD",INDEX(Данные!$A$7:$CV$106,ROW()-19,MATCH($R$9,Данные!$A$6:$CV$6,0))))))</f>
        <v/>
      </c>
      <c r="AX23" s="76" t="str">
        <f>IF($A23="","",IF($S$4&lt;&gt;"Да","",IF($S$9="","",IF(COUNTIF(Данные!$A$6:$CV$6,$S$9)=0,"#FIELD",INDEX(Данные!$A$7:$CV$106,ROW()-19,MATCH($S$9,Данные!$A$6:$CV$6,0))))))</f>
        <v/>
      </c>
      <c r="AY23" s="76" t="str">
        <f>IF($A23="","",IF($T$4&lt;&gt;"Да","",IF($T$9="","",IF(COUNTIF(Данные!$A$6:$CV$6,$T$9)=0,"#FIELD",INDEX(Данные!$A$7:$CV$106,ROW()-19,MATCH($T$9,Данные!$A$6:$CV$6,0))))))</f>
        <v/>
      </c>
      <c r="AZ23" s="76" t="str">
        <f>IF($A23="","",IF($U$4&lt;&gt;"Да","",IF($U$9="","",IF(COUNTIF(Данные!$A$6:$CV$6,$U$9)=0,"#FIELD",INDEX(Данные!$A$7:$CV$106,ROW()-19,MATCH($U$9,Данные!$A$6:$CV$6,0))))))</f>
        <v/>
      </c>
      <c r="BA23" s="76" t="str">
        <f>IF($A23="","",IF($V$4&lt;&gt;"Да","",IF($V$9="","",IF(COUNTIF(Данные!$A$6:$CV$6,$V$9)=0,"#FIELD",INDEX(Данные!$A$7:$CV$106,ROW()-19,MATCH($V$9,Данные!$A$6:$CV$6,0))))))</f>
        <v/>
      </c>
      <c r="BB23" s="76" t="str">
        <f>IF($A23="","",IF($W$4&lt;&gt;"Да","",IF($W$9="","",IF(COUNTIF(Данные!$A$6:$CV$6,$W$9)=0,"#FIELD",INDEX(Данные!$A$7:$CV$106,ROW()-19,MATCH($W$9,Данные!$A$6:$CV$6,0))))))</f>
        <v/>
      </c>
      <c r="BC23" s="76" t="str">
        <f>IF($A23="","",IF($X$4&lt;&gt;"Да","",IF($X$9="","",IF(COUNTIF(Данные!$A$6:$CV$6,$X$9)=0,"#FIELD",INDEX(Данные!$A$7:$CV$106,ROW()-19,MATCH($X$9,Данные!$A$6:$CV$6,0))))))</f>
        <v/>
      </c>
      <c r="BD23" s="76" t="str">
        <f>IF($A23="","",IF($Y$4&lt;&gt;"Да","",IF($Y$9="","",IF(COUNTIF(Данные!$A$6:$CV$6,$Y$9)=0,"#FIELD",INDEX(Данные!$A$7:$CV$106,ROW()-19,MATCH($Y$9,Данные!$A$6:$CV$6,0))))))</f>
        <v/>
      </c>
      <c r="BE23" s="76" t="str">
        <f>IF($A23="","",IF($Z$4&lt;&gt;"Да","",IF($Z$9="","",IF(COUNTIF(Данные!$A$6:$CV$6,$Z$9)=0,"#FIELD",INDEX(Данные!$A$7:$CV$106,ROW()-19,MATCH($Z$9,Данные!$A$6:$CV$6,0))))))</f>
        <v/>
      </c>
      <c r="BF23" s="76" t="str">
        <f>IF($A23="","",IF($AA$4&lt;&gt;"Да","",IF($AA$9="","",IF(COUNTIF(Данные!$A$6:$CV$6,$AA$9)=0,"#FIELD",INDEX(Данные!$A$7:$CV$106,ROW()-19,MATCH($AA$9,Данные!$A$6:$CV$6,0))))))</f>
        <v/>
      </c>
      <c r="BG23" s="76" t="str">
        <f>IF($A23="","",IF($AB$4&lt;&gt;"Да","",IF($AB$9="","",IF(COUNTIF(Данные!$A$6:$CV$6,$AB$9)=0,"#FIELD",INDEX(Данные!$A$7:$CV$106,ROW()-19,MATCH($AB$9,Данные!$A$6:$CV$6,0))))))</f>
        <v/>
      </c>
      <c r="BH23" s="76" t="str">
        <f>IF($A23="","",IF($AC$4&lt;&gt;"Да","",IF($AC$9="","",IF(COUNTIF(Данные!$A$6:$CV$6,$AC$9)=0,"#FIELD",INDEX(Данные!$A$7:$CV$106,ROW()-19,MATCH($AC$9,Данные!$A$6:$CV$6,0))))))</f>
        <v/>
      </c>
      <c r="BI23" s="76" t="str">
        <f>IF($A23="","",IF($AD$4&lt;&gt;"Да","",IF($AD$9="","",IF(COUNTIF(Данные!$A$6:$CV$6,$AD$9)=0,"#FIELD",INDEX(Данные!$A$7:$CV$106,ROW()-19,MATCH($AD$9,Данные!$A$6:$CV$6,0))))))</f>
        <v/>
      </c>
      <c r="BJ23" s="76" t="str">
        <f>IF($A23="","",IF($AE$4&lt;&gt;"Да","",IF($AE$9="","",IF(COUNTIF(Данные!$A$6:$CV$6,$AE$9)=0,"#FIELD",INDEX(Данные!$A$7:$CV$106,ROW()-19,MATCH($AE$9,Данные!$A$6:$CV$6,0))))))</f>
        <v/>
      </c>
      <c r="BK23" s="76"/>
      <c r="BL23" s="76" t="str">
        <f>IF($A23="","",IF($B$4&lt;&gt;"Да","",IF($B$10="","",IF(COUNTIF(Данные!$A$6:$CV$6,$B$10)=0,"#FIELD",INDEX(Данные!$A$7:$CV$106,ROW()-19,MATCH($B$10,Данные!$A$6:$CV$6,0))))))</f>
        <v>#FIELD</v>
      </c>
      <c r="BM23" s="76" t="str">
        <f>IF($A23="","",IF($C$4&lt;&gt;"Да","",IF($C$10="","",IF(COUNTIF(Данные!$A$6:$CV$6,$C$10)=0,"#FIELD",INDEX(Данные!$A$7:$CV$106,ROW()-19,MATCH($C$10,Данные!$A$6:$CV$6,0))))))</f>
        <v>#FIELD</v>
      </c>
      <c r="BN23" s="76" t="str">
        <f>IF($A23="","",IF($D$4&lt;&gt;"Да","",IF($D$10="","",IF(COUNTIF(Данные!$A$6:$CV$6,$D$10)=0,"#FIELD",INDEX(Данные!$A$7:$CV$106,ROW()-19,MATCH($D$10,Данные!$A$6:$CV$6,0))))))</f>
        <v>#FIELD</v>
      </c>
      <c r="BO23" s="76" t="str">
        <f>IF($A23="","",IF($E$4&lt;&gt;"Да","",IF($E$10="","",IF(COUNTIF(Данные!$A$6:$CV$6,$E$10)=0,"#FIELD",INDEX(Данные!$A$7:$CV$106,ROW()-19,MATCH($E$10,Данные!$A$6:$CV$6,0))))))</f>
        <v>#FIELD</v>
      </c>
      <c r="BP23" s="76" t="str">
        <f>IF($A23="","",IF($F$4&lt;&gt;"Да","",IF($F$10="","",IF(COUNTIF(Данные!$A$6:$CV$6,$F$10)=0,"#FIELD",INDEX(Данные!$A$7:$CV$106,ROW()-19,MATCH($F$10,Данные!$A$6:$CV$6,0))))))</f>
        <v>#FIELD</v>
      </c>
      <c r="BQ23" s="76" t="str">
        <f>IF($A23="","",IF($G$4&lt;&gt;"Да","",IF($G$10="","",IF(COUNTIF(Данные!$A$6:$CV$6,$G$10)=0,"#FIELD",INDEX(Данные!$A$7:$CV$106,ROW()-19,MATCH($G$10,Данные!$A$6:$CV$6,0))))))</f>
        <v>#FIELD</v>
      </c>
      <c r="BR23" s="76" t="str">
        <f>IF($A23="","",IF($H$4&lt;&gt;"Да","",IF($H$10="","",IF(COUNTIF(Данные!$A$6:$CV$6,$H$10)=0,"#FIELD",INDEX(Данные!$A$7:$CV$106,ROW()-19,MATCH($H$10,Данные!$A$6:$CV$6,0))))))</f>
        <v>#FIELD</v>
      </c>
      <c r="BS23" s="76" t="str">
        <f>IF($A23="","",IF($I$4&lt;&gt;"Да","",IF($I$10="","",IF(COUNTIF(Данные!$A$6:$CV$6,$I$10)=0,"#FIELD",INDEX(Данные!$A$7:$CV$106,ROW()-19,MATCH($I$10,Данные!$A$6:$CV$6,0))))))</f>
        <v>#FIELD</v>
      </c>
      <c r="BT23" s="76" t="str">
        <f>IF($A23="","",IF($J$4&lt;&gt;"Да","",IF($J$10="","",IF(COUNTIF(Данные!$A$6:$CV$6,$J$10)=0,"#FIELD",INDEX(Данные!$A$7:$CV$106,ROW()-19,MATCH($J$10,Данные!$A$6:$CV$6,0))))))</f>
        <v>#FIELD</v>
      </c>
      <c r="BU23" s="76" t="str">
        <f>IF($A23="","",IF($K$4&lt;&gt;"Да","",IF($K$10="","",IF(COUNTIF(Данные!$A$6:$CV$6,$K$10)=0,"#FIELD",INDEX(Данные!$A$7:$CV$106,ROW()-19,MATCH($K$10,Данные!$A$6:$CV$6,0))))))</f>
        <v/>
      </c>
      <c r="BV23" s="76" t="str">
        <f>IF($A23="","",IF($L$4&lt;&gt;"Да","",IF($L$10="","",IF(COUNTIF(Данные!$A$6:$CV$6,$L$10)=0,"#FIELD",INDEX(Данные!$A$7:$CV$106,ROW()-19,MATCH($L$10,Данные!$A$6:$CV$6,0))))))</f>
        <v/>
      </c>
      <c r="BW23" s="76" t="str">
        <f>IF($A23="","",IF($M$4&lt;&gt;"Да","",IF($M$10="","",IF(COUNTIF(Данные!$A$6:$CV$6,$M$10)=0,"#FIELD",INDEX(Данные!$A$7:$CV$106,ROW()-19,MATCH($M$10,Данные!$A$6:$CV$6,0))))))</f>
        <v/>
      </c>
      <c r="BX23" s="76" t="str">
        <f>IF($A23="","",IF($N$4&lt;&gt;"Да","",IF($N$10="","",IF(COUNTIF(Данные!$A$6:$CV$6,$N$10)=0,"#FIELD",INDEX(Данные!$A$7:$CV$106,ROW()-19,MATCH($N$10,Данные!$A$6:$CV$6,0))))))</f>
        <v/>
      </c>
      <c r="BY23" s="76" t="str">
        <f>IF($A23="","",IF($O$4&lt;&gt;"Да","",IF($O$10="","",IF(COUNTIF(Данные!$A$6:$CV$6,$O$10)=0,"#FIELD",INDEX(Данные!$A$7:$CV$106,ROW()-19,MATCH($O$10,Данные!$A$6:$CV$6,0))))))</f>
        <v/>
      </c>
      <c r="BZ23" s="76" t="str">
        <f>IF($A23="","",IF($P$4&lt;&gt;"Да","",IF($P$10="","",IF(COUNTIF(Данные!$A$6:$CV$6,$P$10)=0,"#FIELD",INDEX(Данные!$A$7:$CV$106,ROW()-19,MATCH($P$10,Данные!$A$6:$CV$6,0))))))</f>
        <v/>
      </c>
      <c r="CA23" s="76" t="str">
        <f>IF($A23="","",IF($Q$4&lt;&gt;"Да","",IF($Q$10="","",IF(COUNTIF(Данные!$A$6:$CV$6,$Q$10)=0,"#FIELD",INDEX(Данные!$A$7:$CV$106,ROW()-19,MATCH($Q$10,Данные!$A$6:$CV$6,0))))))</f>
        <v/>
      </c>
      <c r="CB23" s="76" t="str">
        <f>IF($A23="","",IF($R$4&lt;&gt;"Да","",IF($R$10="","",IF(COUNTIF(Данные!$A$6:$CV$6,$R$10)=0,"#FIELD",INDEX(Данные!$A$7:$CV$106,ROW()-19,MATCH($R$10,Данные!$A$6:$CV$6,0))))))</f>
        <v/>
      </c>
      <c r="CC23" s="76" t="str">
        <f>IF($A23="","",IF($S$4&lt;&gt;"Да","",IF($S$10="","",IF(COUNTIF(Данные!$A$6:$CV$6,$S$10)=0,"#FIELD",INDEX(Данные!$A$7:$CV$106,ROW()-19,MATCH($S$10,Данные!$A$6:$CV$6,0))))))</f>
        <v/>
      </c>
      <c r="CD23" s="76" t="str">
        <f>IF($A23="","",IF($T$4&lt;&gt;"Да","",IF($T$10="","",IF(COUNTIF(Данные!$A$6:$CV$6,$T$10)=0,"#FIELD",INDEX(Данные!$A$7:$CV$106,ROW()-19,MATCH($T$10,Данные!$A$6:$CV$6,0))))))</f>
        <v/>
      </c>
      <c r="CE23" s="76" t="str">
        <f>IF($A23="","",IF($U$4&lt;&gt;"Да","",IF($U$10="","",IF(COUNTIF(Данные!$A$6:$CV$6,$U$10)=0,"#FIELD",INDEX(Данные!$A$7:$CV$106,ROW()-19,MATCH($U$10,Данные!$A$6:$CV$6,0))))))</f>
        <v/>
      </c>
      <c r="CF23" s="76" t="str">
        <f>IF($A23="","",IF($V$4&lt;&gt;"Да","",IF($V$10="","",IF(COUNTIF(Данные!$A$6:$CV$6,$V$10)=0,"#FIELD",INDEX(Данные!$A$7:$CV$106,ROW()-19,MATCH($V$10,Данные!$A$6:$CV$6,0))))))</f>
        <v/>
      </c>
      <c r="CG23" s="76" t="str">
        <f>IF($A23="","",IF($W$4&lt;&gt;"Да","",IF($W$10="","",IF(COUNTIF(Данные!$A$6:$CV$6,$W$10)=0,"#FIELD",INDEX(Данные!$A$7:$CV$106,ROW()-19,MATCH($W$10,Данные!$A$6:$CV$6,0))))))</f>
        <v/>
      </c>
      <c r="CH23" s="76" t="str">
        <f>IF($A23="","",IF($X$4&lt;&gt;"Да","",IF($X$10="","",IF(COUNTIF(Данные!$A$6:$CV$6,$X$10)=0,"#FIELD",INDEX(Данные!$A$7:$CV$106,ROW()-19,MATCH($X$10,Данные!$A$6:$CV$6,0))))))</f>
        <v/>
      </c>
      <c r="CI23" s="76" t="str">
        <f>IF($A23="","",IF($Y$4&lt;&gt;"Да","",IF($Y$10="","",IF(COUNTIF(Данные!$A$6:$CV$6,$Y$10)=0,"#FIELD",INDEX(Данные!$A$7:$CV$106,ROW()-19,MATCH($Y$10,Данные!$A$6:$CV$6,0))))))</f>
        <v/>
      </c>
      <c r="CJ23" s="76" t="str">
        <f>IF($A23="","",IF($Z$4&lt;&gt;"Да","",IF($Z$10="","",IF(COUNTIF(Данные!$A$6:$CV$6,$Z$10)=0,"#FIELD",INDEX(Данные!$A$7:$CV$106,ROW()-19,MATCH($Z$10,Данные!$A$6:$CV$6,0))))))</f>
        <v/>
      </c>
      <c r="CK23" s="76" t="str">
        <f>IF($A23="","",IF($AA$4&lt;&gt;"Да","",IF($AA$10="","",IF(COUNTIF(Данные!$A$6:$CV$6,$AA$10)=0,"#FIELD",INDEX(Данные!$A$7:$CV$106,ROW()-19,MATCH($AA$10,Данные!$A$6:$CV$6,0))))))</f>
        <v/>
      </c>
      <c r="CL23" s="76" t="str">
        <f>IF($A23="","",IF($AB$4&lt;&gt;"Да","",IF($AB$10="","",IF(COUNTIF(Данные!$A$6:$CV$6,$AB$10)=0,"#FIELD",INDEX(Данные!$A$7:$CV$106,ROW()-19,MATCH($AB$10,Данные!$A$6:$CV$6,0))))))</f>
        <v/>
      </c>
      <c r="CM23" s="76" t="str">
        <f>IF($A23="","",IF($AC$4&lt;&gt;"Да","",IF($AC$10="","",IF(COUNTIF(Данные!$A$6:$CV$6,$AC$10)=0,"#FIELD",INDEX(Данные!$A$7:$CV$106,ROW()-19,MATCH($AC$10,Данные!$A$6:$CV$6,0))))))</f>
        <v/>
      </c>
      <c r="CN23" s="76" t="str">
        <f>IF($A23="","",IF($AD$4&lt;&gt;"Да","",IF($AD$10="","",IF(COUNTIF(Данные!$A$6:$CV$6,$AD$10)=0,"#FIELD",INDEX(Данные!$A$7:$CV$106,ROW()-19,MATCH($AD$10,Данные!$A$6:$CV$6,0))))))</f>
        <v/>
      </c>
      <c r="CO23" s="77" t="str">
        <f>IF($A23="","",IF($AE$4&lt;&gt;"Да","",IF($AE$10="","",IF(COUNTIF(Данные!$A$6:$CV$6,$AE$10)=0,"#FIELD",INDEX(Данные!$A$7:$CV$106,ROW()-19,MATCH($AE$10,Данные!$A$6:$CV$6,0))))))</f>
        <v/>
      </c>
    </row>
    <row r="24" spans="1:93">
      <c r="A24" s="24" t="str">
        <f>IF(Данные!A11="","",Данные!A11)</f>
        <v>222_ЗБС2</v>
      </c>
      <c r="B24" s="19">
        <f>IF($A24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24="#FIELD",AG24="",AND(OR($B$8="CHANGE_PCT_GE",$B$8="CHANGE_ABS_GE",$B$8="COUNT_FLAG_RULE",$B$8="AND_YES",$B$8="OR_YES"),OR(BL24="#FIELD",BL24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24)))),IF($B$18="LOW_MU",MAX(Настройки!$B$14,$B$16),IF($B$18="NEUTRAL",Настройки!$B$15,IF($B$18="IGNORE","IGNORE",IF(OR(AG24="#FIELD",BL24="#FIELD"),"Поле не найдено","Недостаточно данных")))),IF($B$8="SIGMOID_INC",MAX(Настройки!$B$14,$B$16+($B$17-$B$16)/(1+EXP(-$B$12*(IF(ISNUMBER(AG24),AG24,0)-$B$11)))),IF($B$8="SIGMOID_DEC",MAX(Настройки!$B$14,$B$16+($B$17-$B$16)/(1+EXP($B$12*(IF(ISNUMBER(AG24),AG24,0)-$B$11)))),IF($B$8="TOP_PERCENT",IF((COUNTIF(INDEX(Данные!$A$7:$CV$106,0,MATCH($B$9,Данные!$A$6:$CV$6,0)),"&gt;"&amp;IF(ISNUMBER(AG24),AG24,0))+COUNTIFS(INDEX(Данные!$A$7:$CV$106,0,MATCH($B$9,Данные!$A$6:$CV$6,0)),IF(ISNUMBER(AG24),AG24,0),Данные!$A$7:$A$106,"&lt;"&amp;$A24)+1)/COUNT(INDEX(Данные!$A$7:$CV$106,0,MATCH($B$9,Данные!$A$6:$CV$6,0)))&lt;=$B$11,$B$14,$B$15),IF($B$8="MANUAL_MU",MAX(Настройки!$B$14,MIN(1,IF(ISNUMBER(AG24),AG24,0))),IF($B$8="COUNT_FLAG_RULE",IF(IF(ISNUMBER(AG24),AG24,0)&lt;=$B$11,$B$14,IF(IF(ISNUMBER(AG24),AG24,0)&gt;=$B$12,$B$15,IF(OR(LOWER(LEFT(BL24&amp;"",2))="да",BL24=1),$B$13,$B$15))),IF(OR(AND($B$8="YES_NO",OR(LOWER(LEFT(AG24&amp;"",2))="да",AG24=1)),AND($B$8="THRESHOLD_GE",IF(ISNUMBER(AG24),AG24,0)&gt;=$B$11),AND($B$8="THRESHOLD_GT",IF(ISNUMBER(AG24),AG24,0)&gt;$B$11),AND($B$8="THRESHOLD_LE",IF(ISNUMBER(AG24),AG24,0)&lt;=$B$11),AND($B$8="THRESHOLD_LT",IF(ISNUMBER(AG24),AG24,0)&lt;$B$11),AND($B$8="CHANGE_PCT_GE",IF(IF(ISNUMBER(BL24),BL24,0)=0,IF(ISNUMBER(AG24),AG24,0)&gt;0,(IF(ISNUMBER(AG24),AG24,0)-IF(ISNUMBER(BL24),BL24,0))/ABS(IF(ISNUMBER(BL24),BL24,0))&gt;=$B$11)),AND($B$8="CHANGE_ABS_GE",ABS(IF(ISNUMBER(AG24),AG24,0)-IF(ISNUMBER(BL24),BL24,0))&gt;=$B$11),AND($B$8="COUNT_LT",IF(ISNUMBER(AG24),AG24,0)&lt;$B$11),AND($B$8="COUNT_LE",IF(ISNUMBER(AG24),AG24,0)&lt;=$B$11),AND($B$8="AND_YES",OR(LOWER(LEFT(AG24&amp;"",2))="да",AG24=1),OR(LOWER(LEFT(BL24&amp;"",2))="да",BL24=1)),AND($B$8="OR_YES",OR(OR(LOWER(LEFT(AG24&amp;"",2))="да",AG24=1),OR(LOWER(LEFT(BL24&amp;"",2))="да",BL24=1)))),$B$14,$B$15))))))))))</f>
        <v>0.1</v>
      </c>
      <c r="C24" s="19">
        <f>IF($A24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24="#FIELD",AH24="",AND(OR($C$8="CHANGE_PCT_GE",$C$8="CHANGE_ABS_GE",$C$8="COUNT_FLAG_RULE",$C$8="AND_YES",$C$8="OR_YES"),OR(BM24="#FIELD",BM24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24)))),IF($C$18="LOW_MU",MAX(Настройки!$B$14,$C$16),IF($C$18="NEUTRAL",Настройки!$B$15,IF($C$18="IGNORE","IGNORE",IF(OR(AH24="#FIELD",BM24="#FIELD"),"Поле не найдено","Недостаточно данных")))),IF($C$8="SIGMOID_INC",MAX(Настройки!$B$14,$C$16+($C$17-$C$16)/(1+EXP(-$C$12*(IF(ISNUMBER(AH24),AH24,0)-$C$11)))),IF($C$8="SIGMOID_DEC",MAX(Настройки!$B$14,$C$16+($C$17-$C$16)/(1+EXP($C$12*(IF(ISNUMBER(AH24),AH24,0)-$C$11)))),IF($C$8="TOP_PERCENT",IF((COUNTIF(INDEX(Данные!$A$7:$CV$106,0,MATCH($C$9,Данные!$A$6:$CV$6,0)),"&gt;"&amp;IF(ISNUMBER(AH24),AH24,0))+COUNTIFS(INDEX(Данные!$A$7:$CV$106,0,MATCH($C$9,Данные!$A$6:$CV$6,0)),IF(ISNUMBER(AH24),AH24,0),Данные!$A$7:$A$106,"&lt;"&amp;$A24)+1)/COUNT(INDEX(Данные!$A$7:$CV$106,0,MATCH($C$9,Данные!$A$6:$CV$6,0)))&lt;=$C$11,$C$14,$C$15),IF($C$8="MANUAL_MU",MAX(Настройки!$B$14,MIN(1,IF(ISNUMBER(AH24),AH24,0))),IF($C$8="COUNT_FLAG_RULE",IF(IF(ISNUMBER(AH24),AH24,0)&lt;=$C$11,$C$14,IF(IF(ISNUMBER(AH24),AH24,0)&gt;=$C$12,$C$15,IF(OR(LOWER(LEFT(BM24&amp;"",2))="да",BM24=1),$C$13,$C$15))),IF(OR(AND($C$8="YES_NO",OR(LOWER(LEFT(AH24&amp;"",2))="да",AH24=1)),AND($C$8="THRESHOLD_GE",IF(ISNUMBER(AH24),AH24,0)&gt;=$C$11),AND($C$8="THRESHOLD_GT",IF(ISNUMBER(AH24),AH24,0)&gt;$C$11),AND($C$8="THRESHOLD_LE",IF(ISNUMBER(AH24),AH24,0)&lt;=$C$11),AND($C$8="THRESHOLD_LT",IF(ISNUMBER(AH24),AH24,0)&lt;$C$11),AND($C$8="CHANGE_PCT_GE",IF(IF(ISNUMBER(BM24),BM24,0)=0,IF(ISNUMBER(AH24),AH24,0)&gt;0,(IF(ISNUMBER(AH24),AH24,0)-IF(ISNUMBER(BM24),BM24,0))/ABS(IF(ISNUMBER(BM24),BM24,0))&gt;=$C$11)),AND($C$8="CHANGE_ABS_GE",ABS(IF(ISNUMBER(AH24),AH24,0)-IF(ISNUMBER(BM24),BM24,0))&gt;=$C$11),AND($C$8="COUNT_LT",IF(ISNUMBER(AH24),AH24,0)&lt;$C$11),AND($C$8="COUNT_LE",IF(ISNUMBER(AH24),AH24,0)&lt;=$C$11),AND($C$8="AND_YES",OR(LOWER(LEFT(AH24&amp;"",2))="да",AH24=1),OR(LOWER(LEFT(BM24&amp;"",2))="да",BM24=1)),AND($C$8="OR_YES",OR(OR(LOWER(LEFT(AH24&amp;"",2))="да",AH24=1),OR(LOWER(LEFT(BM24&amp;"",2))="да",BM24=1)))),$C$14,$C$15))))))))))</f>
        <v>0.1</v>
      </c>
      <c r="D24" s="19">
        <f>IF($A24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24="#FIELD",AI24="",AND(OR($D$8="CHANGE_PCT_GE",$D$8="CHANGE_ABS_GE",$D$8="COUNT_FLAG_RULE",$D$8="AND_YES",$D$8="OR_YES"),OR(BN24="#FIELD",BN24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24)))),IF($D$18="LOW_MU",MAX(Настройки!$B$14,$D$16),IF($D$18="NEUTRAL",Настройки!$B$15,IF($D$18="IGNORE","IGNORE",IF(OR(AI24="#FIELD",BN24="#FIELD"),"Поле не найдено","Недостаточно данных")))),IF($D$8="SIGMOID_INC",MAX(Настройки!$B$14,$D$16+($D$17-$D$16)/(1+EXP(-$D$12*(IF(ISNUMBER(AI24),AI24,0)-$D$11)))),IF($D$8="SIGMOID_DEC",MAX(Настройки!$B$14,$D$16+($D$17-$D$16)/(1+EXP($D$12*(IF(ISNUMBER(AI24),AI24,0)-$D$11)))),IF($D$8="TOP_PERCENT",IF((COUNTIF(INDEX(Данные!$A$7:$CV$106,0,MATCH($D$9,Данные!$A$6:$CV$6,0)),"&gt;"&amp;IF(ISNUMBER(AI24),AI24,0))+COUNTIFS(INDEX(Данные!$A$7:$CV$106,0,MATCH($D$9,Данные!$A$6:$CV$6,0)),IF(ISNUMBER(AI24),AI24,0),Данные!$A$7:$A$106,"&lt;"&amp;$A24)+1)/COUNT(INDEX(Данные!$A$7:$CV$106,0,MATCH($D$9,Данные!$A$6:$CV$6,0)))&lt;=$D$11,$D$14,$D$15),IF($D$8="MANUAL_MU",MAX(Настройки!$B$14,MIN(1,IF(ISNUMBER(AI24),AI24,0))),IF($D$8="COUNT_FLAG_RULE",IF(IF(ISNUMBER(AI24),AI24,0)&lt;=$D$11,$D$14,IF(IF(ISNUMBER(AI24),AI24,0)&gt;=$D$12,$D$15,IF(OR(LOWER(LEFT(BN24&amp;"",2))="да",BN24=1),$D$13,$D$15))),IF(OR(AND($D$8="YES_NO",OR(LOWER(LEFT(AI24&amp;"",2))="да",AI24=1)),AND($D$8="THRESHOLD_GE",IF(ISNUMBER(AI24),AI24,0)&gt;=$D$11),AND($D$8="THRESHOLD_GT",IF(ISNUMBER(AI24),AI24,0)&gt;$D$11),AND($D$8="THRESHOLD_LE",IF(ISNUMBER(AI24),AI24,0)&lt;=$D$11),AND($D$8="THRESHOLD_LT",IF(ISNUMBER(AI24),AI24,0)&lt;$D$11),AND($D$8="CHANGE_PCT_GE",IF(IF(ISNUMBER(BN24),BN24,0)=0,IF(ISNUMBER(AI24),AI24,0)&gt;0,(IF(ISNUMBER(AI24),AI24,0)-IF(ISNUMBER(BN24),BN24,0))/ABS(IF(ISNUMBER(BN24),BN24,0))&gt;=$D$11)),AND($D$8="CHANGE_ABS_GE",ABS(IF(ISNUMBER(AI24),AI24,0)-IF(ISNUMBER(BN24),BN24,0))&gt;=$D$11),AND($D$8="COUNT_LT",IF(ISNUMBER(AI24),AI24,0)&lt;$D$11),AND($D$8="COUNT_LE",IF(ISNUMBER(AI24),AI24,0)&lt;=$D$11),AND($D$8="AND_YES",OR(LOWER(LEFT(AI24&amp;"",2))="да",AI24=1),OR(LOWER(LEFT(BN24&amp;"",2))="да",BN24=1)),AND($D$8="OR_YES",OR(OR(LOWER(LEFT(AI24&amp;"",2))="да",AI24=1),OR(LOWER(LEFT(BN24&amp;"",2))="да",BN24=1)))),$D$14,$D$15))))))))))</f>
        <v>0.1</v>
      </c>
      <c r="E24" s="19">
        <f>IF($A24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24="#FIELD",AJ24="",AND(OR($E$8="CHANGE_PCT_GE",$E$8="CHANGE_ABS_GE",$E$8="COUNT_FLAG_RULE",$E$8="AND_YES",$E$8="OR_YES"),OR(BO24="#FIELD",BO24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24)))),IF($E$18="LOW_MU",MAX(Настройки!$B$14,$E$16),IF($E$18="NEUTRAL",Настройки!$B$15,IF($E$18="IGNORE","IGNORE",IF(OR(AJ24="#FIELD",BO24="#FIELD"),"Поле не найдено","Недостаточно данных")))),IF($E$8="SIGMOID_INC",MAX(Настройки!$B$14,$E$16+($E$17-$E$16)/(1+EXP(-$E$12*(IF(ISNUMBER(AJ24),AJ24,0)-$E$11)))),IF($E$8="SIGMOID_DEC",MAX(Настройки!$B$14,$E$16+($E$17-$E$16)/(1+EXP($E$12*(IF(ISNUMBER(AJ24),AJ24,0)-$E$11)))),IF($E$8="TOP_PERCENT",IF((COUNTIF(INDEX(Данные!$A$7:$CV$106,0,MATCH($E$9,Данные!$A$6:$CV$6,0)),"&gt;"&amp;IF(ISNUMBER(AJ24),AJ24,0))+COUNTIFS(INDEX(Данные!$A$7:$CV$106,0,MATCH($E$9,Данные!$A$6:$CV$6,0)),IF(ISNUMBER(AJ24),AJ24,0),Данные!$A$7:$A$106,"&lt;"&amp;$A24)+1)/COUNT(INDEX(Данные!$A$7:$CV$106,0,MATCH($E$9,Данные!$A$6:$CV$6,0)))&lt;=$E$11,$E$14,$E$15),IF($E$8="MANUAL_MU",MAX(Настройки!$B$14,MIN(1,IF(ISNUMBER(AJ24),AJ24,0))),IF($E$8="COUNT_FLAG_RULE",IF(IF(ISNUMBER(AJ24),AJ24,0)&lt;=$E$11,$E$14,IF(IF(ISNUMBER(AJ24),AJ24,0)&gt;=$E$12,$E$15,IF(OR(LOWER(LEFT(BO24&amp;"",2))="да",BO24=1),$E$13,$E$15))),IF(OR(AND($E$8="YES_NO",OR(LOWER(LEFT(AJ24&amp;"",2))="да",AJ24=1)),AND($E$8="THRESHOLD_GE",IF(ISNUMBER(AJ24),AJ24,0)&gt;=$E$11),AND($E$8="THRESHOLD_GT",IF(ISNUMBER(AJ24),AJ24,0)&gt;$E$11),AND($E$8="THRESHOLD_LE",IF(ISNUMBER(AJ24),AJ24,0)&lt;=$E$11),AND($E$8="THRESHOLD_LT",IF(ISNUMBER(AJ24),AJ24,0)&lt;$E$11),AND($E$8="CHANGE_PCT_GE",IF(IF(ISNUMBER(BO24),BO24,0)=0,IF(ISNUMBER(AJ24),AJ24,0)&gt;0,(IF(ISNUMBER(AJ24),AJ24,0)-IF(ISNUMBER(BO24),BO24,0))/ABS(IF(ISNUMBER(BO24),BO24,0))&gt;=$E$11)),AND($E$8="CHANGE_ABS_GE",ABS(IF(ISNUMBER(AJ24),AJ24,0)-IF(ISNUMBER(BO24),BO24,0))&gt;=$E$11),AND($E$8="COUNT_LT",IF(ISNUMBER(AJ24),AJ24,0)&lt;$E$11),AND($E$8="COUNT_LE",IF(ISNUMBER(AJ24),AJ24,0)&lt;=$E$11),AND($E$8="AND_YES",OR(LOWER(LEFT(AJ24&amp;"",2))="да",AJ24=1),OR(LOWER(LEFT(BO24&amp;"",2))="да",BO24=1)),AND($E$8="OR_YES",OR(OR(LOWER(LEFT(AJ24&amp;"",2))="да",AJ24=1),OR(LOWER(LEFT(BO24&amp;"",2))="да",BO24=1)))),$E$14,$E$15))))))))))</f>
        <v>1</v>
      </c>
      <c r="F24" s="19">
        <f>IF($A24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24="#FIELD",AK24="",AND(OR($F$8="CHANGE_PCT_GE",$F$8="CHANGE_ABS_GE",$F$8="COUNT_FLAG_RULE",$F$8="AND_YES",$F$8="OR_YES"),OR(BP24="#FIELD",BP24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24)))),IF($F$18="LOW_MU",MAX(Настройки!$B$14,$F$16),IF($F$18="NEUTRAL",Настройки!$B$15,IF($F$18="IGNORE","IGNORE",IF(OR(AK24="#FIELD",BP24="#FIELD"),"Поле не найдено","Недостаточно данных")))),IF($F$8="SIGMOID_INC",MAX(Настройки!$B$14,$F$16+($F$17-$F$16)/(1+EXP(-$F$12*(IF(ISNUMBER(AK24),AK24,0)-$F$11)))),IF($F$8="SIGMOID_DEC",MAX(Настройки!$B$14,$F$16+($F$17-$F$16)/(1+EXP($F$12*(IF(ISNUMBER(AK24),AK24,0)-$F$11)))),IF($F$8="TOP_PERCENT",IF((COUNTIF(INDEX(Данные!$A$7:$CV$106,0,MATCH($F$9,Данные!$A$6:$CV$6,0)),"&gt;"&amp;IF(ISNUMBER(AK24),AK24,0))+COUNTIFS(INDEX(Данные!$A$7:$CV$106,0,MATCH($F$9,Данные!$A$6:$CV$6,0)),IF(ISNUMBER(AK24),AK24,0),Данные!$A$7:$A$106,"&lt;"&amp;$A24)+1)/COUNT(INDEX(Данные!$A$7:$CV$106,0,MATCH($F$9,Данные!$A$6:$CV$6,0)))&lt;=$F$11,$F$14,$F$15),IF($F$8="MANUAL_MU",MAX(Настройки!$B$14,MIN(1,IF(ISNUMBER(AK24),AK24,0))),IF($F$8="COUNT_FLAG_RULE",IF(IF(ISNUMBER(AK24),AK24,0)&lt;=$F$11,$F$14,IF(IF(ISNUMBER(AK24),AK24,0)&gt;=$F$12,$F$15,IF(OR(LOWER(LEFT(BP24&amp;"",2))="да",BP24=1),$F$13,$F$15))),IF(OR(AND($F$8="YES_NO",OR(LOWER(LEFT(AK24&amp;"",2))="да",AK24=1)),AND($F$8="THRESHOLD_GE",IF(ISNUMBER(AK24),AK24,0)&gt;=$F$11),AND($F$8="THRESHOLD_GT",IF(ISNUMBER(AK24),AK24,0)&gt;$F$11),AND($F$8="THRESHOLD_LE",IF(ISNUMBER(AK24),AK24,0)&lt;=$F$11),AND($F$8="THRESHOLD_LT",IF(ISNUMBER(AK24),AK24,0)&lt;$F$11),AND($F$8="CHANGE_PCT_GE",IF(IF(ISNUMBER(BP24),BP24,0)=0,IF(ISNUMBER(AK24),AK24,0)&gt;0,(IF(ISNUMBER(AK24),AK24,0)-IF(ISNUMBER(BP24),BP24,0))/ABS(IF(ISNUMBER(BP24),BP24,0))&gt;=$F$11)),AND($F$8="CHANGE_ABS_GE",ABS(IF(ISNUMBER(AK24),AK24,0)-IF(ISNUMBER(BP24),BP24,0))&gt;=$F$11),AND($F$8="COUNT_LT",IF(ISNUMBER(AK24),AK24,0)&lt;$F$11),AND($F$8="COUNT_LE",IF(ISNUMBER(AK24),AK24,0)&lt;=$F$11),AND($F$8="AND_YES",OR(LOWER(LEFT(AK24&amp;"",2))="да",AK24=1),OR(LOWER(LEFT(BP24&amp;"",2))="да",BP24=1)),AND($F$8="OR_YES",OR(OR(LOWER(LEFT(AK24&amp;"",2))="да",AK24=1),OR(LOWER(LEFT(BP24&amp;"",2))="да",BP24=1)))),$F$14,$F$15))))))))))</f>
        <v>0.1</v>
      </c>
      <c r="G24" s="19">
        <f>IF($A24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24="#FIELD",AL24="",AND(OR($G$8="CHANGE_PCT_GE",$G$8="CHANGE_ABS_GE",$G$8="COUNT_FLAG_RULE",$G$8="AND_YES",$G$8="OR_YES"),OR(BQ24="#FIELD",BQ24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24)))),IF($G$18="LOW_MU",MAX(Настройки!$B$14,$G$16),IF($G$18="NEUTRAL",Настройки!$B$15,IF($G$18="IGNORE","IGNORE",IF(OR(AL24="#FIELD",BQ24="#FIELD"),"Поле не найдено","Недостаточно данных")))),IF($G$8="SIGMOID_INC",MAX(Настройки!$B$14,$G$16+($G$17-$G$16)/(1+EXP(-$G$12*(IF(ISNUMBER(AL24),AL24,0)-$G$11)))),IF($G$8="SIGMOID_DEC",MAX(Настройки!$B$14,$G$16+($G$17-$G$16)/(1+EXP($G$12*(IF(ISNUMBER(AL24),AL24,0)-$G$11)))),IF($G$8="TOP_PERCENT",IF((COUNTIF(INDEX(Данные!$A$7:$CV$106,0,MATCH($G$9,Данные!$A$6:$CV$6,0)),"&gt;"&amp;IF(ISNUMBER(AL24),AL24,0))+COUNTIFS(INDEX(Данные!$A$7:$CV$106,0,MATCH($G$9,Данные!$A$6:$CV$6,0)),IF(ISNUMBER(AL24),AL24,0),Данные!$A$7:$A$106,"&lt;"&amp;$A24)+1)/COUNT(INDEX(Данные!$A$7:$CV$106,0,MATCH($G$9,Данные!$A$6:$CV$6,0)))&lt;=$G$11,$G$14,$G$15),IF($G$8="MANUAL_MU",MAX(Настройки!$B$14,MIN(1,IF(ISNUMBER(AL24),AL24,0))),IF($G$8="COUNT_FLAG_RULE",IF(IF(ISNUMBER(AL24),AL24,0)&lt;=$G$11,$G$14,IF(IF(ISNUMBER(AL24),AL24,0)&gt;=$G$12,$G$15,IF(OR(LOWER(LEFT(BQ24&amp;"",2))="да",BQ24=1),$G$13,$G$15))),IF(OR(AND($G$8="YES_NO",OR(LOWER(LEFT(AL24&amp;"",2))="да",AL24=1)),AND($G$8="THRESHOLD_GE",IF(ISNUMBER(AL24),AL24,0)&gt;=$G$11),AND($G$8="THRESHOLD_GT",IF(ISNUMBER(AL24),AL24,0)&gt;$G$11),AND($G$8="THRESHOLD_LE",IF(ISNUMBER(AL24),AL24,0)&lt;=$G$11),AND($G$8="THRESHOLD_LT",IF(ISNUMBER(AL24),AL24,0)&lt;$G$11),AND($G$8="CHANGE_PCT_GE",IF(IF(ISNUMBER(BQ24),BQ24,0)=0,IF(ISNUMBER(AL24),AL24,0)&gt;0,(IF(ISNUMBER(AL24),AL24,0)-IF(ISNUMBER(BQ24),BQ24,0))/ABS(IF(ISNUMBER(BQ24),BQ24,0))&gt;=$G$11)),AND($G$8="CHANGE_ABS_GE",ABS(IF(ISNUMBER(AL24),AL24,0)-IF(ISNUMBER(BQ24),BQ24,0))&gt;=$G$11),AND($G$8="COUNT_LT",IF(ISNUMBER(AL24),AL24,0)&lt;$G$11),AND($G$8="COUNT_LE",IF(ISNUMBER(AL24),AL24,0)&lt;=$G$11),AND($G$8="AND_YES",OR(LOWER(LEFT(AL24&amp;"",2))="да",AL24=1),OR(LOWER(LEFT(BQ24&amp;"",2))="да",BQ24=1)),AND($G$8="OR_YES",OR(OR(LOWER(LEFT(AL24&amp;"",2))="да",AL24=1),OR(LOWER(LEFT(BQ24&amp;"",2))="да",BQ24=1)))),$G$14,$G$15))))))))))</f>
        <v>1</v>
      </c>
      <c r="H24" s="19">
        <f>IF($A24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24="#FIELD",AM24="",AND(OR($H$8="CHANGE_PCT_GE",$H$8="CHANGE_ABS_GE",$H$8="COUNT_FLAG_RULE",$H$8="AND_YES",$H$8="OR_YES"),OR(BR24="#FIELD",BR24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24)))),IF($H$18="LOW_MU",MAX(Настройки!$B$14,$H$16),IF($H$18="NEUTRAL",Настройки!$B$15,IF($H$18="IGNORE","IGNORE",IF(OR(AM24="#FIELD",BR24="#FIELD"),"Поле не найдено","Недостаточно данных")))),IF($H$8="SIGMOID_INC",MAX(Настройки!$B$14,$H$16+($H$17-$H$16)/(1+EXP(-$H$12*(IF(ISNUMBER(AM24),AM24,0)-$H$11)))),IF($H$8="SIGMOID_DEC",MAX(Настройки!$B$14,$H$16+($H$17-$H$16)/(1+EXP($H$12*(IF(ISNUMBER(AM24),AM24,0)-$H$11)))),IF($H$8="TOP_PERCENT",IF((COUNTIF(INDEX(Данные!$A$7:$CV$106,0,MATCH($H$9,Данные!$A$6:$CV$6,0)),"&gt;"&amp;IF(ISNUMBER(AM24),AM24,0))+COUNTIFS(INDEX(Данные!$A$7:$CV$106,0,MATCH($H$9,Данные!$A$6:$CV$6,0)),IF(ISNUMBER(AM24),AM24,0),Данные!$A$7:$A$106,"&lt;"&amp;$A24)+1)/COUNT(INDEX(Данные!$A$7:$CV$106,0,MATCH($H$9,Данные!$A$6:$CV$6,0)))&lt;=$H$11,$H$14,$H$15),IF($H$8="MANUAL_MU",MAX(Настройки!$B$14,MIN(1,IF(ISNUMBER(AM24),AM24,0))),IF($H$8="COUNT_FLAG_RULE",IF(IF(ISNUMBER(AM24),AM24,0)&lt;=$H$11,$H$14,IF(IF(ISNUMBER(AM24),AM24,0)&gt;=$H$12,$H$15,IF(OR(LOWER(LEFT(BR24&amp;"",2))="да",BR24=1),$H$13,$H$15))),IF(OR(AND($H$8="YES_NO",OR(LOWER(LEFT(AM24&amp;"",2))="да",AM24=1)),AND($H$8="THRESHOLD_GE",IF(ISNUMBER(AM24),AM24,0)&gt;=$H$11),AND($H$8="THRESHOLD_GT",IF(ISNUMBER(AM24),AM24,0)&gt;$H$11),AND($H$8="THRESHOLD_LE",IF(ISNUMBER(AM24),AM24,0)&lt;=$H$11),AND($H$8="THRESHOLD_LT",IF(ISNUMBER(AM24),AM24,0)&lt;$H$11),AND($H$8="CHANGE_PCT_GE",IF(IF(ISNUMBER(BR24),BR24,0)=0,IF(ISNUMBER(AM24),AM24,0)&gt;0,(IF(ISNUMBER(AM24),AM24,0)-IF(ISNUMBER(BR24),BR24,0))/ABS(IF(ISNUMBER(BR24),BR24,0))&gt;=$H$11)),AND($H$8="CHANGE_ABS_GE",ABS(IF(ISNUMBER(AM24),AM24,0)-IF(ISNUMBER(BR24),BR24,0))&gt;=$H$11),AND($H$8="COUNT_LT",IF(ISNUMBER(AM24),AM24,0)&lt;$H$11),AND($H$8="COUNT_LE",IF(ISNUMBER(AM24),AM24,0)&lt;=$H$11),AND($H$8="AND_YES",OR(LOWER(LEFT(AM24&amp;"",2))="да",AM24=1),OR(LOWER(LEFT(BR24&amp;"",2))="да",BR24=1)),AND($H$8="OR_YES",OR(OR(LOWER(LEFT(AM24&amp;"",2))="да",AM24=1),OR(LOWER(LEFT(BR24&amp;"",2))="да",BR24=1)))),$H$14,$H$15))))))))))</f>
        <v>0.14783135346429932</v>
      </c>
      <c r="I24" s="19">
        <f>IF($A24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24="#FIELD",AN24="",AND(OR($I$8="CHANGE_PCT_GE",$I$8="CHANGE_ABS_GE",$I$8="COUNT_FLAG_RULE",$I$8="AND_YES",$I$8="OR_YES"),OR(BS24="#FIELD",BS24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24)))),IF($I$18="LOW_MU",MAX(Настройки!$B$14,$I$16),IF($I$18="NEUTRAL",Настройки!$B$15,IF($I$18="IGNORE","IGNORE",IF(OR(AN24="#FIELD",BS24="#FIELD"),"Поле не найдено","Недостаточно данных")))),IF($I$8="SIGMOID_INC",MAX(Настройки!$B$14,$I$16+($I$17-$I$16)/(1+EXP(-$I$12*(IF(ISNUMBER(AN24),AN24,0)-$I$11)))),IF($I$8="SIGMOID_DEC",MAX(Настройки!$B$14,$I$16+($I$17-$I$16)/(1+EXP($I$12*(IF(ISNUMBER(AN24),AN24,0)-$I$11)))),IF($I$8="TOP_PERCENT",IF((COUNTIF(INDEX(Данные!$A$7:$CV$106,0,MATCH($I$9,Данные!$A$6:$CV$6,0)),"&gt;"&amp;IF(ISNUMBER(AN24),AN24,0))+COUNTIFS(INDEX(Данные!$A$7:$CV$106,0,MATCH($I$9,Данные!$A$6:$CV$6,0)),IF(ISNUMBER(AN24),AN24,0),Данные!$A$7:$A$106,"&lt;"&amp;$A24)+1)/COUNT(INDEX(Данные!$A$7:$CV$106,0,MATCH($I$9,Данные!$A$6:$CV$6,0)))&lt;=$I$11,$I$14,$I$15),IF($I$8="MANUAL_MU",MAX(Настройки!$B$14,MIN(1,IF(ISNUMBER(AN24),AN24,0))),IF($I$8="COUNT_FLAG_RULE",IF(IF(ISNUMBER(AN24),AN24,0)&lt;=$I$11,$I$14,IF(IF(ISNUMBER(AN24),AN24,0)&gt;=$I$12,$I$15,IF(OR(LOWER(LEFT(BS24&amp;"",2))="да",BS24=1),$I$13,$I$15))),IF(OR(AND($I$8="YES_NO",OR(LOWER(LEFT(AN24&amp;"",2))="да",AN24=1)),AND($I$8="THRESHOLD_GE",IF(ISNUMBER(AN24),AN24,0)&gt;=$I$11),AND($I$8="THRESHOLD_GT",IF(ISNUMBER(AN24),AN24,0)&gt;$I$11),AND($I$8="THRESHOLD_LE",IF(ISNUMBER(AN24),AN24,0)&lt;=$I$11),AND($I$8="THRESHOLD_LT",IF(ISNUMBER(AN24),AN24,0)&lt;$I$11),AND($I$8="CHANGE_PCT_GE",IF(IF(ISNUMBER(BS24),BS24,0)=0,IF(ISNUMBER(AN24),AN24,0)&gt;0,(IF(ISNUMBER(AN24),AN24,0)-IF(ISNUMBER(BS24),BS24,0))/ABS(IF(ISNUMBER(BS24),BS24,0))&gt;=$I$11)),AND($I$8="CHANGE_ABS_GE",ABS(IF(ISNUMBER(AN24),AN24,0)-IF(ISNUMBER(BS24),BS24,0))&gt;=$I$11),AND($I$8="COUNT_LT",IF(ISNUMBER(AN24),AN24,0)&lt;$I$11),AND($I$8="COUNT_LE",IF(ISNUMBER(AN24),AN24,0)&lt;=$I$11),AND($I$8="AND_YES",OR(LOWER(LEFT(AN24&amp;"",2))="да",AN24=1),OR(LOWER(LEFT(BS24&amp;"",2))="да",BS24=1)),AND($I$8="OR_YES",OR(OR(LOWER(LEFT(AN24&amp;"",2))="да",AN24=1),OR(LOWER(LEFT(BS24&amp;"",2))="да",BS24=1)))),$I$14,$I$15))))))))))</f>
        <v>1</v>
      </c>
      <c r="J24" s="19">
        <f>IF($A24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24="#FIELD",AO24="",AND(OR($J$8="CHANGE_PCT_GE",$J$8="CHANGE_ABS_GE",$J$8="COUNT_FLAG_RULE",$J$8="AND_YES",$J$8="OR_YES"),OR(BT24="#FIELD",BT24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24)))),IF($J$18="LOW_MU",MAX(Настройки!$B$14,$J$16),IF($J$18="NEUTRAL",Настройки!$B$15,IF($J$18="IGNORE","IGNORE",IF(OR(AO24="#FIELD",BT24="#FIELD"),"Поле не найдено","Недостаточно данных")))),IF($J$8="SIGMOID_INC",MAX(Настройки!$B$14,$J$16+($J$17-$J$16)/(1+EXP(-$J$12*(IF(ISNUMBER(AO24),AO24,0)-$J$11)))),IF($J$8="SIGMOID_DEC",MAX(Настройки!$B$14,$J$16+($J$17-$J$16)/(1+EXP($J$12*(IF(ISNUMBER(AO24),AO24,0)-$J$11)))),IF($J$8="TOP_PERCENT",IF((COUNTIF(INDEX(Данные!$A$7:$CV$106,0,MATCH($J$9,Данные!$A$6:$CV$6,0)),"&gt;"&amp;IF(ISNUMBER(AO24),AO24,0))+COUNTIFS(INDEX(Данные!$A$7:$CV$106,0,MATCH($J$9,Данные!$A$6:$CV$6,0)),IF(ISNUMBER(AO24),AO24,0),Данные!$A$7:$A$106,"&lt;"&amp;$A24)+1)/COUNT(INDEX(Данные!$A$7:$CV$106,0,MATCH($J$9,Данные!$A$6:$CV$6,0)))&lt;=$J$11,$J$14,$J$15),IF($J$8="MANUAL_MU",MAX(Настройки!$B$14,MIN(1,IF(ISNUMBER(AO24),AO24,0))),IF($J$8="COUNT_FLAG_RULE",IF(IF(ISNUMBER(AO24),AO24,0)&lt;=$J$11,$J$14,IF(IF(ISNUMBER(AO24),AO24,0)&gt;=$J$12,$J$15,IF(OR(LOWER(LEFT(BT24&amp;"",2))="да",BT24=1),$J$13,$J$15))),IF(OR(AND($J$8="YES_NO",OR(LOWER(LEFT(AO24&amp;"",2))="да",AO24=1)),AND($J$8="THRESHOLD_GE",IF(ISNUMBER(AO24),AO24,0)&gt;=$J$11),AND($J$8="THRESHOLD_GT",IF(ISNUMBER(AO24),AO24,0)&gt;$J$11),AND($J$8="THRESHOLD_LE",IF(ISNUMBER(AO24),AO24,0)&lt;=$J$11),AND($J$8="THRESHOLD_LT",IF(ISNUMBER(AO24),AO24,0)&lt;$J$11),AND($J$8="CHANGE_PCT_GE",IF(IF(ISNUMBER(BT24),BT24,0)=0,IF(ISNUMBER(AO24),AO24,0)&gt;0,(IF(ISNUMBER(AO24),AO24,0)-IF(ISNUMBER(BT24),BT24,0))/ABS(IF(ISNUMBER(BT24),BT24,0))&gt;=$J$11)),AND($J$8="CHANGE_ABS_GE",ABS(IF(ISNUMBER(AO24),AO24,0)-IF(ISNUMBER(BT24),BT24,0))&gt;=$J$11),AND($J$8="COUNT_LT",IF(ISNUMBER(AO24),AO24,0)&lt;$J$11),AND($J$8="COUNT_LE",IF(ISNUMBER(AO24),AO24,0)&lt;=$J$11),AND($J$8="AND_YES",OR(LOWER(LEFT(AO24&amp;"",2))="да",AO24=1),OR(LOWER(LEFT(BT24&amp;"",2))="да",BT24=1)),AND($J$8="OR_YES",OR(OR(LOWER(LEFT(AO24&amp;"",2))="да",AO24=1),OR(LOWER(LEFT(BT24&amp;"",2))="да",BT24=1)))),$J$14,$J$15))))))))))</f>
        <v>0.61506254010002392</v>
      </c>
      <c r="K24" s="19" t="str">
        <f>IF($A24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24="#FIELD",AP24="",AND(OR($K$8="CHANGE_PCT_GE",$K$8="CHANGE_ABS_GE",$K$8="COUNT_FLAG_RULE",$K$8="AND_YES",$K$8="OR_YES"),OR(BU24="#FIELD",BU24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24)))),IF($K$18="LOW_MU",MAX(Настройки!$B$14,$K$16),IF($K$18="NEUTRAL",Настройки!$B$15,IF($K$18="IGNORE","IGNORE",IF(OR(AP24="#FIELD",BU24="#FIELD"),"Поле не найдено","Недостаточно данных")))),IF($K$8="SIGMOID_INC",MAX(Настройки!$B$14,$K$16+($K$17-$K$16)/(1+EXP(-$K$12*(IF(ISNUMBER(AP24),AP24,0)-$K$11)))),IF($K$8="SIGMOID_DEC",MAX(Настройки!$B$14,$K$16+($K$17-$K$16)/(1+EXP($K$12*(IF(ISNUMBER(AP24),AP24,0)-$K$11)))),IF($K$8="TOP_PERCENT",IF((COUNTIF(INDEX(Данные!$A$7:$CV$106,0,MATCH($K$9,Данные!$A$6:$CV$6,0)),"&gt;"&amp;IF(ISNUMBER(AP24),AP24,0))+COUNTIFS(INDEX(Данные!$A$7:$CV$106,0,MATCH($K$9,Данные!$A$6:$CV$6,0)),IF(ISNUMBER(AP24),AP24,0),Данные!$A$7:$A$106,"&lt;"&amp;$A24)+1)/COUNT(INDEX(Данные!$A$7:$CV$106,0,MATCH($K$9,Данные!$A$6:$CV$6,0)))&lt;=$K$11,$K$14,$K$15),IF($K$8="MANUAL_MU",MAX(Настройки!$B$14,MIN(1,IF(ISNUMBER(AP24),AP24,0))),IF($K$8="COUNT_FLAG_RULE",IF(IF(ISNUMBER(AP24),AP24,0)&lt;=$K$11,$K$14,IF(IF(ISNUMBER(AP24),AP24,0)&gt;=$K$12,$K$15,IF(OR(LOWER(LEFT(BU24&amp;"",2))="да",BU24=1),$K$13,$K$15))),IF(OR(AND($K$8="YES_NO",OR(LOWER(LEFT(AP24&amp;"",2))="да",AP24=1)),AND($K$8="THRESHOLD_GE",IF(ISNUMBER(AP24),AP24,0)&gt;=$K$11),AND($K$8="THRESHOLD_GT",IF(ISNUMBER(AP24),AP24,0)&gt;$K$11),AND($K$8="THRESHOLD_LE",IF(ISNUMBER(AP24),AP24,0)&lt;=$K$11),AND($K$8="THRESHOLD_LT",IF(ISNUMBER(AP24),AP24,0)&lt;$K$11),AND($K$8="CHANGE_PCT_GE",IF(IF(ISNUMBER(BU24),BU24,0)=0,IF(ISNUMBER(AP24),AP24,0)&gt;0,(IF(ISNUMBER(AP24),AP24,0)-IF(ISNUMBER(BU24),BU24,0))/ABS(IF(ISNUMBER(BU24),BU24,0))&gt;=$K$11)),AND($K$8="CHANGE_ABS_GE",ABS(IF(ISNUMBER(AP24),AP24,0)-IF(ISNUMBER(BU24),BU24,0))&gt;=$K$11),AND($K$8="COUNT_LT",IF(ISNUMBER(AP24),AP24,0)&lt;$K$11),AND($K$8="COUNT_LE",IF(ISNUMBER(AP24),AP24,0)&lt;=$K$11),AND($K$8="AND_YES",OR(LOWER(LEFT(AP24&amp;"",2))="да",AP24=1),OR(LOWER(LEFT(BU24&amp;"",2))="да",BU24=1)),AND($K$8="OR_YES",OR(OR(LOWER(LEFT(AP24&amp;"",2))="да",AP24=1),OR(LOWER(LEFT(BU24&amp;"",2))="да",BU24=1)))),$K$14,$K$15))))))))))</f>
        <v/>
      </c>
      <c r="L24" s="19" t="str">
        <f>IF($A24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24="#FIELD",AQ24="",AND(OR($L$8="CHANGE_PCT_GE",$L$8="CHANGE_ABS_GE",$L$8="COUNT_FLAG_RULE",$L$8="AND_YES",$L$8="OR_YES"),OR(BV24="#FIELD",BV24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24)))),IF($L$18="LOW_MU",MAX(Настройки!$B$14,$L$16),IF($L$18="NEUTRAL",Настройки!$B$15,IF($L$18="IGNORE","IGNORE",IF(OR(AQ24="#FIELD",BV24="#FIELD"),"Поле не найдено","Недостаточно данных")))),IF($L$8="SIGMOID_INC",MAX(Настройки!$B$14,$L$16+($L$17-$L$16)/(1+EXP(-$L$12*(IF(ISNUMBER(AQ24),AQ24,0)-$L$11)))),IF($L$8="SIGMOID_DEC",MAX(Настройки!$B$14,$L$16+($L$17-$L$16)/(1+EXP($L$12*(IF(ISNUMBER(AQ24),AQ24,0)-$L$11)))),IF($L$8="TOP_PERCENT",IF((COUNTIF(INDEX(Данные!$A$7:$CV$106,0,MATCH($L$9,Данные!$A$6:$CV$6,0)),"&gt;"&amp;IF(ISNUMBER(AQ24),AQ24,0))+COUNTIFS(INDEX(Данные!$A$7:$CV$106,0,MATCH($L$9,Данные!$A$6:$CV$6,0)),IF(ISNUMBER(AQ24),AQ24,0),Данные!$A$7:$A$106,"&lt;"&amp;$A24)+1)/COUNT(INDEX(Данные!$A$7:$CV$106,0,MATCH($L$9,Данные!$A$6:$CV$6,0)))&lt;=$L$11,$L$14,$L$15),IF($L$8="MANUAL_MU",MAX(Настройки!$B$14,MIN(1,IF(ISNUMBER(AQ24),AQ24,0))),IF($L$8="COUNT_FLAG_RULE",IF(IF(ISNUMBER(AQ24),AQ24,0)&lt;=$L$11,$L$14,IF(IF(ISNUMBER(AQ24),AQ24,0)&gt;=$L$12,$L$15,IF(OR(LOWER(LEFT(BV24&amp;"",2))="да",BV24=1),$L$13,$L$15))),IF(OR(AND($L$8="YES_NO",OR(LOWER(LEFT(AQ24&amp;"",2))="да",AQ24=1)),AND($L$8="THRESHOLD_GE",IF(ISNUMBER(AQ24),AQ24,0)&gt;=$L$11),AND($L$8="THRESHOLD_GT",IF(ISNUMBER(AQ24),AQ24,0)&gt;$L$11),AND($L$8="THRESHOLD_LE",IF(ISNUMBER(AQ24),AQ24,0)&lt;=$L$11),AND($L$8="THRESHOLD_LT",IF(ISNUMBER(AQ24),AQ24,0)&lt;$L$11),AND($L$8="CHANGE_PCT_GE",IF(IF(ISNUMBER(BV24),BV24,0)=0,IF(ISNUMBER(AQ24),AQ24,0)&gt;0,(IF(ISNUMBER(AQ24),AQ24,0)-IF(ISNUMBER(BV24),BV24,0))/ABS(IF(ISNUMBER(BV24),BV24,0))&gt;=$L$11)),AND($L$8="CHANGE_ABS_GE",ABS(IF(ISNUMBER(AQ24),AQ24,0)-IF(ISNUMBER(BV24),BV24,0))&gt;=$L$11),AND($L$8="COUNT_LT",IF(ISNUMBER(AQ24),AQ24,0)&lt;$L$11),AND($L$8="COUNT_LE",IF(ISNUMBER(AQ24),AQ24,0)&lt;=$L$11),AND($L$8="AND_YES",OR(LOWER(LEFT(AQ24&amp;"",2))="да",AQ24=1),OR(LOWER(LEFT(BV24&amp;"",2))="да",BV24=1)),AND($L$8="OR_YES",OR(OR(LOWER(LEFT(AQ24&amp;"",2))="да",AQ24=1),OR(LOWER(LEFT(BV24&amp;"",2))="да",BV24=1)))),$L$14,$L$15))))))))))</f>
        <v/>
      </c>
      <c r="M24" s="19" t="str">
        <f>IF($A24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24="#FIELD",AR24="",AND(OR($M$8="CHANGE_PCT_GE",$M$8="CHANGE_ABS_GE",$M$8="COUNT_FLAG_RULE",$M$8="AND_YES",$M$8="OR_YES"),OR(BW24="#FIELD",BW24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24)))),IF($M$18="LOW_MU",MAX(Настройки!$B$14,$M$16),IF($M$18="NEUTRAL",Настройки!$B$15,IF($M$18="IGNORE","IGNORE",IF(OR(AR24="#FIELD",BW24="#FIELD"),"Поле не найдено","Недостаточно данных")))),IF($M$8="SIGMOID_INC",MAX(Настройки!$B$14,$M$16+($M$17-$M$16)/(1+EXP(-$M$12*(IF(ISNUMBER(AR24),AR24,0)-$M$11)))),IF($M$8="SIGMOID_DEC",MAX(Настройки!$B$14,$M$16+($M$17-$M$16)/(1+EXP($M$12*(IF(ISNUMBER(AR24),AR24,0)-$M$11)))),IF($M$8="TOP_PERCENT",IF((COUNTIF(INDEX(Данные!$A$7:$CV$106,0,MATCH($M$9,Данные!$A$6:$CV$6,0)),"&gt;"&amp;IF(ISNUMBER(AR24),AR24,0))+COUNTIFS(INDEX(Данные!$A$7:$CV$106,0,MATCH($M$9,Данные!$A$6:$CV$6,0)),IF(ISNUMBER(AR24),AR24,0),Данные!$A$7:$A$106,"&lt;"&amp;$A24)+1)/COUNT(INDEX(Данные!$A$7:$CV$106,0,MATCH($M$9,Данные!$A$6:$CV$6,0)))&lt;=$M$11,$M$14,$M$15),IF($M$8="MANUAL_MU",MAX(Настройки!$B$14,MIN(1,IF(ISNUMBER(AR24),AR24,0))),IF($M$8="COUNT_FLAG_RULE",IF(IF(ISNUMBER(AR24),AR24,0)&lt;=$M$11,$M$14,IF(IF(ISNUMBER(AR24),AR24,0)&gt;=$M$12,$M$15,IF(OR(LOWER(LEFT(BW24&amp;"",2))="да",BW24=1),$M$13,$M$15))),IF(OR(AND($M$8="YES_NO",OR(LOWER(LEFT(AR24&amp;"",2))="да",AR24=1)),AND($M$8="THRESHOLD_GE",IF(ISNUMBER(AR24),AR24,0)&gt;=$M$11),AND($M$8="THRESHOLD_GT",IF(ISNUMBER(AR24),AR24,0)&gt;$M$11),AND($M$8="THRESHOLD_LE",IF(ISNUMBER(AR24),AR24,0)&lt;=$M$11),AND($M$8="THRESHOLD_LT",IF(ISNUMBER(AR24),AR24,0)&lt;$M$11),AND($M$8="CHANGE_PCT_GE",IF(IF(ISNUMBER(BW24),BW24,0)=0,IF(ISNUMBER(AR24),AR24,0)&gt;0,(IF(ISNUMBER(AR24),AR24,0)-IF(ISNUMBER(BW24),BW24,0))/ABS(IF(ISNUMBER(BW24),BW24,0))&gt;=$M$11)),AND($M$8="CHANGE_ABS_GE",ABS(IF(ISNUMBER(AR24),AR24,0)-IF(ISNUMBER(BW24),BW24,0))&gt;=$M$11),AND($M$8="COUNT_LT",IF(ISNUMBER(AR24),AR24,0)&lt;$M$11),AND($M$8="COUNT_LE",IF(ISNUMBER(AR24),AR24,0)&lt;=$M$11),AND($M$8="AND_YES",OR(LOWER(LEFT(AR24&amp;"",2))="да",AR24=1),OR(LOWER(LEFT(BW24&amp;"",2))="да",BW24=1)),AND($M$8="OR_YES",OR(OR(LOWER(LEFT(AR24&amp;"",2))="да",AR24=1),OR(LOWER(LEFT(BW24&amp;"",2))="да",BW24=1)))),$M$14,$M$15))))))))))</f>
        <v/>
      </c>
      <c r="N24" s="19" t="str">
        <f>IF($A24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24="#FIELD",AS24="",AND(OR($N$8="CHANGE_PCT_GE",$N$8="CHANGE_ABS_GE",$N$8="COUNT_FLAG_RULE",$N$8="AND_YES",$N$8="OR_YES"),OR(BX24="#FIELD",BX24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24)))),IF($N$18="LOW_MU",MAX(Настройки!$B$14,$N$16),IF($N$18="NEUTRAL",Настройки!$B$15,IF($N$18="IGNORE","IGNORE",IF(OR(AS24="#FIELD",BX24="#FIELD"),"Поле не найдено","Недостаточно данных")))),IF($N$8="SIGMOID_INC",MAX(Настройки!$B$14,$N$16+($N$17-$N$16)/(1+EXP(-$N$12*(IF(ISNUMBER(AS24),AS24,0)-$N$11)))),IF($N$8="SIGMOID_DEC",MAX(Настройки!$B$14,$N$16+($N$17-$N$16)/(1+EXP($N$12*(IF(ISNUMBER(AS24),AS24,0)-$N$11)))),IF($N$8="TOP_PERCENT",IF((COUNTIF(INDEX(Данные!$A$7:$CV$106,0,MATCH($N$9,Данные!$A$6:$CV$6,0)),"&gt;"&amp;IF(ISNUMBER(AS24),AS24,0))+COUNTIFS(INDEX(Данные!$A$7:$CV$106,0,MATCH($N$9,Данные!$A$6:$CV$6,0)),IF(ISNUMBER(AS24),AS24,0),Данные!$A$7:$A$106,"&lt;"&amp;$A24)+1)/COUNT(INDEX(Данные!$A$7:$CV$106,0,MATCH($N$9,Данные!$A$6:$CV$6,0)))&lt;=$N$11,$N$14,$N$15),IF($N$8="MANUAL_MU",MAX(Настройки!$B$14,MIN(1,IF(ISNUMBER(AS24),AS24,0))),IF($N$8="COUNT_FLAG_RULE",IF(IF(ISNUMBER(AS24),AS24,0)&lt;=$N$11,$N$14,IF(IF(ISNUMBER(AS24),AS24,0)&gt;=$N$12,$N$15,IF(OR(LOWER(LEFT(BX24&amp;"",2))="да",BX24=1),$N$13,$N$15))),IF(OR(AND($N$8="YES_NO",OR(LOWER(LEFT(AS24&amp;"",2))="да",AS24=1)),AND($N$8="THRESHOLD_GE",IF(ISNUMBER(AS24),AS24,0)&gt;=$N$11),AND($N$8="THRESHOLD_GT",IF(ISNUMBER(AS24),AS24,0)&gt;$N$11),AND($N$8="THRESHOLD_LE",IF(ISNUMBER(AS24),AS24,0)&lt;=$N$11),AND($N$8="THRESHOLD_LT",IF(ISNUMBER(AS24),AS24,0)&lt;$N$11),AND($N$8="CHANGE_PCT_GE",IF(IF(ISNUMBER(BX24),BX24,0)=0,IF(ISNUMBER(AS24),AS24,0)&gt;0,(IF(ISNUMBER(AS24),AS24,0)-IF(ISNUMBER(BX24),BX24,0))/ABS(IF(ISNUMBER(BX24),BX24,0))&gt;=$N$11)),AND($N$8="CHANGE_ABS_GE",ABS(IF(ISNUMBER(AS24),AS24,0)-IF(ISNUMBER(BX24),BX24,0))&gt;=$N$11),AND($N$8="COUNT_LT",IF(ISNUMBER(AS24),AS24,0)&lt;$N$11),AND($N$8="COUNT_LE",IF(ISNUMBER(AS24),AS24,0)&lt;=$N$11),AND($N$8="AND_YES",OR(LOWER(LEFT(AS24&amp;"",2))="да",AS24=1),OR(LOWER(LEFT(BX24&amp;"",2))="да",BX24=1)),AND($N$8="OR_YES",OR(OR(LOWER(LEFT(AS24&amp;"",2))="да",AS24=1),OR(LOWER(LEFT(BX24&amp;"",2))="да",BX24=1)))),$N$14,$N$15))))))))))</f>
        <v/>
      </c>
      <c r="O24" s="19" t="str">
        <f>IF($A24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24="#FIELD",AT24="",AND(OR($O$8="CHANGE_PCT_GE",$O$8="CHANGE_ABS_GE",$O$8="COUNT_FLAG_RULE",$O$8="AND_YES",$O$8="OR_YES"),OR(BY24="#FIELD",BY24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24)))),IF($O$18="LOW_MU",MAX(Настройки!$B$14,$O$16),IF($O$18="NEUTRAL",Настройки!$B$15,IF($O$18="IGNORE","IGNORE",IF(OR(AT24="#FIELD",BY24="#FIELD"),"Поле не найдено","Недостаточно данных")))),IF($O$8="SIGMOID_INC",MAX(Настройки!$B$14,$O$16+($O$17-$O$16)/(1+EXP(-$O$12*(IF(ISNUMBER(AT24),AT24,0)-$O$11)))),IF($O$8="SIGMOID_DEC",MAX(Настройки!$B$14,$O$16+($O$17-$O$16)/(1+EXP($O$12*(IF(ISNUMBER(AT24),AT24,0)-$O$11)))),IF($O$8="TOP_PERCENT",IF((COUNTIF(INDEX(Данные!$A$7:$CV$106,0,MATCH($O$9,Данные!$A$6:$CV$6,0)),"&gt;"&amp;IF(ISNUMBER(AT24),AT24,0))+COUNTIFS(INDEX(Данные!$A$7:$CV$106,0,MATCH($O$9,Данные!$A$6:$CV$6,0)),IF(ISNUMBER(AT24),AT24,0),Данные!$A$7:$A$106,"&lt;"&amp;$A24)+1)/COUNT(INDEX(Данные!$A$7:$CV$106,0,MATCH($O$9,Данные!$A$6:$CV$6,0)))&lt;=$O$11,$O$14,$O$15),IF($O$8="MANUAL_MU",MAX(Настройки!$B$14,MIN(1,IF(ISNUMBER(AT24),AT24,0))),IF($O$8="COUNT_FLAG_RULE",IF(IF(ISNUMBER(AT24),AT24,0)&lt;=$O$11,$O$14,IF(IF(ISNUMBER(AT24),AT24,0)&gt;=$O$12,$O$15,IF(OR(LOWER(LEFT(BY24&amp;"",2))="да",BY24=1),$O$13,$O$15))),IF(OR(AND($O$8="YES_NO",OR(LOWER(LEFT(AT24&amp;"",2))="да",AT24=1)),AND($O$8="THRESHOLD_GE",IF(ISNUMBER(AT24),AT24,0)&gt;=$O$11),AND($O$8="THRESHOLD_GT",IF(ISNUMBER(AT24),AT24,0)&gt;$O$11),AND($O$8="THRESHOLD_LE",IF(ISNUMBER(AT24),AT24,0)&lt;=$O$11),AND($O$8="THRESHOLD_LT",IF(ISNUMBER(AT24),AT24,0)&lt;$O$11),AND($O$8="CHANGE_PCT_GE",IF(IF(ISNUMBER(BY24),BY24,0)=0,IF(ISNUMBER(AT24),AT24,0)&gt;0,(IF(ISNUMBER(AT24),AT24,0)-IF(ISNUMBER(BY24),BY24,0))/ABS(IF(ISNUMBER(BY24),BY24,0))&gt;=$O$11)),AND($O$8="CHANGE_ABS_GE",ABS(IF(ISNUMBER(AT24),AT24,0)-IF(ISNUMBER(BY24),BY24,0))&gt;=$O$11),AND($O$8="COUNT_LT",IF(ISNUMBER(AT24),AT24,0)&lt;$O$11),AND($O$8="COUNT_LE",IF(ISNUMBER(AT24),AT24,0)&lt;=$O$11),AND($O$8="AND_YES",OR(LOWER(LEFT(AT24&amp;"",2))="да",AT24=1),OR(LOWER(LEFT(BY24&amp;"",2))="да",BY24=1)),AND($O$8="OR_YES",OR(OR(LOWER(LEFT(AT24&amp;"",2))="да",AT24=1),OR(LOWER(LEFT(BY24&amp;"",2))="да",BY24=1)))),$O$14,$O$15))))))))))</f>
        <v/>
      </c>
      <c r="P24" s="19" t="str">
        <f>IF($A24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24="#FIELD",AU24="",AND(OR($P$8="CHANGE_PCT_GE",$P$8="CHANGE_ABS_GE",$P$8="COUNT_FLAG_RULE",$P$8="AND_YES",$P$8="OR_YES"),OR(BZ24="#FIELD",BZ24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24)))),IF($P$18="LOW_MU",MAX(Настройки!$B$14,$P$16),IF($P$18="NEUTRAL",Настройки!$B$15,IF($P$18="IGNORE","IGNORE",IF(OR(AU24="#FIELD",BZ24="#FIELD"),"Поле не найдено","Недостаточно данных")))),IF($P$8="SIGMOID_INC",MAX(Настройки!$B$14,$P$16+($P$17-$P$16)/(1+EXP(-$P$12*(IF(ISNUMBER(AU24),AU24,0)-$P$11)))),IF($P$8="SIGMOID_DEC",MAX(Настройки!$B$14,$P$16+($P$17-$P$16)/(1+EXP($P$12*(IF(ISNUMBER(AU24),AU24,0)-$P$11)))),IF($P$8="TOP_PERCENT",IF((COUNTIF(INDEX(Данные!$A$7:$CV$106,0,MATCH($P$9,Данные!$A$6:$CV$6,0)),"&gt;"&amp;IF(ISNUMBER(AU24),AU24,0))+COUNTIFS(INDEX(Данные!$A$7:$CV$106,0,MATCH($P$9,Данные!$A$6:$CV$6,0)),IF(ISNUMBER(AU24),AU24,0),Данные!$A$7:$A$106,"&lt;"&amp;$A24)+1)/COUNT(INDEX(Данные!$A$7:$CV$106,0,MATCH($P$9,Данные!$A$6:$CV$6,0)))&lt;=$P$11,$P$14,$P$15),IF($P$8="MANUAL_MU",MAX(Настройки!$B$14,MIN(1,IF(ISNUMBER(AU24),AU24,0))),IF($P$8="COUNT_FLAG_RULE",IF(IF(ISNUMBER(AU24),AU24,0)&lt;=$P$11,$P$14,IF(IF(ISNUMBER(AU24),AU24,0)&gt;=$P$12,$P$15,IF(OR(LOWER(LEFT(BZ24&amp;"",2))="да",BZ24=1),$P$13,$P$15))),IF(OR(AND($P$8="YES_NO",OR(LOWER(LEFT(AU24&amp;"",2))="да",AU24=1)),AND($P$8="THRESHOLD_GE",IF(ISNUMBER(AU24),AU24,0)&gt;=$P$11),AND($P$8="THRESHOLD_GT",IF(ISNUMBER(AU24),AU24,0)&gt;$P$11),AND($P$8="THRESHOLD_LE",IF(ISNUMBER(AU24),AU24,0)&lt;=$P$11),AND($P$8="THRESHOLD_LT",IF(ISNUMBER(AU24),AU24,0)&lt;$P$11),AND($P$8="CHANGE_PCT_GE",IF(IF(ISNUMBER(BZ24),BZ24,0)=0,IF(ISNUMBER(AU24),AU24,0)&gt;0,(IF(ISNUMBER(AU24),AU24,0)-IF(ISNUMBER(BZ24),BZ24,0))/ABS(IF(ISNUMBER(BZ24),BZ24,0))&gt;=$P$11)),AND($P$8="CHANGE_ABS_GE",ABS(IF(ISNUMBER(AU24),AU24,0)-IF(ISNUMBER(BZ24),BZ24,0))&gt;=$P$11),AND($P$8="COUNT_LT",IF(ISNUMBER(AU24),AU24,0)&lt;$P$11),AND($P$8="COUNT_LE",IF(ISNUMBER(AU24),AU24,0)&lt;=$P$11),AND($P$8="AND_YES",OR(LOWER(LEFT(AU24&amp;"",2))="да",AU24=1),OR(LOWER(LEFT(BZ24&amp;"",2))="да",BZ24=1)),AND($P$8="OR_YES",OR(OR(LOWER(LEFT(AU24&amp;"",2))="да",AU24=1),OR(LOWER(LEFT(BZ24&amp;"",2))="да",BZ24=1)))),$P$14,$P$15))))))))))</f>
        <v/>
      </c>
      <c r="Q24" s="19" t="str">
        <f>IF($A24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24="#FIELD",AV24="",AND(OR($Q$8="CHANGE_PCT_GE",$Q$8="CHANGE_ABS_GE",$Q$8="COUNT_FLAG_RULE",$Q$8="AND_YES",$Q$8="OR_YES"),OR(CA24="#FIELD",CA24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24)))),IF($Q$18="LOW_MU",MAX(Настройки!$B$14,$Q$16),IF($Q$18="NEUTRAL",Настройки!$B$15,IF($Q$18="IGNORE","IGNORE",IF(OR(AV24="#FIELD",CA24="#FIELD"),"Поле не найдено","Недостаточно данных")))),IF($Q$8="SIGMOID_INC",MAX(Настройки!$B$14,$Q$16+($Q$17-$Q$16)/(1+EXP(-$Q$12*(IF(ISNUMBER(AV24),AV24,0)-$Q$11)))),IF($Q$8="SIGMOID_DEC",MAX(Настройки!$B$14,$Q$16+($Q$17-$Q$16)/(1+EXP($Q$12*(IF(ISNUMBER(AV24),AV24,0)-$Q$11)))),IF($Q$8="TOP_PERCENT",IF((COUNTIF(INDEX(Данные!$A$7:$CV$106,0,MATCH($Q$9,Данные!$A$6:$CV$6,0)),"&gt;"&amp;IF(ISNUMBER(AV24),AV24,0))+COUNTIFS(INDEX(Данные!$A$7:$CV$106,0,MATCH($Q$9,Данные!$A$6:$CV$6,0)),IF(ISNUMBER(AV24),AV24,0),Данные!$A$7:$A$106,"&lt;"&amp;$A24)+1)/COUNT(INDEX(Данные!$A$7:$CV$106,0,MATCH($Q$9,Данные!$A$6:$CV$6,0)))&lt;=$Q$11,$Q$14,$Q$15),IF($Q$8="MANUAL_MU",MAX(Настройки!$B$14,MIN(1,IF(ISNUMBER(AV24),AV24,0))),IF($Q$8="COUNT_FLAG_RULE",IF(IF(ISNUMBER(AV24),AV24,0)&lt;=$Q$11,$Q$14,IF(IF(ISNUMBER(AV24),AV24,0)&gt;=$Q$12,$Q$15,IF(OR(LOWER(LEFT(CA24&amp;"",2))="да",CA24=1),$Q$13,$Q$15))),IF(OR(AND($Q$8="YES_NO",OR(LOWER(LEFT(AV24&amp;"",2))="да",AV24=1)),AND($Q$8="THRESHOLD_GE",IF(ISNUMBER(AV24),AV24,0)&gt;=$Q$11),AND($Q$8="THRESHOLD_GT",IF(ISNUMBER(AV24),AV24,0)&gt;$Q$11),AND($Q$8="THRESHOLD_LE",IF(ISNUMBER(AV24),AV24,0)&lt;=$Q$11),AND($Q$8="THRESHOLD_LT",IF(ISNUMBER(AV24),AV24,0)&lt;$Q$11),AND($Q$8="CHANGE_PCT_GE",IF(IF(ISNUMBER(CA24),CA24,0)=0,IF(ISNUMBER(AV24),AV24,0)&gt;0,(IF(ISNUMBER(AV24),AV24,0)-IF(ISNUMBER(CA24),CA24,0))/ABS(IF(ISNUMBER(CA24),CA24,0))&gt;=$Q$11)),AND($Q$8="CHANGE_ABS_GE",ABS(IF(ISNUMBER(AV24),AV24,0)-IF(ISNUMBER(CA24),CA24,0))&gt;=$Q$11),AND($Q$8="COUNT_LT",IF(ISNUMBER(AV24),AV24,0)&lt;$Q$11),AND($Q$8="COUNT_LE",IF(ISNUMBER(AV24),AV24,0)&lt;=$Q$11),AND($Q$8="AND_YES",OR(LOWER(LEFT(AV24&amp;"",2))="да",AV24=1),OR(LOWER(LEFT(CA24&amp;"",2))="да",CA24=1)),AND($Q$8="OR_YES",OR(OR(LOWER(LEFT(AV24&amp;"",2))="да",AV24=1),OR(LOWER(LEFT(CA24&amp;"",2))="да",CA24=1)))),$Q$14,$Q$15))))))))))</f>
        <v/>
      </c>
      <c r="R24" s="69" t="str">
        <f>IF($A24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24="#FIELD",AW24="",AND(OR($R$8="CHANGE_PCT_GE",$R$8="CHANGE_ABS_GE",$R$8="COUNT_FLAG_RULE",$R$8="AND_YES",$R$8="OR_YES"),OR(CB24="#FIELD",CB24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24)))),IF($R$18="LOW_MU",MAX(Настройки!$B$14,$R$16),IF($R$18="NEUTRAL",Настройки!$B$15,IF($R$18="IGNORE","IGNORE",IF(OR(AW24="#FIELD",CB24="#FIELD"),"Поле не найдено","Недостаточно данных")))),IF($R$8="SIGMOID_INC",MAX(Настройки!$B$14,$R$16+($R$17-$R$16)/(1+EXP(-$R$12*(IF(ISNUMBER(AW24),AW24,0)-$R$11)))),IF($R$8="SIGMOID_DEC",MAX(Настройки!$B$14,$R$16+($R$17-$R$16)/(1+EXP($R$12*(IF(ISNUMBER(AW24),AW24,0)-$R$11)))),IF($R$8="TOP_PERCENT",IF((COUNTIF(INDEX(Данные!$A$7:$CV$106,0,MATCH($R$9,Данные!$A$6:$CV$6,0)),"&gt;"&amp;IF(ISNUMBER(AW24),AW24,0))+COUNTIFS(INDEX(Данные!$A$7:$CV$106,0,MATCH($R$9,Данные!$A$6:$CV$6,0)),IF(ISNUMBER(AW24),AW24,0),Данные!$A$7:$A$106,"&lt;"&amp;$A24)+1)/COUNT(INDEX(Данные!$A$7:$CV$106,0,MATCH($R$9,Данные!$A$6:$CV$6,0)))&lt;=$R$11,$R$14,$R$15),IF($R$8="MANUAL_MU",MAX(Настройки!$B$14,MIN(1,IF(ISNUMBER(AW24),AW24,0))),IF($R$8="COUNT_FLAG_RULE",IF(IF(ISNUMBER(AW24),AW24,0)&lt;=$R$11,$R$14,IF(IF(ISNUMBER(AW24),AW24,0)&gt;=$R$12,$R$15,IF(OR(LOWER(LEFT(CB24&amp;"",2))="да",CB24=1),$R$13,$R$15))),IF(OR(AND($R$8="YES_NO",OR(LOWER(LEFT(AW24&amp;"",2))="да",AW24=1)),AND($R$8="THRESHOLD_GE",IF(ISNUMBER(AW24),AW24,0)&gt;=$R$11),AND($R$8="THRESHOLD_GT",IF(ISNUMBER(AW24),AW24,0)&gt;$R$11),AND($R$8="THRESHOLD_LE",IF(ISNUMBER(AW24),AW24,0)&lt;=$R$11),AND($R$8="THRESHOLD_LT",IF(ISNUMBER(AW24),AW24,0)&lt;$R$11),AND($R$8="CHANGE_PCT_GE",IF(IF(ISNUMBER(CB24),CB24,0)=0,IF(ISNUMBER(AW24),AW24,0)&gt;0,(IF(ISNUMBER(AW24),AW24,0)-IF(ISNUMBER(CB24),CB24,0))/ABS(IF(ISNUMBER(CB24),CB24,0))&gt;=$R$11)),AND($R$8="CHANGE_ABS_GE",ABS(IF(ISNUMBER(AW24),AW24,0)-IF(ISNUMBER(CB24),CB24,0))&gt;=$R$11),AND($R$8="COUNT_LT",IF(ISNUMBER(AW24),AW24,0)&lt;$R$11),AND($R$8="COUNT_LE",IF(ISNUMBER(AW24),AW24,0)&lt;=$R$11),AND($R$8="AND_YES",OR(LOWER(LEFT(AW24&amp;"",2))="да",AW24=1),OR(LOWER(LEFT(CB24&amp;"",2))="да",CB24=1)),AND($R$8="OR_YES",OR(OR(LOWER(LEFT(AW24&amp;"",2))="да",AW24=1),OR(LOWER(LEFT(CB24&amp;"",2))="да",CB24=1)))),$R$14,$R$15))))))))))</f>
        <v/>
      </c>
      <c r="S24" s="70" t="str">
        <f>IF($A24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24="#FIELD",AX24="",AND(OR($S$8="CHANGE_PCT_GE",$S$8="CHANGE_ABS_GE",$S$8="COUNT_FLAG_RULE",$S$8="AND_YES",$S$8="OR_YES"),OR(CC24="#FIELD",CC24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24)))),IF($S$18="LOW_MU",MAX(Настройки!$B$14,$S$16),IF($S$18="NEUTRAL",Настройки!$B$15,IF($S$18="IGNORE","IGNORE",IF(OR(AX24="#FIELD",CC24="#FIELD"),"Поле не найдено","Недостаточно данных")))),IF($S$8="SIGMOID_INC",MAX(Настройки!$B$14,$S$16+($S$17-$S$16)/(1+EXP(-$S$12*(IF(ISNUMBER(AX24),AX24,0)-$S$11)))),IF($S$8="SIGMOID_DEC",MAX(Настройки!$B$14,$S$16+($S$17-$S$16)/(1+EXP($S$12*(IF(ISNUMBER(AX24),AX24,0)-$S$11)))),IF($S$8="TOP_PERCENT",IF((COUNTIF(INDEX(Данные!$A$7:$CV$106,0,MATCH($S$9,Данные!$A$6:$CV$6,0)),"&gt;"&amp;IF(ISNUMBER(AX24),AX24,0))+COUNTIFS(INDEX(Данные!$A$7:$CV$106,0,MATCH($S$9,Данные!$A$6:$CV$6,0)),IF(ISNUMBER(AX24),AX24,0),Данные!$A$7:$A$106,"&lt;"&amp;$A24)+1)/COUNT(INDEX(Данные!$A$7:$CV$106,0,MATCH($S$9,Данные!$A$6:$CV$6,0)))&lt;=$S$11,$S$14,$S$15),IF($S$8="MANUAL_MU",MAX(Настройки!$B$14,MIN(1,IF(ISNUMBER(AX24),AX24,0))),IF($S$8="COUNT_FLAG_RULE",IF(IF(ISNUMBER(AX24),AX24,0)&lt;=$S$11,$S$14,IF(IF(ISNUMBER(AX24),AX24,0)&gt;=$S$12,$S$15,IF(OR(LOWER(LEFT(CC24&amp;"",2))="да",CC24=1),$S$13,$S$15))),IF(OR(AND($S$8="YES_NO",OR(LOWER(LEFT(AX24&amp;"",2))="да",AX24=1)),AND($S$8="THRESHOLD_GE",IF(ISNUMBER(AX24),AX24,0)&gt;=$S$11),AND($S$8="THRESHOLD_GT",IF(ISNUMBER(AX24),AX24,0)&gt;$S$11),AND($S$8="THRESHOLD_LE",IF(ISNUMBER(AX24),AX24,0)&lt;=$S$11),AND($S$8="THRESHOLD_LT",IF(ISNUMBER(AX24),AX24,0)&lt;$S$11),AND($S$8="CHANGE_PCT_GE",IF(IF(ISNUMBER(CC24),CC24,0)=0,IF(ISNUMBER(AX24),AX24,0)&gt;0,(IF(ISNUMBER(AX24),AX24,0)-IF(ISNUMBER(CC24),CC24,0))/ABS(IF(ISNUMBER(CC24),CC24,0))&gt;=$S$11)),AND($S$8="CHANGE_ABS_GE",ABS(IF(ISNUMBER(AX24),AX24,0)-IF(ISNUMBER(CC24),CC24,0))&gt;=$S$11),AND($S$8="COUNT_LT",IF(ISNUMBER(AX24),AX24,0)&lt;$S$11),AND($S$8="COUNT_LE",IF(ISNUMBER(AX24),AX24,0)&lt;=$S$11),AND($S$8="AND_YES",OR(LOWER(LEFT(AX24&amp;"",2))="да",AX24=1),OR(LOWER(LEFT(CC24&amp;"",2))="да",CC24=1)),AND($S$8="OR_YES",OR(OR(LOWER(LEFT(AX24&amp;"",2))="да",AX24=1),OR(LOWER(LEFT(CC24&amp;"",2))="да",CC24=1)))),$S$14,$S$15))))))))))</f>
        <v/>
      </c>
      <c r="T24" s="70" t="str">
        <f>IF($A24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24="#FIELD",AY24="",AND(OR($T$8="CHANGE_PCT_GE",$T$8="CHANGE_ABS_GE",$T$8="COUNT_FLAG_RULE",$T$8="AND_YES",$T$8="OR_YES"),OR(CD24="#FIELD",CD24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24)))),IF($T$18="LOW_MU",MAX(Настройки!$B$14,$T$16),IF($T$18="NEUTRAL",Настройки!$B$15,IF($T$18="IGNORE","IGNORE",IF(OR(AY24="#FIELD",CD24="#FIELD"),"Поле не найдено","Недостаточно данных")))),IF($T$8="SIGMOID_INC",MAX(Настройки!$B$14,$T$16+($T$17-$T$16)/(1+EXP(-$T$12*(IF(ISNUMBER(AY24),AY24,0)-$T$11)))),IF($T$8="SIGMOID_DEC",MAX(Настройки!$B$14,$T$16+($T$17-$T$16)/(1+EXP($T$12*(IF(ISNUMBER(AY24),AY24,0)-$T$11)))),IF($T$8="TOP_PERCENT",IF((COUNTIF(INDEX(Данные!$A$7:$CV$106,0,MATCH($T$9,Данные!$A$6:$CV$6,0)),"&gt;"&amp;IF(ISNUMBER(AY24),AY24,0))+COUNTIFS(INDEX(Данные!$A$7:$CV$106,0,MATCH($T$9,Данные!$A$6:$CV$6,0)),IF(ISNUMBER(AY24),AY24,0),Данные!$A$7:$A$106,"&lt;"&amp;$A24)+1)/COUNT(INDEX(Данные!$A$7:$CV$106,0,MATCH($T$9,Данные!$A$6:$CV$6,0)))&lt;=$T$11,$T$14,$T$15),IF($T$8="MANUAL_MU",MAX(Настройки!$B$14,MIN(1,IF(ISNUMBER(AY24),AY24,0))),IF($T$8="COUNT_FLAG_RULE",IF(IF(ISNUMBER(AY24),AY24,0)&lt;=$T$11,$T$14,IF(IF(ISNUMBER(AY24),AY24,0)&gt;=$T$12,$T$15,IF(OR(LOWER(LEFT(CD24&amp;"",2))="да",CD24=1),$T$13,$T$15))),IF(OR(AND($T$8="YES_NO",OR(LOWER(LEFT(AY24&amp;"",2))="да",AY24=1)),AND($T$8="THRESHOLD_GE",IF(ISNUMBER(AY24),AY24,0)&gt;=$T$11),AND($T$8="THRESHOLD_GT",IF(ISNUMBER(AY24),AY24,0)&gt;$T$11),AND($T$8="THRESHOLD_LE",IF(ISNUMBER(AY24),AY24,0)&lt;=$T$11),AND($T$8="THRESHOLD_LT",IF(ISNUMBER(AY24),AY24,0)&lt;$T$11),AND($T$8="CHANGE_PCT_GE",IF(IF(ISNUMBER(CD24),CD24,0)=0,IF(ISNUMBER(AY24),AY24,0)&gt;0,(IF(ISNUMBER(AY24),AY24,0)-IF(ISNUMBER(CD24),CD24,0))/ABS(IF(ISNUMBER(CD24),CD24,0))&gt;=$T$11)),AND($T$8="CHANGE_ABS_GE",ABS(IF(ISNUMBER(AY24),AY24,0)-IF(ISNUMBER(CD24),CD24,0))&gt;=$T$11),AND($T$8="COUNT_LT",IF(ISNUMBER(AY24),AY24,0)&lt;$T$11),AND($T$8="COUNT_LE",IF(ISNUMBER(AY24),AY24,0)&lt;=$T$11),AND($T$8="AND_YES",OR(LOWER(LEFT(AY24&amp;"",2))="да",AY24=1),OR(LOWER(LEFT(CD24&amp;"",2))="да",CD24=1)),AND($T$8="OR_YES",OR(OR(LOWER(LEFT(AY24&amp;"",2))="да",AY24=1),OR(LOWER(LEFT(CD24&amp;"",2))="да",CD24=1)))),$T$14,$T$15))))))))))</f>
        <v/>
      </c>
      <c r="U24" s="70" t="str">
        <f>IF($A24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24="#FIELD",AZ24="",AND(OR($U$8="CHANGE_PCT_GE",$U$8="CHANGE_ABS_GE",$U$8="COUNT_FLAG_RULE",$U$8="AND_YES",$U$8="OR_YES"),OR(CE24="#FIELD",CE24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24)))),IF($U$18="LOW_MU",MAX(Настройки!$B$14,$U$16),IF($U$18="NEUTRAL",Настройки!$B$15,IF($U$18="IGNORE","IGNORE",IF(OR(AZ24="#FIELD",CE24="#FIELD"),"Поле не найдено","Недостаточно данных")))),IF($U$8="SIGMOID_INC",MAX(Настройки!$B$14,$U$16+($U$17-$U$16)/(1+EXP(-$U$12*(IF(ISNUMBER(AZ24),AZ24,0)-$U$11)))),IF($U$8="SIGMOID_DEC",MAX(Настройки!$B$14,$U$16+($U$17-$U$16)/(1+EXP($U$12*(IF(ISNUMBER(AZ24),AZ24,0)-$U$11)))),IF($U$8="TOP_PERCENT",IF((COUNTIF(INDEX(Данные!$A$7:$CV$106,0,MATCH($U$9,Данные!$A$6:$CV$6,0)),"&gt;"&amp;IF(ISNUMBER(AZ24),AZ24,0))+COUNTIFS(INDEX(Данные!$A$7:$CV$106,0,MATCH($U$9,Данные!$A$6:$CV$6,0)),IF(ISNUMBER(AZ24),AZ24,0),Данные!$A$7:$A$106,"&lt;"&amp;$A24)+1)/COUNT(INDEX(Данные!$A$7:$CV$106,0,MATCH($U$9,Данные!$A$6:$CV$6,0)))&lt;=$U$11,$U$14,$U$15),IF($U$8="MANUAL_MU",MAX(Настройки!$B$14,MIN(1,IF(ISNUMBER(AZ24),AZ24,0))),IF($U$8="COUNT_FLAG_RULE",IF(IF(ISNUMBER(AZ24),AZ24,0)&lt;=$U$11,$U$14,IF(IF(ISNUMBER(AZ24),AZ24,0)&gt;=$U$12,$U$15,IF(OR(LOWER(LEFT(CE24&amp;"",2))="да",CE24=1),$U$13,$U$15))),IF(OR(AND($U$8="YES_NO",OR(LOWER(LEFT(AZ24&amp;"",2))="да",AZ24=1)),AND($U$8="THRESHOLD_GE",IF(ISNUMBER(AZ24),AZ24,0)&gt;=$U$11),AND($U$8="THRESHOLD_GT",IF(ISNUMBER(AZ24),AZ24,0)&gt;$U$11),AND($U$8="THRESHOLD_LE",IF(ISNUMBER(AZ24),AZ24,0)&lt;=$U$11),AND($U$8="THRESHOLD_LT",IF(ISNUMBER(AZ24),AZ24,0)&lt;$U$11),AND($U$8="CHANGE_PCT_GE",IF(IF(ISNUMBER(CE24),CE24,0)=0,IF(ISNUMBER(AZ24),AZ24,0)&gt;0,(IF(ISNUMBER(AZ24),AZ24,0)-IF(ISNUMBER(CE24),CE24,0))/ABS(IF(ISNUMBER(CE24),CE24,0))&gt;=$U$11)),AND($U$8="CHANGE_ABS_GE",ABS(IF(ISNUMBER(AZ24),AZ24,0)-IF(ISNUMBER(CE24),CE24,0))&gt;=$U$11),AND($U$8="COUNT_LT",IF(ISNUMBER(AZ24),AZ24,0)&lt;$U$11),AND($U$8="COUNT_LE",IF(ISNUMBER(AZ24),AZ24,0)&lt;=$U$11),AND($U$8="AND_YES",OR(LOWER(LEFT(AZ24&amp;"",2))="да",AZ24=1),OR(LOWER(LEFT(CE24&amp;"",2))="да",CE24=1)),AND($U$8="OR_YES",OR(OR(LOWER(LEFT(AZ24&amp;"",2))="да",AZ24=1),OR(LOWER(LEFT(CE24&amp;"",2))="да",CE24=1)))),$U$14,$U$15))))))))))</f>
        <v/>
      </c>
      <c r="V24" s="70" t="str">
        <f>IF($A24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24="#FIELD",BA24="",AND(OR($V$8="CHANGE_PCT_GE",$V$8="CHANGE_ABS_GE",$V$8="COUNT_FLAG_RULE",$V$8="AND_YES",$V$8="OR_YES"),OR(CF24="#FIELD",CF24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24)))),IF($V$18="LOW_MU",MAX(Настройки!$B$14,$V$16),IF($V$18="NEUTRAL",Настройки!$B$15,IF($V$18="IGNORE","IGNORE",IF(OR(BA24="#FIELD",CF24="#FIELD"),"Поле не найдено","Недостаточно данных")))),IF($V$8="SIGMOID_INC",MAX(Настройки!$B$14,$V$16+($V$17-$V$16)/(1+EXP(-$V$12*(IF(ISNUMBER(BA24),BA24,0)-$V$11)))),IF($V$8="SIGMOID_DEC",MAX(Настройки!$B$14,$V$16+($V$17-$V$16)/(1+EXP($V$12*(IF(ISNUMBER(BA24),BA24,0)-$V$11)))),IF($V$8="TOP_PERCENT",IF((COUNTIF(INDEX(Данные!$A$7:$CV$106,0,MATCH($V$9,Данные!$A$6:$CV$6,0)),"&gt;"&amp;IF(ISNUMBER(BA24),BA24,0))+COUNTIFS(INDEX(Данные!$A$7:$CV$106,0,MATCH($V$9,Данные!$A$6:$CV$6,0)),IF(ISNUMBER(BA24),BA24,0),Данные!$A$7:$A$106,"&lt;"&amp;$A24)+1)/COUNT(INDEX(Данные!$A$7:$CV$106,0,MATCH($V$9,Данные!$A$6:$CV$6,0)))&lt;=$V$11,$V$14,$V$15),IF($V$8="MANUAL_MU",MAX(Настройки!$B$14,MIN(1,IF(ISNUMBER(BA24),BA24,0))),IF($V$8="COUNT_FLAG_RULE",IF(IF(ISNUMBER(BA24),BA24,0)&lt;=$V$11,$V$14,IF(IF(ISNUMBER(BA24),BA24,0)&gt;=$V$12,$V$15,IF(OR(LOWER(LEFT(CF24&amp;"",2))="да",CF24=1),$V$13,$V$15))),IF(OR(AND($V$8="YES_NO",OR(LOWER(LEFT(BA24&amp;"",2))="да",BA24=1)),AND($V$8="THRESHOLD_GE",IF(ISNUMBER(BA24),BA24,0)&gt;=$V$11),AND($V$8="THRESHOLD_GT",IF(ISNUMBER(BA24),BA24,0)&gt;$V$11),AND($V$8="THRESHOLD_LE",IF(ISNUMBER(BA24),BA24,0)&lt;=$V$11),AND($V$8="THRESHOLD_LT",IF(ISNUMBER(BA24),BA24,0)&lt;$V$11),AND($V$8="CHANGE_PCT_GE",IF(IF(ISNUMBER(CF24),CF24,0)=0,IF(ISNUMBER(BA24),BA24,0)&gt;0,(IF(ISNUMBER(BA24),BA24,0)-IF(ISNUMBER(CF24),CF24,0))/ABS(IF(ISNUMBER(CF24),CF24,0))&gt;=$V$11)),AND($V$8="CHANGE_ABS_GE",ABS(IF(ISNUMBER(BA24),BA24,0)-IF(ISNUMBER(CF24),CF24,0))&gt;=$V$11),AND($V$8="COUNT_LT",IF(ISNUMBER(BA24),BA24,0)&lt;$V$11),AND($V$8="COUNT_LE",IF(ISNUMBER(BA24),BA24,0)&lt;=$V$11),AND($V$8="AND_YES",OR(LOWER(LEFT(BA24&amp;"",2))="да",BA24=1),OR(LOWER(LEFT(CF24&amp;"",2))="да",CF24=1)),AND($V$8="OR_YES",OR(OR(LOWER(LEFT(BA24&amp;"",2))="да",BA24=1),OR(LOWER(LEFT(CF24&amp;"",2))="да",CF24=1)))),$V$14,$V$15))))))))))</f>
        <v/>
      </c>
      <c r="W24" s="70" t="str">
        <f>IF($A24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24="#FIELD",BB24="",AND(OR($W$8="CHANGE_PCT_GE",$W$8="CHANGE_ABS_GE",$W$8="COUNT_FLAG_RULE",$W$8="AND_YES",$W$8="OR_YES"),OR(CG24="#FIELD",CG24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24)))),IF($W$18="LOW_MU",MAX(Настройки!$B$14,$W$16),IF($W$18="NEUTRAL",Настройки!$B$15,IF($W$18="IGNORE","IGNORE",IF(OR(BB24="#FIELD",CG24="#FIELD"),"Поле не найдено","Недостаточно данных")))),IF($W$8="SIGMOID_INC",MAX(Настройки!$B$14,$W$16+($W$17-$W$16)/(1+EXP(-$W$12*(IF(ISNUMBER(BB24),BB24,0)-$W$11)))),IF($W$8="SIGMOID_DEC",MAX(Настройки!$B$14,$W$16+($W$17-$W$16)/(1+EXP($W$12*(IF(ISNUMBER(BB24),BB24,0)-$W$11)))),IF($W$8="TOP_PERCENT",IF((COUNTIF(INDEX(Данные!$A$7:$CV$106,0,MATCH($W$9,Данные!$A$6:$CV$6,0)),"&gt;"&amp;IF(ISNUMBER(BB24),BB24,0))+COUNTIFS(INDEX(Данные!$A$7:$CV$106,0,MATCH($W$9,Данные!$A$6:$CV$6,0)),IF(ISNUMBER(BB24),BB24,0),Данные!$A$7:$A$106,"&lt;"&amp;$A24)+1)/COUNT(INDEX(Данные!$A$7:$CV$106,0,MATCH($W$9,Данные!$A$6:$CV$6,0)))&lt;=$W$11,$W$14,$W$15),IF($W$8="MANUAL_MU",MAX(Настройки!$B$14,MIN(1,IF(ISNUMBER(BB24),BB24,0))),IF($W$8="COUNT_FLAG_RULE",IF(IF(ISNUMBER(BB24),BB24,0)&lt;=$W$11,$W$14,IF(IF(ISNUMBER(BB24),BB24,0)&gt;=$W$12,$W$15,IF(OR(LOWER(LEFT(CG24&amp;"",2))="да",CG24=1),$W$13,$W$15))),IF(OR(AND($W$8="YES_NO",OR(LOWER(LEFT(BB24&amp;"",2))="да",BB24=1)),AND($W$8="THRESHOLD_GE",IF(ISNUMBER(BB24),BB24,0)&gt;=$W$11),AND($W$8="THRESHOLD_GT",IF(ISNUMBER(BB24),BB24,0)&gt;$W$11),AND($W$8="THRESHOLD_LE",IF(ISNUMBER(BB24),BB24,0)&lt;=$W$11),AND($W$8="THRESHOLD_LT",IF(ISNUMBER(BB24),BB24,0)&lt;$W$11),AND($W$8="CHANGE_PCT_GE",IF(IF(ISNUMBER(CG24),CG24,0)=0,IF(ISNUMBER(BB24),BB24,0)&gt;0,(IF(ISNUMBER(BB24),BB24,0)-IF(ISNUMBER(CG24),CG24,0))/ABS(IF(ISNUMBER(CG24),CG24,0))&gt;=$W$11)),AND($W$8="CHANGE_ABS_GE",ABS(IF(ISNUMBER(BB24),BB24,0)-IF(ISNUMBER(CG24),CG24,0))&gt;=$W$11),AND($W$8="COUNT_LT",IF(ISNUMBER(BB24),BB24,0)&lt;$W$11),AND($W$8="COUNT_LE",IF(ISNUMBER(BB24),BB24,0)&lt;=$W$11),AND($W$8="AND_YES",OR(LOWER(LEFT(BB24&amp;"",2))="да",BB24=1),OR(LOWER(LEFT(CG24&amp;"",2))="да",CG24=1)),AND($W$8="OR_YES",OR(OR(LOWER(LEFT(BB24&amp;"",2))="да",BB24=1),OR(LOWER(LEFT(CG24&amp;"",2))="да",CG24=1)))),$W$14,$W$15))))))))))</f>
        <v/>
      </c>
      <c r="X24" s="70" t="str">
        <f>IF($A24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24="#FIELD",BC24="",AND(OR($X$8="CHANGE_PCT_GE",$X$8="CHANGE_ABS_GE",$X$8="COUNT_FLAG_RULE",$X$8="AND_YES",$X$8="OR_YES"),OR(CH24="#FIELD",CH24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24)))),IF($X$18="LOW_MU",MAX(Настройки!$B$14,$X$16),IF($X$18="NEUTRAL",Настройки!$B$15,IF($X$18="IGNORE","IGNORE",IF(OR(BC24="#FIELD",CH24="#FIELD"),"Поле не найдено","Недостаточно данных")))),IF($X$8="SIGMOID_INC",MAX(Настройки!$B$14,$X$16+($X$17-$X$16)/(1+EXP(-$X$12*(IF(ISNUMBER(BC24),BC24,0)-$X$11)))),IF($X$8="SIGMOID_DEC",MAX(Настройки!$B$14,$X$16+($X$17-$X$16)/(1+EXP($X$12*(IF(ISNUMBER(BC24),BC24,0)-$X$11)))),IF($X$8="TOP_PERCENT",IF((COUNTIF(INDEX(Данные!$A$7:$CV$106,0,MATCH($X$9,Данные!$A$6:$CV$6,0)),"&gt;"&amp;IF(ISNUMBER(BC24),BC24,0))+COUNTIFS(INDEX(Данные!$A$7:$CV$106,0,MATCH($X$9,Данные!$A$6:$CV$6,0)),IF(ISNUMBER(BC24),BC24,0),Данные!$A$7:$A$106,"&lt;"&amp;$A24)+1)/COUNT(INDEX(Данные!$A$7:$CV$106,0,MATCH($X$9,Данные!$A$6:$CV$6,0)))&lt;=$X$11,$X$14,$X$15),IF($X$8="MANUAL_MU",MAX(Настройки!$B$14,MIN(1,IF(ISNUMBER(BC24),BC24,0))),IF($X$8="COUNT_FLAG_RULE",IF(IF(ISNUMBER(BC24),BC24,0)&lt;=$X$11,$X$14,IF(IF(ISNUMBER(BC24),BC24,0)&gt;=$X$12,$X$15,IF(OR(LOWER(LEFT(CH24&amp;"",2))="да",CH24=1),$X$13,$X$15))),IF(OR(AND($X$8="YES_NO",OR(LOWER(LEFT(BC24&amp;"",2))="да",BC24=1)),AND($X$8="THRESHOLD_GE",IF(ISNUMBER(BC24),BC24,0)&gt;=$X$11),AND($X$8="THRESHOLD_GT",IF(ISNUMBER(BC24),BC24,0)&gt;$X$11),AND($X$8="THRESHOLD_LE",IF(ISNUMBER(BC24),BC24,0)&lt;=$X$11),AND($X$8="THRESHOLD_LT",IF(ISNUMBER(BC24),BC24,0)&lt;$X$11),AND($X$8="CHANGE_PCT_GE",IF(IF(ISNUMBER(CH24),CH24,0)=0,IF(ISNUMBER(BC24),BC24,0)&gt;0,(IF(ISNUMBER(BC24),BC24,0)-IF(ISNUMBER(CH24),CH24,0))/ABS(IF(ISNUMBER(CH24),CH24,0))&gt;=$X$11)),AND($X$8="CHANGE_ABS_GE",ABS(IF(ISNUMBER(BC24),BC24,0)-IF(ISNUMBER(CH24),CH24,0))&gt;=$X$11),AND($X$8="COUNT_LT",IF(ISNUMBER(BC24),BC24,0)&lt;$X$11),AND($X$8="COUNT_LE",IF(ISNUMBER(BC24),BC24,0)&lt;=$X$11),AND($X$8="AND_YES",OR(LOWER(LEFT(BC24&amp;"",2))="да",BC24=1),OR(LOWER(LEFT(CH24&amp;"",2))="да",CH24=1)),AND($X$8="OR_YES",OR(OR(LOWER(LEFT(BC24&amp;"",2))="да",BC24=1),OR(LOWER(LEFT(CH24&amp;"",2))="да",CH24=1)))),$X$14,$X$15))))))))))</f>
        <v/>
      </c>
      <c r="Y24" s="70" t="str">
        <f>IF($A24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24="#FIELD",BD24="",AND(OR($Y$8="CHANGE_PCT_GE",$Y$8="CHANGE_ABS_GE",$Y$8="COUNT_FLAG_RULE",$Y$8="AND_YES",$Y$8="OR_YES"),OR(CI24="#FIELD",CI24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24)))),IF($Y$18="LOW_MU",MAX(Настройки!$B$14,$Y$16),IF($Y$18="NEUTRAL",Настройки!$B$15,IF($Y$18="IGNORE","IGNORE",IF(OR(BD24="#FIELD",CI24="#FIELD"),"Поле не найдено","Недостаточно данных")))),IF($Y$8="SIGMOID_INC",MAX(Настройки!$B$14,$Y$16+($Y$17-$Y$16)/(1+EXP(-$Y$12*(IF(ISNUMBER(BD24),BD24,0)-$Y$11)))),IF($Y$8="SIGMOID_DEC",MAX(Настройки!$B$14,$Y$16+($Y$17-$Y$16)/(1+EXP($Y$12*(IF(ISNUMBER(BD24),BD24,0)-$Y$11)))),IF($Y$8="TOP_PERCENT",IF((COUNTIF(INDEX(Данные!$A$7:$CV$106,0,MATCH($Y$9,Данные!$A$6:$CV$6,0)),"&gt;"&amp;IF(ISNUMBER(BD24),BD24,0))+COUNTIFS(INDEX(Данные!$A$7:$CV$106,0,MATCH($Y$9,Данные!$A$6:$CV$6,0)),IF(ISNUMBER(BD24),BD24,0),Данные!$A$7:$A$106,"&lt;"&amp;$A24)+1)/COUNT(INDEX(Данные!$A$7:$CV$106,0,MATCH($Y$9,Данные!$A$6:$CV$6,0)))&lt;=$Y$11,$Y$14,$Y$15),IF($Y$8="MANUAL_MU",MAX(Настройки!$B$14,MIN(1,IF(ISNUMBER(BD24),BD24,0))),IF($Y$8="COUNT_FLAG_RULE",IF(IF(ISNUMBER(BD24),BD24,0)&lt;=$Y$11,$Y$14,IF(IF(ISNUMBER(BD24),BD24,0)&gt;=$Y$12,$Y$15,IF(OR(LOWER(LEFT(CI24&amp;"",2))="да",CI24=1),$Y$13,$Y$15))),IF(OR(AND($Y$8="YES_NO",OR(LOWER(LEFT(BD24&amp;"",2))="да",BD24=1)),AND($Y$8="THRESHOLD_GE",IF(ISNUMBER(BD24),BD24,0)&gt;=$Y$11),AND($Y$8="THRESHOLD_GT",IF(ISNUMBER(BD24),BD24,0)&gt;$Y$11),AND($Y$8="THRESHOLD_LE",IF(ISNUMBER(BD24),BD24,0)&lt;=$Y$11),AND($Y$8="THRESHOLD_LT",IF(ISNUMBER(BD24),BD24,0)&lt;$Y$11),AND($Y$8="CHANGE_PCT_GE",IF(IF(ISNUMBER(CI24),CI24,0)=0,IF(ISNUMBER(BD24),BD24,0)&gt;0,(IF(ISNUMBER(BD24),BD24,0)-IF(ISNUMBER(CI24),CI24,0))/ABS(IF(ISNUMBER(CI24),CI24,0))&gt;=$Y$11)),AND($Y$8="CHANGE_ABS_GE",ABS(IF(ISNUMBER(BD24),BD24,0)-IF(ISNUMBER(CI24),CI24,0))&gt;=$Y$11),AND($Y$8="COUNT_LT",IF(ISNUMBER(BD24),BD24,0)&lt;$Y$11),AND($Y$8="COUNT_LE",IF(ISNUMBER(BD24),BD24,0)&lt;=$Y$11),AND($Y$8="AND_YES",OR(LOWER(LEFT(BD24&amp;"",2))="да",BD24=1),OR(LOWER(LEFT(CI24&amp;"",2))="да",CI24=1)),AND($Y$8="OR_YES",OR(OR(LOWER(LEFT(BD24&amp;"",2))="да",BD24=1),OR(LOWER(LEFT(CI24&amp;"",2))="да",CI24=1)))),$Y$14,$Y$15))))))))))</f>
        <v/>
      </c>
      <c r="Z24" s="70" t="str">
        <f>IF($A24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24="#FIELD",BE24="",AND(OR($Z$8="CHANGE_PCT_GE",$Z$8="CHANGE_ABS_GE",$Z$8="COUNT_FLAG_RULE",$Z$8="AND_YES",$Z$8="OR_YES"),OR(CJ24="#FIELD",CJ24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24)))),IF($Z$18="LOW_MU",MAX(Настройки!$B$14,$Z$16),IF($Z$18="NEUTRAL",Настройки!$B$15,IF($Z$18="IGNORE","IGNORE",IF(OR(BE24="#FIELD",CJ24="#FIELD"),"Поле не найдено","Недостаточно данных")))),IF($Z$8="SIGMOID_INC",MAX(Настройки!$B$14,$Z$16+($Z$17-$Z$16)/(1+EXP(-$Z$12*(IF(ISNUMBER(BE24),BE24,0)-$Z$11)))),IF($Z$8="SIGMOID_DEC",MAX(Настройки!$B$14,$Z$16+($Z$17-$Z$16)/(1+EXP($Z$12*(IF(ISNUMBER(BE24),BE24,0)-$Z$11)))),IF($Z$8="TOP_PERCENT",IF((COUNTIF(INDEX(Данные!$A$7:$CV$106,0,MATCH($Z$9,Данные!$A$6:$CV$6,0)),"&gt;"&amp;IF(ISNUMBER(BE24),BE24,0))+COUNTIFS(INDEX(Данные!$A$7:$CV$106,0,MATCH($Z$9,Данные!$A$6:$CV$6,0)),IF(ISNUMBER(BE24),BE24,0),Данные!$A$7:$A$106,"&lt;"&amp;$A24)+1)/COUNT(INDEX(Данные!$A$7:$CV$106,0,MATCH($Z$9,Данные!$A$6:$CV$6,0)))&lt;=$Z$11,$Z$14,$Z$15),IF($Z$8="MANUAL_MU",MAX(Настройки!$B$14,MIN(1,IF(ISNUMBER(BE24),BE24,0))),IF($Z$8="COUNT_FLAG_RULE",IF(IF(ISNUMBER(BE24),BE24,0)&lt;=$Z$11,$Z$14,IF(IF(ISNUMBER(BE24),BE24,0)&gt;=$Z$12,$Z$15,IF(OR(LOWER(LEFT(CJ24&amp;"",2))="да",CJ24=1),$Z$13,$Z$15))),IF(OR(AND($Z$8="YES_NO",OR(LOWER(LEFT(BE24&amp;"",2))="да",BE24=1)),AND($Z$8="THRESHOLD_GE",IF(ISNUMBER(BE24),BE24,0)&gt;=$Z$11),AND($Z$8="THRESHOLD_GT",IF(ISNUMBER(BE24),BE24,0)&gt;$Z$11),AND($Z$8="THRESHOLD_LE",IF(ISNUMBER(BE24),BE24,0)&lt;=$Z$11),AND($Z$8="THRESHOLD_LT",IF(ISNUMBER(BE24),BE24,0)&lt;$Z$11),AND($Z$8="CHANGE_PCT_GE",IF(IF(ISNUMBER(CJ24),CJ24,0)=0,IF(ISNUMBER(BE24),BE24,0)&gt;0,(IF(ISNUMBER(BE24),BE24,0)-IF(ISNUMBER(CJ24),CJ24,0))/ABS(IF(ISNUMBER(CJ24),CJ24,0))&gt;=$Z$11)),AND($Z$8="CHANGE_ABS_GE",ABS(IF(ISNUMBER(BE24),BE24,0)-IF(ISNUMBER(CJ24),CJ24,0))&gt;=$Z$11),AND($Z$8="COUNT_LT",IF(ISNUMBER(BE24),BE24,0)&lt;$Z$11),AND($Z$8="COUNT_LE",IF(ISNUMBER(BE24),BE24,0)&lt;=$Z$11),AND($Z$8="AND_YES",OR(LOWER(LEFT(BE24&amp;"",2))="да",BE24=1),OR(LOWER(LEFT(CJ24&amp;"",2))="да",CJ24=1)),AND($Z$8="OR_YES",OR(OR(LOWER(LEFT(BE24&amp;"",2))="да",BE24=1),OR(LOWER(LEFT(CJ24&amp;"",2))="да",CJ24=1)))),$Z$14,$Z$15))))))))))</f>
        <v/>
      </c>
      <c r="AA24" s="70" t="str">
        <f>IF($A24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24="#FIELD",BF24="",AND(OR($AA$8="CHANGE_PCT_GE",$AA$8="CHANGE_ABS_GE",$AA$8="COUNT_FLAG_RULE",$AA$8="AND_YES",$AA$8="OR_YES"),OR(CK24="#FIELD",CK24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24)))),IF($AA$18="LOW_MU",MAX(Настройки!$B$14,$AA$16),IF($AA$18="NEUTRAL",Настройки!$B$15,IF($AA$18="IGNORE","IGNORE",IF(OR(BF24="#FIELD",CK24="#FIELD"),"Поле не найдено","Недостаточно данных")))),IF($AA$8="SIGMOID_INC",MAX(Настройки!$B$14,$AA$16+($AA$17-$AA$16)/(1+EXP(-$AA$12*(IF(ISNUMBER(BF24),BF24,0)-$AA$11)))),IF($AA$8="SIGMOID_DEC",MAX(Настройки!$B$14,$AA$16+($AA$17-$AA$16)/(1+EXP($AA$12*(IF(ISNUMBER(BF24),BF24,0)-$AA$11)))),IF($AA$8="TOP_PERCENT",IF((COUNTIF(INDEX(Данные!$A$7:$CV$106,0,MATCH($AA$9,Данные!$A$6:$CV$6,0)),"&gt;"&amp;IF(ISNUMBER(BF24),BF24,0))+COUNTIFS(INDEX(Данные!$A$7:$CV$106,0,MATCH($AA$9,Данные!$A$6:$CV$6,0)),IF(ISNUMBER(BF24),BF24,0),Данные!$A$7:$A$106,"&lt;"&amp;$A24)+1)/COUNT(INDEX(Данные!$A$7:$CV$106,0,MATCH($AA$9,Данные!$A$6:$CV$6,0)))&lt;=$AA$11,$AA$14,$AA$15),IF($AA$8="MANUAL_MU",MAX(Настройки!$B$14,MIN(1,IF(ISNUMBER(BF24),BF24,0))),IF($AA$8="COUNT_FLAG_RULE",IF(IF(ISNUMBER(BF24),BF24,0)&lt;=$AA$11,$AA$14,IF(IF(ISNUMBER(BF24),BF24,0)&gt;=$AA$12,$AA$15,IF(OR(LOWER(LEFT(CK24&amp;"",2))="да",CK24=1),$AA$13,$AA$15))),IF(OR(AND($AA$8="YES_NO",OR(LOWER(LEFT(BF24&amp;"",2))="да",BF24=1)),AND($AA$8="THRESHOLD_GE",IF(ISNUMBER(BF24),BF24,0)&gt;=$AA$11),AND($AA$8="THRESHOLD_GT",IF(ISNUMBER(BF24),BF24,0)&gt;$AA$11),AND($AA$8="THRESHOLD_LE",IF(ISNUMBER(BF24),BF24,0)&lt;=$AA$11),AND($AA$8="THRESHOLD_LT",IF(ISNUMBER(BF24),BF24,0)&lt;$AA$11),AND($AA$8="CHANGE_PCT_GE",IF(IF(ISNUMBER(CK24),CK24,0)=0,IF(ISNUMBER(BF24),BF24,0)&gt;0,(IF(ISNUMBER(BF24),BF24,0)-IF(ISNUMBER(CK24),CK24,0))/ABS(IF(ISNUMBER(CK24),CK24,0))&gt;=$AA$11)),AND($AA$8="CHANGE_ABS_GE",ABS(IF(ISNUMBER(BF24),BF24,0)-IF(ISNUMBER(CK24),CK24,0))&gt;=$AA$11),AND($AA$8="COUNT_LT",IF(ISNUMBER(BF24),BF24,0)&lt;$AA$11),AND($AA$8="COUNT_LE",IF(ISNUMBER(BF24),BF24,0)&lt;=$AA$11),AND($AA$8="AND_YES",OR(LOWER(LEFT(BF24&amp;"",2))="да",BF24=1),OR(LOWER(LEFT(CK24&amp;"",2))="да",CK24=1)),AND($AA$8="OR_YES",OR(OR(LOWER(LEFT(BF24&amp;"",2))="да",BF24=1),OR(LOWER(LEFT(CK24&amp;"",2))="да",CK24=1)))),$AA$14,$AA$15))))))))))</f>
        <v/>
      </c>
      <c r="AB24" s="70" t="str">
        <f>IF($A24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24="#FIELD",BG24="",AND(OR($AB$8="CHANGE_PCT_GE",$AB$8="CHANGE_ABS_GE",$AB$8="COUNT_FLAG_RULE",$AB$8="AND_YES",$AB$8="OR_YES"),OR(CL24="#FIELD",CL24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24)))),IF($AB$18="LOW_MU",MAX(Настройки!$B$14,$AB$16),IF($AB$18="NEUTRAL",Настройки!$B$15,IF($AB$18="IGNORE","IGNORE",IF(OR(BG24="#FIELD",CL24="#FIELD"),"Поле не найдено","Недостаточно данных")))),IF($AB$8="SIGMOID_INC",MAX(Настройки!$B$14,$AB$16+($AB$17-$AB$16)/(1+EXP(-$AB$12*(IF(ISNUMBER(BG24),BG24,0)-$AB$11)))),IF($AB$8="SIGMOID_DEC",MAX(Настройки!$B$14,$AB$16+($AB$17-$AB$16)/(1+EXP($AB$12*(IF(ISNUMBER(BG24),BG24,0)-$AB$11)))),IF($AB$8="TOP_PERCENT",IF((COUNTIF(INDEX(Данные!$A$7:$CV$106,0,MATCH($AB$9,Данные!$A$6:$CV$6,0)),"&gt;"&amp;IF(ISNUMBER(BG24),BG24,0))+COUNTIFS(INDEX(Данные!$A$7:$CV$106,0,MATCH($AB$9,Данные!$A$6:$CV$6,0)),IF(ISNUMBER(BG24),BG24,0),Данные!$A$7:$A$106,"&lt;"&amp;$A24)+1)/COUNT(INDEX(Данные!$A$7:$CV$106,0,MATCH($AB$9,Данные!$A$6:$CV$6,0)))&lt;=$AB$11,$AB$14,$AB$15),IF($AB$8="MANUAL_MU",MAX(Настройки!$B$14,MIN(1,IF(ISNUMBER(BG24),BG24,0))),IF($AB$8="COUNT_FLAG_RULE",IF(IF(ISNUMBER(BG24),BG24,0)&lt;=$AB$11,$AB$14,IF(IF(ISNUMBER(BG24),BG24,0)&gt;=$AB$12,$AB$15,IF(OR(LOWER(LEFT(CL24&amp;"",2))="да",CL24=1),$AB$13,$AB$15))),IF(OR(AND($AB$8="YES_NO",OR(LOWER(LEFT(BG24&amp;"",2))="да",BG24=1)),AND($AB$8="THRESHOLD_GE",IF(ISNUMBER(BG24),BG24,0)&gt;=$AB$11),AND($AB$8="THRESHOLD_GT",IF(ISNUMBER(BG24),BG24,0)&gt;$AB$11),AND($AB$8="THRESHOLD_LE",IF(ISNUMBER(BG24),BG24,0)&lt;=$AB$11),AND($AB$8="THRESHOLD_LT",IF(ISNUMBER(BG24),BG24,0)&lt;$AB$11),AND($AB$8="CHANGE_PCT_GE",IF(IF(ISNUMBER(CL24),CL24,0)=0,IF(ISNUMBER(BG24),BG24,0)&gt;0,(IF(ISNUMBER(BG24),BG24,0)-IF(ISNUMBER(CL24),CL24,0))/ABS(IF(ISNUMBER(CL24),CL24,0))&gt;=$AB$11)),AND($AB$8="CHANGE_ABS_GE",ABS(IF(ISNUMBER(BG24),BG24,0)-IF(ISNUMBER(CL24),CL24,0))&gt;=$AB$11),AND($AB$8="COUNT_LT",IF(ISNUMBER(BG24),BG24,0)&lt;$AB$11),AND($AB$8="COUNT_LE",IF(ISNUMBER(BG24),BG24,0)&lt;=$AB$11),AND($AB$8="AND_YES",OR(LOWER(LEFT(BG24&amp;"",2))="да",BG24=1),OR(LOWER(LEFT(CL24&amp;"",2))="да",CL24=1)),AND($AB$8="OR_YES",OR(OR(LOWER(LEFT(BG24&amp;"",2))="да",BG24=1),OR(LOWER(LEFT(CL24&amp;"",2))="да",CL24=1)))),$AB$14,$AB$15))))))))))</f>
        <v/>
      </c>
      <c r="AC24" s="70" t="str">
        <f>IF($A24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24="#FIELD",BH24="",AND(OR($AC$8="CHANGE_PCT_GE",$AC$8="CHANGE_ABS_GE",$AC$8="COUNT_FLAG_RULE",$AC$8="AND_YES",$AC$8="OR_YES"),OR(CM24="#FIELD",CM24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24)))),IF($AC$18="LOW_MU",MAX(Настройки!$B$14,$AC$16),IF($AC$18="NEUTRAL",Настройки!$B$15,IF($AC$18="IGNORE","IGNORE",IF(OR(BH24="#FIELD",CM24="#FIELD"),"Поле не найдено","Недостаточно данных")))),IF($AC$8="SIGMOID_INC",MAX(Настройки!$B$14,$AC$16+($AC$17-$AC$16)/(1+EXP(-$AC$12*(IF(ISNUMBER(BH24),BH24,0)-$AC$11)))),IF($AC$8="SIGMOID_DEC",MAX(Настройки!$B$14,$AC$16+($AC$17-$AC$16)/(1+EXP($AC$12*(IF(ISNUMBER(BH24),BH24,0)-$AC$11)))),IF($AC$8="TOP_PERCENT",IF((COUNTIF(INDEX(Данные!$A$7:$CV$106,0,MATCH($AC$9,Данные!$A$6:$CV$6,0)),"&gt;"&amp;IF(ISNUMBER(BH24),BH24,0))+COUNTIFS(INDEX(Данные!$A$7:$CV$106,0,MATCH($AC$9,Данные!$A$6:$CV$6,0)),IF(ISNUMBER(BH24),BH24,0),Данные!$A$7:$A$106,"&lt;"&amp;$A24)+1)/COUNT(INDEX(Данные!$A$7:$CV$106,0,MATCH($AC$9,Данные!$A$6:$CV$6,0)))&lt;=$AC$11,$AC$14,$AC$15),IF($AC$8="MANUAL_MU",MAX(Настройки!$B$14,MIN(1,IF(ISNUMBER(BH24),BH24,0))),IF($AC$8="COUNT_FLAG_RULE",IF(IF(ISNUMBER(BH24),BH24,0)&lt;=$AC$11,$AC$14,IF(IF(ISNUMBER(BH24),BH24,0)&gt;=$AC$12,$AC$15,IF(OR(LOWER(LEFT(CM24&amp;"",2))="да",CM24=1),$AC$13,$AC$15))),IF(OR(AND($AC$8="YES_NO",OR(LOWER(LEFT(BH24&amp;"",2))="да",BH24=1)),AND($AC$8="THRESHOLD_GE",IF(ISNUMBER(BH24),BH24,0)&gt;=$AC$11),AND($AC$8="THRESHOLD_GT",IF(ISNUMBER(BH24),BH24,0)&gt;$AC$11),AND($AC$8="THRESHOLD_LE",IF(ISNUMBER(BH24),BH24,0)&lt;=$AC$11),AND($AC$8="THRESHOLD_LT",IF(ISNUMBER(BH24),BH24,0)&lt;$AC$11),AND($AC$8="CHANGE_PCT_GE",IF(IF(ISNUMBER(CM24),CM24,0)=0,IF(ISNUMBER(BH24),BH24,0)&gt;0,(IF(ISNUMBER(BH24),BH24,0)-IF(ISNUMBER(CM24),CM24,0))/ABS(IF(ISNUMBER(CM24),CM24,0))&gt;=$AC$11)),AND($AC$8="CHANGE_ABS_GE",ABS(IF(ISNUMBER(BH24),BH24,0)-IF(ISNUMBER(CM24),CM24,0))&gt;=$AC$11),AND($AC$8="COUNT_LT",IF(ISNUMBER(BH24),BH24,0)&lt;$AC$11),AND($AC$8="COUNT_LE",IF(ISNUMBER(BH24),BH24,0)&lt;=$AC$11),AND($AC$8="AND_YES",OR(LOWER(LEFT(BH24&amp;"",2))="да",BH24=1),OR(LOWER(LEFT(CM24&amp;"",2))="да",CM24=1)),AND($AC$8="OR_YES",OR(OR(LOWER(LEFT(BH24&amp;"",2))="да",BH24=1),OR(LOWER(LEFT(CM24&amp;"",2))="да",CM24=1)))),$AC$14,$AC$15))))))))))</f>
        <v/>
      </c>
      <c r="AD24" s="70" t="str">
        <f>IF($A24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24="#FIELD",BI24="",AND(OR($AD$8="CHANGE_PCT_GE",$AD$8="CHANGE_ABS_GE",$AD$8="COUNT_FLAG_RULE",$AD$8="AND_YES",$AD$8="OR_YES"),OR(CN24="#FIELD",CN24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24)))),IF($AD$18="LOW_MU",MAX(Настройки!$B$14,$AD$16),IF($AD$18="NEUTRAL",Настройки!$B$15,IF($AD$18="IGNORE","IGNORE",IF(OR(BI24="#FIELD",CN24="#FIELD"),"Поле не найдено","Недостаточно данных")))),IF($AD$8="SIGMOID_INC",MAX(Настройки!$B$14,$AD$16+($AD$17-$AD$16)/(1+EXP(-$AD$12*(IF(ISNUMBER(BI24),BI24,0)-$AD$11)))),IF($AD$8="SIGMOID_DEC",MAX(Настройки!$B$14,$AD$16+($AD$17-$AD$16)/(1+EXP($AD$12*(IF(ISNUMBER(BI24),BI24,0)-$AD$11)))),IF($AD$8="TOP_PERCENT",IF((COUNTIF(INDEX(Данные!$A$7:$CV$106,0,MATCH($AD$9,Данные!$A$6:$CV$6,0)),"&gt;"&amp;IF(ISNUMBER(BI24),BI24,0))+COUNTIFS(INDEX(Данные!$A$7:$CV$106,0,MATCH($AD$9,Данные!$A$6:$CV$6,0)),IF(ISNUMBER(BI24),BI24,0),Данные!$A$7:$A$106,"&lt;"&amp;$A24)+1)/COUNT(INDEX(Данные!$A$7:$CV$106,0,MATCH($AD$9,Данные!$A$6:$CV$6,0)))&lt;=$AD$11,$AD$14,$AD$15),IF($AD$8="MANUAL_MU",MAX(Настройки!$B$14,MIN(1,IF(ISNUMBER(BI24),BI24,0))),IF($AD$8="COUNT_FLAG_RULE",IF(IF(ISNUMBER(BI24),BI24,0)&lt;=$AD$11,$AD$14,IF(IF(ISNUMBER(BI24),BI24,0)&gt;=$AD$12,$AD$15,IF(OR(LOWER(LEFT(CN24&amp;"",2))="да",CN24=1),$AD$13,$AD$15))),IF(OR(AND($AD$8="YES_NO",OR(LOWER(LEFT(BI24&amp;"",2))="да",BI24=1)),AND($AD$8="THRESHOLD_GE",IF(ISNUMBER(BI24),BI24,0)&gt;=$AD$11),AND($AD$8="THRESHOLD_GT",IF(ISNUMBER(BI24),BI24,0)&gt;$AD$11),AND($AD$8="THRESHOLD_LE",IF(ISNUMBER(BI24),BI24,0)&lt;=$AD$11),AND($AD$8="THRESHOLD_LT",IF(ISNUMBER(BI24),BI24,0)&lt;$AD$11),AND($AD$8="CHANGE_PCT_GE",IF(IF(ISNUMBER(CN24),CN24,0)=0,IF(ISNUMBER(BI24),BI24,0)&gt;0,(IF(ISNUMBER(BI24),BI24,0)-IF(ISNUMBER(CN24),CN24,0))/ABS(IF(ISNUMBER(CN24),CN24,0))&gt;=$AD$11)),AND($AD$8="CHANGE_ABS_GE",ABS(IF(ISNUMBER(BI24),BI24,0)-IF(ISNUMBER(CN24),CN24,0))&gt;=$AD$11),AND($AD$8="COUNT_LT",IF(ISNUMBER(BI24),BI24,0)&lt;$AD$11),AND($AD$8="COUNT_LE",IF(ISNUMBER(BI24),BI24,0)&lt;=$AD$11),AND($AD$8="AND_YES",OR(LOWER(LEFT(BI24&amp;"",2))="да",BI24=1),OR(LOWER(LEFT(CN24&amp;"",2))="да",CN24=1)),AND($AD$8="OR_YES",OR(OR(LOWER(LEFT(BI24&amp;"",2))="да",BI24=1),OR(LOWER(LEFT(CN24&amp;"",2))="да",CN24=1)))),$AD$14,$AD$15))))))))))</f>
        <v/>
      </c>
      <c r="AE24" s="71" t="str">
        <f>IF($A24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24="#FIELD",BJ24="",AND(OR($AE$8="CHANGE_PCT_GE",$AE$8="CHANGE_ABS_GE",$AE$8="COUNT_FLAG_RULE",$AE$8="AND_YES",$AE$8="OR_YES"),OR(CO24="#FIELD",CO24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24)))),IF($AE$18="LOW_MU",MAX(Настройки!$B$14,$AE$16),IF($AE$18="NEUTRAL",Настройки!$B$15,IF($AE$18="IGNORE","IGNORE",IF(OR(BJ24="#FIELD",CO24="#FIELD"),"Поле не найдено","Недостаточно данных")))),IF($AE$8="SIGMOID_INC",MAX(Настройки!$B$14,$AE$16+($AE$17-$AE$16)/(1+EXP(-$AE$12*(IF(ISNUMBER(BJ24),BJ24,0)-$AE$11)))),IF($AE$8="SIGMOID_DEC",MAX(Настройки!$B$14,$AE$16+($AE$17-$AE$16)/(1+EXP($AE$12*(IF(ISNUMBER(BJ24),BJ24,0)-$AE$11)))),IF($AE$8="TOP_PERCENT",IF((COUNTIF(INDEX(Данные!$A$7:$CV$106,0,MATCH($AE$9,Данные!$A$6:$CV$6,0)),"&gt;"&amp;IF(ISNUMBER(BJ24),BJ24,0))+COUNTIFS(INDEX(Данные!$A$7:$CV$106,0,MATCH($AE$9,Данные!$A$6:$CV$6,0)),IF(ISNUMBER(BJ24),BJ24,0),Данные!$A$7:$A$106,"&lt;"&amp;$A24)+1)/COUNT(INDEX(Данные!$A$7:$CV$106,0,MATCH($AE$9,Данные!$A$6:$CV$6,0)))&lt;=$AE$11,$AE$14,$AE$15),IF($AE$8="MANUAL_MU",MAX(Настройки!$B$14,MIN(1,IF(ISNUMBER(BJ24),BJ24,0))),IF($AE$8="COUNT_FLAG_RULE",IF(IF(ISNUMBER(BJ24),BJ24,0)&lt;=$AE$11,$AE$14,IF(IF(ISNUMBER(BJ24),BJ24,0)&gt;=$AE$12,$AE$15,IF(OR(LOWER(LEFT(CO24&amp;"",2))="да",CO24=1),$AE$13,$AE$15))),IF(OR(AND($AE$8="YES_NO",OR(LOWER(LEFT(BJ24&amp;"",2))="да",BJ24=1)),AND($AE$8="THRESHOLD_GE",IF(ISNUMBER(BJ24),BJ24,0)&gt;=$AE$11),AND($AE$8="THRESHOLD_GT",IF(ISNUMBER(BJ24),BJ24,0)&gt;$AE$11),AND($AE$8="THRESHOLD_LE",IF(ISNUMBER(BJ24),BJ24,0)&lt;=$AE$11),AND($AE$8="THRESHOLD_LT",IF(ISNUMBER(BJ24),BJ24,0)&lt;$AE$11),AND($AE$8="CHANGE_PCT_GE",IF(IF(ISNUMBER(CO24),CO24,0)=0,IF(ISNUMBER(BJ24),BJ24,0)&gt;0,(IF(ISNUMBER(BJ24),BJ24,0)-IF(ISNUMBER(CO24),CO24,0))/ABS(IF(ISNUMBER(CO24),CO24,0))&gt;=$AE$11)),AND($AE$8="CHANGE_ABS_GE",ABS(IF(ISNUMBER(BJ24),BJ24,0)-IF(ISNUMBER(CO24),CO24,0))&gt;=$AE$11),AND($AE$8="COUNT_LT",IF(ISNUMBER(BJ24),BJ24,0)&lt;$AE$11),AND($AE$8="COUNT_LE",IF(ISNUMBER(BJ24),BJ24,0)&lt;=$AE$11),AND($AE$8="AND_YES",OR(LOWER(LEFT(BJ24&amp;"",2))="да",BJ24=1),OR(LOWER(LEFT(CO24&amp;"",2))="да",CO24=1)),AND($AE$8="OR_YES",OR(OR(LOWER(LEFT(BJ24&amp;"",2))="да",BJ24=1),OR(LOWER(LEFT(CO24&amp;"",2))="да",CO24=1)))),$AE$14,$AE$15))))))))))</f>
        <v/>
      </c>
      <c r="AF24" s="75"/>
      <c r="AG24" s="76" t="str">
        <f>IF($A24="","",IF($B$4&lt;&gt;"Да","",IF($B$9="","",IF(COUNTIF(Данные!$A$6:$CV$6,$B$9)=0,"#FIELD",INDEX(Данные!$A$7:$CV$106,ROW()-19,MATCH($B$9,Данные!$A$6:$CV$6,0))))))</f>
        <v>Нет</v>
      </c>
      <c r="AH24" s="76" t="str">
        <f>IF($A24="","",IF($C$4&lt;&gt;"Да","",IF($C$9="","",IF(COUNTIF(Данные!$A$6:$CV$6,$C$9)=0,"#FIELD",INDEX(Данные!$A$7:$CV$106,ROW()-19,MATCH($C$9,Данные!$A$6:$CV$6,0))))))</f>
        <v>Нет</v>
      </c>
      <c r="AI24" s="76" t="str">
        <f>IF($A24="","",IF($D$4&lt;&gt;"Да","",IF($D$9="","",IF(COUNTIF(Данные!$A$6:$CV$6,$D$9)=0,"#FIELD",INDEX(Данные!$A$7:$CV$106,ROW()-19,MATCH($D$9,Данные!$A$6:$CV$6,0))))))</f>
        <v>Нет</v>
      </c>
      <c r="AJ24" s="76" t="str">
        <f>IF($A24="","",IF($E$4&lt;&gt;"Да","",IF($E$9="","",IF(COUNTIF(Данные!$A$6:$CV$6,$E$9)=0,"#FIELD",INDEX(Данные!$A$7:$CV$106,ROW()-19,MATCH($E$9,Данные!$A$6:$CV$6,0))))))</f>
        <v>Да</v>
      </c>
      <c r="AK24" s="76" t="str">
        <f>IF($A24="","",IF($F$4&lt;&gt;"Да","",IF($F$9="","",IF(COUNTIF(Данные!$A$6:$CV$6,$F$9)=0,"#FIELD",INDEX(Данные!$A$7:$CV$106,ROW()-19,MATCH($F$9,Данные!$A$6:$CV$6,0))))))</f>
        <v>Нет</v>
      </c>
      <c r="AL24" s="76" t="str">
        <f>IF($A24="","",IF($G$4&lt;&gt;"Да","",IF($G$9="","",IF(COUNTIF(Данные!$A$6:$CV$6,$G$9)=0,"#FIELD",INDEX(Данные!$A$7:$CV$106,ROW()-19,MATCH($G$9,Данные!$A$6:$CV$6,0))))))</f>
        <v>Да</v>
      </c>
      <c r="AM24" s="76">
        <f>IF($A24="","",IF($H$4&lt;&gt;"Да","",IF($H$9="","",IF(COUNTIF(Данные!$A$6:$CV$6,$H$9)=0,"#FIELD",INDEX(Данные!$A$7:$CV$106,ROW()-19,MATCH($H$9,Данные!$A$6:$CV$6,0))))))</f>
        <v>0.87397260273972599</v>
      </c>
      <c r="AN24" s="76" t="str">
        <f>IF($A24="","",IF($I$4&lt;&gt;"Да","",IF($I$9="","",IF(COUNTIF(Данные!$A$6:$CV$6,$I$9)=0,"#FIELD",INDEX(Данные!$A$7:$CV$106,ROW()-19,MATCH($I$9,Данные!$A$6:$CV$6,0))))))</f>
        <v>Да</v>
      </c>
      <c r="AO24" s="76">
        <f>IF($A24="","",IF($J$4&lt;&gt;"Да","",IF($J$9="","",IF(COUNTIF(Данные!$A$6:$CV$6,$J$9)=0,"#FIELD",INDEX(Данные!$A$7:$CV$106,ROW()-19,MATCH($J$9,Данные!$A$6:$CV$6,0))))))</f>
        <v>0.87123287671232874</v>
      </c>
      <c r="AP24" s="76" t="str">
        <f>IF($A24="","",IF($K$4&lt;&gt;"Да","",IF($K$9="","",IF(COUNTIF(Данные!$A$6:$CV$6,$K$9)=0,"#FIELD",INDEX(Данные!$A$7:$CV$106,ROW()-19,MATCH($K$9,Данные!$A$6:$CV$6,0))))))</f>
        <v/>
      </c>
      <c r="AQ24" s="76" t="str">
        <f>IF($A24="","",IF($L$4&lt;&gt;"Да","",IF($L$9="","",IF(COUNTIF(Данные!$A$6:$CV$6,$L$9)=0,"#FIELD",INDEX(Данные!$A$7:$CV$106,ROW()-19,MATCH($L$9,Данные!$A$6:$CV$6,0))))))</f>
        <v/>
      </c>
      <c r="AR24" s="76" t="str">
        <f>IF($A24="","",IF($M$4&lt;&gt;"Да","",IF($M$9="","",IF(COUNTIF(Данные!$A$6:$CV$6,$M$9)=0,"#FIELD",INDEX(Данные!$A$7:$CV$106,ROW()-19,MATCH($M$9,Данные!$A$6:$CV$6,0))))))</f>
        <v/>
      </c>
      <c r="AS24" s="76" t="str">
        <f>IF($A24="","",IF($N$4&lt;&gt;"Да","",IF($N$9="","",IF(COUNTIF(Данные!$A$6:$CV$6,$N$9)=0,"#FIELD",INDEX(Данные!$A$7:$CV$106,ROW()-19,MATCH($N$9,Данные!$A$6:$CV$6,0))))))</f>
        <v/>
      </c>
      <c r="AT24" s="76" t="str">
        <f>IF($A24="","",IF($O$4&lt;&gt;"Да","",IF($O$9="","",IF(COUNTIF(Данные!$A$6:$CV$6,$O$9)=0,"#FIELD",INDEX(Данные!$A$7:$CV$106,ROW()-19,MATCH($O$9,Данные!$A$6:$CV$6,0))))))</f>
        <v/>
      </c>
      <c r="AU24" s="76" t="str">
        <f>IF($A24="","",IF($P$4&lt;&gt;"Да","",IF($P$9="","",IF(COUNTIF(Данные!$A$6:$CV$6,$P$9)=0,"#FIELD",INDEX(Данные!$A$7:$CV$106,ROW()-19,MATCH($P$9,Данные!$A$6:$CV$6,0))))))</f>
        <v/>
      </c>
      <c r="AV24" s="76" t="str">
        <f>IF($A24="","",IF($Q$4&lt;&gt;"Да","",IF($Q$9="","",IF(COUNTIF(Данные!$A$6:$CV$6,$Q$9)=0,"#FIELD",INDEX(Данные!$A$7:$CV$106,ROW()-19,MATCH($Q$9,Данные!$A$6:$CV$6,0))))))</f>
        <v/>
      </c>
      <c r="AW24" s="76" t="str">
        <f>IF($A24="","",IF($R$4&lt;&gt;"Да","",IF($R$9="","",IF(COUNTIF(Данные!$A$6:$CV$6,$R$9)=0,"#FIELD",INDEX(Данные!$A$7:$CV$106,ROW()-19,MATCH($R$9,Данные!$A$6:$CV$6,0))))))</f>
        <v/>
      </c>
      <c r="AX24" s="76" t="str">
        <f>IF($A24="","",IF($S$4&lt;&gt;"Да","",IF($S$9="","",IF(COUNTIF(Данные!$A$6:$CV$6,$S$9)=0,"#FIELD",INDEX(Данные!$A$7:$CV$106,ROW()-19,MATCH($S$9,Данные!$A$6:$CV$6,0))))))</f>
        <v/>
      </c>
      <c r="AY24" s="76" t="str">
        <f>IF($A24="","",IF($T$4&lt;&gt;"Да","",IF($T$9="","",IF(COUNTIF(Данные!$A$6:$CV$6,$T$9)=0,"#FIELD",INDEX(Данные!$A$7:$CV$106,ROW()-19,MATCH($T$9,Данные!$A$6:$CV$6,0))))))</f>
        <v/>
      </c>
      <c r="AZ24" s="76" t="str">
        <f>IF($A24="","",IF($U$4&lt;&gt;"Да","",IF($U$9="","",IF(COUNTIF(Данные!$A$6:$CV$6,$U$9)=0,"#FIELD",INDEX(Данные!$A$7:$CV$106,ROW()-19,MATCH($U$9,Данные!$A$6:$CV$6,0))))))</f>
        <v/>
      </c>
      <c r="BA24" s="76" t="str">
        <f>IF($A24="","",IF($V$4&lt;&gt;"Да","",IF($V$9="","",IF(COUNTIF(Данные!$A$6:$CV$6,$V$9)=0,"#FIELD",INDEX(Данные!$A$7:$CV$106,ROW()-19,MATCH($V$9,Данные!$A$6:$CV$6,0))))))</f>
        <v/>
      </c>
      <c r="BB24" s="76" t="str">
        <f>IF($A24="","",IF($W$4&lt;&gt;"Да","",IF($W$9="","",IF(COUNTIF(Данные!$A$6:$CV$6,$W$9)=0,"#FIELD",INDEX(Данные!$A$7:$CV$106,ROW()-19,MATCH($W$9,Данные!$A$6:$CV$6,0))))))</f>
        <v/>
      </c>
      <c r="BC24" s="76" t="str">
        <f>IF($A24="","",IF($X$4&lt;&gt;"Да","",IF($X$9="","",IF(COUNTIF(Данные!$A$6:$CV$6,$X$9)=0,"#FIELD",INDEX(Данные!$A$7:$CV$106,ROW()-19,MATCH($X$9,Данные!$A$6:$CV$6,0))))))</f>
        <v/>
      </c>
      <c r="BD24" s="76" t="str">
        <f>IF($A24="","",IF($Y$4&lt;&gt;"Да","",IF($Y$9="","",IF(COUNTIF(Данные!$A$6:$CV$6,$Y$9)=0,"#FIELD",INDEX(Данные!$A$7:$CV$106,ROW()-19,MATCH($Y$9,Данные!$A$6:$CV$6,0))))))</f>
        <v/>
      </c>
      <c r="BE24" s="76" t="str">
        <f>IF($A24="","",IF($Z$4&lt;&gt;"Да","",IF($Z$9="","",IF(COUNTIF(Данные!$A$6:$CV$6,$Z$9)=0,"#FIELD",INDEX(Данные!$A$7:$CV$106,ROW()-19,MATCH($Z$9,Данные!$A$6:$CV$6,0))))))</f>
        <v/>
      </c>
      <c r="BF24" s="76" t="str">
        <f>IF($A24="","",IF($AA$4&lt;&gt;"Да","",IF($AA$9="","",IF(COUNTIF(Данные!$A$6:$CV$6,$AA$9)=0,"#FIELD",INDEX(Данные!$A$7:$CV$106,ROW()-19,MATCH($AA$9,Данные!$A$6:$CV$6,0))))))</f>
        <v/>
      </c>
      <c r="BG24" s="76" t="str">
        <f>IF($A24="","",IF($AB$4&lt;&gt;"Да","",IF($AB$9="","",IF(COUNTIF(Данные!$A$6:$CV$6,$AB$9)=0,"#FIELD",INDEX(Данные!$A$7:$CV$106,ROW()-19,MATCH($AB$9,Данные!$A$6:$CV$6,0))))))</f>
        <v/>
      </c>
      <c r="BH24" s="76" t="str">
        <f>IF($A24="","",IF($AC$4&lt;&gt;"Да","",IF($AC$9="","",IF(COUNTIF(Данные!$A$6:$CV$6,$AC$9)=0,"#FIELD",INDEX(Данные!$A$7:$CV$106,ROW()-19,MATCH($AC$9,Данные!$A$6:$CV$6,0))))))</f>
        <v/>
      </c>
      <c r="BI24" s="76" t="str">
        <f>IF($A24="","",IF($AD$4&lt;&gt;"Да","",IF($AD$9="","",IF(COUNTIF(Данные!$A$6:$CV$6,$AD$9)=0,"#FIELD",INDEX(Данные!$A$7:$CV$106,ROW()-19,MATCH($AD$9,Данные!$A$6:$CV$6,0))))))</f>
        <v/>
      </c>
      <c r="BJ24" s="76" t="str">
        <f>IF($A24="","",IF($AE$4&lt;&gt;"Да","",IF($AE$9="","",IF(COUNTIF(Данные!$A$6:$CV$6,$AE$9)=0,"#FIELD",INDEX(Данные!$A$7:$CV$106,ROW()-19,MATCH($AE$9,Данные!$A$6:$CV$6,0))))))</f>
        <v/>
      </c>
      <c r="BK24" s="76"/>
      <c r="BL24" s="76" t="str">
        <f>IF($A24="","",IF($B$4&lt;&gt;"Да","",IF($B$10="","",IF(COUNTIF(Данные!$A$6:$CV$6,$B$10)=0,"#FIELD",INDEX(Данные!$A$7:$CV$106,ROW()-19,MATCH($B$10,Данные!$A$6:$CV$6,0))))))</f>
        <v>#FIELD</v>
      </c>
      <c r="BM24" s="76" t="str">
        <f>IF($A24="","",IF($C$4&lt;&gt;"Да","",IF($C$10="","",IF(COUNTIF(Данные!$A$6:$CV$6,$C$10)=0,"#FIELD",INDEX(Данные!$A$7:$CV$106,ROW()-19,MATCH($C$10,Данные!$A$6:$CV$6,0))))))</f>
        <v>#FIELD</v>
      </c>
      <c r="BN24" s="76" t="str">
        <f>IF($A24="","",IF($D$4&lt;&gt;"Да","",IF($D$10="","",IF(COUNTIF(Данные!$A$6:$CV$6,$D$10)=0,"#FIELD",INDEX(Данные!$A$7:$CV$106,ROW()-19,MATCH($D$10,Данные!$A$6:$CV$6,0))))))</f>
        <v>#FIELD</v>
      </c>
      <c r="BO24" s="76" t="str">
        <f>IF($A24="","",IF($E$4&lt;&gt;"Да","",IF($E$10="","",IF(COUNTIF(Данные!$A$6:$CV$6,$E$10)=0,"#FIELD",INDEX(Данные!$A$7:$CV$106,ROW()-19,MATCH($E$10,Данные!$A$6:$CV$6,0))))))</f>
        <v>#FIELD</v>
      </c>
      <c r="BP24" s="76" t="str">
        <f>IF($A24="","",IF($F$4&lt;&gt;"Да","",IF($F$10="","",IF(COUNTIF(Данные!$A$6:$CV$6,$F$10)=0,"#FIELD",INDEX(Данные!$A$7:$CV$106,ROW()-19,MATCH($F$10,Данные!$A$6:$CV$6,0))))))</f>
        <v>#FIELD</v>
      </c>
      <c r="BQ24" s="76" t="str">
        <f>IF($A24="","",IF($G$4&lt;&gt;"Да","",IF($G$10="","",IF(COUNTIF(Данные!$A$6:$CV$6,$G$10)=0,"#FIELD",INDEX(Данные!$A$7:$CV$106,ROW()-19,MATCH($G$10,Данные!$A$6:$CV$6,0))))))</f>
        <v>#FIELD</v>
      </c>
      <c r="BR24" s="76" t="str">
        <f>IF($A24="","",IF($H$4&lt;&gt;"Да","",IF($H$10="","",IF(COUNTIF(Данные!$A$6:$CV$6,$H$10)=0,"#FIELD",INDEX(Данные!$A$7:$CV$106,ROW()-19,MATCH($H$10,Данные!$A$6:$CV$6,0))))))</f>
        <v>#FIELD</v>
      </c>
      <c r="BS24" s="76" t="str">
        <f>IF($A24="","",IF($I$4&lt;&gt;"Да","",IF($I$10="","",IF(COUNTIF(Данные!$A$6:$CV$6,$I$10)=0,"#FIELD",INDEX(Данные!$A$7:$CV$106,ROW()-19,MATCH($I$10,Данные!$A$6:$CV$6,0))))))</f>
        <v>#FIELD</v>
      </c>
      <c r="BT24" s="76" t="str">
        <f>IF($A24="","",IF($J$4&lt;&gt;"Да","",IF($J$10="","",IF(COUNTIF(Данные!$A$6:$CV$6,$J$10)=0,"#FIELD",INDEX(Данные!$A$7:$CV$106,ROW()-19,MATCH($J$10,Данные!$A$6:$CV$6,0))))))</f>
        <v>#FIELD</v>
      </c>
      <c r="BU24" s="76" t="str">
        <f>IF($A24="","",IF($K$4&lt;&gt;"Да","",IF($K$10="","",IF(COUNTIF(Данные!$A$6:$CV$6,$K$10)=0,"#FIELD",INDEX(Данные!$A$7:$CV$106,ROW()-19,MATCH($K$10,Данные!$A$6:$CV$6,0))))))</f>
        <v/>
      </c>
      <c r="BV24" s="76" t="str">
        <f>IF($A24="","",IF($L$4&lt;&gt;"Да","",IF($L$10="","",IF(COUNTIF(Данные!$A$6:$CV$6,$L$10)=0,"#FIELD",INDEX(Данные!$A$7:$CV$106,ROW()-19,MATCH($L$10,Данные!$A$6:$CV$6,0))))))</f>
        <v/>
      </c>
      <c r="BW24" s="76" t="str">
        <f>IF($A24="","",IF($M$4&lt;&gt;"Да","",IF($M$10="","",IF(COUNTIF(Данные!$A$6:$CV$6,$M$10)=0,"#FIELD",INDEX(Данные!$A$7:$CV$106,ROW()-19,MATCH($M$10,Данные!$A$6:$CV$6,0))))))</f>
        <v/>
      </c>
      <c r="BX24" s="76" t="str">
        <f>IF($A24="","",IF($N$4&lt;&gt;"Да","",IF($N$10="","",IF(COUNTIF(Данные!$A$6:$CV$6,$N$10)=0,"#FIELD",INDEX(Данные!$A$7:$CV$106,ROW()-19,MATCH($N$10,Данные!$A$6:$CV$6,0))))))</f>
        <v/>
      </c>
      <c r="BY24" s="76" t="str">
        <f>IF($A24="","",IF($O$4&lt;&gt;"Да","",IF($O$10="","",IF(COUNTIF(Данные!$A$6:$CV$6,$O$10)=0,"#FIELD",INDEX(Данные!$A$7:$CV$106,ROW()-19,MATCH($O$10,Данные!$A$6:$CV$6,0))))))</f>
        <v/>
      </c>
      <c r="BZ24" s="76" t="str">
        <f>IF($A24="","",IF($P$4&lt;&gt;"Да","",IF($P$10="","",IF(COUNTIF(Данные!$A$6:$CV$6,$P$10)=0,"#FIELD",INDEX(Данные!$A$7:$CV$106,ROW()-19,MATCH($P$10,Данные!$A$6:$CV$6,0))))))</f>
        <v/>
      </c>
      <c r="CA24" s="76" t="str">
        <f>IF($A24="","",IF($Q$4&lt;&gt;"Да","",IF($Q$10="","",IF(COUNTIF(Данные!$A$6:$CV$6,$Q$10)=0,"#FIELD",INDEX(Данные!$A$7:$CV$106,ROW()-19,MATCH($Q$10,Данные!$A$6:$CV$6,0))))))</f>
        <v/>
      </c>
      <c r="CB24" s="76" t="str">
        <f>IF($A24="","",IF($R$4&lt;&gt;"Да","",IF($R$10="","",IF(COUNTIF(Данные!$A$6:$CV$6,$R$10)=0,"#FIELD",INDEX(Данные!$A$7:$CV$106,ROW()-19,MATCH($R$10,Данные!$A$6:$CV$6,0))))))</f>
        <v/>
      </c>
      <c r="CC24" s="76" t="str">
        <f>IF($A24="","",IF($S$4&lt;&gt;"Да","",IF($S$10="","",IF(COUNTIF(Данные!$A$6:$CV$6,$S$10)=0,"#FIELD",INDEX(Данные!$A$7:$CV$106,ROW()-19,MATCH($S$10,Данные!$A$6:$CV$6,0))))))</f>
        <v/>
      </c>
      <c r="CD24" s="76" t="str">
        <f>IF($A24="","",IF($T$4&lt;&gt;"Да","",IF($T$10="","",IF(COUNTIF(Данные!$A$6:$CV$6,$T$10)=0,"#FIELD",INDEX(Данные!$A$7:$CV$106,ROW()-19,MATCH($T$10,Данные!$A$6:$CV$6,0))))))</f>
        <v/>
      </c>
      <c r="CE24" s="76" t="str">
        <f>IF($A24="","",IF($U$4&lt;&gt;"Да","",IF($U$10="","",IF(COUNTIF(Данные!$A$6:$CV$6,$U$10)=0,"#FIELD",INDEX(Данные!$A$7:$CV$106,ROW()-19,MATCH($U$10,Данные!$A$6:$CV$6,0))))))</f>
        <v/>
      </c>
      <c r="CF24" s="76" t="str">
        <f>IF($A24="","",IF($V$4&lt;&gt;"Да","",IF($V$10="","",IF(COUNTIF(Данные!$A$6:$CV$6,$V$10)=0,"#FIELD",INDEX(Данные!$A$7:$CV$106,ROW()-19,MATCH($V$10,Данные!$A$6:$CV$6,0))))))</f>
        <v/>
      </c>
      <c r="CG24" s="76" t="str">
        <f>IF($A24="","",IF($W$4&lt;&gt;"Да","",IF($W$10="","",IF(COUNTIF(Данные!$A$6:$CV$6,$W$10)=0,"#FIELD",INDEX(Данные!$A$7:$CV$106,ROW()-19,MATCH($W$10,Данные!$A$6:$CV$6,0))))))</f>
        <v/>
      </c>
      <c r="CH24" s="76" t="str">
        <f>IF($A24="","",IF($X$4&lt;&gt;"Да","",IF($X$10="","",IF(COUNTIF(Данные!$A$6:$CV$6,$X$10)=0,"#FIELD",INDEX(Данные!$A$7:$CV$106,ROW()-19,MATCH($X$10,Данные!$A$6:$CV$6,0))))))</f>
        <v/>
      </c>
      <c r="CI24" s="76" t="str">
        <f>IF($A24="","",IF($Y$4&lt;&gt;"Да","",IF($Y$10="","",IF(COUNTIF(Данные!$A$6:$CV$6,$Y$10)=0,"#FIELD",INDEX(Данные!$A$7:$CV$106,ROW()-19,MATCH($Y$10,Данные!$A$6:$CV$6,0))))))</f>
        <v/>
      </c>
      <c r="CJ24" s="76" t="str">
        <f>IF($A24="","",IF($Z$4&lt;&gt;"Да","",IF($Z$10="","",IF(COUNTIF(Данные!$A$6:$CV$6,$Z$10)=0,"#FIELD",INDEX(Данные!$A$7:$CV$106,ROW()-19,MATCH($Z$10,Данные!$A$6:$CV$6,0))))))</f>
        <v/>
      </c>
      <c r="CK24" s="76" t="str">
        <f>IF($A24="","",IF($AA$4&lt;&gt;"Да","",IF($AA$10="","",IF(COUNTIF(Данные!$A$6:$CV$6,$AA$10)=0,"#FIELD",INDEX(Данные!$A$7:$CV$106,ROW()-19,MATCH($AA$10,Данные!$A$6:$CV$6,0))))))</f>
        <v/>
      </c>
      <c r="CL24" s="76" t="str">
        <f>IF($A24="","",IF($AB$4&lt;&gt;"Да","",IF($AB$10="","",IF(COUNTIF(Данные!$A$6:$CV$6,$AB$10)=0,"#FIELD",INDEX(Данные!$A$7:$CV$106,ROW()-19,MATCH($AB$10,Данные!$A$6:$CV$6,0))))))</f>
        <v/>
      </c>
      <c r="CM24" s="76" t="str">
        <f>IF($A24="","",IF($AC$4&lt;&gt;"Да","",IF($AC$10="","",IF(COUNTIF(Данные!$A$6:$CV$6,$AC$10)=0,"#FIELD",INDEX(Данные!$A$7:$CV$106,ROW()-19,MATCH($AC$10,Данные!$A$6:$CV$6,0))))))</f>
        <v/>
      </c>
      <c r="CN24" s="76" t="str">
        <f>IF($A24="","",IF($AD$4&lt;&gt;"Да","",IF($AD$10="","",IF(COUNTIF(Данные!$A$6:$CV$6,$AD$10)=0,"#FIELD",INDEX(Данные!$A$7:$CV$106,ROW()-19,MATCH($AD$10,Данные!$A$6:$CV$6,0))))))</f>
        <v/>
      </c>
      <c r="CO24" s="77" t="str">
        <f>IF($A24="","",IF($AE$4&lt;&gt;"Да","",IF($AE$10="","",IF(COUNTIF(Данные!$A$6:$CV$6,$AE$10)=0,"#FIELD",INDEX(Данные!$A$7:$CV$106,ROW()-19,MATCH($AE$10,Данные!$A$6:$CV$6,0))))))</f>
        <v/>
      </c>
    </row>
    <row r="25" spans="1:93">
      <c r="A25" s="24" t="str">
        <f>IF(Данные!A12="","",Данные!A12)</f>
        <v>10601_ЗБС</v>
      </c>
      <c r="B25" s="19">
        <f>IF($A25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25="#FIELD",AG25="",AND(OR($B$8="CHANGE_PCT_GE",$B$8="CHANGE_ABS_GE",$B$8="COUNT_FLAG_RULE",$B$8="AND_YES",$B$8="OR_YES"),OR(BL25="#FIELD",BL25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25)))),IF($B$18="LOW_MU",MAX(Настройки!$B$14,$B$16),IF($B$18="NEUTRAL",Настройки!$B$15,IF($B$18="IGNORE","IGNORE",IF(OR(AG25="#FIELD",BL25="#FIELD"),"Поле не найдено","Недостаточно данных")))),IF($B$8="SIGMOID_INC",MAX(Настройки!$B$14,$B$16+($B$17-$B$16)/(1+EXP(-$B$12*(IF(ISNUMBER(AG25),AG25,0)-$B$11)))),IF($B$8="SIGMOID_DEC",MAX(Настройки!$B$14,$B$16+($B$17-$B$16)/(1+EXP($B$12*(IF(ISNUMBER(AG25),AG25,0)-$B$11)))),IF($B$8="TOP_PERCENT",IF((COUNTIF(INDEX(Данные!$A$7:$CV$106,0,MATCH($B$9,Данные!$A$6:$CV$6,0)),"&gt;"&amp;IF(ISNUMBER(AG25),AG25,0))+COUNTIFS(INDEX(Данные!$A$7:$CV$106,0,MATCH($B$9,Данные!$A$6:$CV$6,0)),IF(ISNUMBER(AG25),AG25,0),Данные!$A$7:$A$106,"&lt;"&amp;$A25)+1)/COUNT(INDEX(Данные!$A$7:$CV$106,0,MATCH($B$9,Данные!$A$6:$CV$6,0)))&lt;=$B$11,$B$14,$B$15),IF($B$8="MANUAL_MU",MAX(Настройки!$B$14,MIN(1,IF(ISNUMBER(AG25),AG25,0))),IF($B$8="COUNT_FLAG_RULE",IF(IF(ISNUMBER(AG25),AG25,0)&lt;=$B$11,$B$14,IF(IF(ISNUMBER(AG25),AG25,0)&gt;=$B$12,$B$15,IF(OR(LOWER(LEFT(BL25&amp;"",2))="да",BL25=1),$B$13,$B$15))),IF(OR(AND($B$8="YES_NO",OR(LOWER(LEFT(AG25&amp;"",2))="да",AG25=1)),AND($B$8="THRESHOLD_GE",IF(ISNUMBER(AG25),AG25,0)&gt;=$B$11),AND($B$8="THRESHOLD_GT",IF(ISNUMBER(AG25),AG25,0)&gt;$B$11),AND($B$8="THRESHOLD_LE",IF(ISNUMBER(AG25),AG25,0)&lt;=$B$11),AND($B$8="THRESHOLD_LT",IF(ISNUMBER(AG25),AG25,0)&lt;$B$11),AND($B$8="CHANGE_PCT_GE",IF(IF(ISNUMBER(BL25),BL25,0)=0,IF(ISNUMBER(AG25),AG25,0)&gt;0,(IF(ISNUMBER(AG25),AG25,0)-IF(ISNUMBER(BL25),BL25,0))/ABS(IF(ISNUMBER(BL25),BL25,0))&gt;=$B$11)),AND($B$8="CHANGE_ABS_GE",ABS(IF(ISNUMBER(AG25),AG25,0)-IF(ISNUMBER(BL25),BL25,0))&gt;=$B$11),AND($B$8="COUNT_LT",IF(ISNUMBER(AG25),AG25,0)&lt;$B$11),AND($B$8="COUNT_LE",IF(ISNUMBER(AG25),AG25,0)&lt;=$B$11),AND($B$8="AND_YES",OR(LOWER(LEFT(AG25&amp;"",2))="да",AG25=1),OR(LOWER(LEFT(BL25&amp;"",2))="да",BL25=1)),AND($B$8="OR_YES",OR(OR(LOWER(LEFT(AG25&amp;"",2))="да",AG25=1),OR(LOWER(LEFT(BL25&amp;"",2))="да",BL25=1)))),$B$14,$B$15))))))))))</f>
        <v>0.1</v>
      </c>
      <c r="C25" s="19">
        <f>IF($A25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25="#FIELD",AH25="",AND(OR($C$8="CHANGE_PCT_GE",$C$8="CHANGE_ABS_GE",$C$8="COUNT_FLAG_RULE",$C$8="AND_YES",$C$8="OR_YES"),OR(BM25="#FIELD",BM25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25)))),IF($C$18="LOW_MU",MAX(Настройки!$B$14,$C$16),IF($C$18="NEUTRAL",Настройки!$B$15,IF($C$18="IGNORE","IGNORE",IF(OR(AH25="#FIELD",BM25="#FIELD"),"Поле не найдено","Недостаточно данных")))),IF($C$8="SIGMOID_INC",MAX(Настройки!$B$14,$C$16+($C$17-$C$16)/(1+EXP(-$C$12*(IF(ISNUMBER(AH25),AH25,0)-$C$11)))),IF($C$8="SIGMOID_DEC",MAX(Настройки!$B$14,$C$16+($C$17-$C$16)/(1+EXP($C$12*(IF(ISNUMBER(AH25),AH25,0)-$C$11)))),IF($C$8="TOP_PERCENT",IF((COUNTIF(INDEX(Данные!$A$7:$CV$106,0,MATCH($C$9,Данные!$A$6:$CV$6,0)),"&gt;"&amp;IF(ISNUMBER(AH25),AH25,0))+COUNTIFS(INDEX(Данные!$A$7:$CV$106,0,MATCH($C$9,Данные!$A$6:$CV$6,0)),IF(ISNUMBER(AH25),AH25,0),Данные!$A$7:$A$106,"&lt;"&amp;$A25)+1)/COUNT(INDEX(Данные!$A$7:$CV$106,0,MATCH($C$9,Данные!$A$6:$CV$6,0)))&lt;=$C$11,$C$14,$C$15),IF($C$8="MANUAL_MU",MAX(Настройки!$B$14,MIN(1,IF(ISNUMBER(AH25),AH25,0))),IF($C$8="COUNT_FLAG_RULE",IF(IF(ISNUMBER(AH25),AH25,0)&lt;=$C$11,$C$14,IF(IF(ISNUMBER(AH25),AH25,0)&gt;=$C$12,$C$15,IF(OR(LOWER(LEFT(BM25&amp;"",2))="да",BM25=1),$C$13,$C$15))),IF(OR(AND($C$8="YES_NO",OR(LOWER(LEFT(AH25&amp;"",2))="да",AH25=1)),AND($C$8="THRESHOLD_GE",IF(ISNUMBER(AH25),AH25,0)&gt;=$C$11),AND($C$8="THRESHOLD_GT",IF(ISNUMBER(AH25),AH25,0)&gt;$C$11),AND($C$8="THRESHOLD_LE",IF(ISNUMBER(AH25),AH25,0)&lt;=$C$11),AND($C$8="THRESHOLD_LT",IF(ISNUMBER(AH25),AH25,0)&lt;$C$11),AND($C$8="CHANGE_PCT_GE",IF(IF(ISNUMBER(BM25),BM25,0)=0,IF(ISNUMBER(AH25),AH25,0)&gt;0,(IF(ISNUMBER(AH25),AH25,0)-IF(ISNUMBER(BM25),BM25,0))/ABS(IF(ISNUMBER(BM25),BM25,0))&gt;=$C$11)),AND($C$8="CHANGE_ABS_GE",ABS(IF(ISNUMBER(AH25),AH25,0)-IF(ISNUMBER(BM25),BM25,0))&gt;=$C$11),AND($C$8="COUNT_LT",IF(ISNUMBER(AH25),AH25,0)&lt;$C$11),AND($C$8="COUNT_LE",IF(ISNUMBER(AH25),AH25,0)&lt;=$C$11),AND($C$8="AND_YES",OR(LOWER(LEFT(AH25&amp;"",2))="да",AH25=1),OR(LOWER(LEFT(BM25&amp;"",2))="да",BM25=1)),AND($C$8="OR_YES",OR(OR(LOWER(LEFT(AH25&amp;"",2))="да",AH25=1),OR(LOWER(LEFT(BM25&amp;"",2))="да",BM25=1)))),$C$14,$C$15))))))))))</f>
        <v>0.1</v>
      </c>
      <c r="D25" s="19">
        <f>IF($A25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25="#FIELD",AI25="",AND(OR($D$8="CHANGE_PCT_GE",$D$8="CHANGE_ABS_GE",$D$8="COUNT_FLAG_RULE",$D$8="AND_YES",$D$8="OR_YES"),OR(BN25="#FIELD",BN25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25)))),IF($D$18="LOW_MU",MAX(Настройки!$B$14,$D$16),IF($D$18="NEUTRAL",Настройки!$B$15,IF($D$18="IGNORE","IGNORE",IF(OR(AI25="#FIELD",BN25="#FIELD"),"Поле не найдено","Недостаточно данных")))),IF($D$8="SIGMOID_INC",MAX(Настройки!$B$14,$D$16+($D$17-$D$16)/(1+EXP(-$D$12*(IF(ISNUMBER(AI25),AI25,0)-$D$11)))),IF($D$8="SIGMOID_DEC",MAX(Настройки!$B$14,$D$16+($D$17-$D$16)/(1+EXP($D$12*(IF(ISNUMBER(AI25),AI25,0)-$D$11)))),IF($D$8="TOP_PERCENT",IF((COUNTIF(INDEX(Данные!$A$7:$CV$106,0,MATCH($D$9,Данные!$A$6:$CV$6,0)),"&gt;"&amp;IF(ISNUMBER(AI25),AI25,0))+COUNTIFS(INDEX(Данные!$A$7:$CV$106,0,MATCH($D$9,Данные!$A$6:$CV$6,0)),IF(ISNUMBER(AI25),AI25,0),Данные!$A$7:$A$106,"&lt;"&amp;$A25)+1)/COUNT(INDEX(Данные!$A$7:$CV$106,0,MATCH($D$9,Данные!$A$6:$CV$6,0)))&lt;=$D$11,$D$14,$D$15),IF($D$8="MANUAL_MU",MAX(Настройки!$B$14,MIN(1,IF(ISNUMBER(AI25),AI25,0))),IF($D$8="COUNT_FLAG_RULE",IF(IF(ISNUMBER(AI25),AI25,0)&lt;=$D$11,$D$14,IF(IF(ISNUMBER(AI25),AI25,0)&gt;=$D$12,$D$15,IF(OR(LOWER(LEFT(BN25&amp;"",2))="да",BN25=1),$D$13,$D$15))),IF(OR(AND($D$8="YES_NO",OR(LOWER(LEFT(AI25&amp;"",2))="да",AI25=1)),AND($D$8="THRESHOLD_GE",IF(ISNUMBER(AI25),AI25,0)&gt;=$D$11),AND($D$8="THRESHOLD_GT",IF(ISNUMBER(AI25),AI25,0)&gt;$D$11),AND($D$8="THRESHOLD_LE",IF(ISNUMBER(AI25),AI25,0)&lt;=$D$11),AND($D$8="THRESHOLD_LT",IF(ISNUMBER(AI25),AI25,0)&lt;$D$11),AND($D$8="CHANGE_PCT_GE",IF(IF(ISNUMBER(BN25),BN25,0)=0,IF(ISNUMBER(AI25),AI25,0)&gt;0,(IF(ISNUMBER(AI25),AI25,0)-IF(ISNUMBER(BN25),BN25,0))/ABS(IF(ISNUMBER(BN25),BN25,0))&gt;=$D$11)),AND($D$8="CHANGE_ABS_GE",ABS(IF(ISNUMBER(AI25),AI25,0)-IF(ISNUMBER(BN25),BN25,0))&gt;=$D$11),AND($D$8="COUNT_LT",IF(ISNUMBER(AI25),AI25,0)&lt;$D$11),AND($D$8="COUNT_LE",IF(ISNUMBER(AI25),AI25,0)&lt;=$D$11),AND($D$8="AND_YES",OR(LOWER(LEFT(AI25&amp;"",2))="да",AI25=1),OR(LOWER(LEFT(BN25&amp;"",2))="да",BN25=1)),AND($D$8="OR_YES",OR(OR(LOWER(LEFT(AI25&amp;"",2))="да",AI25=1),OR(LOWER(LEFT(BN25&amp;"",2))="да",BN25=1)))),$D$14,$D$15))))))))))</f>
        <v>1</v>
      </c>
      <c r="E25" s="19">
        <f>IF($A25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25="#FIELD",AJ25="",AND(OR($E$8="CHANGE_PCT_GE",$E$8="CHANGE_ABS_GE",$E$8="COUNT_FLAG_RULE",$E$8="AND_YES",$E$8="OR_YES"),OR(BO25="#FIELD",BO25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25)))),IF($E$18="LOW_MU",MAX(Настройки!$B$14,$E$16),IF($E$18="NEUTRAL",Настройки!$B$15,IF($E$18="IGNORE","IGNORE",IF(OR(AJ25="#FIELD",BO25="#FIELD"),"Поле не найдено","Недостаточно данных")))),IF($E$8="SIGMOID_INC",MAX(Настройки!$B$14,$E$16+($E$17-$E$16)/(1+EXP(-$E$12*(IF(ISNUMBER(AJ25),AJ25,0)-$E$11)))),IF($E$8="SIGMOID_DEC",MAX(Настройки!$B$14,$E$16+($E$17-$E$16)/(1+EXP($E$12*(IF(ISNUMBER(AJ25),AJ25,0)-$E$11)))),IF($E$8="TOP_PERCENT",IF((COUNTIF(INDEX(Данные!$A$7:$CV$106,0,MATCH($E$9,Данные!$A$6:$CV$6,0)),"&gt;"&amp;IF(ISNUMBER(AJ25),AJ25,0))+COUNTIFS(INDEX(Данные!$A$7:$CV$106,0,MATCH($E$9,Данные!$A$6:$CV$6,0)),IF(ISNUMBER(AJ25),AJ25,0),Данные!$A$7:$A$106,"&lt;"&amp;$A25)+1)/COUNT(INDEX(Данные!$A$7:$CV$106,0,MATCH($E$9,Данные!$A$6:$CV$6,0)))&lt;=$E$11,$E$14,$E$15),IF($E$8="MANUAL_MU",MAX(Настройки!$B$14,MIN(1,IF(ISNUMBER(AJ25),AJ25,0))),IF($E$8="COUNT_FLAG_RULE",IF(IF(ISNUMBER(AJ25),AJ25,0)&lt;=$E$11,$E$14,IF(IF(ISNUMBER(AJ25),AJ25,0)&gt;=$E$12,$E$15,IF(OR(LOWER(LEFT(BO25&amp;"",2))="да",BO25=1),$E$13,$E$15))),IF(OR(AND($E$8="YES_NO",OR(LOWER(LEFT(AJ25&amp;"",2))="да",AJ25=1)),AND($E$8="THRESHOLD_GE",IF(ISNUMBER(AJ25),AJ25,0)&gt;=$E$11),AND($E$8="THRESHOLD_GT",IF(ISNUMBER(AJ25),AJ25,0)&gt;$E$11),AND($E$8="THRESHOLD_LE",IF(ISNUMBER(AJ25),AJ25,0)&lt;=$E$11),AND($E$8="THRESHOLD_LT",IF(ISNUMBER(AJ25),AJ25,0)&lt;$E$11),AND($E$8="CHANGE_PCT_GE",IF(IF(ISNUMBER(BO25),BO25,0)=0,IF(ISNUMBER(AJ25),AJ25,0)&gt;0,(IF(ISNUMBER(AJ25),AJ25,0)-IF(ISNUMBER(BO25),BO25,0))/ABS(IF(ISNUMBER(BO25),BO25,0))&gt;=$E$11)),AND($E$8="CHANGE_ABS_GE",ABS(IF(ISNUMBER(AJ25),AJ25,0)-IF(ISNUMBER(BO25),BO25,0))&gt;=$E$11),AND($E$8="COUNT_LT",IF(ISNUMBER(AJ25),AJ25,0)&lt;$E$11),AND($E$8="COUNT_LE",IF(ISNUMBER(AJ25),AJ25,0)&lt;=$E$11),AND($E$8="AND_YES",OR(LOWER(LEFT(AJ25&amp;"",2))="да",AJ25=1),OR(LOWER(LEFT(BO25&amp;"",2))="да",BO25=1)),AND($E$8="OR_YES",OR(OR(LOWER(LEFT(AJ25&amp;"",2))="да",AJ25=1),OR(LOWER(LEFT(BO25&amp;"",2))="да",BO25=1)))),$E$14,$E$15))))))))))</f>
        <v>0.1</v>
      </c>
      <c r="F25" s="19">
        <f>IF($A25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25="#FIELD",AK25="",AND(OR($F$8="CHANGE_PCT_GE",$F$8="CHANGE_ABS_GE",$F$8="COUNT_FLAG_RULE",$F$8="AND_YES",$F$8="OR_YES"),OR(BP25="#FIELD",BP25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25)))),IF($F$18="LOW_MU",MAX(Настройки!$B$14,$F$16),IF($F$18="NEUTRAL",Настройки!$B$15,IF($F$18="IGNORE","IGNORE",IF(OR(AK25="#FIELD",BP25="#FIELD"),"Поле не найдено","Недостаточно данных")))),IF($F$8="SIGMOID_INC",MAX(Настройки!$B$14,$F$16+($F$17-$F$16)/(1+EXP(-$F$12*(IF(ISNUMBER(AK25),AK25,0)-$F$11)))),IF($F$8="SIGMOID_DEC",MAX(Настройки!$B$14,$F$16+($F$17-$F$16)/(1+EXP($F$12*(IF(ISNUMBER(AK25),AK25,0)-$F$11)))),IF($F$8="TOP_PERCENT",IF((COUNTIF(INDEX(Данные!$A$7:$CV$106,0,MATCH($F$9,Данные!$A$6:$CV$6,0)),"&gt;"&amp;IF(ISNUMBER(AK25),AK25,0))+COUNTIFS(INDEX(Данные!$A$7:$CV$106,0,MATCH($F$9,Данные!$A$6:$CV$6,0)),IF(ISNUMBER(AK25),AK25,0),Данные!$A$7:$A$106,"&lt;"&amp;$A25)+1)/COUNT(INDEX(Данные!$A$7:$CV$106,0,MATCH($F$9,Данные!$A$6:$CV$6,0)))&lt;=$F$11,$F$14,$F$15),IF($F$8="MANUAL_MU",MAX(Настройки!$B$14,MIN(1,IF(ISNUMBER(AK25),AK25,0))),IF($F$8="COUNT_FLAG_RULE",IF(IF(ISNUMBER(AK25),AK25,0)&lt;=$F$11,$F$14,IF(IF(ISNUMBER(AK25),AK25,0)&gt;=$F$12,$F$15,IF(OR(LOWER(LEFT(BP25&amp;"",2))="да",BP25=1),$F$13,$F$15))),IF(OR(AND($F$8="YES_NO",OR(LOWER(LEFT(AK25&amp;"",2))="да",AK25=1)),AND($F$8="THRESHOLD_GE",IF(ISNUMBER(AK25),AK25,0)&gt;=$F$11),AND($F$8="THRESHOLD_GT",IF(ISNUMBER(AK25),AK25,0)&gt;$F$11),AND($F$8="THRESHOLD_LE",IF(ISNUMBER(AK25),AK25,0)&lt;=$F$11),AND($F$8="THRESHOLD_LT",IF(ISNUMBER(AK25),AK25,0)&lt;$F$11),AND($F$8="CHANGE_PCT_GE",IF(IF(ISNUMBER(BP25),BP25,0)=0,IF(ISNUMBER(AK25),AK25,0)&gt;0,(IF(ISNUMBER(AK25),AK25,0)-IF(ISNUMBER(BP25),BP25,0))/ABS(IF(ISNUMBER(BP25),BP25,0))&gt;=$F$11)),AND($F$8="CHANGE_ABS_GE",ABS(IF(ISNUMBER(AK25),AK25,0)-IF(ISNUMBER(BP25),BP25,0))&gt;=$F$11),AND($F$8="COUNT_LT",IF(ISNUMBER(AK25),AK25,0)&lt;$F$11),AND($F$8="COUNT_LE",IF(ISNUMBER(AK25),AK25,0)&lt;=$F$11),AND($F$8="AND_YES",OR(LOWER(LEFT(AK25&amp;"",2))="да",AK25=1),OR(LOWER(LEFT(BP25&amp;"",2))="да",BP25=1)),AND($F$8="OR_YES",OR(OR(LOWER(LEFT(AK25&amp;"",2))="да",AK25=1),OR(LOWER(LEFT(BP25&amp;"",2))="да",BP25=1)))),$F$14,$F$15))))))))))</f>
        <v>0.1</v>
      </c>
      <c r="G25" s="19">
        <f>IF($A25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25="#FIELD",AL25="",AND(OR($G$8="CHANGE_PCT_GE",$G$8="CHANGE_ABS_GE",$G$8="COUNT_FLAG_RULE",$G$8="AND_YES",$G$8="OR_YES"),OR(BQ25="#FIELD",BQ25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25)))),IF($G$18="LOW_MU",MAX(Настройки!$B$14,$G$16),IF($G$18="NEUTRAL",Настройки!$B$15,IF($G$18="IGNORE","IGNORE",IF(OR(AL25="#FIELD",BQ25="#FIELD"),"Поле не найдено","Недостаточно данных")))),IF($G$8="SIGMOID_INC",MAX(Настройки!$B$14,$G$16+($G$17-$G$16)/(1+EXP(-$G$12*(IF(ISNUMBER(AL25),AL25,0)-$G$11)))),IF($G$8="SIGMOID_DEC",MAX(Настройки!$B$14,$G$16+($G$17-$G$16)/(1+EXP($G$12*(IF(ISNUMBER(AL25),AL25,0)-$G$11)))),IF($G$8="TOP_PERCENT",IF((COUNTIF(INDEX(Данные!$A$7:$CV$106,0,MATCH($G$9,Данные!$A$6:$CV$6,0)),"&gt;"&amp;IF(ISNUMBER(AL25),AL25,0))+COUNTIFS(INDEX(Данные!$A$7:$CV$106,0,MATCH($G$9,Данные!$A$6:$CV$6,0)),IF(ISNUMBER(AL25),AL25,0),Данные!$A$7:$A$106,"&lt;"&amp;$A25)+1)/COUNT(INDEX(Данные!$A$7:$CV$106,0,MATCH($G$9,Данные!$A$6:$CV$6,0)))&lt;=$G$11,$G$14,$G$15),IF($G$8="MANUAL_MU",MAX(Настройки!$B$14,MIN(1,IF(ISNUMBER(AL25),AL25,0))),IF($G$8="COUNT_FLAG_RULE",IF(IF(ISNUMBER(AL25),AL25,0)&lt;=$G$11,$G$14,IF(IF(ISNUMBER(AL25),AL25,0)&gt;=$G$12,$G$15,IF(OR(LOWER(LEFT(BQ25&amp;"",2))="да",BQ25=1),$G$13,$G$15))),IF(OR(AND($G$8="YES_NO",OR(LOWER(LEFT(AL25&amp;"",2))="да",AL25=1)),AND($G$8="THRESHOLD_GE",IF(ISNUMBER(AL25),AL25,0)&gt;=$G$11),AND($G$8="THRESHOLD_GT",IF(ISNUMBER(AL25),AL25,0)&gt;$G$11),AND($G$8="THRESHOLD_LE",IF(ISNUMBER(AL25),AL25,0)&lt;=$G$11),AND($G$8="THRESHOLD_LT",IF(ISNUMBER(AL25),AL25,0)&lt;$G$11),AND($G$8="CHANGE_PCT_GE",IF(IF(ISNUMBER(BQ25),BQ25,0)=0,IF(ISNUMBER(AL25),AL25,0)&gt;0,(IF(ISNUMBER(AL25),AL25,0)-IF(ISNUMBER(BQ25),BQ25,0))/ABS(IF(ISNUMBER(BQ25),BQ25,0))&gt;=$G$11)),AND($G$8="CHANGE_ABS_GE",ABS(IF(ISNUMBER(AL25),AL25,0)-IF(ISNUMBER(BQ25),BQ25,0))&gt;=$G$11),AND($G$8="COUNT_LT",IF(ISNUMBER(AL25),AL25,0)&lt;$G$11),AND($G$8="COUNT_LE",IF(ISNUMBER(AL25),AL25,0)&lt;=$G$11),AND($G$8="AND_YES",OR(LOWER(LEFT(AL25&amp;"",2))="да",AL25=1),OR(LOWER(LEFT(BQ25&amp;"",2))="да",BQ25=1)),AND($G$8="OR_YES",OR(OR(LOWER(LEFT(AL25&amp;"",2))="да",AL25=1),OR(LOWER(LEFT(BQ25&amp;"",2))="да",BQ25=1)))),$G$14,$G$15))))))))))</f>
        <v>0.1</v>
      </c>
      <c r="H25" s="19">
        <f>IF($A25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25="#FIELD",AM25="",AND(OR($H$8="CHANGE_PCT_GE",$H$8="CHANGE_ABS_GE",$H$8="COUNT_FLAG_RULE",$H$8="AND_YES",$H$8="OR_YES"),OR(BR25="#FIELD",BR25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25)))),IF($H$18="LOW_MU",MAX(Настройки!$B$14,$H$16),IF($H$18="NEUTRAL",Настройки!$B$15,IF($H$18="IGNORE","IGNORE",IF(OR(AM25="#FIELD",BR25="#FIELD"),"Поле не найдено","Недостаточно данных")))),IF($H$8="SIGMOID_INC",MAX(Настройки!$B$14,$H$16+($H$17-$H$16)/(1+EXP(-$H$12*(IF(ISNUMBER(AM25),AM25,0)-$H$11)))),IF($H$8="SIGMOID_DEC",MAX(Настройки!$B$14,$H$16+($H$17-$H$16)/(1+EXP($H$12*(IF(ISNUMBER(AM25),AM25,0)-$H$11)))),IF($H$8="TOP_PERCENT",IF((COUNTIF(INDEX(Данные!$A$7:$CV$106,0,MATCH($H$9,Данные!$A$6:$CV$6,0)),"&gt;"&amp;IF(ISNUMBER(AM25),AM25,0))+COUNTIFS(INDEX(Данные!$A$7:$CV$106,0,MATCH($H$9,Данные!$A$6:$CV$6,0)),IF(ISNUMBER(AM25),AM25,0),Данные!$A$7:$A$106,"&lt;"&amp;$A25)+1)/COUNT(INDEX(Данные!$A$7:$CV$106,0,MATCH($H$9,Данные!$A$6:$CV$6,0)))&lt;=$H$11,$H$14,$H$15),IF($H$8="MANUAL_MU",MAX(Настройки!$B$14,MIN(1,IF(ISNUMBER(AM25),AM25,0))),IF($H$8="COUNT_FLAG_RULE",IF(IF(ISNUMBER(AM25),AM25,0)&lt;=$H$11,$H$14,IF(IF(ISNUMBER(AM25),AM25,0)&gt;=$H$12,$H$15,IF(OR(LOWER(LEFT(BR25&amp;"",2))="да",BR25=1),$H$13,$H$15))),IF(OR(AND($H$8="YES_NO",OR(LOWER(LEFT(AM25&amp;"",2))="да",AM25=1)),AND($H$8="THRESHOLD_GE",IF(ISNUMBER(AM25),AM25,0)&gt;=$H$11),AND($H$8="THRESHOLD_GT",IF(ISNUMBER(AM25),AM25,0)&gt;$H$11),AND($H$8="THRESHOLD_LE",IF(ISNUMBER(AM25),AM25,0)&lt;=$H$11),AND($H$8="THRESHOLD_LT",IF(ISNUMBER(AM25),AM25,0)&lt;$H$11),AND($H$8="CHANGE_PCT_GE",IF(IF(ISNUMBER(BR25),BR25,0)=0,IF(ISNUMBER(AM25),AM25,0)&gt;0,(IF(ISNUMBER(AM25),AM25,0)-IF(ISNUMBER(BR25),BR25,0))/ABS(IF(ISNUMBER(BR25),BR25,0))&gt;=$H$11)),AND($H$8="CHANGE_ABS_GE",ABS(IF(ISNUMBER(AM25),AM25,0)-IF(ISNUMBER(BR25),BR25,0))&gt;=$H$11),AND($H$8="COUNT_LT",IF(ISNUMBER(AM25),AM25,0)&lt;$H$11),AND($H$8="COUNT_LE",IF(ISNUMBER(AM25),AM25,0)&lt;=$H$11),AND($H$8="AND_YES",OR(LOWER(LEFT(AM25&amp;"",2))="да",AM25=1),OR(LOWER(LEFT(BR25&amp;"",2))="да",BR25=1)),AND($H$8="OR_YES",OR(OR(LOWER(LEFT(AM25&amp;"",2))="да",AM25=1),OR(LOWER(LEFT(BR25&amp;"",2))="да",BR25=1)))),$H$14,$H$15))))))))))</f>
        <v>6.0941756791422065E-4</v>
      </c>
      <c r="I25" s="19">
        <f>IF($A25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25="#FIELD",AN25="",AND(OR($I$8="CHANGE_PCT_GE",$I$8="CHANGE_ABS_GE",$I$8="COUNT_FLAG_RULE",$I$8="AND_YES",$I$8="OR_YES"),OR(BS25="#FIELD",BS25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25)))),IF($I$18="LOW_MU",MAX(Настройки!$B$14,$I$16),IF($I$18="NEUTRAL",Настройки!$B$15,IF($I$18="IGNORE","IGNORE",IF(OR(AN25="#FIELD",BS25="#FIELD"),"Поле не найдено","Недостаточно данных")))),IF($I$8="SIGMOID_INC",MAX(Настройки!$B$14,$I$16+($I$17-$I$16)/(1+EXP(-$I$12*(IF(ISNUMBER(AN25),AN25,0)-$I$11)))),IF($I$8="SIGMOID_DEC",MAX(Настройки!$B$14,$I$16+($I$17-$I$16)/(1+EXP($I$12*(IF(ISNUMBER(AN25),AN25,0)-$I$11)))),IF($I$8="TOP_PERCENT",IF((COUNTIF(INDEX(Данные!$A$7:$CV$106,0,MATCH($I$9,Данные!$A$6:$CV$6,0)),"&gt;"&amp;IF(ISNUMBER(AN25),AN25,0))+COUNTIFS(INDEX(Данные!$A$7:$CV$106,0,MATCH($I$9,Данные!$A$6:$CV$6,0)),IF(ISNUMBER(AN25),AN25,0),Данные!$A$7:$A$106,"&lt;"&amp;$A25)+1)/COUNT(INDEX(Данные!$A$7:$CV$106,0,MATCH($I$9,Данные!$A$6:$CV$6,0)))&lt;=$I$11,$I$14,$I$15),IF($I$8="MANUAL_MU",MAX(Настройки!$B$14,MIN(1,IF(ISNUMBER(AN25),AN25,0))),IF($I$8="COUNT_FLAG_RULE",IF(IF(ISNUMBER(AN25),AN25,0)&lt;=$I$11,$I$14,IF(IF(ISNUMBER(AN25),AN25,0)&gt;=$I$12,$I$15,IF(OR(LOWER(LEFT(BS25&amp;"",2))="да",BS25=1),$I$13,$I$15))),IF(OR(AND($I$8="YES_NO",OR(LOWER(LEFT(AN25&amp;"",2))="да",AN25=1)),AND($I$8="THRESHOLD_GE",IF(ISNUMBER(AN25),AN25,0)&gt;=$I$11),AND($I$8="THRESHOLD_GT",IF(ISNUMBER(AN25),AN25,0)&gt;$I$11),AND($I$8="THRESHOLD_LE",IF(ISNUMBER(AN25),AN25,0)&lt;=$I$11),AND($I$8="THRESHOLD_LT",IF(ISNUMBER(AN25),AN25,0)&lt;$I$11),AND($I$8="CHANGE_PCT_GE",IF(IF(ISNUMBER(BS25),BS25,0)=0,IF(ISNUMBER(AN25),AN25,0)&gt;0,(IF(ISNUMBER(AN25),AN25,0)-IF(ISNUMBER(BS25),BS25,0))/ABS(IF(ISNUMBER(BS25),BS25,0))&gt;=$I$11)),AND($I$8="CHANGE_ABS_GE",ABS(IF(ISNUMBER(AN25),AN25,0)-IF(ISNUMBER(BS25),BS25,0))&gt;=$I$11),AND($I$8="COUNT_LT",IF(ISNUMBER(AN25),AN25,0)&lt;$I$11),AND($I$8="COUNT_LE",IF(ISNUMBER(AN25),AN25,0)&lt;=$I$11),AND($I$8="AND_YES",OR(LOWER(LEFT(AN25&amp;"",2))="да",AN25=1),OR(LOWER(LEFT(BS25&amp;"",2))="да",BS25=1)),AND($I$8="OR_YES",OR(OR(LOWER(LEFT(AN25&amp;"",2))="да",AN25=1),OR(LOWER(LEFT(BS25&amp;"",2))="да",BS25=1)))),$I$14,$I$15))))))))))</f>
        <v>0.1</v>
      </c>
      <c r="J25" s="19">
        <f>IF($A25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25="#FIELD",AO25="",AND(OR($J$8="CHANGE_PCT_GE",$J$8="CHANGE_ABS_GE",$J$8="COUNT_FLAG_RULE",$J$8="AND_YES",$J$8="OR_YES"),OR(BT25="#FIELD",BT25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25)))),IF($J$18="LOW_MU",MAX(Настройки!$B$14,$J$16),IF($J$18="NEUTRAL",Настройки!$B$15,IF($J$18="IGNORE","IGNORE",IF(OR(AO25="#FIELD",BT25="#FIELD"),"Поле не найдено","Недостаточно данных")))),IF($J$8="SIGMOID_INC",MAX(Настройки!$B$14,$J$16+($J$17-$J$16)/(1+EXP(-$J$12*(IF(ISNUMBER(AO25),AO25,0)-$J$11)))),IF($J$8="SIGMOID_DEC",MAX(Настройки!$B$14,$J$16+($J$17-$J$16)/(1+EXP($J$12*(IF(ISNUMBER(AO25),AO25,0)-$J$11)))),IF($J$8="TOP_PERCENT",IF((COUNTIF(INDEX(Данные!$A$7:$CV$106,0,MATCH($J$9,Данные!$A$6:$CV$6,0)),"&gt;"&amp;IF(ISNUMBER(AO25),AO25,0))+COUNTIFS(INDEX(Данные!$A$7:$CV$106,0,MATCH($J$9,Данные!$A$6:$CV$6,0)),IF(ISNUMBER(AO25),AO25,0),Данные!$A$7:$A$106,"&lt;"&amp;$A25)+1)/COUNT(INDEX(Данные!$A$7:$CV$106,0,MATCH($J$9,Данные!$A$6:$CV$6,0)))&lt;=$J$11,$J$14,$J$15),IF($J$8="MANUAL_MU",MAX(Настройки!$B$14,MIN(1,IF(ISNUMBER(AO25),AO25,0))),IF($J$8="COUNT_FLAG_RULE",IF(IF(ISNUMBER(AO25),AO25,0)&lt;=$J$11,$J$14,IF(IF(ISNUMBER(AO25),AO25,0)&gt;=$J$12,$J$15,IF(OR(LOWER(LEFT(BT25&amp;"",2))="да",BT25=1),$J$13,$J$15))),IF(OR(AND($J$8="YES_NO",OR(LOWER(LEFT(AO25&amp;"",2))="да",AO25=1)),AND($J$8="THRESHOLD_GE",IF(ISNUMBER(AO25),AO25,0)&gt;=$J$11),AND($J$8="THRESHOLD_GT",IF(ISNUMBER(AO25),AO25,0)&gt;$J$11),AND($J$8="THRESHOLD_LE",IF(ISNUMBER(AO25),AO25,0)&lt;=$J$11),AND($J$8="THRESHOLD_LT",IF(ISNUMBER(AO25),AO25,0)&lt;$J$11),AND($J$8="CHANGE_PCT_GE",IF(IF(ISNUMBER(BT25),BT25,0)=0,IF(ISNUMBER(AO25),AO25,0)&gt;0,(IF(ISNUMBER(AO25),AO25,0)-IF(ISNUMBER(BT25),BT25,0))/ABS(IF(ISNUMBER(BT25),BT25,0))&gt;=$J$11)),AND($J$8="CHANGE_ABS_GE",ABS(IF(ISNUMBER(AO25),AO25,0)-IF(ISNUMBER(BT25),BT25,0))&gt;=$J$11),AND($J$8="COUNT_LT",IF(ISNUMBER(AO25),AO25,0)&lt;$J$11),AND($J$8="COUNT_LE",IF(ISNUMBER(AO25),AO25,0)&lt;=$J$11),AND($J$8="AND_YES",OR(LOWER(LEFT(AO25&amp;"",2))="да",AO25=1),OR(LOWER(LEFT(BT25&amp;"",2))="да",BT25=1)),AND($J$8="OR_YES",OR(OR(LOWER(LEFT(AO25&amp;"",2))="да",AO25=1),OR(LOWER(LEFT(BT25&amp;"",2))="да",BT25=1)))),$J$14,$J$15))))))))))</f>
        <v>1.5625643101144931E-2</v>
      </c>
      <c r="K25" s="19" t="str">
        <f>IF($A25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25="#FIELD",AP25="",AND(OR($K$8="CHANGE_PCT_GE",$K$8="CHANGE_ABS_GE",$K$8="COUNT_FLAG_RULE",$K$8="AND_YES",$K$8="OR_YES"),OR(BU25="#FIELD",BU25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25)))),IF($K$18="LOW_MU",MAX(Настройки!$B$14,$K$16),IF($K$18="NEUTRAL",Настройки!$B$15,IF($K$18="IGNORE","IGNORE",IF(OR(AP25="#FIELD",BU25="#FIELD"),"Поле не найдено","Недостаточно данных")))),IF($K$8="SIGMOID_INC",MAX(Настройки!$B$14,$K$16+($K$17-$K$16)/(1+EXP(-$K$12*(IF(ISNUMBER(AP25),AP25,0)-$K$11)))),IF($K$8="SIGMOID_DEC",MAX(Настройки!$B$14,$K$16+($K$17-$K$16)/(1+EXP($K$12*(IF(ISNUMBER(AP25),AP25,0)-$K$11)))),IF($K$8="TOP_PERCENT",IF((COUNTIF(INDEX(Данные!$A$7:$CV$106,0,MATCH($K$9,Данные!$A$6:$CV$6,0)),"&gt;"&amp;IF(ISNUMBER(AP25),AP25,0))+COUNTIFS(INDEX(Данные!$A$7:$CV$106,0,MATCH($K$9,Данные!$A$6:$CV$6,0)),IF(ISNUMBER(AP25),AP25,0),Данные!$A$7:$A$106,"&lt;"&amp;$A25)+1)/COUNT(INDEX(Данные!$A$7:$CV$106,0,MATCH($K$9,Данные!$A$6:$CV$6,0)))&lt;=$K$11,$K$14,$K$15),IF($K$8="MANUAL_MU",MAX(Настройки!$B$14,MIN(1,IF(ISNUMBER(AP25),AP25,0))),IF($K$8="COUNT_FLAG_RULE",IF(IF(ISNUMBER(AP25),AP25,0)&lt;=$K$11,$K$14,IF(IF(ISNUMBER(AP25),AP25,0)&gt;=$K$12,$K$15,IF(OR(LOWER(LEFT(BU25&amp;"",2))="да",BU25=1),$K$13,$K$15))),IF(OR(AND($K$8="YES_NO",OR(LOWER(LEFT(AP25&amp;"",2))="да",AP25=1)),AND($K$8="THRESHOLD_GE",IF(ISNUMBER(AP25),AP25,0)&gt;=$K$11),AND($K$8="THRESHOLD_GT",IF(ISNUMBER(AP25),AP25,0)&gt;$K$11),AND($K$8="THRESHOLD_LE",IF(ISNUMBER(AP25),AP25,0)&lt;=$K$11),AND($K$8="THRESHOLD_LT",IF(ISNUMBER(AP25),AP25,0)&lt;$K$11),AND($K$8="CHANGE_PCT_GE",IF(IF(ISNUMBER(BU25),BU25,0)=0,IF(ISNUMBER(AP25),AP25,0)&gt;0,(IF(ISNUMBER(AP25),AP25,0)-IF(ISNUMBER(BU25),BU25,0))/ABS(IF(ISNUMBER(BU25),BU25,0))&gt;=$K$11)),AND($K$8="CHANGE_ABS_GE",ABS(IF(ISNUMBER(AP25),AP25,0)-IF(ISNUMBER(BU25),BU25,0))&gt;=$K$11),AND($K$8="COUNT_LT",IF(ISNUMBER(AP25),AP25,0)&lt;$K$11),AND($K$8="COUNT_LE",IF(ISNUMBER(AP25),AP25,0)&lt;=$K$11),AND($K$8="AND_YES",OR(LOWER(LEFT(AP25&amp;"",2))="да",AP25=1),OR(LOWER(LEFT(BU25&amp;"",2))="да",BU25=1)),AND($K$8="OR_YES",OR(OR(LOWER(LEFT(AP25&amp;"",2))="да",AP25=1),OR(LOWER(LEFT(BU25&amp;"",2))="да",BU25=1)))),$K$14,$K$15))))))))))</f>
        <v/>
      </c>
      <c r="L25" s="19" t="str">
        <f>IF($A25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25="#FIELD",AQ25="",AND(OR($L$8="CHANGE_PCT_GE",$L$8="CHANGE_ABS_GE",$L$8="COUNT_FLAG_RULE",$L$8="AND_YES",$L$8="OR_YES"),OR(BV25="#FIELD",BV25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25)))),IF($L$18="LOW_MU",MAX(Настройки!$B$14,$L$16),IF($L$18="NEUTRAL",Настройки!$B$15,IF($L$18="IGNORE","IGNORE",IF(OR(AQ25="#FIELD",BV25="#FIELD"),"Поле не найдено","Недостаточно данных")))),IF($L$8="SIGMOID_INC",MAX(Настройки!$B$14,$L$16+($L$17-$L$16)/(1+EXP(-$L$12*(IF(ISNUMBER(AQ25),AQ25,0)-$L$11)))),IF($L$8="SIGMOID_DEC",MAX(Настройки!$B$14,$L$16+($L$17-$L$16)/(1+EXP($L$12*(IF(ISNUMBER(AQ25),AQ25,0)-$L$11)))),IF($L$8="TOP_PERCENT",IF((COUNTIF(INDEX(Данные!$A$7:$CV$106,0,MATCH($L$9,Данные!$A$6:$CV$6,0)),"&gt;"&amp;IF(ISNUMBER(AQ25),AQ25,0))+COUNTIFS(INDEX(Данные!$A$7:$CV$106,0,MATCH($L$9,Данные!$A$6:$CV$6,0)),IF(ISNUMBER(AQ25),AQ25,0),Данные!$A$7:$A$106,"&lt;"&amp;$A25)+1)/COUNT(INDEX(Данные!$A$7:$CV$106,0,MATCH($L$9,Данные!$A$6:$CV$6,0)))&lt;=$L$11,$L$14,$L$15),IF($L$8="MANUAL_MU",MAX(Настройки!$B$14,MIN(1,IF(ISNUMBER(AQ25),AQ25,0))),IF($L$8="COUNT_FLAG_RULE",IF(IF(ISNUMBER(AQ25),AQ25,0)&lt;=$L$11,$L$14,IF(IF(ISNUMBER(AQ25),AQ25,0)&gt;=$L$12,$L$15,IF(OR(LOWER(LEFT(BV25&amp;"",2))="да",BV25=1),$L$13,$L$15))),IF(OR(AND($L$8="YES_NO",OR(LOWER(LEFT(AQ25&amp;"",2))="да",AQ25=1)),AND($L$8="THRESHOLD_GE",IF(ISNUMBER(AQ25),AQ25,0)&gt;=$L$11),AND($L$8="THRESHOLD_GT",IF(ISNUMBER(AQ25),AQ25,0)&gt;$L$11),AND($L$8="THRESHOLD_LE",IF(ISNUMBER(AQ25),AQ25,0)&lt;=$L$11),AND($L$8="THRESHOLD_LT",IF(ISNUMBER(AQ25),AQ25,0)&lt;$L$11),AND($L$8="CHANGE_PCT_GE",IF(IF(ISNUMBER(BV25),BV25,0)=0,IF(ISNUMBER(AQ25),AQ25,0)&gt;0,(IF(ISNUMBER(AQ25),AQ25,0)-IF(ISNUMBER(BV25),BV25,0))/ABS(IF(ISNUMBER(BV25),BV25,0))&gt;=$L$11)),AND($L$8="CHANGE_ABS_GE",ABS(IF(ISNUMBER(AQ25),AQ25,0)-IF(ISNUMBER(BV25),BV25,0))&gt;=$L$11),AND($L$8="COUNT_LT",IF(ISNUMBER(AQ25),AQ25,0)&lt;$L$11),AND($L$8="COUNT_LE",IF(ISNUMBER(AQ25),AQ25,0)&lt;=$L$11),AND($L$8="AND_YES",OR(LOWER(LEFT(AQ25&amp;"",2))="да",AQ25=1),OR(LOWER(LEFT(BV25&amp;"",2))="да",BV25=1)),AND($L$8="OR_YES",OR(OR(LOWER(LEFT(AQ25&amp;"",2))="да",AQ25=1),OR(LOWER(LEFT(BV25&amp;"",2))="да",BV25=1)))),$L$14,$L$15))))))))))</f>
        <v/>
      </c>
      <c r="M25" s="19" t="str">
        <f>IF($A25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25="#FIELD",AR25="",AND(OR($M$8="CHANGE_PCT_GE",$M$8="CHANGE_ABS_GE",$M$8="COUNT_FLAG_RULE",$M$8="AND_YES",$M$8="OR_YES"),OR(BW25="#FIELD",BW25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25)))),IF($M$18="LOW_MU",MAX(Настройки!$B$14,$M$16),IF($M$18="NEUTRAL",Настройки!$B$15,IF($M$18="IGNORE","IGNORE",IF(OR(AR25="#FIELD",BW25="#FIELD"),"Поле не найдено","Недостаточно данных")))),IF($M$8="SIGMOID_INC",MAX(Настройки!$B$14,$M$16+($M$17-$M$16)/(1+EXP(-$M$12*(IF(ISNUMBER(AR25),AR25,0)-$M$11)))),IF($M$8="SIGMOID_DEC",MAX(Настройки!$B$14,$M$16+($M$17-$M$16)/(1+EXP($M$12*(IF(ISNUMBER(AR25),AR25,0)-$M$11)))),IF($M$8="TOP_PERCENT",IF((COUNTIF(INDEX(Данные!$A$7:$CV$106,0,MATCH($M$9,Данные!$A$6:$CV$6,0)),"&gt;"&amp;IF(ISNUMBER(AR25),AR25,0))+COUNTIFS(INDEX(Данные!$A$7:$CV$106,0,MATCH($M$9,Данные!$A$6:$CV$6,0)),IF(ISNUMBER(AR25),AR25,0),Данные!$A$7:$A$106,"&lt;"&amp;$A25)+1)/COUNT(INDEX(Данные!$A$7:$CV$106,0,MATCH($M$9,Данные!$A$6:$CV$6,0)))&lt;=$M$11,$M$14,$M$15),IF($M$8="MANUAL_MU",MAX(Настройки!$B$14,MIN(1,IF(ISNUMBER(AR25),AR25,0))),IF($M$8="COUNT_FLAG_RULE",IF(IF(ISNUMBER(AR25),AR25,0)&lt;=$M$11,$M$14,IF(IF(ISNUMBER(AR25),AR25,0)&gt;=$M$12,$M$15,IF(OR(LOWER(LEFT(BW25&amp;"",2))="да",BW25=1),$M$13,$M$15))),IF(OR(AND($M$8="YES_NO",OR(LOWER(LEFT(AR25&amp;"",2))="да",AR25=1)),AND($M$8="THRESHOLD_GE",IF(ISNUMBER(AR25),AR25,0)&gt;=$M$11),AND($M$8="THRESHOLD_GT",IF(ISNUMBER(AR25),AR25,0)&gt;$M$11),AND($M$8="THRESHOLD_LE",IF(ISNUMBER(AR25),AR25,0)&lt;=$M$11),AND($M$8="THRESHOLD_LT",IF(ISNUMBER(AR25),AR25,0)&lt;$M$11),AND($M$8="CHANGE_PCT_GE",IF(IF(ISNUMBER(BW25),BW25,0)=0,IF(ISNUMBER(AR25),AR25,0)&gt;0,(IF(ISNUMBER(AR25),AR25,0)-IF(ISNUMBER(BW25),BW25,0))/ABS(IF(ISNUMBER(BW25),BW25,0))&gt;=$M$11)),AND($M$8="CHANGE_ABS_GE",ABS(IF(ISNUMBER(AR25),AR25,0)-IF(ISNUMBER(BW25),BW25,0))&gt;=$M$11),AND($M$8="COUNT_LT",IF(ISNUMBER(AR25),AR25,0)&lt;$M$11),AND($M$8="COUNT_LE",IF(ISNUMBER(AR25),AR25,0)&lt;=$M$11),AND($M$8="AND_YES",OR(LOWER(LEFT(AR25&amp;"",2))="да",AR25=1),OR(LOWER(LEFT(BW25&amp;"",2))="да",BW25=1)),AND($M$8="OR_YES",OR(OR(LOWER(LEFT(AR25&amp;"",2))="да",AR25=1),OR(LOWER(LEFT(BW25&amp;"",2))="да",BW25=1)))),$M$14,$M$15))))))))))</f>
        <v/>
      </c>
      <c r="N25" s="19" t="str">
        <f>IF($A25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25="#FIELD",AS25="",AND(OR($N$8="CHANGE_PCT_GE",$N$8="CHANGE_ABS_GE",$N$8="COUNT_FLAG_RULE",$N$8="AND_YES",$N$8="OR_YES"),OR(BX25="#FIELD",BX25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25)))),IF($N$18="LOW_MU",MAX(Настройки!$B$14,$N$16),IF($N$18="NEUTRAL",Настройки!$B$15,IF($N$18="IGNORE","IGNORE",IF(OR(AS25="#FIELD",BX25="#FIELD"),"Поле не найдено","Недостаточно данных")))),IF($N$8="SIGMOID_INC",MAX(Настройки!$B$14,$N$16+($N$17-$N$16)/(1+EXP(-$N$12*(IF(ISNUMBER(AS25),AS25,0)-$N$11)))),IF($N$8="SIGMOID_DEC",MAX(Настройки!$B$14,$N$16+($N$17-$N$16)/(1+EXP($N$12*(IF(ISNUMBER(AS25),AS25,0)-$N$11)))),IF($N$8="TOP_PERCENT",IF((COUNTIF(INDEX(Данные!$A$7:$CV$106,0,MATCH($N$9,Данные!$A$6:$CV$6,0)),"&gt;"&amp;IF(ISNUMBER(AS25),AS25,0))+COUNTIFS(INDEX(Данные!$A$7:$CV$106,0,MATCH($N$9,Данные!$A$6:$CV$6,0)),IF(ISNUMBER(AS25),AS25,0),Данные!$A$7:$A$106,"&lt;"&amp;$A25)+1)/COUNT(INDEX(Данные!$A$7:$CV$106,0,MATCH($N$9,Данные!$A$6:$CV$6,0)))&lt;=$N$11,$N$14,$N$15),IF($N$8="MANUAL_MU",MAX(Настройки!$B$14,MIN(1,IF(ISNUMBER(AS25),AS25,0))),IF($N$8="COUNT_FLAG_RULE",IF(IF(ISNUMBER(AS25),AS25,0)&lt;=$N$11,$N$14,IF(IF(ISNUMBER(AS25),AS25,0)&gt;=$N$12,$N$15,IF(OR(LOWER(LEFT(BX25&amp;"",2))="да",BX25=1),$N$13,$N$15))),IF(OR(AND($N$8="YES_NO",OR(LOWER(LEFT(AS25&amp;"",2))="да",AS25=1)),AND($N$8="THRESHOLD_GE",IF(ISNUMBER(AS25),AS25,0)&gt;=$N$11),AND($N$8="THRESHOLD_GT",IF(ISNUMBER(AS25),AS25,0)&gt;$N$11),AND($N$8="THRESHOLD_LE",IF(ISNUMBER(AS25),AS25,0)&lt;=$N$11),AND($N$8="THRESHOLD_LT",IF(ISNUMBER(AS25),AS25,0)&lt;$N$11),AND($N$8="CHANGE_PCT_GE",IF(IF(ISNUMBER(BX25),BX25,0)=0,IF(ISNUMBER(AS25),AS25,0)&gt;0,(IF(ISNUMBER(AS25),AS25,0)-IF(ISNUMBER(BX25),BX25,0))/ABS(IF(ISNUMBER(BX25),BX25,0))&gt;=$N$11)),AND($N$8="CHANGE_ABS_GE",ABS(IF(ISNUMBER(AS25),AS25,0)-IF(ISNUMBER(BX25),BX25,0))&gt;=$N$11),AND($N$8="COUNT_LT",IF(ISNUMBER(AS25),AS25,0)&lt;$N$11),AND($N$8="COUNT_LE",IF(ISNUMBER(AS25),AS25,0)&lt;=$N$11),AND($N$8="AND_YES",OR(LOWER(LEFT(AS25&amp;"",2))="да",AS25=1),OR(LOWER(LEFT(BX25&amp;"",2))="да",BX25=1)),AND($N$8="OR_YES",OR(OR(LOWER(LEFT(AS25&amp;"",2))="да",AS25=1),OR(LOWER(LEFT(BX25&amp;"",2))="да",BX25=1)))),$N$14,$N$15))))))))))</f>
        <v/>
      </c>
      <c r="O25" s="19" t="str">
        <f>IF($A25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25="#FIELD",AT25="",AND(OR($O$8="CHANGE_PCT_GE",$O$8="CHANGE_ABS_GE",$O$8="COUNT_FLAG_RULE",$O$8="AND_YES",$O$8="OR_YES"),OR(BY25="#FIELD",BY25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25)))),IF($O$18="LOW_MU",MAX(Настройки!$B$14,$O$16),IF($O$18="NEUTRAL",Настройки!$B$15,IF($O$18="IGNORE","IGNORE",IF(OR(AT25="#FIELD",BY25="#FIELD"),"Поле не найдено","Недостаточно данных")))),IF($O$8="SIGMOID_INC",MAX(Настройки!$B$14,$O$16+($O$17-$O$16)/(1+EXP(-$O$12*(IF(ISNUMBER(AT25),AT25,0)-$O$11)))),IF($O$8="SIGMOID_DEC",MAX(Настройки!$B$14,$O$16+($O$17-$O$16)/(1+EXP($O$12*(IF(ISNUMBER(AT25),AT25,0)-$O$11)))),IF($O$8="TOP_PERCENT",IF((COUNTIF(INDEX(Данные!$A$7:$CV$106,0,MATCH($O$9,Данные!$A$6:$CV$6,0)),"&gt;"&amp;IF(ISNUMBER(AT25),AT25,0))+COUNTIFS(INDEX(Данные!$A$7:$CV$106,0,MATCH($O$9,Данные!$A$6:$CV$6,0)),IF(ISNUMBER(AT25),AT25,0),Данные!$A$7:$A$106,"&lt;"&amp;$A25)+1)/COUNT(INDEX(Данные!$A$7:$CV$106,0,MATCH($O$9,Данные!$A$6:$CV$6,0)))&lt;=$O$11,$O$14,$O$15),IF($O$8="MANUAL_MU",MAX(Настройки!$B$14,MIN(1,IF(ISNUMBER(AT25),AT25,0))),IF($O$8="COUNT_FLAG_RULE",IF(IF(ISNUMBER(AT25),AT25,0)&lt;=$O$11,$O$14,IF(IF(ISNUMBER(AT25),AT25,0)&gt;=$O$12,$O$15,IF(OR(LOWER(LEFT(BY25&amp;"",2))="да",BY25=1),$O$13,$O$15))),IF(OR(AND($O$8="YES_NO",OR(LOWER(LEFT(AT25&amp;"",2))="да",AT25=1)),AND($O$8="THRESHOLD_GE",IF(ISNUMBER(AT25),AT25,0)&gt;=$O$11),AND($O$8="THRESHOLD_GT",IF(ISNUMBER(AT25),AT25,0)&gt;$O$11),AND($O$8="THRESHOLD_LE",IF(ISNUMBER(AT25),AT25,0)&lt;=$O$11),AND($O$8="THRESHOLD_LT",IF(ISNUMBER(AT25),AT25,0)&lt;$O$11),AND($O$8="CHANGE_PCT_GE",IF(IF(ISNUMBER(BY25),BY25,0)=0,IF(ISNUMBER(AT25),AT25,0)&gt;0,(IF(ISNUMBER(AT25),AT25,0)-IF(ISNUMBER(BY25),BY25,0))/ABS(IF(ISNUMBER(BY25),BY25,0))&gt;=$O$11)),AND($O$8="CHANGE_ABS_GE",ABS(IF(ISNUMBER(AT25),AT25,0)-IF(ISNUMBER(BY25),BY25,0))&gt;=$O$11),AND($O$8="COUNT_LT",IF(ISNUMBER(AT25),AT25,0)&lt;$O$11),AND($O$8="COUNT_LE",IF(ISNUMBER(AT25),AT25,0)&lt;=$O$11),AND($O$8="AND_YES",OR(LOWER(LEFT(AT25&amp;"",2))="да",AT25=1),OR(LOWER(LEFT(BY25&amp;"",2))="да",BY25=1)),AND($O$8="OR_YES",OR(OR(LOWER(LEFT(AT25&amp;"",2))="да",AT25=1),OR(LOWER(LEFT(BY25&amp;"",2))="да",BY25=1)))),$O$14,$O$15))))))))))</f>
        <v/>
      </c>
      <c r="P25" s="19" t="str">
        <f>IF($A25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25="#FIELD",AU25="",AND(OR($P$8="CHANGE_PCT_GE",$P$8="CHANGE_ABS_GE",$P$8="COUNT_FLAG_RULE",$P$8="AND_YES",$P$8="OR_YES"),OR(BZ25="#FIELD",BZ25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25)))),IF($P$18="LOW_MU",MAX(Настройки!$B$14,$P$16),IF($P$18="NEUTRAL",Настройки!$B$15,IF($P$18="IGNORE","IGNORE",IF(OR(AU25="#FIELD",BZ25="#FIELD"),"Поле не найдено","Недостаточно данных")))),IF($P$8="SIGMOID_INC",MAX(Настройки!$B$14,$P$16+($P$17-$P$16)/(1+EXP(-$P$12*(IF(ISNUMBER(AU25),AU25,0)-$P$11)))),IF($P$8="SIGMOID_DEC",MAX(Настройки!$B$14,$P$16+($P$17-$P$16)/(1+EXP($P$12*(IF(ISNUMBER(AU25),AU25,0)-$P$11)))),IF($P$8="TOP_PERCENT",IF((COUNTIF(INDEX(Данные!$A$7:$CV$106,0,MATCH($P$9,Данные!$A$6:$CV$6,0)),"&gt;"&amp;IF(ISNUMBER(AU25),AU25,0))+COUNTIFS(INDEX(Данные!$A$7:$CV$106,0,MATCH($P$9,Данные!$A$6:$CV$6,0)),IF(ISNUMBER(AU25),AU25,0),Данные!$A$7:$A$106,"&lt;"&amp;$A25)+1)/COUNT(INDEX(Данные!$A$7:$CV$106,0,MATCH($P$9,Данные!$A$6:$CV$6,0)))&lt;=$P$11,$P$14,$P$15),IF($P$8="MANUAL_MU",MAX(Настройки!$B$14,MIN(1,IF(ISNUMBER(AU25),AU25,0))),IF($P$8="COUNT_FLAG_RULE",IF(IF(ISNUMBER(AU25),AU25,0)&lt;=$P$11,$P$14,IF(IF(ISNUMBER(AU25),AU25,0)&gt;=$P$12,$P$15,IF(OR(LOWER(LEFT(BZ25&amp;"",2))="да",BZ25=1),$P$13,$P$15))),IF(OR(AND($P$8="YES_NO",OR(LOWER(LEFT(AU25&amp;"",2))="да",AU25=1)),AND($P$8="THRESHOLD_GE",IF(ISNUMBER(AU25),AU25,0)&gt;=$P$11),AND($P$8="THRESHOLD_GT",IF(ISNUMBER(AU25),AU25,0)&gt;$P$11),AND($P$8="THRESHOLD_LE",IF(ISNUMBER(AU25),AU25,0)&lt;=$P$11),AND($P$8="THRESHOLD_LT",IF(ISNUMBER(AU25),AU25,0)&lt;$P$11),AND($P$8="CHANGE_PCT_GE",IF(IF(ISNUMBER(BZ25),BZ25,0)=0,IF(ISNUMBER(AU25),AU25,0)&gt;0,(IF(ISNUMBER(AU25),AU25,0)-IF(ISNUMBER(BZ25),BZ25,0))/ABS(IF(ISNUMBER(BZ25),BZ25,0))&gt;=$P$11)),AND($P$8="CHANGE_ABS_GE",ABS(IF(ISNUMBER(AU25),AU25,0)-IF(ISNUMBER(BZ25),BZ25,0))&gt;=$P$11),AND($P$8="COUNT_LT",IF(ISNUMBER(AU25),AU25,0)&lt;$P$11),AND($P$8="COUNT_LE",IF(ISNUMBER(AU25),AU25,0)&lt;=$P$11),AND($P$8="AND_YES",OR(LOWER(LEFT(AU25&amp;"",2))="да",AU25=1),OR(LOWER(LEFT(BZ25&amp;"",2))="да",BZ25=1)),AND($P$8="OR_YES",OR(OR(LOWER(LEFT(AU25&amp;"",2))="да",AU25=1),OR(LOWER(LEFT(BZ25&amp;"",2))="да",BZ25=1)))),$P$14,$P$15))))))))))</f>
        <v/>
      </c>
      <c r="Q25" s="19" t="str">
        <f>IF($A25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25="#FIELD",AV25="",AND(OR($Q$8="CHANGE_PCT_GE",$Q$8="CHANGE_ABS_GE",$Q$8="COUNT_FLAG_RULE",$Q$8="AND_YES",$Q$8="OR_YES"),OR(CA25="#FIELD",CA25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25)))),IF($Q$18="LOW_MU",MAX(Настройки!$B$14,$Q$16),IF($Q$18="NEUTRAL",Настройки!$B$15,IF($Q$18="IGNORE","IGNORE",IF(OR(AV25="#FIELD",CA25="#FIELD"),"Поле не найдено","Недостаточно данных")))),IF($Q$8="SIGMOID_INC",MAX(Настройки!$B$14,$Q$16+($Q$17-$Q$16)/(1+EXP(-$Q$12*(IF(ISNUMBER(AV25),AV25,0)-$Q$11)))),IF($Q$8="SIGMOID_DEC",MAX(Настройки!$B$14,$Q$16+($Q$17-$Q$16)/(1+EXP($Q$12*(IF(ISNUMBER(AV25),AV25,0)-$Q$11)))),IF($Q$8="TOP_PERCENT",IF((COUNTIF(INDEX(Данные!$A$7:$CV$106,0,MATCH($Q$9,Данные!$A$6:$CV$6,0)),"&gt;"&amp;IF(ISNUMBER(AV25),AV25,0))+COUNTIFS(INDEX(Данные!$A$7:$CV$106,0,MATCH($Q$9,Данные!$A$6:$CV$6,0)),IF(ISNUMBER(AV25),AV25,0),Данные!$A$7:$A$106,"&lt;"&amp;$A25)+1)/COUNT(INDEX(Данные!$A$7:$CV$106,0,MATCH($Q$9,Данные!$A$6:$CV$6,0)))&lt;=$Q$11,$Q$14,$Q$15),IF($Q$8="MANUAL_MU",MAX(Настройки!$B$14,MIN(1,IF(ISNUMBER(AV25),AV25,0))),IF($Q$8="COUNT_FLAG_RULE",IF(IF(ISNUMBER(AV25),AV25,0)&lt;=$Q$11,$Q$14,IF(IF(ISNUMBER(AV25),AV25,0)&gt;=$Q$12,$Q$15,IF(OR(LOWER(LEFT(CA25&amp;"",2))="да",CA25=1),$Q$13,$Q$15))),IF(OR(AND($Q$8="YES_NO",OR(LOWER(LEFT(AV25&amp;"",2))="да",AV25=1)),AND($Q$8="THRESHOLD_GE",IF(ISNUMBER(AV25),AV25,0)&gt;=$Q$11),AND($Q$8="THRESHOLD_GT",IF(ISNUMBER(AV25),AV25,0)&gt;$Q$11),AND($Q$8="THRESHOLD_LE",IF(ISNUMBER(AV25),AV25,0)&lt;=$Q$11),AND($Q$8="THRESHOLD_LT",IF(ISNUMBER(AV25),AV25,0)&lt;$Q$11),AND($Q$8="CHANGE_PCT_GE",IF(IF(ISNUMBER(CA25),CA25,0)=0,IF(ISNUMBER(AV25),AV25,0)&gt;0,(IF(ISNUMBER(AV25),AV25,0)-IF(ISNUMBER(CA25),CA25,0))/ABS(IF(ISNUMBER(CA25),CA25,0))&gt;=$Q$11)),AND($Q$8="CHANGE_ABS_GE",ABS(IF(ISNUMBER(AV25),AV25,0)-IF(ISNUMBER(CA25),CA25,0))&gt;=$Q$11),AND($Q$8="COUNT_LT",IF(ISNUMBER(AV25),AV25,0)&lt;$Q$11),AND($Q$8="COUNT_LE",IF(ISNUMBER(AV25),AV25,0)&lt;=$Q$11),AND($Q$8="AND_YES",OR(LOWER(LEFT(AV25&amp;"",2))="да",AV25=1),OR(LOWER(LEFT(CA25&amp;"",2))="да",CA25=1)),AND($Q$8="OR_YES",OR(OR(LOWER(LEFT(AV25&amp;"",2))="да",AV25=1),OR(LOWER(LEFT(CA25&amp;"",2))="да",CA25=1)))),$Q$14,$Q$15))))))))))</f>
        <v/>
      </c>
      <c r="R25" s="69" t="str">
        <f>IF($A25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25="#FIELD",AW25="",AND(OR($R$8="CHANGE_PCT_GE",$R$8="CHANGE_ABS_GE",$R$8="COUNT_FLAG_RULE",$R$8="AND_YES",$R$8="OR_YES"),OR(CB25="#FIELD",CB25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25)))),IF($R$18="LOW_MU",MAX(Настройки!$B$14,$R$16),IF($R$18="NEUTRAL",Настройки!$B$15,IF($R$18="IGNORE","IGNORE",IF(OR(AW25="#FIELD",CB25="#FIELD"),"Поле не найдено","Недостаточно данных")))),IF($R$8="SIGMOID_INC",MAX(Настройки!$B$14,$R$16+($R$17-$R$16)/(1+EXP(-$R$12*(IF(ISNUMBER(AW25),AW25,0)-$R$11)))),IF($R$8="SIGMOID_DEC",MAX(Настройки!$B$14,$R$16+($R$17-$R$16)/(1+EXP($R$12*(IF(ISNUMBER(AW25),AW25,0)-$R$11)))),IF($R$8="TOP_PERCENT",IF((COUNTIF(INDEX(Данные!$A$7:$CV$106,0,MATCH($R$9,Данные!$A$6:$CV$6,0)),"&gt;"&amp;IF(ISNUMBER(AW25),AW25,0))+COUNTIFS(INDEX(Данные!$A$7:$CV$106,0,MATCH($R$9,Данные!$A$6:$CV$6,0)),IF(ISNUMBER(AW25),AW25,0),Данные!$A$7:$A$106,"&lt;"&amp;$A25)+1)/COUNT(INDEX(Данные!$A$7:$CV$106,0,MATCH($R$9,Данные!$A$6:$CV$6,0)))&lt;=$R$11,$R$14,$R$15),IF($R$8="MANUAL_MU",MAX(Настройки!$B$14,MIN(1,IF(ISNUMBER(AW25),AW25,0))),IF($R$8="COUNT_FLAG_RULE",IF(IF(ISNUMBER(AW25),AW25,0)&lt;=$R$11,$R$14,IF(IF(ISNUMBER(AW25),AW25,0)&gt;=$R$12,$R$15,IF(OR(LOWER(LEFT(CB25&amp;"",2))="да",CB25=1),$R$13,$R$15))),IF(OR(AND($R$8="YES_NO",OR(LOWER(LEFT(AW25&amp;"",2))="да",AW25=1)),AND($R$8="THRESHOLD_GE",IF(ISNUMBER(AW25),AW25,0)&gt;=$R$11),AND($R$8="THRESHOLD_GT",IF(ISNUMBER(AW25),AW25,0)&gt;$R$11),AND($R$8="THRESHOLD_LE",IF(ISNUMBER(AW25),AW25,0)&lt;=$R$11),AND($R$8="THRESHOLD_LT",IF(ISNUMBER(AW25),AW25,0)&lt;$R$11),AND($R$8="CHANGE_PCT_GE",IF(IF(ISNUMBER(CB25),CB25,0)=0,IF(ISNUMBER(AW25),AW25,0)&gt;0,(IF(ISNUMBER(AW25),AW25,0)-IF(ISNUMBER(CB25),CB25,0))/ABS(IF(ISNUMBER(CB25),CB25,0))&gt;=$R$11)),AND($R$8="CHANGE_ABS_GE",ABS(IF(ISNUMBER(AW25),AW25,0)-IF(ISNUMBER(CB25),CB25,0))&gt;=$R$11),AND($R$8="COUNT_LT",IF(ISNUMBER(AW25),AW25,0)&lt;$R$11),AND($R$8="COUNT_LE",IF(ISNUMBER(AW25),AW25,0)&lt;=$R$11),AND($R$8="AND_YES",OR(LOWER(LEFT(AW25&amp;"",2))="да",AW25=1),OR(LOWER(LEFT(CB25&amp;"",2))="да",CB25=1)),AND($R$8="OR_YES",OR(OR(LOWER(LEFT(AW25&amp;"",2))="да",AW25=1),OR(LOWER(LEFT(CB25&amp;"",2))="да",CB25=1)))),$R$14,$R$15))))))))))</f>
        <v/>
      </c>
      <c r="S25" s="70" t="str">
        <f>IF($A25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25="#FIELD",AX25="",AND(OR($S$8="CHANGE_PCT_GE",$S$8="CHANGE_ABS_GE",$S$8="COUNT_FLAG_RULE",$S$8="AND_YES",$S$8="OR_YES"),OR(CC25="#FIELD",CC25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25)))),IF($S$18="LOW_MU",MAX(Настройки!$B$14,$S$16),IF($S$18="NEUTRAL",Настройки!$B$15,IF($S$18="IGNORE","IGNORE",IF(OR(AX25="#FIELD",CC25="#FIELD"),"Поле не найдено","Недостаточно данных")))),IF($S$8="SIGMOID_INC",MAX(Настройки!$B$14,$S$16+($S$17-$S$16)/(1+EXP(-$S$12*(IF(ISNUMBER(AX25),AX25,0)-$S$11)))),IF($S$8="SIGMOID_DEC",MAX(Настройки!$B$14,$S$16+($S$17-$S$16)/(1+EXP($S$12*(IF(ISNUMBER(AX25),AX25,0)-$S$11)))),IF($S$8="TOP_PERCENT",IF((COUNTIF(INDEX(Данные!$A$7:$CV$106,0,MATCH($S$9,Данные!$A$6:$CV$6,0)),"&gt;"&amp;IF(ISNUMBER(AX25),AX25,0))+COUNTIFS(INDEX(Данные!$A$7:$CV$106,0,MATCH($S$9,Данные!$A$6:$CV$6,0)),IF(ISNUMBER(AX25),AX25,0),Данные!$A$7:$A$106,"&lt;"&amp;$A25)+1)/COUNT(INDEX(Данные!$A$7:$CV$106,0,MATCH($S$9,Данные!$A$6:$CV$6,0)))&lt;=$S$11,$S$14,$S$15),IF($S$8="MANUAL_MU",MAX(Настройки!$B$14,MIN(1,IF(ISNUMBER(AX25),AX25,0))),IF($S$8="COUNT_FLAG_RULE",IF(IF(ISNUMBER(AX25),AX25,0)&lt;=$S$11,$S$14,IF(IF(ISNUMBER(AX25),AX25,0)&gt;=$S$12,$S$15,IF(OR(LOWER(LEFT(CC25&amp;"",2))="да",CC25=1),$S$13,$S$15))),IF(OR(AND($S$8="YES_NO",OR(LOWER(LEFT(AX25&amp;"",2))="да",AX25=1)),AND($S$8="THRESHOLD_GE",IF(ISNUMBER(AX25),AX25,0)&gt;=$S$11),AND($S$8="THRESHOLD_GT",IF(ISNUMBER(AX25),AX25,0)&gt;$S$11),AND($S$8="THRESHOLD_LE",IF(ISNUMBER(AX25),AX25,0)&lt;=$S$11),AND($S$8="THRESHOLD_LT",IF(ISNUMBER(AX25),AX25,0)&lt;$S$11),AND($S$8="CHANGE_PCT_GE",IF(IF(ISNUMBER(CC25),CC25,0)=0,IF(ISNUMBER(AX25),AX25,0)&gt;0,(IF(ISNUMBER(AX25),AX25,0)-IF(ISNUMBER(CC25),CC25,0))/ABS(IF(ISNUMBER(CC25),CC25,0))&gt;=$S$11)),AND($S$8="CHANGE_ABS_GE",ABS(IF(ISNUMBER(AX25),AX25,0)-IF(ISNUMBER(CC25),CC25,0))&gt;=$S$11),AND($S$8="COUNT_LT",IF(ISNUMBER(AX25),AX25,0)&lt;$S$11),AND($S$8="COUNT_LE",IF(ISNUMBER(AX25),AX25,0)&lt;=$S$11),AND($S$8="AND_YES",OR(LOWER(LEFT(AX25&amp;"",2))="да",AX25=1),OR(LOWER(LEFT(CC25&amp;"",2))="да",CC25=1)),AND($S$8="OR_YES",OR(OR(LOWER(LEFT(AX25&amp;"",2))="да",AX25=1),OR(LOWER(LEFT(CC25&amp;"",2))="да",CC25=1)))),$S$14,$S$15))))))))))</f>
        <v/>
      </c>
      <c r="T25" s="70" t="str">
        <f>IF($A25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25="#FIELD",AY25="",AND(OR($T$8="CHANGE_PCT_GE",$T$8="CHANGE_ABS_GE",$T$8="COUNT_FLAG_RULE",$T$8="AND_YES",$T$8="OR_YES"),OR(CD25="#FIELD",CD25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25)))),IF($T$18="LOW_MU",MAX(Настройки!$B$14,$T$16),IF($T$18="NEUTRAL",Настройки!$B$15,IF($T$18="IGNORE","IGNORE",IF(OR(AY25="#FIELD",CD25="#FIELD"),"Поле не найдено","Недостаточно данных")))),IF($T$8="SIGMOID_INC",MAX(Настройки!$B$14,$T$16+($T$17-$T$16)/(1+EXP(-$T$12*(IF(ISNUMBER(AY25),AY25,0)-$T$11)))),IF($T$8="SIGMOID_DEC",MAX(Настройки!$B$14,$T$16+($T$17-$T$16)/(1+EXP($T$12*(IF(ISNUMBER(AY25),AY25,0)-$T$11)))),IF($T$8="TOP_PERCENT",IF((COUNTIF(INDEX(Данные!$A$7:$CV$106,0,MATCH($T$9,Данные!$A$6:$CV$6,0)),"&gt;"&amp;IF(ISNUMBER(AY25),AY25,0))+COUNTIFS(INDEX(Данные!$A$7:$CV$106,0,MATCH($T$9,Данные!$A$6:$CV$6,0)),IF(ISNUMBER(AY25),AY25,0),Данные!$A$7:$A$106,"&lt;"&amp;$A25)+1)/COUNT(INDEX(Данные!$A$7:$CV$106,0,MATCH($T$9,Данные!$A$6:$CV$6,0)))&lt;=$T$11,$T$14,$T$15),IF($T$8="MANUAL_MU",MAX(Настройки!$B$14,MIN(1,IF(ISNUMBER(AY25),AY25,0))),IF($T$8="COUNT_FLAG_RULE",IF(IF(ISNUMBER(AY25),AY25,0)&lt;=$T$11,$T$14,IF(IF(ISNUMBER(AY25),AY25,0)&gt;=$T$12,$T$15,IF(OR(LOWER(LEFT(CD25&amp;"",2))="да",CD25=1),$T$13,$T$15))),IF(OR(AND($T$8="YES_NO",OR(LOWER(LEFT(AY25&amp;"",2))="да",AY25=1)),AND($T$8="THRESHOLD_GE",IF(ISNUMBER(AY25),AY25,0)&gt;=$T$11),AND($T$8="THRESHOLD_GT",IF(ISNUMBER(AY25),AY25,0)&gt;$T$11),AND($T$8="THRESHOLD_LE",IF(ISNUMBER(AY25),AY25,0)&lt;=$T$11),AND($T$8="THRESHOLD_LT",IF(ISNUMBER(AY25),AY25,0)&lt;$T$11),AND($T$8="CHANGE_PCT_GE",IF(IF(ISNUMBER(CD25),CD25,0)=0,IF(ISNUMBER(AY25),AY25,0)&gt;0,(IF(ISNUMBER(AY25),AY25,0)-IF(ISNUMBER(CD25),CD25,0))/ABS(IF(ISNUMBER(CD25),CD25,0))&gt;=$T$11)),AND($T$8="CHANGE_ABS_GE",ABS(IF(ISNUMBER(AY25),AY25,0)-IF(ISNUMBER(CD25),CD25,0))&gt;=$T$11),AND($T$8="COUNT_LT",IF(ISNUMBER(AY25),AY25,0)&lt;$T$11),AND($T$8="COUNT_LE",IF(ISNUMBER(AY25),AY25,0)&lt;=$T$11),AND($T$8="AND_YES",OR(LOWER(LEFT(AY25&amp;"",2))="да",AY25=1),OR(LOWER(LEFT(CD25&amp;"",2))="да",CD25=1)),AND($T$8="OR_YES",OR(OR(LOWER(LEFT(AY25&amp;"",2))="да",AY25=1),OR(LOWER(LEFT(CD25&amp;"",2))="да",CD25=1)))),$T$14,$T$15))))))))))</f>
        <v/>
      </c>
      <c r="U25" s="70" t="str">
        <f>IF($A25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25="#FIELD",AZ25="",AND(OR($U$8="CHANGE_PCT_GE",$U$8="CHANGE_ABS_GE",$U$8="COUNT_FLAG_RULE",$U$8="AND_YES",$U$8="OR_YES"),OR(CE25="#FIELD",CE25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25)))),IF($U$18="LOW_MU",MAX(Настройки!$B$14,$U$16),IF($U$18="NEUTRAL",Настройки!$B$15,IF($U$18="IGNORE","IGNORE",IF(OR(AZ25="#FIELD",CE25="#FIELD"),"Поле не найдено","Недостаточно данных")))),IF($U$8="SIGMOID_INC",MAX(Настройки!$B$14,$U$16+($U$17-$U$16)/(1+EXP(-$U$12*(IF(ISNUMBER(AZ25),AZ25,0)-$U$11)))),IF($U$8="SIGMOID_DEC",MAX(Настройки!$B$14,$U$16+($U$17-$U$16)/(1+EXP($U$12*(IF(ISNUMBER(AZ25),AZ25,0)-$U$11)))),IF($U$8="TOP_PERCENT",IF((COUNTIF(INDEX(Данные!$A$7:$CV$106,0,MATCH($U$9,Данные!$A$6:$CV$6,0)),"&gt;"&amp;IF(ISNUMBER(AZ25),AZ25,0))+COUNTIFS(INDEX(Данные!$A$7:$CV$106,0,MATCH($U$9,Данные!$A$6:$CV$6,0)),IF(ISNUMBER(AZ25),AZ25,0),Данные!$A$7:$A$106,"&lt;"&amp;$A25)+1)/COUNT(INDEX(Данные!$A$7:$CV$106,0,MATCH($U$9,Данные!$A$6:$CV$6,0)))&lt;=$U$11,$U$14,$U$15),IF($U$8="MANUAL_MU",MAX(Настройки!$B$14,MIN(1,IF(ISNUMBER(AZ25),AZ25,0))),IF($U$8="COUNT_FLAG_RULE",IF(IF(ISNUMBER(AZ25),AZ25,0)&lt;=$U$11,$U$14,IF(IF(ISNUMBER(AZ25),AZ25,0)&gt;=$U$12,$U$15,IF(OR(LOWER(LEFT(CE25&amp;"",2))="да",CE25=1),$U$13,$U$15))),IF(OR(AND($U$8="YES_NO",OR(LOWER(LEFT(AZ25&amp;"",2))="да",AZ25=1)),AND($U$8="THRESHOLD_GE",IF(ISNUMBER(AZ25),AZ25,0)&gt;=$U$11),AND($U$8="THRESHOLD_GT",IF(ISNUMBER(AZ25),AZ25,0)&gt;$U$11),AND($U$8="THRESHOLD_LE",IF(ISNUMBER(AZ25),AZ25,0)&lt;=$U$11),AND($U$8="THRESHOLD_LT",IF(ISNUMBER(AZ25),AZ25,0)&lt;$U$11),AND($U$8="CHANGE_PCT_GE",IF(IF(ISNUMBER(CE25),CE25,0)=0,IF(ISNUMBER(AZ25),AZ25,0)&gt;0,(IF(ISNUMBER(AZ25),AZ25,0)-IF(ISNUMBER(CE25),CE25,0))/ABS(IF(ISNUMBER(CE25),CE25,0))&gt;=$U$11)),AND($U$8="CHANGE_ABS_GE",ABS(IF(ISNUMBER(AZ25),AZ25,0)-IF(ISNUMBER(CE25),CE25,0))&gt;=$U$11),AND($U$8="COUNT_LT",IF(ISNUMBER(AZ25),AZ25,0)&lt;$U$11),AND($U$8="COUNT_LE",IF(ISNUMBER(AZ25),AZ25,0)&lt;=$U$11),AND($U$8="AND_YES",OR(LOWER(LEFT(AZ25&amp;"",2))="да",AZ25=1),OR(LOWER(LEFT(CE25&amp;"",2))="да",CE25=1)),AND($U$8="OR_YES",OR(OR(LOWER(LEFT(AZ25&amp;"",2))="да",AZ25=1),OR(LOWER(LEFT(CE25&amp;"",2))="да",CE25=1)))),$U$14,$U$15))))))))))</f>
        <v/>
      </c>
      <c r="V25" s="70" t="str">
        <f>IF($A25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25="#FIELD",BA25="",AND(OR($V$8="CHANGE_PCT_GE",$V$8="CHANGE_ABS_GE",$V$8="COUNT_FLAG_RULE",$V$8="AND_YES",$V$8="OR_YES"),OR(CF25="#FIELD",CF25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25)))),IF($V$18="LOW_MU",MAX(Настройки!$B$14,$V$16),IF($V$18="NEUTRAL",Настройки!$B$15,IF($V$18="IGNORE","IGNORE",IF(OR(BA25="#FIELD",CF25="#FIELD"),"Поле не найдено","Недостаточно данных")))),IF($V$8="SIGMOID_INC",MAX(Настройки!$B$14,$V$16+($V$17-$V$16)/(1+EXP(-$V$12*(IF(ISNUMBER(BA25),BA25,0)-$V$11)))),IF($V$8="SIGMOID_DEC",MAX(Настройки!$B$14,$V$16+($V$17-$V$16)/(1+EXP($V$12*(IF(ISNUMBER(BA25),BA25,0)-$V$11)))),IF($V$8="TOP_PERCENT",IF((COUNTIF(INDEX(Данные!$A$7:$CV$106,0,MATCH($V$9,Данные!$A$6:$CV$6,0)),"&gt;"&amp;IF(ISNUMBER(BA25),BA25,0))+COUNTIFS(INDEX(Данные!$A$7:$CV$106,0,MATCH($V$9,Данные!$A$6:$CV$6,0)),IF(ISNUMBER(BA25),BA25,0),Данные!$A$7:$A$106,"&lt;"&amp;$A25)+1)/COUNT(INDEX(Данные!$A$7:$CV$106,0,MATCH($V$9,Данные!$A$6:$CV$6,0)))&lt;=$V$11,$V$14,$V$15),IF($V$8="MANUAL_MU",MAX(Настройки!$B$14,MIN(1,IF(ISNUMBER(BA25),BA25,0))),IF($V$8="COUNT_FLAG_RULE",IF(IF(ISNUMBER(BA25),BA25,0)&lt;=$V$11,$V$14,IF(IF(ISNUMBER(BA25),BA25,0)&gt;=$V$12,$V$15,IF(OR(LOWER(LEFT(CF25&amp;"",2))="да",CF25=1),$V$13,$V$15))),IF(OR(AND($V$8="YES_NO",OR(LOWER(LEFT(BA25&amp;"",2))="да",BA25=1)),AND($V$8="THRESHOLD_GE",IF(ISNUMBER(BA25),BA25,0)&gt;=$V$11),AND($V$8="THRESHOLD_GT",IF(ISNUMBER(BA25),BA25,0)&gt;$V$11),AND($V$8="THRESHOLD_LE",IF(ISNUMBER(BA25),BA25,0)&lt;=$V$11),AND($V$8="THRESHOLD_LT",IF(ISNUMBER(BA25),BA25,0)&lt;$V$11),AND($V$8="CHANGE_PCT_GE",IF(IF(ISNUMBER(CF25),CF25,0)=0,IF(ISNUMBER(BA25),BA25,0)&gt;0,(IF(ISNUMBER(BA25),BA25,0)-IF(ISNUMBER(CF25),CF25,0))/ABS(IF(ISNUMBER(CF25),CF25,0))&gt;=$V$11)),AND($V$8="CHANGE_ABS_GE",ABS(IF(ISNUMBER(BA25),BA25,0)-IF(ISNUMBER(CF25),CF25,0))&gt;=$V$11),AND($V$8="COUNT_LT",IF(ISNUMBER(BA25),BA25,0)&lt;$V$11),AND($V$8="COUNT_LE",IF(ISNUMBER(BA25),BA25,0)&lt;=$V$11),AND($V$8="AND_YES",OR(LOWER(LEFT(BA25&amp;"",2))="да",BA25=1),OR(LOWER(LEFT(CF25&amp;"",2))="да",CF25=1)),AND($V$8="OR_YES",OR(OR(LOWER(LEFT(BA25&amp;"",2))="да",BA25=1),OR(LOWER(LEFT(CF25&amp;"",2))="да",CF25=1)))),$V$14,$V$15))))))))))</f>
        <v/>
      </c>
      <c r="W25" s="70" t="str">
        <f>IF($A25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25="#FIELD",BB25="",AND(OR($W$8="CHANGE_PCT_GE",$W$8="CHANGE_ABS_GE",$W$8="COUNT_FLAG_RULE",$W$8="AND_YES",$W$8="OR_YES"),OR(CG25="#FIELD",CG25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25)))),IF($W$18="LOW_MU",MAX(Настройки!$B$14,$W$16),IF($W$18="NEUTRAL",Настройки!$B$15,IF($W$18="IGNORE","IGNORE",IF(OR(BB25="#FIELD",CG25="#FIELD"),"Поле не найдено","Недостаточно данных")))),IF($W$8="SIGMOID_INC",MAX(Настройки!$B$14,$W$16+($W$17-$W$16)/(1+EXP(-$W$12*(IF(ISNUMBER(BB25),BB25,0)-$W$11)))),IF($W$8="SIGMOID_DEC",MAX(Настройки!$B$14,$W$16+($W$17-$W$16)/(1+EXP($W$12*(IF(ISNUMBER(BB25),BB25,0)-$W$11)))),IF($W$8="TOP_PERCENT",IF((COUNTIF(INDEX(Данные!$A$7:$CV$106,0,MATCH($W$9,Данные!$A$6:$CV$6,0)),"&gt;"&amp;IF(ISNUMBER(BB25),BB25,0))+COUNTIFS(INDEX(Данные!$A$7:$CV$106,0,MATCH($W$9,Данные!$A$6:$CV$6,0)),IF(ISNUMBER(BB25),BB25,0),Данные!$A$7:$A$106,"&lt;"&amp;$A25)+1)/COUNT(INDEX(Данные!$A$7:$CV$106,0,MATCH($W$9,Данные!$A$6:$CV$6,0)))&lt;=$W$11,$W$14,$W$15),IF($W$8="MANUAL_MU",MAX(Настройки!$B$14,MIN(1,IF(ISNUMBER(BB25),BB25,0))),IF($W$8="COUNT_FLAG_RULE",IF(IF(ISNUMBER(BB25),BB25,0)&lt;=$W$11,$W$14,IF(IF(ISNUMBER(BB25),BB25,0)&gt;=$W$12,$W$15,IF(OR(LOWER(LEFT(CG25&amp;"",2))="да",CG25=1),$W$13,$W$15))),IF(OR(AND($W$8="YES_NO",OR(LOWER(LEFT(BB25&amp;"",2))="да",BB25=1)),AND($W$8="THRESHOLD_GE",IF(ISNUMBER(BB25),BB25,0)&gt;=$W$11),AND($W$8="THRESHOLD_GT",IF(ISNUMBER(BB25),BB25,0)&gt;$W$11),AND($W$8="THRESHOLD_LE",IF(ISNUMBER(BB25),BB25,0)&lt;=$W$11),AND($W$8="THRESHOLD_LT",IF(ISNUMBER(BB25),BB25,0)&lt;$W$11),AND($W$8="CHANGE_PCT_GE",IF(IF(ISNUMBER(CG25),CG25,0)=0,IF(ISNUMBER(BB25),BB25,0)&gt;0,(IF(ISNUMBER(BB25),BB25,0)-IF(ISNUMBER(CG25),CG25,0))/ABS(IF(ISNUMBER(CG25),CG25,0))&gt;=$W$11)),AND($W$8="CHANGE_ABS_GE",ABS(IF(ISNUMBER(BB25),BB25,0)-IF(ISNUMBER(CG25),CG25,0))&gt;=$W$11),AND($W$8="COUNT_LT",IF(ISNUMBER(BB25),BB25,0)&lt;$W$11),AND($W$8="COUNT_LE",IF(ISNUMBER(BB25),BB25,0)&lt;=$W$11),AND($W$8="AND_YES",OR(LOWER(LEFT(BB25&amp;"",2))="да",BB25=1),OR(LOWER(LEFT(CG25&amp;"",2))="да",CG25=1)),AND($W$8="OR_YES",OR(OR(LOWER(LEFT(BB25&amp;"",2))="да",BB25=1),OR(LOWER(LEFT(CG25&amp;"",2))="да",CG25=1)))),$W$14,$W$15))))))))))</f>
        <v/>
      </c>
      <c r="X25" s="70" t="str">
        <f>IF($A25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25="#FIELD",BC25="",AND(OR($X$8="CHANGE_PCT_GE",$X$8="CHANGE_ABS_GE",$X$8="COUNT_FLAG_RULE",$X$8="AND_YES",$X$8="OR_YES"),OR(CH25="#FIELD",CH25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25)))),IF($X$18="LOW_MU",MAX(Настройки!$B$14,$X$16),IF($X$18="NEUTRAL",Настройки!$B$15,IF($X$18="IGNORE","IGNORE",IF(OR(BC25="#FIELD",CH25="#FIELD"),"Поле не найдено","Недостаточно данных")))),IF($X$8="SIGMOID_INC",MAX(Настройки!$B$14,$X$16+($X$17-$X$16)/(1+EXP(-$X$12*(IF(ISNUMBER(BC25),BC25,0)-$X$11)))),IF($X$8="SIGMOID_DEC",MAX(Настройки!$B$14,$X$16+($X$17-$X$16)/(1+EXP($X$12*(IF(ISNUMBER(BC25),BC25,0)-$X$11)))),IF($X$8="TOP_PERCENT",IF((COUNTIF(INDEX(Данные!$A$7:$CV$106,0,MATCH($X$9,Данные!$A$6:$CV$6,0)),"&gt;"&amp;IF(ISNUMBER(BC25),BC25,0))+COUNTIFS(INDEX(Данные!$A$7:$CV$106,0,MATCH($X$9,Данные!$A$6:$CV$6,0)),IF(ISNUMBER(BC25),BC25,0),Данные!$A$7:$A$106,"&lt;"&amp;$A25)+1)/COUNT(INDEX(Данные!$A$7:$CV$106,0,MATCH($X$9,Данные!$A$6:$CV$6,0)))&lt;=$X$11,$X$14,$X$15),IF($X$8="MANUAL_MU",MAX(Настройки!$B$14,MIN(1,IF(ISNUMBER(BC25),BC25,0))),IF($X$8="COUNT_FLAG_RULE",IF(IF(ISNUMBER(BC25),BC25,0)&lt;=$X$11,$X$14,IF(IF(ISNUMBER(BC25),BC25,0)&gt;=$X$12,$X$15,IF(OR(LOWER(LEFT(CH25&amp;"",2))="да",CH25=1),$X$13,$X$15))),IF(OR(AND($X$8="YES_NO",OR(LOWER(LEFT(BC25&amp;"",2))="да",BC25=1)),AND($X$8="THRESHOLD_GE",IF(ISNUMBER(BC25),BC25,0)&gt;=$X$11),AND($X$8="THRESHOLD_GT",IF(ISNUMBER(BC25),BC25,0)&gt;$X$11),AND($X$8="THRESHOLD_LE",IF(ISNUMBER(BC25),BC25,0)&lt;=$X$11),AND($X$8="THRESHOLD_LT",IF(ISNUMBER(BC25),BC25,0)&lt;$X$11),AND($X$8="CHANGE_PCT_GE",IF(IF(ISNUMBER(CH25),CH25,0)=0,IF(ISNUMBER(BC25),BC25,0)&gt;0,(IF(ISNUMBER(BC25),BC25,0)-IF(ISNUMBER(CH25),CH25,0))/ABS(IF(ISNUMBER(CH25),CH25,0))&gt;=$X$11)),AND($X$8="CHANGE_ABS_GE",ABS(IF(ISNUMBER(BC25),BC25,0)-IF(ISNUMBER(CH25),CH25,0))&gt;=$X$11),AND($X$8="COUNT_LT",IF(ISNUMBER(BC25),BC25,0)&lt;$X$11),AND($X$8="COUNT_LE",IF(ISNUMBER(BC25),BC25,0)&lt;=$X$11),AND($X$8="AND_YES",OR(LOWER(LEFT(BC25&amp;"",2))="да",BC25=1),OR(LOWER(LEFT(CH25&amp;"",2))="да",CH25=1)),AND($X$8="OR_YES",OR(OR(LOWER(LEFT(BC25&amp;"",2))="да",BC25=1),OR(LOWER(LEFT(CH25&amp;"",2))="да",CH25=1)))),$X$14,$X$15))))))))))</f>
        <v/>
      </c>
      <c r="Y25" s="70" t="str">
        <f>IF($A25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25="#FIELD",BD25="",AND(OR($Y$8="CHANGE_PCT_GE",$Y$8="CHANGE_ABS_GE",$Y$8="COUNT_FLAG_RULE",$Y$8="AND_YES",$Y$8="OR_YES"),OR(CI25="#FIELD",CI25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25)))),IF($Y$18="LOW_MU",MAX(Настройки!$B$14,$Y$16),IF($Y$18="NEUTRAL",Настройки!$B$15,IF($Y$18="IGNORE","IGNORE",IF(OR(BD25="#FIELD",CI25="#FIELD"),"Поле не найдено","Недостаточно данных")))),IF($Y$8="SIGMOID_INC",MAX(Настройки!$B$14,$Y$16+($Y$17-$Y$16)/(1+EXP(-$Y$12*(IF(ISNUMBER(BD25),BD25,0)-$Y$11)))),IF($Y$8="SIGMOID_DEC",MAX(Настройки!$B$14,$Y$16+($Y$17-$Y$16)/(1+EXP($Y$12*(IF(ISNUMBER(BD25),BD25,0)-$Y$11)))),IF($Y$8="TOP_PERCENT",IF((COUNTIF(INDEX(Данные!$A$7:$CV$106,0,MATCH($Y$9,Данные!$A$6:$CV$6,0)),"&gt;"&amp;IF(ISNUMBER(BD25),BD25,0))+COUNTIFS(INDEX(Данные!$A$7:$CV$106,0,MATCH($Y$9,Данные!$A$6:$CV$6,0)),IF(ISNUMBER(BD25),BD25,0),Данные!$A$7:$A$106,"&lt;"&amp;$A25)+1)/COUNT(INDEX(Данные!$A$7:$CV$106,0,MATCH($Y$9,Данные!$A$6:$CV$6,0)))&lt;=$Y$11,$Y$14,$Y$15),IF($Y$8="MANUAL_MU",MAX(Настройки!$B$14,MIN(1,IF(ISNUMBER(BD25),BD25,0))),IF($Y$8="COUNT_FLAG_RULE",IF(IF(ISNUMBER(BD25),BD25,0)&lt;=$Y$11,$Y$14,IF(IF(ISNUMBER(BD25),BD25,0)&gt;=$Y$12,$Y$15,IF(OR(LOWER(LEFT(CI25&amp;"",2))="да",CI25=1),$Y$13,$Y$15))),IF(OR(AND($Y$8="YES_NO",OR(LOWER(LEFT(BD25&amp;"",2))="да",BD25=1)),AND($Y$8="THRESHOLD_GE",IF(ISNUMBER(BD25),BD25,0)&gt;=$Y$11),AND($Y$8="THRESHOLD_GT",IF(ISNUMBER(BD25),BD25,0)&gt;$Y$11),AND($Y$8="THRESHOLD_LE",IF(ISNUMBER(BD25),BD25,0)&lt;=$Y$11),AND($Y$8="THRESHOLD_LT",IF(ISNUMBER(BD25),BD25,0)&lt;$Y$11),AND($Y$8="CHANGE_PCT_GE",IF(IF(ISNUMBER(CI25),CI25,0)=0,IF(ISNUMBER(BD25),BD25,0)&gt;0,(IF(ISNUMBER(BD25),BD25,0)-IF(ISNUMBER(CI25),CI25,0))/ABS(IF(ISNUMBER(CI25),CI25,0))&gt;=$Y$11)),AND($Y$8="CHANGE_ABS_GE",ABS(IF(ISNUMBER(BD25),BD25,0)-IF(ISNUMBER(CI25),CI25,0))&gt;=$Y$11),AND($Y$8="COUNT_LT",IF(ISNUMBER(BD25),BD25,0)&lt;$Y$11),AND($Y$8="COUNT_LE",IF(ISNUMBER(BD25),BD25,0)&lt;=$Y$11),AND($Y$8="AND_YES",OR(LOWER(LEFT(BD25&amp;"",2))="да",BD25=1),OR(LOWER(LEFT(CI25&amp;"",2))="да",CI25=1)),AND($Y$8="OR_YES",OR(OR(LOWER(LEFT(BD25&amp;"",2))="да",BD25=1),OR(LOWER(LEFT(CI25&amp;"",2))="да",CI25=1)))),$Y$14,$Y$15))))))))))</f>
        <v/>
      </c>
      <c r="Z25" s="70" t="str">
        <f>IF($A25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25="#FIELD",BE25="",AND(OR($Z$8="CHANGE_PCT_GE",$Z$8="CHANGE_ABS_GE",$Z$8="COUNT_FLAG_RULE",$Z$8="AND_YES",$Z$8="OR_YES"),OR(CJ25="#FIELD",CJ25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25)))),IF($Z$18="LOW_MU",MAX(Настройки!$B$14,$Z$16),IF($Z$18="NEUTRAL",Настройки!$B$15,IF($Z$18="IGNORE","IGNORE",IF(OR(BE25="#FIELD",CJ25="#FIELD"),"Поле не найдено","Недостаточно данных")))),IF($Z$8="SIGMOID_INC",MAX(Настройки!$B$14,$Z$16+($Z$17-$Z$16)/(1+EXP(-$Z$12*(IF(ISNUMBER(BE25),BE25,0)-$Z$11)))),IF($Z$8="SIGMOID_DEC",MAX(Настройки!$B$14,$Z$16+($Z$17-$Z$16)/(1+EXP($Z$12*(IF(ISNUMBER(BE25),BE25,0)-$Z$11)))),IF($Z$8="TOP_PERCENT",IF((COUNTIF(INDEX(Данные!$A$7:$CV$106,0,MATCH($Z$9,Данные!$A$6:$CV$6,0)),"&gt;"&amp;IF(ISNUMBER(BE25),BE25,0))+COUNTIFS(INDEX(Данные!$A$7:$CV$106,0,MATCH($Z$9,Данные!$A$6:$CV$6,0)),IF(ISNUMBER(BE25),BE25,0),Данные!$A$7:$A$106,"&lt;"&amp;$A25)+1)/COUNT(INDEX(Данные!$A$7:$CV$106,0,MATCH($Z$9,Данные!$A$6:$CV$6,0)))&lt;=$Z$11,$Z$14,$Z$15),IF($Z$8="MANUAL_MU",MAX(Настройки!$B$14,MIN(1,IF(ISNUMBER(BE25),BE25,0))),IF($Z$8="COUNT_FLAG_RULE",IF(IF(ISNUMBER(BE25),BE25,0)&lt;=$Z$11,$Z$14,IF(IF(ISNUMBER(BE25),BE25,0)&gt;=$Z$12,$Z$15,IF(OR(LOWER(LEFT(CJ25&amp;"",2))="да",CJ25=1),$Z$13,$Z$15))),IF(OR(AND($Z$8="YES_NO",OR(LOWER(LEFT(BE25&amp;"",2))="да",BE25=1)),AND($Z$8="THRESHOLD_GE",IF(ISNUMBER(BE25),BE25,0)&gt;=$Z$11),AND($Z$8="THRESHOLD_GT",IF(ISNUMBER(BE25),BE25,0)&gt;$Z$11),AND($Z$8="THRESHOLD_LE",IF(ISNUMBER(BE25),BE25,0)&lt;=$Z$11),AND($Z$8="THRESHOLD_LT",IF(ISNUMBER(BE25),BE25,0)&lt;$Z$11),AND($Z$8="CHANGE_PCT_GE",IF(IF(ISNUMBER(CJ25),CJ25,0)=0,IF(ISNUMBER(BE25),BE25,0)&gt;0,(IF(ISNUMBER(BE25),BE25,0)-IF(ISNUMBER(CJ25),CJ25,0))/ABS(IF(ISNUMBER(CJ25),CJ25,0))&gt;=$Z$11)),AND($Z$8="CHANGE_ABS_GE",ABS(IF(ISNUMBER(BE25),BE25,0)-IF(ISNUMBER(CJ25),CJ25,0))&gt;=$Z$11),AND($Z$8="COUNT_LT",IF(ISNUMBER(BE25),BE25,0)&lt;$Z$11),AND($Z$8="COUNT_LE",IF(ISNUMBER(BE25),BE25,0)&lt;=$Z$11),AND($Z$8="AND_YES",OR(LOWER(LEFT(BE25&amp;"",2))="да",BE25=1),OR(LOWER(LEFT(CJ25&amp;"",2))="да",CJ25=1)),AND($Z$8="OR_YES",OR(OR(LOWER(LEFT(BE25&amp;"",2))="да",BE25=1),OR(LOWER(LEFT(CJ25&amp;"",2))="да",CJ25=1)))),$Z$14,$Z$15))))))))))</f>
        <v/>
      </c>
      <c r="AA25" s="70" t="str">
        <f>IF($A25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25="#FIELD",BF25="",AND(OR($AA$8="CHANGE_PCT_GE",$AA$8="CHANGE_ABS_GE",$AA$8="COUNT_FLAG_RULE",$AA$8="AND_YES",$AA$8="OR_YES"),OR(CK25="#FIELD",CK25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25)))),IF($AA$18="LOW_MU",MAX(Настройки!$B$14,$AA$16),IF($AA$18="NEUTRAL",Настройки!$B$15,IF($AA$18="IGNORE","IGNORE",IF(OR(BF25="#FIELD",CK25="#FIELD"),"Поле не найдено","Недостаточно данных")))),IF($AA$8="SIGMOID_INC",MAX(Настройки!$B$14,$AA$16+($AA$17-$AA$16)/(1+EXP(-$AA$12*(IF(ISNUMBER(BF25),BF25,0)-$AA$11)))),IF($AA$8="SIGMOID_DEC",MAX(Настройки!$B$14,$AA$16+($AA$17-$AA$16)/(1+EXP($AA$12*(IF(ISNUMBER(BF25),BF25,0)-$AA$11)))),IF($AA$8="TOP_PERCENT",IF((COUNTIF(INDEX(Данные!$A$7:$CV$106,0,MATCH($AA$9,Данные!$A$6:$CV$6,0)),"&gt;"&amp;IF(ISNUMBER(BF25),BF25,0))+COUNTIFS(INDEX(Данные!$A$7:$CV$106,0,MATCH($AA$9,Данные!$A$6:$CV$6,0)),IF(ISNUMBER(BF25),BF25,0),Данные!$A$7:$A$106,"&lt;"&amp;$A25)+1)/COUNT(INDEX(Данные!$A$7:$CV$106,0,MATCH($AA$9,Данные!$A$6:$CV$6,0)))&lt;=$AA$11,$AA$14,$AA$15),IF($AA$8="MANUAL_MU",MAX(Настройки!$B$14,MIN(1,IF(ISNUMBER(BF25),BF25,0))),IF($AA$8="COUNT_FLAG_RULE",IF(IF(ISNUMBER(BF25),BF25,0)&lt;=$AA$11,$AA$14,IF(IF(ISNUMBER(BF25),BF25,0)&gt;=$AA$12,$AA$15,IF(OR(LOWER(LEFT(CK25&amp;"",2))="да",CK25=1),$AA$13,$AA$15))),IF(OR(AND($AA$8="YES_NO",OR(LOWER(LEFT(BF25&amp;"",2))="да",BF25=1)),AND($AA$8="THRESHOLD_GE",IF(ISNUMBER(BF25),BF25,0)&gt;=$AA$11),AND($AA$8="THRESHOLD_GT",IF(ISNUMBER(BF25),BF25,0)&gt;$AA$11),AND($AA$8="THRESHOLD_LE",IF(ISNUMBER(BF25),BF25,0)&lt;=$AA$11),AND($AA$8="THRESHOLD_LT",IF(ISNUMBER(BF25),BF25,0)&lt;$AA$11),AND($AA$8="CHANGE_PCT_GE",IF(IF(ISNUMBER(CK25),CK25,0)=0,IF(ISNUMBER(BF25),BF25,0)&gt;0,(IF(ISNUMBER(BF25),BF25,0)-IF(ISNUMBER(CK25),CK25,0))/ABS(IF(ISNUMBER(CK25),CK25,0))&gt;=$AA$11)),AND($AA$8="CHANGE_ABS_GE",ABS(IF(ISNUMBER(BF25),BF25,0)-IF(ISNUMBER(CK25),CK25,0))&gt;=$AA$11),AND($AA$8="COUNT_LT",IF(ISNUMBER(BF25),BF25,0)&lt;$AA$11),AND($AA$8="COUNT_LE",IF(ISNUMBER(BF25),BF25,0)&lt;=$AA$11),AND($AA$8="AND_YES",OR(LOWER(LEFT(BF25&amp;"",2))="да",BF25=1),OR(LOWER(LEFT(CK25&amp;"",2))="да",CK25=1)),AND($AA$8="OR_YES",OR(OR(LOWER(LEFT(BF25&amp;"",2))="да",BF25=1),OR(LOWER(LEFT(CK25&amp;"",2))="да",CK25=1)))),$AA$14,$AA$15))))))))))</f>
        <v/>
      </c>
      <c r="AB25" s="70" t="str">
        <f>IF($A25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25="#FIELD",BG25="",AND(OR($AB$8="CHANGE_PCT_GE",$AB$8="CHANGE_ABS_GE",$AB$8="COUNT_FLAG_RULE",$AB$8="AND_YES",$AB$8="OR_YES"),OR(CL25="#FIELD",CL25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25)))),IF($AB$18="LOW_MU",MAX(Настройки!$B$14,$AB$16),IF($AB$18="NEUTRAL",Настройки!$B$15,IF($AB$18="IGNORE","IGNORE",IF(OR(BG25="#FIELD",CL25="#FIELD"),"Поле не найдено","Недостаточно данных")))),IF($AB$8="SIGMOID_INC",MAX(Настройки!$B$14,$AB$16+($AB$17-$AB$16)/(1+EXP(-$AB$12*(IF(ISNUMBER(BG25),BG25,0)-$AB$11)))),IF($AB$8="SIGMOID_DEC",MAX(Настройки!$B$14,$AB$16+($AB$17-$AB$16)/(1+EXP($AB$12*(IF(ISNUMBER(BG25),BG25,0)-$AB$11)))),IF($AB$8="TOP_PERCENT",IF((COUNTIF(INDEX(Данные!$A$7:$CV$106,0,MATCH($AB$9,Данные!$A$6:$CV$6,0)),"&gt;"&amp;IF(ISNUMBER(BG25),BG25,0))+COUNTIFS(INDEX(Данные!$A$7:$CV$106,0,MATCH($AB$9,Данные!$A$6:$CV$6,0)),IF(ISNUMBER(BG25),BG25,0),Данные!$A$7:$A$106,"&lt;"&amp;$A25)+1)/COUNT(INDEX(Данные!$A$7:$CV$106,0,MATCH($AB$9,Данные!$A$6:$CV$6,0)))&lt;=$AB$11,$AB$14,$AB$15),IF($AB$8="MANUAL_MU",MAX(Настройки!$B$14,MIN(1,IF(ISNUMBER(BG25),BG25,0))),IF($AB$8="COUNT_FLAG_RULE",IF(IF(ISNUMBER(BG25),BG25,0)&lt;=$AB$11,$AB$14,IF(IF(ISNUMBER(BG25),BG25,0)&gt;=$AB$12,$AB$15,IF(OR(LOWER(LEFT(CL25&amp;"",2))="да",CL25=1),$AB$13,$AB$15))),IF(OR(AND($AB$8="YES_NO",OR(LOWER(LEFT(BG25&amp;"",2))="да",BG25=1)),AND($AB$8="THRESHOLD_GE",IF(ISNUMBER(BG25),BG25,0)&gt;=$AB$11),AND($AB$8="THRESHOLD_GT",IF(ISNUMBER(BG25),BG25,0)&gt;$AB$11),AND($AB$8="THRESHOLD_LE",IF(ISNUMBER(BG25),BG25,0)&lt;=$AB$11),AND($AB$8="THRESHOLD_LT",IF(ISNUMBER(BG25),BG25,0)&lt;$AB$11),AND($AB$8="CHANGE_PCT_GE",IF(IF(ISNUMBER(CL25),CL25,0)=0,IF(ISNUMBER(BG25),BG25,0)&gt;0,(IF(ISNUMBER(BG25),BG25,0)-IF(ISNUMBER(CL25),CL25,0))/ABS(IF(ISNUMBER(CL25),CL25,0))&gt;=$AB$11)),AND($AB$8="CHANGE_ABS_GE",ABS(IF(ISNUMBER(BG25),BG25,0)-IF(ISNUMBER(CL25),CL25,0))&gt;=$AB$11),AND($AB$8="COUNT_LT",IF(ISNUMBER(BG25),BG25,0)&lt;$AB$11),AND($AB$8="COUNT_LE",IF(ISNUMBER(BG25),BG25,0)&lt;=$AB$11),AND($AB$8="AND_YES",OR(LOWER(LEFT(BG25&amp;"",2))="да",BG25=1),OR(LOWER(LEFT(CL25&amp;"",2))="да",CL25=1)),AND($AB$8="OR_YES",OR(OR(LOWER(LEFT(BG25&amp;"",2))="да",BG25=1),OR(LOWER(LEFT(CL25&amp;"",2))="да",CL25=1)))),$AB$14,$AB$15))))))))))</f>
        <v/>
      </c>
      <c r="AC25" s="70" t="str">
        <f>IF($A25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25="#FIELD",BH25="",AND(OR($AC$8="CHANGE_PCT_GE",$AC$8="CHANGE_ABS_GE",$AC$8="COUNT_FLAG_RULE",$AC$8="AND_YES",$AC$8="OR_YES"),OR(CM25="#FIELD",CM25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25)))),IF($AC$18="LOW_MU",MAX(Настройки!$B$14,$AC$16),IF($AC$18="NEUTRAL",Настройки!$B$15,IF($AC$18="IGNORE","IGNORE",IF(OR(BH25="#FIELD",CM25="#FIELD"),"Поле не найдено","Недостаточно данных")))),IF($AC$8="SIGMOID_INC",MAX(Настройки!$B$14,$AC$16+($AC$17-$AC$16)/(1+EXP(-$AC$12*(IF(ISNUMBER(BH25),BH25,0)-$AC$11)))),IF($AC$8="SIGMOID_DEC",MAX(Настройки!$B$14,$AC$16+($AC$17-$AC$16)/(1+EXP($AC$12*(IF(ISNUMBER(BH25),BH25,0)-$AC$11)))),IF($AC$8="TOP_PERCENT",IF((COUNTIF(INDEX(Данные!$A$7:$CV$106,0,MATCH($AC$9,Данные!$A$6:$CV$6,0)),"&gt;"&amp;IF(ISNUMBER(BH25),BH25,0))+COUNTIFS(INDEX(Данные!$A$7:$CV$106,0,MATCH($AC$9,Данные!$A$6:$CV$6,0)),IF(ISNUMBER(BH25),BH25,0),Данные!$A$7:$A$106,"&lt;"&amp;$A25)+1)/COUNT(INDEX(Данные!$A$7:$CV$106,0,MATCH($AC$9,Данные!$A$6:$CV$6,0)))&lt;=$AC$11,$AC$14,$AC$15),IF($AC$8="MANUAL_MU",MAX(Настройки!$B$14,MIN(1,IF(ISNUMBER(BH25),BH25,0))),IF($AC$8="COUNT_FLAG_RULE",IF(IF(ISNUMBER(BH25),BH25,0)&lt;=$AC$11,$AC$14,IF(IF(ISNUMBER(BH25),BH25,0)&gt;=$AC$12,$AC$15,IF(OR(LOWER(LEFT(CM25&amp;"",2))="да",CM25=1),$AC$13,$AC$15))),IF(OR(AND($AC$8="YES_NO",OR(LOWER(LEFT(BH25&amp;"",2))="да",BH25=1)),AND($AC$8="THRESHOLD_GE",IF(ISNUMBER(BH25),BH25,0)&gt;=$AC$11),AND($AC$8="THRESHOLD_GT",IF(ISNUMBER(BH25),BH25,0)&gt;$AC$11),AND($AC$8="THRESHOLD_LE",IF(ISNUMBER(BH25),BH25,0)&lt;=$AC$11),AND($AC$8="THRESHOLD_LT",IF(ISNUMBER(BH25),BH25,0)&lt;$AC$11),AND($AC$8="CHANGE_PCT_GE",IF(IF(ISNUMBER(CM25),CM25,0)=0,IF(ISNUMBER(BH25),BH25,0)&gt;0,(IF(ISNUMBER(BH25),BH25,0)-IF(ISNUMBER(CM25),CM25,0))/ABS(IF(ISNUMBER(CM25),CM25,0))&gt;=$AC$11)),AND($AC$8="CHANGE_ABS_GE",ABS(IF(ISNUMBER(BH25),BH25,0)-IF(ISNUMBER(CM25),CM25,0))&gt;=$AC$11),AND($AC$8="COUNT_LT",IF(ISNUMBER(BH25),BH25,0)&lt;$AC$11),AND($AC$8="COUNT_LE",IF(ISNUMBER(BH25),BH25,0)&lt;=$AC$11),AND($AC$8="AND_YES",OR(LOWER(LEFT(BH25&amp;"",2))="да",BH25=1),OR(LOWER(LEFT(CM25&amp;"",2))="да",CM25=1)),AND($AC$8="OR_YES",OR(OR(LOWER(LEFT(BH25&amp;"",2))="да",BH25=1),OR(LOWER(LEFT(CM25&amp;"",2))="да",CM25=1)))),$AC$14,$AC$15))))))))))</f>
        <v/>
      </c>
      <c r="AD25" s="70" t="str">
        <f>IF($A25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25="#FIELD",BI25="",AND(OR($AD$8="CHANGE_PCT_GE",$AD$8="CHANGE_ABS_GE",$AD$8="COUNT_FLAG_RULE",$AD$8="AND_YES",$AD$8="OR_YES"),OR(CN25="#FIELD",CN25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25)))),IF($AD$18="LOW_MU",MAX(Настройки!$B$14,$AD$16),IF($AD$18="NEUTRAL",Настройки!$B$15,IF($AD$18="IGNORE","IGNORE",IF(OR(BI25="#FIELD",CN25="#FIELD"),"Поле не найдено","Недостаточно данных")))),IF($AD$8="SIGMOID_INC",MAX(Настройки!$B$14,$AD$16+($AD$17-$AD$16)/(1+EXP(-$AD$12*(IF(ISNUMBER(BI25),BI25,0)-$AD$11)))),IF($AD$8="SIGMOID_DEC",MAX(Настройки!$B$14,$AD$16+($AD$17-$AD$16)/(1+EXP($AD$12*(IF(ISNUMBER(BI25),BI25,0)-$AD$11)))),IF($AD$8="TOP_PERCENT",IF((COUNTIF(INDEX(Данные!$A$7:$CV$106,0,MATCH($AD$9,Данные!$A$6:$CV$6,0)),"&gt;"&amp;IF(ISNUMBER(BI25),BI25,0))+COUNTIFS(INDEX(Данные!$A$7:$CV$106,0,MATCH($AD$9,Данные!$A$6:$CV$6,0)),IF(ISNUMBER(BI25),BI25,0),Данные!$A$7:$A$106,"&lt;"&amp;$A25)+1)/COUNT(INDEX(Данные!$A$7:$CV$106,0,MATCH($AD$9,Данные!$A$6:$CV$6,0)))&lt;=$AD$11,$AD$14,$AD$15),IF($AD$8="MANUAL_MU",MAX(Настройки!$B$14,MIN(1,IF(ISNUMBER(BI25),BI25,0))),IF($AD$8="COUNT_FLAG_RULE",IF(IF(ISNUMBER(BI25),BI25,0)&lt;=$AD$11,$AD$14,IF(IF(ISNUMBER(BI25),BI25,0)&gt;=$AD$12,$AD$15,IF(OR(LOWER(LEFT(CN25&amp;"",2))="да",CN25=1),$AD$13,$AD$15))),IF(OR(AND($AD$8="YES_NO",OR(LOWER(LEFT(BI25&amp;"",2))="да",BI25=1)),AND($AD$8="THRESHOLD_GE",IF(ISNUMBER(BI25),BI25,0)&gt;=$AD$11),AND($AD$8="THRESHOLD_GT",IF(ISNUMBER(BI25),BI25,0)&gt;$AD$11),AND($AD$8="THRESHOLD_LE",IF(ISNUMBER(BI25),BI25,0)&lt;=$AD$11),AND($AD$8="THRESHOLD_LT",IF(ISNUMBER(BI25),BI25,0)&lt;$AD$11),AND($AD$8="CHANGE_PCT_GE",IF(IF(ISNUMBER(CN25),CN25,0)=0,IF(ISNUMBER(BI25),BI25,0)&gt;0,(IF(ISNUMBER(BI25),BI25,0)-IF(ISNUMBER(CN25),CN25,0))/ABS(IF(ISNUMBER(CN25),CN25,0))&gt;=$AD$11)),AND($AD$8="CHANGE_ABS_GE",ABS(IF(ISNUMBER(BI25),BI25,0)-IF(ISNUMBER(CN25),CN25,0))&gt;=$AD$11),AND($AD$8="COUNT_LT",IF(ISNUMBER(BI25),BI25,0)&lt;$AD$11),AND($AD$8="COUNT_LE",IF(ISNUMBER(BI25),BI25,0)&lt;=$AD$11),AND($AD$8="AND_YES",OR(LOWER(LEFT(BI25&amp;"",2))="да",BI25=1),OR(LOWER(LEFT(CN25&amp;"",2))="да",CN25=1)),AND($AD$8="OR_YES",OR(OR(LOWER(LEFT(BI25&amp;"",2))="да",BI25=1),OR(LOWER(LEFT(CN25&amp;"",2))="да",CN25=1)))),$AD$14,$AD$15))))))))))</f>
        <v/>
      </c>
      <c r="AE25" s="71" t="str">
        <f>IF($A25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25="#FIELD",BJ25="",AND(OR($AE$8="CHANGE_PCT_GE",$AE$8="CHANGE_ABS_GE",$AE$8="COUNT_FLAG_RULE",$AE$8="AND_YES",$AE$8="OR_YES"),OR(CO25="#FIELD",CO25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25)))),IF($AE$18="LOW_MU",MAX(Настройки!$B$14,$AE$16),IF($AE$18="NEUTRAL",Настройки!$B$15,IF($AE$18="IGNORE","IGNORE",IF(OR(BJ25="#FIELD",CO25="#FIELD"),"Поле не найдено","Недостаточно данных")))),IF($AE$8="SIGMOID_INC",MAX(Настройки!$B$14,$AE$16+($AE$17-$AE$16)/(1+EXP(-$AE$12*(IF(ISNUMBER(BJ25),BJ25,0)-$AE$11)))),IF($AE$8="SIGMOID_DEC",MAX(Настройки!$B$14,$AE$16+($AE$17-$AE$16)/(1+EXP($AE$12*(IF(ISNUMBER(BJ25),BJ25,0)-$AE$11)))),IF($AE$8="TOP_PERCENT",IF((COUNTIF(INDEX(Данные!$A$7:$CV$106,0,MATCH($AE$9,Данные!$A$6:$CV$6,0)),"&gt;"&amp;IF(ISNUMBER(BJ25),BJ25,0))+COUNTIFS(INDEX(Данные!$A$7:$CV$106,0,MATCH($AE$9,Данные!$A$6:$CV$6,0)),IF(ISNUMBER(BJ25),BJ25,0),Данные!$A$7:$A$106,"&lt;"&amp;$A25)+1)/COUNT(INDEX(Данные!$A$7:$CV$106,0,MATCH($AE$9,Данные!$A$6:$CV$6,0)))&lt;=$AE$11,$AE$14,$AE$15),IF($AE$8="MANUAL_MU",MAX(Настройки!$B$14,MIN(1,IF(ISNUMBER(BJ25),BJ25,0))),IF($AE$8="COUNT_FLAG_RULE",IF(IF(ISNUMBER(BJ25),BJ25,0)&lt;=$AE$11,$AE$14,IF(IF(ISNUMBER(BJ25),BJ25,0)&gt;=$AE$12,$AE$15,IF(OR(LOWER(LEFT(CO25&amp;"",2))="да",CO25=1),$AE$13,$AE$15))),IF(OR(AND($AE$8="YES_NO",OR(LOWER(LEFT(BJ25&amp;"",2))="да",BJ25=1)),AND($AE$8="THRESHOLD_GE",IF(ISNUMBER(BJ25),BJ25,0)&gt;=$AE$11),AND($AE$8="THRESHOLD_GT",IF(ISNUMBER(BJ25),BJ25,0)&gt;$AE$11),AND($AE$8="THRESHOLD_LE",IF(ISNUMBER(BJ25),BJ25,0)&lt;=$AE$11),AND($AE$8="THRESHOLD_LT",IF(ISNUMBER(BJ25),BJ25,0)&lt;$AE$11),AND($AE$8="CHANGE_PCT_GE",IF(IF(ISNUMBER(CO25),CO25,0)=0,IF(ISNUMBER(BJ25),BJ25,0)&gt;0,(IF(ISNUMBER(BJ25),BJ25,0)-IF(ISNUMBER(CO25),CO25,0))/ABS(IF(ISNUMBER(CO25),CO25,0))&gt;=$AE$11)),AND($AE$8="CHANGE_ABS_GE",ABS(IF(ISNUMBER(BJ25),BJ25,0)-IF(ISNUMBER(CO25),CO25,0))&gt;=$AE$11),AND($AE$8="COUNT_LT",IF(ISNUMBER(BJ25),BJ25,0)&lt;$AE$11),AND($AE$8="COUNT_LE",IF(ISNUMBER(BJ25),BJ25,0)&lt;=$AE$11),AND($AE$8="AND_YES",OR(LOWER(LEFT(BJ25&amp;"",2))="да",BJ25=1),OR(LOWER(LEFT(CO25&amp;"",2))="да",CO25=1)),AND($AE$8="OR_YES",OR(OR(LOWER(LEFT(BJ25&amp;"",2))="да",BJ25=1),OR(LOWER(LEFT(CO25&amp;"",2))="да",CO25=1)))),$AE$14,$AE$15))))))))))</f>
        <v/>
      </c>
      <c r="AF25" s="75"/>
      <c r="AG25" s="76" t="str">
        <f>IF($A25="","",IF($B$4&lt;&gt;"Да","",IF($B$9="","",IF(COUNTIF(Данные!$A$6:$CV$6,$B$9)=0,"#FIELD",INDEX(Данные!$A$7:$CV$106,ROW()-19,MATCH($B$9,Данные!$A$6:$CV$6,0))))))</f>
        <v>Нет</v>
      </c>
      <c r="AH25" s="76" t="str">
        <f>IF($A25="","",IF($C$4&lt;&gt;"Да","",IF($C$9="","",IF(COUNTIF(Данные!$A$6:$CV$6,$C$9)=0,"#FIELD",INDEX(Данные!$A$7:$CV$106,ROW()-19,MATCH($C$9,Данные!$A$6:$CV$6,0))))))</f>
        <v>Нет</v>
      </c>
      <c r="AI25" s="76" t="str">
        <f>IF($A25="","",IF($D$4&lt;&gt;"Да","",IF($D$9="","",IF(COUNTIF(Данные!$A$6:$CV$6,$D$9)=0,"#FIELD",INDEX(Данные!$A$7:$CV$106,ROW()-19,MATCH($D$9,Данные!$A$6:$CV$6,0))))))</f>
        <v>Да</v>
      </c>
      <c r="AJ25" s="76" t="str">
        <f>IF($A25="","",IF($E$4&lt;&gt;"Да","",IF($E$9="","",IF(COUNTIF(Данные!$A$6:$CV$6,$E$9)=0,"#FIELD",INDEX(Данные!$A$7:$CV$106,ROW()-19,MATCH($E$9,Данные!$A$6:$CV$6,0))))))</f>
        <v>Нет</v>
      </c>
      <c r="AK25" s="76" t="str">
        <f>IF($A25="","",IF($F$4&lt;&gt;"Да","",IF($F$9="","",IF(COUNTIF(Данные!$A$6:$CV$6,$F$9)=0,"#FIELD",INDEX(Данные!$A$7:$CV$106,ROW()-19,MATCH($F$9,Данные!$A$6:$CV$6,0))))))</f>
        <v>Нет</v>
      </c>
      <c r="AL25" s="76" t="str">
        <f>IF($A25="","",IF($G$4&lt;&gt;"Да","",IF($G$9="","",IF(COUNTIF(Данные!$A$6:$CV$6,$G$9)=0,"#FIELD",INDEX(Данные!$A$7:$CV$106,ROW()-19,MATCH($G$9,Данные!$A$6:$CV$6,0))))))</f>
        <v>Нет</v>
      </c>
      <c r="AM25" s="76">
        <f>IF($A25="","",IF($H$4&lt;&gt;"Да","",IF($H$9="","",IF(COUNTIF(Данные!$A$6:$CV$6,$H$9)=0,"#FIELD",INDEX(Данные!$A$7:$CV$106,ROW()-19,MATCH($H$9,Данные!$A$6:$CV$6,0))))))</f>
        <v>0.18904109589041096</v>
      </c>
      <c r="AN25" s="76" t="str">
        <f>IF($A25="","",IF($I$4&lt;&gt;"Да","",IF($I$9="","",IF(COUNTIF(Данные!$A$6:$CV$6,$I$9)=0,"#FIELD",INDEX(Данные!$A$7:$CV$106,ROW()-19,MATCH($I$9,Данные!$A$6:$CV$6,0))))))</f>
        <v>Нет</v>
      </c>
      <c r="AO25" s="76">
        <f>IF($A25="","",IF($J$4&lt;&gt;"Да","",IF($J$9="","",IF(COUNTIF(Данные!$A$6:$CV$6,$J$9)=0,"#FIELD",INDEX(Данные!$A$7:$CV$106,ROW()-19,MATCH($J$9,Данные!$A$6:$CV$6,0))))))</f>
        <v>0.62540473225404736</v>
      </c>
      <c r="AP25" s="76" t="str">
        <f>IF($A25="","",IF($K$4&lt;&gt;"Да","",IF($K$9="","",IF(COUNTIF(Данные!$A$6:$CV$6,$K$9)=0,"#FIELD",INDEX(Данные!$A$7:$CV$106,ROW()-19,MATCH($K$9,Данные!$A$6:$CV$6,0))))))</f>
        <v/>
      </c>
      <c r="AQ25" s="76" t="str">
        <f>IF($A25="","",IF($L$4&lt;&gt;"Да","",IF($L$9="","",IF(COUNTIF(Данные!$A$6:$CV$6,$L$9)=0,"#FIELD",INDEX(Данные!$A$7:$CV$106,ROW()-19,MATCH($L$9,Данные!$A$6:$CV$6,0))))))</f>
        <v/>
      </c>
      <c r="AR25" s="76" t="str">
        <f>IF($A25="","",IF($M$4&lt;&gt;"Да","",IF($M$9="","",IF(COUNTIF(Данные!$A$6:$CV$6,$M$9)=0,"#FIELD",INDEX(Данные!$A$7:$CV$106,ROW()-19,MATCH($M$9,Данные!$A$6:$CV$6,0))))))</f>
        <v/>
      </c>
      <c r="AS25" s="76" t="str">
        <f>IF($A25="","",IF($N$4&lt;&gt;"Да","",IF($N$9="","",IF(COUNTIF(Данные!$A$6:$CV$6,$N$9)=0,"#FIELD",INDEX(Данные!$A$7:$CV$106,ROW()-19,MATCH($N$9,Данные!$A$6:$CV$6,0))))))</f>
        <v/>
      </c>
      <c r="AT25" s="76" t="str">
        <f>IF($A25="","",IF($O$4&lt;&gt;"Да","",IF($O$9="","",IF(COUNTIF(Данные!$A$6:$CV$6,$O$9)=0,"#FIELD",INDEX(Данные!$A$7:$CV$106,ROW()-19,MATCH($O$9,Данные!$A$6:$CV$6,0))))))</f>
        <v/>
      </c>
      <c r="AU25" s="76" t="str">
        <f>IF($A25="","",IF($P$4&lt;&gt;"Да","",IF($P$9="","",IF(COUNTIF(Данные!$A$6:$CV$6,$P$9)=0,"#FIELD",INDEX(Данные!$A$7:$CV$106,ROW()-19,MATCH($P$9,Данные!$A$6:$CV$6,0))))))</f>
        <v/>
      </c>
      <c r="AV25" s="76" t="str">
        <f>IF($A25="","",IF($Q$4&lt;&gt;"Да","",IF($Q$9="","",IF(COUNTIF(Данные!$A$6:$CV$6,$Q$9)=0,"#FIELD",INDEX(Данные!$A$7:$CV$106,ROW()-19,MATCH($Q$9,Данные!$A$6:$CV$6,0))))))</f>
        <v/>
      </c>
      <c r="AW25" s="76" t="str">
        <f>IF($A25="","",IF($R$4&lt;&gt;"Да","",IF($R$9="","",IF(COUNTIF(Данные!$A$6:$CV$6,$R$9)=0,"#FIELD",INDEX(Данные!$A$7:$CV$106,ROW()-19,MATCH($R$9,Данные!$A$6:$CV$6,0))))))</f>
        <v/>
      </c>
      <c r="AX25" s="76" t="str">
        <f>IF($A25="","",IF($S$4&lt;&gt;"Да","",IF($S$9="","",IF(COUNTIF(Данные!$A$6:$CV$6,$S$9)=0,"#FIELD",INDEX(Данные!$A$7:$CV$106,ROW()-19,MATCH($S$9,Данные!$A$6:$CV$6,0))))))</f>
        <v/>
      </c>
      <c r="AY25" s="76" t="str">
        <f>IF($A25="","",IF($T$4&lt;&gt;"Да","",IF($T$9="","",IF(COUNTIF(Данные!$A$6:$CV$6,$T$9)=0,"#FIELD",INDEX(Данные!$A$7:$CV$106,ROW()-19,MATCH($T$9,Данные!$A$6:$CV$6,0))))))</f>
        <v/>
      </c>
      <c r="AZ25" s="76" t="str">
        <f>IF($A25="","",IF($U$4&lt;&gt;"Да","",IF($U$9="","",IF(COUNTIF(Данные!$A$6:$CV$6,$U$9)=0,"#FIELD",INDEX(Данные!$A$7:$CV$106,ROW()-19,MATCH($U$9,Данные!$A$6:$CV$6,0))))))</f>
        <v/>
      </c>
      <c r="BA25" s="76" t="str">
        <f>IF($A25="","",IF($V$4&lt;&gt;"Да","",IF($V$9="","",IF(COUNTIF(Данные!$A$6:$CV$6,$V$9)=0,"#FIELD",INDEX(Данные!$A$7:$CV$106,ROW()-19,MATCH($V$9,Данные!$A$6:$CV$6,0))))))</f>
        <v/>
      </c>
      <c r="BB25" s="76" t="str">
        <f>IF($A25="","",IF($W$4&lt;&gt;"Да","",IF($W$9="","",IF(COUNTIF(Данные!$A$6:$CV$6,$W$9)=0,"#FIELD",INDEX(Данные!$A$7:$CV$106,ROW()-19,MATCH($W$9,Данные!$A$6:$CV$6,0))))))</f>
        <v/>
      </c>
      <c r="BC25" s="76" t="str">
        <f>IF($A25="","",IF($X$4&lt;&gt;"Да","",IF($X$9="","",IF(COUNTIF(Данные!$A$6:$CV$6,$X$9)=0,"#FIELD",INDEX(Данные!$A$7:$CV$106,ROW()-19,MATCH($X$9,Данные!$A$6:$CV$6,0))))))</f>
        <v/>
      </c>
      <c r="BD25" s="76" t="str">
        <f>IF($A25="","",IF($Y$4&lt;&gt;"Да","",IF($Y$9="","",IF(COUNTIF(Данные!$A$6:$CV$6,$Y$9)=0,"#FIELD",INDEX(Данные!$A$7:$CV$106,ROW()-19,MATCH($Y$9,Данные!$A$6:$CV$6,0))))))</f>
        <v/>
      </c>
      <c r="BE25" s="76" t="str">
        <f>IF($A25="","",IF($Z$4&lt;&gt;"Да","",IF($Z$9="","",IF(COUNTIF(Данные!$A$6:$CV$6,$Z$9)=0,"#FIELD",INDEX(Данные!$A$7:$CV$106,ROW()-19,MATCH($Z$9,Данные!$A$6:$CV$6,0))))))</f>
        <v/>
      </c>
      <c r="BF25" s="76" t="str">
        <f>IF($A25="","",IF($AA$4&lt;&gt;"Да","",IF($AA$9="","",IF(COUNTIF(Данные!$A$6:$CV$6,$AA$9)=0,"#FIELD",INDEX(Данные!$A$7:$CV$106,ROW()-19,MATCH($AA$9,Данные!$A$6:$CV$6,0))))))</f>
        <v/>
      </c>
      <c r="BG25" s="76" t="str">
        <f>IF($A25="","",IF($AB$4&lt;&gt;"Да","",IF($AB$9="","",IF(COUNTIF(Данные!$A$6:$CV$6,$AB$9)=0,"#FIELD",INDEX(Данные!$A$7:$CV$106,ROW()-19,MATCH($AB$9,Данные!$A$6:$CV$6,0))))))</f>
        <v/>
      </c>
      <c r="BH25" s="76" t="str">
        <f>IF($A25="","",IF($AC$4&lt;&gt;"Да","",IF($AC$9="","",IF(COUNTIF(Данные!$A$6:$CV$6,$AC$9)=0,"#FIELD",INDEX(Данные!$A$7:$CV$106,ROW()-19,MATCH($AC$9,Данные!$A$6:$CV$6,0))))))</f>
        <v/>
      </c>
      <c r="BI25" s="76" t="str">
        <f>IF($A25="","",IF($AD$4&lt;&gt;"Да","",IF($AD$9="","",IF(COUNTIF(Данные!$A$6:$CV$6,$AD$9)=0,"#FIELD",INDEX(Данные!$A$7:$CV$106,ROW()-19,MATCH($AD$9,Данные!$A$6:$CV$6,0))))))</f>
        <v/>
      </c>
      <c r="BJ25" s="76" t="str">
        <f>IF($A25="","",IF($AE$4&lt;&gt;"Да","",IF($AE$9="","",IF(COUNTIF(Данные!$A$6:$CV$6,$AE$9)=0,"#FIELD",INDEX(Данные!$A$7:$CV$106,ROW()-19,MATCH($AE$9,Данные!$A$6:$CV$6,0))))))</f>
        <v/>
      </c>
      <c r="BK25" s="76"/>
      <c r="BL25" s="76" t="str">
        <f>IF($A25="","",IF($B$4&lt;&gt;"Да","",IF($B$10="","",IF(COUNTIF(Данные!$A$6:$CV$6,$B$10)=0,"#FIELD",INDEX(Данные!$A$7:$CV$106,ROW()-19,MATCH($B$10,Данные!$A$6:$CV$6,0))))))</f>
        <v>#FIELD</v>
      </c>
      <c r="BM25" s="76" t="str">
        <f>IF($A25="","",IF($C$4&lt;&gt;"Да","",IF($C$10="","",IF(COUNTIF(Данные!$A$6:$CV$6,$C$10)=0,"#FIELD",INDEX(Данные!$A$7:$CV$106,ROW()-19,MATCH($C$10,Данные!$A$6:$CV$6,0))))))</f>
        <v>#FIELD</v>
      </c>
      <c r="BN25" s="76" t="str">
        <f>IF($A25="","",IF($D$4&lt;&gt;"Да","",IF($D$10="","",IF(COUNTIF(Данные!$A$6:$CV$6,$D$10)=0,"#FIELD",INDEX(Данные!$A$7:$CV$106,ROW()-19,MATCH($D$10,Данные!$A$6:$CV$6,0))))))</f>
        <v>#FIELD</v>
      </c>
      <c r="BO25" s="76" t="str">
        <f>IF($A25="","",IF($E$4&lt;&gt;"Да","",IF($E$10="","",IF(COUNTIF(Данные!$A$6:$CV$6,$E$10)=0,"#FIELD",INDEX(Данные!$A$7:$CV$106,ROW()-19,MATCH($E$10,Данные!$A$6:$CV$6,0))))))</f>
        <v>#FIELD</v>
      </c>
      <c r="BP25" s="76" t="str">
        <f>IF($A25="","",IF($F$4&lt;&gt;"Да","",IF($F$10="","",IF(COUNTIF(Данные!$A$6:$CV$6,$F$10)=0,"#FIELD",INDEX(Данные!$A$7:$CV$106,ROW()-19,MATCH($F$10,Данные!$A$6:$CV$6,0))))))</f>
        <v>#FIELD</v>
      </c>
      <c r="BQ25" s="76" t="str">
        <f>IF($A25="","",IF($G$4&lt;&gt;"Да","",IF($G$10="","",IF(COUNTIF(Данные!$A$6:$CV$6,$G$10)=0,"#FIELD",INDEX(Данные!$A$7:$CV$106,ROW()-19,MATCH($G$10,Данные!$A$6:$CV$6,0))))))</f>
        <v>#FIELD</v>
      </c>
      <c r="BR25" s="76" t="str">
        <f>IF($A25="","",IF($H$4&lt;&gt;"Да","",IF($H$10="","",IF(COUNTIF(Данные!$A$6:$CV$6,$H$10)=0,"#FIELD",INDEX(Данные!$A$7:$CV$106,ROW()-19,MATCH($H$10,Данные!$A$6:$CV$6,0))))))</f>
        <v>#FIELD</v>
      </c>
      <c r="BS25" s="76" t="str">
        <f>IF($A25="","",IF($I$4&lt;&gt;"Да","",IF($I$10="","",IF(COUNTIF(Данные!$A$6:$CV$6,$I$10)=0,"#FIELD",INDEX(Данные!$A$7:$CV$106,ROW()-19,MATCH($I$10,Данные!$A$6:$CV$6,0))))))</f>
        <v>#FIELD</v>
      </c>
      <c r="BT25" s="76" t="str">
        <f>IF($A25="","",IF($J$4&lt;&gt;"Да","",IF($J$10="","",IF(COUNTIF(Данные!$A$6:$CV$6,$J$10)=0,"#FIELD",INDEX(Данные!$A$7:$CV$106,ROW()-19,MATCH($J$10,Данные!$A$6:$CV$6,0))))))</f>
        <v>#FIELD</v>
      </c>
      <c r="BU25" s="76" t="str">
        <f>IF($A25="","",IF($K$4&lt;&gt;"Да","",IF($K$10="","",IF(COUNTIF(Данные!$A$6:$CV$6,$K$10)=0,"#FIELD",INDEX(Данные!$A$7:$CV$106,ROW()-19,MATCH($K$10,Данные!$A$6:$CV$6,0))))))</f>
        <v/>
      </c>
      <c r="BV25" s="76" t="str">
        <f>IF($A25="","",IF($L$4&lt;&gt;"Да","",IF($L$10="","",IF(COUNTIF(Данные!$A$6:$CV$6,$L$10)=0,"#FIELD",INDEX(Данные!$A$7:$CV$106,ROW()-19,MATCH($L$10,Данные!$A$6:$CV$6,0))))))</f>
        <v/>
      </c>
      <c r="BW25" s="76" t="str">
        <f>IF($A25="","",IF($M$4&lt;&gt;"Да","",IF($M$10="","",IF(COUNTIF(Данные!$A$6:$CV$6,$M$10)=0,"#FIELD",INDEX(Данные!$A$7:$CV$106,ROW()-19,MATCH($M$10,Данные!$A$6:$CV$6,0))))))</f>
        <v/>
      </c>
      <c r="BX25" s="76" t="str">
        <f>IF($A25="","",IF($N$4&lt;&gt;"Да","",IF($N$10="","",IF(COUNTIF(Данные!$A$6:$CV$6,$N$10)=0,"#FIELD",INDEX(Данные!$A$7:$CV$106,ROW()-19,MATCH($N$10,Данные!$A$6:$CV$6,0))))))</f>
        <v/>
      </c>
      <c r="BY25" s="76" t="str">
        <f>IF($A25="","",IF($O$4&lt;&gt;"Да","",IF($O$10="","",IF(COUNTIF(Данные!$A$6:$CV$6,$O$10)=0,"#FIELD",INDEX(Данные!$A$7:$CV$106,ROW()-19,MATCH($O$10,Данные!$A$6:$CV$6,0))))))</f>
        <v/>
      </c>
      <c r="BZ25" s="76" t="str">
        <f>IF($A25="","",IF($P$4&lt;&gt;"Да","",IF($P$10="","",IF(COUNTIF(Данные!$A$6:$CV$6,$P$10)=0,"#FIELD",INDEX(Данные!$A$7:$CV$106,ROW()-19,MATCH($P$10,Данные!$A$6:$CV$6,0))))))</f>
        <v/>
      </c>
      <c r="CA25" s="76" t="str">
        <f>IF($A25="","",IF($Q$4&lt;&gt;"Да","",IF($Q$10="","",IF(COUNTIF(Данные!$A$6:$CV$6,$Q$10)=0,"#FIELD",INDEX(Данные!$A$7:$CV$106,ROW()-19,MATCH($Q$10,Данные!$A$6:$CV$6,0))))))</f>
        <v/>
      </c>
      <c r="CB25" s="76" t="str">
        <f>IF($A25="","",IF($R$4&lt;&gt;"Да","",IF($R$10="","",IF(COUNTIF(Данные!$A$6:$CV$6,$R$10)=0,"#FIELD",INDEX(Данные!$A$7:$CV$106,ROW()-19,MATCH($R$10,Данные!$A$6:$CV$6,0))))))</f>
        <v/>
      </c>
      <c r="CC25" s="76" t="str">
        <f>IF($A25="","",IF($S$4&lt;&gt;"Да","",IF($S$10="","",IF(COUNTIF(Данные!$A$6:$CV$6,$S$10)=0,"#FIELD",INDEX(Данные!$A$7:$CV$106,ROW()-19,MATCH($S$10,Данные!$A$6:$CV$6,0))))))</f>
        <v/>
      </c>
      <c r="CD25" s="76" t="str">
        <f>IF($A25="","",IF($T$4&lt;&gt;"Да","",IF($T$10="","",IF(COUNTIF(Данные!$A$6:$CV$6,$T$10)=0,"#FIELD",INDEX(Данные!$A$7:$CV$106,ROW()-19,MATCH($T$10,Данные!$A$6:$CV$6,0))))))</f>
        <v/>
      </c>
      <c r="CE25" s="76" t="str">
        <f>IF($A25="","",IF($U$4&lt;&gt;"Да","",IF($U$10="","",IF(COUNTIF(Данные!$A$6:$CV$6,$U$10)=0,"#FIELD",INDEX(Данные!$A$7:$CV$106,ROW()-19,MATCH($U$10,Данные!$A$6:$CV$6,0))))))</f>
        <v/>
      </c>
      <c r="CF25" s="76" t="str">
        <f>IF($A25="","",IF($V$4&lt;&gt;"Да","",IF($V$10="","",IF(COUNTIF(Данные!$A$6:$CV$6,$V$10)=0,"#FIELD",INDEX(Данные!$A$7:$CV$106,ROW()-19,MATCH($V$10,Данные!$A$6:$CV$6,0))))))</f>
        <v/>
      </c>
      <c r="CG25" s="76" t="str">
        <f>IF($A25="","",IF($W$4&lt;&gt;"Да","",IF($W$10="","",IF(COUNTIF(Данные!$A$6:$CV$6,$W$10)=0,"#FIELD",INDEX(Данные!$A$7:$CV$106,ROW()-19,MATCH($W$10,Данные!$A$6:$CV$6,0))))))</f>
        <v/>
      </c>
      <c r="CH25" s="76" t="str">
        <f>IF($A25="","",IF($X$4&lt;&gt;"Да","",IF($X$10="","",IF(COUNTIF(Данные!$A$6:$CV$6,$X$10)=0,"#FIELD",INDEX(Данные!$A$7:$CV$106,ROW()-19,MATCH($X$10,Данные!$A$6:$CV$6,0))))))</f>
        <v/>
      </c>
      <c r="CI25" s="76" t="str">
        <f>IF($A25="","",IF($Y$4&lt;&gt;"Да","",IF($Y$10="","",IF(COUNTIF(Данные!$A$6:$CV$6,$Y$10)=0,"#FIELD",INDEX(Данные!$A$7:$CV$106,ROW()-19,MATCH($Y$10,Данные!$A$6:$CV$6,0))))))</f>
        <v/>
      </c>
      <c r="CJ25" s="76" t="str">
        <f>IF($A25="","",IF($Z$4&lt;&gt;"Да","",IF($Z$10="","",IF(COUNTIF(Данные!$A$6:$CV$6,$Z$10)=0,"#FIELD",INDEX(Данные!$A$7:$CV$106,ROW()-19,MATCH($Z$10,Данные!$A$6:$CV$6,0))))))</f>
        <v/>
      </c>
      <c r="CK25" s="76" t="str">
        <f>IF($A25="","",IF($AA$4&lt;&gt;"Да","",IF($AA$10="","",IF(COUNTIF(Данные!$A$6:$CV$6,$AA$10)=0,"#FIELD",INDEX(Данные!$A$7:$CV$106,ROW()-19,MATCH($AA$10,Данные!$A$6:$CV$6,0))))))</f>
        <v/>
      </c>
      <c r="CL25" s="76" t="str">
        <f>IF($A25="","",IF($AB$4&lt;&gt;"Да","",IF($AB$10="","",IF(COUNTIF(Данные!$A$6:$CV$6,$AB$10)=0,"#FIELD",INDEX(Данные!$A$7:$CV$106,ROW()-19,MATCH($AB$10,Данные!$A$6:$CV$6,0))))))</f>
        <v/>
      </c>
      <c r="CM25" s="76" t="str">
        <f>IF($A25="","",IF($AC$4&lt;&gt;"Да","",IF($AC$10="","",IF(COUNTIF(Данные!$A$6:$CV$6,$AC$10)=0,"#FIELD",INDEX(Данные!$A$7:$CV$106,ROW()-19,MATCH($AC$10,Данные!$A$6:$CV$6,0))))))</f>
        <v/>
      </c>
      <c r="CN25" s="76" t="str">
        <f>IF($A25="","",IF($AD$4&lt;&gt;"Да","",IF($AD$10="","",IF(COUNTIF(Данные!$A$6:$CV$6,$AD$10)=0,"#FIELD",INDEX(Данные!$A$7:$CV$106,ROW()-19,MATCH($AD$10,Данные!$A$6:$CV$6,0))))))</f>
        <v/>
      </c>
      <c r="CO25" s="77" t="str">
        <f>IF($A25="","",IF($AE$4&lt;&gt;"Да","",IF($AE$10="","",IF(COUNTIF(Данные!$A$6:$CV$6,$AE$10)=0,"#FIELD",INDEX(Данные!$A$7:$CV$106,ROW()-19,MATCH($AE$10,Данные!$A$6:$CV$6,0))))))</f>
        <v/>
      </c>
    </row>
    <row r="26" spans="1:93">
      <c r="A26" s="24" t="str">
        <f>IF(Данные!A13="","",Данные!A13)</f>
        <v>10502_ЗБС</v>
      </c>
      <c r="B26" s="19">
        <f>IF($A26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26="#FIELD",AG26="",AND(OR($B$8="CHANGE_PCT_GE",$B$8="CHANGE_ABS_GE",$B$8="COUNT_FLAG_RULE",$B$8="AND_YES",$B$8="OR_YES"),OR(BL26="#FIELD",BL26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26)))),IF($B$18="LOW_MU",MAX(Настройки!$B$14,$B$16),IF($B$18="NEUTRAL",Настройки!$B$15,IF($B$18="IGNORE","IGNORE",IF(OR(AG26="#FIELD",BL26="#FIELD"),"Поле не найдено","Недостаточно данных")))),IF($B$8="SIGMOID_INC",MAX(Настройки!$B$14,$B$16+($B$17-$B$16)/(1+EXP(-$B$12*(IF(ISNUMBER(AG26),AG26,0)-$B$11)))),IF($B$8="SIGMOID_DEC",MAX(Настройки!$B$14,$B$16+($B$17-$B$16)/(1+EXP($B$12*(IF(ISNUMBER(AG26),AG26,0)-$B$11)))),IF($B$8="TOP_PERCENT",IF((COUNTIF(INDEX(Данные!$A$7:$CV$106,0,MATCH($B$9,Данные!$A$6:$CV$6,0)),"&gt;"&amp;IF(ISNUMBER(AG26),AG26,0))+COUNTIFS(INDEX(Данные!$A$7:$CV$106,0,MATCH($B$9,Данные!$A$6:$CV$6,0)),IF(ISNUMBER(AG26),AG26,0),Данные!$A$7:$A$106,"&lt;"&amp;$A26)+1)/COUNT(INDEX(Данные!$A$7:$CV$106,0,MATCH($B$9,Данные!$A$6:$CV$6,0)))&lt;=$B$11,$B$14,$B$15),IF($B$8="MANUAL_MU",MAX(Настройки!$B$14,MIN(1,IF(ISNUMBER(AG26),AG26,0))),IF($B$8="COUNT_FLAG_RULE",IF(IF(ISNUMBER(AG26),AG26,0)&lt;=$B$11,$B$14,IF(IF(ISNUMBER(AG26),AG26,0)&gt;=$B$12,$B$15,IF(OR(LOWER(LEFT(BL26&amp;"",2))="да",BL26=1),$B$13,$B$15))),IF(OR(AND($B$8="YES_NO",OR(LOWER(LEFT(AG26&amp;"",2))="да",AG26=1)),AND($B$8="THRESHOLD_GE",IF(ISNUMBER(AG26),AG26,0)&gt;=$B$11),AND($B$8="THRESHOLD_GT",IF(ISNUMBER(AG26),AG26,0)&gt;$B$11),AND($B$8="THRESHOLD_LE",IF(ISNUMBER(AG26),AG26,0)&lt;=$B$11),AND($B$8="THRESHOLD_LT",IF(ISNUMBER(AG26),AG26,0)&lt;$B$11),AND($B$8="CHANGE_PCT_GE",IF(IF(ISNUMBER(BL26),BL26,0)=0,IF(ISNUMBER(AG26),AG26,0)&gt;0,(IF(ISNUMBER(AG26),AG26,0)-IF(ISNUMBER(BL26),BL26,0))/ABS(IF(ISNUMBER(BL26),BL26,0))&gt;=$B$11)),AND($B$8="CHANGE_ABS_GE",ABS(IF(ISNUMBER(AG26),AG26,0)-IF(ISNUMBER(BL26),BL26,0))&gt;=$B$11),AND($B$8="COUNT_LT",IF(ISNUMBER(AG26),AG26,0)&lt;$B$11),AND($B$8="COUNT_LE",IF(ISNUMBER(AG26),AG26,0)&lt;=$B$11),AND($B$8="AND_YES",OR(LOWER(LEFT(AG26&amp;"",2))="да",AG26=1),OR(LOWER(LEFT(BL26&amp;"",2))="да",BL26=1)),AND($B$8="OR_YES",OR(OR(LOWER(LEFT(AG26&amp;"",2))="да",AG26=1),OR(LOWER(LEFT(BL26&amp;"",2))="да",BL26=1)))),$B$14,$B$15))))))))))</f>
        <v>1</v>
      </c>
      <c r="C26" s="19">
        <f>IF($A26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26="#FIELD",AH26="",AND(OR($C$8="CHANGE_PCT_GE",$C$8="CHANGE_ABS_GE",$C$8="COUNT_FLAG_RULE",$C$8="AND_YES",$C$8="OR_YES"),OR(BM26="#FIELD",BM26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26)))),IF($C$18="LOW_MU",MAX(Настройки!$B$14,$C$16),IF($C$18="NEUTRAL",Настройки!$B$15,IF($C$18="IGNORE","IGNORE",IF(OR(AH26="#FIELD",BM26="#FIELD"),"Поле не найдено","Недостаточно данных")))),IF($C$8="SIGMOID_INC",MAX(Настройки!$B$14,$C$16+($C$17-$C$16)/(1+EXP(-$C$12*(IF(ISNUMBER(AH26),AH26,0)-$C$11)))),IF($C$8="SIGMOID_DEC",MAX(Настройки!$B$14,$C$16+($C$17-$C$16)/(1+EXP($C$12*(IF(ISNUMBER(AH26),AH26,0)-$C$11)))),IF($C$8="TOP_PERCENT",IF((COUNTIF(INDEX(Данные!$A$7:$CV$106,0,MATCH($C$9,Данные!$A$6:$CV$6,0)),"&gt;"&amp;IF(ISNUMBER(AH26),AH26,0))+COUNTIFS(INDEX(Данные!$A$7:$CV$106,0,MATCH($C$9,Данные!$A$6:$CV$6,0)),IF(ISNUMBER(AH26),AH26,0),Данные!$A$7:$A$106,"&lt;"&amp;$A26)+1)/COUNT(INDEX(Данные!$A$7:$CV$106,0,MATCH($C$9,Данные!$A$6:$CV$6,0)))&lt;=$C$11,$C$14,$C$15),IF($C$8="MANUAL_MU",MAX(Настройки!$B$14,MIN(1,IF(ISNUMBER(AH26),AH26,0))),IF($C$8="COUNT_FLAG_RULE",IF(IF(ISNUMBER(AH26),AH26,0)&lt;=$C$11,$C$14,IF(IF(ISNUMBER(AH26),AH26,0)&gt;=$C$12,$C$15,IF(OR(LOWER(LEFT(BM26&amp;"",2))="да",BM26=1),$C$13,$C$15))),IF(OR(AND($C$8="YES_NO",OR(LOWER(LEFT(AH26&amp;"",2))="да",AH26=1)),AND($C$8="THRESHOLD_GE",IF(ISNUMBER(AH26),AH26,0)&gt;=$C$11),AND($C$8="THRESHOLD_GT",IF(ISNUMBER(AH26),AH26,0)&gt;$C$11),AND($C$8="THRESHOLD_LE",IF(ISNUMBER(AH26),AH26,0)&lt;=$C$11),AND($C$8="THRESHOLD_LT",IF(ISNUMBER(AH26),AH26,0)&lt;$C$11),AND($C$8="CHANGE_PCT_GE",IF(IF(ISNUMBER(BM26),BM26,0)=0,IF(ISNUMBER(AH26),AH26,0)&gt;0,(IF(ISNUMBER(AH26),AH26,0)-IF(ISNUMBER(BM26),BM26,0))/ABS(IF(ISNUMBER(BM26),BM26,0))&gt;=$C$11)),AND($C$8="CHANGE_ABS_GE",ABS(IF(ISNUMBER(AH26),AH26,0)-IF(ISNUMBER(BM26),BM26,0))&gt;=$C$11),AND($C$8="COUNT_LT",IF(ISNUMBER(AH26),AH26,0)&lt;$C$11),AND($C$8="COUNT_LE",IF(ISNUMBER(AH26),AH26,0)&lt;=$C$11),AND($C$8="AND_YES",OR(LOWER(LEFT(AH26&amp;"",2))="да",AH26=1),OR(LOWER(LEFT(BM26&amp;"",2))="да",BM26=1)),AND($C$8="OR_YES",OR(OR(LOWER(LEFT(AH26&amp;"",2))="да",AH26=1),OR(LOWER(LEFT(BM26&amp;"",2))="да",BM26=1)))),$C$14,$C$15))))))))))</f>
        <v>0.1</v>
      </c>
      <c r="D26" s="19">
        <f>IF($A26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26="#FIELD",AI26="",AND(OR($D$8="CHANGE_PCT_GE",$D$8="CHANGE_ABS_GE",$D$8="COUNT_FLAG_RULE",$D$8="AND_YES",$D$8="OR_YES"),OR(BN26="#FIELD",BN26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26)))),IF($D$18="LOW_MU",MAX(Настройки!$B$14,$D$16),IF($D$18="NEUTRAL",Настройки!$B$15,IF($D$18="IGNORE","IGNORE",IF(OR(AI26="#FIELD",BN26="#FIELD"),"Поле не найдено","Недостаточно данных")))),IF($D$8="SIGMOID_INC",MAX(Настройки!$B$14,$D$16+($D$17-$D$16)/(1+EXP(-$D$12*(IF(ISNUMBER(AI26),AI26,0)-$D$11)))),IF($D$8="SIGMOID_DEC",MAX(Настройки!$B$14,$D$16+($D$17-$D$16)/(1+EXP($D$12*(IF(ISNUMBER(AI26),AI26,0)-$D$11)))),IF($D$8="TOP_PERCENT",IF((COUNTIF(INDEX(Данные!$A$7:$CV$106,0,MATCH($D$9,Данные!$A$6:$CV$6,0)),"&gt;"&amp;IF(ISNUMBER(AI26),AI26,0))+COUNTIFS(INDEX(Данные!$A$7:$CV$106,0,MATCH($D$9,Данные!$A$6:$CV$6,0)),IF(ISNUMBER(AI26),AI26,0),Данные!$A$7:$A$106,"&lt;"&amp;$A26)+1)/COUNT(INDEX(Данные!$A$7:$CV$106,0,MATCH($D$9,Данные!$A$6:$CV$6,0)))&lt;=$D$11,$D$14,$D$15),IF($D$8="MANUAL_MU",MAX(Настройки!$B$14,MIN(1,IF(ISNUMBER(AI26),AI26,0))),IF($D$8="COUNT_FLAG_RULE",IF(IF(ISNUMBER(AI26),AI26,0)&lt;=$D$11,$D$14,IF(IF(ISNUMBER(AI26),AI26,0)&gt;=$D$12,$D$15,IF(OR(LOWER(LEFT(BN26&amp;"",2))="да",BN26=1),$D$13,$D$15))),IF(OR(AND($D$8="YES_NO",OR(LOWER(LEFT(AI26&amp;"",2))="да",AI26=1)),AND($D$8="THRESHOLD_GE",IF(ISNUMBER(AI26),AI26,0)&gt;=$D$11),AND($D$8="THRESHOLD_GT",IF(ISNUMBER(AI26),AI26,0)&gt;$D$11),AND($D$8="THRESHOLD_LE",IF(ISNUMBER(AI26),AI26,0)&lt;=$D$11),AND($D$8="THRESHOLD_LT",IF(ISNUMBER(AI26),AI26,0)&lt;$D$11),AND($D$8="CHANGE_PCT_GE",IF(IF(ISNUMBER(BN26),BN26,0)=0,IF(ISNUMBER(AI26),AI26,0)&gt;0,(IF(ISNUMBER(AI26),AI26,0)-IF(ISNUMBER(BN26),BN26,0))/ABS(IF(ISNUMBER(BN26),BN26,0))&gt;=$D$11)),AND($D$8="CHANGE_ABS_GE",ABS(IF(ISNUMBER(AI26),AI26,0)-IF(ISNUMBER(BN26),BN26,0))&gt;=$D$11),AND($D$8="COUNT_LT",IF(ISNUMBER(AI26),AI26,0)&lt;$D$11),AND($D$8="COUNT_LE",IF(ISNUMBER(AI26),AI26,0)&lt;=$D$11),AND($D$8="AND_YES",OR(LOWER(LEFT(AI26&amp;"",2))="да",AI26=1),OR(LOWER(LEFT(BN26&amp;"",2))="да",BN26=1)),AND($D$8="OR_YES",OR(OR(LOWER(LEFT(AI26&amp;"",2))="да",AI26=1),OR(LOWER(LEFT(BN26&amp;"",2))="да",BN26=1)))),$D$14,$D$15))))))))))</f>
        <v>0.1</v>
      </c>
      <c r="E26" s="19">
        <f>IF($A26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26="#FIELD",AJ26="",AND(OR($E$8="CHANGE_PCT_GE",$E$8="CHANGE_ABS_GE",$E$8="COUNT_FLAG_RULE",$E$8="AND_YES",$E$8="OR_YES"),OR(BO26="#FIELD",BO26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26)))),IF($E$18="LOW_MU",MAX(Настройки!$B$14,$E$16),IF($E$18="NEUTRAL",Настройки!$B$15,IF($E$18="IGNORE","IGNORE",IF(OR(AJ26="#FIELD",BO26="#FIELD"),"Поле не найдено","Недостаточно данных")))),IF($E$8="SIGMOID_INC",MAX(Настройки!$B$14,$E$16+($E$17-$E$16)/(1+EXP(-$E$12*(IF(ISNUMBER(AJ26),AJ26,0)-$E$11)))),IF($E$8="SIGMOID_DEC",MAX(Настройки!$B$14,$E$16+($E$17-$E$16)/(1+EXP($E$12*(IF(ISNUMBER(AJ26),AJ26,0)-$E$11)))),IF($E$8="TOP_PERCENT",IF((COUNTIF(INDEX(Данные!$A$7:$CV$106,0,MATCH($E$9,Данные!$A$6:$CV$6,0)),"&gt;"&amp;IF(ISNUMBER(AJ26),AJ26,0))+COUNTIFS(INDEX(Данные!$A$7:$CV$106,0,MATCH($E$9,Данные!$A$6:$CV$6,0)),IF(ISNUMBER(AJ26),AJ26,0),Данные!$A$7:$A$106,"&lt;"&amp;$A26)+1)/COUNT(INDEX(Данные!$A$7:$CV$106,0,MATCH($E$9,Данные!$A$6:$CV$6,0)))&lt;=$E$11,$E$14,$E$15),IF($E$8="MANUAL_MU",MAX(Настройки!$B$14,MIN(1,IF(ISNUMBER(AJ26),AJ26,0))),IF($E$8="COUNT_FLAG_RULE",IF(IF(ISNUMBER(AJ26),AJ26,0)&lt;=$E$11,$E$14,IF(IF(ISNUMBER(AJ26),AJ26,0)&gt;=$E$12,$E$15,IF(OR(LOWER(LEFT(BO26&amp;"",2))="да",BO26=1),$E$13,$E$15))),IF(OR(AND($E$8="YES_NO",OR(LOWER(LEFT(AJ26&amp;"",2))="да",AJ26=1)),AND($E$8="THRESHOLD_GE",IF(ISNUMBER(AJ26),AJ26,0)&gt;=$E$11),AND($E$8="THRESHOLD_GT",IF(ISNUMBER(AJ26),AJ26,0)&gt;$E$11),AND($E$8="THRESHOLD_LE",IF(ISNUMBER(AJ26),AJ26,0)&lt;=$E$11),AND($E$8="THRESHOLD_LT",IF(ISNUMBER(AJ26),AJ26,0)&lt;$E$11),AND($E$8="CHANGE_PCT_GE",IF(IF(ISNUMBER(BO26),BO26,0)=0,IF(ISNUMBER(AJ26),AJ26,0)&gt;0,(IF(ISNUMBER(AJ26),AJ26,0)-IF(ISNUMBER(BO26),BO26,0))/ABS(IF(ISNUMBER(BO26),BO26,0))&gt;=$E$11)),AND($E$8="CHANGE_ABS_GE",ABS(IF(ISNUMBER(AJ26),AJ26,0)-IF(ISNUMBER(BO26),BO26,0))&gt;=$E$11),AND($E$8="COUNT_LT",IF(ISNUMBER(AJ26),AJ26,0)&lt;$E$11),AND($E$8="COUNT_LE",IF(ISNUMBER(AJ26),AJ26,0)&lt;=$E$11),AND($E$8="AND_YES",OR(LOWER(LEFT(AJ26&amp;"",2))="да",AJ26=1),OR(LOWER(LEFT(BO26&amp;"",2))="да",BO26=1)),AND($E$8="OR_YES",OR(OR(LOWER(LEFT(AJ26&amp;"",2))="да",AJ26=1),OR(LOWER(LEFT(BO26&amp;"",2))="да",BO26=1)))),$E$14,$E$15))))))))))</f>
        <v>1</v>
      </c>
      <c r="F26" s="19">
        <f>IF($A26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26="#FIELD",AK26="",AND(OR($F$8="CHANGE_PCT_GE",$F$8="CHANGE_ABS_GE",$F$8="COUNT_FLAG_RULE",$F$8="AND_YES",$F$8="OR_YES"),OR(BP26="#FIELD",BP26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26)))),IF($F$18="LOW_MU",MAX(Настройки!$B$14,$F$16),IF($F$18="NEUTRAL",Настройки!$B$15,IF($F$18="IGNORE","IGNORE",IF(OR(AK26="#FIELD",BP26="#FIELD"),"Поле не найдено","Недостаточно данных")))),IF($F$8="SIGMOID_INC",MAX(Настройки!$B$14,$F$16+($F$17-$F$16)/(1+EXP(-$F$12*(IF(ISNUMBER(AK26),AK26,0)-$F$11)))),IF($F$8="SIGMOID_DEC",MAX(Настройки!$B$14,$F$16+($F$17-$F$16)/(1+EXP($F$12*(IF(ISNUMBER(AK26),AK26,0)-$F$11)))),IF($F$8="TOP_PERCENT",IF((COUNTIF(INDEX(Данные!$A$7:$CV$106,0,MATCH($F$9,Данные!$A$6:$CV$6,0)),"&gt;"&amp;IF(ISNUMBER(AK26),AK26,0))+COUNTIFS(INDEX(Данные!$A$7:$CV$106,0,MATCH($F$9,Данные!$A$6:$CV$6,0)),IF(ISNUMBER(AK26),AK26,0),Данные!$A$7:$A$106,"&lt;"&amp;$A26)+1)/COUNT(INDEX(Данные!$A$7:$CV$106,0,MATCH($F$9,Данные!$A$6:$CV$6,0)))&lt;=$F$11,$F$14,$F$15),IF($F$8="MANUAL_MU",MAX(Настройки!$B$14,MIN(1,IF(ISNUMBER(AK26),AK26,0))),IF($F$8="COUNT_FLAG_RULE",IF(IF(ISNUMBER(AK26),AK26,0)&lt;=$F$11,$F$14,IF(IF(ISNUMBER(AK26),AK26,0)&gt;=$F$12,$F$15,IF(OR(LOWER(LEFT(BP26&amp;"",2))="да",BP26=1),$F$13,$F$15))),IF(OR(AND($F$8="YES_NO",OR(LOWER(LEFT(AK26&amp;"",2))="да",AK26=1)),AND($F$8="THRESHOLD_GE",IF(ISNUMBER(AK26),AK26,0)&gt;=$F$11),AND($F$8="THRESHOLD_GT",IF(ISNUMBER(AK26),AK26,0)&gt;$F$11),AND($F$8="THRESHOLD_LE",IF(ISNUMBER(AK26),AK26,0)&lt;=$F$11),AND($F$8="THRESHOLD_LT",IF(ISNUMBER(AK26),AK26,0)&lt;$F$11),AND($F$8="CHANGE_PCT_GE",IF(IF(ISNUMBER(BP26),BP26,0)=0,IF(ISNUMBER(AK26),AK26,0)&gt;0,(IF(ISNUMBER(AK26),AK26,0)-IF(ISNUMBER(BP26),BP26,0))/ABS(IF(ISNUMBER(BP26),BP26,0))&gt;=$F$11)),AND($F$8="CHANGE_ABS_GE",ABS(IF(ISNUMBER(AK26),AK26,0)-IF(ISNUMBER(BP26),BP26,0))&gt;=$F$11),AND($F$8="COUNT_LT",IF(ISNUMBER(AK26),AK26,0)&lt;$F$11),AND($F$8="COUNT_LE",IF(ISNUMBER(AK26),AK26,0)&lt;=$F$11),AND($F$8="AND_YES",OR(LOWER(LEFT(AK26&amp;"",2))="да",AK26=1),OR(LOWER(LEFT(BP26&amp;"",2))="да",BP26=1)),AND($F$8="OR_YES",OR(OR(LOWER(LEFT(AK26&amp;"",2))="да",AK26=1),OR(LOWER(LEFT(BP26&amp;"",2))="да",BP26=1)))),$F$14,$F$15))))))))))</f>
        <v>0.1</v>
      </c>
      <c r="G26" s="19">
        <f>IF($A26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26="#FIELD",AL26="",AND(OR($G$8="CHANGE_PCT_GE",$G$8="CHANGE_ABS_GE",$G$8="COUNT_FLAG_RULE",$G$8="AND_YES",$G$8="OR_YES"),OR(BQ26="#FIELD",BQ26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26)))),IF($G$18="LOW_MU",MAX(Настройки!$B$14,$G$16),IF($G$18="NEUTRAL",Настройки!$B$15,IF($G$18="IGNORE","IGNORE",IF(OR(AL26="#FIELD",BQ26="#FIELD"),"Поле не найдено","Недостаточно данных")))),IF($G$8="SIGMOID_INC",MAX(Настройки!$B$14,$G$16+($G$17-$G$16)/(1+EXP(-$G$12*(IF(ISNUMBER(AL26),AL26,0)-$G$11)))),IF($G$8="SIGMOID_DEC",MAX(Настройки!$B$14,$G$16+($G$17-$G$16)/(1+EXP($G$12*(IF(ISNUMBER(AL26),AL26,0)-$G$11)))),IF($G$8="TOP_PERCENT",IF((COUNTIF(INDEX(Данные!$A$7:$CV$106,0,MATCH($G$9,Данные!$A$6:$CV$6,0)),"&gt;"&amp;IF(ISNUMBER(AL26),AL26,0))+COUNTIFS(INDEX(Данные!$A$7:$CV$106,0,MATCH($G$9,Данные!$A$6:$CV$6,0)),IF(ISNUMBER(AL26),AL26,0),Данные!$A$7:$A$106,"&lt;"&amp;$A26)+1)/COUNT(INDEX(Данные!$A$7:$CV$106,0,MATCH($G$9,Данные!$A$6:$CV$6,0)))&lt;=$G$11,$G$14,$G$15),IF($G$8="MANUAL_MU",MAX(Настройки!$B$14,MIN(1,IF(ISNUMBER(AL26),AL26,0))),IF($G$8="COUNT_FLAG_RULE",IF(IF(ISNUMBER(AL26),AL26,0)&lt;=$G$11,$G$14,IF(IF(ISNUMBER(AL26),AL26,0)&gt;=$G$12,$G$15,IF(OR(LOWER(LEFT(BQ26&amp;"",2))="да",BQ26=1),$G$13,$G$15))),IF(OR(AND($G$8="YES_NO",OR(LOWER(LEFT(AL26&amp;"",2))="да",AL26=1)),AND($G$8="THRESHOLD_GE",IF(ISNUMBER(AL26),AL26,0)&gt;=$G$11),AND($G$8="THRESHOLD_GT",IF(ISNUMBER(AL26),AL26,0)&gt;$G$11),AND($G$8="THRESHOLD_LE",IF(ISNUMBER(AL26),AL26,0)&lt;=$G$11),AND($G$8="THRESHOLD_LT",IF(ISNUMBER(AL26),AL26,0)&lt;$G$11),AND($G$8="CHANGE_PCT_GE",IF(IF(ISNUMBER(BQ26),BQ26,0)=0,IF(ISNUMBER(AL26),AL26,0)&gt;0,(IF(ISNUMBER(AL26),AL26,0)-IF(ISNUMBER(BQ26),BQ26,0))/ABS(IF(ISNUMBER(BQ26),BQ26,0))&gt;=$G$11)),AND($G$8="CHANGE_ABS_GE",ABS(IF(ISNUMBER(AL26),AL26,0)-IF(ISNUMBER(BQ26),BQ26,0))&gt;=$G$11),AND($G$8="COUNT_LT",IF(ISNUMBER(AL26),AL26,0)&lt;$G$11),AND($G$8="COUNT_LE",IF(ISNUMBER(AL26),AL26,0)&lt;=$G$11),AND($G$8="AND_YES",OR(LOWER(LEFT(AL26&amp;"",2))="да",AL26=1),OR(LOWER(LEFT(BQ26&amp;"",2))="да",BQ26=1)),AND($G$8="OR_YES",OR(OR(LOWER(LEFT(AL26&amp;"",2))="да",AL26=1),OR(LOWER(LEFT(BQ26&amp;"",2))="да",BQ26=1)))),$G$14,$G$15))))))))))</f>
        <v>1</v>
      </c>
      <c r="H26" s="19">
        <f>IF($A26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26="#FIELD",AM26="",AND(OR($H$8="CHANGE_PCT_GE",$H$8="CHANGE_ABS_GE",$H$8="COUNT_FLAG_RULE",$H$8="AND_YES",$H$8="OR_YES"),OR(BR26="#FIELD",BR26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26)))),IF($H$18="LOW_MU",MAX(Настройки!$B$14,$H$16),IF($H$18="NEUTRAL",Настройки!$B$15,IF($H$18="IGNORE","IGNORE",IF(OR(AM26="#FIELD",BR26="#FIELD"),"Поле не найдено","Недостаточно данных")))),IF($H$8="SIGMOID_INC",MAX(Настройки!$B$14,$H$16+($H$17-$H$16)/(1+EXP(-$H$12*(IF(ISNUMBER(AM26),AM26,0)-$H$11)))),IF($H$8="SIGMOID_DEC",MAX(Настройки!$B$14,$H$16+($H$17-$H$16)/(1+EXP($H$12*(IF(ISNUMBER(AM26),AM26,0)-$H$11)))),IF($H$8="TOP_PERCENT",IF((COUNTIF(INDEX(Данные!$A$7:$CV$106,0,MATCH($H$9,Данные!$A$6:$CV$6,0)),"&gt;"&amp;IF(ISNUMBER(AM26),AM26,0))+COUNTIFS(INDEX(Данные!$A$7:$CV$106,0,MATCH($H$9,Данные!$A$6:$CV$6,0)),IF(ISNUMBER(AM26),AM26,0),Данные!$A$7:$A$106,"&lt;"&amp;$A26)+1)/COUNT(INDEX(Данные!$A$7:$CV$106,0,MATCH($H$9,Данные!$A$6:$CV$6,0)))&lt;=$H$11,$H$14,$H$15),IF($H$8="MANUAL_MU",MAX(Настройки!$B$14,MIN(1,IF(ISNUMBER(AM26),AM26,0))),IF($H$8="COUNT_FLAG_RULE",IF(IF(ISNUMBER(AM26),AM26,0)&lt;=$H$11,$H$14,IF(IF(ISNUMBER(AM26),AM26,0)&gt;=$H$12,$H$15,IF(OR(LOWER(LEFT(BR26&amp;"",2))="да",BR26=1),$H$13,$H$15))),IF(OR(AND($H$8="YES_NO",OR(LOWER(LEFT(AM26&amp;"",2))="да",AM26=1)),AND($H$8="THRESHOLD_GE",IF(ISNUMBER(AM26),AM26,0)&gt;=$H$11),AND($H$8="THRESHOLD_GT",IF(ISNUMBER(AM26),AM26,0)&gt;$H$11),AND($H$8="THRESHOLD_LE",IF(ISNUMBER(AM26),AM26,0)&lt;=$H$11),AND($H$8="THRESHOLD_LT",IF(ISNUMBER(AM26),AM26,0)&lt;$H$11),AND($H$8="CHANGE_PCT_GE",IF(IF(ISNUMBER(BR26),BR26,0)=0,IF(ISNUMBER(AM26),AM26,0)&gt;0,(IF(ISNUMBER(AM26),AM26,0)-IF(ISNUMBER(BR26),BR26,0))/ABS(IF(ISNUMBER(BR26),BR26,0))&gt;=$H$11)),AND($H$8="CHANGE_ABS_GE",ABS(IF(ISNUMBER(AM26),AM26,0)-IF(ISNUMBER(BR26),BR26,0))&gt;=$H$11),AND($H$8="COUNT_LT",IF(ISNUMBER(AM26),AM26,0)&lt;$H$11),AND($H$8="COUNT_LE",IF(ISNUMBER(AM26),AM26,0)&lt;=$H$11),AND($H$8="AND_YES",OR(LOWER(LEFT(AM26&amp;"",2))="да",AM26=1),OR(LOWER(LEFT(BR26&amp;"",2))="да",BR26=1)),AND($H$8="OR_YES",OR(OR(LOWER(LEFT(AM26&amp;"",2))="да",AM26=1),OR(LOWER(LEFT(BR26&amp;"",2))="да",BR26=1)))),$H$14,$H$15))))))))))</f>
        <v>4.8546818509232464E-3</v>
      </c>
      <c r="I26" s="19">
        <f>IF($A26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26="#FIELD",AN26="",AND(OR($I$8="CHANGE_PCT_GE",$I$8="CHANGE_ABS_GE",$I$8="COUNT_FLAG_RULE",$I$8="AND_YES",$I$8="OR_YES"),OR(BS26="#FIELD",BS26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26)))),IF($I$18="LOW_MU",MAX(Настройки!$B$14,$I$16),IF($I$18="NEUTRAL",Настройки!$B$15,IF($I$18="IGNORE","IGNORE",IF(OR(AN26="#FIELD",BS26="#FIELD"),"Поле не найдено","Недостаточно данных")))),IF($I$8="SIGMOID_INC",MAX(Настройки!$B$14,$I$16+($I$17-$I$16)/(1+EXP(-$I$12*(IF(ISNUMBER(AN26),AN26,0)-$I$11)))),IF($I$8="SIGMOID_DEC",MAX(Настройки!$B$14,$I$16+($I$17-$I$16)/(1+EXP($I$12*(IF(ISNUMBER(AN26),AN26,0)-$I$11)))),IF($I$8="TOP_PERCENT",IF((COUNTIF(INDEX(Данные!$A$7:$CV$106,0,MATCH($I$9,Данные!$A$6:$CV$6,0)),"&gt;"&amp;IF(ISNUMBER(AN26),AN26,0))+COUNTIFS(INDEX(Данные!$A$7:$CV$106,0,MATCH($I$9,Данные!$A$6:$CV$6,0)),IF(ISNUMBER(AN26),AN26,0),Данные!$A$7:$A$106,"&lt;"&amp;$A26)+1)/COUNT(INDEX(Данные!$A$7:$CV$106,0,MATCH($I$9,Данные!$A$6:$CV$6,0)))&lt;=$I$11,$I$14,$I$15),IF($I$8="MANUAL_MU",MAX(Настройки!$B$14,MIN(1,IF(ISNUMBER(AN26),AN26,0))),IF($I$8="COUNT_FLAG_RULE",IF(IF(ISNUMBER(AN26),AN26,0)&lt;=$I$11,$I$14,IF(IF(ISNUMBER(AN26),AN26,0)&gt;=$I$12,$I$15,IF(OR(LOWER(LEFT(BS26&amp;"",2))="да",BS26=1),$I$13,$I$15))),IF(OR(AND($I$8="YES_NO",OR(LOWER(LEFT(AN26&amp;"",2))="да",AN26=1)),AND($I$8="THRESHOLD_GE",IF(ISNUMBER(AN26),AN26,0)&gt;=$I$11),AND($I$8="THRESHOLD_GT",IF(ISNUMBER(AN26),AN26,0)&gt;$I$11),AND($I$8="THRESHOLD_LE",IF(ISNUMBER(AN26),AN26,0)&lt;=$I$11),AND($I$8="THRESHOLD_LT",IF(ISNUMBER(AN26),AN26,0)&lt;$I$11),AND($I$8="CHANGE_PCT_GE",IF(IF(ISNUMBER(BS26),BS26,0)=0,IF(ISNUMBER(AN26),AN26,0)&gt;0,(IF(ISNUMBER(AN26),AN26,0)-IF(ISNUMBER(BS26),BS26,0))/ABS(IF(ISNUMBER(BS26),BS26,0))&gt;=$I$11)),AND($I$8="CHANGE_ABS_GE",ABS(IF(ISNUMBER(AN26),AN26,0)-IF(ISNUMBER(BS26),BS26,0))&gt;=$I$11),AND($I$8="COUNT_LT",IF(ISNUMBER(AN26),AN26,0)&lt;$I$11),AND($I$8="COUNT_LE",IF(ISNUMBER(AN26),AN26,0)&lt;=$I$11),AND($I$8="AND_YES",OR(LOWER(LEFT(AN26&amp;"",2))="да",AN26=1),OR(LOWER(LEFT(BS26&amp;"",2))="да",BS26=1)),AND($I$8="OR_YES",OR(OR(LOWER(LEFT(AN26&amp;"",2))="да",AN26=1),OR(LOWER(LEFT(BS26&amp;"",2))="да",BS26=1)))),$I$14,$I$15))))))))))</f>
        <v>1</v>
      </c>
      <c r="J26" s="19">
        <f>IF($A26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26="#FIELD",AO26="",AND(OR($J$8="CHANGE_PCT_GE",$J$8="CHANGE_ABS_GE",$J$8="COUNT_FLAG_RULE",$J$8="AND_YES",$J$8="OR_YES"),OR(BT26="#FIELD",BT26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26)))),IF($J$18="LOW_MU",MAX(Настройки!$B$14,$J$16),IF($J$18="NEUTRAL",Настройки!$B$15,IF($J$18="IGNORE","IGNORE",IF(OR(AO26="#FIELD",BT26="#FIELD"),"Поле не найдено","Недостаточно данных")))),IF($J$8="SIGMOID_INC",MAX(Настройки!$B$14,$J$16+($J$17-$J$16)/(1+EXP(-$J$12*(IF(ISNUMBER(AO26),AO26,0)-$J$11)))),IF($J$8="SIGMOID_DEC",MAX(Настройки!$B$14,$J$16+($J$17-$J$16)/(1+EXP($J$12*(IF(ISNUMBER(AO26),AO26,0)-$J$11)))),IF($J$8="TOP_PERCENT",IF((COUNTIF(INDEX(Данные!$A$7:$CV$106,0,MATCH($J$9,Данные!$A$6:$CV$6,0)),"&gt;"&amp;IF(ISNUMBER(AO26),AO26,0))+COUNTIFS(INDEX(Данные!$A$7:$CV$106,0,MATCH($J$9,Данные!$A$6:$CV$6,0)),IF(ISNUMBER(AO26),AO26,0),Данные!$A$7:$A$106,"&lt;"&amp;$A26)+1)/COUNT(INDEX(Данные!$A$7:$CV$106,0,MATCH($J$9,Данные!$A$6:$CV$6,0)))&lt;=$J$11,$J$14,$J$15),IF($J$8="MANUAL_MU",MAX(Настройки!$B$14,MIN(1,IF(ISNUMBER(AO26),AO26,0))),IF($J$8="COUNT_FLAG_RULE",IF(IF(ISNUMBER(AO26),AO26,0)&lt;=$J$11,$J$14,IF(IF(ISNUMBER(AO26),AO26,0)&gt;=$J$12,$J$15,IF(OR(LOWER(LEFT(BT26&amp;"",2))="да",BT26=1),$J$13,$J$15))),IF(OR(AND($J$8="YES_NO",OR(LOWER(LEFT(AO26&amp;"",2))="да",AO26=1)),AND($J$8="THRESHOLD_GE",IF(ISNUMBER(AO26),AO26,0)&gt;=$J$11),AND($J$8="THRESHOLD_GT",IF(ISNUMBER(AO26),AO26,0)&gt;$J$11),AND($J$8="THRESHOLD_LE",IF(ISNUMBER(AO26),AO26,0)&lt;=$J$11),AND($J$8="THRESHOLD_LT",IF(ISNUMBER(AO26),AO26,0)&lt;$J$11),AND($J$8="CHANGE_PCT_GE",IF(IF(ISNUMBER(BT26),BT26,0)=0,IF(ISNUMBER(AO26),AO26,0)&gt;0,(IF(ISNUMBER(AO26),AO26,0)-IF(ISNUMBER(BT26),BT26,0))/ABS(IF(ISNUMBER(BT26),BT26,0))&gt;=$J$11)),AND($J$8="CHANGE_ABS_GE",ABS(IF(ISNUMBER(AO26),AO26,0)-IF(ISNUMBER(BT26),BT26,0))&gt;=$J$11),AND($J$8="COUNT_LT",IF(ISNUMBER(AO26),AO26,0)&lt;$J$11),AND($J$8="COUNT_LE",IF(ISNUMBER(AO26),AO26,0)&lt;=$J$11),AND($J$8="AND_YES",OR(LOWER(LEFT(AO26&amp;"",2))="да",AO26=1),OR(LOWER(LEFT(BT26&amp;"",2))="да",BT26=1)),AND($J$8="OR_YES",OR(OR(LOWER(LEFT(AO26&amp;"",2))="да",AO26=1),OR(LOWER(LEFT(BT26&amp;"",2))="да",BT26=1)))),$J$14,$J$15))))))))))</f>
        <v>1.2265939784314551E-5</v>
      </c>
      <c r="K26" s="19" t="str">
        <f>IF($A26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26="#FIELD",AP26="",AND(OR($K$8="CHANGE_PCT_GE",$K$8="CHANGE_ABS_GE",$K$8="COUNT_FLAG_RULE",$K$8="AND_YES",$K$8="OR_YES"),OR(BU26="#FIELD",BU26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26)))),IF($K$18="LOW_MU",MAX(Настройки!$B$14,$K$16),IF($K$18="NEUTRAL",Настройки!$B$15,IF($K$18="IGNORE","IGNORE",IF(OR(AP26="#FIELD",BU26="#FIELD"),"Поле не найдено","Недостаточно данных")))),IF($K$8="SIGMOID_INC",MAX(Настройки!$B$14,$K$16+($K$17-$K$16)/(1+EXP(-$K$12*(IF(ISNUMBER(AP26),AP26,0)-$K$11)))),IF($K$8="SIGMOID_DEC",MAX(Настройки!$B$14,$K$16+($K$17-$K$16)/(1+EXP($K$12*(IF(ISNUMBER(AP26),AP26,0)-$K$11)))),IF($K$8="TOP_PERCENT",IF((COUNTIF(INDEX(Данные!$A$7:$CV$106,0,MATCH($K$9,Данные!$A$6:$CV$6,0)),"&gt;"&amp;IF(ISNUMBER(AP26),AP26,0))+COUNTIFS(INDEX(Данные!$A$7:$CV$106,0,MATCH($K$9,Данные!$A$6:$CV$6,0)),IF(ISNUMBER(AP26),AP26,0),Данные!$A$7:$A$106,"&lt;"&amp;$A26)+1)/COUNT(INDEX(Данные!$A$7:$CV$106,0,MATCH($K$9,Данные!$A$6:$CV$6,0)))&lt;=$K$11,$K$14,$K$15),IF($K$8="MANUAL_MU",MAX(Настройки!$B$14,MIN(1,IF(ISNUMBER(AP26),AP26,0))),IF($K$8="COUNT_FLAG_RULE",IF(IF(ISNUMBER(AP26),AP26,0)&lt;=$K$11,$K$14,IF(IF(ISNUMBER(AP26),AP26,0)&gt;=$K$12,$K$15,IF(OR(LOWER(LEFT(BU26&amp;"",2))="да",BU26=1),$K$13,$K$15))),IF(OR(AND($K$8="YES_NO",OR(LOWER(LEFT(AP26&amp;"",2))="да",AP26=1)),AND($K$8="THRESHOLD_GE",IF(ISNUMBER(AP26),AP26,0)&gt;=$K$11),AND($K$8="THRESHOLD_GT",IF(ISNUMBER(AP26),AP26,0)&gt;$K$11),AND($K$8="THRESHOLD_LE",IF(ISNUMBER(AP26),AP26,0)&lt;=$K$11),AND($K$8="THRESHOLD_LT",IF(ISNUMBER(AP26),AP26,0)&lt;$K$11),AND($K$8="CHANGE_PCT_GE",IF(IF(ISNUMBER(BU26),BU26,0)=0,IF(ISNUMBER(AP26),AP26,0)&gt;0,(IF(ISNUMBER(AP26),AP26,0)-IF(ISNUMBER(BU26),BU26,0))/ABS(IF(ISNUMBER(BU26),BU26,0))&gt;=$K$11)),AND($K$8="CHANGE_ABS_GE",ABS(IF(ISNUMBER(AP26),AP26,0)-IF(ISNUMBER(BU26),BU26,0))&gt;=$K$11),AND($K$8="COUNT_LT",IF(ISNUMBER(AP26),AP26,0)&lt;$K$11),AND($K$8="COUNT_LE",IF(ISNUMBER(AP26),AP26,0)&lt;=$K$11),AND($K$8="AND_YES",OR(LOWER(LEFT(AP26&amp;"",2))="да",AP26=1),OR(LOWER(LEFT(BU26&amp;"",2))="да",BU26=1)),AND($K$8="OR_YES",OR(OR(LOWER(LEFT(AP26&amp;"",2))="да",AP26=1),OR(LOWER(LEFT(BU26&amp;"",2))="да",BU26=1)))),$K$14,$K$15))))))))))</f>
        <v/>
      </c>
      <c r="L26" s="19" t="str">
        <f>IF($A26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26="#FIELD",AQ26="",AND(OR($L$8="CHANGE_PCT_GE",$L$8="CHANGE_ABS_GE",$L$8="COUNT_FLAG_RULE",$L$8="AND_YES",$L$8="OR_YES"),OR(BV26="#FIELD",BV26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26)))),IF($L$18="LOW_MU",MAX(Настройки!$B$14,$L$16),IF($L$18="NEUTRAL",Настройки!$B$15,IF($L$18="IGNORE","IGNORE",IF(OR(AQ26="#FIELD",BV26="#FIELD"),"Поле не найдено","Недостаточно данных")))),IF($L$8="SIGMOID_INC",MAX(Настройки!$B$14,$L$16+($L$17-$L$16)/(1+EXP(-$L$12*(IF(ISNUMBER(AQ26),AQ26,0)-$L$11)))),IF($L$8="SIGMOID_DEC",MAX(Настройки!$B$14,$L$16+($L$17-$L$16)/(1+EXP($L$12*(IF(ISNUMBER(AQ26),AQ26,0)-$L$11)))),IF($L$8="TOP_PERCENT",IF((COUNTIF(INDEX(Данные!$A$7:$CV$106,0,MATCH($L$9,Данные!$A$6:$CV$6,0)),"&gt;"&amp;IF(ISNUMBER(AQ26),AQ26,0))+COUNTIFS(INDEX(Данные!$A$7:$CV$106,0,MATCH($L$9,Данные!$A$6:$CV$6,0)),IF(ISNUMBER(AQ26),AQ26,0),Данные!$A$7:$A$106,"&lt;"&amp;$A26)+1)/COUNT(INDEX(Данные!$A$7:$CV$106,0,MATCH($L$9,Данные!$A$6:$CV$6,0)))&lt;=$L$11,$L$14,$L$15),IF($L$8="MANUAL_MU",MAX(Настройки!$B$14,MIN(1,IF(ISNUMBER(AQ26),AQ26,0))),IF($L$8="COUNT_FLAG_RULE",IF(IF(ISNUMBER(AQ26),AQ26,0)&lt;=$L$11,$L$14,IF(IF(ISNUMBER(AQ26),AQ26,0)&gt;=$L$12,$L$15,IF(OR(LOWER(LEFT(BV26&amp;"",2))="да",BV26=1),$L$13,$L$15))),IF(OR(AND($L$8="YES_NO",OR(LOWER(LEFT(AQ26&amp;"",2))="да",AQ26=1)),AND($L$8="THRESHOLD_GE",IF(ISNUMBER(AQ26),AQ26,0)&gt;=$L$11),AND($L$8="THRESHOLD_GT",IF(ISNUMBER(AQ26),AQ26,0)&gt;$L$11),AND($L$8="THRESHOLD_LE",IF(ISNUMBER(AQ26),AQ26,0)&lt;=$L$11),AND($L$8="THRESHOLD_LT",IF(ISNUMBER(AQ26),AQ26,0)&lt;$L$11),AND($L$8="CHANGE_PCT_GE",IF(IF(ISNUMBER(BV26),BV26,0)=0,IF(ISNUMBER(AQ26),AQ26,0)&gt;0,(IF(ISNUMBER(AQ26),AQ26,0)-IF(ISNUMBER(BV26),BV26,0))/ABS(IF(ISNUMBER(BV26),BV26,0))&gt;=$L$11)),AND($L$8="CHANGE_ABS_GE",ABS(IF(ISNUMBER(AQ26),AQ26,0)-IF(ISNUMBER(BV26),BV26,0))&gt;=$L$11),AND($L$8="COUNT_LT",IF(ISNUMBER(AQ26),AQ26,0)&lt;$L$11),AND($L$8="COUNT_LE",IF(ISNUMBER(AQ26),AQ26,0)&lt;=$L$11),AND($L$8="AND_YES",OR(LOWER(LEFT(AQ26&amp;"",2))="да",AQ26=1),OR(LOWER(LEFT(BV26&amp;"",2))="да",BV26=1)),AND($L$8="OR_YES",OR(OR(LOWER(LEFT(AQ26&amp;"",2))="да",AQ26=1),OR(LOWER(LEFT(BV26&amp;"",2))="да",BV26=1)))),$L$14,$L$15))))))))))</f>
        <v/>
      </c>
      <c r="M26" s="19" t="str">
        <f>IF($A26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26="#FIELD",AR26="",AND(OR($M$8="CHANGE_PCT_GE",$M$8="CHANGE_ABS_GE",$M$8="COUNT_FLAG_RULE",$M$8="AND_YES",$M$8="OR_YES"),OR(BW26="#FIELD",BW26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26)))),IF($M$18="LOW_MU",MAX(Настройки!$B$14,$M$16),IF($M$18="NEUTRAL",Настройки!$B$15,IF($M$18="IGNORE","IGNORE",IF(OR(AR26="#FIELD",BW26="#FIELD"),"Поле не найдено","Недостаточно данных")))),IF($M$8="SIGMOID_INC",MAX(Настройки!$B$14,$M$16+($M$17-$M$16)/(1+EXP(-$M$12*(IF(ISNUMBER(AR26),AR26,0)-$M$11)))),IF($M$8="SIGMOID_DEC",MAX(Настройки!$B$14,$M$16+($M$17-$M$16)/(1+EXP($M$12*(IF(ISNUMBER(AR26),AR26,0)-$M$11)))),IF($M$8="TOP_PERCENT",IF((COUNTIF(INDEX(Данные!$A$7:$CV$106,0,MATCH($M$9,Данные!$A$6:$CV$6,0)),"&gt;"&amp;IF(ISNUMBER(AR26),AR26,0))+COUNTIFS(INDEX(Данные!$A$7:$CV$106,0,MATCH($M$9,Данные!$A$6:$CV$6,0)),IF(ISNUMBER(AR26),AR26,0),Данные!$A$7:$A$106,"&lt;"&amp;$A26)+1)/COUNT(INDEX(Данные!$A$7:$CV$106,0,MATCH($M$9,Данные!$A$6:$CV$6,0)))&lt;=$M$11,$M$14,$M$15),IF($M$8="MANUAL_MU",MAX(Настройки!$B$14,MIN(1,IF(ISNUMBER(AR26),AR26,0))),IF($M$8="COUNT_FLAG_RULE",IF(IF(ISNUMBER(AR26),AR26,0)&lt;=$M$11,$M$14,IF(IF(ISNUMBER(AR26),AR26,0)&gt;=$M$12,$M$15,IF(OR(LOWER(LEFT(BW26&amp;"",2))="да",BW26=1),$M$13,$M$15))),IF(OR(AND($M$8="YES_NO",OR(LOWER(LEFT(AR26&amp;"",2))="да",AR26=1)),AND($M$8="THRESHOLD_GE",IF(ISNUMBER(AR26),AR26,0)&gt;=$M$11),AND($M$8="THRESHOLD_GT",IF(ISNUMBER(AR26),AR26,0)&gt;$M$11),AND($M$8="THRESHOLD_LE",IF(ISNUMBER(AR26),AR26,0)&lt;=$M$11),AND($M$8="THRESHOLD_LT",IF(ISNUMBER(AR26),AR26,0)&lt;$M$11),AND($M$8="CHANGE_PCT_GE",IF(IF(ISNUMBER(BW26),BW26,0)=0,IF(ISNUMBER(AR26),AR26,0)&gt;0,(IF(ISNUMBER(AR26),AR26,0)-IF(ISNUMBER(BW26),BW26,0))/ABS(IF(ISNUMBER(BW26),BW26,0))&gt;=$M$11)),AND($M$8="CHANGE_ABS_GE",ABS(IF(ISNUMBER(AR26),AR26,0)-IF(ISNUMBER(BW26),BW26,0))&gt;=$M$11),AND($M$8="COUNT_LT",IF(ISNUMBER(AR26),AR26,0)&lt;$M$11),AND($M$8="COUNT_LE",IF(ISNUMBER(AR26),AR26,0)&lt;=$M$11),AND($M$8="AND_YES",OR(LOWER(LEFT(AR26&amp;"",2))="да",AR26=1),OR(LOWER(LEFT(BW26&amp;"",2))="да",BW26=1)),AND($M$8="OR_YES",OR(OR(LOWER(LEFT(AR26&amp;"",2))="да",AR26=1),OR(LOWER(LEFT(BW26&amp;"",2))="да",BW26=1)))),$M$14,$M$15))))))))))</f>
        <v/>
      </c>
      <c r="N26" s="19" t="str">
        <f>IF($A26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26="#FIELD",AS26="",AND(OR($N$8="CHANGE_PCT_GE",$N$8="CHANGE_ABS_GE",$N$8="COUNT_FLAG_RULE",$N$8="AND_YES",$N$8="OR_YES"),OR(BX26="#FIELD",BX26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26)))),IF($N$18="LOW_MU",MAX(Настройки!$B$14,$N$16),IF($N$18="NEUTRAL",Настройки!$B$15,IF($N$18="IGNORE","IGNORE",IF(OR(AS26="#FIELD",BX26="#FIELD"),"Поле не найдено","Недостаточно данных")))),IF($N$8="SIGMOID_INC",MAX(Настройки!$B$14,$N$16+($N$17-$N$16)/(1+EXP(-$N$12*(IF(ISNUMBER(AS26),AS26,0)-$N$11)))),IF($N$8="SIGMOID_DEC",MAX(Настройки!$B$14,$N$16+($N$17-$N$16)/(1+EXP($N$12*(IF(ISNUMBER(AS26),AS26,0)-$N$11)))),IF($N$8="TOP_PERCENT",IF((COUNTIF(INDEX(Данные!$A$7:$CV$106,0,MATCH($N$9,Данные!$A$6:$CV$6,0)),"&gt;"&amp;IF(ISNUMBER(AS26),AS26,0))+COUNTIFS(INDEX(Данные!$A$7:$CV$106,0,MATCH($N$9,Данные!$A$6:$CV$6,0)),IF(ISNUMBER(AS26),AS26,0),Данные!$A$7:$A$106,"&lt;"&amp;$A26)+1)/COUNT(INDEX(Данные!$A$7:$CV$106,0,MATCH($N$9,Данные!$A$6:$CV$6,0)))&lt;=$N$11,$N$14,$N$15),IF($N$8="MANUAL_MU",MAX(Настройки!$B$14,MIN(1,IF(ISNUMBER(AS26),AS26,0))),IF($N$8="COUNT_FLAG_RULE",IF(IF(ISNUMBER(AS26),AS26,0)&lt;=$N$11,$N$14,IF(IF(ISNUMBER(AS26),AS26,0)&gt;=$N$12,$N$15,IF(OR(LOWER(LEFT(BX26&amp;"",2))="да",BX26=1),$N$13,$N$15))),IF(OR(AND($N$8="YES_NO",OR(LOWER(LEFT(AS26&amp;"",2))="да",AS26=1)),AND($N$8="THRESHOLD_GE",IF(ISNUMBER(AS26),AS26,0)&gt;=$N$11),AND($N$8="THRESHOLD_GT",IF(ISNUMBER(AS26),AS26,0)&gt;$N$11),AND($N$8="THRESHOLD_LE",IF(ISNUMBER(AS26),AS26,0)&lt;=$N$11),AND($N$8="THRESHOLD_LT",IF(ISNUMBER(AS26),AS26,0)&lt;$N$11),AND($N$8="CHANGE_PCT_GE",IF(IF(ISNUMBER(BX26),BX26,0)=0,IF(ISNUMBER(AS26),AS26,0)&gt;0,(IF(ISNUMBER(AS26),AS26,0)-IF(ISNUMBER(BX26),BX26,0))/ABS(IF(ISNUMBER(BX26),BX26,0))&gt;=$N$11)),AND($N$8="CHANGE_ABS_GE",ABS(IF(ISNUMBER(AS26),AS26,0)-IF(ISNUMBER(BX26),BX26,0))&gt;=$N$11),AND($N$8="COUNT_LT",IF(ISNUMBER(AS26),AS26,0)&lt;$N$11),AND($N$8="COUNT_LE",IF(ISNUMBER(AS26),AS26,0)&lt;=$N$11),AND($N$8="AND_YES",OR(LOWER(LEFT(AS26&amp;"",2))="да",AS26=1),OR(LOWER(LEFT(BX26&amp;"",2))="да",BX26=1)),AND($N$8="OR_YES",OR(OR(LOWER(LEFT(AS26&amp;"",2))="да",AS26=1),OR(LOWER(LEFT(BX26&amp;"",2))="да",BX26=1)))),$N$14,$N$15))))))))))</f>
        <v/>
      </c>
      <c r="O26" s="19" t="str">
        <f>IF($A26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26="#FIELD",AT26="",AND(OR($O$8="CHANGE_PCT_GE",$O$8="CHANGE_ABS_GE",$O$8="COUNT_FLAG_RULE",$O$8="AND_YES",$O$8="OR_YES"),OR(BY26="#FIELD",BY26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26)))),IF($O$18="LOW_MU",MAX(Настройки!$B$14,$O$16),IF($O$18="NEUTRAL",Настройки!$B$15,IF($O$18="IGNORE","IGNORE",IF(OR(AT26="#FIELD",BY26="#FIELD"),"Поле не найдено","Недостаточно данных")))),IF($O$8="SIGMOID_INC",MAX(Настройки!$B$14,$O$16+($O$17-$O$16)/(1+EXP(-$O$12*(IF(ISNUMBER(AT26),AT26,0)-$O$11)))),IF($O$8="SIGMOID_DEC",MAX(Настройки!$B$14,$O$16+($O$17-$O$16)/(1+EXP($O$12*(IF(ISNUMBER(AT26),AT26,0)-$O$11)))),IF($O$8="TOP_PERCENT",IF((COUNTIF(INDEX(Данные!$A$7:$CV$106,0,MATCH($O$9,Данные!$A$6:$CV$6,0)),"&gt;"&amp;IF(ISNUMBER(AT26),AT26,0))+COUNTIFS(INDEX(Данные!$A$7:$CV$106,0,MATCH($O$9,Данные!$A$6:$CV$6,0)),IF(ISNUMBER(AT26),AT26,0),Данные!$A$7:$A$106,"&lt;"&amp;$A26)+1)/COUNT(INDEX(Данные!$A$7:$CV$106,0,MATCH($O$9,Данные!$A$6:$CV$6,0)))&lt;=$O$11,$O$14,$O$15),IF($O$8="MANUAL_MU",MAX(Настройки!$B$14,MIN(1,IF(ISNUMBER(AT26),AT26,0))),IF($O$8="COUNT_FLAG_RULE",IF(IF(ISNUMBER(AT26),AT26,0)&lt;=$O$11,$O$14,IF(IF(ISNUMBER(AT26),AT26,0)&gt;=$O$12,$O$15,IF(OR(LOWER(LEFT(BY26&amp;"",2))="да",BY26=1),$O$13,$O$15))),IF(OR(AND($O$8="YES_NO",OR(LOWER(LEFT(AT26&amp;"",2))="да",AT26=1)),AND($O$8="THRESHOLD_GE",IF(ISNUMBER(AT26),AT26,0)&gt;=$O$11),AND($O$8="THRESHOLD_GT",IF(ISNUMBER(AT26),AT26,0)&gt;$O$11),AND($O$8="THRESHOLD_LE",IF(ISNUMBER(AT26),AT26,0)&lt;=$O$11),AND($O$8="THRESHOLD_LT",IF(ISNUMBER(AT26),AT26,0)&lt;$O$11),AND($O$8="CHANGE_PCT_GE",IF(IF(ISNUMBER(BY26),BY26,0)=0,IF(ISNUMBER(AT26),AT26,0)&gt;0,(IF(ISNUMBER(AT26),AT26,0)-IF(ISNUMBER(BY26),BY26,0))/ABS(IF(ISNUMBER(BY26),BY26,0))&gt;=$O$11)),AND($O$8="CHANGE_ABS_GE",ABS(IF(ISNUMBER(AT26),AT26,0)-IF(ISNUMBER(BY26),BY26,0))&gt;=$O$11),AND($O$8="COUNT_LT",IF(ISNUMBER(AT26),AT26,0)&lt;$O$11),AND($O$8="COUNT_LE",IF(ISNUMBER(AT26),AT26,0)&lt;=$O$11),AND($O$8="AND_YES",OR(LOWER(LEFT(AT26&amp;"",2))="да",AT26=1),OR(LOWER(LEFT(BY26&amp;"",2))="да",BY26=1)),AND($O$8="OR_YES",OR(OR(LOWER(LEFT(AT26&amp;"",2))="да",AT26=1),OR(LOWER(LEFT(BY26&amp;"",2))="да",BY26=1)))),$O$14,$O$15))))))))))</f>
        <v/>
      </c>
      <c r="P26" s="19" t="str">
        <f>IF($A26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26="#FIELD",AU26="",AND(OR($P$8="CHANGE_PCT_GE",$P$8="CHANGE_ABS_GE",$P$8="COUNT_FLAG_RULE",$P$8="AND_YES",$P$8="OR_YES"),OR(BZ26="#FIELD",BZ26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26)))),IF($P$18="LOW_MU",MAX(Настройки!$B$14,$P$16),IF($P$18="NEUTRAL",Настройки!$B$15,IF($P$18="IGNORE","IGNORE",IF(OR(AU26="#FIELD",BZ26="#FIELD"),"Поле не найдено","Недостаточно данных")))),IF($P$8="SIGMOID_INC",MAX(Настройки!$B$14,$P$16+($P$17-$P$16)/(1+EXP(-$P$12*(IF(ISNUMBER(AU26),AU26,0)-$P$11)))),IF($P$8="SIGMOID_DEC",MAX(Настройки!$B$14,$P$16+($P$17-$P$16)/(1+EXP($P$12*(IF(ISNUMBER(AU26),AU26,0)-$P$11)))),IF($P$8="TOP_PERCENT",IF((COUNTIF(INDEX(Данные!$A$7:$CV$106,0,MATCH($P$9,Данные!$A$6:$CV$6,0)),"&gt;"&amp;IF(ISNUMBER(AU26),AU26,0))+COUNTIFS(INDEX(Данные!$A$7:$CV$106,0,MATCH($P$9,Данные!$A$6:$CV$6,0)),IF(ISNUMBER(AU26),AU26,0),Данные!$A$7:$A$106,"&lt;"&amp;$A26)+1)/COUNT(INDEX(Данные!$A$7:$CV$106,0,MATCH($P$9,Данные!$A$6:$CV$6,0)))&lt;=$P$11,$P$14,$P$15),IF($P$8="MANUAL_MU",MAX(Настройки!$B$14,MIN(1,IF(ISNUMBER(AU26),AU26,0))),IF($P$8="COUNT_FLAG_RULE",IF(IF(ISNUMBER(AU26),AU26,0)&lt;=$P$11,$P$14,IF(IF(ISNUMBER(AU26),AU26,0)&gt;=$P$12,$P$15,IF(OR(LOWER(LEFT(BZ26&amp;"",2))="да",BZ26=1),$P$13,$P$15))),IF(OR(AND($P$8="YES_NO",OR(LOWER(LEFT(AU26&amp;"",2))="да",AU26=1)),AND($P$8="THRESHOLD_GE",IF(ISNUMBER(AU26),AU26,0)&gt;=$P$11),AND($P$8="THRESHOLD_GT",IF(ISNUMBER(AU26),AU26,0)&gt;$P$11),AND($P$8="THRESHOLD_LE",IF(ISNUMBER(AU26),AU26,0)&lt;=$P$11),AND($P$8="THRESHOLD_LT",IF(ISNUMBER(AU26),AU26,0)&lt;$P$11),AND($P$8="CHANGE_PCT_GE",IF(IF(ISNUMBER(BZ26),BZ26,0)=0,IF(ISNUMBER(AU26),AU26,0)&gt;0,(IF(ISNUMBER(AU26),AU26,0)-IF(ISNUMBER(BZ26),BZ26,0))/ABS(IF(ISNUMBER(BZ26),BZ26,0))&gt;=$P$11)),AND($P$8="CHANGE_ABS_GE",ABS(IF(ISNUMBER(AU26),AU26,0)-IF(ISNUMBER(BZ26),BZ26,0))&gt;=$P$11),AND($P$8="COUNT_LT",IF(ISNUMBER(AU26),AU26,0)&lt;$P$11),AND($P$8="COUNT_LE",IF(ISNUMBER(AU26),AU26,0)&lt;=$P$11),AND($P$8="AND_YES",OR(LOWER(LEFT(AU26&amp;"",2))="да",AU26=1),OR(LOWER(LEFT(BZ26&amp;"",2))="да",BZ26=1)),AND($P$8="OR_YES",OR(OR(LOWER(LEFT(AU26&amp;"",2))="да",AU26=1),OR(LOWER(LEFT(BZ26&amp;"",2))="да",BZ26=1)))),$P$14,$P$15))))))))))</f>
        <v/>
      </c>
      <c r="Q26" s="19" t="str">
        <f>IF($A26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26="#FIELD",AV26="",AND(OR($Q$8="CHANGE_PCT_GE",$Q$8="CHANGE_ABS_GE",$Q$8="COUNT_FLAG_RULE",$Q$8="AND_YES",$Q$8="OR_YES"),OR(CA26="#FIELD",CA26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26)))),IF($Q$18="LOW_MU",MAX(Настройки!$B$14,$Q$16),IF($Q$18="NEUTRAL",Настройки!$B$15,IF($Q$18="IGNORE","IGNORE",IF(OR(AV26="#FIELD",CA26="#FIELD"),"Поле не найдено","Недостаточно данных")))),IF($Q$8="SIGMOID_INC",MAX(Настройки!$B$14,$Q$16+($Q$17-$Q$16)/(1+EXP(-$Q$12*(IF(ISNUMBER(AV26),AV26,0)-$Q$11)))),IF($Q$8="SIGMOID_DEC",MAX(Настройки!$B$14,$Q$16+($Q$17-$Q$16)/(1+EXP($Q$12*(IF(ISNUMBER(AV26),AV26,0)-$Q$11)))),IF($Q$8="TOP_PERCENT",IF((COUNTIF(INDEX(Данные!$A$7:$CV$106,0,MATCH($Q$9,Данные!$A$6:$CV$6,0)),"&gt;"&amp;IF(ISNUMBER(AV26),AV26,0))+COUNTIFS(INDEX(Данные!$A$7:$CV$106,0,MATCH($Q$9,Данные!$A$6:$CV$6,0)),IF(ISNUMBER(AV26),AV26,0),Данные!$A$7:$A$106,"&lt;"&amp;$A26)+1)/COUNT(INDEX(Данные!$A$7:$CV$106,0,MATCH($Q$9,Данные!$A$6:$CV$6,0)))&lt;=$Q$11,$Q$14,$Q$15),IF($Q$8="MANUAL_MU",MAX(Настройки!$B$14,MIN(1,IF(ISNUMBER(AV26),AV26,0))),IF($Q$8="COUNT_FLAG_RULE",IF(IF(ISNUMBER(AV26),AV26,0)&lt;=$Q$11,$Q$14,IF(IF(ISNUMBER(AV26),AV26,0)&gt;=$Q$12,$Q$15,IF(OR(LOWER(LEFT(CA26&amp;"",2))="да",CA26=1),$Q$13,$Q$15))),IF(OR(AND($Q$8="YES_NO",OR(LOWER(LEFT(AV26&amp;"",2))="да",AV26=1)),AND($Q$8="THRESHOLD_GE",IF(ISNUMBER(AV26),AV26,0)&gt;=$Q$11),AND($Q$8="THRESHOLD_GT",IF(ISNUMBER(AV26),AV26,0)&gt;$Q$11),AND($Q$8="THRESHOLD_LE",IF(ISNUMBER(AV26),AV26,0)&lt;=$Q$11),AND($Q$8="THRESHOLD_LT",IF(ISNUMBER(AV26),AV26,0)&lt;$Q$11),AND($Q$8="CHANGE_PCT_GE",IF(IF(ISNUMBER(CA26),CA26,0)=0,IF(ISNUMBER(AV26),AV26,0)&gt;0,(IF(ISNUMBER(AV26),AV26,0)-IF(ISNUMBER(CA26),CA26,0))/ABS(IF(ISNUMBER(CA26),CA26,0))&gt;=$Q$11)),AND($Q$8="CHANGE_ABS_GE",ABS(IF(ISNUMBER(AV26),AV26,0)-IF(ISNUMBER(CA26),CA26,0))&gt;=$Q$11),AND($Q$8="COUNT_LT",IF(ISNUMBER(AV26),AV26,0)&lt;$Q$11),AND($Q$8="COUNT_LE",IF(ISNUMBER(AV26),AV26,0)&lt;=$Q$11),AND($Q$8="AND_YES",OR(LOWER(LEFT(AV26&amp;"",2))="да",AV26=1),OR(LOWER(LEFT(CA26&amp;"",2))="да",CA26=1)),AND($Q$8="OR_YES",OR(OR(LOWER(LEFT(AV26&amp;"",2))="да",AV26=1),OR(LOWER(LEFT(CA26&amp;"",2))="да",CA26=1)))),$Q$14,$Q$15))))))))))</f>
        <v/>
      </c>
      <c r="R26" s="69" t="str">
        <f>IF($A26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26="#FIELD",AW26="",AND(OR($R$8="CHANGE_PCT_GE",$R$8="CHANGE_ABS_GE",$R$8="COUNT_FLAG_RULE",$R$8="AND_YES",$R$8="OR_YES"),OR(CB26="#FIELD",CB26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26)))),IF($R$18="LOW_MU",MAX(Настройки!$B$14,$R$16),IF($R$18="NEUTRAL",Настройки!$B$15,IF($R$18="IGNORE","IGNORE",IF(OR(AW26="#FIELD",CB26="#FIELD"),"Поле не найдено","Недостаточно данных")))),IF($R$8="SIGMOID_INC",MAX(Настройки!$B$14,$R$16+($R$17-$R$16)/(1+EXP(-$R$12*(IF(ISNUMBER(AW26),AW26,0)-$R$11)))),IF($R$8="SIGMOID_DEC",MAX(Настройки!$B$14,$R$16+($R$17-$R$16)/(1+EXP($R$12*(IF(ISNUMBER(AW26),AW26,0)-$R$11)))),IF($R$8="TOP_PERCENT",IF((COUNTIF(INDEX(Данные!$A$7:$CV$106,0,MATCH($R$9,Данные!$A$6:$CV$6,0)),"&gt;"&amp;IF(ISNUMBER(AW26),AW26,0))+COUNTIFS(INDEX(Данные!$A$7:$CV$106,0,MATCH($R$9,Данные!$A$6:$CV$6,0)),IF(ISNUMBER(AW26),AW26,0),Данные!$A$7:$A$106,"&lt;"&amp;$A26)+1)/COUNT(INDEX(Данные!$A$7:$CV$106,0,MATCH($R$9,Данные!$A$6:$CV$6,0)))&lt;=$R$11,$R$14,$R$15),IF($R$8="MANUAL_MU",MAX(Настройки!$B$14,MIN(1,IF(ISNUMBER(AW26),AW26,0))),IF($R$8="COUNT_FLAG_RULE",IF(IF(ISNUMBER(AW26),AW26,0)&lt;=$R$11,$R$14,IF(IF(ISNUMBER(AW26),AW26,0)&gt;=$R$12,$R$15,IF(OR(LOWER(LEFT(CB26&amp;"",2))="да",CB26=1),$R$13,$R$15))),IF(OR(AND($R$8="YES_NO",OR(LOWER(LEFT(AW26&amp;"",2))="да",AW26=1)),AND($R$8="THRESHOLD_GE",IF(ISNUMBER(AW26),AW26,0)&gt;=$R$11),AND($R$8="THRESHOLD_GT",IF(ISNUMBER(AW26),AW26,0)&gt;$R$11),AND($R$8="THRESHOLD_LE",IF(ISNUMBER(AW26),AW26,0)&lt;=$R$11),AND($R$8="THRESHOLD_LT",IF(ISNUMBER(AW26),AW26,0)&lt;$R$11),AND($R$8="CHANGE_PCT_GE",IF(IF(ISNUMBER(CB26),CB26,0)=0,IF(ISNUMBER(AW26),AW26,0)&gt;0,(IF(ISNUMBER(AW26),AW26,0)-IF(ISNUMBER(CB26),CB26,0))/ABS(IF(ISNUMBER(CB26),CB26,0))&gt;=$R$11)),AND($R$8="CHANGE_ABS_GE",ABS(IF(ISNUMBER(AW26),AW26,0)-IF(ISNUMBER(CB26),CB26,0))&gt;=$R$11),AND($R$8="COUNT_LT",IF(ISNUMBER(AW26),AW26,0)&lt;$R$11),AND($R$8="COUNT_LE",IF(ISNUMBER(AW26),AW26,0)&lt;=$R$11),AND($R$8="AND_YES",OR(LOWER(LEFT(AW26&amp;"",2))="да",AW26=1),OR(LOWER(LEFT(CB26&amp;"",2))="да",CB26=1)),AND($R$8="OR_YES",OR(OR(LOWER(LEFT(AW26&amp;"",2))="да",AW26=1),OR(LOWER(LEFT(CB26&amp;"",2))="да",CB26=1)))),$R$14,$R$15))))))))))</f>
        <v/>
      </c>
      <c r="S26" s="70" t="str">
        <f>IF($A26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26="#FIELD",AX26="",AND(OR($S$8="CHANGE_PCT_GE",$S$8="CHANGE_ABS_GE",$S$8="COUNT_FLAG_RULE",$S$8="AND_YES",$S$8="OR_YES"),OR(CC26="#FIELD",CC26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26)))),IF($S$18="LOW_MU",MAX(Настройки!$B$14,$S$16),IF($S$18="NEUTRAL",Настройки!$B$15,IF($S$18="IGNORE","IGNORE",IF(OR(AX26="#FIELD",CC26="#FIELD"),"Поле не найдено","Недостаточно данных")))),IF($S$8="SIGMOID_INC",MAX(Настройки!$B$14,$S$16+($S$17-$S$16)/(1+EXP(-$S$12*(IF(ISNUMBER(AX26),AX26,0)-$S$11)))),IF($S$8="SIGMOID_DEC",MAX(Настройки!$B$14,$S$16+($S$17-$S$16)/(1+EXP($S$12*(IF(ISNUMBER(AX26),AX26,0)-$S$11)))),IF($S$8="TOP_PERCENT",IF((COUNTIF(INDEX(Данные!$A$7:$CV$106,0,MATCH($S$9,Данные!$A$6:$CV$6,0)),"&gt;"&amp;IF(ISNUMBER(AX26),AX26,0))+COUNTIFS(INDEX(Данные!$A$7:$CV$106,0,MATCH($S$9,Данные!$A$6:$CV$6,0)),IF(ISNUMBER(AX26),AX26,0),Данные!$A$7:$A$106,"&lt;"&amp;$A26)+1)/COUNT(INDEX(Данные!$A$7:$CV$106,0,MATCH($S$9,Данные!$A$6:$CV$6,0)))&lt;=$S$11,$S$14,$S$15),IF($S$8="MANUAL_MU",MAX(Настройки!$B$14,MIN(1,IF(ISNUMBER(AX26),AX26,0))),IF($S$8="COUNT_FLAG_RULE",IF(IF(ISNUMBER(AX26),AX26,0)&lt;=$S$11,$S$14,IF(IF(ISNUMBER(AX26),AX26,0)&gt;=$S$12,$S$15,IF(OR(LOWER(LEFT(CC26&amp;"",2))="да",CC26=1),$S$13,$S$15))),IF(OR(AND($S$8="YES_NO",OR(LOWER(LEFT(AX26&amp;"",2))="да",AX26=1)),AND($S$8="THRESHOLD_GE",IF(ISNUMBER(AX26),AX26,0)&gt;=$S$11),AND($S$8="THRESHOLD_GT",IF(ISNUMBER(AX26),AX26,0)&gt;$S$11),AND($S$8="THRESHOLD_LE",IF(ISNUMBER(AX26),AX26,0)&lt;=$S$11),AND($S$8="THRESHOLD_LT",IF(ISNUMBER(AX26),AX26,0)&lt;$S$11),AND($S$8="CHANGE_PCT_GE",IF(IF(ISNUMBER(CC26),CC26,0)=0,IF(ISNUMBER(AX26),AX26,0)&gt;0,(IF(ISNUMBER(AX26),AX26,0)-IF(ISNUMBER(CC26),CC26,0))/ABS(IF(ISNUMBER(CC26),CC26,0))&gt;=$S$11)),AND($S$8="CHANGE_ABS_GE",ABS(IF(ISNUMBER(AX26),AX26,0)-IF(ISNUMBER(CC26),CC26,0))&gt;=$S$11),AND($S$8="COUNT_LT",IF(ISNUMBER(AX26),AX26,0)&lt;$S$11),AND($S$8="COUNT_LE",IF(ISNUMBER(AX26),AX26,0)&lt;=$S$11),AND($S$8="AND_YES",OR(LOWER(LEFT(AX26&amp;"",2))="да",AX26=1),OR(LOWER(LEFT(CC26&amp;"",2))="да",CC26=1)),AND($S$8="OR_YES",OR(OR(LOWER(LEFT(AX26&amp;"",2))="да",AX26=1),OR(LOWER(LEFT(CC26&amp;"",2))="да",CC26=1)))),$S$14,$S$15))))))))))</f>
        <v/>
      </c>
      <c r="T26" s="70" t="str">
        <f>IF($A26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26="#FIELD",AY26="",AND(OR($T$8="CHANGE_PCT_GE",$T$8="CHANGE_ABS_GE",$T$8="COUNT_FLAG_RULE",$T$8="AND_YES",$T$8="OR_YES"),OR(CD26="#FIELD",CD26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26)))),IF($T$18="LOW_MU",MAX(Настройки!$B$14,$T$16),IF($T$18="NEUTRAL",Настройки!$B$15,IF($T$18="IGNORE","IGNORE",IF(OR(AY26="#FIELD",CD26="#FIELD"),"Поле не найдено","Недостаточно данных")))),IF($T$8="SIGMOID_INC",MAX(Настройки!$B$14,$T$16+($T$17-$T$16)/(1+EXP(-$T$12*(IF(ISNUMBER(AY26),AY26,0)-$T$11)))),IF($T$8="SIGMOID_DEC",MAX(Настройки!$B$14,$T$16+($T$17-$T$16)/(1+EXP($T$12*(IF(ISNUMBER(AY26),AY26,0)-$T$11)))),IF($T$8="TOP_PERCENT",IF((COUNTIF(INDEX(Данные!$A$7:$CV$106,0,MATCH($T$9,Данные!$A$6:$CV$6,0)),"&gt;"&amp;IF(ISNUMBER(AY26),AY26,0))+COUNTIFS(INDEX(Данные!$A$7:$CV$106,0,MATCH($T$9,Данные!$A$6:$CV$6,0)),IF(ISNUMBER(AY26),AY26,0),Данные!$A$7:$A$106,"&lt;"&amp;$A26)+1)/COUNT(INDEX(Данные!$A$7:$CV$106,0,MATCH($T$9,Данные!$A$6:$CV$6,0)))&lt;=$T$11,$T$14,$T$15),IF($T$8="MANUAL_MU",MAX(Настройки!$B$14,MIN(1,IF(ISNUMBER(AY26),AY26,0))),IF($T$8="COUNT_FLAG_RULE",IF(IF(ISNUMBER(AY26),AY26,0)&lt;=$T$11,$T$14,IF(IF(ISNUMBER(AY26),AY26,0)&gt;=$T$12,$T$15,IF(OR(LOWER(LEFT(CD26&amp;"",2))="да",CD26=1),$T$13,$T$15))),IF(OR(AND($T$8="YES_NO",OR(LOWER(LEFT(AY26&amp;"",2))="да",AY26=1)),AND($T$8="THRESHOLD_GE",IF(ISNUMBER(AY26),AY26,0)&gt;=$T$11),AND($T$8="THRESHOLD_GT",IF(ISNUMBER(AY26),AY26,0)&gt;$T$11),AND($T$8="THRESHOLD_LE",IF(ISNUMBER(AY26),AY26,0)&lt;=$T$11),AND($T$8="THRESHOLD_LT",IF(ISNUMBER(AY26),AY26,0)&lt;$T$11),AND($T$8="CHANGE_PCT_GE",IF(IF(ISNUMBER(CD26),CD26,0)=0,IF(ISNUMBER(AY26),AY26,0)&gt;0,(IF(ISNUMBER(AY26),AY26,0)-IF(ISNUMBER(CD26),CD26,0))/ABS(IF(ISNUMBER(CD26),CD26,0))&gt;=$T$11)),AND($T$8="CHANGE_ABS_GE",ABS(IF(ISNUMBER(AY26),AY26,0)-IF(ISNUMBER(CD26),CD26,0))&gt;=$T$11),AND($T$8="COUNT_LT",IF(ISNUMBER(AY26),AY26,0)&lt;$T$11),AND($T$8="COUNT_LE",IF(ISNUMBER(AY26),AY26,0)&lt;=$T$11),AND($T$8="AND_YES",OR(LOWER(LEFT(AY26&amp;"",2))="да",AY26=1),OR(LOWER(LEFT(CD26&amp;"",2))="да",CD26=1)),AND($T$8="OR_YES",OR(OR(LOWER(LEFT(AY26&amp;"",2))="да",AY26=1),OR(LOWER(LEFT(CD26&amp;"",2))="да",CD26=1)))),$T$14,$T$15))))))))))</f>
        <v/>
      </c>
      <c r="U26" s="70" t="str">
        <f>IF($A26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26="#FIELD",AZ26="",AND(OR($U$8="CHANGE_PCT_GE",$U$8="CHANGE_ABS_GE",$U$8="COUNT_FLAG_RULE",$U$8="AND_YES",$U$8="OR_YES"),OR(CE26="#FIELD",CE26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26)))),IF($U$18="LOW_MU",MAX(Настройки!$B$14,$U$16),IF($U$18="NEUTRAL",Настройки!$B$15,IF($U$18="IGNORE","IGNORE",IF(OR(AZ26="#FIELD",CE26="#FIELD"),"Поле не найдено","Недостаточно данных")))),IF($U$8="SIGMOID_INC",MAX(Настройки!$B$14,$U$16+($U$17-$U$16)/(1+EXP(-$U$12*(IF(ISNUMBER(AZ26),AZ26,0)-$U$11)))),IF($U$8="SIGMOID_DEC",MAX(Настройки!$B$14,$U$16+($U$17-$U$16)/(1+EXP($U$12*(IF(ISNUMBER(AZ26),AZ26,0)-$U$11)))),IF($U$8="TOP_PERCENT",IF((COUNTIF(INDEX(Данные!$A$7:$CV$106,0,MATCH($U$9,Данные!$A$6:$CV$6,0)),"&gt;"&amp;IF(ISNUMBER(AZ26),AZ26,0))+COUNTIFS(INDEX(Данные!$A$7:$CV$106,0,MATCH($U$9,Данные!$A$6:$CV$6,0)),IF(ISNUMBER(AZ26),AZ26,0),Данные!$A$7:$A$106,"&lt;"&amp;$A26)+1)/COUNT(INDEX(Данные!$A$7:$CV$106,0,MATCH($U$9,Данные!$A$6:$CV$6,0)))&lt;=$U$11,$U$14,$U$15),IF($U$8="MANUAL_MU",MAX(Настройки!$B$14,MIN(1,IF(ISNUMBER(AZ26),AZ26,0))),IF($U$8="COUNT_FLAG_RULE",IF(IF(ISNUMBER(AZ26),AZ26,0)&lt;=$U$11,$U$14,IF(IF(ISNUMBER(AZ26),AZ26,0)&gt;=$U$12,$U$15,IF(OR(LOWER(LEFT(CE26&amp;"",2))="да",CE26=1),$U$13,$U$15))),IF(OR(AND($U$8="YES_NO",OR(LOWER(LEFT(AZ26&amp;"",2))="да",AZ26=1)),AND($U$8="THRESHOLD_GE",IF(ISNUMBER(AZ26),AZ26,0)&gt;=$U$11),AND($U$8="THRESHOLD_GT",IF(ISNUMBER(AZ26),AZ26,0)&gt;$U$11),AND($U$8="THRESHOLD_LE",IF(ISNUMBER(AZ26),AZ26,0)&lt;=$U$11),AND($U$8="THRESHOLD_LT",IF(ISNUMBER(AZ26),AZ26,0)&lt;$U$11),AND($U$8="CHANGE_PCT_GE",IF(IF(ISNUMBER(CE26),CE26,0)=0,IF(ISNUMBER(AZ26),AZ26,0)&gt;0,(IF(ISNUMBER(AZ26),AZ26,0)-IF(ISNUMBER(CE26),CE26,0))/ABS(IF(ISNUMBER(CE26),CE26,0))&gt;=$U$11)),AND($U$8="CHANGE_ABS_GE",ABS(IF(ISNUMBER(AZ26),AZ26,0)-IF(ISNUMBER(CE26),CE26,0))&gt;=$U$11),AND($U$8="COUNT_LT",IF(ISNUMBER(AZ26),AZ26,0)&lt;$U$11),AND($U$8="COUNT_LE",IF(ISNUMBER(AZ26),AZ26,0)&lt;=$U$11),AND($U$8="AND_YES",OR(LOWER(LEFT(AZ26&amp;"",2))="да",AZ26=1),OR(LOWER(LEFT(CE26&amp;"",2))="да",CE26=1)),AND($U$8="OR_YES",OR(OR(LOWER(LEFT(AZ26&amp;"",2))="да",AZ26=1),OR(LOWER(LEFT(CE26&amp;"",2))="да",CE26=1)))),$U$14,$U$15))))))))))</f>
        <v/>
      </c>
      <c r="V26" s="70" t="str">
        <f>IF($A26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26="#FIELD",BA26="",AND(OR($V$8="CHANGE_PCT_GE",$V$8="CHANGE_ABS_GE",$V$8="COUNT_FLAG_RULE",$V$8="AND_YES",$V$8="OR_YES"),OR(CF26="#FIELD",CF26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26)))),IF($V$18="LOW_MU",MAX(Настройки!$B$14,$V$16),IF($V$18="NEUTRAL",Настройки!$B$15,IF($V$18="IGNORE","IGNORE",IF(OR(BA26="#FIELD",CF26="#FIELD"),"Поле не найдено","Недостаточно данных")))),IF($V$8="SIGMOID_INC",MAX(Настройки!$B$14,$V$16+($V$17-$V$16)/(1+EXP(-$V$12*(IF(ISNUMBER(BA26),BA26,0)-$V$11)))),IF($V$8="SIGMOID_DEC",MAX(Настройки!$B$14,$V$16+($V$17-$V$16)/(1+EXP($V$12*(IF(ISNUMBER(BA26),BA26,0)-$V$11)))),IF($V$8="TOP_PERCENT",IF((COUNTIF(INDEX(Данные!$A$7:$CV$106,0,MATCH($V$9,Данные!$A$6:$CV$6,0)),"&gt;"&amp;IF(ISNUMBER(BA26),BA26,0))+COUNTIFS(INDEX(Данные!$A$7:$CV$106,0,MATCH($V$9,Данные!$A$6:$CV$6,0)),IF(ISNUMBER(BA26),BA26,0),Данные!$A$7:$A$106,"&lt;"&amp;$A26)+1)/COUNT(INDEX(Данные!$A$7:$CV$106,0,MATCH($V$9,Данные!$A$6:$CV$6,0)))&lt;=$V$11,$V$14,$V$15),IF($V$8="MANUAL_MU",MAX(Настройки!$B$14,MIN(1,IF(ISNUMBER(BA26),BA26,0))),IF($V$8="COUNT_FLAG_RULE",IF(IF(ISNUMBER(BA26),BA26,0)&lt;=$V$11,$V$14,IF(IF(ISNUMBER(BA26),BA26,0)&gt;=$V$12,$V$15,IF(OR(LOWER(LEFT(CF26&amp;"",2))="да",CF26=1),$V$13,$V$15))),IF(OR(AND($V$8="YES_NO",OR(LOWER(LEFT(BA26&amp;"",2))="да",BA26=1)),AND($V$8="THRESHOLD_GE",IF(ISNUMBER(BA26),BA26,0)&gt;=$V$11),AND($V$8="THRESHOLD_GT",IF(ISNUMBER(BA26),BA26,0)&gt;$V$11),AND($V$8="THRESHOLD_LE",IF(ISNUMBER(BA26),BA26,0)&lt;=$V$11),AND($V$8="THRESHOLD_LT",IF(ISNUMBER(BA26),BA26,0)&lt;$V$11),AND($V$8="CHANGE_PCT_GE",IF(IF(ISNUMBER(CF26),CF26,0)=0,IF(ISNUMBER(BA26),BA26,0)&gt;0,(IF(ISNUMBER(BA26),BA26,0)-IF(ISNUMBER(CF26),CF26,0))/ABS(IF(ISNUMBER(CF26),CF26,0))&gt;=$V$11)),AND($V$8="CHANGE_ABS_GE",ABS(IF(ISNUMBER(BA26),BA26,0)-IF(ISNUMBER(CF26),CF26,0))&gt;=$V$11),AND($V$8="COUNT_LT",IF(ISNUMBER(BA26),BA26,0)&lt;$V$11),AND($V$8="COUNT_LE",IF(ISNUMBER(BA26),BA26,0)&lt;=$V$11),AND($V$8="AND_YES",OR(LOWER(LEFT(BA26&amp;"",2))="да",BA26=1),OR(LOWER(LEFT(CF26&amp;"",2))="да",CF26=1)),AND($V$8="OR_YES",OR(OR(LOWER(LEFT(BA26&amp;"",2))="да",BA26=1),OR(LOWER(LEFT(CF26&amp;"",2))="да",CF26=1)))),$V$14,$V$15))))))))))</f>
        <v/>
      </c>
      <c r="W26" s="70" t="str">
        <f>IF($A26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26="#FIELD",BB26="",AND(OR($W$8="CHANGE_PCT_GE",$W$8="CHANGE_ABS_GE",$W$8="COUNT_FLAG_RULE",$W$8="AND_YES",$W$8="OR_YES"),OR(CG26="#FIELD",CG26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26)))),IF($W$18="LOW_MU",MAX(Настройки!$B$14,$W$16),IF($W$18="NEUTRAL",Настройки!$B$15,IF($W$18="IGNORE","IGNORE",IF(OR(BB26="#FIELD",CG26="#FIELD"),"Поле не найдено","Недостаточно данных")))),IF($W$8="SIGMOID_INC",MAX(Настройки!$B$14,$W$16+($W$17-$W$16)/(1+EXP(-$W$12*(IF(ISNUMBER(BB26),BB26,0)-$W$11)))),IF($W$8="SIGMOID_DEC",MAX(Настройки!$B$14,$W$16+($W$17-$W$16)/(1+EXP($W$12*(IF(ISNUMBER(BB26),BB26,0)-$W$11)))),IF($W$8="TOP_PERCENT",IF((COUNTIF(INDEX(Данные!$A$7:$CV$106,0,MATCH($W$9,Данные!$A$6:$CV$6,0)),"&gt;"&amp;IF(ISNUMBER(BB26),BB26,0))+COUNTIFS(INDEX(Данные!$A$7:$CV$106,0,MATCH($W$9,Данные!$A$6:$CV$6,0)),IF(ISNUMBER(BB26),BB26,0),Данные!$A$7:$A$106,"&lt;"&amp;$A26)+1)/COUNT(INDEX(Данные!$A$7:$CV$106,0,MATCH($W$9,Данные!$A$6:$CV$6,0)))&lt;=$W$11,$W$14,$W$15),IF($W$8="MANUAL_MU",MAX(Настройки!$B$14,MIN(1,IF(ISNUMBER(BB26),BB26,0))),IF($W$8="COUNT_FLAG_RULE",IF(IF(ISNUMBER(BB26),BB26,0)&lt;=$W$11,$W$14,IF(IF(ISNUMBER(BB26),BB26,0)&gt;=$W$12,$W$15,IF(OR(LOWER(LEFT(CG26&amp;"",2))="да",CG26=1),$W$13,$W$15))),IF(OR(AND($W$8="YES_NO",OR(LOWER(LEFT(BB26&amp;"",2))="да",BB26=1)),AND($W$8="THRESHOLD_GE",IF(ISNUMBER(BB26),BB26,0)&gt;=$W$11),AND($W$8="THRESHOLD_GT",IF(ISNUMBER(BB26),BB26,0)&gt;$W$11),AND($W$8="THRESHOLD_LE",IF(ISNUMBER(BB26),BB26,0)&lt;=$W$11),AND($W$8="THRESHOLD_LT",IF(ISNUMBER(BB26),BB26,0)&lt;$W$11),AND($W$8="CHANGE_PCT_GE",IF(IF(ISNUMBER(CG26),CG26,0)=0,IF(ISNUMBER(BB26),BB26,0)&gt;0,(IF(ISNUMBER(BB26),BB26,0)-IF(ISNUMBER(CG26),CG26,0))/ABS(IF(ISNUMBER(CG26),CG26,0))&gt;=$W$11)),AND($W$8="CHANGE_ABS_GE",ABS(IF(ISNUMBER(BB26),BB26,0)-IF(ISNUMBER(CG26),CG26,0))&gt;=$W$11),AND($W$8="COUNT_LT",IF(ISNUMBER(BB26),BB26,0)&lt;$W$11),AND($W$8="COUNT_LE",IF(ISNUMBER(BB26),BB26,0)&lt;=$W$11),AND($W$8="AND_YES",OR(LOWER(LEFT(BB26&amp;"",2))="да",BB26=1),OR(LOWER(LEFT(CG26&amp;"",2))="да",CG26=1)),AND($W$8="OR_YES",OR(OR(LOWER(LEFT(BB26&amp;"",2))="да",BB26=1),OR(LOWER(LEFT(CG26&amp;"",2))="да",CG26=1)))),$W$14,$W$15))))))))))</f>
        <v/>
      </c>
      <c r="X26" s="70" t="str">
        <f>IF($A26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26="#FIELD",BC26="",AND(OR($X$8="CHANGE_PCT_GE",$X$8="CHANGE_ABS_GE",$X$8="COUNT_FLAG_RULE",$X$8="AND_YES",$X$8="OR_YES"),OR(CH26="#FIELD",CH26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26)))),IF($X$18="LOW_MU",MAX(Настройки!$B$14,$X$16),IF($X$18="NEUTRAL",Настройки!$B$15,IF($X$18="IGNORE","IGNORE",IF(OR(BC26="#FIELD",CH26="#FIELD"),"Поле не найдено","Недостаточно данных")))),IF($X$8="SIGMOID_INC",MAX(Настройки!$B$14,$X$16+($X$17-$X$16)/(1+EXP(-$X$12*(IF(ISNUMBER(BC26),BC26,0)-$X$11)))),IF($X$8="SIGMOID_DEC",MAX(Настройки!$B$14,$X$16+($X$17-$X$16)/(1+EXP($X$12*(IF(ISNUMBER(BC26),BC26,0)-$X$11)))),IF($X$8="TOP_PERCENT",IF((COUNTIF(INDEX(Данные!$A$7:$CV$106,0,MATCH($X$9,Данные!$A$6:$CV$6,0)),"&gt;"&amp;IF(ISNUMBER(BC26),BC26,0))+COUNTIFS(INDEX(Данные!$A$7:$CV$106,0,MATCH($X$9,Данные!$A$6:$CV$6,0)),IF(ISNUMBER(BC26),BC26,0),Данные!$A$7:$A$106,"&lt;"&amp;$A26)+1)/COUNT(INDEX(Данные!$A$7:$CV$106,0,MATCH($X$9,Данные!$A$6:$CV$6,0)))&lt;=$X$11,$X$14,$X$15),IF($X$8="MANUAL_MU",MAX(Настройки!$B$14,MIN(1,IF(ISNUMBER(BC26),BC26,0))),IF($X$8="COUNT_FLAG_RULE",IF(IF(ISNUMBER(BC26),BC26,0)&lt;=$X$11,$X$14,IF(IF(ISNUMBER(BC26),BC26,0)&gt;=$X$12,$X$15,IF(OR(LOWER(LEFT(CH26&amp;"",2))="да",CH26=1),$X$13,$X$15))),IF(OR(AND($X$8="YES_NO",OR(LOWER(LEFT(BC26&amp;"",2))="да",BC26=1)),AND($X$8="THRESHOLD_GE",IF(ISNUMBER(BC26),BC26,0)&gt;=$X$11),AND($X$8="THRESHOLD_GT",IF(ISNUMBER(BC26),BC26,0)&gt;$X$11),AND($X$8="THRESHOLD_LE",IF(ISNUMBER(BC26),BC26,0)&lt;=$X$11),AND($X$8="THRESHOLD_LT",IF(ISNUMBER(BC26),BC26,0)&lt;$X$11),AND($X$8="CHANGE_PCT_GE",IF(IF(ISNUMBER(CH26),CH26,0)=0,IF(ISNUMBER(BC26),BC26,0)&gt;0,(IF(ISNUMBER(BC26),BC26,0)-IF(ISNUMBER(CH26),CH26,0))/ABS(IF(ISNUMBER(CH26),CH26,0))&gt;=$X$11)),AND($X$8="CHANGE_ABS_GE",ABS(IF(ISNUMBER(BC26),BC26,0)-IF(ISNUMBER(CH26),CH26,0))&gt;=$X$11),AND($X$8="COUNT_LT",IF(ISNUMBER(BC26),BC26,0)&lt;$X$11),AND($X$8="COUNT_LE",IF(ISNUMBER(BC26),BC26,0)&lt;=$X$11),AND($X$8="AND_YES",OR(LOWER(LEFT(BC26&amp;"",2))="да",BC26=1),OR(LOWER(LEFT(CH26&amp;"",2))="да",CH26=1)),AND($X$8="OR_YES",OR(OR(LOWER(LEFT(BC26&amp;"",2))="да",BC26=1),OR(LOWER(LEFT(CH26&amp;"",2))="да",CH26=1)))),$X$14,$X$15))))))))))</f>
        <v/>
      </c>
      <c r="Y26" s="70" t="str">
        <f>IF($A26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26="#FIELD",BD26="",AND(OR($Y$8="CHANGE_PCT_GE",$Y$8="CHANGE_ABS_GE",$Y$8="COUNT_FLAG_RULE",$Y$8="AND_YES",$Y$8="OR_YES"),OR(CI26="#FIELD",CI26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26)))),IF($Y$18="LOW_MU",MAX(Настройки!$B$14,$Y$16),IF($Y$18="NEUTRAL",Настройки!$B$15,IF($Y$18="IGNORE","IGNORE",IF(OR(BD26="#FIELD",CI26="#FIELD"),"Поле не найдено","Недостаточно данных")))),IF($Y$8="SIGMOID_INC",MAX(Настройки!$B$14,$Y$16+($Y$17-$Y$16)/(1+EXP(-$Y$12*(IF(ISNUMBER(BD26),BD26,0)-$Y$11)))),IF($Y$8="SIGMOID_DEC",MAX(Настройки!$B$14,$Y$16+($Y$17-$Y$16)/(1+EXP($Y$12*(IF(ISNUMBER(BD26),BD26,0)-$Y$11)))),IF($Y$8="TOP_PERCENT",IF((COUNTIF(INDEX(Данные!$A$7:$CV$106,0,MATCH($Y$9,Данные!$A$6:$CV$6,0)),"&gt;"&amp;IF(ISNUMBER(BD26),BD26,0))+COUNTIFS(INDEX(Данные!$A$7:$CV$106,0,MATCH($Y$9,Данные!$A$6:$CV$6,0)),IF(ISNUMBER(BD26),BD26,0),Данные!$A$7:$A$106,"&lt;"&amp;$A26)+1)/COUNT(INDEX(Данные!$A$7:$CV$106,0,MATCH($Y$9,Данные!$A$6:$CV$6,0)))&lt;=$Y$11,$Y$14,$Y$15),IF($Y$8="MANUAL_MU",MAX(Настройки!$B$14,MIN(1,IF(ISNUMBER(BD26),BD26,0))),IF($Y$8="COUNT_FLAG_RULE",IF(IF(ISNUMBER(BD26),BD26,0)&lt;=$Y$11,$Y$14,IF(IF(ISNUMBER(BD26),BD26,0)&gt;=$Y$12,$Y$15,IF(OR(LOWER(LEFT(CI26&amp;"",2))="да",CI26=1),$Y$13,$Y$15))),IF(OR(AND($Y$8="YES_NO",OR(LOWER(LEFT(BD26&amp;"",2))="да",BD26=1)),AND($Y$8="THRESHOLD_GE",IF(ISNUMBER(BD26),BD26,0)&gt;=$Y$11),AND($Y$8="THRESHOLD_GT",IF(ISNUMBER(BD26),BD26,0)&gt;$Y$11),AND($Y$8="THRESHOLD_LE",IF(ISNUMBER(BD26),BD26,0)&lt;=$Y$11),AND($Y$8="THRESHOLD_LT",IF(ISNUMBER(BD26),BD26,0)&lt;$Y$11),AND($Y$8="CHANGE_PCT_GE",IF(IF(ISNUMBER(CI26),CI26,0)=0,IF(ISNUMBER(BD26),BD26,0)&gt;0,(IF(ISNUMBER(BD26),BD26,0)-IF(ISNUMBER(CI26),CI26,0))/ABS(IF(ISNUMBER(CI26),CI26,0))&gt;=$Y$11)),AND($Y$8="CHANGE_ABS_GE",ABS(IF(ISNUMBER(BD26),BD26,0)-IF(ISNUMBER(CI26),CI26,0))&gt;=$Y$11),AND($Y$8="COUNT_LT",IF(ISNUMBER(BD26),BD26,0)&lt;$Y$11),AND($Y$8="COUNT_LE",IF(ISNUMBER(BD26),BD26,0)&lt;=$Y$11),AND($Y$8="AND_YES",OR(LOWER(LEFT(BD26&amp;"",2))="да",BD26=1),OR(LOWER(LEFT(CI26&amp;"",2))="да",CI26=1)),AND($Y$8="OR_YES",OR(OR(LOWER(LEFT(BD26&amp;"",2))="да",BD26=1),OR(LOWER(LEFT(CI26&amp;"",2))="да",CI26=1)))),$Y$14,$Y$15))))))))))</f>
        <v/>
      </c>
      <c r="Z26" s="70" t="str">
        <f>IF($A26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26="#FIELD",BE26="",AND(OR($Z$8="CHANGE_PCT_GE",$Z$8="CHANGE_ABS_GE",$Z$8="COUNT_FLAG_RULE",$Z$8="AND_YES",$Z$8="OR_YES"),OR(CJ26="#FIELD",CJ26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26)))),IF($Z$18="LOW_MU",MAX(Настройки!$B$14,$Z$16),IF($Z$18="NEUTRAL",Настройки!$B$15,IF($Z$18="IGNORE","IGNORE",IF(OR(BE26="#FIELD",CJ26="#FIELD"),"Поле не найдено","Недостаточно данных")))),IF($Z$8="SIGMOID_INC",MAX(Настройки!$B$14,$Z$16+($Z$17-$Z$16)/(1+EXP(-$Z$12*(IF(ISNUMBER(BE26),BE26,0)-$Z$11)))),IF($Z$8="SIGMOID_DEC",MAX(Настройки!$B$14,$Z$16+($Z$17-$Z$16)/(1+EXP($Z$12*(IF(ISNUMBER(BE26),BE26,0)-$Z$11)))),IF($Z$8="TOP_PERCENT",IF((COUNTIF(INDEX(Данные!$A$7:$CV$106,0,MATCH($Z$9,Данные!$A$6:$CV$6,0)),"&gt;"&amp;IF(ISNUMBER(BE26),BE26,0))+COUNTIFS(INDEX(Данные!$A$7:$CV$106,0,MATCH($Z$9,Данные!$A$6:$CV$6,0)),IF(ISNUMBER(BE26),BE26,0),Данные!$A$7:$A$106,"&lt;"&amp;$A26)+1)/COUNT(INDEX(Данные!$A$7:$CV$106,0,MATCH($Z$9,Данные!$A$6:$CV$6,0)))&lt;=$Z$11,$Z$14,$Z$15),IF($Z$8="MANUAL_MU",MAX(Настройки!$B$14,MIN(1,IF(ISNUMBER(BE26),BE26,0))),IF($Z$8="COUNT_FLAG_RULE",IF(IF(ISNUMBER(BE26),BE26,0)&lt;=$Z$11,$Z$14,IF(IF(ISNUMBER(BE26),BE26,0)&gt;=$Z$12,$Z$15,IF(OR(LOWER(LEFT(CJ26&amp;"",2))="да",CJ26=1),$Z$13,$Z$15))),IF(OR(AND($Z$8="YES_NO",OR(LOWER(LEFT(BE26&amp;"",2))="да",BE26=1)),AND($Z$8="THRESHOLD_GE",IF(ISNUMBER(BE26),BE26,0)&gt;=$Z$11),AND($Z$8="THRESHOLD_GT",IF(ISNUMBER(BE26),BE26,0)&gt;$Z$11),AND($Z$8="THRESHOLD_LE",IF(ISNUMBER(BE26),BE26,0)&lt;=$Z$11),AND($Z$8="THRESHOLD_LT",IF(ISNUMBER(BE26),BE26,0)&lt;$Z$11),AND($Z$8="CHANGE_PCT_GE",IF(IF(ISNUMBER(CJ26),CJ26,0)=0,IF(ISNUMBER(BE26),BE26,0)&gt;0,(IF(ISNUMBER(BE26),BE26,0)-IF(ISNUMBER(CJ26),CJ26,0))/ABS(IF(ISNUMBER(CJ26),CJ26,0))&gt;=$Z$11)),AND($Z$8="CHANGE_ABS_GE",ABS(IF(ISNUMBER(BE26),BE26,0)-IF(ISNUMBER(CJ26),CJ26,0))&gt;=$Z$11),AND($Z$8="COUNT_LT",IF(ISNUMBER(BE26),BE26,0)&lt;$Z$11),AND($Z$8="COUNT_LE",IF(ISNUMBER(BE26),BE26,0)&lt;=$Z$11),AND($Z$8="AND_YES",OR(LOWER(LEFT(BE26&amp;"",2))="да",BE26=1),OR(LOWER(LEFT(CJ26&amp;"",2))="да",CJ26=1)),AND($Z$8="OR_YES",OR(OR(LOWER(LEFT(BE26&amp;"",2))="да",BE26=1),OR(LOWER(LEFT(CJ26&amp;"",2))="да",CJ26=1)))),$Z$14,$Z$15))))))))))</f>
        <v/>
      </c>
      <c r="AA26" s="70" t="str">
        <f>IF($A26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26="#FIELD",BF26="",AND(OR($AA$8="CHANGE_PCT_GE",$AA$8="CHANGE_ABS_GE",$AA$8="COUNT_FLAG_RULE",$AA$8="AND_YES",$AA$8="OR_YES"),OR(CK26="#FIELD",CK26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26)))),IF($AA$18="LOW_MU",MAX(Настройки!$B$14,$AA$16),IF($AA$18="NEUTRAL",Настройки!$B$15,IF($AA$18="IGNORE","IGNORE",IF(OR(BF26="#FIELD",CK26="#FIELD"),"Поле не найдено","Недостаточно данных")))),IF($AA$8="SIGMOID_INC",MAX(Настройки!$B$14,$AA$16+($AA$17-$AA$16)/(1+EXP(-$AA$12*(IF(ISNUMBER(BF26),BF26,0)-$AA$11)))),IF($AA$8="SIGMOID_DEC",MAX(Настройки!$B$14,$AA$16+($AA$17-$AA$16)/(1+EXP($AA$12*(IF(ISNUMBER(BF26),BF26,0)-$AA$11)))),IF($AA$8="TOP_PERCENT",IF((COUNTIF(INDEX(Данные!$A$7:$CV$106,0,MATCH($AA$9,Данные!$A$6:$CV$6,0)),"&gt;"&amp;IF(ISNUMBER(BF26),BF26,0))+COUNTIFS(INDEX(Данные!$A$7:$CV$106,0,MATCH($AA$9,Данные!$A$6:$CV$6,0)),IF(ISNUMBER(BF26),BF26,0),Данные!$A$7:$A$106,"&lt;"&amp;$A26)+1)/COUNT(INDEX(Данные!$A$7:$CV$106,0,MATCH($AA$9,Данные!$A$6:$CV$6,0)))&lt;=$AA$11,$AA$14,$AA$15),IF($AA$8="MANUAL_MU",MAX(Настройки!$B$14,MIN(1,IF(ISNUMBER(BF26),BF26,0))),IF($AA$8="COUNT_FLAG_RULE",IF(IF(ISNUMBER(BF26),BF26,0)&lt;=$AA$11,$AA$14,IF(IF(ISNUMBER(BF26),BF26,0)&gt;=$AA$12,$AA$15,IF(OR(LOWER(LEFT(CK26&amp;"",2))="да",CK26=1),$AA$13,$AA$15))),IF(OR(AND($AA$8="YES_NO",OR(LOWER(LEFT(BF26&amp;"",2))="да",BF26=1)),AND($AA$8="THRESHOLD_GE",IF(ISNUMBER(BF26),BF26,0)&gt;=$AA$11),AND($AA$8="THRESHOLD_GT",IF(ISNUMBER(BF26),BF26,0)&gt;$AA$11),AND($AA$8="THRESHOLD_LE",IF(ISNUMBER(BF26),BF26,0)&lt;=$AA$11),AND($AA$8="THRESHOLD_LT",IF(ISNUMBER(BF26),BF26,0)&lt;$AA$11),AND($AA$8="CHANGE_PCT_GE",IF(IF(ISNUMBER(CK26),CK26,0)=0,IF(ISNUMBER(BF26),BF26,0)&gt;0,(IF(ISNUMBER(BF26),BF26,0)-IF(ISNUMBER(CK26),CK26,0))/ABS(IF(ISNUMBER(CK26),CK26,0))&gt;=$AA$11)),AND($AA$8="CHANGE_ABS_GE",ABS(IF(ISNUMBER(BF26),BF26,0)-IF(ISNUMBER(CK26),CK26,0))&gt;=$AA$11),AND($AA$8="COUNT_LT",IF(ISNUMBER(BF26),BF26,0)&lt;$AA$11),AND($AA$8="COUNT_LE",IF(ISNUMBER(BF26),BF26,0)&lt;=$AA$11),AND($AA$8="AND_YES",OR(LOWER(LEFT(BF26&amp;"",2))="да",BF26=1),OR(LOWER(LEFT(CK26&amp;"",2))="да",CK26=1)),AND($AA$8="OR_YES",OR(OR(LOWER(LEFT(BF26&amp;"",2))="да",BF26=1),OR(LOWER(LEFT(CK26&amp;"",2))="да",CK26=1)))),$AA$14,$AA$15))))))))))</f>
        <v/>
      </c>
      <c r="AB26" s="70" t="str">
        <f>IF($A26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26="#FIELD",BG26="",AND(OR($AB$8="CHANGE_PCT_GE",$AB$8="CHANGE_ABS_GE",$AB$8="COUNT_FLAG_RULE",$AB$8="AND_YES",$AB$8="OR_YES"),OR(CL26="#FIELD",CL26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26)))),IF($AB$18="LOW_MU",MAX(Настройки!$B$14,$AB$16),IF($AB$18="NEUTRAL",Настройки!$B$15,IF($AB$18="IGNORE","IGNORE",IF(OR(BG26="#FIELD",CL26="#FIELD"),"Поле не найдено","Недостаточно данных")))),IF($AB$8="SIGMOID_INC",MAX(Настройки!$B$14,$AB$16+($AB$17-$AB$16)/(1+EXP(-$AB$12*(IF(ISNUMBER(BG26),BG26,0)-$AB$11)))),IF($AB$8="SIGMOID_DEC",MAX(Настройки!$B$14,$AB$16+($AB$17-$AB$16)/(1+EXP($AB$12*(IF(ISNUMBER(BG26),BG26,0)-$AB$11)))),IF($AB$8="TOP_PERCENT",IF((COUNTIF(INDEX(Данные!$A$7:$CV$106,0,MATCH($AB$9,Данные!$A$6:$CV$6,0)),"&gt;"&amp;IF(ISNUMBER(BG26),BG26,0))+COUNTIFS(INDEX(Данные!$A$7:$CV$106,0,MATCH($AB$9,Данные!$A$6:$CV$6,0)),IF(ISNUMBER(BG26),BG26,0),Данные!$A$7:$A$106,"&lt;"&amp;$A26)+1)/COUNT(INDEX(Данные!$A$7:$CV$106,0,MATCH($AB$9,Данные!$A$6:$CV$6,0)))&lt;=$AB$11,$AB$14,$AB$15),IF($AB$8="MANUAL_MU",MAX(Настройки!$B$14,MIN(1,IF(ISNUMBER(BG26),BG26,0))),IF($AB$8="COUNT_FLAG_RULE",IF(IF(ISNUMBER(BG26),BG26,0)&lt;=$AB$11,$AB$14,IF(IF(ISNUMBER(BG26),BG26,0)&gt;=$AB$12,$AB$15,IF(OR(LOWER(LEFT(CL26&amp;"",2))="да",CL26=1),$AB$13,$AB$15))),IF(OR(AND($AB$8="YES_NO",OR(LOWER(LEFT(BG26&amp;"",2))="да",BG26=1)),AND($AB$8="THRESHOLD_GE",IF(ISNUMBER(BG26),BG26,0)&gt;=$AB$11),AND($AB$8="THRESHOLD_GT",IF(ISNUMBER(BG26),BG26,0)&gt;$AB$11),AND($AB$8="THRESHOLD_LE",IF(ISNUMBER(BG26),BG26,0)&lt;=$AB$11),AND($AB$8="THRESHOLD_LT",IF(ISNUMBER(BG26),BG26,0)&lt;$AB$11),AND($AB$8="CHANGE_PCT_GE",IF(IF(ISNUMBER(CL26),CL26,0)=0,IF(ISNUMBER(BG26),BG26,0)&gt;0,(IF(ISNUMBER(BG26),BG26,0)-IF(ISNUMBER(CL26),CL26,0))/ABS(IF(ISNUMBER(CL26),CL26,0))&gt;=$AB$11)),AND($AB$8="CHANGE_ABS_GE",ABS(IF(ISNUMBER(BG26),BG26,0)-IF(ISNUMBER(CL26),CL26,0))&gt;=$AB$11),AND($AB$8="COUNT_LT",IF(ISNUMBER(BG26),BG26,0)&lt;$AB$11),AND($AB$8="COUNT_LE",IF(ISNUMBER(BG26),BG26,0)&lt;=$AB$11),AND($AB$8="AND_YES",OR(LOWER(LEFT(BG26&amp;"",2))="да",BG26=1),OR(LOWER(LEFT(CL26&amp;"",2))="да",CL26=1)),AND($AB$8="OR_YES",OR(OR(LOWER(LEFT(BG26&amp;"",2))="да",BG26=1),OR(LOWER(LEFT(CL26&amp;"",2))="да",CL26=1)))),$AB$14,$AB$15))))))))))</f>
        <v/>
      </c>
      <c r="AC26" s="70" t="str">
        <f>IF($A26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26="#FIELD",BH26="",AND(OR($AC$8="CHANGE_PCT_GE",$AC$8="CHANGE_ABS_GE",$AC$8="COUNT_FLAG_RULE",$AC$8="AND_YES",$AC$8="OR_YES"),OR(CM26="#FIELD",CM26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26)))),IF($AC$18="LOW_MU",MAX(Настройки!$B$14,$AC$16),IF($AC$18="NEUTRAL",Настройки!$B$15,IF($AC$18="IGNORE","IGNORE",IF(OR(BH26="#FIELD",CM26="#FIELD"),"Поле не найдено","Недостаточно данных")))),IF($AC$8="SIGMOID_INC",MAX(Настройки!$B$14,$AC$16+($AC$17-$AC$16)/(1+EXP(-$AC$12*(IF(ISNUMBER(BH26),BH26,0)-$AC$11)))),IF($AC$8="SIGMOID_DEC",MAX(Настройки!$B$14,$AC$16+($AC$17-$AC$16)/(1+EXP($AC$12*(IF(ISNUMBER(BH26),BH26,0)-$AC$11)))),IF($AC$8="TOP_PERCENT",IF((COUNTIF(INDEX(Данные!$A$7:$CV$106,0,MATCH($AC$9,Данные!$A$6:$CV$6,0)),"&gt;"&amp;IF(ISNUMBER(BH26),BH26,0))+COUNTIFS(INDEX(Данные!$A$7:$CV$106,0,MATCH($AC$9,Данные!$A$6:$CV$6,0)),IF(ISNUMBER(BH26),BH26,0),Данные!$A$7:$A$106,"&lt;"&amp;$A26)+1)/COUNT(INDEX(Данные!$A$7:$CV$106,0,MATCH($AC$9,Данные!$A$6:$CV$6,0)))&lt;=$AC$11,$AC$14,$AC$15),IF($AC$8="MANUAL_MU",MAX(Настройки!$B$14,MIN(1,IF(ISNUMBER(BH26),BH26,0))),IF($AC$8="COUNT_FLAG_RULE",IF(IF(ISNUMBER(BH26),BH26,0)&lt;=$AC$11,$AC$14,IF(IF(ISNUMBER(BH26),BH26,0)&gt;=$AC$12,$AC$15,IF(OR(LOWER(LEFT(CM26&amp;"",2))="да",CM26=1),$AC$13,$AC$15))),IF(OR(AND($AC$8="YES_NO",OR(LOWER(LEFT(BH26&amp;"",2))="да",BH26=1)),AND($AC$8="THRESHOLD_GE",IF(ISNUMBER(BH26),BH26,0)&gt;=$AC$11),AND($AC$8="THRESHOLD_GT",IF(ISNUMBER(BH26),BH26,0)&gt;$AC$11),AND($AC$8="THRESHOLD_LE",IF(ISNUMBER(BH26),BH26,0)&lt;=$AC$11),AND($AC$8="THRESHOLD_LT",IF(ISNUMBER(BH26),BH26,0)&lt;$AC$11),AND($AC$8="CHANGE_PCT_GE",IF(IF(ISNUMBER(CM26),CM26,0)=0,IF(ISNUMBER(BH26),BH26,0)&gt;0,(IF(ISNUMBER(BH26),BH26,0)-IF(ISNUMBER(CM26),CM26,0))/ABS(IF(ISNUMBER(CM26),CM26,0))&gt;=$AC$11)),AND($AC$8="CHANGE_ABS_GE",ABS(IF(ISNUMBER(BH26),BH26,0)-IF(ISNUMBER(CM26),CM26,0))&gt;=$AC$11),AND($AC$8="COUNT_LT",IF(ISNUMBER(BH26),BH26,0)&lt;$AC$11),AND($AC$8="COUNT_LE",IF(ISNUMBER(BH26),BH26,0)&lt;=$AC$11),AND($AC$8="AND_YES",OR(LOWER(LEFT(BH26&amp;"",2))="да",BH26=1),OR(LOWER(LEFT(CM26&amp;"",2))="да",CM26=1)),AND($AC$8="OR_YES",OR(OR(LOWER(LEFT(BH26&amp;"",2))="да",BH26=1),OR(LOWER(LEFT(CM26&amp;"",2))="да",CM26=1)))),$AC$14,$AC$15))))))))))</f>
        <v/>
      </c>
      <c r="AD26" s="70" t="str">
        <f>IF($A26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26="#FIELD",BI26="",AND(OR($AD$8="CHANGE_PCT_GE",$AD$8="CHANGE_ABS_GE",$AD$8="COUNT_FLAG_RULE",$AD$8="AND_YES",$AD$8="OR_YES"),OR(CN26="#FIELD",CN26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26)))),IF($AD$18="LOW_MU",MAX(Настройки!$B$14,$AD$16),IF($AD$18="NEUTRAL",Настройки!$B$15,IF($AD$18="IGNORE","IGNORE",IF(OR(BI26="#FIELD",CN26="#FIELD"),"Поле не найдено","Недостаточно данных")))),IF($AD$8="SIGMOID_INC",MAX(Настройки!$B$14,$AD$16+($AD$17-$AD$16)/(1+EXP(-$AD$12*(IF(ISNUMBER(BI26),BI26,0)-$AD$11)))),IF($AD$8="SIGMOID_DEC",MAX(Настройки!$B$14,$AD$16+($AD$17-$AD$16)/(1+EXP($AD$12*(IF(ISNUMBER(BI26),BI26,0)-$AD$11)))),IF($AD$8="TOP_PERCENT",IF((COUNTIF(INDEX(Данные!$A$7:$CV$106,0,MATCH($AD$9,Данные!$A$6:$CV$6,0)),"&gt;"&amp;IF(ISNUMBER(BI26),BI26,0))+COUNTIFS(INDEX(Данные!$A$7:$CV$106,0,MATCH($AD$9,Данные!$A$6:$CV$6,0)),IF(ISNUMBER(BI26),BI26,0),Данные!$A$7:$A$106,"&lt;"&amp;$A26)+1)/COUNT(INDEX(Данные!$A$7:$CV$106,0,MATCH($AD$9,Данные!$A$6:$CV$6,0)))&lt;=$AD$11,$AD$14,$AD$15),IF($AD$8="MANUAL_MU",MAX(Настройки!$B$14,MIN(1,IF(ISNUMBER(BI26),BI26,0))),IF($AD$8="COUNT_FLAG_RULE",IF(IF(ISNUMBER(BI26),BI26,0)&lt;=$AD$11,$AD$14,IF(IF(ISNUMBER(BI26),BI26,0)&gt;=$AD$12,$AD$15,IF(OR(LOWER(LEFT(CN26&amp;"",2))="да",CN26=1),$AD$13,$AD$15))),IF(OR(AND($AD$8="YES_NO",OR(LOWER(LEFT(BI26&amp;"",2))="да",BI26=1)),AND($AD$8="THRESHOLD_GE",IF(ISNUMBER(BI26),BI26,0)&gt;=$AD$11),AND($AD$8="THRESHOLD_GT",IF(ISNUMBER(BI26),BI26,0)&gt;$AD$11),AND($AD$8="THRESHOLD_LE",IF(ISNUMBER(BI26),BI26,0)&lt;=$AD$11),AND($AD$8="THRESHOLD_LT",IF(ISNUMBER(BI26),BI26,0)&lt;$AD$11),AND($AD$8="CHANGE_PCT_GE",IF(IF(ISNUMBER(CN26),CN26,0)=0,IF(ISNUMBER(BI26),BI26,0)&gt;0,(IF(ISNUMBER(BI26),BI26,0)-IF(ISNUMBER(CN26),CN26,0))/ABS(IF(ISNUMBER(CN26),CN26,0))&gt;=$AD$11)),AND($AD$8="CHANGE_ABS_GE",ABS(IF(ISNUMBER(BI26),BI26,0)-IF(ISNUMBER(CN26),CN26,0))&gt;=$AD$11),AND($AD$8="COUNT_LT",IF(ISNUMBER(BI26),BI26,0)&lt;$AD$11),AND($AD$8="COUNT_LE",IF(ISNUMBER(BI26),BI26,0)&lt;=$AD$11),AND($AD$8="AND_YES",OR(LOWER(LEFT(BI26&amp;"",2))="да",BI26=1),OR(LOWER(LEFT(CN26&amp;"",2))="да",CN26=1)),AND($AD$8="OR_YES",OR(OR(LOWER(LEFT(BI26&amp;"",2))="да",BI26=1),OR(LOWER(LEFT(CN26&amp;"",2))="да",CN26=1)))),$AD$14,$AD$15))))))))))</f>
        <v/>
      </c>
      <c r="AE26" s="71" t="str">
        <f>IF($A26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26="#FIELD",BJ26="",AND(OR($AE$8="CHANGE_PCT_GE",$AE$8="CHANGE_ABS_GE",$AE$8="COUNT_FLAG_RULE",$AE$8="AND_YES",$AE$8="OR_YES"),OR(CO26="#FIELD",CO26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26)))),IF($AE$18="LOW_MU",MAX(Настройки!$B$14,$AE$16),IF($AE$18="NEUTRAL",Настройки!$B$15,IF($AE$18="IGNORE","IGNORE",IF(OR(BJ26="#FIELD",CO26="#FIELD"),"Поле не найдено","Недостаточно данных")))),IF($AE$8="SIGMOID_INC",MAX(Настройки!$B$14,$AE$16+($AE$17-$AE$16)/(1+EXP(-$AE$12*(IF(ISNUMBER(BJ26),BJ26,0)-$AE$11)))),IF($AE$8="SIGMOID_DEC",MAX(Настройки!$B$14,$AE$16+($AE$17-$AE$16)/(1+EXP($AE$12*(IF(ISNUMBER(BJ26),BJ26,0)-$AE$11)))),IF($AE$8="TOP_PERCENT",IF((COUNTIF(INDEX(Данные!$A$7:$CV$106,0,MATCH($AE$9,Данные!$A$6:$CV$6,0)),"&gt;"&amp;IF(ISNUMBER(BJ26),BJ26,0))+COUNTIFS(INDEX(Данные!$A$7:$CV$106,0,MATCH($AE$9,Данные!$A$6:$CV$6,0)),IF(ISNUMBER(BJ26),BJ26,0),Данные!$A$7:$A$106,"&lt;"&amp;$A26)+1)/COUNT(INDEX(Данные!$A$7:$CV$106,0,MATCH($AE$9,Данные!$A$6:$CV$6,0)))&lt;=$AE$11,$AE$14,$AE$15),IF($AE$8="MANUAL_MU",MAX(Настройки!$B$14,MIN(1,IF(ISNUMBER(BJ26),BJ26,0))),IF($AE$8="COUNT_FLAG_RULE",IF(IF(ISNUMBER(BJ26),BJ26,0)&lt;=$AE$11,$AE$14,IF(IF(ISNUMBER(BJ26),BJ26,0)&gt;=$AE$12,$AE$15,IF(OR(LOWER(LEFT(CO26&amp;"",2))="да",CO26=1),$AE$13,$AE$15))),IF(OR(AND($AE$8="YES_NO",OR(LOWER(LEFT(BJ26&amp;"",2))="да",BJ26=1)),AND($AE$8="THRESHOLD_GE",IF(ISNUMBER(BJ26),BJ26,0)&gt;=$AE$11),AND($AE$8="THRESHOLD_GT",IF(ISNUMBER(BJ26),BJ26,0)&gt;$AE$11),AND($AE$8="THRESHOLD_LE",IF(ISNUMBER(BJ26),BJ26,0)&lt;=$AE$11),AND($AE$8="THRESHOLD_LT",IF(ISNUMBER(BJ26),BJ26,0)&lt;$AE$11),AND($AE$8="CHANGE_PCT_GE",IF(IF(ISNUMBER(CO26),CO26,0)=0,IF(ISNUMBER(BJ26),BJ26,0)&gt;0,(IF(ISNUMBER(BJ26),BJ26,0)-IF(ISNUMBER(CO26),CO26,0))/ABS(IF(ISNUMBER(CO26),CO26,0))&gt;=$AE$11)),AND($AE$8="CHANGE_ABS_GE",ABS(IF(ISNUMBER(BJ26),BJ26,0)-IF(ISNUMBER(CO26),CO26,0))&gt;=$AE$11),AND($AE$8="COUNT_LT",IF(ISNUMBER(BJ26),BJ26,0)&lt;$AE$11),AND($AE$8="COUNT_LE",IF(ISNUMBER(BJ26),BJ26,0)&lt;=$AE$11),AND($AE$8="AND_YES",OR(LOWER(LEFT(BJ26&amp;"",2))="да",BJ26=1),OR(LOWER(LEFT(CO26&amp;"",2))="да",CO26=1)),AND($AE$8="OR_YES",OR(OR(LOWER(LEFT(BJ26&amp;"",2))="да",BJ26=1),OR(LOWER(LEFT(CO26&amp;"",2))="да",CO26=1)))),$AE$14,$AE$15))))))))))</f>
        <v/>
      </c>
      <c r="AF26" s="75"/>
      <c r="AG26" s="76" t="str">
        <f>IF($A26="","",IF($B$4&lt;&gt;"Да","",IF($B$9="","",IF(COUNTIF(Данные!$A$6:$CV$6,$B$9)=0,"#FIELD",INDEX(Данные!$A$7:$CV$106,ROW()-19,MATCH($B$9,Данные!$A$6:$CV$6,0))))))</f>
        <v>Да</v>
      </c>
      <c r="AH26" s="76" t="str">
        <f>IF($A26="","",IF($C$4&lt;&gt;"Да","",IF($C$9="","",IF(COUNTIF(Данные!$A$6:$CV$6,$C$9)=0,"#FIELD",INDEX(Данные!$A$7:$CV$106,ROW()-19,MATCH($C$9,Данные!$A$6:$CV$6,0))))))</f>
        <v>Нет</v>
      </c>
      <c r="AI26" s="76" t="str">
        <f>IF($A26="","",IF($D$4&lt;&gt;"Да","",IF($D$9="","",IF(COUNTIF(Данные!$A$6:$CV$6,$D$9)=0,"#FIELD",INDEX(Данные!$A$7:$CV$106,ROW()-19,MATCH($D$9,Данные!$A$6:$CV$6,0))))))</f>
        <v>Нет</v>
      </c>
      <c r="AJ26" s="76" t="str">
        <f>IF($A26="","",IF($E$4&lt;&gt;"Да","",IF($E$9="","",IF(COUNTIF(Данные!$A$6:$CV$6,$E$9)=0,"#FIELD",INDEX(Данные!$A$7:$CV$106,ROW()-19,MATCH($E$9,Данные!$A$6:$CV$6,0))))))</f>
        <v>Да</v>
      </c>
      <c r="AK26" s="76" t="str">
        <f>IF($A26="","",IF($F$4&lt;&gt;"Да","",IF($F$9="","",IF(COUNTIF(Данные!$A$6:$CV$6,$F$9)=0,"#FIELD",INDEX(Данные!$A$7:$CV$106,ROW()-19,MATCH($F$9,Данные!$A$6:$CV$6,0))))))</f>
        <v>Нет</v>
      </c>
      <c r="AL26" s="76" t="str">
        <f>IF($A26="","",IF($G$4&lt;&gt;"Да","",IF($G$9="","",IF(COUNTIF(Данные!$A$6:$CV$6,$G$9)=0,"#FIELD",INDEX(Данные!$A$7:$CV$106,ROW()-19,MATCH($G$9,Данные!$A$6:$CV$6,0))))))</f>
        <v>Да</v>
      </c>
      <c r="AM26" s="76">
        <f>IF($A26="","",IF($H$4&lt;&gt;"Да","",IF($H$9="","",IF(COUNTIF(Данные!$A$6:$CV$6,$H$9)=0,"#FIELD",INDEX(Данные!$A$7:$CV$106,ROW()-19,MATCH($H$9,Данные!$A$6:$CV$6,0))))))</f>
        <v>0.44109589041095892</v>
      </c>
      <c r="AN26" s="76" t="str">
        <f>IF($A26="","",IF($I$4&lt;&gt;"Да","",IF($I$9="","",IF(COUNTIF(Данные!$A$6:$CV$6,$I$9)=0,"#FIELD",INDEX(Данные!$A$7:$CV$106,ROW()-19,MATCH($I$9,Данные!$A$6:$CV$6,0))))))</f>
        <v>Да</v>
      </c>
      <c r="AO26" s="76">
        <f>IF($A26="","",IF($J$4&lt;&gt;"Да","",IF($J$9="","",IF(COUNTIF(Данные!$A$6:$CV$6,$J$9)=0,"#FIELD",INDEX(Данные!$A$7:$CV$106,ROW()-19,MATCH($J$9,Данные!$A$6:$CV$6,0))))))</f>
        <v>0.24344422700587084</v>
      </c>
      <c r="AP26" s="76" t="str">
        <f>IF($A26="","",IF($K$4&lt;&gt;"Да","",IF($K$9="","",IF(COUNTIF(Данные!$A$6:$CV$6,$K$9)=0,"#FIELD",INDEX(Данные!$A$7:$CV$106,ROW()-19,MATCH($K$9,Данные!$A$6:$CV$6,0))))))</f>
        <v/>
      </c>
      <c r="AQ26" s="76" t="str">
        <f>IF($A26="","",IF($L$4&lt;&gt;"Да","",IF($L$9="","",IF(COUNTIF(Данные!$A$6:$CV$6,$L$9)=0,"#FIELD",INDEX(Данные!$A$7:$CV$106,ROW()-19,MATCH($L$9,Данные!$A$6:$CV$6,0))))))</f>
        <v/>
      </c>
      <c r="AR26" s="76" t="str">
        <f>IF($A26="","",IF($M$4&lt;&gt;"Да","",IF($M$9="","",IF(COUNTIF(Данные!$A$6:$CV$6,$M$9)=0,"#FIELD",INDEX(Данные!$A$7:$CV$106,ROW()-19,MATCH($M$9,Данные!$A$6:$CV$6,0))))))</f>
        <v/>
      </c>
      <c r="AS26" s="76" t="str">
        <f>IF($A26="","",IF($N$4&lt;&gt;"Да","",IF($N$9="","",IF(COUNTIF(Данные!$A$6:$CV$6,$N$9)=0,"#FIELD",INDEX(Данные!$A$7:$CV$106,ROW()-19,MATCH($N$9,Данные!$A$6:$CV$6,0))))))</f>
        <v/>
      </c>
      <c r="AT26" s="76" t="str">
        <f>IF($A26="","",IF($O$4&lt;&gt;"Да","",IF($O$9="","",IF(COUNTIF(Данные!$A$6:$CV$6,$O$9)=0,"#FIELD",INDEX(Данные!$A$7:$CV$106,ROW()-19,MATCH($O$9,Данные!$A$6:$CV$6,0))))))</f>
        <v/>
      </c>
      <c r="AU26" s="76" t="str">
        <f>IF($A26="","",IF($P$4&lt;&gt;"Да","",IF($P$9="","",IF(COUNTIF(Данные!$A$6:$CV$6,$P$9)=0,"#FIELD",INDEX(Данные!$A$7:$CV$106,ROW()-19,MATCH($P$9,Данные!$A$6:$CV$6,0))))))</f>
        <v/>
      </c>
      <c r="AV26" s="76" t="str">
        <f>IF($A26="","",IF($Q$4&lt;&gt;"Да","",IF($Q$9="","",IF(COUNTIF(Данные!$A$6:$CV$6,$Q$9)=0,"#FIELD",INDEX(Данные!$A$7:$CV$106,ROW()-19,MATCH($Q$9,Данные!$A$6:$CV$6,0))))))</f>
        <v/>
      </c>
      <c r="AW26" s="76" t="str">
        <f>IF($A26="","",IF($R$4&lt;&gt;"Да","",IF($R$9="","",IF(COUNTIF(Данные!$A$6:$CV$6,$R$9)=0,"#FIELD",INDEX(Данные!$A$7:$CV$106,ROW()-19,MATCH($R$9,Данные!$A$6:$CV$6,0))))))</f>
        <v/>
      </c>
      <c r="AX26" s="76" t="str">
        <f>IF($A26="","",IF($S$4&lt;&gt;"Да","",IF($S$9="","",IF(COUNTIF(Данные!$A$6:$CV$6,$S$9)=0,"#FIELD",INDEX(Данные!$A$7:$CV$106,ROW()-19,MATCH($S$9,Данные!$A$6:$CV$6,0))))))</f>
        <v/>
      </c>
      <c r="AY26" s="76" t="str">
        <f>IF($A26="","",IF($T$4&lt;&gt;"Да","",IF($T$9="","",IF(COUNTIF(Данные!$A$6:$CV$6,$T$9)=0,"#FIELD",INDEX(Данные!$A$7:$CV$106,ROW()-19,MATCH($T$9,Данные!$A$6:$CV$6,0))))))</f>
        <v/>
      </c>
      <c r="AZ26" s="76" t="str">
        <f>IF($A26="","",IF($U$4&lt;&gt;"Да","",IF($U$9="","",IF(COUNTIF(Данные!$A$6:$CV$6,$U$9)=0,"#FIELD",INDEX(Данные!$A$7:$CV$106,ROW()-19,MATCH($U$9,Данные!$A$6:$CV$6,0))))))</f>
        <v/>
      </c>
      <c r="BA26" s="76" t="str">
        <f>IF($A26="","",IF($V$4&lt;&gt;"Да","",IF($V$9="","",IF(COUNTIF(Данные!$A$6:$CV$6,$V$9)=0,"#FIELD",INDEX(Данные!$A$7:$CV$106,ROW()-19,MATCH($V$9,Данные!$A$6:$CV$6,0))))))</f>
        <v/>
      </c>
      <c r="BB26" s="76" t="str">
        <f>IF($A26="","",IF($W$4&lt;&gt;"Да","",IF($W$9="","",IF(COUNTIF(Данные!$A$6:$CV$6,$W$9)=0,"#FIELD",INDEX(Данные!$A$7:$CV$106,ROW()-19,MATCH($W$9,Данные!$A$6:$CV$6,0))))))</f>
        <v/>
      </c>
      <c r="BC26" s="76" t="str">
        <f>IF($A26="","",IF($X$4&lt;&gt;"Да","",IF($X$9="","",IF(COUNTIF(Данные!$A$6:$CV$6,$X$9)=0,"#FIELD",INDEX(Данные!$A$7:$CV$106,ROW()-19,MATCH($X$9,Данные!$A$6:$CV$6,0))))))</f>
        <v/>
      </c>
      <c r="BD26" s="76" t="str">
        <f>IF($A26="","",IF($Y$4&lt;&gt;"Да","",IF($Y$9="","",IF(COUNTIF(Данные!$A$6:$CV$6,$Y$9)=0,"#FIELD",INDEX(Данные!$A$7:$CV$106,ROW()-19,MATCH($Y$9,Данные!$A$6:$CV$6,0))))))</f>
        <v/>
      </c>
      <c r="BE26" s="76" t="str">
        <f>IF($A26="","",IF($Z$4&lt;&gt;"Да","",IF($Z$9="","",IF(COUNTIF(Данные!$A$6:$CV$6,$Z$9)=0,"#FIELD",INDEX(Данные!$A$7:$CV$106,ROW()-19,MATCH($Z$9,Данные!$A$6:$CV$6,0))))))</f>
        <v/>
      </c>
      <c r="BF26" s="76" t="str">
        <f>IF($A26="","",IF($AA$4&lt;&gt;"Да","",IF($AA$9="","",IF(COUNTIF(Данные!$A$6:$CV$6,$AA$9)=0,"#FIELD",INDEX(Данные!$A$7:$CV$106,ROW()-19,MATCH($AA$9,Данные!$A$6:$CV$6,0))))))</f>
        <v/>
      </c>
      <c r="BG26" s="76" t="str">
        <f>IF($A26="","",IF($AB$4&lt;&gt;"Да","",IF($AB$9="","",IF(COUNTIF(Данные!$A$6:$CV$6,$AB$9)=0,"#FIELD",INDEX(Данные!$A$7:$CV$106,ROW()-19,MATCH($AB$9,Данные!$A$6:$CV$6,0))))))</f>
        <v/>
      </c>
      <c r="BH26" s="76" t="str">
        <f>IF($A26="","",IF($AC$4&lt;&gt;"Да","",IF($AC$9="","",IF(COUNTIF(Данные!$A$6:$CV$6,$AC$9)=0,"#FIELD",INDEX(Данные!$A$7:$CV$106,ROW()-19,MATCH($AC$9,Данные!$A$6:$CV$6,0))))))</f>
        <v/>
      </c>
      <c r="BI26" s="76" t="str">
        <f>IF($A26="","",IF($AD$4&lt;&gt;"Да","",IF($AD$9="","",IF(COUNTIF(Данные!$A$6:$CV$6,$AD$9)=0,"#FIELD",INDEX(Данные!$A$7:$CV$106,ROW()-19,MATCH($AD$9,Данные!$A$6:$CV$6,0))))))</f>
        <v/>
      </c>
      <c r="BJ26" s="76" t="str">
        <f>IF($A26="","",IF($AE$4&lt;&gt;"Да","",IF($AE$9="","",IF(COUNTIF(Данные!$A$6:$CV$6,$AE$9)=0,"#FIELD",INDEX(Данные!$A$7:$CV$106,ROW()-19,MATCH($AE$9,Данные!$A$6:$CV$6,0))))))</f>
        <v/>
      </c>
      <c r="BK26" s="76"/>
      <c r="BL26" s="76" t="str">
        <f>IF($A26="","",IF($B$4&lt;&gt;"Да","",IF($B$10="","",IF(COUNTIF(Данные!$A$6:$CV$6,$B$10)=0,"#FIELD",INDEX(Данные!$A$7:$CV$106,ROW()-19,MATCH($B$10,Данные!$A$6:$CV$6,0))))))</f>
        <v>#FIELD</v>
      </c>
      <c r="BM26" s="76" t="str">
        <f>IF($A26="","",IF($C$4&lt;&gt;"Да","",IF($C$10="","",IF(COUNTIF(Данные!$A$6:$CV$6,$C$10)=0,"#FIELD",INDEX(Данные!$A$7:$CV$106,ROW()-19,MATCH($C$10,Данные!$A$6:$CV$6,0))))))</f>
        <v>#FIELD</v>
      </c>
      <c r="BN26" s="76" t="str">
        <f>IF($A26="","",IF($D$4&lt;&gt;"Да","",IF($D$10="","",IF(COUNTIF(Данные!$A$6:$CV$6,$D$10)=0,"#FIELD",INDEX(Данные!$A$7:$CV$106,ROW()-19,MATCH($D$10,Данные!$A$6:$CV$6,0))))))</f>
        <v>#FIELD</v>
      </c>
      <c r="BO26" s="76" t="str">
        <f>IF($A26="","",IF($E$4&lt;&gt;"Да","",IF($E$10="","",IF(COUNTIF(Данные!$A$6:$CV$6,$E$10)=0,"#FIELD",INDEX(Данные!$A$7:$CV$106,ROW()-19,MATCH($E$10,Данные!$A$6:$CV$6,0))))))</f>
        <v>#FIELD</v>
      </c>
      <c r="BP26" s="76" t="str">
        <f>IF($A26="","",IF($F$4&lt;&gt;"Да","",IF($F$10="","",IF(COUNTIF(Данные!$A$6:$CV$6,$F$10)=0,"#FIELD",INDEX(Данные!$A$7:$CV$106,ROW()-19,MATCH($F$10,Данные!$A$6:$CV$6,0))))))</f>
        <v>#FIELD</v>
      </c>
      <c r="BQ26" s="76" t="str">
        <f>IF($A26="","",IF($G$4&lt;&gt;"Да","",IF($G$10="","",IF(COUNTIF(Данные!$A$6:$CV$6,$G$10)=0,"#FIELD",INDEX(Данные!$A$7:$CV$106,ROW()-19,MATCH($G$10,Данные!$A$6:$CV$6,0))))))</f>
        <v>#FIELD</v>
      </c>
      <c r="BR26" s="76" t="str">
        <f>IF($A26="","",IF($H$4&lt;&gt;"Да","",IF($H$10="","",IF(COUNTIF(Данные!$A$6:$CV$6,$H$10)=0,"#FIELD",INDEX(Данные!$A$7:$CV$106,ROW()-19,MATCH($H$10,Данные!$A$6:$CV$6,0))))))</f>
        <v>#FIELD</v>
      </c>
      <c r="BS26" s="76" t="str">
        <f>IF($A26="","",IF($I$4&lt;&gt;"Да","",IF($I$10="","",IF(COUNTIF(Данные!$A$6:$CV$6,$I$10)=0,"#FIELD",INDEX(Данные!$A$7:$CV$106,ROW()-19,MATCH($I$10,Данные!$A$6:$CV$6,0))))))</f>
        <v>#FIELD</v>
      </c>
      <c r="BT26" s="76" t="str">
        <f>IF($A26="","",IF($J$4&lt;&gt;"Да","",IF($J$10="","",IF(COUNTIF(Данные!$A$6:$CV$6,$J$10)=0,"#FIELD",INDEX(Данные!$A$7:$CV$106,ROW()-19,MATCH($J$10,Данные!$A$6:$CV$6,0))))))</f>
        <v>#FIELD</v>
      </c>
      <c r="BU26" s="76" t="str">
        <f>IF($A26="","",IF($K$4&lt;&gt;"Да","",IF($K$10="","",IF(COUNTIF(Данные!$A$6:$CV$6,$K$10)=0,"#FIELD",INDEX(Данные!$A$7:$CV$106,ROW()-19,MATCH($K$10,Данные!$A$6:$CV$6,0))))))</f>
        <v/>
      </c>
      <c r="BV26" s="76" t="str">
        <f>IF($A26="","",IF($L$4&lt;&gt;"Да","",IF($L$10="","",IF(COUNTIF(Данные!$A$6:$CV$6,$L$10)=0,"#FIELD",INDEX(Данные!$A$7:$CV$106,ROW()-19,MATCH($L$10,Данные!$A$6:$CV$6,0))))))</f>
        <v/>
      </c>
      <c r="BW26" s="76" t="str">
        <f>IF($A26="","",IF($M$4&lt;&gt;"Да","",IF($M$10="","",IF(COUNTIF(Данные!$A$6:$CV$6,$M$10)=0,"#FIELD",INDEX(Данные!$A$7:$CV$106,ROW()-19,MATCH($M$10,Данные!$A$6:$CV$6,0))))))</f>
        <v/>
      </c>
      <c r="BX26" s="76" t="str">
        <f>IF($A26="","",IF($N$4&lt;&gt;"Да","",IF($N$10="","",IF(COUNTIF(Данные!$A$6:$CV$6,$N$10)=0,"#FIELD",INDEX(Данные!$A$7:$CV$106,ROW()-19,MATCH($N$10,Данные!$A$6:$CV$6,0))))))</f>
        <v/>
      </c>
      <c r="BY26" s="76" t="str">
        <f>IF($A26="","",IF($O$4&lt;&gt;"Да","",IF($O$10="","",IF(COUNTIF(Данные!$A$6:$CV$6,$O$10)=0,"#FIELD",INDEX(Данные!$A$7:$CV$106,ROW()-19,MATCH($O$10,Данные!$A$6:$CV$6,0))))))</f>
        <v/>
      </c>
      <c r="BZ26" s="76" t="str">
        <f>IF($A26="","",IF($P$4&lt;&gt;"Да","",IF($P$10="","",IF(COUNTIF(Данные!$A$6:$CV$6,$P$10)=0,"#FIELD",INDEX(Данные!$A$7:$CV$106,ROW()-19,MATCH($P$10,Данные!$A$6:$CV$6,0))))))</f>
        <v/>
      </c>
      <c r="CA26" s="76" t="str">
        <f>IF($A26="","",IF($Q$4&lt;&gt;"Да","",IF($Q$10="","",IF(COUNTIF(Данные!$A$6:$CV$6,$Q$10)=0,"#FIELD",INDEX(Данные!$A$7:$CV$106,ROW()-19,MATCH($Q$10,Данные!$A$6:$CV$6,0))))))</f>
        <v/>
      </c>
      <c r="CB26" s="76" t="str">
        <f>IF($A26="","",IF($R$4&lt;&gt;"Да","",IF($R$10="","",IF(COUNTIF(Данные!$A$6:$CV$6,$R$10)=0,"#FIELD",INDEX(Данные!$A$7:$CV$106,ROW()-19,MATCH($R$10,Данные!$A$6:$CV$6,0))))))</f>
        <v/>
      </c>
      <c r="CC26" s="76" t="str">
        <f>IF($A26="","",IF($S$4&lt;&gt;"Да","",IF($S$10="","",IF(COUNTIF(Данные!$A$6:$CV$6,$S$10)=0,"#FIELD",INDEX(Данные!$A$7:$CV$106,ROW()-19,MATCH($S$10,Данные!$A$6:$CV$6,0))))))</f>
        <v/>
      </c>
      <c r="CD26" s="76" t="str">
        <f>IF($A26="","",IF($T$4&lt;&gt;"Да","",IF($T$10="","",IF(COUNTIF(Данные!$A$6:$CV$6,$T$10)=0,"#FIELD",INDEX(Данные!$A$7:$CV$106,ROW()-19,MATCH($T$10,Данные!$A$6:$CV$6,0))))))</f>
        <v/>
      </c>
      <c r="CE26" s="76" t="str">
        <f>IF($A26="","",IF($U$4&lt;&gt;"Да","",IF($U$10="","",IF(COUNTIF(Данные!$A$6:$CV$6,$U$10)=0,"#FIELD",INDEX(Данные!$A$7:$CV$106,ROW()-19,MATCH($U$10,Данные!$A$6:$CV$6,0))))))</f>
        <v/>
      </c>
      <c r="CF26" s="76" t="str">
        <f>IF($A26="","",IF($V$4&lt;&gt;"Да","",IF($V$10="","",IF(COUNTIF(Данные!$A$6:$CV$6,$V$10)=0,"#FIELD",INDEX(Данные!$A$7:$CV$106,ROW()-19,MATCH($V$10,Данные!$A$6:$CV$6,0))))))</f>
        <v/>
      </c>
      <c r="CG26" s="76" t="str">
        <f>IF($A26="","",IF($W$4&lt;&gt;"Да","",IF($W$10="","",IF(COUNTIF(Данные!$A$6:$CV$6,$W$10)=0,"#FIELD",INDEX(Данные!$A$7:$CV$106,ROW()-19,MATCH($W$10,Данные!$A$6:$CV$6,0))))))</f>
        <v/>
      </c>
      <c r="CH26" s="76" t="str">
        <f>IF($A26="","",IF($X$4&lt;&gt;"Да","",IF($X$10="","",IF(COUNTIF(Данные!$A$6:$CV$6,$X$10)=0,"#FIELD",INDEX(Данные!$A$7:$CV$106,ROW()-19,MATCH($X$10,Данные!$A$6:$CV$6,0))))))</f>
        <v/>
      </c>
      <c r="CI26" s="76" t="str">
        <f>IF($A26="","",IF($Y$4&lt;&gt;"Да","",IF($Y$10="","",IF(COUNTIF(Данные!$A$6:$CV$6,$Y$10)=0,"#FIELD",INDEX(Данные!$A$7:$CV$106,ROW()-19,MATCH($Y$10,Данные!$A$6:$CV$6,0))))))</f>
        <v/>
      </c>
      <c r="CJ26" s="76" t="str">
        <f>IF($A26="","",IF($Z$4&lt;&gt;"Да","",IF($Z$10="","",IF(COUNTIF(Данные!$A$6:$CV$6,$Z$10)=0,"#FIELD",INDEX(Данные!$A$7:$CV$106,ROW()-19,MATCH($Z$10,Данные!$A$6:$CV$6,0))))))</f>
        <v/>
      </c>
      <c r="CK26" s="76" t="str">
        <f>IF($A26="","",IF($AA$4&lt;&gt;"Да","",IF($AA$10="","",IF(COUNTIF(Данные!$A$6:$CV$6,$AA$10)=0,"#FIELD",INDEX(Данные!$A$7:$CV$106,ROW()-19,MATCH($AA$10,Данные!$A$6:$CV$6,0))))))</f>
        <v/>
      </c>
      <c r="CL26" s="76" t="str">
        <f>IF($A26="","",IF($AB$4&lt;&gt;"Да","",IF($AB$10="","",IF(COUNTIF(Данные!$A$6:$CV$6,$AB$10)=0,"#FIELD",INDEX(Данные!$A$7:$CV$106,ROW()-19,MATCH($AB$10,Данные!$A$6:$CV$6,0))))))</f>
        <v/>
      </c>
      <c r="CM26" s="76" t="str">
        <f>IF($A26="","",IF($AC$4&lt;&gt;"Да","",IF($AC$10="","",IF(COUNTIF(Данные!$A$6:$CV$6,$AC$10)=0,"#FIELD",INDEX(Данные!$A$7:$CV$106,ROW()-19,MATCH($AC$10,Данные!$A$6:$CV$6,0))))))</f>
        <v/>
      </c>
      <c r="CN26" s="76" t="str">
        <f>IF($A26="","",IF($AD$4&lt;&gt;"Да","",IF($AD$10="","",IF(COUNTIF(Данные!$A$6:$CV$6,$AD$10)=0,"#FIELD",INDEX(Данные!$A$7:$CV$106,ROW()-19,MATCH($AD$10,Данные!$A$6:$CV$6,0))))))</f>
        <v/>
      </c>
      <c r="CO26" s="77" t="str">
        <f>IF($A26="","",IF($AE$4&lt;&gt;"Да","",IF($AE$10="","",IF(COUNTIF(Данные!$A$6:$CV$6,$AE$10)=0,"#FIELD",INDEX(Данные!$A$7:$CV$106,ROW()-19,MATCH($AE$10,Данные!$A$6:$CV$6,0))))))</f>
        <v/>
      </c>
    </row>
    <row r="27" spans="1:93">
      <c r="A27" s="24" t="str">
        <f>IF(Данные!A14="","",Данные!A14)</f>
        <v>10901_КЛК</v>
      </c>
      <c r="B27" s="19">
        <f>IF($A27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27="#FIELD",AG27="",AND(OR($B$8="CHANGE_PCT_GE",$B$8="CHANGE_ABS_GE",$B$8="COUNT_FLAG_RULE",$B$8="AND_YES",$B$8="OR_YES"),OR(BL27="#FIELD",BL27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27)))),IF($B$18="LOW_MU",MAX(Настройки!$B$14,$B$16),IF($B$18="NEUTRAL",Настройки!$B$15,IF($B$18="IGNORE","IGNORE",IF(OR(AG27="#FIELD",BL27="#FIELD"),"Поле не найдено","Недостаточно данных")))),IF($B$8="SIGMOID_INC",MAX(Настройки!$B$14,$B$16+($B$17-$B$16)/(1+EXP(-$B$12*(IF(ISNUMBER(AG27),AG27,0)-$B$11)))),IF($B$8="SIGMOID_DEC",MAX(Настройки!$B$14,$B$16+($B$17-$B$16)/(1+EXP($B$12*(IF(ISNUMBER(AG27),AG27,0)-$B$11)))),IF($B$8="TOP_PERCENT",IF((COUNTIF(INDEX(Данные!$A$7:$CV$106,0,MATCH($B$9,Данные!$A$6:$CV$6,0)),"&gt;"&amp;IF(ISNUMBER(AG27),AG27,0))+COUNTIFS(INDEX(Данные!$A$7:$CV$106,0,MATCH($B$9,Данные!$A$6:$CV$6,0)),IF(ISNUMBER(AG27),AG27,0),Данные!$A$7:$A$106,"&lt;"&amp;$A27)+1)/COUNT(INDEX(Данные!$A$7:$CV$106,0,MATCH($B$9,Данные!$A$6:$CV$6,0)))&lt;=$B$11,$B$14,$B$15),IF($B$8="MANUAL_MU",MAX(Настройки!$B$14,MIN(1,IF(ISNUMBER(AG27),AG27,0))),IF($B$8="COUNT_FLAG_RULE",IF(IF(ISNUMBER(AG27),AG27,0)&lt;=$B$11,$B$14,IF(IF(ISNUMBER(AG27),AG27,0)&gt;=$B$12,$B$15,IF(OR(LOWER(LEFT(BL27&amp;"",2))="да",BL27=1),$B$13,$B$15))),IF(OR(AND($B$8="YES_NO",OR(LOWER(LEFT(AG27&amp;"",2))="да",AG27=1)),AND($B$8="THRESHOLD_GE",IF(ISNUMBER(AG27),AG27,0)&gt;=$B$11),AND($B$8="THRESHOLD_GT",IF(ISNUMBER(AG27),AG27,0)&gt;$B$11),AND($B$8="THRESHOLD_LE",IF(ISNUMBER(AG27),AG27,0)&lt;=$B$11),AND($B$8="THRESHOLD_LT",IF(ISNUMBER(AG27),AG27,0)&lt;$B$11),AND($B$8="CHANGE_PCT_GE",IF(IF(ISNUMBER(BL27),BL27,0)=0,IF(ISNUMBER(AG27),AG27,0)&gt;0,(IF(ISNUMBER(AG27),AG27,0)-IF(ISNUMBER(BL27),BL27,0))/ABS(IF(ISNUMBER(BL27),BL27,0))&gt;=$B$11)),AND($B$8="CHANGE_ABS_GE",ABS(IF(ISNUMBER(AG27),AG27,0)-IF(ISNUMBER(BL27),BL27,0))&gt;=$B$11),AND($B$8="COUNT_LT",IF(ISNUMBER(AG27),AG27,0)&lt;$B$11),AND($B$8="COUNT_LE",IF(ISNUMBER(AG27),AG27,0)&lt;=$B$11),AND($B$8="AND_YES",OR(LOWER(LEFT(AG27&amp;"",2))="да",AG27=1),OR(LOWER(LEFT(BL27&amp;"",2))="да",BL27=1)),AND($B$8="OR_YES",OR(OR(LOWER(LEFT(AG27&amp;"",2))="да",AG27=1),OR(LOWER(LEFT(BL27&amp;"",2))="да",BL27=1)))),$B$14,$B$15))))))))))</f>
        <v>1</v>
      </c>
      <c r="C27" s="19">
        <f>IF($A27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27="#FIELD",AH27="",AND(OR($C$8="CHANGE_PCT_GE",$C$8="CHANGE_ABS_GE",$C$8="COUNT_FLAG_RULE",$C$8="AND_YES",$C$8="OR_YES"),OR(BM27="#FIELD",BM27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27)))),IF($C$18="LOW_MU",MAX(Настройки!$B$14,$C$16),IF($C$18="NEUTRAL",Настройки!$B$15,IF($C$18="IGNORE","IGNORE",IF(OR(AH27="#FIELD",BM27="#FIELD"),"Поле не найдено","Недостаточно данных")))),IF($C$8="SIGMOID_INC",MAX(Настройки!$B$14,$C$16+($C$17-$C$16)/(1+EXP(-$C$12*(IF(ISNUMBER(AH27),AH27,0)-$C$11)))),IF($C$8="SIGMOID_DEC",MAX(Настройки!$B$14,$C$16+($C$17-$C$16)/(1+EXP($C$12*(IF(ISNUMBER(AH27),AH27,0)-$C$11)))),IF($C$8="TOP_PERCENT",IF((COUNTIF(INDEX(Данные!$A$7:$CV$106,0,MATCH($C$9,Данные!$A$6:$CV$6,0)),"&gt;"&amp;IF(ISNUMBER(AH27),AH27,0))+COUNTIFS(INDEX(Данные!$A$7:$CV$106,0,MATCH($C$9,Данные!$A$6:$CV$6,0)),IF(ISNUMBER(AH27),AH27,0),Данные!$A$7:$A$106,"&lt;"&amp;$A27)+1)/COUNT(INDEX(Данные!$A$7:$CV$106,0,MATCH($C$9,Данные!$A$6:$CV$6,0)))&lt;=$C$11,$C$14,$C$15),IF($C$8="MANUAL_MU",MAX(Настройки!$B$14,MIN(1,IF(ISNUMBER(AH27),AH27,0))),IF($C$8="COUNT_FLAG_RULE",IF(IF(ISNUMBER(AH27),AH27,0)&lt;=$C$11,$C$14,IF(IF(ISNUMBER(AH27),AH27,0)&gt;=$C$12,$C$15,IF(OR(LOWER(LEFT(BM27&amp;"",2))="да",BM27=1),$C$13,$C$15))),IF(OR(AND($C$8="YES_NO",OR(LOWER(LEFT(AH27&amp;"",2))="да",AH27=1)),AND($C$8="THRESHOLD_GE",IF(ISNUMBER(AH27),AH27,0)&gt;=$C$11),AND($C$8="THRESHOLD_GT",IF(ISNUMBER(AH27),AH27,0)&gt;$C$11),AND($C$8="THRESHOLD_LE",IF(ISNUMBER(AH27),AH27,0)&lt;=$C$11),AND($C$8="THRESHOLD_LT",IF(ISNUMBER(AH27),AH27,0)&lt;$C$11),AND($C$8="CHANGE_PCT_GE",IF(IF(ISNUMBER(BM27),BM27,0)=0,IF(ISNUMBER(AH27),AH27,0)&gt;0,(IF(ISNUMBER(AH27),AH27,0)-IF(ISNUMBER(BM27),BM27,0))/ABS(IF(ISNUMBER(BM27),BM27,0))&gt;=$C$11)),AND($C$8="CHANGE_ABS_GE",ABS(IF(ISNUMBER(AH27),AH27,0)-IF(ISNUMBER(BM27),BM27,0))&gt;=$C$11),AND($C$8="COUNT_LT",IF(ISNUMBER(AH27),AH27,0)&lt;$C$11),AND($C$8="COUNT_LE",IF(ISNUMBER(AH27),AH27,0)&lt;=$C$11),AND($C$8="AND_YES",OR(LOWER(LEFT(AH27&amp;"",2))="да",AH27=1),OR(LOWER(LEFT(BM27&amp;"",2))="да",BM27=1)),AND($C$8="OR_YES",OR(OR(LOWER(LEFT(AH27&amp;"",2))="да",AH27=1),OR(LOWER(LEFT(BM27&amp;"",2))="да",BM27=1)))),$C$14,$C$15))))))))))</f>
        <v>1</v>
      </c>
      <c r="D27" s="19">
        <f>IF($A27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27="#FIELD",AI27="",AND(OR($D$8="CHANGE_PCT_GE",$D$8="CHANGE_ABS_GE",$D$8="COUNT_FLAG_RULE",$D$8="AND_YES",$D$8="OR_YES"),OR(BN27="#FIELD",BN27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27)))),IF($D$18="LOW_MU",MAX(Настройки!$B$14,$D$16),IF($D$18="NEUTRAL",Настройки!$B$15,IF($D$18="IGNORE","IGNORE",IF(OR(AI27="#FIELD",BN27="#FIELD"),"Поле не найдено","Недостаточно данных")))),IF($D$8="SIGMOID_INC",MAX(Настройки!$B$14,$D$16+($D$17-$D$16)/(1+EXP(-$D$12*(IF(ISNUMBER(AI27),AI27,0)-$D$11)))),IF($D$8="SIGMOID_DEC",MAX(Настройки!$B$14,$D$16+($D$17-$D$16)/(1+EXP($D$12*(IF(ISNUMBER(AI27),AI27,0)-$D$11)))),IF($D$8="TOP_PERCENT",IF((COUNTIF(INDEX(Данные!$A$7:$CV$106,0,MATCH($D$9,Данные!$A$6:$CV$6,0)),"&gt;"&amp;IF(ISNUMBER(AI27),AI27,0))+COUNTIFS(INDEX(Данные!$A$7:$CV$106,0,MATCH($D$9,Данные!$A$6:$CV$6,0)),IF(ISNUMBER(AI27),AI27,0),Данные!$A$7:$A$106,"&lt;"&amp;$A27)+1)/COUNT(INDEX(Данные!$A$7:$CV$106,0,MATCH($D$9,Данные!$A$6:$CV$6,0)))&lt;=$D$11,$D$14,$D$15),IF($D$8="MANUAL_MU",MAX(Настройки!$B$14,MIN(1,IF(ISNUMBER(AI27),AI27,0))),IF($D$8="COUNT_FLAG_RULE",IF(IF(ISNUMBER(AI27),AI27,0)&lt;=$D$11,$D$14,IF(IF(ISNUMBER(AI27),AI27,0)&gt;=$D$12,$D$15,IF(OR(LOWER(LEFT(BN27&amp;"",2))="да",BN27=1),$D$13,$D$15))),IF(OR(AND($D$8="YES_NO",OR(LOWER(LEFT(AI27&amp;"",2))="да",AI27=1)),AND($D$8="THRESHOLD_GE",IF(ISNUMBER(AI27),AI27,0)&gt;=$D$11),AND($D$8="THRESHOLD_GT",IF(ISNUMBER(AI27),AI27,0)&gt;$D$11),AND($D$8="THRESHOLD_LE",IF(ISNUMBER(AI27),AI27,0)&lt;=$D$11),AND($D$8="THRESHOLD_LT",IF(ISNUMBER(AI27),AI27,0)&lt;$D$11),AND($D$8="CHANGE_PCT_GE",IF(IF(ISNUMBER(BN27),BN27,0)=0,IF(ISNUMBER(AI27),AI27,0)&gt;0,(IF(ISNUMBER(AI27),AI27,0)-IF(ISNUMBER(BN27),BN27,0))/ABS(IF(ISNUMBER(BN27),BN27,0))&gt;=$D$11)),AND($D$8="CHANGE_ABS_GE",ABS(IF(ISNUMBER(AI27),AI27,0)-IF(ISNUMBER(BN27),BN27,0))&gt;=$D$11),AND($D$8="COUNT_LT",IF(ISNUMBER(AI27),AI27,0)&lt;$D$11),AND($D$8="COUNT_LE",IF(ISNUMBER(AI27),AI27,0)&lt;=$D$11),AND($D$8="AND_YES",OR(LOWER(LEFT(AI27&amp;"",2))="да",AI27=1),OR(LOWER(LEFT(BN27&amp;"",2))="да",BN27=1)),AND($D$8="OR_YES",OR(OR(LOWER(LEFT(AI27&amp;"",2))="да",AI27=1),OR(LOWER(LEFT(BN27&amp;"",2))="да",BN27=1)))),$D$14,$D$15))))))))))</f>
        <v>0.1</v>
      </c>
      <c r="E27" s="19">
        <f>IF($A27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27="#FIELD",AJ27="",AND(OR($E$8="CHANGE_PCT_GE",$E$8="CHANGE_ABS_GE",$E$8="COUNT_FLAG_RULE",$E$8="AND_YES",$E$8="OR_YES"),OR(BO27="#FIELD",BO27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27)))),IF($E$18="LOW_MU",MAX(Настройки!$B$14,$E$16),IF($E$18="NEUTRAL",Настройки!$B$15,IF($E$18="IGNORE","IGNORE",IF(OR(AJ27="#FIELD",BO27="#FIELD"),"Поле не найдено","Недостаточно данных")))),IF($E$8="SIGMOID_INC",MAX(Настройки!$B$14,$E$16+($E$17-$E$16)/(1+EXP(-$E$12*(IF(ISNUMBER(AJ27),AJ27,0)-$E$11)))),IF($E$8="SIGMOID_DEC",MAX(Настройки!$B$14,$E$16+($E$17-$E$16)/(1+EXP($E$12*(IF(ISNUMBER(AJ27),AJ27,0)-$E$11)))),IF($E$8="TOP_PERCENT",IF((COUNTIF(INDEX(Данные!$A$7:$CV$106,0,MATCH($E$9,Данные!$A$6:$CV$6,0)),"&gt;"&amp;IF(ISNUMBER(AJ27),AJ27,0))+COUNTIFS(INDEX(Данные!$A$7:$CV$106,0,MATCH($E$9,Данные!$A$6:$CV$6,0)),IF(ISNUMBER(AJ27),AJ27,0),Данные!$A$7:$A$106,"&lt;"&amp;$A27)+1)/COUNT(INDEX(Данные!$A$7:$CV$106,0,MATCH($E$9,Данные!$A$6:$CV$6,0)))&lt;=$E$11,$E$14,$E$15),IF($E$8="MANUAL_MU",MAX(Настройки!$B$14,MIN(1,IF(ISNUMBER(AJ27),AJ27,0))),IF($E$8="COUNT_FLAG_RULE",IF(IF(ISNUMBER(AJ27),AJ27,0)&lt;=$E$11,$E$14,IF(IF(ISNUMBER(AJ27),AJ27,0)&gt;=$E$12,$E$15,IF(OR(LOWER(LEFT(BO27&amp;"",2))="да",BO27=1),$E$13,$E$15))),IF(OR(AND($E$8="YES_NO",OR(LOWER(LEFT(AJ27&amp;"",2))="да",AJ27=1)),AND($E$8="THRESHOLD_GE",IF(ISNUMBER(AJ27),AJ27,0)&gt;=$E$11),AND($E$8="THRESHOLD_GT",IF(ISNUMBER(AJ27),AJ27,0)&gt;$E$11),AND($E$8="THRESHOLD_LE",IF(ISNUMBER(AJ27),AJ27,0)&lt;=$E$11),AND($E$8="THRESHOLD_LT",IF(ISNUMBER(AJ27),AJ27,0)&lt;$E$11),AND($E$8="CHANGE_PCT_GE",IF(IF(ISNUMBER(BO27),BO27,0)=0,IF(ISNUMBER(AJ27),AJ27,0)&gt;0,(IF(ISNUMBER(AJ27),AJ27,0)-IF(ISNUMBER(BO27),BO27,0))/ABS(IF(ISNUMBER(BO27),BO27,0))&gt;=$E$11)),AND($E$8="CHANGE_ABS_GE",ABS(IF(ISNUMBER(AJ27),AJ27,0)-IF(ISNUMBER(BO27),BO27,0))&gt;=$E$11),AND($E$8="COUNT_LT",IF(ISNUMBER(AJ27),AJ27,0)&lt;$E$11),AND($E$8="COUNT_LE",IF(ISNUMBER(AJ27),AJ27,0)&lt;=$E$11),AND($E$8="AND_YES",OR(LOWER(LEFT(AJ27&amp;"",2))="да",AJ27=1),OR(LOWER(LEFT(BO27&amp;"",2))="да",BO27=1)),AND($E$8="OR_YES",OR(OR(LOWER(LEFT(AJ27&amp;"",2))="да",AJ27=1),OR(LOWER(LEFT(BO27&amp;"",2))="да",BO27=1)))),$E$14,$E$15))))))))))</f>
        <v>1</v>
      </c>
      <c r="F27" s="19">
        <f>IF($A27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27="#FIELD",AK27="",AND(OR($F$8="CHANGE_PCT_GE",$F$8="CHANGE_ABS_GE",$F$8="COUNT_FLAG_RULE",$F$8="AND_YES",$F$8="OR_YES"),OR(BP27="#FIELD",BP27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27)))),IF($F$18="LOW_MU",MAX(Настройки!$B$14,$F$16),IF($F$18="NEUTRAL",Настройки!$B$15,IF($F$18="IGNORE","IGNORE",IF(OR(AK27="#FIELD",BP27="#FIELD"),"Поле не найдено","Недостаточно данных")))),IF($F$8="SIGMOID_INC",MAX(Настройки!$B$14,$F$16+($F$17-$F$16)/(1+EXP(-$F$12*(IF(ISNUMBER(AK27),AK27,0)-$F$11)))),IF($F$8="SIGMOID_DEC",MAX(Настройки!$B$14,$F$16+($F$17-$F$16)/(1+EXP($F$12*(IF(ISNUMBER(AK27),AK27,0)-$F$11)))),IF($F$8="TOP_PERCENT",IF((COUNTIF(INDEX(Данные!$A$7:$CV$106,0,MATCH($F$9,Данные!$A$6:$CV$6,0)),"&gt;"&amp;IF(ISNUMBER(AK27),AK27,0))+COUNTIFS(INDEX(Данные!$A$7:$CV$106,0,MATCH($F$9,Данные!$A$6:$CV$6,0)),IF(ISNUMBER(AK27),AK27,0),Данные!$A$7:$A$106,"&lt;"&amp;$A27)+1)/COUNT(INDEX(Данные!$A$7:$CV$106,0,MATCH($F$9,Данные!$A$6:$CV$6,0)))&lt;=$F$11,$F$14,$F$15),IF($F$8="MANUAL_MU",MAX(Настройки!$B$14,MIN(1,IF(ISNUMBER(AK27),AK27,0))),IF($F$8="COUNT_FLAG_RULE",IF(IF(ISNUMBER(AK27),AK27,0)&lt;=$F$11,$F$14,IF(IF(ISNUMBER(AK27),AK27,0)&gt;=$F$12,$F$15,IF(OR(LOWER(LEFT(BP27&amp;"",2))="да",BP27=1),$F$13,$F$15))),IF(OR(AND($F$8="YES_NO",OR(LOWER(LEFT(AK27&amp;"",2))="да",AK27=1)),AND($F$8="THRESHOLD_GE",IF(ISNUMBER(AK27),AK27,0)&gt;=$F$11),AND($F$8="THRESHOLD_GT",IF(ISNUMBER(AK27),AK27,0)&gt;$F$11),AND($F$8="THRESHOLD_LE",IF(ISNUMBER(AK27),AK27,0)&lt;=$F$11),AND($F$8="THRESHOLD_LT",IF(ISNUMBER(AK27),AK27,0)&lt;$F$11),AND($F$8="CHANGE_PCT_GE",IF(IF(ISNUMBER(BP27),BP27,0)=0,IF(ISNUMBER(AK27),AK27,0)&gt;0,(IF(ISNUMBER(AK27),AK27,0)-IF(ISNUMBER(BP27),BP27,0))/ABS(IF(ISNUMBER(BP27),BP27,0))&gt;=$F$11)),AND($F$8="CHANGE_ABS_GE",ABS(IF(ISNUMBER(AK27),AK27,0)-IF(ISNUMBER(BP27),BP27,0))&gt;=$F$11),AND($F$8="COUNT_LT",IF(ISNUMBER(AK27),AK27,0)&lt;$F$11),AND($F$8="COUNT_LE",IF(ISNUMBER(AK27),AK27,0)&lt;=$F$11),AND($F$8="AND_YES",OR(LOWER(LEFT(AK27&amp;"",2))="да",AK27=1),OR(LOWER(LEFT(BP27&amp;"",2))="да",BP27=1)),AND($F$8="OR_YES",OR(OR(LOWER(LEFT(AK27&amp;"",2))="да",AK27=1),OR(LOWER(LEFT(BP27&amp;"",2))="да",BP27=1)))),$F$14,$F$15))))))))))</f>
        <v>0.1</v>
      </c>
      <c r="G27" s="19">
        <f>IF($A27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27="#FIELD",AL27="",AND(OR($G$8="CHANGE_PCT_GE",$G$8="CHANGE_ABS_GE",$G$8="COUNT_FLAG_RULE",$G$8="AND_YES",$G$8="OR_YES"),OR(BQ27="#FIELD",BQ27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27)))),IF($G$18="LOW_MU",MAX(Настройки!$B$14,$G$16),IF($G$18="NEUTRAL",Настройки!$B$15,IF($G$18="IGNORE","IGNORE",IF(OR(AL27="#FIELD",BQ27="#FIELD"),"Поле не найдено","Недостаточно данных")))),IF($G$8="SIGMOID_INC",MAX(Настройки!$B$14,$G$16+($G$17-$G$16)/(1+EXP(-$G$12*(IF(ISNUMBER(AL27),AL27,0)-$G$11)))),IF($G$8="SIGMOID_DEC",MAX(Настройки!$B$14,$G$16+($G$17-$G$16)/(1+EXP($G$12*(IF(ISNUMBER(AL27),AL27,0)-$G$11)))),IF($G$8="TOP_PERCENT",IF((COUNTIF(INDEX(Данные!$A$7:$CV$106,0,MATCH($G$9,Данные!$A$6:$CV$6,0)),"&gt;"&amp;IF(ISNUMBER(AL27),AL27,0))+COUNTIFS(INDEX(Данные!$A$7:$CV$106,0,MATCH($G$9,Данные!$A$6:$CV$6,0)),IF(ISNUMBER(AL27),AL27,0),Данные!$A$7:$A$106,"&lt;"&amp;$A27)+1)/COUNT(INDEX(Данные!$A$7:$CV$106,0,MATCH($G$9,Данные!$A$6:$CV$6,0)))&lt;=$G$11,$G$14,$G$15),IF($G$8="MANUAL_MU",MAX(Настройки!$B$14,MIN(1,IF(ISNUMBER(AL27),AL27,0))),IF($G$8="COUNT_FLAG_RULE",IF(IF(ISNUMBER(AL27),AL27,0)&lt;=$G$11,$G$14,IF(IF(ISNUMBER(AL27),AL27,0)&gt;=$G$12,$G$15,IF(OR(LOWER(LEFT(BQ27&amp;"",2))="да",BQ27=1),$G$13,$G$15))),IF(OR(AND($G$8="YES_NO",OR(LOWER(LEFT(AL27&amp;"",2))="да",AL27=1)),AND($G$8="THRESHOLD_GE",IF(ISNUMBER(AL27),AL27,0)&gt;=$G$11),AND($G$8="THRESHOLD_GT",IF(ISNUMBER(AL27),AL27,0)&gt;$G$11),AND($G$8="THRESHOLD_LE",IF(ISNUMBER(AL27),AL27,0)&lt;=$G$11),AND($G$8="THRESHOLD_LT",IF(ISNUMBER(AL27),AL27,0)&lt;$G$11),AND($G$8="CHANGE_PCT_GE",IF(IF(ISNUMBER(BQ27),BQ27,0)=0,IF(ISNUMBER(AL27),AL27,0)&gt;0,(IF(ISNUMBER(AL27),AL27,0)-IF(ISNUMBER(BQ27),BQ27,0))/ABS(IF(ISNUMBER(BQ27),BQ27,0))&gt;=$G$11)),AND($G$8="CHANGE_ABS_GE",ABS(IF(ISNUMBER(AL27),AL27,0)-IF(ISNUMBER(BQ27),BQ27,0))&gt;=$G$11),AND($G$8="COUNT_LT",IF(ISNUMBER(AL27),AL27,0)&lt;$G$11),AND($G$8="COUNT_LE",IF(ISNUMBER(AL27),AL27,0)&lt;=$G$11),AND($G$8="AND_YES",OR(LOWER(LEFT(AL27&amp;"",2))="да",AL27=1),OR(LOWER(LEFT(BQ27&amp;"",2))="да",BQ27=1)),AND($G$8="OR_YES",OR(OR(LOWER(LEFT(AL27&amp;"",2))="да",AL27=1),OR(LOWER(LEFT(BQ27&amp;"",2))="да",BQ27=1)))),$G$14,$G$15))))))))))</f>
        <v>0.1</v>
      </c>
      <c r="H27" s="19">
        <f>IF($A27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27="#FIELD",AM27="",AND(OR($H$8="CHANGE_PCT_GE",$H$8="CHANGE_ABS_GE",$H$8="COUNT_FLAG_RULE",$H$8="AND_YES",$H$8="OR_YES"),OR(BR27="#FIELD",BR27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27)))),IF($H$18="LOW_MU",MAX(Настройки!$B$14,$H$16),IF($H$18="NEUTRAL",Настройки!$B$15,IF($H$18="IGNORE","IGNORE",IF(OR(AM27="#FIELD",BR27="#FIELD"),"Поле не найдено","Недостаточно данных")))),IF($H$8="SIGMOID_INC",MAX(Настройки!$B$14,$H$16+($H$17-$H$16)/(1+EXP(-$H$12*(IF(ISNUMBER(AM27),AM27,0)-$H$11)))),IF($H$8="SIGMOID_DEC",MAX(Настройки!$B$14,$H$16+($H$17-$H$16)/(1+EXP($H$12*(IF(ISNUMBER(AM27),AM27,0)-$H$11)))),IF($H$8="TOP_PERCENT",IF((COUNTIF(INDEX(Данные!$A$7:$CV$106,0,MATCH($H$9,Данные!$A$6:$CV$6,0)),"&gt;"&amp;IF(ISNUMBER(AM27),AM27,0))+COUNTIFS(INDEX(Данные!$A$7:$CV$106,0,MATCH($H$9,Данные!$A$6:$CV$6,0)),IF(ISNUMBER(AM27),AM27,0),Данные!$A$7:$A$106,"&lt;"&amp;$A27)+1)/COUNT(INDEX(Данные!$A$7:$CV$106,0,MATCH($H$9,Данные!$A$6:$CV$6,0)))&lt;=$H$11,$H$14,$H$15),IF($H$8="MANUAL_MU",MAX(Настройки!$B$14,MIN(1,IF(ISNUMBER(AM27),AM27,0))),IF($H$8="COUNT_FLAG_RULE",IF(IF(ISNUMBER(AM27),AM27,0)&lt;=$H$11,$H$14,IF(IF(ISNUMBER(AM27),AM27,0)&gt;=$H$12,$H$15,IF(OR(LOWER(LEFT(BR27&amp;"",2))="да",BR27=1),$H$13,$H$15))),IF(OR(AND($H$8="YES_NO",OR(LOWER(LEFT(AM27&amp;"",2))="да",AM27=1)),AND($H$8="THRESHOLD_GE",IF(ISNUMBER(AM27),AM27,0)&gt;=$H$11),AND($H$8="THRESHOLD_GT",IF(ISNUMBER(AM27),AM27,0)&gt;$H$11),AND($H$8="THRESHOLD_LE",IF(ISNUMBER(AM27),AM27,0)&lt;=$H$11),AND($H$8="THRESHOLD_LT",IF(ISNUMBER(AM27),AM27,0)&lt;$H$11),AND($H$8="CHANGE_PCT_GE",IF(IF(ISNUMBER(BR27),BR27,0)=0,IF(ISNUMBER(AM27),AM27,0)&gt;0,(IF(ISNUMBER(AM27),AM27,0)-IF(ISNUMBER(BR27),BR27,0))/ABS(IF(ISNUMBER(BR27),BR27,0))&gt;=$H$11)),AND($H$8="CHANGE_ABS_GE",ABS(IF(ISNUMBER(AM27),AM27,0)-IF(ISNUMBER(BR27),BR27,0))&gt;=$H$11),AND($H$8="COUNT_LT",IF(ISNUMBER(AM27),AM27,0)&lt;$H$11),AND($H$8="COUNT_LE",IF(ISNUMBER(AM27),AM27,0)&lt;=$H$11),AND($H$8="AND_YES",OR(LOWER(LEFT(AM27&amp;"",2))="да",AM27=1),OR(LOWER(LEFT(BR27&amp;"",2))="да",BR27=1)),AND($H$8="OR_YES",OR(OR(LOWER(LEFT(AM27&amp;"",2))="да",AM27=1),OR(LOWER(LEFT(BR27&amp;"",2))="да",BR27=1)))),$H$14,$H$15))))))))))</f>
        <v>4.5432974649352911E-4</v>
      </c>
      <c r="I27" s="19">
        <f>IF($A27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27="#FIELD",AN27="",AND(OR($I$8="CHANGE_PCT_GE",$I$8="CHANGE_ABS_GE",$I$8="COUNT_FLAG_RULE",$I$8="AND_YES",$I$8="OR_YES"),OR(BS27="#FIELD",BS27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27)))),IF($I$18="LOW_MU",MAX(Настройки!$B$14,$I$16),IF($I$18="NEUTRAL",Настройки!$B$15,IF($I$18="IGNORE","IGNORE",IF(OR(AN27="#FIELD",BS27="#FIELD"),"Поле не найдено","Недостаточно данных")))),IF($I$8="SIGMOID_INC",MAX(Настройки!$B$14,$I$16+($I$17-$I$16)/(1+EXP(-$I$12*(IF(ISNUMBER(AN27),AN27,0)-$I$11)))),IF($I$8="SIGMOID_DEC",MAX(Настройки!$B$14,$I$16+($I$17-$I$16)/(1+EXP($I$12*(IF(ISNUMBER(AN27),AN27,0)-$I$11)))),IF($I$8="TOP_PERCENT",IF((COUNTIF(INDEX(Данные!$A$7:$CV$106,0,MATCH($I$9,Данные!$A$6:$CV$6,0)),"&gt;"&amp;IF(ISNUMBER(AN27),AN27,0))+COUNTIFS(INDEX(Данные!$A$7:$CV$106,0,MATCH($I$9,Данные!$A$6:$CV$6,0)),IF(ISNUMBER(AN27),AN27,0),Данные!$A$7:$A$106,"&lt;"&amp;$A27)+1)/COUNT(INDEX(Данные!$A$7:$CV$106,0,MATCH($I$9,Данные!$A$6:$CV$6,0)))&lt;=$I$11,$I$14,$I$15),IF($I$8="MANUAL_MU",MAX(Настройки!$B$14,MIN(1,IF(ISNUMBER(AN27),AN27,0))),IF($I$8="COUNT_FLAG_RULE",IF(IF(ISNUMBER(AN27),AN27,0)&lt;=$I$11,$I$14,IF(IF(ISNUMBER(AN27),AN27,0)&gt;=$I$12,$I$15,IF(OR(LOWER(LEFT(BS27&amp;"",2))="да",BS27=1),$I$13,$I$15))),IF(OR(AND($I$8="YES_NO",OR(LOWER(LEFT(AN27&amp;"",2))="да",AN27=1)),AND($I$8="THRESHOLD_GE",IF(ISNUMBER(AN27),AN27,0)&gt;=$I$11),AND($I$8="THRESHOLD_GT",IF(ISNUMBER(AN27),AN27,0)&gt;$I$11),AND($I$8="THRESHOLD_LE",IF(ISNUMBER(AN27),AN27,0)&lt;=$I$11),AND($I$8="THRESHOLD_LT",IF(ISNUMBER(AN27),AN27,0)&lt;$I$11),AND($I$8="CHANGE_PCT_GE",IF(IF(ISNUMBER(BS27),BS27,0)=0,IF(ISNUMBER(AN27),AN27,0)&gt;0,(IF(ISNUMBER(AN27),AN27,0)-IF(ISNUMBER(BS27),BS27,0))/ABS(IF(ISNUMBER(BS27),BS27,0))&gt;=$I$11)),AND($I$8="CHANGE_ABS_GE",ABS(IF(ISNUMBER(AN27),AN27,0)-IF(ISNUMBER(BS27),BS27,0))&gt;=$I$11),AND($I$8="COUNT_LT",IF(ISNUMBER(AN27),AN27,0)&lt;$I$11),AND($I$8="COUNT_LE",IF(ISNUMBER(AN27),AN27,0)&lt;=$I$11),AND($I$8="AND_YES",OR(LOWER(LEFT(AN27&amp;"",2))="да",AN27=1),OR(LOWER(LEFT(BS27&amp;"",2))="да",BS27=1)),AND($I$8="OR_YES",OR(OR(LOWER(LEFT(AN27&amp;"",2))="да",AN27=1),OR(LOWER(LEFT(BS27&amp;"",2))="да",BS27=1)))),$I$14,$I$15))))))))))</f>
        <v>0.1</v>
      </c>
      <c r="J27" s="19">
        <f>IF($A27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27="#FIELD",AO27="",AND(OR($J$8="CHANGE_PCT_GE",$J$8="CHANGE_ABS_GE",$J$8="COUNT_FLAG_RULE",$J$8="AND_YES",$J$8="OR_YES"),OR(BT27="#FIELD",BT27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27)))),IF($J$18="LOW_MU",MAX(Настройки!$B$14,$J$16),IF($J$18="NEUTRAL",Настройки!$B$15,IF($J$18="IGNORE","IGNORE",IF(OR(AO27="#FIELD",BT27="#FIELD"),"Поле не найдено","Недостаточно данных")))),IF($J$8="SIGMOID_INC",MAX(Настройки!$B$14,$J$16+($J$17-$J$16)/(1+EXP(-$J$12*(IF(ISNUMBER(AO27),AO27,0)-$J$11)))),IF($J$8="SIGMOID_DEC",MAX(Настройки!$B$14,$J$16+($J$17-$J$16)/(1+EXP($J$12*(IF(ISNUMBER(AO27),AO27,0)-$J$11)))),IF($J$8="TOP_PERCENT",IF((COUNTIF(INDEX(Данные!$A$7:$CV$106,0,MATCH($J$9,Данные!$A$6:$CV$6,0)),"&gt;"&amp;IF(ISNUMBER(AO27),AO27,0))+COUNTIFS(INDEX(Данные!$A$7:$CV$106,0,MATCH($J$9,Данные!$A$6:$CV$6,0)),IF(ISNUMBER(AO27),AO27,0),Данные!$A$7:$A$106,"&lt;"&amp;$A27)+1)/COUNT(INDEX(Данные!$A$7:$CV$106,0,MATCH($J$9,Данные!$A$6:$CV$6,0)))&lt;=$J$11,$J$14,$J$15),IF($J$8="MANUAL_MU",MAX(Настройки!$B$14,MIN(1,IF(ISNUMBER(AO27),AO27,0))),IF($J$8="COUNT_FLAG_RULE",IF(IF(ISNUMBER(AO27),AO27,0)&lt;=$J$11,$J$14,IF(IF(ISNUMBER(AO27),AO27,0)&gt;=$J$12,$J$15,IF(OR(LOWER(LEFT(BT27&amp;"",2))="да",BT27=1),$J$13,$J$15))),IF(OR(AND($J$8="YES_NO",OR(LOWER(LEFT(AO27&amp;"",2))="да",AO27=1)),AND($J$8="THRESHOLD_GE",IF(ISNUMBER(AO27),AO27,0)&gt;=$J$11),AND($J$8="THRESHOLD_GT",IF(ISNUMBER(AO27),AO27,0)&gt;$J$11),AND($J$8="THRESHOLD_LE",IF(ISNUMBER(AO27),AO27,0)&lt;=$J$11),AND($J$8="THRESHOLD_LT",IF(ISNUMBER(AO27),AO27,0)&lt;$J$11),AND($J$8="CHANGE_PCT_GE",IF(IF(ISNUMBER(BT27),BT27,0)=0,IF(ISNUMBER(AO27),AO27,0)&gt;0,(IF(ISNUMBER(AO27),AO27,0)-IF(ISNUMBER(BT27),BT27,0))/ABS(IF(ISNUMBER(BT27),BT27,0))&gt;=$J$11)),AND($J$8="CHANGE_ABS_GE",ABS(IF(ISNUMBER(AO27),AO27,0)-IF(ISNUMBER(BT27),BT27,0))&gt;=$J$11),AND($J$8="COUNT_LT",IF(ISNUMBER(AO27),AO27,0)&lt;$J$11),AND($J$8="COUNT_LE",IF(ISNUMBER(AO27),AO27,0)&lt;=$J$11),AND($J$8="AND_YES",OR(LOWER(LEFT(AO27&amp;"",2))="да",AO27=1),OR(LOWER(LEFT(BT27&amp;"",2))="да",BT27=1)),AND($J$8="OR_YES",OR(OR(LOWER(LEFT(AO27&amp;"",2))="да",AO27=1),OR(LOWER(LEFT(BT27&amp;"",2))="да",BT27=1)))),$J$14,$J$15))))))))))</f>
        <v>2.2661201284585137E-6</v>
      </c>
      <c r="K27" s="19" t="str">
        <f>IF($A27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27="#FIELD",AP27="",AND(OR($K$8="CHANGE_PCT_GE",$K$8="CHANGE_ABS_GE",$K$8="COUNT_FLAG_RULE",$K$8="AND_YES",$K$8="OR_YES"),OR(BU27="#FIELD",BU27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27)))),IF($K$18="LOW_MU",MAX(Настройки!$B$14,$K$16),IF($K$18="NEUTRAL",Настройки!$B$15,IF($K$18="IGNORE","IGNORE",IF(OR(AP27="#FIELD",BU27="#FIELD"),"Поле не найдено","Недостаточно данных")))),IF($K$8="SIGMOID_INC",MAX(Настройки!$B$14,$K$16+($K$17-$K$16)/(1+EXP(-$K$12*(IF(ISNUMBER(AP27),AP27,0)-$K$11)))),IF($K$8="SIGMOID_DEC",MAX(Настройки!$B$14,$K$16+($K$17-$K$16)/(1+EXP($K$12*(IF(ISNUMBER(AP27),AP27,0)-$K$11)))),IF($K$8="TOP_PERCENT",IF((COUNTIF(INDEX(Данные!$A$7:$CV$106,0,MATCH($K$9,Данные!$A$6:$CV$6,0)),"&gt;"&amp;IF(ISNUMBER(AP27),AP27,0))+COUNTIFS(INDEX(Данные!$A$7:$CV$106,0,MATCH($K$9,Данные!$A$6:$CV$6,0)),IF(ISNUMBER(AP27),AP27,0),Данные!$A$7:$A$106,"&lt;"&amp;$A27)+1)/COUNT(INDEX(Данные!$A$7:$CV$106,0,MATCH($K$9,Данные!$A$6:$CV$6,0)))&lt;=$K$11,$K$14,$K$15),IF($K$8="MANUAL_MU",MAX(Настройки!$B$14,MIN(1,IF(ISNUMBER(AP27),AP27,0))),IF($K$8="COUNT_FLAG_RULE",IF(IF(ISNUMBER(AP27),AP27,0)&lt;=$K$11,$K$14,IF(IF(ISNUMBER(AP27),AP27,0)&gt;=$K$12,$K$15,IF(OR(LOWER(LEFT(BU27&amp;"",2))="да",BU27=1),$K$13,$K$15))),IF(OR(AND($K$8="YES_NO",OR(LOWER(LEFT(AP27&amp;"",2))="да",AP27=1)),AND($K$8="THRESHOLD_GE",IF(ISNUMBER(AP27),AP27,0)&gt;=$K$11),AND($K$8="THRESHOLD_GT",IF(ISNUMBER(AP27),AP27,0)&gt;$K$11),AND($K$8="THRESHOLD_LE",IF(ISNUMBER(AP27),AP27,0)&lt;=$K$11),AND($K$8="THRESHOLD_LT",IF(ISNUMBER(AP27),AP27,0)&lt;$K$11),AND($K$8="CHANGE_PCT_GE",IF(IF(ISNUMBER(BU27),BU27,0)=0,IF(ISNUMBER(AP27),AP27,0)&gt;0,(IF(ISNUMBER(AP27),AP27,0)-IF(ISNUMBER(BU27),BU27,0))/ABS(IF(ISNUMBER(BU27),BU27,0))&gt;=$K$11)),AND($K$8="CHANGE_ABS_GE",ABS(IF(ISNUMBER(AP27),AP27,0)-IF(ISNUMBER(BU27),BU27,0))&gt;=$K$11),AND($K$8="COUNT_LT",IF(ISNUMBER(AP27),AP27,0)&lt;$K$11),AND($K$8="COUNT_LE",IF(ISNUMBER(AP27),AP27,0)&lt;=$K$11),AND($K$8="AND_YES",OR(LOWER(LEFT(AP27&amp;"",2))="да",AP27=1),OR(LOWER(LEFT(BU27&amp;"",2))="да",BU27=1)),AND($K$8="OR_YES",OR(OR(LOWER(LEFT(AP27&amp;"",2))="да",AP27=1),OR(LOWER(LEFT(BU27&amp;"",2))="да",BU27=1)))),$K$14,$K$15))))))))))</f>
        <v/>
      </c>
      <c r="L27" s="19" t="str">
        <f>IF($A27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27="#FIELD",AQ27="",AND(OR($L$8="CHANGE_PCT_GE",$L$8="CHANGE_ABS_GE",$L$8="COUNT_FLAG_RULE",$L$8="AND_YES",$L$8="OR_YES"),OR(BV27="#FIELD",BV27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27)))),IF($L$18="LOW_MU",MAX(Настройки!$B$14,$L$16),IF($L$18="NEUTRAL",Настройки!$B$15,IF($L$18="IGNORE","IGNORE",IF(OR(AQ27="#FIELD",BV27="#FIELD"),"Поле не найдено","Недостаточно данных")))),IF($L$8="SIGMOID_INC",MAX(Настройки!$B$14,$L$16+($L$17-$L$16)/(1+EXP(-$L$12*(IF(ISNUMBER(AQ27),AQ27,0)-$L$11)))),IF($L$8="SIGMOID_DEC",MAX(Настройки!$B$14,$L$16+($L$17-$L$16)/(1+EXP($L$12*(IF(ISNUMBER(AQ27),AQ27,0)-$L$11)))),IF($L$8="TOP_PERCENT",IF((COUNTIF(INDEX(Данные!$A$7:$CV$106,0,MATCH($L$9,Данные!$A$6:$CV$6,0)),"&gt;"&amp;IF(ISNUMBER(AQ27),AQ27,0))+COUNTIFS(INDEX(Данные!$A$7:$CV$106,0,MATCH($L$9,Данные!$A$6:$CV$6,0)),IF(ISNUMBER(AQ27),AQ27,0),Данные!$A$7:$A$106,"&lt;"&amp;$A27)+1)/COUNT(INDEX(Данные!$A$7:$CV$106,0,MATCH($L$9,Данные!$A$6:$CV$6,0)))&lt;=$L$11,$L$14,$L$15),IF($L$8="MANUAL_MU",MAX(Настройки!$B$14,MIN(1,IF(ISNUMBER(AQ27),AQ27,0))),IF($L$8="COUNT_FLAG_RULE",IF(IF(ISNUMBER(AQ27),AQ27,0)&lt;=$L$11,$L$14,IF(IF(ISNUMBER(AQ27),AQ27,0)&gt;=$L$12,$L$15,IF(OR(LOWER(LEFT(BV27&amp;"",2))="да",BV27=1),$L$13,$L$15))),IF(OR(AND($L$8="YES_NO",OR(LOWER(LEFT(AQ27&amp;"",2))="да",AQ27=1)),AND($L$8="THRESHOLD_GE",IF(ISNUMBER(AQ27),AQ27,0)&gt;=$L$11),AND($L$8="THRESHOLD_GT",IF(ISNUMBER(AQ27),AQ27,0)&gt;$L$11),AND($L$8="THRESHOLD_LE",IF(ISNUMBER(AQ27),AQ27,0)&lt;=$L$11),AND($L$8="THRESHOLD_LT",IF(ISNUMBER(AQ27),AQ27,0)&lt;$L$11),AND($L$8="CHANGE_PCT_GE",IF(IF(ISNUMBER(BV27),BV27,0)=0,IF(ISNUMBER(AQ27),AQ27,0)&gt;0,(IF(ISNUMBER(AQ27),AQ27,0)-IF(ISNUMBER(BV27),BV27,0))/ABS(IF(ISNUMBER(BV27),BV27,0))&gt;=$L$11)),AND($L$8="CHANGE_ABS_GE",ABS(IF(ISNUMBER(AQ27),AQ27,0)-IF(ISNUMBER(BV27),BV27,0))&gt;=$L$11),AND($L$8="COUNT_LT",IF(ISNUMBER(AQ27),AQ27,0)&lt;$L$11),AND($L$8="COUNT_LE",IF(ISNUMBER(AQ27),AQ27,0)&lt;=$L$11),AND($L$8="AND_YES",OR(LOWER(LEFT(AQ27&amp;"",2))="да",AQ27=1),OR(LOWER(LEFT(BV27&amp;"",2))="да",BV27=1)),AND($L$8="OR_YES",OR(OR(LOWER(LEFT(AQ27&amp;"",2))="да",AQ27=1),OR(LOWER(LEFT(BV27&amp;"",2))="да",BV27=1)))),$L$14,$L$15))))))))))</f>
        <v/>
      </c>
      <c r="M27" s="19" t="str">
        <f>IF($A27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27="#FIELD",AR27="",AND(OR($M$8="CHANGE_PCT_GE",$M$8="CHANGE_ABS_GE",$M$8="COUNT_FLAG_RULE",$M$8="AND_YES",$M$8="OR_YES"),OR(BW27="#FIELD",BW27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27)))),IF($M$18="LOW_MU",MAX(Настройки!$B$14,$M$16),IF($M$18="NEUTRAL",Настройки!$B$15,IF($M$18="IGNORE","IGNORE",IF(OR(AR27="#FIELD",BW27="#FIELD"),"Поле не найдено","Недостаточно данных")))),IF($M$8="SIGMOID_INC",MAX(Настройки!$B$14,$M$16+($M$17-$M$16)/(1+EXP(-$M$12*(IF(ISNUMBER(AR27),AR27,0)-$M$11)))),IF($M$8="SIGMOID_DEC",MAX(Настройки!$B$14,$M$16+($M$17-$M$16)/(1+EXP($M$12*(IF(ISNUMBER(AR27),AR27,0)-$M$11)))),IF($M$8="TOP_PERCENT",IF((COUNTIF(INDEX(Данные!$A$7:$CV$106,0,MATCH($M$9,Данные!$A$6:$CV$6,0)),"&gt;"&amp;IF(ISNUMBER(AR27),AR27,0))+COUNTIFS(INDEX(Данные!$A$7:$CV$106,0,MATCH($M$9,Данные!$A$6:$CV$6,0)),IF(ISNUMBER(AR27),AR27,0),Данные!$A$7:$A$106,"&lt;"&amp;$A27)+1)/COUNT(INDEX(Данные!$A$7:$CV$106,0,MATCH($M$9,Данные!$A$6:$CV$6,0)))&lt;=$M$11,$M$14,$M$15),IF($M$8="MANUAL_MU",MAX(Настройки!$B$14,MIN(1,IF(ISNUMBER(AR27),AR27,0))),IF($M$8="COUNT_FLAG_RULE",IF(IF(ISNUMBER(AR27),AR27,0)&lt;=$M$11,$M$14,IF(IF(ISNUMBER(AR27),AR27,0)&gt;=$M$12,$M$15,IF(OR(LOWER(LEFT(BW27&amp;"",2))="да",BW27=1),$M$13,$M$15))),IF(OR(AND($M$8="YES_NO",OR(LOWER(LEFT(AR27&amp;"",2))="да",AR27=1)),AND($M$8="THRESHOLD_GE",IF(ISNUMBER(AR27),AR27,0)&gt;=$M$11),AND($M$8="THRESHOLD_GT",IF(ISNUMBER(AR27),AR27,0)&gt;$M$11),AND($M$8="THRESHOLD_LE",IF(ISNUMBER(AR27),AR27,0)&lt;=$M$11),AND($M$8="THRESHOLD_LT",IF(ISNUMBER(AR27),AR27,0)&lt;$M$11),AND($M$8="CHANGE_PCT_GE",IF(IF(ISNUMBER(BW27),BW27,0)=0,IF(ISNUMBER(AR27),AR27,0)&gt;0,(IF(ISNUMBER(AR27),AR27,0)-IF(ISNUMBER(BW27),BW27,0))/ABS(IF(ISNUMBER(BW27),BW27,0))&gt;=$M$11)),AND($M$8="CHANGE_ABS_GE",ABS(IF(ISNUMBER(AR27),AR27,0)-IF(ISNUMBER(BW27),BW27,0))&gt;=$M$11),AND($M$8="COUNT_LT",IF(ISNUMBER(AR27),AR27,0)&lt;$M$11),AND($M$8="COUNT_LE",IF(ISNUMBER(AR27),AR27,0)&lt;=$M$11),AND($M$8="AND_YES",OR(LOWER(LEFT(AR27&amp;"",2))="да",AR27=1),OR(LOWER(LEFT(BW27&amp;"",2))="да",BW27=1)),AND($M$8="OR_YES",OR(OR(LOWER(LEFT(AR27&amp;"",2))="да",AR27=1),OR(LOWER(LEFT(BW27&amp;"",2))="да",BW27=1)))),$M$14,$M$15))))))))))</f>
        <v/>
      </c>
      <c r="N27" s="19" t="str">
        <f>IF($A27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27="#FIELD",AS27="",AND(OR($N$8="CHANGE_PCT_GE",$N$8="CHANGE_ABS_GE",$N$8="COUNT_FLAG_RULE",$N$8="AND_YES",$N$8="OR_YES"),OR(BX27="#FIELD",BX27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27)))),IF($N$18="LOW_MU",MAX(Настройки!$B$14,$N$16),IF($N$18="NEUTRAL",Настройки!$B$15,IF($N$18="IGNORE","IGNORE",IF(OR(AS27="#FIELD",BX27="#FIELD"),"Поле не найдено","Недостаточно данных")))),IF($N$8="SIGMOID_INC",MAX(Настройки!$B$14,$N$16+($N$17-$N$16)/(1+EXP(-$N$12*(IF(ISNUMBER(AS27),AS27,0)-$N$11)))),IF($N$8="SIGMOID_DEC",MAX(Настройки!$B$14,$N$16+($N$17-$N$16)/(1+EXP($N$12*(IF(ISNUMBER(AS27),AS27,0)-$N$11)))),IF($N$8="TOP_PERCENT",IF((COUNTIF(INDEX(Данные!$A$7:$CV$106,0,MATCH($N$9,Данные!$A$6:$CV$6,0)),"&gt;"&amp;IF(ISNUMBER(AS27),AS27,0))+COUNTIFS(INDEX(Данные!$A$7:$CV$106,0,MATCH($N$9,Данные!$A$6:$CV$6,0)),IF(ISNUMBER(AS27),AS27,0),Данные!$A$7:$A$106,"&lt;"&amp;$A27)+1)/COUNT(INDEX(Данные!$A$7:$CV$106,0,MATCH($N$9,Данные!$A$6:$CV$6,0)))&lt;=$N$11,$N$14,$N$15),IF($N$8="MANUAL_MU",MAX(Настройки!$B$14,MIN(1,IF(ISNUMBER(AS27),AS27,0))),IF($N$8="COUNT_FLAG_RULE",IF(IF(ISNUMBER(AS27),AS27,0)&lt;=$N$11,$N$14,IF(IF(ISNUMBER(AS27),AS27,0)&gt;=$N$12,$N$15,IF(OR(LOWER(LEFT(BX27&amp;"",2))="да",BX27=1),$N$13,$N$15))),IF(OR(AND($N$8="YES_NO",OR(LOWER(LEFT(AS27&amp;"",2))="да",AS27=1)),AND($N$8="THRESHOLD_GE",IF(ISNUMBER(AS27),AS27,0)&gt;=$N$11),AND($N$8="THRESHOLD_GT",IF(ISNUMBER(AS27),AS27,0)&gt;$N$11),AND($N$8="THRESHOLD_LE",IF(ISNUMBER(AS27),AS27,0)&lt;=$N$11),AND($N$8="THRESHOLD_LT",IF(ISNUMBER(AS27),AS27,0)&lt;$N$11),AND($N$8="CHANGE_PCT_GE",IF(IF(ISNUMBER(BX27),BX27,0)=0,IF(ISNUMBER(AS27),AS27,0)&gt;0,(IF(ISNUMBER(AS27),AS27,0)-IF(ISNUMBER(BX27),BX27,0))/ABS(IF(ISNUMBER(BX27),BX27,0))&gt;=$N$11)),AND($N$8="CHANGE_ABS_GE",ABS(IF(ISNUMBER(AS27),AS27,0)-IF(ISNUMBER(BX27),BX27,0))&gt;=$N$11),AND($N$8="COUNT_LT",IF(ISNUMBER(AS27),AS27,0)&lt;$N$11),AND($N$8="COUNT_LE",IF(ISNUMBER(AS27),AS27,0)&lt;=$N$11),AND($N$8="AND_YES",OR(LOWER(LEFT(AS27&amp;"",2))="да",AS27=1),OR(LOWER(LEFT(BX27&amp;"",2))="да",BX27=1)),AND($N$8="OR_YES",OR(OR(LOWER(LEFT(AS27&amp;"",2))="да",AS27=1),OR(LOWER(LEFT(BX27&amp;"",2))="да",BX27=1)))),$N$14,$N$15))))))))))</f>
        <v/>
      </c>
      <c r="O27" s="19" t="str">
        <f>IF($A27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27="#FIELD",AT27="",AND(OR($O$8="CHANGE_PCT_GE",$O$8="CHANGE_ABS_GE",$O$8="COUNT_FLAG_RULE",$O$8="AND_YES",$O$8="OR_YES"),OR(BY27="#FIELD",BY27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27)))),IF($O$18="LOW_MU",MAX(Настройки!$B$14,$O$16),IF($O$18="NEUTRAL",Настройки!$B$15,IF($O$18="IGNORE","IGNORE",IF(OR(AT27="#FIELD",BY27="#FIELD"),"Поле не найдено","Недостаточно данных")))),IF($O$8="SIGMOID_INC",MAX(Настройки!$B$14,$O$16+($O$17-$O$16)/(1+EXP(-$O$12*(IF(ISNUMBER(AT27),AT27,0)-$O$11)))),IF($O$8="SIGMOID_DEC",MAX(Настройки!$B$14,$O$16+($O$17-$O$16)/(1+EXP($O$12*(IF(ISNUMBER(AT27),AT27,0)-$O$11)))),IF($O$8="TOP_PERCENT",IF((COUNTIF(INDEX(Данные!$A$7:$CV$106,0,MATCH($O$9,Данные!$A$6:$CV$6,0)),"&gt;"&amp;IF(ISNUMBER(AT27),AT27,0))+COUNTIFS(INDEX(Данные!$A$7:$CV$106,0,MATCH($O$9,Данные!$A$6:$CV$6,0)),IF(ISNUMBER(AT27),AT27,0),Данные!$A$7:$A$106,"&lt;"&amp;$A27)+1)/COUNT(INDEX(Данные!$A$7:$CV$106,0,MATCH($O$9,Данные!$A$6:$CV$6,0)))&lt;=$O$11,$O$14,$O$15),IF($O$8="MANUAL_MU",MAX(Настройки!$B$14,MIN(1,IF(ISNUMBER(AT27),AT27,0))),IF($O$8="COUNT_FLAG_RULE",IF(IF(ISNUMBER(AT27),AT27,0)&lt;=$O$11,$O$14,IF(IF(ISNUMBER(AT27),AT27,0)&gt;=$O$12,$O$15,IF(OR(LOWER(LEFT(BY27&amp;"",2))="да",BY27=1),$O$13,$O$15))),IF(OR(AND($O$8="YES_NO",OR(LOWER(LEFT(AT27&amp;"",2))="да",AT27=1)),AND($O$8="THRESHOLD_GE",IF(ISNUMBER(AT27),AT27,0)&gt;=$O$11),AND($O$8="THRESHOLD_GT",IF(ISNUMBER(AT27),AT27,0)&gt;$O$11),AND($O$8="THRESHOLD_LE",IF(ISNUMBER(AT27),AT27,0)&lt;=$O$11),AND($O$8="THRESHOLD_LT",IF(ISNUMBER(AT27),AT27,0)&lt;$O$11),AND($O$8="CHANGE_PCT_GE",IF(IF(ISNUMBER(BY27),BY27,0)=0,IF(ISNUMBER(AT27),AT27,0)&gt;0,(IF(ISNUMBER(AT27),AT27,0)-IF(ISNUMBER(BY27),BY27,0))/ABS(IF(ISNUMBER(BY27),BY27,0))&gt;=$O$11)),AND($O$8="CHANGE_ABS_GE",ABS(IF(ISNUMBER(AT27),AT27,0)-IF(ISNUMBER(BY27),BY27,0))&gt;=$O$11),AND($O$8="COUNT_LT",IF(ISNUMBER(AT27),AT27,0)&lt;$O$11),AND($O$8="COUNT_LE",IF(ISNUMBER(AT27),AT27,0)&lt;=$O$11),AND($O$8="AND_YES",OR(LOWER(LEFT(AT27&amp;"",2))="да",AT27=1),OR(LOWER(LEFT(BY27&amp;"",2))="да",BY27=1)),AND($O$8="OR_YES",OR(OR(LOWER(LEFT(AT27&amp;"",2))="да",AT27=1),OR(LOWER(LEFT(BY27&amp;"",2))="да",BY27=1)))),$O$14,$O$15))))))))))</f>
        <v/>
      </c>
      <c r="P27" s="19" t="str">
        <f>IF($A27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27="#FIELD",AU27="",AND(OR($P$8="CHANGE_PCT_GE",$P$8="CHANGE_ABS_GE",$P$8="COUNT_FLAG_RULE",$P$8="AND_YES",$P$8="OR_YES"),OR(BZ27="#FIELD",BZ27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27)))),IF($P$18="LOW_MU",MAX(Настройки!$B$14,$P$16),IF($P$18="NEUTRAL",Настройки!$B$15,IF($P$18="IGNORE","IGNORE",IF(OR(AU27="#FIELD",BZ27="#FIELD"),"Поле не найдено","Недостаточно данных")))),IF($P$8="SIGMOID_INC",MAX(Настройки!$B$14,$P$16+($P$17-$P$16)/(1+EXP(-$P$12*(IF(ISNUMBER(AU27),AU27,0)-$P$11)))),IF($P$8="SIGMOID_DEC",MAX(Настройки!$B$14,$P$16+($P$17-$P$16)/(1+EXP($P$12*(IF(ISNUMBER(AU27),AU27,0)-$P$11)))),IF($P$8="TOP_PERCENT",IF((COUNTIF(INDEX(Данные!$A$7:$CV$106,0,MATCH($P$9,Данные!$A$6:$CV$6,0)),"&gt;"&amp;IF(ISNUMBER(AU27),AU27,0))+COUNTIFS(INDEX(Данные!$A$7:$CV$106,0,MATCH($P$9,Данные!$A$6:$CV$6,0)),IF(ISNUMBER(AU27),AU27,0),Данные!$A$7:$A$106,"&lt;"&amp;$A27)+1)/COUNT(INDEX(Данные!$A$7:$CV$106,0,MATCH($P$9,Данные!$A$6:$CV$6,0)))&lt;=$P$11,$P$14,$P$15),IF($P$8="MANUAL_MU",MAX(Настройки!$B$14,MIN(1,IF(ISNUMBER(AU27),AU27,0))),IF($P$8="COUNT_FLAG_RULE",IF(IF(ISNUMBER(AU27),AU27,0)&lt;=$P$11,$P$14,IF(IF(ISNUMBER(AU27),AU27,0)&gt;=$P$12,$P$15,IF(OR(LOWER(LEFT(BZ27&amp;"",2))="да",BZ27=1),$P$13,$P$15))),IF(OR(AND($P$8="YES_NO",OR(LOWER(LEFT(AU27&amp;"",2))="да",AU27=1)),AND($P$8="THRESHOLD_GE",IF(ISNUMBER(AU27),AU27,0)&gt;=$P$11),AND($P$8="THRESHOLD_GT",IF(ISNUMBER(AU27),AU27,0)&gt;$P$11),AND($P$8="THRESHOLD_LE",IF(ISNUMBER(AU27),AU27,0)&lt;=$P$11),AND($P$8="THRESHOLD_LT",IF(ISNUMBER(AU27),AU27,0)&lt;$P$11),AND($P$8="CHANGE_PCT_GE",IF(IF(ISNUMBER(BZ27),BZ27,0)=0,IF(ISNUMBER(AU27),AU27,0)&gt;0,(IF(ISNUMBER(AU27),AU27,0)-IF(ISNUMBER(BZ27),BZ27,0))/ABS(IF(ISNUMBER(BZ27),BZ27,0))&gt;=$P$11)),AND($P$8="CHANGE_ABS_GE",ABS(IF(ISNUMBER(AU27),AU27,0)-IF(ISNUMBER(BZ27),BZ27,0))&gt;=$P$11),AND($P$8="COUNT_LT",IF(ISNUMBER(AU27),AU27,0)&lt;$P$11),AND($P$8="COUNT_LE",IF(ISNUMBER(AU27),AU27,0)&lt;=$P$11),AND($P$8="AND_YES",OR(LOWER(LEFT(AU27&amp;"",2))="да",AU27=1),OR(LOWER(LEFT(BZ27&amp;"",2))="да",BZ27=1)),AND($P$8="OR_YES",OR(OR(LOWER(LEFT(AU27&amp;"",2))="да",AU27=1),OR(LOWER(LEFT(BZ27&amp;"",2))="да",BZ27=1)))),$P$14,$P$15))))))))))</f>
        <v/>
      </c>
      <c r="Q27" s="19" t="str">
        <f>IF($A27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27="#FIELD",AV27="",AND(OR($Q$8="CHANGE_PCT_GE",$Q$8="CHANGE_ABS_GE",$Q$8="COUNT_FLAG_RULE",$Q$8="AND_YES",$Q$8="OR_YES"),OR(CA27="#FIELD",CA27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27)))),IF($Q$18="LOW_MU",MAX(Настройки!$B$14,$Q$16),IF($Q$18="NEUTRAL",Настройки!$B$15,IF($Q$18="IGNORE","IGNORE",IF(OR(AV27="#FIELD",CA27="#FIELD"),"Поле не найдено","Недостаточно данных")))),IF($Q$8="SIGMOID_INC",MAX(Настройки!$B$14,$Q$16+($Q$17-$Q$16)/(1+EXP(-$Q$12*(IF(ISNUMBER(AV27),AV27,0)-$Q$11)))),IF($Q$8="SIGMOID_DEC",MAX(Настройки!$B$14,$Q$16+($Q$17-$Q$16)/(1+EXP($Q$12*(IF(ISNUMBER(AV27),AV27,0)-$Q$11)))),IF($Q$8="TOP_PERCENT",IF((COUNTIF(INDEX(Данные!$A$7:$CV$106,0,MATCH($Q$9,Данные!$A$6:$CV$6,0)),"&gt;"&amp;IF(ISNUMBER(AV27),AV27,0))+COUNTIFS(INDEX(Данные!$A$7:$CV$106,0,MATCH($Q$9,Данные!$A$6:$CV$6,0)),IF(ISNUMBER(AV27),AV27,0),Данные!$A$7:$A$106,"&lt;"&amp;$A27)+1)/COUNT(INDEX(Данные!$A$7:$CV$106,0,MATCH($Q$9,Данные!$A$6:$CV$6,0)))&lt;=$Q$11,$Q$14,$Q$15),IF($Q$8="MANUAL_MU",MAX(Настройки!$B$14,MIN(1,IF(ISNUMBER(AV27),AV27,0))),IF($Q$8="COUNT_FLAG_RULE",IF(IF(ISNUMBER(AV27),AV27,0)&lt;=$Q$11,$Q$14,IF(IF(ISNUMBER(AV27),AV27,0)&gt;=$Q$12,$Q$15,IF(OR(LOWER(LEFT(CA27&amp;"",2))="да",CA27=1),$Q$13,$Q$15))),IF(OR(AND($Q$8="YES_NO",OR(LOWER(LEFT(AV27&amp;"",2))="да",AV27=1)),AND($Q$8="THRESHOLD_GE",IF(ISNUMBER(AV27),AV27,0)&gt;=$Q$11),AND($Q$8="THRESHOLD_GT",IF(ISNUMBER(AV27),AV27,0)&gt;$Q$11),AND($Q$8="THRESHOLD_LE",IF(ISNUMBER(AV27),AV27,0)&lt;=$Q$11),AND($Q$8="THRESHOLD_LT",IF(ISNUMBER(AV27),AV27,0)&lt;$Q$11),AND($Q$8="CHANGE_PCT_GE",IF(IF(ISNUMBER(CA27),CA27,0)=0,IF(ISNUMBER(AV27),AV27,0)&gt;0,(IF(ISNUMBER(AV27),AV27,0)-IF(ISNUMBER(CA27),CA27,0))/ABS(IF(ISNUMBER(CA27),CA27,0))&gt;=$Q$11)),AND($Q$8="CHANGE_ABS_GE",ABS(IF(ISNUMBER(AV27),AV27,0)-IF(ISNUMBER(CA27),CA27,0))&gt;=$Q$11),AND($Q$8="COUNT_LT",IF(ISNUMBER(AV27),AV27,0)&lt;$Q$11),AND($Q$8="COUNT_LE",IF(ISNUMBER(AV27),AV27,0)&lt;=$Q$11),AND($Q$8="AND_YES",OR(LOWER(LEFT(AV27&amp;"",2))="да",AV27=1),OR(LOWER(LEFT(CA27&amp;"",2))="да",CA27=1)),AND($Q$8="OR_YES",OR(OR(LOWER(LEFT(AV27&amp;"",2))="да",AV27=1),OR(LOWER(LEFT(CA27&amp;"",2))="да",CA27=1)))),$Q$14,$Q$15))))))))))</f>
        <v/>
      </c>
      <c r="R27" s="69" t="str">
        <f>IF($A27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27="#FIELD",AW27="",AND(OR($R$8="CHANGE_PCT_GE",$R$8="CHANGE_ABS_GE",$R$8="COUNT_FLAG_RULE",$R$8="AND_YES",$R$8="OR_YES"),OR(CB27="#FIELD",CB27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27)))),IF($R$18="LOW_MU",MAX(Настройки!$B$14,$R$16),IF($R$18="NEUTRAL",Настройки!$B$15,IF($R$18="IGNORE","IGNORE",IF(OR(AW27="#FIELD",CB27="#FIELD"),"Поле не найдено","Недостаточно данных")))),IF($R$8="SIGMOID_INC",MAX(Настройки!$B$14,$R$16+($R$17-$R$16)/(1+EXP(-$R$12*(IF(ISNUMBER(AW27),AW27,0)-$R$11)))),IF($R$8="SIGMOID_DEC",MAX(Настройки!$B$14,$R$16+($R$17-$R$16)/(1+EXP($R$12*(IF(ISNUMBER(AW27),AW27,0)-$R$11)))),IF($R$8="TOP_PERCENT",IF((COUNTIF(INDEX(Данные!$A$7:$CV$106,0,MATCH($R$9,Данные!$A$6:$CV$6,0)),"&gt;"&amp;IF(ISNUMBER(AW27),AW27,0))+COUNTIFS(INDEX(Данные!$A$7:$CV$106,0,MATCH($R$9,Данные!$A$6:$CV$6,0)),IF(ISNUMBER(AW27),AW27,0),Данные!$A$7:$A$106,"&lt;"&amp;$A27)+1)/COUNT(INDEX(Данные!$A$7:$CV$106,0,MATCH($R$9,Данные!$A$6:$CV$6,0)))&lt;=$R$11,$R$14,$R$15),IF($R$8="MANUAL_MU",MAX(Настройки!$B$14,MIN(1,IF(ISNUMBER(AW27),AW27,0))),IF($R$8="COUNT_FLAG_RULE",IF(IF(ISNUMBER(AW27),AW27,0)&lt;=$R$11,$R$14,IF(IF(ISNUMBER(AW27),AW27,0)&gt;=$R$12,$R$15,IF(OR(LOWER(LEFT(CB27&amp;"",2))="да",CB27=1),$R$13,$R$15))),IF(OR(AND($R$8="YES_NO",OR(LOWER(LEFT(AW27&amp;"",2))="да",AW27=1)),AND($R$8="THRESHOLD_GE",IF(ISNUMBER(AW27),AW27,0)&gt;=$R$11),AND($R$8="THRESHOLD_GT",IF(ISNUMBER(AW27),AW27,0)&gt;$R$11),AND($R$8="THRESHOLD_LE",IF(ISNUMBER(AW27),AW27,0)&lt;=$R$11),AND($R$8="THRESHOLD_LT",IF(ISNUMBER(AW27),AW27,0)&lt;$R$11),AND($R$8="CHANGE_PCT_GE",IF(IF(ISNUMBER(CB27),CB27,0)=0,IF(ISNUMBER(AW27),AW27,0)&gt;0,(IF(ISNUMBER(AW27),AW27,0)-IF(ISNUMBER(CB27),CB27,0))/ABS(IF(ISNUMBER(CB27),CB27,0))&gt;=$R$11)),AND($R$8="CHANGE_ABS_GE",ABS(IF(ISNUMBER(AW27),AW27,0)-IF(ISNUMBER(CB27),CB27,0))&gt;=$R$11),AND($R$8="COUNT_LT",IF(ISNUMBER(AW27),AW27,0)&lt;$R$11),AND($R$8="COUNT_LE",IF(ISNUMBER(AW27),AW27,0)&lt;=$R$11),AND($R$8="AND_YES",OR(LOWER(LEFT(AW27&amp;"",2))="да",AW27=1),OR(LOWER(LEFT(CB27&amp;"",2))="да",CB27=1)),AND($R$8="OR_YES",OR(OR(LOWER(LEFT(AW27&amp;"",2))="да",AW27=1),OR(LOWER(LEFT(CB27&amp;"",2))="да",CB27=1)))),$R$14,$R$15))))))))))</f>
        <v/>
      </c>
      <c r="S27" s="70" t="str">
        <f>IF($A27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27="#FIELD",AX27="",AND(OR($S$8="CHANGE_PCT_GE",$S$8="CHANGE_ABS_GE",$S$8="COUNT_FLAG_RULE",$S$8="AND_YES",$S$8="OR_YES"),OR(CC27="#FIELD",CC27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27)))),IF($S$18="LOW_MU",MAX(Настройки!$B$14,$S$16),IF($S$18="NEUTRAL",Настройки!$B$15,IF($S$18="IGNORE","IGNORE",IF(OR(AX27="#FIELD",CC27="#FIELD"),"Поле не найдено","Недостаточно данных")))),IF($S$8="SIGMOID_INC",MAX(Настройки!$B$14,$S$16+($S$17-$S$16)/(1+EXP(-$S$12*(IF(ISNUMBER(AX27),AX27,0)-$S$11)))),IF($S$8="SIGMOID_DEC",MAX(Настройки!$B$14,$S$16+($S$17-$S$16)/(1+EXP($S$12*(IF(ISNUMBER(AX27),AX27,0)-$S$11)))),IF($S$8="TOP_PERCENT",IF((COUNTIF(INDEX(Данные!$A$7:$CV$106,0,MATCH($S$9,Данные!$A$6:$CV$6,0)),"&gt;"&amp;IF(ISNUMBER(AX27),AX27,0))+COUNTIFS(INDEX(Данные!$A$7:$CV$106,0,MATCH($S$9,Данные!$A$6:$CV$6,0)),IF(ISNUMBER(AX27),AX27,0),Данные!$A$7:$A$106,"&lt;"&amp;$A27)+1)/COUNT(INDEX(Данные!$A$7:$CV$106,0,MATCH($S$9,Данные!$A$6:$CV$6,0)))&lt;=$S$11,$S$14,$S$15),IF($S$8="MANUAL_MU",MAX(Настройки!$B$14,MIN(1,IF(ISNUMBER(AX27),AX27,0))),IF($S$8="COUNT_FLAG_RULE",IF(IF(ISNUMBER(AX27),AX27,0)&lt;=$S$11,$S$14,IF(IF(ISNUMBER(AX27),AX27,0)&gt;=$S$12,$S$15,IF(OR(LOWER(LEFT(CC27&amp;"",2))="да",CC27=1),$S$13,$S$15))),IF(OR(AND($S$8="YES_NO",OR(LOWER(LEFT(AX27&amp;"",2))="да",AX27=1)),AND($S$8="THRESHOLD_GE",IF(ISNUMBER(AX27),AX27,0)&gt;=$S$11),AND($S$8="THRESHOLD_GT",IF(ISNUMBER(AX27),AX27,0)&gt;$S$11),AND($S$8="THRESHOLD_LE",IF(ISNUMBER(AX27),AX27,0)&lt;=$S$11),AND($S$8="THRESHOLD_LT",IF(ISNUMBER(AX27),AX27,0)&lt;$S$11),AND($S$8="CHANGE_PCT_GE",IF(IF(ISNUMBER(CC27),CC27,0)=0,IF(ISNUMBER(AX27),AX27,0)&gt;0,(IF(ISNUMBER(AX27),AX27,0)-IF(ISNUMBER(CC27),CC27,0))/ABS(IF(ISNUMBER(CC27),CC27,0))&gt;=$S$11)),AND($S$8="CHANGE_ABS_GE",ABS(IF(ISNUMBER(AX27),AX27,0)-IF(ISNUMBER(CC27),CC27,0))&gt;=$S$11),AND($S$8="COUNT_LT",IF(ISNUMBER(AX27),AX27,0)&lt;$S$11),AND($S$8="COUNT_LE",IF(ISNUMBER(AX27),AX27,0)&lt;=$S$11),AND($S$8="AND_YES",OR(LOWER(LEFT(AX27&amp;"",2))="да",AX27=1),OR(LOWER(LEFT(CC27&amp;"",2))="да",CC27=1)),AND($S$8="OR_YES",OR(OR(LOWER(LEFT(AX27&amp;"",2))="да",AX27=1),OR(LOWER(LEFT(CC27&amp;"",2))="да",CC27=1)))),$S$14,$S$15))))))))))</f>
        <v/>
      </c>
      <c r="T27" s="70" t="str">
        <f>IF($A27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27="#FIELD",AY27="",AND(OR($T$8="CHANGE_PCT_GE",$T$8="CHANGE_ABS_GE",$T$8="COUNT_FLAG_RULE",$T$8="AND_YES",$T$8="OR_YES"),OR(CD27="#FIELD",CD27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27)))),IF($T$18="LOW_MU",MAX(Настройки!$B$14,$T$16),IF($T$18="NEUTRAL",Настройки!$B$15,IF($T$18="IGNORE","IGNORE",IF(OR(AY27="#FIELD",CD27="#FIELD"),"Поле не найдено","Недостаточно данных")))),IF($T$8="SIGMOID_INC",MAX(Настройки!$B$14,$T$16+($T$17-$T$16)/(1+EXP(-$T$12*(IF(ISNUMBER(AY27),AY27,0)-$T$11)))),IF($T$8="SIGMOID_DEC",MAX(Настройки!$B$14,$T$16+($T$17-$T$16)/(1+EXP($T$12*(IF(ISNUMBER(AY27),AY27,0)-$T$11)))),IF($T$8="TOP_PERCENT",IF((COUNTIF(INDEX(Данные!$A$7:$CV$106,0,MATCH($T$9,Данные!$A$6:$CV$6,0)),"&gt;"&amp;IF(ISNUMBER(AY27),AY27,0))+COUNTIFS(INDEX(Данные!$A$7:$CV$106,0,MATCH($T$9,Данные!$A$6:$CV$6,0)),IF(ISNUMBER(AY27),AY27,0),Данные!$A$7:$A$106,"&lt;"&amp;$A27)+1)/COUNT(INDEX(Данные!$A$7:$CV$106,0,MATCH($T$9,Данные!$A$6:$CV$6,0)))&lt;=$T$11,$T$14,$T$15),IF($T$8="MANUAL_MU",MAX(Настройки!$B$14,MIN(1,IF(ISNUMBER(AY27),AY27,0))),IF($T$8="COUNT_FLAG_RULE",IF(IF(ISNUMBER(AY27),AY27,0)&lt;=$T$11,$T$14,IF(IF(ISNUMBER(AY27),AY27,0)&gt;=$T$12,$T$15,IF(OR(LOWER(LEFT(CD27&amp;"",2))="да",CD27=1),$T$13,$T$15))),IF(OR(AND($T$8="YES_NO",OR(LOWER(LEFT(AY27&amp;"",2))="да",AY27=1)),AND($T$8="THRESHOLD_GE",IF(ISNUMBER(AY27),AY27,0)&gt;=$T$11),AND($T$8="THRESHOLD_GT",IF(ISNUMBER(AY27),AY27,0)&gt;$T$11),AND($T$8="THRESHOLD_LE",IF(ISNUMBER(AY27),AY27,0)&lt;=$T$11),AND($T$8="THRESHOLD_LT",IF(ISNUMBER(AY27),AY27,0)&lt;$T$11),AND($T$8="CHANGE_PCT_GE",IF(IF(ISNUMBER(CD27),CD27,0)=0,IF(ISNUMBER(AY27),AY27,0)&gt;0,(IF(ISNUMBER(AY27),AY27,0)-IF(ISNUMBER(CD27),CD27,0))/ABS(IF(ISNUMBER(CD27),CD27,0))&gt;=$T$11)),AND($T$8="CHANGE_ABS_GE",ABS(IF(ISNUMBER(AY27),AY27,0)-IF(ISNUMBER(CD27),CD27,0))&gt;=$T$11),AND($T$8="COUNT_LT",IF(ISNUMBER(AY27),AY27,0)&lt;$T$11),AND($T$8="COUNT_LE",IF(ISNUMBER(AY27),AY27,0)&lt;=$T$11),AND($T$8="AND_YES",OR(LOWER(LEFT(AY27&amp;"",2))="да",AY27=1),OR(LOWER(LEFT(CD27&amp;"",2))="да",CD27=1)),AND($T$8="OR_YES",OR(OR(LOWER(LEFT(AY27&amp;"",2))="да",AY27=1),OR(LOWER(LEFT(CD27&amp;"",2))="да",CD27=1)))),$T$14,$T$15))))))))))</f>
        <v/>
      </c>
      <c r="U27" s="70" t="str">
        <f>IF($A27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27="#FIELD",AZ27="",AND(OR($U$8="CHANGE_PCT_GE",$U$8="CHANGE_ABS_GE",$U$8="COUNT_FLAG_RULE",$U$8="AND_YES",$U$8="OR_YES"),OR(CE27="#FIELD",CE27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27)))),IF($U$18="LOW_MU",MAX(Настройки!$B$14,$U$16),IF($U$18="NEUTRAL",Настройки!$B$15,IF($U$18="IGNORE","IGNORE",IF(OR(AZ27="#FIELD",CE27="#FIELD"),"Поле не найдено","Недостаточно данных")))),IF($U$8="SIGMOID_INC",MAX(Настройки!$B$14,$U$16+($U$17-$U$16)/(1+EXP(-$U$12*(IF(ISNUMBER(AZ27),AZ27,0)-$U$11)))),IF($U$8="SIGMOID_DEC",MAX(Настройки!$B$14,$U$16+($U$17-$U$16)/(1+EXP($U$12*(IF(ISNUMBER(AZ27),AZ27,0)-$U$11)))),IF($U$8="TOP_PERCENT",IF((COUNTIF(INDEX(Данные!$A$7:$CV$106,0,MATCH($U$9,Данные!$A$6:$CV$6,0)),"&gt;"&amp;IF(ISNUMBER(AZ27),AZ27,0))+COUNTIFS(INDEX(Данные!$A$7:$CV$106,0,MATCH($U$9,Данные!$A$6:$CV$6,0)),IF(ISNUMBER(AZ27),AZ27,0),Данные!$A$7:$A$106,"&lt;"&amp;$A27)+1)/COUNT(INDEX(Данные!$A$7:$CV$106,0,MATCH($U$9,Данные!$A$6:$CV$6,0)))&lt;=$U$11,$U$14,$U$15),IF($U$8="MANUAL_MU",MAX(Настройки!$B$14,MIN(1,IF(ISNUMBER(AZ27),AZ27,0))),IF($U$8="COUNT_FLAG_RULE",IF(IF(ISNUMBER(AZ27),AZ27,0)&lt;=$U$11,$U$14,IF(IF(ISNUMBER(AZ27),AZ27,0)&gt;=$U$12,$U$15,IF(OR(LOWER(LEFT(CE27&amp;"",2))="да",CE27=1),$U$13,$U$15))),IF(OR(AND($U$8="YES_NO",OR(LOWER(LEFT(AZ27&amp;"",2))="да",AZ27=1)),AND($U$8="THRESHOLD_GE",IF(ISNUMBER(AZ27),AZ27,0)&gt;=$U$11),AND($U$8="THRESHOLD_GT",IF(ISNUMBER(AZ27),AZ27,0)&gt;$U$11),AND($U$8="THRESHOLD_LE",IF(ISNUMBER(AZ27),AZ27,0)&lt;=$U$11),AND($U$8="THRESHOLD_LT",IF(ISNUMBER(AZ27),AZ27,0)&lt;$U$11),AND($U$8="CHANGE_PCT_GE",IF(IF(ISNUMBER(CE27),CE27,0)=0,IF(ISNUMBER(AZ27),AZ27,0)&gt;0,(IF(ISNUMBER(AZ27),AZ27,0)-IF(ISNUMBER(CE27),CE27,0))/ABS(IF(ISNUMBER(CE27),CE27,0))&gt;=$U$11)),AND($U$8="CHANGE_ABS_GE",ABS(IF(ISNUMBER(AZ27),AZ27,0)-IF(ISNUMBER(CE27),CE27,0))&gt;=$U$11),AND($U$8="COUNT_LT",IF(ISNUMBER(AZ27),AZ27,0)&lt;$U$11),AND($U$8="COUNT_LE",IF(ISNUMBER(AZ27),AZ27,0)&lt;=$U$11),AND($U$8="AND_YES",OR(LOWER(LEFT(AZ27&amp;"",2))="да",AZ27=1),OR(LOWER(LEFT(CE27&amp;"",2))="да",CE27=1)),AND($U$8="OR_YES",OR(OR(LOWER(LEFT(AZ27&amp;"",2))="да",AZ27=1),OR(LOWER(LEFT(CE27&amp;"",2))="да",CE27=1)))),$U$14,$U$15))))))))))</f>
        <v/>
      </c>
      <c r="V27" s="70" t="str">
        <f>IF($A27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27="#FIELD",BA27="",AND(OR($V$8="CHANGE_PCT_GE",$V$8="CHANGE_ABS_GE",$V$8="COUNT_FLAG_RULE",$V$8="AND_YES",$V$8="OR_YES"),OR(CF27="#FIELD",CF27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27)))),IF($V$18="LOW_MU",MAX(Настройки!$B$14,$V$16),IF($V$18="NEUTRAL",Настройки!$B$15,IF($V$18="IGNORE","IGNORE",IF(OR(BA27="#FIELD",CF27="#FIELD"),"Поле не найдено","Недостаточно данных")))),IF($V$8="SIGMOID_INC",MAX(Настройки!$B$14,$V$16+($V$17-$V$16)/(1+EXP(-$V$12*(IF(ISNUMBER(BA27),BA27,0)-$V$11)))),IF($V$8="SIGMOID_DEC",MAX(Настройки!$B$14,$V$16+($V$17-$V$16)/(1+EXP($V$12*(IF(ISNUMBER(BA27),BA27,0)-$V$11)))),IF($V$8="TOP_PERCENT",IF((COUNTIF(INDEX(Данные!$A$7:$CV$106,0,MATCH($V$9,Данные!$A$6:$CV$6,0)),"&gt;"&amp;IF(ISNUMBER(BA27),BA27,0))+COUNTIFS(INDEX(Данные!$A$7:$CV$106,0,MATCH($V$9,Данные!$A$6:$CV$6,0)),IF(ISNUMBER(BA27),BA27,0),Данные!$A$7:$A$106,"&lt;"&amp;$A27)+1)/COUNT(INDEX(Данные!$A$7:$CV$106,0,MATCH($V$9,Данные!$A$6:$CV$6,0)))&lt;=$V$11,$V$14,$V$15),IF($V$8="MANUAL_MU",MAX(Настройки!$B$14,MIN(1,IF(ISNUMBER(BA27),BA27,0))),IF($V$8="COUNT_FLAG_RULE",IF(IF(ISNUMBER(BA27),BA27,0)&lt;=$V$11,$V$14,IF(IF(ISNUMBER(BA27),BA27,0)&gt;=$V$12,$V$15,IF(OR(LOWER(LEFT(CF27&amp;"",2))="да",CF27=1),$V$13,$V$15))),IF(OR(AND($V$8="YES_NO",OR(LOWER(LEFT(BA27&amp;"",2))="да",BA27=1)),AND($V$8="THRESHOLD_GE",IF(ISNUMBER(BA27),BA27,0)&gt;=$V$11),AND($V$8="THRESHOLD_GT",IF(ISNUMBER(BA27),BA27,0)&gt;$V$11),AND($V$8="THRESHOLD_LE",IF(ISNUMBER(BA27),BA27,0)&lt;=$V$11),AND($V$8="THRESHOLD_LT",IF(ISNUMBER(BA27),BA27,0)&lt;$V$11),AND($V$8="CHANGE_PCT_GE",IF(IF(ISNUMBER(CF27),CF27,0)=0,IF(ISNUMBER(BA27),BA27,0)&gt;0,(IF(ISNUMBER(BA27),BA27,0)-IF(ISNUMBER(CF27),CF27,0))/ABS(IF(ISNUMBER(CF27),CF27,0))&gt;=$V$11)),AND($V$8="CHANGE_ABS_GE",ABS(IF(ISNUMBER(BA27),BA27,0)-IF(ISNUMBER(CF27),CF27,0))&gt;=$V$11),AND($V$8="COUNT_LT",IF(ISNUMBER(BA27),BA27,0)&lt;$V$11),AND($V$8="COUNT_LE",IF(ISNUMBER(BA27),BA27,0)&lt;=$V$11),AND($V$8="AND_YES",OR(LOWER(LEFT(BA27&amp;"",2))="да",BA27=1),OR(LOWER(LEFT(CF27&amp;"",2))="да",CF27=1)),AND($V$8="OR_YES",OR(OR(LOWER(LEFT(BA27&amp;"",2))="да",BA27=1),OR(LOWER(LEFT(CF27&amp;"",2))="да",CF27=1)))),$V$14,$V$15))))))))))</f>
        <v/>
      </c>
      <c r="W27" s="70" t="str">
        <f>IF($A27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27="#FIELD",BB27="",AND(OR($W$8="CHANGE_PCT_GE",$W$8="CHANGE_ABS_GE",$W$8="COUNT_FLAG_RULE",$W$8="AND_YES",$W$8="OR_YES"),OR(CG27="#FIELD",CG27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27)))),IF($W$18="LOW_MU",MAX(Настройки!$B$14,$W$16),IF($W$18="NEUTRAL",Настройки!$B$15,IF($W$18="IGNORE","IGNORE",IF(OR(BB27="#FIELD",CG27="#FIELD"),"Поле не найдено","Недостаточно данных")))),IF($W$8="SIGMOID_INC",MAX(Настройки!$B$14,$W$16+($W$17-$W$16)/(1+EXP(-$W$12*(IF(ISNUMBER(BB27),BB27,0)-$W$11)))),IF($W$8="SIGMOID_DEC",MAX(Настройки!$B$14,$W$16+($W$17-$W$16)/(1+EXP($W$12*(IF(ISNUMBER(BB27),BB27,0)-$W$11)))),IF($W$8="TOP_PERCENT",IF((COUNTIF(INDEX(Данные!$A$7:$CV$106,0,MATCH($W$9,Данные!$A$6:$CV$6,0)),"&gt;"&amp;IF(ISNUMBER(BB27),BB27,0))+COUNTIFS(INDEX(Данные!$A$7:$CV$106,0,MATCH($W$9,Данные!$A$6:$CV$6,0)),IF(ISNUMBER(BB27),BB27,0),Данные!$A$7:$A$106,"&lt;"&amp;$A27)+1)/COUNT(INDEX(Данные!$A$7:$CV$106,0,MATCH($W$9,Данные!$A$6:$CV$6,0)))&lt;=$W$11,$W$14,$W$15),IF($W$8="MANUAL_MU",MAX(Настройки!$B$14,MIN(1,IF(ISNUMBER(BB27),BB27,0))),IF($W$8="COUNT_FLAG_RULE",IF(IF(ISNUMBER(BB27),BB27,0)&lt;=$W$11,$W$14,IF(IF(ISNUMBER(BB27),BB27,0)&gt;=$W$12,$W$15,IF(OR(LOWER(LEFT(CG27&amp;"",2))="да",CG27=1),$W$13,$W$15))),IF(OR(AND($W$8="YES_NO",OR(LOWER(LEFT(BB27&amp;"",2))="да",BB27=1)),AND($W$8="THRESHOLD_GE",IF(ISNUMBER(BB27),BB27,0)&gt;=$W$11),AND($W$8="THRESHOLD_GT",IF(ISNUMBER(BB27),BB27,0)&gt;$W$11),AND($W$8="THRESHOLD_LE",IF(ISNUMBER(BB27),BB27,0)&lt;=$W$11),AND($W$8="THRESHOLD_LT",IF(ISNUMBER(BB27),BB27,0)&lt;$W$11),AND($W$8="CHANGE_PCT_GE",IF(IF(ISNUMBER(CG27),CG27,0)=0,IF(ISNUMBER(BB27),BB27,0)&gt;0,(IF(ISNUMBER(BB27),BB27,0)-IF(ISNUMBER(CG27),CG27,0))/ABS(IF(ISNUMBER(CG27),CG27,0))&gt;=$W$11)),AND($W$8="CHANGE_ABS_GE",ABS(IF(ISNUMBER(BB27),BB27,0)-IF(ISNUMBER(CG27),CG27,0))&gt;=$W$11),AND($W$8="COUNT_LT",IF(ISNUMBER(BB27),BB27,0)&lt;$W$11),AND($W$8="COUNT_LE",IF(ISNUMBER(BB27),BB27,0)&lt;=$W$11),AND($W$8="AND_YES",OR(LOWER(LEFT(BB27&amp;"",2))="да",BB27=1),OR(LOWER(LEFT(CG27&amp;"",2))="да",CG27=1)),AND($W$8="OR_YES",OR(OR(LOWER(LEFT(BB27&amp;"",2))="да",BB27=1),OR(LOWER(LEFT(CG27&amp;"",2))="да",CG27=1)))),$W$14,$W$15))))))))))</f>
        <v/>
      </c>
      <c r="X27" s="70" t="str">
        <f>IF($A27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27="#FIELD",BC27="",AND(OR($X$8="CHANGE_PCT_GE",$X$8="CHANGE_ABS_GE",$X$8="COUNT_FLAG_RULE",$X$8="AND_YES",$X$8="OR_YES"),OR(CH27="#FIELD",CH27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27)))),IF($X$18="LOW_MU",MAX(Настройки!$B$14,$X$16),IF($X$18="NEUTRAL",Настройки!$B$15,IF($X$18="IGNORE","IGNORE",IF(OR(BC27="#FIELD",CH27="#FIELD"),"Поле не найдено","Недостаточно данных")))),IF($X$8="SIGMOID_INC",MAX(Настройки!$B$14,$X$16+($X$17-$X$16)/(1+EXP(-$X$12*(IF(ISNUMBER(BC27),BC27,0)-$X$11)))),IF($X$8="SIGMOID_DEC",MAX(Настройки!$B$14,$X$16+($X$17-$X$16)/(1+EXP($X$12*(IF(ISNUMBER(BC27),BC27,0)-$X$11)))),IF($X$8="TOP_PERCENT",IF((COUNTIF(INDEX(Данные!$A$7:$CV$106,0,MATCH($X$9,Данные!$A$6:$CV$6,0)),"&gt;"&amp;IF(ISNUMBER(BC27),BC27,0))+COUNTIFS(INDEX(Данные!$A$7:$CV$106,0,MATCH($X$9,Данные!$A$6:$CV$6,0)),IF(ISNUMBER(BC27),BC27,0),Данные!$A$7:$A$106,"&lt;"&amp;$A27)+1)/COUNT(INDEX(Данные!$A$7:$CV$106,0,MATCH($X$9,Данные!$A$6:$CV$6,0)))&lt;=$X$11,$X$14,$X$15),IF($X$8="MANUAL_MU",MAX(Настройки!$B$14,MIN(1,IF(ISNUMBER(BC27),BC27,0))),IF($X$8="COUNT_FLAG_RULE",IF(IF(ISNUMBER(BC27),BC27,0)&lt;=$X$11,$X$14,IF(IF(ISNUMBER(BC27),BC27,0)&gt;=$X$12,$X$15,IF(OR(LOWER(LEFT(CH27&amp;"",2))="да",CH27=1),$X$13,$X$15))),IF(OR(AND($X$8="YES_NO",OR(LOWER(LEFT(BC27&amp;"",2))="да",BC27=1)),AND($X$8="THRESHOLD_GE",IF(ISNUMBER(BC27),BC27,0)&gt;=$X$11),AND($X$8="THRESHOLD_GT",IF(ISNUMBER(BC27),BC27,0)&gt;$X$11),AND($X$8="THRESHOLD_LE",IF(ISNUMBER(BC27),BC27,0)&lt;=$X$11),AND($X$8="THRESHOLD_LT",IF(ISNUMBER(BC27),BC27,0)&lt;$X$11),AND($X$8="CHANGE_PCT_GE",IF(IF(ISNUMBER(CH27),CH27,0)=0,IF(ISNUMBER(BC27),BC27,0)&gt;0,(IF(ISNUMBER(BC27),BC27,0)-IF(ISNUMBER(CH27),CH27,0))/ABS(IF(ISNUMBER(CH27),CH27,0))&gt;=$X$11)),AND($X$8="CHANGE_ABS_GE",ABS(IF(ISNUMBER(BC27),BC27,0)-IF(ISNUMBER(CH27),CH27,0))&gt;=$X$11),AND($X$8="COUNT_LT",IF(ISNUMBER(BC27),BC27,0)&lt;$X$11),AND($X$8="COUNT_LE",IF(ISNUMBER(BC27),BC27,0)&lt;=$X$11),AND($X$8="AND_YES",OR(LOWER(LEFT(BC27&amp;"",2))="да",BC27=1),OR(LOWER(LEFT(CH27&amp;"",2))="да",CH27=1)),AND($X$8="OR_YES",OR(OR(LOWER(LEFT(BC27&amp;"",2))="да",BC27=1),OR(LOWER(LEFT(CH27&amp;"",2))="да",CH27=1)))),$X$14,$X$15))))))))))</f>
        <v/>
      </c>
      <c r="Y27" s="70" t="str">
        <f>IF($A27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27="#FIELD",BD27="",AND(OR($Y$8="CHANGE_PCT_GE",$Y$8="CHANGE_ABS_GE",$Y$8="COUNT_FLAG_RULE",$Y$8="AND_YES",$Y$8="OR_YES"),OR(CI27="#FIELD",CI27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27)))),IF($Y$18="LOW_MU",MAX(Настройки!$B$14,$Y$16),IF($Y$18="NEUTRAL",Настройки!$B$15,IF($Y$18="IGNORE","IGNORE",IF(OR(BD27="#FIELD",CI27="#FIELD"),"Поле не найдено","Недостаточно данных")))),IF($Y$8="SIGMOID_INC",MAX(Настройки!$B$14,$Y$16+($Y$17-$Y$16)/(1+EXP(-$Y$12*(IF(ISNUMBER(BD27),BD27,0)-$Y$11)))),IF($Y$8="SIGMOID_DEC",MAX(Настройки!$B$14,$Y$16+($Y$17-$Y$16)/(1+EXP($Y$12*(IF(ISNUMBER(BD27),BD27,0)-$Y$11)))),IF($Y$8="TOP_PERCENT",IF((COUNTIF(INDEX(Данные!$A$7:$CV$106,0,MATCH($Y$9,Данные!$A$6:$CV$6,0)),"&gt;"&amp;IF(ISNUMBER(BD27),BD27,0))+COUNTIFS(INDEX(Данные!$A$7:$CV$106,0,MATCH($Y$9,Данные!$A$6:$CV$6,0)),IF(ISNUMBER(BD27),BD27,0),Данные!$A$7:$A$106,"&lt;"&amp;$A27)+1)/COUNT(INDEX(Данные!$A$7:$CV$106,0,MATCH($Y$9,Данные!$A$6:$CV$6,0)))&lt;=$Y$11,$Y$14,$Y$15),IF($Y$8="MANUAL_MU",MAX(Настройки!$B$14,MIN(1,IF(ISNUMBER(BD27),BD27,0))),IF($Y$8="COUNT_FLAG_RULE",IF(IF(ISNUMBER(BD27),BD27,0)&lt;=$Y$11,$Y$14,IF(IF(ISNUMBER(BD27),BD27,0)&gt;=$Y$12,$Y$15,IF(OR(LOWER(LEFT(CI27&amp;"",2))="да",CI27=1),$Y$13,$Y$15))),IF(OR(AND($Y$8="YES_NO",OR(LOWER(LEFT(BD27&amp;"",2))="да",BD27=1)),AND($Y$8="THRESHOLD_GE",IF(ISNUMBER(BD27),BD27,0)&gt;=$Y$11),AND($Y$8="THRESHOLD_GT",IF(ISNUMBER(BD27),BD27,0)&gt;$Y$11),AND($Y$8="THRESHOLD_LE",IF(ISNUMBER(BD27),BD27,0)&lt;=$Y$11),AND($Y$8="THRESHOLD_LT",IF(ISNUMBER(BD27),BD27,0)&lt;$Y$11),AND($Y$8="CHANGE_PCT_GE",IF(IF(ISNUMBER(CI27),CI27,0)=0,IF(ISNUMBER(BD27),BD27,0)&gt;0,(IF(ISNUMBER(BD27),BD27,0)-IF(ISNUMBER(CI27),CI27,0))/ABS(IF(ISNUMBER(CI27),CI27,0))&gt;=$Y$11)),AND($Y$8="CHANGE_ABS_GE",ABS(IF(ISNUMBER(BD27),BD27,0)-IF(ISNUMBER(CI27),CI27,0))&gt;=$Y$11),AND($Y$8="COUNT_LT",IF(ISNUMBER(BD27),BD27,0)&lt;$Y$11),AND($Y$8="COUNT_LE",IF(ISNUMBER(BD27),BD27,0)&lt;=$Y$11),AND($Y$8="AND_YES",OR(LOWER(LEFT(BD27&amp;"",2))="да",BD27=1),OR(LOWER(LEFT(CI27&amp;"",2))="да",CI27=1)),AND($Y$8="OR_YES",OR(OR(LOWER(LEFT(BD27&amp;"",2))="да",BD27=1),OR(LOWER(LEFT(CI27&amp;"",2))="да",CI27=1)))),$Y$14,$Y$15))))))))))</f>
        <v/>
      </c>
      <c r="Z27" s="70" t="str">
        <f>IF($A27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27="#FIELD",BE27="",AND(OR($Z$8="CHANGE_PCT_GE",$Z$8="CHANGE_ABS_GE",$Z$8="COUNT_FLAG_RULE",$Z$8="AND_YES",$Z$8="OR_YES"),OR(CJ27="#FIELD",CJ27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27)))),IF($Z$18="LOW_MU",MAX(Настройки!$B$14,$Z$16),IF($Z$18="NEUTRAL",Настройки!$B$15,IF($Z$18="IGNORE","IGNORE",IF(OR(BE27="#FIELD",CJ27="#FIELD"),"Поле не найдено","Недостаточно данных")))),IF($Z$8="SIGMOID_INC",MAX(Настройки!$B$14,$Z$16+($Z$17-$Z$16)/(1+EXP(-$Z$12*(IF(ISNUMBER(BE27),BE27,0)-$Z$11)))),IF($Z$8="SIGMOID_DEC",MAX(Настройки!$B$14,$Z$16+($Z$17-$Z$16)/(1+EXP($Z$12*(IF(ISNUMBER(BE27),BE27,0)-$Z$11)))),IF($Z$8="TOP_PERCENT",IF((COUNTIF(INDEX(Данные!$A$7:$CV$106,0,MATCH($Z$9,Данные!$A$6:$CV$6,0)),"&gt;"&amp;IF(ISNUMBER(BE27),BE27,0))+COUNTIFS(INDEX(Данные!$A$7:$CV$106,0,MATCH($Z$9,Данные!$A$6:$CV$6,0)),IF(ISNUMBER(BE27),BE27,0),Данные!$A$7:$A$106,"&lt;"&amp;$A27)+1)/COUNT(INDEX(Данные!$A$7:$CV$106,0,MATCH($Z$9,Данные!$A$6:$CV$6,0)))&lt;=$Z$11,$Z$14,$Z$15),IF($Z$8="MANUAL_MU",MAX(Настройки!$B$14,MIN(1,IF(ISNUMBER(BE27),BE27,0))),IF($Z$8="COUNT_FLAG_RULE",IF(IF(ISNUMBER(BE27),BE27,0)&lt;=$Z$11,$Z$14,IF(IF(ISNUMBER(BE27),BE27,0)&gt;=$Z$12,$Z$15,IF(OR(LOWER(LEFT(CJ27&amp;"",2))="да",CJ27=1),$Z$13,$Z$15))),IF(OR(AND($Z$8="YES_NO",OR(LOWER(LEFT(BE27&amp;"",2))="да",BE27=1)),AND($Z$8="THRESHOLD_GE",IF(ISNUMBER(BE27),BE27,0)&gt;=$Z$11),AND($Z$8="THRESHOLD_GT",IF(ISNUMBER(BE27),BE27,0)&gt;$Z$11),AND($Z$8="THRESHOLD_LE",IF(ISNUMBER(BE27),BE27,0)&lt;=$Z$11),AND($Z$8="THRESHOLD_LT",IF(ISNUMBER(BE27),BE27,0)&lt;$Z$11),AND($Z$8="CHANGE_PCT_GE",IF(IF(ISNUMBER(CJ27),CJ27,0)=0,IF(ISNUMBER(BE27),BE27,0)&gt;0,(IF(ISNUMBER(BE27),BE27,0)-IF(ISNUMBER(CJ27),CJ27,0))/ABS(IF(ISNUMBER(CJ27),CJ27,0))&gt;=$Z$11)),AND($Z$8="CHANGE_ABS_GE",ABS(IF(ISNUMBER(BE27),BE27,0)-IF(ISNUMBER(CJ27),CJ27,0))&gt;=$Z$11),AND($Z$8="COUNT_LT",IF(ISNUMBER(BE27),BE27,0)&lt;$Z$11),AND($Z$8="COUNT_LE",IF(ISNUMBER(BE27),BE27,0)&lt;=$Z$11),AND($Z$8="AND_YES",OR(LOWER(LEFT(BE27&amp;"",2))="да",BE27=1),OR(LOWER(LEFT(CJ27&amp;"",2))="да",CJ27=1)),AND($Z$8="OR_YES",OR(OR(LOWER(LEFT(BE27&amp;"",2))="да",BE27=1),OR(LOWER(LEFT(CJ27&amp;"",2))="да",CJ27=1)))),$Z$14,$Z$15))))))))))</f>
        <v/>
      </c>
      <c r="AA27" s="70" t="str">
        <f>IF($A27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27="#FIELD",BF27="",AND(OR($AA$8="CHANGE_PCT_GE",$AA$8="CHANGE_ABS_GE",$AA$8="COUNT_FLAG_RULE",$AA$8="AND_YES",$AA$8="OR_YES"),OR(CK27="#FIELD",CK27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27)))),IF($AA$18="LOW_MU",MAX(Настройки!$B$14,$AA$16),IF($AA$18="NEUTRAL",Настройки!$B$15,IF($AA$18="IGNORE","IGNORE",IF(OR(BF27="#FIELD",CK27="#FIELD"),"Поле не найдено","Недостаточно данных")))),IF($AA$8="SIGMOID_INC",MAX(Настройки!$B$14,$AA$16+($AA$17-$AA$16)/(1+EXP(-$AA$12*(IF(ISNUMBER(BF27),BF27,0)-$AA$11)))),IF($AA$8="SIGMOID_DEC",MAX(Настройки!$B$14,$AA$16+($AA$17-$AA$16)/(1+EXP($AA$12*(IF(ISNUMBER(BF27),BF27,0)-$AA$11)))),IF($AA$8="TOP_PERCENT",IF((COUNTIF(INDEX(Данные!$A$7:$CV$106,0,MATCH($AA$9,Данные!$A$6:$CV$6,0)),"&gt;"&amp;IF(ISNUMBER(BF27),BF27,0))+COUNTIFS(INDEX(Данные!$A$7:$CV$106,0,MATCH($AA$9,Данные!$A$6:$CV$6,0)),IF(ISNUMBER(BF27),BF27,0),Данные!$A$7:$A$106,"&lt;"&amp;$A27)+1)/COUNT(INDEX(Данные!$A$7:$CV$106,0,MATCH($AA$9,Данные!$A$6:$CV$6,0)))&lt;=$AA$11,$AA$14,$AA$15),IF($AA$8="MANUAL_MU",MAX(Настройки!$B$14,MIN(1,IF(ISNUMBER(BF27),BF27,0))),IF($AA$8="COUNT_FLAG_RULE",IF(IF(ISNUMBER(BF27),BF27,0)&lt;=$AA$11,$AA$14,IF(IF(ISNUMBER(BF27),BF27,0)&gt;=$AA$12,$AA$15,IF(OR(LOWER(LEFT(CK27&amp;"",2))="да",CK27=1),$AA$13,$AA$15))),IF(OR(AND($AA$8="YES_NO",OR(LOWER(LEFT(BF27&amp;"",2))="да",BF27=1)),AND($AA$8="THRESHOLD_GE",IF(ISNUMBER(BF27),BF27,0)&gt;=$AA$11),AND($AA$8="THRESHOLD_GT",IF(ISNUMBER(BF27),BF27,0)&gt;$AA$11),AND($AA$8="THRESHOLD_LE",IF(ISNUMBER(BF27),BF27,0)&lt;=$AA$11),AND($AA$8="THRESHOLD_LT",IF(ISNUMBER(BF27),BF27,0)&lt;$AA$11),AND($AA$8="CHANGE_PCT_GE",IF(IF(ISNUMBER(CK27),CK27,0)=0,IF(ISNUMBER(BF27),BF27,0)&gt;0,(IF(ISNUMBER(BF27),BF27,0)-IF(ISNUMBER(CK27),CK27,0))/ABS(IF(ISNUMBER(CK27),CK27,0))&gt;=$AA$11)),AND($AA$8="CHANGE_ABS_GE",ABS(IF(ISNUMBER(BF27),BF27,0)-IF(ISNUMBER(CK27),CK27,0))&gt;=$AA$11),AND($AA$8="COUNT_LT",IF(ISNUMBER(BF27),BF27,0)&lt;$AA$11),AND($AA$8="COUNT_LE",IF(ISNUMBER(BF27),BF27,0)&lt;=$AA$11),AND($AA$8="AND_YES",OR(LOWER(LEFT(BF27&amp;"",2))="да",BF27=1),OR(LOWER(LEFT(CK27&amp;"",2))="да",CK27=1)),AND($AA$8="OR_YES",OR(OR(LOWER(LEFT(BF27&amp;"",2))="да",BF27=1),OR(LOWER(LEFT(CK27&amp;"",2))="да",CK27=1)))),$AA$14,$AA$15))))))))))</f>
        <v/>
      </c>
      <c r="AB27" s="70" t="str">
        <f>IF($A27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27="#FIELD",BG27="",AND(OR($AB$8="CHANGE_PCT_GE",$AB$8="CHANGE_ABS_GE",$AB$8="COUNT_FLAG_RULE",$AB$8="AND_YES",$AB$8="OR_YES"),OR(CL27="#FIELD",CL27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27)))),IF($AB$18="LOW_MU",MAX(Настройки!$B$14,$AB$16),IF($AB$18="NEUTRAL",Настройки!$B$15,IF($AB$18="IGNORE","IGNORE",IF(OR(BG27="#FIELD",CL27="#FIELD"),"Поле не найдено","Недостаточно данных")))),IF($AB$8="SIGMOID_INC",MAX(Настройки!$B$14,$AB$16+($AB$17-$AB$16)/(1+EXP(-$AB$12*(IF(ISNUMBER(BG27),BG27,0)-$AB$11)))),IF($AB$8="SIGMOID_DEC",MAX(Настройки!$B$14,$AB$16+($AB$17-$AB$16)/(1+EXP($AB$12*(IF(ISNUMBER(BG27),BG27,0)-$AB$11)))),IF($AB$8="TOP_PERCENT",IF((COUNTIF(INDEX(Данные!$A$7:$CV$106,0,MATCH($AB$9,Данные!$A$6:$CV$6,0)),"&gt;"&amp;IF(ISNUMBER(BG27),BG27,0))+COUNTIFS(INDEX(Данные!$A$7:$CV$106,0,MATCH($AB$9,Данные!$A$6:$CV$6,0)),IF(ISNUMBER(BG27),BG27,0),Данные!$A$7:$A$106,"&lt;"&amp;$A27)+1)/COUNT(INDEX(Данные!$A$7:$CV$106,0,MATCH($AB$9,Данные!$A$6:$CV$6,0)))&lt;=$AB$11,$AB$14,$AB$15),IF($AB$8="MANUAL_MU",MAX(Настройки!$B$14,MIN(1,IF(ISNUMBER(BG27),BG27,0))),IF($AB$8="COUNT_FLAG_RULE",IF(IF(ISNUMBER(BG27),BG27,0)&lt;=$AB$11,$AB$14,IF(IF(ISNUMBER(BG27),BG27,0)&gt;=$AB$12,$AB$15,IF(OR(LOWER(LEFT(CL27&amp;"",2))="да",CL27=1),$AB$13,$AB$15))),IF(OR(AND($AB$8="YES_NO",OR(LOWER(LEFT(BG27&amp;"",2))="да",BG27=1)),AND($AB$8="THRESHOLD_GE",IF(ISNUMBER(BG27),BG27,0)&gt;=$AB$11),AND($AB$8="THRESHOLD_GT",IF(ISNUMBER(BG27),BG27,0)&gt;$AB$11),AND($AB$8="THRESHOLD_LE",IF(ISNUMBER(BG27),BG27,0)&lt;=$AB$11),AND($AB$8="THRESHOLD_LT",IF(ISNUMBER(BG27),BG27,0)&lt;$AB$11),AND($AB$8="CHANGE_PCT_GE",IF(IF(ISNUMBER(CL27),CL27,0)=0,IF(ISNUMBER(BG27),BG27,0)&gt;0,(IF(ISNUMBER(BG27),BG27,0)-IF(ISNUMBER(CL27),CL27,0))/ABS(IF(ISNUMBER(CL27),CL27,0))&gt;=$AB$11)),AND($AB$8="CHANGE_ABS_GE",ABS(IF(ISNUMBER(BG27),BG27,0)-IF(ISNUMBER(CL27),CL27,0))&gt;=$AB$11),AND($AB$8="COUNT_LT",IF(ISNUMBER(BG27),BG27,0)&lt;$AB$11),AND($AB$8="COUNT_LE",IF(ISNUMBER(BG27),BG27,0)&lt;=$AB$11),AND($AB$8="AND_YES",OR(LOWER(LEFT(BG27&amp;"",2))="да",BG27=1),OR(LOWER(LEFT(CL27&amp;"",2))="да",CL27=1)),AND($AB$8="OR_YES",OR(OR(LOWER(LEFT(BG27&amp;"",2))="да",BG27=1),OR(LOWER(LEFT(CL27&amp;"",2))="да",CL27=1)))),$AB$14,$AB$15))))))))))</f>
        <v/>
      </c>
      <c r="AC27" s="70" t="str">
        <f>IF($A27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27="#FIELD",BH27="",AND(OR($AC$8="CHANGE_PCT_GE",$AC$8="CHANGE_ABS_GE",$AC$8="COUNT_FLAG_RULE",$AC$8="AND_YES",$AC$8="OR_YES"),OR(CM27="#FIELD",CM27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27)))),IF($AC$18="LOW_MU",MAX(Настройки!$B$14,$AC$16),IF($AC$18="NEUTRAL",Настройки!$B$15,IF($AC$18="IGNORE","IGNORE",IF(OR(BH27="#FIELD",CM27="#FIELD"),"Поле не найдено","Недостаточно данных")))),IF($AC$8="SIGMOID_INC",MAX(Настройки!$B$14,$AC$16+($AC$17-$AC$16)/(1+EXP(-$AC$12*(IF(ISNUMBER(BH27),BH27,0)-$AC$11)))),IF($AC$8="SIGMOID_DEC",MAX(Настройки!$B$14,$AC$16+($AC$17-$AC$16)/(1+EXP($AC$12*(IF(ISNUMBER(BH27),BH27,0)-$AC$11)))),IF($AC$8="TOP_PERCENT",IF((COUNTIF(INDEX(Данные!$A$7:$CV$106,0,MATCH($AC$9,Данные!$A$6:$CV$6,0)),"&gt;"&amp;IF(ISNUMBER(BH27),BH27,0))+COUNTIFS(INDEX(Данные!$A$7:$CV$106,0,MATCH($AC$9,Данные!$A$6:$CV$6,0)),IF(ISNUMBER(BH27),BH27,0),Данные!$A$7:$A$106,"&lt;"&amp;$A27)+1)/COUNT(INDEX(Данные!$A$7:$CV$106,0,MATCH($AC$9,Данные!$A$6:$CV$6,0)))&lt;=$AC$11,$AC$14,$AC$15),IF($AC$8="MANUAL_MU",MAX(Настройки!$B$14,MIN(1,IF(ISNUMBER(BH27),BH27,0))),IF($AC$8="COUNT_FLAG_RULE",IF(IF(ISNUMBER(BH27),BH27,0)&lt;=$AC$11,$AC$14,IF(IF(ISNUMBER(BH27),BH27,0)&gt;=$AC$12,$AC$15,IF(OR(LOWER(LEFT(CM27&amp;"",2))="да",CM27=1),$AC$13,$AC$15))),IF(OR(AND($AC$8="YES_NO",OR(LOWER(LEFT(BH27&amp;"",2))="да",BH27=1)),AND($AC$8="THRESHOLD_GE",IF(ISNUMBER(BH27),BH27,0)&gt;=$AC$11),AND($AC$8="THRESHOLD_GT",IF(ISNUMBER(BH27),BH27,0)&gt;$AC$11),AND($AC$8="THRESHOLD_LE",IF(ISNUMBER(BH27),BH27,0)&lt;=$AC$11),AND($AC$8="THRESHOLD_LT",IF(ISNUMBER(BH27),BH27,0)&lt;$AC$11),AND($AC$8="CHANGE_PCT_GE",IF(IF(ISNUMBER(CM27),CM27,0)=0,IF(ISNUMBER(BH27),BH27,0)&gt;0,(IF(ISNUMBER(BH27),BH27,0)-IF(ISNUMBER(CM27),CM27,0))/ABS(IF(ISNUMBER(CM27),CM27,0))&gt;=$AC$11)),AND($AC$8="CHANGE_ABS_GE",ABS(IF(ISNUMBER(BH27),BH27,0)-IF(ISNUMBER(CM27),CM27,0))&gt;=$AC$11),AND($AC$8="COUNT_LT",IF(ISNUMBER(BH27),BH27,0)&lt;$AC$11),AND($AC$8="COUNT_LE",IF(ISNUMBER(BH27),BH27,0)&lt;=$AC$11),AND($AC$8="AND_YES",OR(LOWER(LEFT(BH27&amp;"",2))="да",BH27=1),OR(LOWER(LEFT(CM27&amp;"",2))="да",CM27=1)),AND($AC$8="OR_YES",OR(OR(LOWER(LEFT(BH27&amp;"",2))="да",BH27=1),OR(LOWER(LEFT(CM27&amp;"",2))="да",CM27=1)))),$AC$14,$AC$15))))))))))</f>
        <v/>
      </c>
      <c r="AD27" s="70" t="str">
        <f>IF($A27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27="#FIELD",BI27="",AND(OR($AD$8="CHANGE_PCT_GE",$AD$8="CHANGE_ABS_GE",$AD$8="COUNT_FLAG_RULE",$AD$8="AND_YES",$AD$8="OR_YES"),OR(CN27="#FIELD",CN27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27)))),IF($AD$18="LOW_MU",MAX(Настройки!$B$14,$AD$16),IF($AD$18="NEUTRAL",Настройки!$B$15,IF($AD$18="IGNORE","IGNORE",IF(OR(BI27="#FIELD",CN27="#FIELD"),"Поле не найдено","Недостаточно данных")))),IF($AD$8="SIGMOID_INC",MAX(Настройки!$B$14,$AD$16+($AD$17-$AD$16)/(1+EXP(-$AD$12*(IF(ISNUMBER(BI27),BI27,0)-$AD$11)))),IF($AD$8="SIGMOID_DEC",MAX(Настройки!$B$14,$AD$16+($AD$17-$AD$16)/(1+EXP($AD$12*(IF(ISNUMBER(BI27),BI27,0)-$AD$11)))),IF($AD$8="TOP_PERCENT",IF((COUNTIF(INDEX(Данные!$A$7:$CV$106,0,MATCH($AD$9,Данные!$A$6:$CV$6,0)),"&gt;"&amp;IF(ISNUMBER(BI27),BI27,0))+COUNTIFS(INDEX(Данные!$A$7:$CV$106,0,MATCH($AD$9,Данные!$A$6:$CV$6,0)),IF(ISNUMBER(BI27),BI27,0),Данные!$A$7:$A$106,"&lt;"&amp;$A27)+1)/COUNT(INDEX(Данные!$A$7:$CV$106,0,MATCH($AD$9,Данные!$A$6:$CV$6,0)))&lt;=$AD$11,$AD$14,$AD$15),IF($AD$8="MANUAL_MU",MAX(Настройки!$B$14,MIN(1,IF(ISNUMBER(BI27),BI27,0))),IF($AD$8="COUNT_FLAG_RULE",IF(IF(ISNUMBER(BI27),BI27,0)&lt;=$AD$11,$AD$14,IF(IF(ISNUMBER(BI27),BI27,0)&gt;=$AD$12,$AD$15,IF(OR(LOWER(LEFT(CN27&amp;"",2))="да",CN27=1),$AD$13,$AD$15))),IF(OR(AND($AD$8="YES_NO",OR(LOWER(LEFT(BI27&amp;"",2))="да",BI27=1)),AND($AD$8="THRESHOLD_GE",IF(ISNUMBER(BI27),BI27,0)&gt;=$AD$11),AND($AD$8="THRESHOLD_GT",IF(ISNUMBER(BI27),BI27,0)&gt;$AD$11),AND($AD$8="THRESHOLD_LE",IF(ISNUMBER(BI27),BI27,0)&lt;=$AD$11),AND($AD$8="THRESHOLD_LT",IF(ISNUMBER(BI27),BI27,0)&lt;$AD$11),AND($AD$8="CHANGE_PCT_GE",IF(IF(ISNUMBER(CN27),CN27,0)=0,IF(ISNUMBER(BI27),BI27,0)&gt;0,(IF(ISNUMBER(BI27),BI27,0)-IF(ISNUMBER(CN27),CN27,0))/ABS(IF(ISNUMBER(CN27),CN27,0))&gt;=$AD$11)),AND($AD$8="CHANGE_ABS_GE",ABS(IF(ISNUMBER(BI27),BI27,0)-IF(ISNUMBER(CN27),CN27,0))&gt;=$AD$11),AND($AD$8="COUNT_LT",IF(ISNUMBER(BI27),BI27,0)&lt;$AD$11),AND($AD$8="COUNT_LE",IF(ISNUMBER(BI27),BI27,0)&lt;=$AD$11),AND($AD$8="AND_YES",OR(LOWER(LEFT(BI27&amp;"",2))="да",BI27=1),OR(LOWER(LEFT(CN27&amp;"",2))="да",CN27=1)),AND($AD$8="OR_YES",OR(OR(LOWER(LEFT(BI27&amp;"",2))="да",BI27=1),OR(LOWER(LEFT(CN27&amp;"",2))="да",CN27=1)))),$AD$14,$AD$15))))))))))</f>
        <v/>
      </c>
      <c r="AE27" s="71" t="str">
        <f>IF($A27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27="#FIELD",BJ27="",AND(OR($AE$8="CHANGE_PCT_GE",$AE$8="CHANGE_ABS_GE",$AE$8="COUNT_FLAG_RULE",$AE$8="AND_YES",$AE$8="OR_YES"),OR(CO27="#FIELD",CO27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27)))),IF($AE$18="LOW_MU",MAX(Настройки!$B$14,$AE$16),IF($AE$18="NEUTRAL",Настройки!$B$15,IF($AE$18="IGNORE","IGNORE",IF(OR(BJ27="#FIELD",CO27="#FIELD"),"Поле не найдено","Недостаточно данных")))),IF($AE$8="SIGMOID_INC",MAX(Настройки!$B$14,$AE$16+($AE$17-$AE$16)/(1+EXP(-$AE$12*(IF(ISNUMBER(BJ27),BJ27,0)-$AE$11)))),IF($AE$8="SIGMOID_DEC",MAX(Настройки!$B$14,$AE$16+($AE$17-$AE$16)/(1+EXP($AE$12*(IF(ISNUMBER(BJ27),BJ27,0)-$AE$11)))),IF($AE$8="TOP_PERCENT",IF((COUNTIF(INDEX(Данные!$A$7:$CV$106,0,MATCH($AE$9,Данные!$A$6:$CV$6,0)),"&gt;"&amp;IF(ISNUMBER(BJ27),BJ27,0))+COUNTIFS(INDEX(Данные!$A$7:$CV$106,0,MATCH($AE$9,Данные!$A$6:$CV$6,0)),IF(ISNUMBER(BJ27),BJ27,0),Данные!$A$7:$A$106,"&lt;"&amp;$A27)+1)/COUNT(INDEX(Данные!$A$7:$CV$106,0,MATCH($AE$9,Данные!$A$6:$CV$6,0)))&lt;=$AE$11,$AE$14,$AE$15),IF($AE$8="MANUAL_MU",MAX(Настройки!$B$14,MIN(1,IF(ISNUMBER(BJ27),BJ27,0))),IF($AE$8="COUNT_FLAG_RULE",IF(IF(ISNUMBER(BJ27),BJ27,0)&lt;=$AE$11,$AE$14,IF(IF(ISNUMBER(BJ27),BJ27,0)&gt;=$AE$12,$AE$15,IF(OR(LOWER(LEFT(CO27&amp;"",2))="да",CO27=1),$AE$13,$AE$15))),IF(OR(AND($AE$8="YES_NO",OR(LOWER(LEFT(BJ27&amp;"",2))="да",BJ27=1)),AND($AE$8="THRESHOLD_GE",IF(ISNUMBER(BJ27),BJ27,0)&gt;=$AE$11),AND($AE$8="THRESHOLD_GT",IF(ISNUMBER(BJ27),BJ27,0)&gt;$AE$11),AND($AE$8="THRESHOLD_LE",IF(ISNUMBER(BJ27),BJ27,0)&lt;=$AE$11),AND($AE$8="THRESHOLD_LT",IF(ISNUMBER(BJ27),BJ27,0)&lt;$AE$11),AND($AE$8="CHANGE_PCT_GE",IF(IF(ISNUMBER(CO27),CO27,0)=0,IF(ISNUMBER(BJ27),BJ27,0)&gt;0,(IF(ISNUMBER(BJ27),BJ27,0)-IF(ISNUMBER(CO27),CO27,0))/ABS(IF(ISNUMBER(CO27),CO27,0))&gt;=$AE$11)),AND($AE$8="CHANGE_ABS_GE",ABS(IF(ISNUMBER(BJ27),BJ27,0)-IF(ISNUMBER(CO27),CO27,0))&gt;=$AE$11),AND($AE$8="COUNT_LT",IF(ISNUMBER(BJ27),BJ27,0)&lt;$AE$11),AND($AE$8="COUNT_LE",IF(ISNUMBER(BJ27),BJ27,0)&lt;=$AE$11),AND($AE$8="AND_YES",OR(LOWER(LEFT(BJ27&amp;"",2))="да",BJ27=1),OR(LOWER(LEFT(CO27&amp;"",2))="да",CO27=1)),AND($AE$8="OR_YES",OR(OR(LOWER(LEFT(BJ27&amp;"",2))="да",BJ27=1),OR(LOWER(LEFT(CO27&amp;"",2))="да",CO27=1)))),$AE$14,$AE$15))))))))))</f>
        <v/>
      </c>
      <c r="AF27" s="75"/>
      <c r="AG27" s="76" t="str">
        <f>IF($A27="","",IF($B$4&lt;&gt;"Да","",IF($B$9="","",IF(COUNTIF(Данные!$A$6:$CV$6,$B$9)=0,"#FIELD",INDEX(Данные!$A$7:$CV$106,ROW()-19,MATCH($B$9,Данные!$A$6:$CV$6,0))))))</f>
        <v>Да</v>
      </c>
      <c r="AH27" s="76" t="str">
        <f>IF($A27="","",IF($C$4&lt;&gt;"Да","",IF($C$9="","",IF(COUNTIF(Данные!$A$6:$CV$6,$C$9)=0,"#FIELD",INDEX(Данные!$A$7:$CV$106,ROW()-19,MATCH($C$9,Данные!$A$6:$CV$6,0))))))</f>
        <v>Да</v>
      </c>
      <c r="AI27" s="76" t="str">
        <f>IF($A27="","",IF($D$4&lt;&gt;"Да","",IF($D$9="","",IF(COUNTIF(Данные!$A$6:$CV$6,$D$9)=0,"#FIELD",INDEX(Данные!$A$7:$CV$106,ROW()-19,MATCH($D$9,Данные!$A$6:$CV$6,0))))))</f>
        <v>Нет</v>
      </c>
      <c r="AJ27" s="76" t="str">
        <f>IF($A27="","",IF($E$4&lt;&gt;"Да","",IF($E$9="","",IF(COUNTIF(Данные!$A$6:$CV$6,$E$9)=0,"#FIELD",INDEX(Данные!$A$7:$CV$106,ROW()-19,MATCH($E$9,Данные!$A$6:$CV$6,0))))))</f>
        <v>Да</v>
      </c>
      <c r="AK27" s="76" t="str">
        <f>IF($A27="","",IF($F$4&lt;&gt;"Да","",IF($F$9="","",IF(COUNTIF(Данные!$A$6:$CV$6,$F$9)=0,"#FIELD",INDEX(Данные!$A$7:$CV$106,ROW()-19,MATCH($F$9,Данные!$A$6:$CV$6,0))))))</f>
        <v>Нет</v>
      </c>
      <c r="AL27" s="76" t="str">
        <f>IF($A27="","",IF($G$4&lt;&gt;"Да","",IF($G$9="","",IF(COUNTIF(Данные!$A$6:$CV$6,$G$9)=0,"#FIELD",INDEX(Данные!$A$7:$CV$106,ROW()-19,MATCH($G$9,Данные!$A$6:$CV$6,0))))))</f>
        <v>Нет</v>
      </c>
      <c r="AM27" s="76">
        <f>IF($A27="","",IF($H$4&lt;&gt;"Да","",IF($H$9="","",IF(COUNTIF(Данные!$A$6:$CV$6,$H$9)=0,"#FIELD",INDEX(Данные!$A$7:$CV$106,ROW()-19,MATCH($H$9,Данные!$A$6:$CV$6,0))))))</f>
        <v>0.15342465753424658</v>
      </c>
      <c r="AN27" s="76" t="str">
        <f>IF($A27="","",IF($I$4&lt;&gt;"Да","",IF($I$9="","",IF(COUNTIF(Данные!$A$6:$CV$6,$I$9)=0,"#FIELD",INDEX(Данные!$A$7:$CV$106,ROW()-19,MATCH($I$9,Данные!$A$6:$CV$6,0))))))</f>
        <v>Нет</v>
      </c>
      <c r="AO27" s="76">
        <f>IF($A27="","",IF($J$4&lt;&gt;"Да","",IF($J$9="","",IF(COUNTIF(Данные!$A$6:$CV$6,$J$9)=0,"#FIELD",INDEX(Данные!$A$7:$CV$106,ROW()-19,MATCH($J$9,Данные!$A$6:$CV$6,0))))))</f>
        <v>0.15342465753424658</v>
      </c>
      <c r="AP27" s="76" t="str">
        <f>IF($A27="","",IF($K$4&lt;&gt;"Да","",IF($K$9="","",IF(COUNTIF(Данные!$A$6:$CV$6,$K$9)=0,"#FIELD",INDEX(Данные!$A$7:$CV$106,ROW()-19,MATCH($K$9,Данные!$A$6:$CV$6,0))))))</f>
        <v/>
      </c>
      <c r="AQ27" s="76" t="str">
        <f>IF($A27="","",IF($L$4&lt;&gt;"Да","",IF($L$9="","",IF(COUNTIF(Данные!$A$6:$CV$6,$L$9)=0,"#FIELD",INDEX(Данные!$A$7:$CV$106,ROW()-19,MATCH($L$9,Данные!$A$6:$CV$6,0))))))</f>
        <v/>
      </c>
      <c r="AR27" s="76" t="str">
        <f>IF($A27="","",IF($M$4&lt;&gt;"Да","",IF($M$9="","",IF(COUNTIF(Данные!$A$6:$CV$6,$M$9)=0,"#FIELD",INDEX(Данные!$A$7:$CV$106,ROW()-19,MATCH($M$9,Данные!$A$6:$CV$6,0))))))</f>
        <v/>
      </c>
      <c r="AS27" s="76" t="str">
        <f>IF($A27="","",IF($N$4&lt;&gt;"Да","",IF($N$9="","",IF(COUNTIF(Данные!$A$6:$CV$6,$N$9)=0,"#FIELD",INDEX(Данные!$A$7:$CV$106,ROW()-19,MATCH($N$9,Данные!$A$6:$CV$6,0))))))</f>
        <v/>
      </c>
      <c r="AT27" s="76" t="str">
        <f>IF($A27="","",IF($O$4&lt;&gt;"Да","",IF($O$9="","",IF(COUNTIF(Данные!$A$6:$CV$6,$O$9)=0,"#FIELD",INDEX(Данные!$A$7:$CV$106,ROW()-19,MATCH($O$9,Данные!$A$6:$CV$6,0))))))</f>
        <v/>
      </c>
      <c r="AU27" s="76" t="str">
        <f>IF($A27="","",IF($P$4&lt;&gt;"Да","",IF($P$9="","",IF(COUNTIF(Данные!$A$6:$CV$6,$P$9)=0,"#FIELD",INDEX(Данные!$A$7:$CV$106,ROW()-19,MATCH($P$9,Данные!$A$6:$CV$6,0))))))</f>
        <v/>
      </c>
      <c r="AV27" s="76" t="str">
        <f>IF($A27="","",IF($Q$4&lt;&gt;"Да","",IF($Q$9="","",IF(COUNTIF(Данные!$A$6:$CV$6,$Q$9)=0,"#FIELD",INDEX(Данные!$A$7:$CV$106,ROW()-19,MATCH($Q$9,Данные!$A$6:$CV$6,0))))))</f>
        <v/>
      </c>
      <c r="AW27" s="76" t="str">
        <f>IF($A27="","",IF($R$4&lt;&gt;"Да","",IF($R$9="","",IF(COUNTIF(Данные!$A$6:$CV$6,$R$9)=0,"#FIELD",INDEX(Данные!$A$7:$CV$106,ROW()-19,MATCH($R$9,Данные!$A$6:$CV$6,0))))))</f>
        <v/>
      </c>
      <c r="AX27" s="76" t="str">
        <f>IF($A27="","",IF($S$4&lt;&gt;"Да","",IF($S$9="","",IF(COUNTIF(Данные!$A$6:$CV$6,$S$9)=0,"#FIELD",INDEX(Данные!$A$7:$CV$106,ROW()-19,MATCH($S$9,Данные!$A$6:$CV$6,0))))))</f>
        <v/>
      </c>
      <c r="AY27" s="76" t="str">
        <f>IF($A27="","",IF($T$4&lt;&gt;"Да","",IF($T$9="","",IF(COUNTIF(Данные!$A$6:$CV$6,$T$9)=0,"#FIELD",INDEX(Данные!$A$7:$CV$106,ROW()-19,MATCH($T$9,Данные!$A$6:$CV$6,0))))))</f>
        <v/>
      </c>
      <c r="AZ27" s="76" t="str">
        <f>IF($A27="","",IF($U$4&lt;&gt;"Да","",IF($U$9="","",IF(COUNTIF(Данные!$A$6:$CV$6,$U$9)=0,"#FIELD",INDEX(Данные!$A$7:$CV$106,ROW()-19,MATCH($U$9,Данные!$A$6:$CV$6,0))))))</f>
        <v/>
      </c>
      <c r="BA27" s="76" t="str">
        <f>IF($A27="","",IF($V$4&lt;&gt;"Да","",IF($V$9="","",IF(COUNTIF(Данные!$A$6:$CV$6,$V$9)=0,"#FIELD",INDEX(Данные!$A$7:$CV$106,ROW()-19,MATCH($V$9,Данные!$A$6:$CV$6,0))))))</f>
        <v/>
      </c>
      <c r="BB27" s="76" t="str">
        <f>IF($A27="","",IF($W$4&lt;&gt;"Да","",IF($W$9="","",IF(COUNTIF(Данные!$A$6:$CV$6,$W$9)=0,"#FIELD",INDEX(Данные!$A$7:$CV$106,ROW()-19,MATCH($W$9,Данные!$A$6:$CV$6,0))))))</f>
        <v/>
      </c>
      <c r="BC27" s="76" t="str">
        <f>IF($A27="","",IF($X$4&lt;&gt;"Да","",IF($X$9="","",IF(COUNTIF(Данные!$A$6:$CV$6,$X$9)=0,"#FIELD",INDEX(Данные!$A$7:$CV$106,ROW()-19,MATCH($X$9,Данные!$A$6:$CV$6,0))))))</f>
        <v/>
      </c>
      <c r="BD27" s="76" t="str">
        <f>IF($A27="","",IF($Y$4&lt;&gt;"Да","",IF($Y$9="","",IF(COUNTIF(Данные!$A$6:$CV$6,$Y$9)=0,"#FIELD",INDEX(Данные!$A$7:$CV$106,ROW()-19,MATCH($Y$9,Данные!$A$6:$CV$6,0))))))</f>
        <v/>
      </c>
      <c r="BE27" s="76" t="str">
        <f>IF($A27="","",IF($Z$4&lt;&gt;"Да","",IF($Z$9="","",IF(COUNTIF(Данные!$A$6:$CV$6,$Z$9)=0,"#FIELD",INDEX(Данные!$A$7:$CV$106,ROW()-19,MATCH($Z$9,Данные!$A$6:$CV$6,0))))))</f>
        <v/>
      </c>
      <c r="BF27" s="76" t="str">
        <f>IF($A27="","",IF($AA$4&lt;&gt;"Да","",IF($AA$9="","",IF(COUNTIF(Данные!$A$6:$CV$6,$AA$9)=0,"#FIELD",INDEX(Данные!$A$7:$CV$106,ROW()-19,MATCH($AA$9,Данные!$A$6:$CV$6,0))))))</f>
        <v/>
      </c>
      <c r="BG27" s="76" t="str">
        <f>IF($A27="","",IF($AB$4&lt;&gt;"Да","",IF($AB$9="","",IF(COUNTIF(Данные!$A$6:$CV$6,$AB$9)=0,"#FIELD",INDEX(Данные!$A$7:$CV$106,ROW()-19,MATCH($AB$9,Данные!$A$6:$CV$6,0))))))</f>
        <v/>
      </c>
      <c r="BH27" s="76" t="str">
        <f>IF($A27="","",IF($AC$4&lt;&gt;"Да","",IF($AC$9="","",IF(COUNTIF(Данные!$A$6:$CV$6,$AC$9)=0,"#FIELD",INDEX(Данные!$A$7:$CV$106,ROW()-19,MATCH($AC$9,Данные!$A$6:$CV$6,0))))))</f>
        <v/>
      </c>
      <c r="BI27" s="76" t="str">
        <f>IF($A27="","",IF($AD$4&lt;&gt;"Да","",IF($AD$9="","",IF(COUNTIF(Данные!$A$6:$CV$6,$AD$9)=0,"#FIELD",INDEX(Данные!$A$7:$CV$106,ROW()-19,MATCH($AD$9,Данные!$A$6:$CV$6,0))))))</f>
        <v/>
      </c>
      <c r="BJ27" s="76" t="str">
        <f>IF($A27="","",IF($AE$4&lt;&gt;"Да","",IF($AE$9="","",IF(COUNTIF(Данные!$A$6:$CV$6,$AE$9)=0,"#FIELD",INDEX(Данные!$A$7:$CV$106,ROW()-19,MATCH($AE$9,Данные!$A$6:$CV$6,0))))))</f>
        <v/>
      </c>
      <c r="BK27" s="76"/>
      <c r="BL27" s="76" t="str">
        <f>IF($A27="","",IF($B$4&lt;&gt;"Да","",IF($B$10="","",IF(COUNTIF(Данные!$A$6:$CV$6,$B$10)=0,"#FIELD",INDEX(Данные!$A$7:$CV$106,ROW()-19,MATCH($B$10,Данные!$A$6:$CV$6,0))))))</f>
        <v>#FIELD</v>
      </c>
      <c r="BM27" s="76" t="str">
        <f>IF($A27="","",IF($C$4&lt;&gt;"Да","",IF($C$10="","",IF(COUNTIF(Данные!$A$6:$CV$6,$C$10)=0,"#FIELD",INDEX(Данные!$A$7:$CV$106,ROW()-19,MATCH($C$10,Данные!$A$6:$CV$6,0))))))</f>
        <v>#FIELD</v>
      </c>
      <c r="BN27" s="76" t="str">
        <f>IF($A27="","",IF($D$4&lt;&gt;"Да","",IF($D$10="","",IF(COUNTIF(Данные!$A$6:$CV$6,$D$10)=0,"#FIELD",INDEX(Данные!$A$7:$CV$106,ROW()-19,MATCH($D$10,Данные!$A$6:$CV$6,0))))))</f>
        <v>#FIELD</v>
      </c>
      <c r="BO27" s="76" t="str">
        <f>IF($A27="","",IF($E$4&lt;&gt;"Да","",IF($E$10="","",IF(COUNTIF(Данные!$A$6:$CV$6,$E$10)=0,"#FIELD",INDEX(Данные!$A$7:$CV$106,ROW()-19,MATCH($E$10,Данные!$A$6:$CV$6,0))))))</f>
        <v>#FIELD</v>
      </c>
      <c r="BP27" s="76" t="str">
        <f>IF($A27="","",IF($F$4&lt;&gt;"Да","",IF($F$10="","",IF(COUNTIF(Данные!$A$6:$CV$6,$F$10)=0,"#FIELD",INDEX(Данные!$A$7:$CV$106,ROW()-19,MATCH($F$10,Данные!$A$6:$CV$6,0))))))</f>
        <v>#FIELD</v>
      </c>
      <c r="BQ27" s="76" t="str">
        <f>IF($A27="","",IF($G$4&lt;&gt;"Да","",IF($G$10="","",IF(COUNTIF(Данные!$A$6:$CV$6,$G$10)=0,"#FIELD",INDEX(Данные!$A$7:$CV$106,ROW()-19,MATCH($G$10,Данные!$A$6:$CV$6,0))))))</f>
        <v>#FIELD</v>
      </c>
      <c r="BR27" s="76" t="str">
        <f>IF($A27="","",IF($H$4&lt;&gt;"Да","",IF($H$10="","",IF(COUNTIF(Данные!$A$6:$CV$6,$H$10)=0,"#FIELD",INDEX(Данные!$A$7:$CV$106,ROW()-19,MATCH($H$10,Данные!$A$6:$CV$6,0))))))</f>
        <v>#FIELD</v>
      </c>
      <c r="BS27" s="76" t="str">
        <f>IF($A27="","",IF($I$4&lt;&gt;"Да","",IF($I$10="","",IF(COUNTIF(Данные!$A$6:$CV$6,$I$10)=0,"#FIELD",INDEX(Данные!$A$7:$CV$106,ROW()-19,MATCH($I$10,Данные!$A$6:$CV$6,0))))))</f>
        <v>#FIELD</v>
      </c>
      <c r="BT27" s="76" t="str">
        <f>IF($A27="","",IF($J$4&lt;&gt;"Да","",IF($J$10="","",IF(COUNTIF(Данные!$A$6:$CV$6,$J$10)=0,"#FIELD",INDEX(Данные!$A$7:$CV$106,ROW()-19,MATCH($J$10,Данные!$A$6:$CV$6,0))))))</f>
        <v>#FIELD</v>
      </c>
      <c r="BU27" s="76" t="str">
        <f>IF($A27="","",IF($K$4&lt;&gt;"Да","",IF($K$10="","",IF(COUNTIF(Данные!$A$6:$CV$6,$K$10)=0,"#FIELD",INDEX(Данные!$A$7:$CV$106,ROW()-19,MATCH($K$10,Данные!$A$6:$CV$6,0))))))</f>
        <v/>
      </c>
      <c r="BV27" s="76" t="str">
        <f>IF($A27="","",IF($L$4&lt;&gt;"Да","",IF($L$10="","",IF(COUNTIF(Данные!$A$6:$CV$6,$L$10)=0,"#FIELD",INDEX(Данные!$A$7:$CV$106,ROW()-19,MATCH($L$10,Данные!$A$6:$CV$6,0))))))</f>
        <v/>
      </c>
      <c r="BW27" s="76" t="str">
        <f>IF($A27="","",IF($M$4&lt;&gt;"Да","",IF($M$10="","",IF(COUNTIF(Данные!$A$6:$CV$6,$M$10)=0,"#FIELD",INDEX(Данные!$A$7:$CV$106,ROW()-19,MATCH($M$10,Данные!$A$6:$CV$6,0))))))</f>
        <v/>
      </c>
      <c r="BX27" s="76" t="str">
        <f>IF($A27="","",IF($N$4&lt;&gt;"Да","",IF($N$10="","",IF(COUNTIF(Данные!$A$6:$CV$6,$N$10)=0,"#FIELD",INDEX(Данные!$A$7:$CV$106,ROW()-19,MATCH($N$10,Данные!$A$6:$CV$6,0))))))</f>
        <v/>
      </c>
      <c r="BY27" s="76" t="str">
        <f>IF($A27="","",IF($O$4&lt;&gt;"Да","",IF($O$10="","",IF(COUNTIF(Данные!$A$6:$CV$6,$O$10)=0,"#FIELD",INDEX(Данные!$A$7:$CV$106,ROW()-19,MATCH($O$10,Данные!$A$6:$CV$6,0))))))</f>
        <v/>
      </c>
      <c r="BZ27" s="76" t="str">
        <f>IF($A27="","",IF($P$4&lt;&gt;"Да","",IF($P$10="","",IF(COUNTIF(Данные!$A$6:$CV$6,$P$10)=0,"#FIELD",INDEX(Данные!$A$7:$CV$106,ROW()-19,MATCH($P$10,Данные!$A$6:$CV$6,0))))))</f>
        <v/>
      </c>
      <c r="CA27" s="76" t="str">
        <f>IF($A27="","",IF($Q$4&lt;&gt;"Да","",IF($Q$10="","",IF(COUNTIF(Данные!$A$6:$CV$6,$Q$10)=0,"#FIELD",INDEX(Данные!$A$7:$CV$106,ROW()-19,MATCH($Q$10,Данные!$A$6:$CV$6,0))))))</f>
        <v/>
      </c>
      <c r="CB27" s="76" t="str">
        <f>IF($A27="","",IF($R$4&lt;&gt;"Да","",IF($R$10="","",IF(COUNTIF(Данные!$A$6:$CV$6,$R$10)=0,"#FIELD",INDEX(Данные!$A$7:$CV$106,ROW()-19,MATCH($R$10,Данные!$A$6:$CV$6,0))))))</f>
        <v/>
      </c>
      <c r="CC27" s="76" t="str">
        <f>IF($A27="","",IF($S$4&lt;&gt;"Да","",IF($S$10="","",IF(COUNTIF(Данные!$A$6:$CV$6,$S$10)=0,"#FIELD",INDEX(Данные!$A$7:$CV$106,ROW()-19,MATCH($S$10,Данные!$A$6:$CV$6,0))))))</f>
        <v/>
      </c>
      <c r="CD27" s="76" t="str">
        <f>IF($A27="","",IF($T$4&lt;&gt;"Да","",IF($T$10="","",IF(COUNTIF(Данные!$A$6:$CV$6,$T$10)=0,"#FIELD",INDEX(Данные!$A$7:$CV$106,ROW()-19,MATCH($T$10,Данные!$A$6:$CV$6,0))))))</f>
        <v/>
      </c>
      <c r="CE27" s="76" t="str">
        <f>IF($A27="","",IF($U$4&lt;&gt;"Да","",IF($U$10="","",IF(COUNTIF(Данные!$A$6:$CV$6,$U$10)=0,"#FIELD",INDEX(Данные!$A$7:$CV$106,ROW()-19,MATCH($U$10,Данные!$A$6:$CV$6,0))))))</f>
        <v/>
      </c>
      <c r="CF27" s="76" t="str">
        <f>IF($A27="","",IF($V$4&lt;&gt;"Да","",IF($V$10="","",IF(COUNTIF(Данные!$A$6:$CV$6,$V$10)=0,"#FIELD",INDEX(Данные!$A$7:$CV$106,ROW()-19,MATCH($V$10,Данные!$A$6:$CV$6,0))))))</f>
        <v/>
      </c>
      <c r="CG27" s="76" t="str">
        <f>IF($A27="","",IF($W$4&lt;&gt;"Да","",IF($W$10="","",IF(COUNTIF(Данные!$A$6:$CV$6,$W$10)=0,"#FIELD",INDEX(Данные!$A$7:$CV$106,ROW()-19,MATCH($W$10,Данные!$A$6:$CV$6,0))))))</f>
        <v/>
      </c>
      <c r="CH27" s="76" t="str">
        <f>IF($A27="","",IF($X$4&lt;&gt;"Да","",IF($X$10="","",IF(COUNTIF(Данные!$A$6:$CV$6,$X$10)=0,"#FIELD",INDEX(Данные!$A$7:$CV$106,ROW()-19,MATCH($X$10,Данные!$A$6:$CV$6,0))))))</f>
        <v/>
      </c>
      <c r="CI27" s="76" t="str">
        <f>IF($A27="","",IF($Y$4&lt;&gt;"Да","",IF($Y$10="","",IF(COUNTIF(Данные!$A$6:$CV$6,$Y$10)=0,"#FIELD",INDEX(Данные!$A$7:$CV$106,ROW()-19,MATCH($Y$10,Данные!$A$6:$CV$6,0))))))</f>
        <v/>
      </c>
      <c r="CJ27" s="76" t="str">
        <f>IF($A27="","",IF($Z$4&lt;&gt;"Да","",IF($Z$10="","",IF(COUNTIF(Данные!$A$6:$CV$6,$Z$10)=0,"#FIELD",INDEX(Данные!$A$7:$CV$106,ROW()-19,MATCH($Z$10,Данные!$A$6:$CV$6,0))))))</f>
        <v/>
      </c>
      <c r="CK27" s="76" t="str">
        <f>IF($A27="","",IF($AA$4&lt;&gt;"Да","",IF($AA$10="","",IF(COUNTIF(Данные!$A$6:$CV$6,$AA$10)=0,"#FIELD",INDEX(Данные!$A$7:$CV$106,ROW()-19,MATCH($AA$10,Данные!$A$6:$CV$6,0))))))</f>
        <v/>
      </c>
      <c r="CL27" s="76" t="str">
        <f>IF($A27="","",IF($AB$4&lt;&gt;"Да","",IF($AB$10="","",IF(COUNTIF(Данные!$A$6:$CV$6,$AB$10)=0,"#FIELD",INDEX(Данные!$A$7:$CV$106,ROW()-19,MATCH($AB$10,Данные!$A$6:$CV$6,0))))))</f>
        <v/>
      </c>
      <c r="CM27" s="76" t="str">
        <f>IF($A27="","",IF($AC$4&lt;&gt;"Да","",IF($AC$10="","",IF(COUNTIF(Данные!$A$6:$CV$6,$AC$10)=0,"#FIELD",INDEX(Данные!$A$7:$CV$106,ROW()-19,MATCH($AC$10,Данные!$A$6:$CV$6,0))))))</f>
        <v/>
      </c>
      <c r="CN27" s="76" t="str">
        <f>IF($A27="","",IF($AD$4&lt;&gt;"Да","",IF($AD$10="","",IF(COUNTIF(Данные!$A$6:$CV$6,$AD$10)=0,"#FIELD",INDEX(Данные!$A$7:$CV$106,ROW()-19,MATCH($AD$10,Данные!$A$6:$CV$6,0))))))</f>
        <v/>
      </c>
      <c r="CO27" s="77" t="str">
        <f>IF($A27="","",IF($AE$4&lt;&gt;"Да","",IF($AE$10="","",IF(COUNTIF(Данные!$A$6:$CV$6,$AE$10)=0,"#FIELD",INDEX(Данные!$A$7:$CV$106,ROW()-19,MATCH($AE$10,Данные!$A$6:$CV$6,0))))))</f>
        <v/>
      </c>
    </row>
    <row r="28" spans="1:93">
      <c r="A28" s="24" t="str">
        <f>IF(Данные!A15="","",Данные!A15)</f>
        <v>11001</v>
      </c>
      <c r="B28" s="19">
        <f>IF($A28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28="#FIELD",AG28="",AND(OR($B$8="CHANGE_PCT_GE",$B$8="CHANGE_ABS_GE",$B$8="COUNT_FLAG_RULE",$B$8="AND_YES",$B$8="OR_YES"),OR(BL28="#FIELD",BL28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28)))),IF($B$18="LOW_MU",MAX(Настройки!$B$14,$B$16),IF($B$18="NEUTRAL",Настройки!$B$15,IF($B$18="IGNORE","IGNORE",IF(OR(AG28="#FIELD",BL28="#FIELD"),"Поле не найдено","Недостаточно данных")))),IF($B$8="SIGMOID_INC",MAX(Настройки!$B$14,$B$16+($B$17-$B$16)/(1+EXP(-$B$12*(IF(ISNUMBER(AG28),AG28,0)-$B$11)))),IF($B$8="SIGMOID_DEC",MAX(Настройки!$B$14,$B$16+($B$17-$B$16)/(1+EXP($B$12*(IF(ISNUMBER(AG28),AG28,0)-$B$11)))),IF($B$8="TOP_PERCENT",IF((COUNTIF(INDEX(Данные!$A$7:$CV$106,0,MATCH($B$9,Данные!$A$6:$CV$6,0)),"&gt;"&amp;IF(ISNUMBER(AG28),AG28,0))+COUNTIFS(INDEX(Данные!$A$7:$CV$106,0,MATCH($B$9,Данные!$A$6:$CV$6,0)),IF(ISNUMBER(AG28),AG28,0),Данные!$A$7:$A$106,"&lt;"&amp;$A28)+1)/COUNT(INDEX(Данные!$A$7:$CV$106,0,MATCH($B$9,Данные!$A$6:$CV$6,0)))&lt;=$B$11,$B$14,$B$15),IF($B$8="MANUAL_MU",MAX(Настройки!$B$14,MIN(1,IF(ISNUMBER(AG28),AG28,0))),IF($B$8="COUNT_FLAG_RULE",IF(IF(ISNUMBER(AG28),AG28,0)&lt;=$B$11,$B$14,IF(IF(ISNUMBER(AG28),AG28,0)&gt;=$B$12,$B$15,IF(OR(LOWER(LEFT(BL28&amp;"",2))="да",BL28=1),$B$13,$B$15))),IF(OR(AND($B$8="YES_NO",OR(LOWER(LEFT(AG28&amp;"",2))="да",AG28=1)),AND($B$8="THRESHOLD_GE",IF(ISNUMBER(AG28),AG28,0)&gt;=$B$11),AND($B$8="THRESHOLD_GT",IF(ISNUMBER(AG28),AG28,0)&gt;$B$11),AND($B$8="THRESHOLD_LE",IF(ISNUMBER(AG28),AG28,0)&lt;=$B$11),AND($B$8="THRESHOLD_LT",IF(ISNUMBER(AG28),AG28,0)&lt;$B$11),AND($B$8="CHANGE_PCT_GE",IF(IF(ISNUMBER(BL28),BL28,0)=0,IF(ISNUMBER(AG28),AG28,0)&gt;0,(IF(ISNUMBER(AG28),AG28,0)-IF(ISNUMBER(BL28),BL28,0))/ABS(IF(ISNUMBER(BL28),BL28,0))&gt;=$B$11)),AND($B$8="CHANGE_ABS_GE",ABS(IF(ISNUMBER(AG28),AG28,0)-IF(ISNUMBER(BL28),BL28,0))&gt;=$B$11),AND($B$8="COUNT_LT",IF(ISNUMBER(AG28),AG28,0)&lt;$B$11),AND($B$8="COUNT_LE",IF(ISNUMBER(AG28),AG28,0)&lt;=$B$11),AND($B$8="AND_YES",OR(LOWER(LEFT(AG28&amp;"",2))="да",AG28=1),OR(LOWER(LEFT(BL28&amp;"",2))="да",BL28=1)),AND($B$8="OR_YES",OR(OR(LOWER(LEFT(AG28&amp;"",2))="да",AG28=1),OR(LOWER(LEFT(BL28&amp;"",2))="да",BL28=1)))),$B$14,$B$15))))))))))</f>
        <v>0.1</v>
      </c>
      <c r="C28" s="19">
        <f>IF($A28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28="#FIELD",AH28="",AND(OR($C$8="CHANGE_PCT_GE",$C$8="CHANGE_ABS_GE",$C$8="COUNT_FLAG_RULE",$C$8="AND_YES",$C$8="OR_YES"),OR(BM28="#FIELD",BM28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28)))),IF($C$18="LOW_MU",MAX(Настройки!$B$14,$C$16),IF($C$18="NEUTRAL",Настройки!$B$15,IF($C$18="IGNORE","IGNORE",IF(OR(AH28="#FIELD",BM28="#FIELD"),"Поле не найдено","Недостаточно данных")))),IF($C$8="SIGMOID_INC",MAX(Настройки!$B$14,$C$16+($C$17-$C$16)/(1+EXP(-$C$12*(IF(ISNUMBER(AH28),AH28,0)-$C$11)))),IF($C$8="SIGMOID_DEC",MAX(Настройки!$B$14,$C$16+($C$17-$C$16)/(1+EXP($C$12*(IF(ISNUMBER(AH28),AH28,0)-$C$11)))),IF($C$8="TOP_PERCENT",IF((COUNTIF(INDEX(Данные!$A$7:$CV$106,0,MATCH($C$9,Данные!$A$6:$CV$6,0)),"&gt;"&amp;IF(ISNUMBER(AH28),AH28,0))+COUNTIFS(INDEX(Данные!$A$7:$CV$106,0,MATCH($C$9,Данные!$A$6:$CV$6,0)),IF(ISNUMBER(AH28),AH28,0),Данные!$A$7:$A$106,"&lt;"&amp;$A28)+1)/COUNT(INDEX(Данные!$A$7:$CV$106,0,MATCH($C$9,Данные!$A$6:$CV$6,0)))&lt;=$C$11,$C$14,$C$15),IF($C$8="MANUAL_MU",MAX(Настройки!$B$14,MIN(1,IF(ISNUMBER(AH28),AH28,0))),IF($C$8="COUNT_FLAG_RULE",IF(IF(ISNUMBER(AH28),AH28,0)&lt;=$C$11,$C$14,IF(IF(ISNUMBER(AH28),AH28,0)&gt;=$C$12,$C$15,IF(OR(LOWER(LEFT(BM28&amp;"",2))="да",BM28=1),$C$13,$C$15))),IF(OR(AND($C$8="YES_NO",OR(LOWER(LEFT(AH28&amp;"",2))="да",AH28=1)),AND($C$8="THRESHOLD_GE",IF(ISNUMBER(AH28),AH28,0)&gt;=$C$11),AND($C$8="THRESHOLD_GT",IF(ISNUMBER(AH28),AH28,0)&gt;$C$11),AND($C$8="THRESHOLD_LE",IF(ISNUMBER(AH28),AH28,0)&lt;=$C$11),AND($C$8="THRESHOLD_LT",IF(ISNUMBER(AH28),AH28,0)&lt;$C$11),AND($C$8="CHANGE_PCT_GE",IF(IF(ISNUMBER(BM28),BM28,0)=0,IF(ISNUMBER(AH28),AH28,0)&gt;0,(IF(ISNUMBER(AH28),AH28,0)-IF(ISNUMBER(BM28),BM28,0))/ABS(IF(ISNUMBER(BM28),BM28,0))&gt;=$C$11)),AND($C$8="CHANGE_ABS_GE",ABS(IF(ISNUMBER(AH28),AH28,0)-IF(ISNUMBER(BM28),BM28,0))&gt;=$C$11),AND($C$8="COUNT_LT",IF(ISNUMBER(AH28),AH28,0)&lt;$C$11),AND($C$8="COUNT_LE",IF(ISNUMBER(AH28),AH28,0)&lt;=$C$11),AND($C$8="AND_YES",OR(LOWER(LEFT(AH28&amp;"",2))="да",AH28=1),OR(LOWER(LEFT(BM28&amp;"",2))="да",BM28=1)),AND($C$8="OR_YES",OR(OR(LOWER(LEFT(AH28&amp;"",2))="да",AH28=1),OR(LOWER(LEFT(BM28&amp;"",2))="да",BM28=1)))),$C$14,$C$15))))))))))</f>
        <v>1</v>
      </c>
      <c r="D28" s="19">
        <f>IF($A28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28="#FIELD",AI28="",AND(OR($D$8="CHANGE_PCT_GE",$D$8="CHANGE_ABS_GE",$D$8="COUNT_FLAG_RULE",$D$8="AND_YES",$D$8="OR_YES"),OR(BN28="#FIELD",BN28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28)))),IF($D$18="LOW_MU",MAX(Настройки!$B$14,$D$16),IF($D$18="NEUTRAL",Настройки!$B$15,IF($D$18="IGNORE","IGNORE",IF(OR(AI28="#FIELD",BN28="#FIELD"),"Поле не найдено","Недостаточно данных")))),IF($D$8="SIGMOID_INC",MAX(Настройки!$B$14,$D$16+($D$17-$D$16)/(1+EXP(-$D$12*(IF(ISNUMBER(AI28),AI28,0)-$D$11)))),IF($D$8="SIGMOID_DEC",MAX(Настройки!$B$14,$D$16+($D$17-$D$16)/(1+EXP($D$12*(IF(ISNUMBER(AI28),AI28,0)-$D$11)))),IF($D$8="TOP_PERCENT",IF((COUNTIF(INDEX(Данные!$A$7:$CV$106,0,MATCH($D$9,Данные!$A$6:$CV$6,0)),"&gt;"&amp;IF(ISNUMBER(AI28),AI28,0))+COUNTIFS(INDEX(Данные!$A$7:$CV$106,0,MATCH($D$9,Данные!$A$6:$CV$6,0)),IF(ISNUMBER(AI28),AI28,0),Данные!$A$7:$A$106,"&lt;"&amp;$A28)+1)/COUNT(INDEX(Данные!$A$7:$CV$106,0,MATCH($D$9,Данные!$A$6:$CV$6,0)))&lt;=$D$11,$D$14,$D$15),IF($D$8="MANUAL_MU",MAX(Настройки!$B$14,MIN(1,IF(ISNUMBER(AI28),AI28,0))),IF($D$8="COUNT_FLAG_RULE",IF(IF(ISNUMBER(AI28),AI28,0)&lt;=$D$11,$D$14,IF(IF(ISNUMBER(AI28),AI28,0)&gt;=$D$12,$D$15,IF(OR(LOWER(LEFT(BN28&amp;"",2))="да",BN28=1),$D$13,$D$15))),IF(OR(AND($D$8="YES_NO",OR(LOWER(LEFT(AI28&amp;"",2))="да",AI28=1)),AND($D$8="THRESHOLD_GE",IF(ISNUMBER(AI28),AI28,0)&gt;=$D$11),AND($D$8="THRESHOLD_GT",IF(ISNUMBER(AI28),AI28,0)&gt;$D$11),AND($D$8="THRESHOLD_LE",IF(ISNUMBER(AI28),AI28,0)&lt;=$D$11),AND($D$8="THRESHOLD_LT",IF(ISNUMBER(AI28),AI28,0)&lt;$D$11),AND($D$8="CHANGE_PCT_GE",IF(IF(ISNUMBER(BN28),BN28,0)=0,IF(ISNUMBER(AI28),AI28,0)&gt;0,(IF(ISNUMBER(AI28),AI28,0)-IF(ISNUMBER(BN28),BN28,0))/ABS(IF(ISNUMBER(BN28),BN28,0))&gt;=$D$11)),AND($D$8="CHANGE_ABS_GE",ABS(IF(ISNUMBER(AI28),AI28,0)-IF(ISNUMBER(BN28),BN28,0))&gt;=$D$11),AND($D$8="COUNT_LT",IF(ISNUMBER(AI28),AI28,0)&lt;$D$11),AND($D$8="COUNT_LE",IF(ISNUMBER(AI28),AI28,0)&lt;=$D$11),AND($D$8="AND_YES",OR(LOWER(LEFT(AI28&amp;"",2))="да",AI28=1),OR(LOWER(LEFT(BN28&amp;"",2))="да",BN28=1)),AND($D$8="OR_YES",OR(OR(LOWER(LEFT(AI28&amp;"",2))="да",AI28=1),OR(LOWER(LEFT(BN28&amp;"",2))="да",BN28=1)))),$D$14,$D$15))))))))))</f>
        <v>0.1</v>
      </c>
      <c r="E28" s="19">
        <f>IF($A28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28="#FIELD",AJ28="",AND(OR($E$8="CHANGE_PCT_GE",$E$8="CHANGE_ABS_GE",$E$8="COUNT_FLAG_RULE",$E$8="AND_YES",$E$8="OR_YES"),OR(BO28="#FIELD",BO28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28)))),IF($E$18="LOW_MU",MAX(Настройки!$B$14,$E$16),IF($E$18="NEUTRAL",Настройки!$B$15,IF($E$18="IGNORE","IGNORE",IF(OR(AJ28="#FIELD",BO28="#FIELD"),"Поле не найдено","Недостаточно данных")))),IF($E$8="SIGMOID_INC",MAX(Настройки!$B$14,$E$16+($E$17-$E$16)/(1+EXP(-$E$12*(IF(ISNUMBER(AJ28),AJ28,0)-$E$11)))),IF($E$8="SIGMOID_DEC",MAX(Настройки!$B$14,$E$16+($E$17-$E$16)/(1+EXP($E$12*(IF(ISNUMBER(AJ28),AJ28,0)-$E$11)))),IF($E$8="TOP_PERCENT",IF((COUNTIF(INDEX(Данные!$A$7:$CV$106,0,MATCH($E$9,Данные!$A$6:$CV$6,0)),"&gt;"&amp;IF(ISNUMBER(AJ28),AJ28,0))+COUNTIFS(INDEX(Данные!$A$7:$CV$106,0,MATCH($E$9,Данные!$A$6:$CV$6,0)),IF(ISNUMBER(AJ28),AJ28,0),Данные!$A$7:$A$106,"&lt;"&amp;$A28)+1)/COUNT(INDEX(Данные!$A$7:$CV$106,0,MATCH($E$9,Данные!$A$6:$CV$6,0)))&lt;=$E$11,$E$14,$E$15),IF($E$8="MANUAL_MU",MAX(Настройки!$B$14,MIN(1,IF(ISNUMBER(AJ28),AJ28,0))),IF($E$8="COUNT_FLAG_RULE",IF(IF(ISNUMBER(AJ28),AJ28,0)&lt;=$E$11,$E$14,IF(IF(ISNUMBER(AJ28),AJ28,0)&gt;=$E$12,$E$15,IF(OR(LOWER(LEFT(BO28&amp;"",2))="да",BO28=1),$E$13,$E$15))),IF(OR(AND($E$8="YES_NO",OR(LOWER(LEFT(AJ28&amp;"",2))="да",AJ28=1)),AND($E$8="THRESHOLD_GE",IF(ISNUMBER(AJ28),AJ28,0)&gt;=$E$11),AND($E$8="THRESHOLD_GT",IF(ISNUMBER(AJ28),AJ28,0)&gt;$E$11),AND($E$8="THRESHOLD_LE",IF(ISNUMBER(AJ28),AJ28,0)&lt;=$E$11),AND($E$8="THRESHOLD_LT",IF(ISNUMBER(AJ28),AJ28,0)&lt;$E$11),AND($E$8="CHANGE_PCT_GE",IF(IF(ISNUMBER(BO28),BO28,0)=0,IF(ISNUMBER(AJ28),AJ28,0)&gt;0,(IF(ISNUMBER(AJ28),AJ28,0)-IF(ISNUMBER(BO28),BO28,0))/ABS(IF(ISNUMBER(BO28),BO28,0))&gt;=$E$11)),AND($E$8="CHANGE_ABS_GE",ABS(IF(ISNUMBER(AJ28),AJ28,0)-IF(ISNUMBER(BO28),BO28,0))&gt;=$E$11),AND($E$8="COUNT_LT",IF(ISNUMBER(AJ28),AJ28,0)&lt;$E$11),AND($E$8="COUNT_LE",IF(ISNUMBER(AJ28),AJ28,0)&lt;=$E$11),AND($E$8="AND_YES",OR(LOWER(LEFT(AJ28&amp;"",2))="да",AJ28=1),OR(LOWER(LEFT(BO28&amp;"",2))="да",BO28=1)),AND($E$8="OR_YES",OR(OR(LOWER(LEFT(AJ28&amp;"",2))="да",AJ28=1),OR(LOWER(LEFT(BO28&amp;"",2))="да",BO28=1)))),$E$14,$E$15))))))))))</f>
        <v>0.1</v>
      </c>
      <c r="F28" s="19">
        <f>IF($A28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28="#FIELD",AK28="",AND(OR($F$8="CHANGE_PCT_GE",$F$8="CHANGE_ABS_GE",$F$8="COUNT_FLAG_RULE",$F$8="AND_YES",$F$8="OR_YES"),OR(BP28="#FIELD",BP28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28)))),IF($F$18="LOW_MU",MAX(Настройки!$B$14,$F$16),IF($F$18="NEUTRAL",Настройки!$B$15,IF($F$18="IGNORE","IGNORE",IF(OR(AK28="#FIELD",BP28="#FIELD"),"Поле не найдено","Недостаточно данных")))),IF($F$8="SIGMOID_INC",MAX(Настройки!$B$14,$F$16+($F$17-$F$16)/(1+EXP(-$F$12*(IF(ISNUMBER(AK28),AK28,0)-$F$11)))),IF($F$8="SIGMOID_DEC",MAX(Настройки!$B$14,$F$16+($F$17-$F$16)/(1+EXP($F$12*(IF(ISNUMBER(AK28),AK28,0)-$F$11)))),IF($F$8="TOP_PERCENT",IF((COUNTIF(INDEX(Данные!$A$7:$CV$106,0,MATCH($F$9,Данные!$A$6:$CV$6,0)),"&gt;"&amp;IF(ISNUMBER(AK28),AK28,0))+COUNTIFS(INDEX(Данные!$A$7:$CV$106,0,MATCH($F$9,Данные!$A$6:$CV$6,0)),IF(ISNUMBER(AK28),AK28,0),Данные!$A$7:$A$106,"&lt;"&amp;$A28)+1)/COUNT(INDEX(Данные!$A$7:$CV$106,0,MATCH($F$9,Данные!$A$6:$CV$6,0)))&lt;=$F$11,$F$14,$F$15),IF($F$8="MANUAL_MU",MAX(Настройки!$B$14,MIN(1,IF(ISNUMBER(AK28),AK28,0))),IF($F$8="COUNT_FLAG_RULE",IF(IF(ISNUMBER(AK28),AK28,0)&lt;=$F$11,$F$14,IF(IF(ISNUMBER(AK28),AK28,0)&gt;=$F$12,$F$15,IF(OR(LOWER(LEFT(BP28&amp;"",2))="да",BP28=1),$F$13,$F$15))),IF(OR(AND($F$8="YES_NO",OR(LOWER(LEFT(AK28&amp;"",2))="да",AK28=1)),AND($F$8="THRESHOLD_GE",IF(ISNUMBER(AK28),AK28,0)&gt;=$F$11),AND($F$8="THRESHOLD_GT",IF(ISNUMBER(AK28),AK28,0)&gt;$F$11),AND($F$8="THRESHOLD_LE",IF(ISNUMBER(AK28),AK28,0)&lt;=$F$11),AND($F$8="THRESHOLD_LT",IF(ISNUMBER(AK28),AK28,0)&lt;$F$11),AND($F$8="CHANGE_PCT_GE",IF(IF(ISNUMBER(BP28),BP28,0)=0,IF(ISNUMBER(AK28),AK28,0)&gt;0,(IF(ISNUMBER(AK28),AK28,0)-IF(ISNUMBER(BP28),BP28,0))/ABS(IF(ISNUMBER(BP28),BP28,0))&gt;=$F$11)),AND($F$8="CHANGE_ABS_GE",ABS(IF(ISNUMBER(AK28),AK28,0)-IF(ISNUMBER(BP28),BP28,0))&gt;=$F$11),AND($F$8="COUNT_LT",IF(ISNUMBER(AK28),AK28,0)&lt;$F$11),AND($F$8="COUNT_LE",IF(ISNUMBER(AK28),AK28,0)&lt;=$F$11),AND($F$8="AND_YES",OR(LOWER(LEFT(AK28&amp;"",2))="да",AK28=1),OR(LOWER(LEFT(BP28&amp;"",2))="да",BP28=1)),AND($F$8="OR_YES",OR(OR(LOWER(LEFT(AK28&amp;"",2))="да",AK28=1),OR(LOWER(LEFT(BP28&amp;"",2))="да",BP28=1)))),$F$14,$F$15))))))))))</f>
        <v>0.1</v>
      </c>
      <c r="G28" s="19">
        <f>IF($A28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28="#FIELD",AL28="",AND(OR($G$8="CHANGE_PCT_GE",$G$8="CHANGE_ABS_GE",$G$8="COUNT_FLAG_RULE",$G$8="AND_YES",$G$8="OR_YES"),OR(BQ28="#FIELD",BQ28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28)))),IF($G$18="LOW_MU",MAX(Настройки!$B$14,$G$16),IF($G$18="NEUTRAL",Настройки!$B$15,IF($G$18="IGNORE","IGNORE",IF(OR(AL28="#FIELD",BQ28="#FIELD"),"Поле не найдено","Недостаточно данных")))),IF($G$8="SIGMOID_INC",MAX(Настройки!$B$14,$G$16+($G$17-$G$16)/(1+EXP(-$G$12*(IF(ISNUMBER(AL28),AL28,0)-$G$11)))),IF($G$8="SIGMOID_DEC",MAX(Настройки!$B$14,$G$16+($G$17-$G$16)/(1+EXP($G$12*(IF(ISNUMBER(AL28),AL28,0)-$G$11)))),IF($G$8="TOP_PERCENT",IF((COUNTIF(INDEX(Данные!$A$7:$CV$106,0,MATCH($G$9,Данные!$A$6:$CV$6,0)),"&gt;"&amp;IF(ISNUMBER(AL28),AL28,0))+COUNTIFS(INDEX(Данные!$A$7:$CV$106,0,MATCH($G$9,Данные!$A$6:$CV$6,0)),IF(ISNUMBER(AL28),AL28,0),Данные!$A$7:$A$106,"&lt;"&amp;$A28)+1)/COUNT(INDEX(Данные!$A$7:$CV$106,0,MATCH($G$9,Данные!$A$6:$CV$6,0)))&lt;=$G$11,$G$14,$G$15),IF($G$8="MANUAL_MU",MAX(Настройки!$B$14,MIN(1,IF(ISNUMBER(AL28),AL28,0))),IF($G$8="COUNT_FLAG_RULE",IF(IF(ISNUMBER(AL28),AL28,0)&lt;=$G$11,$G$14,IF(IF(ISNUMBER(AL28),AL28,0)&gt;=$G$12,$G$15,IF(OR(LOWER(LEFT(BQ28&amp;"",2))="да",BQ28=1),$G$13,$G$15))),IF(OR(AND($G$8="YES_NO",OR(LOWER(LEFT(AL28&amp;"",2))="да",AL28=1)),AND($G$8="THRESHOLD_GE",IF(ISNUMBER(AL28),AL28,0)&gt;=$G$11),AND($G$8="THRESHOLD_GT",IF(ISNUMBER(AL28),AL28,0)&gt;$G$11),AND($G$8="THRESHOLD_LE",IF(ISNUMBER(AL28),AL28,0)&lt;=$G$11),AND($G$8="THRESHOLD_LT",IF(ISNUMBER(AL28),AL28,0)&lt;$G$11),AND($G$8="CHANGE_PCT_GE",IF(IF(ISNUMBER(BQ28),BQ28,0)=0,IF(ISNUMBER(AL28),AL28,0)&gt;0,(IF(ISNUMBER(AL28),AL28,0)-IF(ISNUMBER(BQ28),BQ28,0))/ABS(IF(ISNUMBER(BQ28),BQ28,0))&gt;=$G$11)),AND($G$8="CHANGE_ABS_GE",ABS(IF(ISNUMBER(AL28),AL28,0)-IF(ISNUMBER(BQ28),BQ28,0))&gt;=$G$11),AND($G$8="COUNT_LT",IF(ISNUMBER(AL28),AL28,0)&lt;$G$11),AND($G$8="COUNT_LE",IF(ISNUMBER(AL28),AL28,0)&lt;=$G$11),AND($G$8="AND_YES",OR(LOWER(LEFT(AL28&amp;"",2))="да",AL28=1),OR(LOWER(LEFT(BQ28&amp;"",2))="да",BQ28=1)),AND($G$8="OR_YES",OR(OR(LOWER(LEFT(AL28&amp;"",2))="да",AL28=1),OR(LOWER(LEFT(BQ28&amp;"",2))="да",BQ28=1)))),$G$14,$G$15))))))))))</f>
        <v>1</v>
      </c>
      <c r="H28" s="19">
        <f>IF($A28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28="#FIELD",AM28="",AND(OR($H$8="CHANGE_PCT_GE",$H$8="CHANGE_ABS_GE",$H$8="COUNT_FLAG_RULE",$H$8="AND_YES",$H$8="OR_YES"),OR(BR28="#FIELD",BR28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28)))),IF($H$18="LOW_MU",MAX(Настройки!$B$14,$H$16),IF($H$18="NEUTRAL",Настройки!$B$15,IF($H$18="IGNORE","IGNORE",IF(OR(AM28="#FIELD",BR28="#FIELD"),"Поле не найдено","Недостаточно данных")))),IF($H$8="SIGMOID_INC",MAX(Настройки!$B$14,$H$16+($H$17-$H$16)/(1+EXP(-$H$12*(IF(ISNUMBER(AM28),AM28,0)-$H$11)))),IF($H$8="SIGMOID_DEC",MAX(Настройки!$B$14,$H$16+($H$17-$H$16)/(1+EXP($H$12*(IF(ISNUMBER(AM28),AM28,0)-$H$11)))),IF($H$8="TOP_PERCENT",IF((COUNTIF(INDEX(Данные!$A$7:$CV$106,0,MATCH($H$9,Данные!$A$6:$CV$6,0)),"&gt;"&amp;IF(ISNUMBER(AM28),AM28,0))+COUNTIFS(INDEX(Данные!$A$7:$CV$106,0,MATCH($H$9,Данные!$A$6:$CV$6,0)),IF(ISNUMBER(AM28),AM28,0),Данные!$A$7:$A$106,"&lt;"&amp;$A28)+1)/COUNT(INDEX(Данные!$A$7:$CV$106,0,MATCH($H$9,Данные!$A$6:$CV$6,0)))&lt;=$H$11,$H$14,$H$15),IF($H$8="MANUAL_MU",MAX(Настройки!$B$14,MIN(1,IF(ISNUMBER(AM28),AM28,0))),IF($H$8="COUNT_FLAG_RULE",IF(IF(ISNUMBER(AM28),AM28,0)&lt;=$H$11,$H$14,IF(IF(ISNUMBER(AM28),AM28,0)&gt;=$H$12,$H$15,IF(OR(LOWER(LEFT(BR28&amp;"",2))="да",BR28=1),$H$13,$H$15))),IF(OR(AND($H$8="YES_NO",OR(LOWER(LEFT(AM28&amp;"",2))="да",AM28=1)),AND($H$8="THRESHOLD_GE",IF(ISNUMBER(AM28),AM28,0)&gt;=$H$11),AND($H$8="THRESHOLD_GT",IF(ISNUMBER(AM28),AM28,0)&gt;$H$11),AND($H$8="THRESHOLD_LE",IF(ISNUMBER(AM28),AM28,0)&lt;=$H$11),AND($H$8="THRESHOLD_LT",IF(ISNUMBER(AM28),AM28,0)&lt;$H$11),AND($H$8="CHANGE_PCT_GE",IF(IF(ISNUMBER(BR28),BR28,0)=0,IF(ISNUMBER(AM28),AM28,0)&gt;0,(IF(ISNUMBER(AM28),AM28,0)-IF(ISNUMBER(BR28),BR28,0))/ABS(IF(ISNUMBER(BR28),BR28,0))&gt;=$H$11)),AND($H$8="CHANGE_ABS_GE",ABS(IF(ISNUMBER(AM28),AM28,0)-IF(ISNUMBER(BR28),BR28,0))&gt;=$H$11),AND($H$8="COUNT_LT",IF(ISNUMBER(AM28),AM28,0)&lt;$H$11),AND($H$8="COUNT_LE",IF(ISNUMBER(AM28),AM28,0)&lt;=$H$11),AND($H$8="AND_YES",OR(LOWER(LEFT(AM28&amp;"",2))="да",AM28=1),OR(LOWER(LEFT(BR28&amp;"",2))="да",BR28=1)),AND($H$8="OR_YES",OR(OR(LOWER(LEFT(AM28&amp;"",2))="да",AM28=1),OR(LOWER(LEFT(BR28&amp;"",2))="да",BR28=1)))),$H$14,$H$15))))))))))</f>
        <v>0.99999622842348512</v>
      </c>
      <c r="I28" s="19">
        <f>IF($A28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28="#FIELD",AN28="",AND(OR($I$8="CHANGE_PCT_GE",$I$8="CHANGE_ABS_GE",$I$8="COUNT_FLAG_RULE",$I$8="AND_YES",$I$8="OR_YES"),OR(BS28="#FIELD",BS28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28)))),IF($I$18="LOW_MU",MAX(Настройки!$B$14,$I$16),IF($I$18="NEUTRAL",Настройки!$B$15,IF($I$18="IGNORE","IGNORE",IF(OR(AN28="#FIELD",BS28="#FIELD"),"Поле не найдено","Недостаточно данных")))),IF($I$8="SIGMOID_INC",MAX(Настройки!$B$14,$I$16+($I$17-$I$16)/(1+EXP(-$I$12*(IF(ISNUMBER(AN28),AN28,0)-$I$11)))),IF($I$8="SIGMOID_DEC",MAX(Настройки!$B$14,$I$16+($I$17-$I$16)/(1+EXP($I$12*(IF(ISNUMBER(AN28),AN28,0)-$I$11)))),IF($I$8="TOP_PERCENT",IF((COUNTIF(INDEX(Данные!$A$7:$CV$106,0,MATCH($I$9,Данные!$A$6:$CV$6,0)),"&gt;"&amp;IF(ISNUMBER(AN28),AN28,0))+COUNTIFS(INDEX(Данные!$A$7:$CV$106,0,MATCH($I$9,Данные!$A$6:$CV$6,0)),IF(ISNUMBER(AN28),AN28,0),Данные!$A$7:$A$106,"&lt;"&amp;$A28)+1)/COUNT(INDEX(Данные!$A$7:$CV$106,0,MATCH($I$9,Данные!$A$6:$CV$6,0)))&lt;=$I$11,$I$14,$I$15),IF($I$8="MANUAL_MU",MAX(Настройки!$B$14,MIN(1,IF(ISNUMBER(AN28),AN28,0))),IF($I$8="COUNT_FLAG_RULE",IF(IF(ISNUMBER(AN28),AN28,0)&lt;=$I$11,$I$14,IF(IF(ISNUMBER(AN28),AN28,0)&gt;=$I$12,$I$15,IF(OR(LOWER(LEFT(BS28&amp;"",2))="да",BS28=1),$I$13,$I$15))),IF(OR(AND($I$8="YES_NO",OR(LOWER(LEFT(AN28&amp;"",2))="да",AN28=1)),AND($I$8="THRESHOLD_GE",IF(ISNUMBER(AN28),AN28,0)&gt;=$I$11),AND($I$8="THRESHOLD_GT",IF(ISNUMBER(AN28),AN28,0)&gt;$I$11),AND($I$8="THRESHOLD_LE",IF(ISNUMBER(AN28),AN28,0)&lt;=$I$11),AND($I$8="THRESHOLD_LT",IF(ISNUMBER(AN28),AN28,0)&lt;$I$11),AND($I$8="CHANGE_PCT_GE",IF(IF(ISNUMBER(BS28),BS28,0)=0,IF(ISNUMBER(AN28),AN28,0)&gt;0,(IF(ISNUMBER(AN28),AN28,0)-IF(ISNUMBER(BS28),BS28,0))/ABS(IF(ISNUMBER(BS28),BS28,0))&gt;=$I$11)),AND($I$8="CHANGE_ABS_GE",ABS(IF(ISNUMBER(AN28),AN28,0)-IF(ISNUMBER(BS28),BS28,0))&gt;=$I$11),AND($I$8="COUNT_LT",IF(ISNUMBER(AN28),AN28,0)&lt;$I$11),AND($I$8="COUNT_LE",IF(ISNUMBER(AN28),AN28,0)&lt;=$I$11),AND($I$8="AND_YES",OR(LOWER(LEFT(AN28&amp;"",2))="да",AN28=1),OR(LOWER(LEFT(BS28&amp;"",2))="да",BS28=1)),AND($I$8="OR_YES",OR(OR(LOWER(LEFT(AN28&amp;"",2))="да",AN28=1),OR(LOWER(LEFT(BS28&amp;"",2))="да",BS28=1)))),$I$14,$I$15))))))))))</f>
        <v>1</v>
      </c>
      <c r="J28" s="19">
        <f>IF($A28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28="#FIELD",AO28="",AND(OR($J$8="CHANGE_PCT_GE",$J$8="CHANGE_ABS_GE",$J$8="COUNT_FLAG_RULE",$J$8="AND_YES",$J$8="OR_YES"),OR(BT28="#FIELD",BT28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28)))),IF($J$18="LOW_MU",MAX(Настройки!$B$14,$J$16),IF($J$18="NEUTRAL",Настройки!$B$15,IF($J$18="IGNORE","IGNORE",IF(OR(AO28="#FIELD",BT28="#FIELD"),"Поле не найдено","Недостаточно данных")))),IF($J$8="SIGMOID_INC",MAX(Настройки!$B$14,$J$16+($J$17-$J$16)/(1+EXP(-$J$12*(IF(ISNUMBER(AO28),AO28,0)-$J$11)))),IF($J$8="SIGMOID_DEC",MAX(Настройки!$B$14,$J$16+($J$17-$J$16)/(1+EXP($J$12*(IF(ISNUMBER(AO28),AO28,0)-$J$11)))),IF($J$8="TOP_PERCENT",IF((COUNTIF(INDEX(Данные!$A$7:$CV$106,0,MATCH($J$9,Данные!$A$6:$CV$6,0)),"&gt;"&amp;IF(ISNUMBER(AO28),AO28,0))+COUNTIFS(INDEX(Данные!$A$7:$CV$106,0,MATCH($J$9,Данные!$A$6:$CV$6,0)),IF(ISNUMBER(AO28),AO28,0),Данные!$A$7:$A$106,"&lt;"&amp;$A28)+1)/COUNT(INDEX(Данные!$A$7:$CV$106,0,MATCH($J$9,Данные!$A$6:$CV$6,0)))&lt;=$J$11,$J$14,$J$15),IF($J$8="MANUAL_MU",MAX(Настройки!$B$14,MIN(1,IF(ISNUMBER(AO28),AO28,0))),IF($J$8="COUNT_FLAG_RULE",IF(IF(ISNUMBER(AO28),AO28,0)&lt;=$J$11,$J$14,IF(IF(ISNUMBER(AO28),AO28,0)&gt;=$J$12,$J$15,IF(OR(LOWER(LEFT(BT28&amp;"",2))="да",BT28=1),$J$13,$J$15))),IF(OR(AND($J$8="YES_NO",OR(LOWER(LEFT(AO28&amp;"",2))="да",AO28=1)),AND($J$8="THRESHOLD_GE",IF(ISNUMBER(AO28),AO28,0)&gt;=$J$11),AND($J$8="THRESHOLD_GT",IF(ISNUMBER(AO28),AO28,0)&gt;$J$11),AND($J$8="THRESHOLD_LE",IF(ISNUMBER(AO28),AO28,0)&lt;=$J$11),AND($J$8="THRESHOLD_LT",IF(ISNUMBER(AO28),AO28,0)&lt;$J$11),AND($J$8="CHANGE_PCT_GE",IF(IF(ISNUMBER(BT28),BT28,0)=0,IF(ISNUMBER(AO28),AO28,0)&gt;0,(IF(ISNUMBER(AO28),AO28,0)-IF(ISNUMBER(BT28),BT28,0))/ABS(IF(ISNUMBER(BT28),BT28,0))&gt;=$J$11)),AND($J$8="CHANGE_ABS_GE",ABS(IF(ISNUMBER(AO28),AO28,0)-IF(ISNUMBER(BT28),BT28,0))&gt;=$J$11),AND($J$8="COUNT_LT",IF(ISNUMBER(AO28),AO28,0)&lt;$J$11),AND($J$8="COUNT_LE",IF(ISNUMBER(AO28),AO28,0)&lt;=$J$11),AND($J$8="AND_YES",OR(LOWER(LEFT(AO28&amp;"",2))="да",AO28=1),OR(LOWER(LEFT(BT28&amp;"",2))="да",BT28=1)),AND($J$8="OR_YES",OR(OR(LOWER(LEFT(AO28&amp;"",2))="да",AO28=1),OR(LOWER(LEFT(BT28&amp;"",2))="да",BT28=1)))),$J$14,$J$15))))))))))</f>
        <v>0.99999999999999933</v>
      </c>
      <c r="K28" s="19" t="str">
        <f>IF($A28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28="#FIELD",AP28="",AND(OR($K$8="CHANGE_PCT_GE",$K$8="CHANGE_ABS_GE",$K$8="COUNT_FLAG_RULE",$K$8="AND_YES",$K$8="OR_YES"),OR(BU28="#FIELD",BU28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28)))),IF($K$18="LOW_MU",MAX(Настройки!$B$14,$K$16),IF($K$18="NEUTRAL",Настройки!$B$15,IF($K$18="IGNORE","IGNORE",IF(OR(AP28="#FIELD",BU28="#FIELD"),"Поле не найдено","Недостаточно данных")))),IF($K$8="SIGMOID_INC",MAX(Настройки!$B$14,$K$16+($K$17-$K$16)/(1+EXP(-$K$12*(IF(ISNUMBER(AP28),AP28,0)-$K$11)))),IF($K$8="SIGMOID_DEC",MAX(Настройки!$B$14,$K$16+($K$17-$K$16)/(1+EXP($K$12*(IF(ISNUMBER(AP28),AP28,0)-$K$11)))),IF($K$8="TOP_PERCENT",IF((COUNTIF(INDEX(Данные!$A$7:$CV$106,0,MATCH($K$9,Данные!$A$6:$CV$6,0)),"&gt;"&amp;IF(ISNUMBER(AP28),AP28,0))+COUNTIFS(INDEX(Данные!$A$7:$CV$106,0,MATCH($K$9,Данные!$A$6:$CV$6,0)),IF(ISNUMBER(AP28),AP28,0),Данные!$A$7:$A$106,"&lt;"&amp;$A28)+1)/COUNT(INDEX(Данные!$A$7:$CV$106,0,MATCH($K$9,Данные!$A$6:$CV$6,0)))&lt;=$K$11,$K$14,$K$15),IF($K$8="MANUAL_MU",MAX(Настройки!$B$14,MIN(1,IF(ISNUMBER(AP28),AP28,0))),IF($K$8="COUNT_FLAG_RULE",IF(IF(ISNUMBER(AP28),AP28,0)&lt;=$K$11,$K$14,IF(IF(ISNUMBER(AP28),AP28,0)&gt;=$K$12,$K$15,IF(OR(LOWER(LEFT(BU28&amp;"",2))="да",BU28=1),$K$13,$K$15))),IF(OR(AND($K$8="YES_NO",OR(LOWER(LEFT(AP28&amp;"",2))="да",AP28=1)),AND($K$8="THRESHOLD_GE",IF(ISNUMBER(AP28),AP28,0)&gt;=$K$11),AND($K$8="THRESHOLD_GT",IF(ISNUMBER(AP28),AP28,0)&gt;$K$11),AND($K$8="THRESHOLD_LE",IF(ISNUMBER(AP28),AP28,0)&lt;=$K$11),AND($K$8="THRESHOLD_LT",IF(ISNUMBER(AP28),AP28,0)&lt;$K$11),AND($K$8="CHANGE_PCT_GE",IF(IF(ISNUMBER(BU28),BU28,0)=0,IF(ISNUMBER(AP28),AP28,0)&gt;0,(IF(ISNUMBER(AP28),AP28,0)-IF(ISNUMBER(BU28),BU28,0))/ABS(IF(ISNUMBER(BU28),BU28,0))&gt;=$K$11)),AND($K$8="CHANGE_ABS_GE",ABS(IF(ISNUMBER(AP28),AP28,0)-IF(ISNUMBER(BU28),BU28,0))&gt;=$K$11),AND($K$8="COUNT_LT",IF(ISNUMBER(AP28),AP28,0)&lt;$K$11),AND($K$8="COUNT_LE",IF(ISNUMBER(AP28),AP28,0)&lt;=$K$11),AND($K$8="AND_YES",OR(LOWER(LEFT(AP28&amp;"",2))="да",AP28=1),OR(LOWER(LEFT(BU28&amp;"",2))="да",BU28=1)),AND($K$8="OR_YES",OR(OR(LOWER(LEFT(AP28&amp;"",2))="да",AP28=1),OR(LOWER(LEFT(BU28&amp;"",2))="да",BU28=1)))),$K$14,$K$15))))))))))</f>
        <v/>
      </c>
      <c r="L28" s="19" t="str">
        <f>IF($A28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28="#FIELD",AQ28="",AND(OR($L$8="CHANGE_PCT_GE",$L$8="CHANGE_ABS_GE",$L$8="COUNT_FLAG_RULE",$L$8="AND_YES",$L$8="OR_YES"),OR(BV28="#FIELD",BV28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28)))),IF($L$18="LOW_MU",MAX(Настройки!$B$14,$L$16),IF($L$18="NEUTRAL",Настройки!$B$15,IF($L$18="IGNORE","IGNORE",IF(OR(AQ28="#FIELD",BV28="#FIELD"),"Поле не найдено","Недостаточно данных")))),IF($L$8="SIGMOID_INC",MAX(Настройки!$B$14,$L$16+($L$17-$L$16)/(1+EXP(-$L$12*(IF(ISNUMBER(AQ28),AQ28,0)-$L$11)))),IF($L$8="SIGMOID_DEC",MAX(Настройки!$B$14,$L$16+($L$17-$L$16)/(1+EXP($L$12*(IF(ISNUMBER(AQ28),AQ28,0)-$L$11)))),IF($L$8="TOP_PERCENT",IF((COUNTIF(INDEX(Данные!$A$7:$CV$106,0,MATCH($L$9,Данные!$A$6:$CV$6,0)),"&gt;"&amp;IF(ISNUMBER(AQ28),AQ28,0))+COUNTIFS(INDEX(Данные!$A$7:$CV$106,0,MATCH($L$9,Данные!$A$6:$CV$6,0)),IF(ISNUMBER(AQ28),AQ28,0),Данные!$A$7:$A$106,"&lt;"&amp;$A28)+1)/COUNT(INDEX(Данные!$A$7:$CV$106,0,MATCH($L$9,Данные!$A$6:$CV$6,0)))&lt;=$L$11,$L$14,$L$15),IF($L$8="MANUAL_MU",MAX(Настройки!$B$14,MIN(1,IF(ISNUMBER(AQ28),AQ28,0))),IF($L$8="COUNT_FLAG_RULE",IF(IF(ISNUMBER(AQ28),AQ28,0)&lt;=$L$11,$L$14,IF(IF(ISNUMBER(AQ28),AQ28,0)&gt;=$L$12,$L$15,IF(OR(LOWER(LEFT(BV28&amp;"",2))="да",BV28=1),$L$13,$L$15))),IF(OR(AND($L$8="YES_NO",OR(LOWER(LEFT(AQ28&amp;"",2))="да",AQ28=1)),AND($L$8="THRESHOLD_GE",IF(ISNUMBER(AQ28),AQ28,0)&gt;=$L$11),AND($L$8="THRESHOLD_GT",IF(ISNUMBER(AQ28),AQ28,0)&gt;$L$11),AND($L$8="THRESHOLD_LE",IF(ISNUMBER(AQ28),AQ28,0)&lt;=$L$11),AND($L$8="THRESHOLD_LT",IF(ISNUMBER(AQ28),AQ28,0)&lt;$L$11),AND($L$8="CHANGE_PCT_GE",IF(IF(ISNUMBER(BV28),BV28,0)=0,IF(ISNUMBER(AQ28),AQ28,0)&gt;0,(IF(ISNUMBER(AQ28),AQ28,0)-IF(ISNUMBER(BV28),BV28,0))/ABS(IF(ISNUMBER(BV28),BV28,0))&gt;=$L$11)),AND($L$8="CHANGE_ABS_GE",ABS(IF(ISNUMBER(AQ28),AQ28,0)-IF(ISNUMBER(BV28),BV28,0))&gt;=$L$11),AND($L$8="COUNT_LT",IF(ISNUMBER(AQ28),AQ28,0)&lt;$L$11),AND($L$8="COUNT_LE",IF(ISNUMBER(AQ28),AQ28,0)&lt;=$L$11),AND($L$8="AND_YES",OR(LOWER(LEFT(AQ28&amp;"",2))="да",AQ28=1),OR(LOWER(LEFT(BV28&amp;"",2))="да",BV28=1)),AND($L$8="OR_YES",OR(OR(LOWER(LEFT(AQ28&amp;"",2))="да",AQ28=1),OR(LOWER(LEFT(BV28&amp;"",2))="да",BV28=1)))),$L$14,$L$15))))))))))</f>
        <v/>
      </c>
      <c r="M28" s="19" t="str">
        <f>IF($A28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28="#FIELD",AR28="",AND(OR($M$8="CHANGE_PCT_GE",$M$8="CHANGE_ABS_GE",$M$8="COUNT_FLAG_RULE",$M$8="AND_YES",$M$8="OR_YES"),OR(BW28="#FIELD",BW28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28)))),IF($M$18="LOW_MU",MAX(Настройки!$B$14,$M$16),IF($M$18="NEUTRAL",Настройки!$B$15,IF($M$18="IGNORE","IGNORE",IF(OR(AR28="#FIELD",BW28="#FIELD"),"Поле не найдено","Недостаточно данных")))),IF($M$8="SIGMOID_INC",MAX(Настройки!$B$14,$M$16+($M$17-$M$16)/(1+EXP(-$M$12*(IF(ISNUMBER(AR28),AR28,0)-$M$11)))),IF($M$8="SIGMOID_DEC",MAX(Настройки!$B$14,$M$16+($M$17-$M$16)/(1+EXP($M$12*(IF(ISNUMBER(AR28),AR28,0)-$M$11)))),IF($M$8="TOP_PERCENT",IF((COUNTIF(INDEX(Данные!$A$7:$CV$106,0,MATCH($M$9,Данные!$A$6:$CV$6,0)),"&gt;"&amp;IF(ISNUMBER(AR28),AR28,0))+COUNTIFS(INDEX(Данные!$A$7:$CV$106,0,MATCH($M$9,Данные!$A$6:$CV$6,0)),IF(ISNUMBER(AR28),AR28,0),Данные!$A$7:$A$106,"&lt;"&amp;$A28)+1)/COUNT(INDEX(Данные!$A$7:$CV$106,0,MATCH($M$9,Данные!$A$6:$CV$6,0)))&lt;=$M$11,$M$14,$M$15),IF($M$8="MANUAL_MU",MAX(Настройки!$B$14,MIN(1,IF(ISNUMBER(AR28),AR28,0))),IF($M$8="COUNT_FLAG_RULE",IF(IF(ISNUMBER(AR28),AR28,0)&lt;=$M$11,$M$14,IF(IF(ISNUMBER(AR28),AR28,0)&gt;=$M$12,$M$15,IF(OR(LOWER(LEFT(BW28&amp;"",2))="да",BW28=1),$M$13,$M$15))),IF(OR(AND($M$8="YES_NO",OR(LOWER(LEFT(AR28&amp;"",2))="да",AR28=1)),AND($M$8="THRESHOLD_GE",IF(ISNUMBER(AR28),AR28,0)&gt;=$M$11),AND($M$8="THRESHOLD_GT",IF(ISNUMBER(AR28),AR28,0)&gt;$M$11),AND($M$8="THRESHOLD_LE",IF(ISNUMBER(AR28),AR28,0)&lt;=$M$11),AND($M$8="THRESHOLD_LT",IF(ISNUMBER(AR28),AR28,0)&lt;$M$11),AND($M$8="CHANGE_PCT_GE",IF(IF(ISNUMBER(BW28),BW28,0)=0,IF(ISNUMBER(AR28),AR28,0)&gt;0,(IF(ISNUMBER(AR28),AR28,0)-IF(ISNUMBER(BW28),BW28,0))/ABS(IF(ISNUMBER(BW28),BW28,0))&gt;=$M$11)),AND($M$8="CHANGE_ABS_GE",ABS(IF(ISNUMBER(AR28),AR28,0)-IF(ISNUMBER(BW28),BW28,0))&gt;=$M$11),AND($M$8="COUNT_LT",IF(ISNUMBER(AR28),AR28,0)&lt;$M$11),AND($M$8="COUNT_LE",IF(ISNUMBER(AR28),AR28,0)&lt;=$M$11),AND($M$8="AND_YES",OR(LOWER(LEFT(AR28&amp;"",2))="да",AR28=1),OR(LOWER(LEFT(BW28&amp;"",2))="да",BW28=1)),AND($M$8="OR_YES",OR(OR(LOWER(LEFT(AR28&amp;"",2))="да",AR28=1),OR(LOWER(LEFT(BW28&amp;"",2))="да",BW28=1)))),$M$14,$M$15))))))))))</f>
        <v/>
      </c>
      <c r="N28" s="19" t="str">
        <f>IF($A28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28="#FIELD",AS28="",AND(OR($N$8="CHANGE_PCT_GE",$N$8="CHANGE_ABS_GE",$N$8="COUNT_FLAG_RULE",$N$8="AND_YES",$N$8="OR_YES"),OR(BX28="#FIELD",BX28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28)))),IF($N$18="LOW_MU",MAX(Настройки!$B$14,$N$16),IF($N$18="NEUTRAL",Настройки!$B$15,IF($N$18="IGNORE","IGNORE",IF(OR(AS28="#FIELD",BX28="#FIELD"),"Поле не найдено","Недостаточно данных")))),IF($N$8="SIGMOID_INC",MAX(Настройки!$B$14,$N$16+($N$17-$N$16)/(1+EXP(-$N$12*(IF(ISNUMBER(AS28),AS28,0)-$N$11)))),IF($N$8="SIGMOID_DEC",MAX(Настройки!$B$14,$N$16+($N$17-$N$16)/(1+EXP($N$12*(IF(ISNUMBER(AS28),AS28,0)-$N$11)))),IF($N$8="TOP_PERCENT",IF((COUNTIF(INDEX(Данные!$A$7:$CV$106,0,MATCH($N$9,Данные!$A$6:$CV$6,0)),"&gt;"&amp;IF(ISNUMBER(AS28),AS28,0))+COUNTIFS(INDEX(Данные!$A$7:$CV$106,0,MATCH($N$9,Данные!$A$6:$CV$6,0)),IF(ISNUMBER(AS28),AS28,0),Данные!$A$7:$A$106,"&lt;"&amp;$A28)+1)/COUNT(INDEX(Данные!$A$7:$CV$106,0,MATCH($N$9,Данные!$A$6:$CV$6,0)))&lt;=$N$11,$N$14,$N$15),IF($N$8="MANUAL_MU",MAX(Настройки!$B$14,MIN(1,IF(ISNUMBER(AS28),AS28,0))),IF($N$8="COUNT_FLAG_RULE",IF(IF(ISNUMBER(AS28),AS28,0)&lt;=$N$11,$N$14,IF(IF(ISNUMBER(AS28),AS28,0)&gt;=$N$12,$N$15,IF(OR(LOWER(LEFT(BX28&amp;"",2))="да",BX28=1),$N$13,$N$15))),IF(OR(AND($N$8="YES_NO",OR(LOWER(LEFT(AS28&amp;"",2))="да",AS28=1)),AND($N$8="THRESHOLD_GE",IF(ISNUMBER(AS28),AS28,0)&gt;=$N$11),AND($N$8="THRESHOLD_GT",IF(ISNUMBER(AS28),AS28,0)&gt;$N$11),AND($N$8="THRESHOLD_LE",IF(ISNUMBER(AS28),AS28,0)&lt;=$N$11),AND($N$8="THRESHOLD_LT",IF(ISNUMBER(AS28),AS28,0)&lt;$N$11),AND($N$8="CHANGE_PCT_GE",IF(IF(ISNUMBER(BX28),BX28,0)=0,IF(ISNUMBER(AS28),AS28,0)&gt;0,(IF(ISNUMBER(AS28),AS28,0)-IF(ISNUMBER(BX28),BX28,0))/ABS(IF(ISNUMBER(BX28),BX28,0))&gt;=$N$11)),AND($N$8="CHANGE_ABS_GE",ABS(IF(ISNUMBER(AS28),AS28,0)-IF(ISNUMBER(BX28),BX28,0))&gt;=$N$11),AND($N$8="COUNT_LT",IF(ISNUMBER(AS28),AS28,0)&lt;$N$11),AND($N$8="COUNT_LE",IF(ISNUMBER(AS28),AS28,0)&lt;=$N$11),AND($N$8="AND_YES",OR(LOWER(LEFT(AS28&amp;"",2))="да",AS28=1),OR(LOWER(LEFT(BX28&amp;"",2))="да",BX28=1)),AND($N$8="OR_YES",OR(OR(LOWER(LEFT(AS28&amp;"",2))="да",AS28=1),OR(LOWER(LEFT(BX28&amp;"",2))="да",BX28=1)))),$N$14,$N$15))))))))))</f>
        <v/>
      </c>
      <c r="O28" s="19" t="str">
        <f>IF($A28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28="#FIELD",AT28="",AND(OR($O$8="CHANGE_PCT_GE",$O$8="CHANGE_ABS_GE",$O$8="COUNT_FLAG_RULE",$O$8="AND_YES",$O$8="OR_YES"),OR(BY28="#FIELD",BY28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28)))),IF($O$18="LOW_MU",MAX(Настройки!$B$14,$O$16),IF($O$18="NEUTRAL",Настройки!$B$15,IF($O$18="IGNORE","IGNORE",IF(OR(AT28="#FIELD",BY28="#FIELD"),"Поле не найдено","Недостаточно данных")))),IF($O$8="SIGMOID_INC",MAX(Настройки!$B$14,$O$16+($O$17-$O$16)/(1+EXP(-$O$12*(IF(ISNUMBER(AT28),AT28,0)-$O$11)))),IF($O$8="SIGMOID_DEC",MAX(Настройки!$B$14,$O$16+($O$17-$O$16)/(1+EXP($O$12*(IF(ISNUMBER(AT28),AT28,0)-$O$11)))),IF($O$8="TOP_PERCENT",IF((COUNTIF(INDEX(Данные!$A$7:$CV$106,0,MATCH($O$9,Данные!$A$6:$CV$6,0)),"&gt;"&amp;IF(ISNUMBER(AT28),AT28,0))+COUNTIFS(INDEX(Данные!$A$7:$CV$106,0,MATCH($O$9,Данные!$A$6:$CV$6,0)),IF(ISNUMBER(AT28),AT28,0),Данные!$A$7:$A$106,"&lt;"&amp;$A28)+1)/COUNT(INDEX(Данные!$A$7:$CV$106,0,MATCH($O$9,Данные!$A$6:$CV$6,0)))&lt;=$O$11,$O$14,$O$15),IF($O$8="MANUAL_MU",MAX(Настройки!$B$14,MIN(1,IF(ISNUMBER(AT28),AT28,0))),IF($O$8="COUNT_FLAG_RULE",IF(IF(ISNUMBER(AT28),AT28,0)&lt;=$O$11,$O$14,IF(IF(ISNUMBER(AT28),AT28,0)&gt;=$O$12,$O$15,IF(OR(LOWER(LEFT(BY28&amp;"",2))="да",BY28=1),$O$13,$O$15))),IF(OR(AND($O$8="YES_NO",OR(LOWER(LEFT(AT28&amp;"",2))="да",AT28=1)),AND($O$8="THRESHOLD_GE",IF(ISNUMBER(AT28),AT28,0)&gt;=$O$11),AND($O$8="THRESHOLD_GT",IF(ISNUMBER(AT28),AT28,0)&gt;$O$11),AND($O$8="THRESHOLD_LE",IF(ISNUMBER(AT28),AT28,0)&lt;=$O$11),AND($O$8="THRESHOLD_LT",IF(ISNUMBER(AT28),AT28,0)&lt;$O$11),AND($O$8="CHANGE_PCT_GE",IF(IF(ISNUMBER(BY28),BY28,0)=0,IF(ISNUMBER(AT28),AT28,0)&gt;0,(IF(ISNUMBER(AT28),AT28,0)-IF(ISNUMBER(BY28),BY28,0))/ABS(IF(ISNUMBER(BY28),BY28,0))&gt;=$O$11)),AND($O$8="CHANGE_ABS_GE",ABS(IF(ISNUMBER(AT28),AT28,0)-IF(ISNUMBER(BY28),BY28,0))&gt;=$O$11),AND($O$8="COUNT_LT",IF(ISNUMBER(AT28),AT28,0)&lt;$O$11),AND($O$8="COUNT_LE",IF(ISNUMBER(AT28),AT28,0)&lt;=$O$11),AND($O$8="AND_YES",OR(LOWER(LEFT(AT28&amp;"",2))="да",AT28=1),OR(LOWER(LEFT(BY28&amp;"",2))="да",BY28=1)),AND($O$8="OR_YES",OR(OR(LOWER(LEFT(AT28&amp;"",2))="да",AT28=1),OR(LOWER(LEFT(BY28&amp;"",2))="да",BY28=1)))),$O$14,$O$15))))))))))</f>
        <v/>
      </c>
      <c r="P28" s="19" t="str">
        <f>IF($A28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28="#FIELD",AU28="",AND(OR($P$8="CHANGE_PCT_GE",$P$8="CHANGE_ABS_GE",$P$8="COUNT_FLAG_RULE",$P$8="AND_YES",$P$8="OR_YES"),OR(BZ28="#FIELD",BZ28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28)))),IF($P$18="LOW_MU",MAX(Настройки!$B$14,$P$16),IF($P$18="NEUTRAL",Настройки!$B$15,IF($P$18="IGNORE","IGNORE",IF(OR(AU28="#FIELD",BZ28="#FIELD"),"Поле не найдено","Недостаточно данных")))),IF($P$8="SIGMOID_INC",MAX(Настройки!$B$14,$P$16+($P$17-$P$16)/(1+EXP(-$P$12*(IF(ISNUMBER(AU28),AU28,0)-$P$11)))),IF($P$8="SIGMOID_DEC",MAX(Настройки!$B$14,$P$16+($P$17-$P$16)/(1+EXP($P$12*(IF(ISNUMBER(AU28),AU28,0)-$P$11)))),IF($P$8="TOP_PERCENT",IF((COUNTIF(INDEX(Данные!$A$7:$CV$106,0,MATCH($P$9,Данные!$A$6:$CV$6,0)),"&gt;"&amp;IF(ISNUMBER(AU28),AU28,0))+COUNTIFS(INDEX(Данные!$A$7:$CV$106,0,MATCH($P$9,Данные!$A$6:$CV$6,0)),IF(ISNUMBER(AU28),AU28,0),Данные!$A$7:$A$106,"&lt;"&amp;$A28)+1)/COUNT(INDEX(Данные!$A$7:$CV$106,0,MATCH($P$9,Данные!$A$6:$CV$6,0)))&lt;=$P$11,$P$14,$P$15),IF($P$8="MANUAL_MU",MAX(Настройки!$B$14,MIN(1,IF(ISNUMBER(AU28),AU28,0))),IF($P$8="COUNT_FLAG_RULE",IF(IF(ISNUMBER(AU28),AU28,0)&lt;=$P$11,$P$14,IF(IF(ISNUMBER(AU28),AU28,0)&gt;=$P$12,$P$15,IF(OR(LOWER(LEFT(BZ28&amp;"",2))="да",BZ28=1),$P$13,$P$15))),IF(OR(AND($P$8="YES_NO",OR(LOWER(LEFT(AU28&amp;"",2))="да",AU28=1)),AND($P$8="THRESHOLD_GE",IF(ISNUMBER(AU28),AU28,0)&gt;=$P$11),AND($P$8="THRESHOLD_GT",IF(ISNUMBER(AU28),AU28,0)&gt;$P$11),AND($P$8="THRESHOLD_LE",IF(ISNUMBER(AU28),AU28,0)&lt;=$P$11),AND($P$8="THRESHOLD_LT",IF(ISNUMBER(AU28),AU28,0)&lt;$P$11),AND($P$8="CHANGE_PCT_GE",IF(IF(ISNUMBER(BZ28),BZ28,0)=0,IF(ISNUMBER(AU28),AU28,0)&gt;0,(IF(ISNUMBER(AU28),AU28,0)-IF(ISNUMBER(BZ28),BZ28,0))/ABS(IF(ISNUMBER(BZ28),BZ28,0))&gt;=$P$11)),AND($P$8="CHANGE_ABS_GE",ABS(IF(ISNUMBER(AU28),AU28,0)-IF(ISNUMBER(BZ28),BZ28,0))&gt;=$P$11),AND($P$8="COUNT_LT",IF(ISNUMBER(AU28),AU28,0)&lt;$P$11),AND($P$8="COUNT_LE",IF(ISNUMBER(AU28),AU28,0)&lt;=$P$11),AND($P$8="AND_YES",OR(LOWER(LEFT(AU28&amp;"",2))="да",AU28=1),OR(LOWER(LEFT(BZ28&amp;"",2))="да",BZ28=1)),AND($P$8="OR_YES",OR(OR(LOWER(LEFT(AU28&amp;"",2))="да",AU28=1),OR(LOWER(LEFT(BZ28&amp;"",2))="да",BZ28=1)))),$P$14,$P$15))))))))))</f>
        <v/>
      </c>
      <c r="Q28" s="19" t="str">
        <f>IF($A28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28="#FIELD",AV28="",AND(OR($Q$8="CHANGE_PCT_GE",$Q$8="CHANGE_ABS_GE",$Q$8="COUNT_FLAG_RULE",$Q$8="AND_YES",$Q$8="OR_YES"),OR(CA28="#FIELD",CA28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28)))),IF($Q$18="LOW_MU",MAX(Настройки!$B$14,$Q$16),IF($Q$18="NEUTRAL",Настройки!$B$15,IF($Q$18="IGNORE","IGNORE",IF(OR(AV28="#FIELD",CA28="#FIELD"),"Поле не найдено","Недостаточно данных")))),IF($Q$8="SIGMOID_INC",MAX(Настройки!$B$14,$Q$16+($Q$17-$Q$16)/(1+EXP(-$Q$12*(IF(ISNUMBER(AV28),AV28,0)-$Q$11)))),IF($Q$8="SIGMOID_DEC",MAX(Настройки!$B$14,$Q$16+($Q$17-$Q$16)/(1+EXP($Q$12*(IF(ISNUMBER(AV28),AV28,0)-$Q$11)))),IF($Q$8="TOP_PERCENT",IF((COUNTIF(INDEX(Данные!$A$7:$CV$106,0,MATCH($Q$9,Данные!$A$6:$CV$6,0)),"&gt;"&amp;IF(ISNUMBER(AV28),AV28,0))+COUNTIFS(INDEX(Данные!$A$7:$CV$106,0,MATCH($Q$9,Данные!$A$6:$CV$6,0)),IF(ISNUMBER(AV28),AV28,0),Данные!$A$7:$A$106,"&lt;"&amp;$A28)+1)/COUNT(INDEX(Данные!$A$7:$CV$106,0,MATCH($Q$9,Данные!$A$6:$CV$6,0)))&lt;=$Q$11,$Q$14,$Q$15),IF($Q$8="MANUAL_MU",MAX(Настройки!$B$14,MIN(1,IF(ISNUMBER(AV28),AV28,0))),IF($Q$8="COUNT_FLAG_RULE",IF(IF(ISNUMBER(AV28),AV28,0)&lt;=$Q$11,$Q$14,IF(IF(ISNUMBER(AV28),AV28,0)&gt;=$Q$12,$Q$15,IF(OR(LOWER(LEFT(CA28&amp;"",2))="да",CA28=1),$Q$13,$Q$15))),IF(OR(AND($Q$8="YES_NO",OR(LOWER(LEFT(AV28&amp;"",2))="да",AV28=1)),AND($Q$8="THRESHOLD_GE",IF(ISNUMBER(AV28),AV28,0)&gt;=$Q$11),AND($Q$8="THRESHOLD_GT",IF(ISNUMBER(AV28),AV28,0)&gt;$Q$11),AND($Q$8="THRESHOLD_LE",IF(ISNUMBER(AV28),AV28,0)&lt;=$Q$11),AND($Q$8="THRESHOLD_LT",IF(ISNUMBER(AV28),AV28,0)&lt;$Q$11),AND($Q$8="CHANGE_PCT_GE",IF(IF(ISNUMBER(CA28),CA28,0)=0,IF(ISNUMBER(AV28),AV28,0)&gt;0,(IF(ISNUMBER(AV28),AV28,0)-IF(ISNUMBER(CA28),CA28,0))/ABS(IF(ISNUMBER(CA28),CA28,0))&gt;=$Q$11)),AND($Q$8="CHANGE_ABS_GE",ABS(IF(ISNUMBER(AV28),AV28,0)-IF(ISNUMBER(CA28),CA28,0))&gt;=$Q$11),AND($Q$8="COUNT_LT",IF(ISNUMBER(AV28),AV28,0)&lt;$Q$11),AND($Q$8="COUNT_LE",IF(ISNUMBER(AV28),AV28,0)&lt;=$Q$11),AND($Q$8="AND_YES",OR(LOWER(LEFT(AV28&amp;"",2))="да",AV28=1),OR(LOWER(LEFT(CA28&amp;"",2))="да",CA28=1)),AND($Q$8="OR_YES",OR(OR(LOWER(LEFT(AV28&amp;"",2))="да",AV28=1),OR(LOWER(LEFT(CA28&amp;"",2))="да",CA28=1)))),$Q$14,$Q$15))))))))))</f>
        <v/>
      </c>
      <c r="R28" s="69" t="str">
        <f>IF($A28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28="#FIELD",AW28="",AND(OR($R$8="CHANGE_PCT_GE",$R$8="CHANGE_ABS_GE",$R$8="COUNT_FLAG_RULE",$R$8="AND_YES",$R$8="OR_YES"),OR(CB28="#FIELD",CB28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28)))),IF($R$18="LOW_MU",MAX(Настройки!$B$14,$R$16),IF($R$18="NEUTRAL",Настройки!$B$15,IF($R$18="IGNORE","IGNORE",IF(OR(AW28="#FIELD",CB28="#FIELD"),"Поле не найдено","Недостаточно данных")))),IF($R$8="SIGMOID_INC",MAX(Настройки!$B$14,$R$16+($R$17-$R$16)/(1+EXP(-$R$12*(IF(ISNUMBER(AW28),AW28,0)-$R$11)))),IF($R$8="SIGMOID_DEC",MAX(Настройки!$B$14,$R$16+($R$17-$R$16)/(1+EXP($R$12*(IF(ISNUMBER(AW28),AW28,0)-$R$11)))),IF($R$8="TOP_PERCENT",IF((COUNTIF(INDEX(Данные!$A$7:$CV$106,0,MATCH($R$9,Данные!$A$6:$CV$6,0)),"&gt;"&amp;IF(ISNUMBER(AW28),AW28,0))+COUNTIFS(INDEX(Данные!$A$7:$CV$106,0,MATCH($R$9,Данные!$A$6:$CV$6,0)),IF(ISNUMBER(AW28),AW28,0),Данные!$A$7:$A$106,"&lt;"&amp;$A28)+1)/COUNT(INDEX(Данные!$A$7:$CV$106,0,MATCH($R$9,Данные!$A$6:$CV$6,0)))&lt;=$R$11,$R$14,$R$15),IF($R$8="MANUAL_MU",MAX(Настройки!$B$14,MIN(1,IF(ISNUMBER(AW28),AW28,0))),IF($R$8="COUNT_FLAG_RULE",IF(IF(ISNUMBER(AW28),AW28,0)&lt;=$R$11,$R$14,IF(IF(ISNUMBER(AW28),AW28,0)&gt;=$R$12,$R$15,IF(OR(LOWER(LEFT(CB28&amp;"",2))="да",CB28=1),$R$13,$R$15))),IF(OR(AND($R$8="YES_NO",OR(LOWER(LEFT(AW28&amp;"",2))="да",AW28=1)),AND($R$8="THRESHOLD_GE",IF(ISNUMBER(AW28),AW28,0)&gt;=$R$11),AND($R$8="THRESHOLD_GT",IF(ISNUMBER(AW28),AW28,0)&gt;$R$11),AND($R$8="THRESHOLD_LE",IF(ISNUMBER(AW28),AW28,0)&lt;=$R$11),AND($R$8="THRESHOLD_LT",IF(ISNUMBER(AW28),AW28,0)&lt;$R$11),AND($R$8="CHANGE_PCT_GE",IF(IF(ISNUMBER(CB28),CB28,0)=0,IF(ISNUMBER(AW28),AW28,0)&gt;0,(IF(ISNUMBER(AW28),AW28,0)-IF(ISNUMBER(CB28),CB28,0))/ABS(IF(ISNUMBER(CB28),CB28,0))&gt;=$R$11)),AND($R$8="CHANGE_ABS_GE",ABS(IF(ISNUMBER(AW28),AW28,0)-IF(ISNUMBER(CB28),CB28,0))&gt;=$R$11),AND($R$8="COUNT_LT",IF(ISNUMBER(AW28),AW28,0)&lt;$R$11),AND($R$8="COUNT_LE",IF(ISNUMBER(AW28),AW28,0)&lt;=$R$11),AND($R$8="AND_YES",OR(LOWER(LEFT(AW28&amp;"",2))="да",AW28=1),OR(LOWER(LEFT(CB28&amp;"",2))="да",CB28=1)),AND($R$8="OR_YES",OR(OR(LOWER(LEFT(AW28&amp;"",2))="да",AW28=1),OR(LOWER(LEFT(CB28&amp;"",2))="да",CB28=1)))),$R$14,$R$15))))))))))</f>
        <v/>
      </c>
      <c r="S28" s="70" t="str">
        <f>IF($A28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28="#FIELD",AX28="",AND(OR($S$8="CHANGE_PCT_GE",$S$8="CHANGE_ABS_GE",$S$8="COUNT_FLAG_RULE",$S$8="AND_YES",$S$8="OR_YES"),OR(CC28="#FIELD",CC28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28)))),IF($S$18="LOW_MU",MAX(Настройки!$B$14,$S$16),IF($S$18="NEUTRAL",Настройки!$B$15,IF($S$18="IGNORE","IGNORE",IF(OR(AX28="#FIELD",CC28="#FIELD"),"Поле не найдено","Недостаточно данных")))),IF($S$8="SIGMOID_INC",MAX(Настройки!$B$14,$S$16+($S$17-$S$16)/(1+EXP(-$S$12*(IF(ISNUMBER(AX28),AX28,0)-$S$11)))),IF($S$8="SIGMOID_DEC",MAX(Настройки!$B$14,$S$16+($S$17-$S$16)/(1+EXP($S$12*(IF(ISNUMBER(AX28),AX28,0)-$S$11)))),IF($S$8="TOP_PERCENT",IF((COUNTIF(INDEX(Данные!$A$7:$CV$106,0,MATCH($S$9,Данные!$A$6:$CV$6,0)),"&gt;"&amp;IF(ISNUMBER(AX28),AX28,0))+COUNTIFS(INDEX(Данные!$A$7:$CV$106,0,MATCH($S$9,Данные!$A$6:$CV$6,0)),IF(ISNUMBER(AX28),AX28,0),Данные!$A$7:$A$106,"&lt;"&amp;$A28)+1)/COUNT(INDEX(Данные!$A$7:$CV$106,0,MATCH($S$9,Данные!$A$6:$CV$6,0)))&lt;=$S$11,$S$14,$S$15),IF($S$8="MANUAL_MU",MAX(Настройки!$B$14,MIN(1,IF(ISNUMBER(AX28),AX28,0))),IF($S$8="COUNT_FLAG_RULE",IF(IF(ISNUMBER(AX28),AX28,0)&lt;=$S$11,$S$14,IF(IF(ISNUMBER(AX28),AX28,0)&gt;=$S$12,$S$15,IF(OR(LOWER(LEFT(CC28&amp;"",2))="да",CC28=1),$S$13,$S$15))),IF(OR(AND($S$8="YES_NO",OR(LOWER(LEFT(AX28&amp;"",2))="да",AX28=1)),AND($S$8="THRESHOLD_GE",IF(ISNUMBER(AX28),AX28,0)&gt;=$S$11),AND($S$8="THRESHOLD_GT",IF(ISNUMBER(AX28),AX28,0)&gt;$S$11),AND($S$8="THRESHOLD_LE",IF(ISNUMBER(AX28),AX28,0)&lt;=$S$11),AND($S$8="THRESHOLD_LT",IF(ISNUMBER(AX28),AX28,0)&lt;$S$11),AND($S$8="CHANGE_PCT_GE",IF(IF(ISNUMBER(CC28),CC28,0)=0,IF(ISNUMBER(AX28),AX28,0)&gt;0,(IF(ISNUMBER(AX28),AX28,0)-IF(ISNUMBER(CC28),CC28,0))/ABS(IF(ISNUMBER(CC28),CC28,0))&gt;=$S$11)),AND($S$8="CHANGE_ABS_GE",ABS(IF(ISNUMBER(AX28),AX28,0)-IF(ISNUMBER(CC28),CC28,0))&gt;=$S$11),AND($S$8="COUNT_LT",IF(ISNUMBER(AX28),AX28,0)&lt;$S$11),AND($S$8="COUNT_LE",IF(ISNUMBER(AX28),AX28,0)&lt;=$S$11),AND($S$8="AND_YES",OR(LOWER(LEFT(AX28&amp;"",2))="да",AX28=1),OR(LOWER(LEFT(CC28&amp;"",2))="да",CC28=1)),AND($S$8="OR_YES",OR(OR(LOWER(LEFT(AX28&amp;"",2))="да",AX28=1),OR(LOWER(LEFT(CC28&amp;"",2))="да",CC28=1)))),$S$14,$S$15))))))))))</f>
        <v/>
      </c>
      <c r="T28" s="70" t="str">
        <f>IF($A28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28="#FIELD",AY28="",AND(OR($T$8="CHANGE_PCT_GE",$T$8="CHANGE_ABS_GE",$T$8="COUNT_FLAG_RULE",$T$8="AND_YES",$T$8="OR_YES"),OR(CD28="#FIELD",CD28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28)))),IF($T$18="LOW_MU",MAX(Настройки!$B$14,$T$16),IF($T$18="NEUTRAL",Настройки!$B$15,IF($T$18="IGNORE","IGNORE",IF(OR(AY28="#FIELD",CD28="#FIELD"),"Поле не найдено","Недостаточно данных")))),IF($T$8="SIGMOID_INC",MAX(Настройки!$B$14,$T$16+($T$17-$T$16)/(1+EXP(-$T$12*(IF(ISNUMBER(AY28),AY28,0)-$T$11)))),IF($T$8="SIGMOID_DEC",MAX(Настройки!$B$14,$T$16+($T$17-$T$16)/(1+EXP($T$12*(IF(ISNUMBER(AY28),AY28,0)-$T$11)))),IF($T$8="TOP_PERCENT",IF((COUNTIF(INDEX(Данные!$A$7:$CV$106,0,MATCH($T$9,Данные!$A$6:$CV$6,0)),"&gt;"&amp;IF(ISNUMBER(AY28),AY28,0))+COUNTIFS(INDEX(Данные!$A$7:$CV$106,0,MATCH($T$9,Данные!$A$6:$CV$6,0)),IF(ISNUMBER(AY28),AY28,0),Данные!$A$7:$A$106,"&lt;"&amp;$A28)+1)/COUNT(INDEX(Данные!$A$7:$CV$106,0,MATCH($T$9,Данные!$A$6:$CV$6,0)))&lt;=$T$11,$T$14,$T$15),IF($T$8="MANUAL_MU",MAX(Настройки!$B$14,MIN(1,IF(ISNUMBER(AY28),AY28,0))),IF($T$8="COUNT_FLAG_RULE",IF(IF(ISNUMBER(AY28),AY28,0)&lt;=$T$11,$T$14,IF(IF(ISNUMBER(AY28),AY28,0)&gt;=$T$12,$T$15,IF(OR(LOWER(LEFT(CD28&amp;"",2))="да",CD28=1),$T$13,$T$15))),IF(OR(AND($T$8="YES_NO",OR(LOWER(LEFT(AY28&amp;"",2))="да",AY28=1)),AND($T$8="THRESHOLD_GE",IF(ISNUMBER(AY28),AY28,0)&gt;=$T$11),AND($T$8="THRESHOLD_GT",IF(ISNUMBER(AY28),AY28,0)&gt;$T$11),AND($T$8="THRESHOLD_LE",IF(ISNUMBER(AY28),AY28,0)&lt;=$T$11),AND($T$8="THRESHOLD_LT",IF(ISNUMBER(AY28),AY28,0)&lt;$T$11),AND($T$8="CHANGE_PCT_GE",IF(IF(ISNUMBER(CD28),CD28,0)=0,IF(ISNUMBER(AY28),AY28,0)&gt;0,(IF(ISNUMBER(AY28),AY28,0)-IF(ISNUMBER(CD28),CD28,0))/ABS(IF(ISNUMBER(CD28),CD28,0))&gt;=$T$11)),AND($T$8="CHANGE_ABS_GE",ABS(IF(ISNUMBER(AY28),AY28,0)-IF(ISNUMBER(CD28),CD28,0))&gt;=$T$11),AND($T$8="COUNT_LT",IF(ISNUMBER(AY28),AY28,0)&lt;$T$11),AND($T$8="COUNT_LE",IF(ISNUMBER(AY28),AY28,0)&lt;=$T$11),AND($T$8="AND_YES",OR(LOWER(LEFT(AY28&amp;"",2))="да",AY28=1),OR(LOWER(LEFT(CD28&amp;"",2))="да",CD28=1)),AND($T$8="OR_YES",OR(OR(LOWER(LEFT(AY28&amp;"",2))="да",AY28=1),OR(LOWER(LEFT(CD28&amp;"",2))="да",CD28=1)))),$T$14,$T$15))))))))))</f>
        <v/>
      </c>
      <c r="U28" s="70" t="str">
        <f>IF($A28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28="#FIELD",AZ28="",AND(OR($U$8="CHANGE_PCT_GE",$U$8="CHANGE_ABS_GE",$U$8="COUNT_FLAG_RULE",$U$8="AND_YES",$U$8="OR_YES"),OR(CE28="#FIELD",CE28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28)))),IF($U$18="LOW_MU",MAX(Настройки!$B$14,$U$16),IF($U$18="NEUTRAL",Настройки!$B$15,IF($U$18="IGNORE","IGNORE",IF(OR(AZ28="#FIELD",CE28="#FIELD"),"Поле не найдено","Недостаточно данных")))),IF($U$8="SIGMOID_INC",MAX(Настройки!$B$14,$U$16+($U$17-$U$16)/(1+EXP(-$U$12*(IF(ISNUMBER(AZ28),AZ28,0)-$U$11)))),IF($U$8="SIGMOID_DEC",MAX(Настройки!$B$14,$U$16+($U$17-$U$16)/(1+EXP($U$12*(IF(ISNUMBER(AZ28),AZ28,0)-$U$11)))),IF($U$8="TOP_PERCENT",IF((COUNTIF(INDEX(Данные!$A$7:$CV$106,0,MATCH($U$9,Данные!$A$6:$CV$6,0)),"&gt;"&amp;IF(ISNUMBER(AZ28),AZ28,0))+COUNTIFS(INDEX(Данные!$A$7:$CV$106,0,MATCH($U$9,Данные!$A$6:$CV$6,0)),IF(ISNUMBER(AZ28),AZ28,0),Данные!$A$7:$A$106,"&lt;"&amp;$A28)+1)/COUNT(INDEX(Данные!$A$7:$CV$106,0,MATCH($U$9,Данные!$A$6:$CV$6,0)))&lt;=$U$11,$U$14,$U$15),IF($U$8="MANUAL_MU",MAX(Настройки!$B$14,MIN(1,IF(ISNUMBER(AZ28),AZ28,0))),IF($U$8="COUNT_FLAG_RULE",IF(IF(ISNUMBER(AZ28),AZ28,0)&lt;=$U$11,$U$14,IF(IF(ISNUMBER(AZ28),AZ28,0)&gt;=$U$12,$U$15,IF(OR(LOWER(LEFT(CE28&amp;"",2))="да",CE28=1),$U$13,$U$15))),IF(OR(AND($U$8="YES_NO",OR(LOWER(LEFT(AZ28&amp;"",2))="да",AZ28=1)),AND($U$8="THRESHOLD_GE",IF(ISNUMBER(AZ28),AZ28,0)&gt;=$U$11),AND($U$8="THRESHOLD_GT",IF(ISNUMBER(AZ28),AZ28,0)&gt;$U$11),AND($U$8="THRESHOLD_LE",IF(ISNUMBER(AZ28),AZ28,0)&lt;=$U$11),AND($U$8="THRESHOLD_LT",IF(ISNUMBER(AZ28),AZ28,0)&lt;$U$11),AND($U$8="CHANGE_PCT_GE",IF(IF(ISNUMBER(CE28),CE28,0)=0,IF(ISNUMBER(AZ28),AZ28,0)&gt;0,(IF(ISNUMBER(AZ28),AZ28,0)-IF(ISNUMBER(CE28),CE28,0))/ABS(IF(ISNUMBER(CE28),CE28,0))&gt;=$U$11)),AND($U$8="CHANGE_ABS_GE",ABS(IF(ISNUMBER(AZ28),AZ28,0)-IF(ISNUMBER(CE28),CE28,0))&gt;=$U$11),AND($U$8="COUNT_LT",IF(ISNUMBER(AZ28),AZ28,0)&lt;$U$11),AND($U$8="COUNT_LE",IF(ISNUMBER(AZ28),AZ28,0)&lt;=$U$11),AND($U$8="AND_YES",OR(LOWER(LEFT(AZ28&amp;"",2))="да",AZ28=1),OR(LOWER(LEFT(CE28&amp;"",2))="да",CE28=1)),AND($U$8="OR_YES",OR(OR(LOWER(LEFT(AZ28&amp;"",2))="да",AZ28=1),OR(LOWER(LEFT(CE28&amp;"",2))="да",CE28=1)))),$U$14,$U$15))))))))))</f>
        <v/>
      </c>
      <c r="V28" s="70" t="str">
        <f>IF($A28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28="#FIELD",BA28="",AND(OR($V$8="CHANGE_PCT_GE",$V$8="CHANGE_ABS_GE",$V$8="COUNT_FLAG_RULE",$V$8="AND_YES",$V$8="OR_YES"),OR(CF28="#FIELD",CF28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28)))),IF($V$18="LOW_MU",MAX(Настройки!$B$14,$V$16),IF($V$18="NEUTRAL",Настройки!$B$15,IF($V$18="IGNORE","IGNORE",IF(OR(BA28="#FIELD",CF28="#FIELD"),"Поле не найдено","Недостаточно данных")))),IF($V$8="SIGMOID_INC",MAX(Настройки!$B$14,$V$16+($V$17-$V$16)/(1+EXP(-$V$12*(IF(ISNUMBER(BA28),BA28,0)-$V$11)))),IF($V$8="SIGMOID_DEC",MAX(Настройки!$B$14,$V$16+($V$17-$V$16)/(1+EXP($V$12*(IF(ISNUMBER(BA28),BA28,0)-$V$11)))),IF($V$8="TOP_PERCENT",IF((COUNTIF(INDEX(Данные!$A$7:$CV$106,0,MATCH($V$9,Данные!$A$6:$CV$6,0)),"&gt;"&amp;IF(ISNUMBER(BA28),BA28,0))+COUNTIFS(INDEX(Данные!$A$7:$CV$106,0,MATCH($V$9,Данные!$A$6:$CV$6,0)),IF(ISNUMBER(BA28),BA28,0),Данные!$A$7:$A$106,"&lt;"&amp;$A28)+1)/COUNT(INDEX(Данные!$A$7:$CV$106,0,MATCH($V$9,Данные!$A$6:$CV$6,0)))&lt;=$V$11,$V$14,$V$15),IF($V$8="MANUAL_MU",MAX(Настройки!$B$14,MIN(1,IF(ISNUMBER(BA28),BA28,0))),IF($V$8="COUNT_FLAG_RULE",IF(IF(ISNUMBER(BA28),BA28,0)&lt;=$V$11,$V$14,IF(IF(ISNUMBER(BA28),BA28,0)&gt;=$V$12,$V$15,IF(OR(LOWER(LEFT(CF28&amp;"",2))="да",CF28=1),$V$13,$V$15))),IF(OR(AND($V$8="YES_NO",OR(LOWER(LEFT(BA28&amp;"",2))="да",BA28=1)),AND($V$8="THRESHOLD_GE",IF(ISNUMBER(BA28),BA28,0)&gt;=$V$11),AND($V$8="THRESHOLD_GT",IF(ISNUMBER(BA28),BA28,0)&gt;$V$11),AND($V$8="THRESHOLD_LE",IF(ISNUMBER(BA28),BA28,0)&lt;=$V$11),AND($V$8="THRESHOLD_LT",IF(ISNUMBER(BA28),BA28,0)&lt;$V$11),AND($V$8="CHANGE_PCT_GE",IF(IF(ISNUMBER(CF28),CF28,0)=0,IF(ISNUMBER(BA28),BA28,0)&gt;0,(IF(ISNUMBER(BA28),BA28,0)-IF(ISNUMBER(CF28),CF28,0))/ABS(IF(ISNUMBER(CF28),CF28,0))&gt;=$V$11)),AND($V$8="CHANGE_ABS_GE",ABS(IF(ISNUMBER(BA28),BA28,0)-IF(ISNUMBER(CF28),CF28,0))&gt;=$V$11),AND($V$8="COUNT_LT",IF(ISNUMBER(BA28),BA28,0)&lt;$V$11),AND($V$8="COUNT_LE",IF(ISNUMBER(BA28),BA28,0)&lt;=$V$11),AND($V$8="AND_YES",OR(LOWER(LEFT(BA28&amp;"",2))="да",BA28=1),OR(LOWER(LEFT(CF28&amp;"",2))="да",CF28=1)),AND($V$8="OR_YES",OR(OR(LOWER(LEFT(BA28&amp;"",2))="да",BA28=1),OR(LOWER(LEFT(CF28&amp;"",2))="да",CF28=1)))),$V$14,$V$15))))))))))</f>
        <v/>
      </c>
      <c r="W28" s="70" t="str">
        <f>IF($A28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28="#FIELD",BB28="",AND(OR($W$8="CHANGE_PCT_GE",$W$8="CHANGE_ABS_GE",$W$8="COUNT_FLAG_RULE",$W$8="AND_YES",$W$8="OR_YES"),OR(CG28="#FIELD",CG28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28)))),IF($W$18="LOW_MU",MAX(Настройки!$B$14,$W$16),IF($W$18="NEUTRAL",Настройки!$B$15,IF($W$18="IGNORE","IGNORE",IF(OR(BB28="#FIELD",CG28="#FIELD"),"Поле не найдено","Недостаточно данных")))),IF($W$8="SIGMOID_INC",MAX(Настройки!$B$14,$W$16+($W$17-$W$16)/(1+EXP(-$W$12*(IF(ISNUMBER(BB28),BB28,0)-$W$11)))),IF($W$8="SIGMOID_DEC",MAX(Настройки!$B$14,$W$16+($W$17-$W$16)/(1+EXP($W$12*(IF(ISNUMBER(BB28),BB28,0)-$W$11)))),IF($W$8="TOP_PERCENT",IF((COUNTIF(INDEX(Данные!$A$7:$CV$106,0,MATCH($W$9,Данные!$A$6:$CV$6,0)),"&gt;"&amp;IF(ISNUMBER(BB28),BB28,0))+COUNTIFS(INDEX(Данные!$A$7:$CV$106,0,MATCH($W$9,Данные!$A$6:$CV$6,0)),IF(ISNUMBER(BB28),BB28,0),Данные!$A$7:$A$106,"&lt;"&amp;$A28)+1)/COUNT(INDEX(Данные!$A$7:$CV$106,0,MATCH($W$9,Данные!$A$6:$CV$6,0)))&lt;=$W$11,$W$14,$W$15),IF($W$8="MANUAL_MU",MAX(Настройки!$B$14,MIN(1,IF(ISNUMBER(BB28),BB28,0))),IF($W$8="COUNT_FLAG_RULE",IF(IF(ISNUMBER(BB28),BB28,0)&lt;=$W$11,$W$14,IF(IF(ISNUMBER(BB28),BB28,0)&gt;=$W$12,$W$15,IF(OR(LOWER(LEFT(CG28&amp;"",2))="да",CG28=1),$W$13,$W$15))),IF(OR(AND($W$8="YES_NO",OR(LOWER(LEFT(BB28&amp;"",2))="да",BB28=1)),AND($W$8="THRESHOLD_GE",IF(ISNUMBER(BB28),BB28,0)&gt;=$W$11),AND($W$8="THRESHOLD_GT",IF(ISNUMBER(BB28),BB28,0)&gt;$W$11),AND($W$8="THRESHOLD_LE",IF(ISNUMBER(BB28),BB28,0)&lt;=$W$11),AND($W$8="THRESHOLD_LT",IF(ISNUMBER(BB28),BB28,0)&lt;$W$11),AND($W$8="CHANGE_PCT_GE",IF(IF(ISNUMBER(CG28),CG28,0)=0,IF(ISNUMBER(BB28),BB28,0)&gt;0,(IF(ISNUMBER(BB28),BB28,0)-IF(ISNUMBER(CG28),CG28,0))/ABS(IF(ISNUMBER(CG28),CG28,0))&gt;=$W$11)),AND($W$8="CHANGE_ABS_GE",ABS(IF(ISNUMBER(BB28),BB28,0)-IF(ISNUMBER(CG28),CG28,0))&gt;=$W$11),AND($W$8="COUNT_LT",IF(ISNUMBER(BB28),BB28,0)&lt;$W$11),AND($W$8="COUNT_LE",IF(ISNUMBER(BB28),BB28,0)&lt;=$W$11),AND($W$8="AND_YES",OR(LOWER(LEFT(BB28&amp;"",2))="да",BB28=1),OR(LOWER(LEFT(CG28&amp;"",2))="да",CG28=1)),AND($W$8="OR_YES",OR(OR(LOWER(LEFT(BB28&amp;"",2))="да",BB28=1),OR(LOWER(LEFT(CG28&amp;"",2))="да",CG28=1)))),$W$14,$W$15))))))))))</f>
        <v/>
      </c>
      <c r="X28" s="70" t="str">
        <f>IF($A28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28="#FIELD",BC28="",AND(OR($X$8="CHANGE_PCT_GE",$X$8="CHANGE_ABS_GE",$X$8="COUNT_FLAG_RULE",$X$8="AND_YES",$X$8="OR_YES"),OR(CH28="#FIELD",CH28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28)))),IF($X$18="LOW_MU",MAX(Настройки!$B$14,$X$16),IF($X$18="NEUTRAL",Настройки!$B$15,IF($X$18="IGNORE","IGNORE",IF(OR(BC28="#FIELD",CH28="#FIELD"),"Поле не найдено","Недостаточно данных")))),IF($X$8="SIGMOID_INC",MAX(Настройки!$B$14,$X$16+($X$17-$X$16)/(1+EXP(-$X$12*(IF(ISNUMBER(BC28),BC28,0)-$X$11)))),IF($X$8="SIGMOID_DEC",MAX(Настройки!$B$14,$X$16+($X$17-$X$16)/(1+EXP($X$12*(IF(ISNUMBER(BC28),BC28,0)-$X$11)))),IF($X$8="TOP_PERCENT",IF((COUNTIF(INDEX(Данные!$A$7:$CV$106,0,MATCH($X$9,Данные!$A$6:$CV$6,0)),"&gt;"&amp;IF(ISNUMBER(BC28),BC28,0))+COUNTIFS(INDEX(Данные!$A$7:$CV$106,0,MATCH($X$9,Данные!$A$6:$CV$6,0)),IF(ISNUMBER(BC28),BC28,0),Данные!$A$7:$A$106,"&lt;"&amp;$A28)+1)/COUNT(INDEX(Данные!$A$7:$CV$106,0,MATCH($X$9,Данные!$A$6:$CV$6,0)))&lt;=$X$11,$X$14,$X$15),IF($X$8="MANUAL_MU",MAX(Настройки!$B$14,MIN(1,IF(ISNUMBER(BC28),BC28,0))),IF($X$8="COUNT_FLAG_RULE",IF(IF(ISNUMBER(BC28),BC28,0)&lt;=$X$11,$X$14,IF(IF(ISNUMBER(BC28),BC28,0)&gt;=$X$12,$X$15,IF(OR(LOWER(LEFT(CH28&amp;"",2))="да",CH28=1),$X$13,$X$15))),IF(OR(AND($X$8="YES_NO",OR(LOWER(LEFT(BC28&amp;"",2))="да",BC28=1)),AND($X$8="THRESHOLD_GE",IF(ISNUMBER(BC28),BC28,0)&gt;=$X$11),AND($X$8="THRESHOLD_GT",IF(ISNUMBER(BC28),BC28,0)&gt;$X$11),AND($X$8="THRESHOLD_LE",IF(ISNUMBER(BC28),BC28,0)&lt;=$X$11),AND($X$8="THRESHOLD_LT",IF(ISNUMBER(BC28),BC28,0)&lt;$X$11),AND($X$8="CHANGE_PCT_GE",IF(IF(ISNUMBER(CH28),CH28,0)=0,IF(ISNUMBER(BC28),BC28,0)&gt;0,(IF(ISNUMBER(BC28),BC28,0)-IF(ISNUMBER(CH28),CH28,0))/ABS(IF(ISNUMBER(CH28),CH28,0))&gt;=$X$11)),AND($X$8="CHANGE_ABS_GE",ABS(IF(ISNUMBER(BC28),BC28,0)-IF(ISNUMBER(CH28),CH28,0))&gt;=$X$11),AND($X$8="COUNT_LT",IF(ISNUMBER(BC28),BC28,0)&lt;$X$11),AND($X$8="COUNT_LE",IF(ISNUMBER(BC28),BC28,0)&lt;=$X$11),AND($X$8="AND_YES",OR(LOWER(LEFT(BC28&amp;"",2))="да",BC28=1),OR(LOWER(LEFT(CH28&amp;"",2))="да",CH28=1)),AND($X$8="OR_YES",OR(OR(LOWER(LEFT(BC28&amp;"",2))="да",BC28=1),OR(LOWER(LEFT(CH28&amp;"",2))="да",CH28=1)))),$X$14,$X$15))))))))))</f>
        <v/>
      </c>
      <c r="Y28" s="70" t="str">
        <f>IF($A28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28="#FIELD",BD28="",AND(OR($Y$8="CHANGE_PCT_GE",$Y$8="CHANGE_ABS_GE",$Y$8="COUNT_FLAG_RULE",$Y$8="AND_YES",$Y$8="OR_YES"),OR(CI28="#FIELD",CI28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28)))),IF($Y$18="LOW_MU",MAX(Настройки!$B$14,$Y$16),IF($Y$18="NEUTRAL",Настройки!$B$15,IF($Y$18="IGNORE","IGNORE",IF(OR(BD28="#FIELD",CI28="#FIELD"),"Поле не найдено","Недостаточно данных")))),IF($Y$8="SIGMOID_INC",MAX(Настройки!$B$14,$Y$16+($Y$17-$Y$16)/(1+EXP(-$Y$12*(IF(ISNUMBER(BD28),BD28,0)-$Y$11)))),IF($Y$8="SIGMOID_DEC",MAX(Настройки!$B$14,$Y$16+($Y$17-$Y$16)/(1+EXP($Y$12*(IF(ISNUMBER(BD28),BD28,0)-$Y$11)))),IF($Y$8="TOP_PERCENT",IF((COUNTIF(INDEX(Данные!$A$7:$CV$106,0,MATCH($Y$9,Данные!$A$6:$CV$6,0)),"&gt;"&amp;IF(ISNUMBER(BD28),BD28,0))+COUNTIFS(INDEX(Данные!$A$7:$CV$106,0,MATCH($Y$9,Данные!$A$6:$CV$6,0)),IF(ISNUMBER(BD28),BD28,0),Данные!$A$7:$A$106,"&lt;"&amp;$A28)+1)/COUNT(INDEX(Данные!$A$7:$CV$106,0,MATCH($Y$9,Данные!$A$6:$CV$6,0)))&lt;=$Y$11,$Y$14,$Y$15),IF($Y$8="MANUAL_MU",MAX(Настройки!$B$14,MIN(1,IF(ISNUMBER(BD28),BD28,0))),IF($Y$8="COUNT_FLAG_RULE",IF(IF(ISNUMBER(BD28),BD28,0)&lt;=$Y$11,$Y$14,IF(IF(ISNUMBER(BD28),BD28,0)&gt;=$Y$12,$Y$15,IF(OR(LOWER(LEFT(CI28&amp;"",2))="да",CI28=1),$Y$13,$Y$15))),IF(OR(AND($Y$8="YES_NO",OR(LOWER(LEFT(BD28&amp;"",2))="да",BD28=1)),AND($Y$8="THRESHOLD_GE",IF(ISNUMBER(BD28),BD28,0)&gt;=$Y$11),AND($Y$8="THRESHOLD_GT",IF(ISNUMBER(BD28),BD28,0)&gt;$Y$11),AND($Y$8="THRESHOLD_LE",IF(ISNUMBER(BD28),BD28,0)&lt;=$Y$11),AND($Y$8="THRESHOLD_LT",IF(ISNUMBER(BD28),BD28,0)&lt;$Y$11),AND($Y$8="CHANGE_PCT_GE",IF(IF(ISNUMBER(CI28),CI28,0)=0,IF(ISNUMBER(BD28),BD28,0)&gt;0,(IF(ISNUMBER(BD28),BD28,0)-IF(ISNUMBER(CI28),CI28,0))/ABS(IF(ISNUMBER(CI28),CI28,0))&gt;=$Y$11)),AND($Y$8="CHANGE_ABS_GE",ABS(IF(ISNUMBER(BD28),BD28,0)-IF(ISNUMBER(CI28),CI28,0))&gt;=$Y$11),AND($Y$8="COUNT_LT",IF(ISNUMBER(BD28),BD28,0)&lt;$Y$11),AND($Y$8="COUNT_LE",IF(ISNUMBER(BD28),BD28,0)&lt;=$Y$11),AND($Y$8="AND_YES",OR(LOWER(LEFT(BD28&amp;"",2))="да",BD28=1),OR(LOWER(LEFT(CI28&amp;"",2))="да",CI28=1)),AND($Y$8="OR_YES",OR(OR(LOWER(LEFT(BD28&amp;"",2))="да",BD28=1),OR(LOWER(LEFT(CI28&amp;"",2))="да",CI28=1)))),$Y$14,$Y$15))))))))))</f>
        <v/>
      </c>
      <c r="Z28" s="70" t="str">
        <f>IF($A28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28="#FIELD",BE28="",AND(OR($Z$8="CHANGE_PCT_GE",$Z$8="CHANGE_ABS_GE",$Z$8="COUNT_FLAG_RULE",$Z$8="AND_YES",$Z$8="OR_YES"),OR(CJ28="#FIELD",CJ28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28)))),IF($Z$18="LOW_MU",MAX(Настройки!$B$14,$Z$16),IF($Z$18="NEUTRAL",Настройки!$B$15,IF($Z$18="IGNORE","IGNORE",IF(OR(BE28="#FIELD",CJ28="#FIELD"),"Поле не найдено","Недостаточно данных")))),IF($Z$8="SIGMOID_INC",MAX(Настройки!$B$14,$Z$16+($Z$17-$Z$16)/(1+EXP(-$Z$12*(IF(ISNUMBER(BE28),BE28,0)-$Z$11)))),IF($Z$8="SIGMOID_DEC",MAX(Настройки!$B$14,$Z$16+($Z$17-$Z$16)/(1+EXP($Z$12*(IF(ISNUMBER(BE28),BE28,0)-$Z$11)))),IF($Z$8="TOP_PERCENT",IF((COUNTIF(INDEX(Данные!$A$7:$CV$106,0,MATCH($Z$9,Данные!$A$6:$CV$6,0)),"&gt;"&amp;IF(ISNUMBER(BE28),BE28,0))+COUNTIFS(INDEX(Данные!$A$7:$CV$106,0,MATCH($Z$9,Данные!$A$6:$CV$6,0)),IF(ISNUMBER(BE28),BE28,0),Данные!$A$7:$A$106,"&lt;"&amp;$A28)+1)/COUNT(INDEX(Данные!$A$7:$CV$106,0,MATCH($Z$9,Данные!$A$6:$CV$6,0)))&lt;=$Z$11,$Z$14,$Z$15),IF($Z$8="MANUAL_MU",MAX(Настройки!$B$14,MIN(1,IF(ISNUMBER(BE28),BE28,0))),IF($Z$8="COUNT_FLAG_RULE",IF(IF(ISNUMBER(BE28),BE28,0)&lt;=$Z$11,$Z$14,IF(IF(ISNUMBER(BE28),BE28,0)&gt;=$Z$12,$Z$15,IF(OR(LOWER(LEFT(CJ28&amp;"",2))="да",CJ28=1),$Z$13,$Z$15))),IF(OR(AND($Z$8="YES_NO",OR(LOWER(LEFT(BE28&amp;"",2))="да",BE28=1)),AND($Z$8="THRESHOLD_GE",IF(ISNUMBER(BE28),BE28,0)&gt;=$Z$11),AND($Z$8="THRESHOLD_GT",IF(ISNUMBER(BE28),BE28,0)&gt;$Z$11),AND($Z$8="THRESHOLD_LE",IF(ISNUMBER(BE28),BE28,0)&lt;=$Z$11),AND($Z$8="THRESHOLD_LT",IF(ISNUMBER(BE28),BE28,0)&lt;$Z$11),AND($Z$8="CHANGE_PCT_GE",IF(IF(ISNUMBER(CJ28),CJ28,0)=0,IF(ISNUMBER(BE28),BE28,0)&gt;0,(IF(ISNUMBER(BE28),BE28,0)-IF(ISNUMBER(CJ28),CJ28,0))/ABS(IF(ISNUMBER(CJ28),CJ28,0))&gt;=$Z$11)),AND($Z$8="CHANGE_ABS_GE",ABS(IF(ISNUMBER(BE28),BE28,0)-IF(ISNUMBER(CJ28),CJ28,0))&gt;=$Z$11),AND($Z$8="COUNT_LT",IF(ISNUMBER(BE28),BE28,0)&lt;$Z$11),AND($Z$8="COUNT_LE",IF(ISNUMBER(BE28),BE28,0)&lt;=$Z$11),AND($Z$8="AND_YES",OR(LOWER(LEFT(BE28&amp;"",2))="да",BE28=1),OR(LOWER(LEFT(CJ28&amp;"",2))="да",CJ28=1)),AND($Z$8="OR_YES",OR(OR(LOWER(LEFT(BE28&amp;"",2))="да",BE28=1),OR(LOWER(LEFT(CJ28&amp;"",2))="да",CJ28=1)))),$Z$14,$Z$15))))))))))</f>
        <v/>
      </c>
      <c r="AA28" s="70" t="str">
        <f>IF($A28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28="#FIELD",BF28="",AND(OR($AA$8="CHANGE_PCT_GE",$AA$8="CHANGE_ABS_GE",$AA$8="COUNT_FLAG_RULE",$AA$8="AND_YES",$AA$8="OR_YES"),OR(CK28="#FIELD",CK28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28)))),IF($AA$18="LOW_MU",MAX(Настройки!$B$14,$AA$16),IF($AA$18="NEUTRAL",Настройки!$B$15,IF($AA$18="IGNORE","IGNORE",IF(OR(BF28="#FIELD",CK28="#FIELD"),"Поле не найдено","Недостаточно данных")))),IF($AA$8="SIGMOID_INC",MAX(Настройки!$B$14,$AA$16+($AA$17-$AA$16)/(1+EXP(-$AA$12*(IF(ISNUMBER(BF28),BF28,0)-$AA$11)))),IF($AA$8="SIGMOID_DEC",MAX(Настройки!$B$14,$AA$16+($AA$17-$AA$16)/(1+EXP($AA$12*(IF(ISNUMBER(BF28),BF28,0)-$AA$11)))),IF($AA$8="TOP_PERCENT",IF((COUNTIF(INDEX(Данные!$A$7:$CV$106,0,MATCH($AA$9,Данные!$A$6:$CV$6,0)),"&gt;"&amp;IF(ISNUMBER(BF28),BF28,0))+COUNTIFS(INDEX(Данные!$A$7:$CV$106,0,MATCH($AA$9,Данные!$A$6:$CV$6,0)),IF(ISNUMBER(BF28),BF28,0),Данные!$A$7:$A$106,"&lt;"&amp;$A28)+1)/COUNT(INDEX(Данные!$A$7:$CV$106,0,MATCH($AA$9,Данные!$A$6:$CV$6,0)))&lt;=$AA$11,$AA$14,$AA$15),IF($AA$8="MANUAL_MU",MAX(Настройки!$B$14,MIN(1,IF(ISNUMBER(BF28),BF28,0))),IF($AA$8="COUNT_FLAG_RULE",IF(IF(ISNUMBER(BF28),BF28,0)&lt;=$AA$11,$AA$14,IF(IF(ISNUMBER(BF28),BF28,0)&gt;=$AA$12,$AA$15,IF(OR(LOWER(LEFT(CK28&amp;"",2))="да",CK28=1),$AA$13,$AA$15))),IF(OR(AND($AA$8="YES_NO",OR(LOWER(LEFT(BF28&amp;"",2))="да",BF28=1)),AND($AA$8="THRESHOLD_GE",IF(ISNUMBER(BF28),BF28,0)&gt;=$AA$11),AND($AA$8="THRESHOLD_GT",IF(ISNUMBER(BF28),BF28,0)&gt;$AA$11),AND($AA$8="THRESHOLD_LE",IF(ISNUMBER(BF28),BF28,0)&lt;=$AA$11),AND($AA$8="THRESHOLD_LT",IF(ISNUMBER(BF28),BF28,0)&lt;$AA$11),AND($AA$8="CHANGE_PCT_GE",IF(IF(ISNUMBER(CK28),CK28,0)=0,IF(ISNUMBER(BF28),BF28,0)&gt;0,(IF(ISNUMBER(BF28),BF28,0)-IF(ISNUMBER(CK28),CK28,0))/ABS(IF(ISNUMBER(CK28),CK28,0))&gt;=$AA$11)),AND($AA$8="CHANGE_ABS_GE",ABS(IF(ISNUMBER(BF28),BF28,0)-IF(ISNUMBER(CK28),CK28,0))&gt;=$AA$11),AND($AA$8="COUNT_LT",IF(ISNUMBER(BF28),BF28,0)&lt;$AA$11),AND($AA$8="COUNT_LE",IF(ISNUMBER(BF28),BF28,0)&lt;=$AA$11),AND($AA$8="AND_YES",OR(LOWER(LEFT(BF28&amp;"",2))="да",BF28=1),OR(LOWER(LEFT(CK28&amp;"",2))="да",CK28=1)),AND($AA$8="OR_YES",OR(OR(LOWER(LEFT(BF28&amp;"",2))="да",BF28=1),OR(LOWER(LEFT(CK28&amp;"",2))="да",CK28=1)))),$AA$14,$AA$15))))))))))</f>
        <v/>
      </c>
      <c r="AB28" s="70" t="str">
        <f>IF($A28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28="#FIELD",BG28="",AND(OR($AB$8="CHANGE_PCT_GE",$AB$8="CHANGE_ABS_GE",$AB$8="COUNT_FLAG_RULE",$AB$8="AND_YES",$AB$8="OR_YES"),OR(CL28="#FIELD",CL28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28)))),IF($AB$18="LOW_MU",MAX(Настройки!$B$14,$AB$16),IF($AB$18="NEUTRAL",Настройки!$B$15,IF($AB$18="IGNORE","IGNORE",IF(OR(BG28="#FIELD",CL28="#FIELD"),"Поле не найдено","Недостаточно данных")))),IF($AB$8="SIGMOID_INC",MAX(Настройки!$B$14,$AB$16+($AB$17-$AB$16)/(1+EXP(-$AB$12*(IF(ISNUMBER(BG28),BG28,0)-$AB$11)))),IF($AB$8="SIGMOID_DEC",MAX(Настройки!$B$14,$AB$16+($AB$17-$AB$16)/(1+EXP($AB$12*(IF(ISNUMBER(BG28),BG28,0)-$AB$11)))),IF($AB$8="TOP_PERCENT",IF((COUNTIF(INDEX(Данные!$A$7:$CV$106,0,MATCH($AB$9,Данные!$A$6:$CV$6,0)),"&gt;"&amp;IF(ISNUMBER(BG28),BG28,0))+COUNTIFS(INDEX(Данные!$A$7:$CV$106,0,MATCH($AB$9,Данные!$A$6:$CV$6,0)),IF(ISNUMBER(BG28),BG28,0),Данные!$A$7:$A$106,"&lt;"&amp;$A28)+1)/COUNT(INDEX(Данные!$A$7:$CV$106,0,MATCH($AB$9,Данные!$A$6:$CV$6,0)))&lt;=$AB$11,$AB$14,$AB$15),IF($AB$8="MANUAL_MU",MAX(Настройки!$B$14,MIN(1,IF(ISNUMBER(BG28),BG28,0))),IF($AB$8="COUNT_FLAG_RULE",IF(IF(ISNUMBER(BG28),BG28,0)&lt;=$AB$11,$AB$14,IF(IF(ISNUMBER(BG28),BG28,0)&gt;=$AB$12,$AB$15,IF(OR(LOWER(LEFT(CL28&amp;"",2))="да",CL28=1),$AB$13,$AB$15))),IF(OR(AND($AB$8="YES_NO",OR(LOWER(LEFT(BG28&amp;"",2))="да",BG28=1)),AND($AB$8="THRESHOLD_GE",IF(ISNUMBER(BG28),BG28,0)&gt;=$AB$11),AND($AB$8="THRESHOLD_GT",IF(ISNUMBER(BG28),BG28,0)&gt;$AB$11),AND($AB$8="THRESHOLD_LE",IF(ISNUMBER(BG28),BG28,0)&lt;=$AB$11),AND($AB$8="THRESHOLD_LT",IF(ISNUMBER(BG28),BG28,0)&lt;$AB$11),AND($AB$8="CHANGE_PCT_GE",IF(IF(ISNUMBER(CL28),CL28,0)=0,IF(ISNUMBER(BG28),BG28,0)&gt;0,(IF(ISNUMBER(BG28),BG28,0)-IF(ISNUMBER(CL28),CL28,0))/ABS(IF(ISNUMBER(CL28),CL28,0))&gt;=$AB$11)),AND($AB$8="CHANGE_ABS_GE",ABS(IF(ISNUMBER(BG28),BG28,0)-IF(ISNUMBER(CL28),CL28,0))&gt;=$AB$11),AND($AB$8="COUNT_LT",IF(ISNUMBER(BG28),BG28,0)&lt;$AB$11),AND($AB$8="COUNT_LE",IF(ISNUMBER(BG28),BG28,0)&lt;=$AB$11),AND($AB$8="AND_YES",OR(LOWER(LEFT(BG28&amp;"",2))="да",BG28=1),OR(LOWER(LEFT(CL28&amp;"",2))="да",CL28=1)),AND($AB$8="OR_YES",OR(OR(LOWER(LEFT(BG28&amp;"",2))="да",BG28=1),OR(LOWER(LEFT(CL28&amp;"",2))="да",CL28=1)))),$AB$14,$AB$15))))))))))</f>
        <v/>
      </c>
      <c r="AC28" s="70" t="str">
        <f>IF($A28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28="#FIELD",BH28="",AND(OR($AC$8="CHANGE_PCT_GE",$AC$8="CHANGE_ABS_GE",$AC$8="COUNT_FLAG_RULE",$AC$8="AND_YES",$AC$8="OR_YES"),OR(CM28="#FIELD",CM28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28)))),IF($AC$18="LOW_MU",MAX(Настройки!$B$14,$AC$16),IF($AC$18="NEUTRAL",Настройки!$B$15,IF($AC$18="IGNORE","IGNORE",IF(OR(BH28="#FIELD",CM28="#FIELD"),"Поле не найдено","Недостаточно данных")))),IF($AC$8="SIGMOID_INC",MAX(Настройки!$B$14,$AC$16+($AC$17-$AC$16)/(1+EXP(-$AC$12*(IF(ISNUMBER(BH28),BH28,0)-$AC$11)))),IF($AC$8="SIGMOID_DEC",MAX(Настройки!$B$14,$AC$16+($AC$17-$AC$16)/(1+EXP($AC$12*(IF(ISNUMBER(BH28),BH28,0)-$AC$11)))),IF($AC$8="TOP_PERCENT",IF((COUNTIF(INDEX(Данные!$A$7:$CV$106,0,MATCH($AC$9,Данные!$A$6:$CV$6,0)),"&gt;"&amp;IF(ISNUMBER(BH28),BH28,0))+COUNTIFS(INDEX(Данные!$A$7:$CV$106,0,MATCH($AC$9,Данные!$A$6:$CV$6,0)),IF(ISNUMBER(BH28),BH28,0),Данные!$A$7:$A$106,"&lt;"&amp;$A28)+1)/COUNT(INDEX(Данные!$A$7:$CV$106,0,MATCH($AC$9,Данные!$A$6:$CV$6,0)))&lt;=$AC$11,$AC$14,$AC$15),IF($AC$8="MANUAL_MU",MAX(Настройки!$B$14,MIN(1,IF(ISNUMBER(BH28),BH28,0))),IF($AC$8="COUNT_FLAG_RULE",IF(IF(ISNUMBER(BH28),BH28,0)&lt;=$AC$11,$AC$14,IF(IF(ISNUMBER(BH28),BH28,0)&gt;=$AC$12,$AC$15,IF(OR(LOWER(LEFT(CM28&amp;"",2))="да",CM28=1),$AC$13,$AC$15))),IF(OR(AND($AC$8="YES_NO",OR(LOWER(LEFT(BH28&amp;"",2))="да",BH28=1)),AND($AC$8="THRESHOLD_GE",IF(ISNUMBER(BH28),BH28,0)&gt;=$AC$11),AND($AC$8="THRESHOLD_GT",IF(ISNUMBER(BH28),BH28,0)&gt;$AC$11),AND($AC$8="THRESHOLD_LE",IF(ISNUMBER(BH28),BH28,0)&lt;=$AC$11),AND($AC$8="THRESHOLD_LT",IF(ISNUMBER(BH28),BH28,0)&lt;$AC$11),AND($AC$8="CHANGE_PCT_GE",IF(IF(ISNUMBER(CM28),CM28,0)=0,IF(ISNUMBER(BH28),BH28,0)&gt;0,(IF(ISNUMBER(BH28),BH28,0)-IF(ISNUMBER(CM28),CM28,0))/ABS(IF(ISNUMBER(CM28),CM28,0))&gt;=$AC$11)),AND($AC$8="CHANGE_ABS_GE",ABS(IF(ISNUMBER(BH28),BH28,0)-IF(ISNUMBER(CM28),CM28,0))&gt;=$AC$11),AND($AC$8="COUNT_LT",IF(ISNUMBER(BH28),BH28,0)&lt;$AC$11),AND($AC$8="COUNT_LE",IF(ISNUMBER(BH28),BH28,0)&lt;=$AC$11),AND($AC$8="AND_YES",OR(LOWER(LEFT(BH28&amp;"",2))="да",BH28=1),OR(LOWER(LEFT(CM28&amp;"",2))="да",CM28=1)),AND($AC$8="OR_YES",OR(OR(LOWER(LEFT(BH28&amp;"",2))="да",BH28=1),OR(LOWER(LEFT(CM28&amp;"",2))="да",CM28=1)))),$AC$14,$AC$15))))))))))</f>
        <v/>
      </c>
      <c r="AD28" s="70" t="str">
        <f>IF($A28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28="#FIELD",BI28="",AND(OR($AD$8="CHANGE_PCT_GE",$AD$8="CHANGE_ABS_GE",$AD$8="COUNT_FLAG_RULE",$AD$8="AND_YES",$AD$8="OR_YES"),OR(CN28="#FIELD",CN28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28)))),IF($AD$18="LOW_MU",MAX(Настройки!$B$14,$AD$16),IF($AD$18="NEUTRAL",Настройки!$B$15,IF($AD$18="IGNORE","IGNORE",IF(OR(BI28="#FIELD",CN28="#FIELD"),"Поле не найдено","Недостаточно данных")))),IF($AD$8="SIGMOID_INC",MAX(Настройки!$B$14,$AD$16+($AD$17-$AD$16)/(1+EXP(-$AD$12*(IF(ISNUMBER(BI28),BI28,0)-$AD$11)))),IF($AD$8="SIGMOID_DEC",MAX(Настройки!$B$14,$AD$16+($AD$17-$AD$16)/(1+EXP($AD$12*(IF(ISNUMBER(BI28),BI28,0)-$AD$11)))),IF($AD$8="TOP_PERCENT",IF((COUNTIF(INDEX(Данные!$A$7:$CV$106,0,MATCH($AD$9,Данные!$A$6:$CV$6,0)),"&gt;"&amp;IF(ISNUMBER(BI28),BI28,0))+COUNTIFS(INDEX(Данные!$A$7:$CV$106,0,MATCH($AD$9,Данные!$A$6:$CV$6,0)),IF(ISNUMBER(BI28),BI28,0),Данные!$A$7:$A$106,"&lt;"&amp;$A28)+1)/COUNT(INDEX(Данные!$A$7:$CV$106,0,MATCH($AD$9,Данные!$A$6:$CV$6,0)))&lt;=$AD$11,$AD$14,$AD$15),IF($AD$8="MANUAL_MU",MAX(Настройки!$B$14,MIN(1,IF(ISNUMBER(BI28),BI28,0))),IF($AD$8="COUNT_FLAG_RULE",IF(IF(ISNUMBER(BI28),BI28,0)&lt;=$AD$11,$AD$14,IF(IF(ISNUMBER(BI28),BI28,0)&gt;=$AD$12,$AD$15,IF(OR(LOWER(LEFT(CN28&amp;"",2))="да",CN28=1),$AD$13,$AD$15))),IF(OR(AND($AD$8="YES_NO",OR(LOWER(LEFT(BI28&amp;"",2))="да",BI28=1)),AND($AD$8="THRESHOLD_GE",IF(ISNUMBER(BI28),BI28,0)&gt;=$AD$11),AND($AD$8="THRESHOLD_GT",IF(ISNUMBER(BI28),BI28,0)&gt;$AD$11),AND($AD$8="THRESHOLD_LE",IF(ISNUMBER(BI28),BI28,0)&lt;=$AD$11),AND($AD$8="THRESHOLD_LT",IF(ISNUMBER(BI28),BI28,0)&lt;$AD$11),AND($AD$8="CHANGE_PCT_GE",IF(IF(ISNUMBER(CN28),CN28,0)=0,IF(ISNUMBER(BI28),BI28,0)&gt;0,(IF(ISNUMBER(BI28),BI28,0)-IF(ISNUMBER(CN28),CN28,0))/ABS(IF(ISNUMBER(CN28),CN28,0))&gt;=$AD$11)),AND($AD$8="CHANGE_ABS_GE",ABS(IF(ISNUMBER(BI28),BI28,0)-IF(ISNUMBER(CN28),CN28,0))&gt;=$AD$11),AND($AD$8="COUNT_LT",IF(ISNUMBER(BI28),BI28,0)&lt;$AD$11),AND($AD$8="COUNT_LE",IF(ISNUMBER(BI28),BI28,0)&lt;=$AD$11),AND($AD$8="AND_YES",OR(LOWER(LEFT(BI28&amp;"",2))="да",BI28=1),OR(LOWER(LEFT(CN28&amp;"",2))="да",CN28=1)),AND($AD$8="OR_YES",OR(OR(LOWER(LEFT(BI28&amp;"",2))="да",BI28=1),OR(LOWER(LEFT(CN28&amp;"",2))="да",CN28=1)))),$AD$14,$AD$15))))))))))</f>
        <v/>
      </c>
      <c r="AE28" s="71" t="str">
        <f>IF($A28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28="#FIELD",BJ28="",AND(OR($AE$8="CHANGE_PCT_GE",$AE$8="CHANGE_ABS_GE",$AE$8="COUNT_FLAG_RULE",$AE$8="AND_YES",$AE$8="OR_YES"),OR(CO28="#FIELD",CO28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28)))),IF($AE$18="LOW_MU",MAX(Настройки!$B$14,$AE$16),IF($AE$18="NEUTRAL",Настройки!$B$15,IF($AE$18="IGNORE","IGNORE",IF(OR(BJ28="#FIELD",CO28="#FIELD"),"Поле не найдено","Недостаточно данных")))),IF($AE$8="SIGMOID_INC",MAX(Настройки!$B$14,$AE$16+($AE$17-$AE$16)/(1+EXP(-$AE$12*(IF(ISNUMBER(BJ28),BJ28,0)-$AE$11)))),IF($AE$8="SIGMOID_DEC",MAX(Настройки!$B$14,$AE$16+($AE$17-$AE$16)/(1+EXP($AE$12*(IF(ISNUMBER(BJ28),BJ28,0)-$AE$11)))),IF($AE$8="TOP_PERCENT",IF((COUNTIF(INDEX(Данные!$A$7:$CV$106,0,MATCH($AE$9,Данные!$A$6:$CV$6,0)),"&gt;"&amp;IF(ISNUMBER(BJ28),BJ28,0))+COUNTIFS(INDEX(Данные!$A$7:$CV$106,0,MATCH($AE$9,Данные!$A$6:$CV$6,0)),IF(ISNUMBER(BJ28),BJ28,0),Данные!$A$7:$A$106,"&lt;"&amp;$A28)+1)/COUNT(INDEX(Данные!$A$7:$CV$106,0,MATCH($AE$9,Данные!$A$6:$CV$6,0)))&lt;=$AE$11,$AE$14,$AE$15),IF($AE$8="MANUAL_MU",MAX(Настройки!$B$14,MIN(1,IF(ISNUMBER(BJ28),BJ28,0))),IF($AE$8="COUNT_FLAG_RULE",IF(IF(ISNUMBER(BJ28),BJ28,0)&lt;=$AE$11,$AE$14,IF(IF(ISNUMBER(BJ28),BJ28,0)&gt;=$AE$12,$AE$15,IF(OR(LOWER(LEFT(CO28&amp;"",2))="да",CO28=1),$AE$13,$AE$15))),IF(OR(AND($AE$8="YES_NO",OR(LOWER(LEFT(BJ28&amp;"",2))="да",BJ28=1)),AND($AE$8="THRESHOLD_GE",IF(ISNUMBER(BJ28),BJ28,0)&gt;=$AE$11),AND($AE$8="THRESHOLD_GT",IF(ISNUMBER(BJ28),BJ28,0)&gt;$AE$11),AND($AE$8="THRESHOLD_LE",IF(ISNUMBER(BJ28),BJ28,0)&lt;=$AE$11),AND($AE$8="THRESHOLD_LT",IF(ISNUMBER(BJ28),BJ28,0)&lt;$AE$11),AND($AE$8="CHANGE_PCT_GE",IF(IF(ISNUMBER(CO28),CO28,0)=0,IF(ISNUMBER(BJ28),BJ28,0)&gt;0,(IF(ISNUMBER(BJ28),BJ28,0)-IF(ISNUMBER(CO28),CO28,0))/ABS(IF(ISNUMBER(CO28),CO28,0))&gt;=$AE$11)),AND($AE$8="CHANGE_ABS_GE",ABS(IF(ISNUMBER(BJ28),BJ28,0)-IF(ISNUMBER(CO28),CO28,0))&gt;=$AE$11),AND($AE$8="COUNT_LT",IF(ISNUMBER(BJ28),BJ28,0)&lt;$AE$11),AND($AE$8="COUNT_LE",IF(ISNUMBER(BJ28),BJ28,0)&lt;=$AE$11),AND($AE$8="AND_YES",OR(LOWER(LEFT(BJ28&amp;"",2))="да",BJ28=1),OR(LOWER(LEFT(CO28&amp;"",2))="да",CO28=1)),AND($AE$8="OR_YES",OR(OR(LOWER(LEFT(BJ28&amp;"",2))="да",BJ28=1),OR(LOWER(LEFT(CO28&amp;"",2))="да",CO28=1)))),$AE$14,$AE$15))))))))))</f>
        <v/>
      </c>
      <c r="AF28" s="75"/>
      <c r="AG28" s="76" t="str">
        <f>IF($A28="","",IF($B$4&lt;&gt;"Да","",IF($B$9="","",IF(COUNTIF(Данные!$A$6:$CV$6,$B$9)=0,"#FIELD",INDEX(Данные!$A$7:$CV$106,ROW()-19,MATCH($B$9,Данные!$A$6:$CV$6,0))))))</f>
        <v>Нет</v>
      </c>
      <c r="AH28" s="76" t="str">
        <f>IF($A28="","",IF($C$4&lt;&gt;"Да","",IF($C$9="","",IF(COUNTIF(Данные!$A$6:$CV$6,$C$9)=0,"#FIELD",INDEX(Данные!$A$7:$CV$106,ROW()-19,MATCH($C$9,Данные!$A$6:$CV$6,0))))))</f>
        <v>Да</v>
      </c>
      <c r="AI28" s="76" t="str">
        <f>IF($A28="","",IF($D$4&lt;&gt;"Да","",IF($D$9="","",IF(COUNTIF(Данные!$A$6:$CV$6,$D$9)=0,"#FIELD",INDEX(Данные!$A$7:$CV$106,ROW()-19,MATCH($D$9,Данные!$A$6:$CV$6,0))))))</f>
        <v>Нет</v>
      </c>
      <c r="AJ28" s="76" t="str">
        <f>IF($A28="","",IF($E$4&lt;&gt;"Да","",IF($E$9="","",IF(COUNTIF(Данные!$A$6:$CV$6,$E$9)=0,"#FIELD",INDEX(Данные!$A$7:$CV$106,ROW()-19,MATCH($E$9,Данные!$A$6:$CV$6,0))))))</f>
        <v>Нет</v>
      </c>
      <c r="AK28" s="76" t="str">
        <f>IF($A28="","",IF($F$4&lt;&gt;"Да","",IF($F$9="","",IF(COUNTIF(Данные!$A$6:$CV$6,$F$9)=0,"#FIELD",INDEX(Данные!$A$7:$CV$106,ROW()-19,MATCH($F$9,Данные!$A$6:$CV$6,0))))))</f>
        <v>Нет</v>
      </c>
      <c r="AL28" s="76" t="str">
        <f>IF($A28="","",IF($G$4&lt;&gt;"Да","",IF($G$9="","",IF(COUNTIF(Данные!$A$6:$CV$6,$G$9)=0,"#FIELD",INDEX(Данные!$A$7:$CV$106,ROW()-19,MATCH($G$9,Данные!$A$6:$CV$6,0))))))</f>
        <v>Да</v>
      </c>
      <c r="AM28" s="76">
        <f>IF($A28="","",IF($H$4&lt;&gt;"Да","",IF($H$9="","",IF(COUNTIF(Данные!$A$6:$CV$6,$H$9)=0,"#FIELD",INDEX(Данные!$A$7:$CV$106,ROW()-19,MATCH($H$9,Данные!$A$6:$CV$6,0))))))</f>
        <v>2.6</v>
      </c>
      <c r="AN28" s="76" t="str">
        <f>IF($A28="","",IF($I$4&lt;&gt;"Да","",IF($I$9="","",IF(COUNTIF(Данные!$A$6:$CV$6,$I$9)=0,"#FIELD",INDEX(Данные!$A$7:$CV$106,ROW()-19,MATCH($I$9,Данные!$A$6:$CV$6,0))))))</f>
        <v>Да</v>
      </c>
      <c r="AO28" s="76">
        <f>IF($A28="","",IF($J$4&lt;&gt;"Да","",IF($J$9="","",IF(COUNTIF(Данные!$A$6:$CV$6,$J$9)=0,"#FIELD",INDEX(Данные!$A$7:$CV$106,ROW()-19,MATCH($J$9,Данные!$A$6:$CV$6,0))))))</f>
        <v>2.7095890410958905</v>
      </c>
      <c r="AP28" s="76" t="str">
        <f>IF($A28="","",IF($K$4&lt;&gt;"Да","",IF($K$9="","",IF(COUNTIF(Данные!$A$6:$CV$6,$K$9)=0,"#FIELD",INDEX(Данные!$A$7:$CV$106,ROW()-19,MATCH($K$9,Данные!$A$6:$CV$6,0))))))</f>
        <v/>
      </c>
      <c r="AQ28" s="76" t="str">
        <f>IF($A28="","",IF($L$4&lt;&gt;"Да","",IF($L$9="","",IF(COUNTIF(Данные!$A$6:$CV$6,$L$9)=0,"#FIELD",INDEX(Данные!$A$7:$CV$106,ROW()-19,MATCH($L$9,Данные!$A$6:$CV$6,0))))))</f>
        <v/>
      </c>
      <c r="AR28" s="76" t="str">
        <f>IF($A28="","",IF($M$4&lt;&gt;"Да","",IF($M$9="","",IF(COUNTIF(Данные!$A$6:$CV$6,$M$9)=0,"#FIELD",INDEX(Данные!$A$7:$CV$106,ROW()-19,MATCH($M$9,Данные!$A$6:$CV$6,0))))))</f>
        <v/>
      </c>
      <c r="AS28" s="76" t="str">
        <f>IF($A28="","",IF($N$4&lt;&gt;"Да","",IF($N$9="","",IF(COUNTIF(Данные!$A$6:$CV$6,$N$9)=0,"#FIELD",INDEX(Данные!$A$7:$CV$106,ROW()-19,MATCH($N$9,Данные!$A$6:$CV$6,0))))))</f>
        <v/>
      </c>
      <c r="AT28" s="76" t="str">
        <f>IF($A28="","",IF($O$4&lt;&gt;"Да","",IF($O$9="","",IF(COUNTIF(Данные!$A$6:$CV$6,$O$9)=0,"#FIELD",INDEX(Данные!$A$7:$CV$106,ROW()-19,MATCH($O$9,Данные!$A$6:$CV$6,0))))))</f>
        <v/>
      </c>
      <c r="AU28" s="76" t="str">
        <f>IF($A28="","",IF($P$4&lt;&gt;"Да","",IF($P$9="","",IF(COUNTIF(Данные!$A$6:$CV$6,$P$9)=0,"#FIELD",INDEX(Данные!$A$7:$CV$106,ROW()-19,MATCH($P$9,Данные!$A$6:$CV$6,0))))))</f>
        <v/>
      </c>
      <c r="AV28" s="76" t="str">
        <f>IF($A28="","",IF($Q$4&lt;&gt;"Да","",IF($Q$9="","",IF(COUNTIF(Данные!$A$6:$CV$6,$Q$9)=0,"#FIELD",INDEX(Данные!$A$7:$CV$106,ROW()-19,MATCH($Q$9,Данные!$A$6:$CV$6,0))))))</f>
        <v/>
      </c>
      <c r="AW28" s="76" t="str">
        <f>IF($A28="","",IF($R$4&lt;&gt;"Да","",IF($R$9="","",IF(COUNTIF(Данные!$A$6:$CV$6,$R$9)=0,"#FIELD",INDEX(Данные!$A$7:$CV$106,ROW()-19,MATCH($R$9,Данные!$A$6:$CV$6,0))))))</f>
        <v/>
      </c>
      <c r="AX28" s="76" t="str">
        <f>IF($A28="","",IF($S$4&lt;&gt;"Да","",IF($S$9="","",IF(COUNTIF(Данные!$A$6:$CV$6,$S$9)=0,"#FIELD",INDEX(Данные!$A$7:$CV$106,ROW()-19,MATCH($S$9,Данные!$A$6:$CV$6,0))))))</f>
        <v/>
      </c>
      <c r="AY28" s="76" t="str">
        <f>IF($A28="","",IF($T$4&lt;&gt;"Да","",IF($T$9="","",IF(COUNTIF(Данные!$A$6:$CV$6,$T$9)=0,"#FIELD",INDEX(Данные!$A$7:$CV$106,ROW()-19,MATCH($T$9,Данные!$A$6:$CV$6,0))))))</f>
        <v/>
      </c>
      <c r="AZ28" s="76" t="str">
        <f>IF($A28="","",IF($U$4&lt;&gt;"Да","",IF($U$9="","",IF(COUNTIF(Данные!$A$6:$CV$6,$U$9)=0,"#FIELD",INDEX(Данные!$A$7:$CV$106,ROW()-19,MATCH($U$9,Данные!$A$6:$CV$6,0))))))</f>
        <v/>
      </c>
      <c r="BA28" s="76" t="str">
        <f>IF($A28="","",IF($V$4&lt;&gt;"Да","",IF($V$9="","",IF(COUNTIF(Данные!$A$6:$CV$6,$V$9)=0,"#FIELD",INDEX(Данные!$A$7:$CV$106,ROW()-19,MATCH($V$9,Данные!$A$6:$CV$6,0))))))</f>
        <v/>
      </c>
      <c r="BB28" s="76" t="str">
        <f>IF($A28="","",IF($W$4&lt;&gt;"Да","",IF($W$9="","",IF(COUNTIF(Данные!$A$6:$CV$6,$W$9)=0,"#FIELD",INDEX(Данные!$A$7:$CV$106,ROW()-19,MATCH($W$9,Данные!$A$6:$CV$6,0))))))</f>
        <v/>
      </c>
      <c r="BC28" s="76" t="str">
        <f>IF($A28="","",IF($X$4&lt;&gt;"Да","",IF($X$9="","",IF(COUNTIF(Данные!$A$6:$CV$6,$X$9)=0,"#FIELD",INDEX(Данные!$A$7:$CV$106,ROW()-19,MATCH($X$9,Данные!$A$6:$CV$6,0))))))</f>
        <v/>
      </c>
      <c r="BD28" s="76" t="str">
        <f>IF($A28="","",IF($Y$4&lt;&gt;"Да","",IF($Y$9="","",IF(COUNTIF(Данные!$A$6:$CV$6,$Y$9)=0,"#FIELD",INDEX(Данные!$A$7:$CV$106,ROW()-19,MATCH($Y$9,Данные!$A$6:$CV$6,0))))))</f>
        <v/>
      </c>
      <c r="BE28" s="76" t="str">
        <f>IF($A28="","",IF($Z$4&lt;&gt;"Да","",IF($Z$9="","",IF(COUNTIF(Данные!$A$6:$CV$6,$Z$9)=0,"#FIELD",INDEX(Данные!$A$7:$CV$106,ROW()-19,MATCH($Z$9,Данные!$A$6:$CV$6,0))))))</f>
        <v/>
      </c>
      <c r="BF28" s="76" t="str">
        <f>IF($A28="","",IF($AA$4&lt;&gt;"Да","",IF($AA$9="","",IF(COUNTIF(Данные!$A$6:$CV$6,$AA$9)=0,"#FIELD",INDEX(Данные!$A$7:$CV$106,ROW()-19,MATCH($AA$9,Данные!$A$6:$CV$6,0))))))</f>
        <v/>
      </c>
      <c r="BG28" s="76" t="str">
        <f>IF($A28="","",IF($AB$4&lt;&gt;"Да","",IF($AB$9="","",IF(COUNTIF(Данные!$A$6:$CV$6,$AB$9)=0,"#FIELD",INDEX(Данные!$A$7:$CV$106,ROW()-19,MATCH($AB$9,Данные!$A$6:$CV$6,0))))))</f>
        <v/>
      </c>
      <c r="BH28" s="76" t="str">
        <f>IF($A28="","",IF($AC$4&lt;&gt;"Да","",IF($AC$9="","",IF(COUNTIF(Данные!$A$6:$CV$6,$AC$9)=0,"#FIELD",INDEX(Данные!$A$7:$CV$106,ROW()-19,MATCH($AC$9,Данные!$A$6:$CV$6,0))))))</f>
        <v/>
      </c>
      <c r="BI28" s="76" t="str">
        <f>IF($A28="","",IF($AD$4&lt;&gt;"Да","",IF($AD$9="","",IF(COUNTIF(Данные!$A$6:$CV$6,$AD$9)=0,"#FIELD",INDEX(Данные!$A$7:$CV$106,ROW()-19,MATCH($AD$9,Данные!$A$6:$CV$6,0))))))</f>
        <v/>
      </c>
      <c r="BJ28" s="76" t="str">
        <f>IF($A28="","",IF($AE$4&lt;&gt;"Да","",IF($AE$9="","",IF(COUNTIF(Данные!$A$6:$CV$6,$AE$9)=0,"#FIELD",INDEX(Данные!$A$7:$CV$106,ROW()-19,MATCH($AE$9,Данные!$A$6:$CV$6,0))))))</f>
        <v/>
      </c>
      <c r="BK28" s="76"/>
      <c r="BL28" s="76" t="str">
        <f>IF($A28="","",IF($B$4&lt;&gt;"Да","",IF($B$10="","",IF(COUNTIF(Данные!$A$6:$CV$6,$B$10)=0,"#FIELD",INDEX(Данные!$A$7:$CV$106,ROW()-19,MATCH($B$10,Данные!$A$6:$CV$6,0))))))</f>
        <v>#FIELD</v>
      </c>
      <c r="BM28" s="76" t="str">
        <f>IF($A28="","",IF($C$4&lt;&gt;"Да","",IF($C$10="","",IF(COUNTIF(Данные!$A$6:$CV$6,$C$10)=0,"#FIELD",INDEX(Данные!$A$7:$CV$106,ROW()-19,MATCH($C$10,Данные!$A$6:$CV$6,0))))))</f>
        <v>#FIELD</v>
      </c>
      <c r="BN28" s="76" t="str">
        <f>IF($A28="","",IF($D$4&lt;&gt;"Да","",IF($D$10="","",IF(COUNTIF(Данные!$A$6:$CV$6,$D$10)=0,"#FIELD",INDEX(Данные!$A$7:$CV$106,ROW()-19,MATCH($D$10,Данные!$A$6:$CV$6,0))))))</f>
        <v>#FIELD</v>
      </c>
      <c r="BO28" s="76" t="str">
        <f>IF($A28="","",IF($E$4&lt;&gt;"Да","",IF($E$10="","",IF(COUNTIF(Данные!$A$6:$CV$6,$E$10)=0,"#FIELD",INDEX(Данные!$A$7:$CV$106,ROW()-19,MATCH($E$10,Данные!$A$6:$CV$6,0))))))</f>
        <v>#FIELD</v>
      </c>
      <c r="BP28" s="76" t="str">
        <f>IF($A28="","",IF($F$4&lt;&gt;"Да","",IF($F$10="","",IF(COUNTIF(Данные!$A$6:$CV$6,$F$10)=0,"#FIELD",INDEX(Данные!$A$7:$CV$106,ROW()-19,MATCH($F$10,Данные!$A$6:$CV$6,0))))))</f>
        <v>#FIELD</v>
      </c>
      <c r="BQ28" s="76" t="str">
        <f>IF($A28="","",IF($G$4&lt;&gt;"Да","",IF($G$10="","",IF(COUNTIF(Данные!$A$6:$CV$6,$G$10)=0,"#FIELD",INDEX(Данные!$A$7:$CV$106,ROW()-19,MATCH($G$10,Данные!$A$6:$CV$6,0))))))</f>
        <v>#FIELD</v>
      </c>
      <c r="BR28" s="76" t="str">
        <f>IF($A28="","",IF($H$4&lt;&gt;"Да","",IF($H$10="","",IF(COUNTIF(Данные!$A$6:$CV$6,$H$10)=0,"#FIELD",INDEX(Данные!$A$7:$CV$106,ROW()-19,MATCH($H$10,Данные!$A$6:$CV$6,0))))))</f>
        <v>#FIELD</v>
      </c>
      <c r="BS28" s="76" t="str">
        <f>IF($A28="","",IF($I$4&lt;&gt;"Да","",IF($I$10="","",IF(COUNTIF(Данные!$A$6:$CV$6,$I$10)=0,"#FIELD",INDEX(Данные!$A$7:$CV$106,ROW()-19,MATCH($I$10,Данные!$A$6:$CV$6,0))))))</f>
        <v>#FIELD</v>
      </c>
      <c r="BT28" s="76" t="str">
        <f>IF($A28="","",IF($J$4&lt;&gt;"Да","",IF($J$10="","",IF(COUNTIF(Данные!$A$6:$CV$6,$J$10)=0,"#FIELD",INDEX(Данные!$A$7:$CV$106,ROW()-19,MATCH($J$10,Данные!$A$6:$CV$6,0))))))</f>
        <v>#FIELD</v>
      </c>
      <c r="BU28" s="76" t="str">
        <f>IF($A28="","",IF($K$4&lt;&gt;"Да","",IF($K$10="","",IF(COUNTIF(Данные!$A$6:$CV$6,$K$10)=0,"#FIELD",INDEX(Данные!$A$7:$CV$106,ROW()-19,MATCH($K$10,Данные!$A$6:$CV$6,0))))))</f>
        <v/>
      </c>
      <c r="BV28" s="76" t="str">
        <f>IF($A28="","",IF($L$4&lt;&gt;"Да","",IF($L$10="","",IF(COUNTIF(Данные!$A$6:$CV$6,$L$10)=0,"#FIELD",INDEX(Данные!$A$7:$CV$106,ROW()-19,MATCH($L$10,Данные!$A$6:$CV$6,0))))))</f>
        <v/>
      </c>
      <c r="BW28" s="76" t="str">
        <f>IF($A28="","",IF($M$4&lt;&gt;"Да","",IF($M$10="","",IF(COUNTIF(Данные!$A$6:$CV$6,$M$10)=0,"#FIELD",INDEX(Данные!$A$7:$CV$106,ROW()-19,MATCH($M$10,Данные!$A$6:$CV$6,0))))))</f>
        <v/>
      </c>
      <c r="BX28" s="76" t="str">
        <f>IF($A28="","",IF($N$4&lt;&gt;"Да","",IF($N$10="","",IF(COUNTIF(Данные!$A$6:$CV$6,$N$10)=0,"#FIELD",INDEX(Данные!$A$7:$CV$106,ROW()-19,MATCH($N$10,Данные!$A$6:$CV$6,0))))))</f>
        <v/>
      </c>
      <c r="BY28" s="76" t="str">
        <f>IF($A28="","",IF($O$4&lt;&gt;"Да","",IF($O$10="","",IF(COUNTIF(Данные!$A$6:$CV$6,$O$10)=0,"#FIELD",INDEX(Данные!$A$7:$CV$106,ROW()-19,MATCH($O$10,Данные!$A$6:$CV$6,0))))))</f>
        <v/>
      </c>
      <c r="BZ28" s="76" t="str">
        <f>IF($A28="","",IF($P$4&lt;&gt;"Да","",IF($P$10="","",IF(COUNTIF(Данные!$A$6:$CV$6,$P$10)=0,"#FIELD",INDEX(Данные!$A$7:$CV$106,ROW()-19,MATCH($P$10,Данные!$A$6:$CV$6,0))))))</f>
        <v/>
      </c>
      <c r="CA28" s="76" t="str">
        <f>IF($A28="","",IF($Q$4&lt;&gt;"Да","",IF($Q$10="","",IF(COUNTIF(Данные!$A$6:$CV$6,$Q$10)=0,"#FIELD",INDEX(Данные!$A$7:$CV$106,ROW()-19,MATCH($Q$10,Данные!$A$6:$CV$6,0))))))</f>
        <v/>
      </c>
      <c r="CB28" s="76" t="str">
        <f>IF($A28="","",IF($R$4&lt;&gt;"Да","",IF($R$10="","",IF(COUNTIF(Данные!$A$6:$CV$6,$R$10)=0,"#FIELD",INDEX(Данные!$A$7:$CV$106,ROW()-19,MATCH($R$10,Данные!$A$6:$CV$6,0))))))</f>
        <v/>
      </c>
      <c r="CC28" s="76" t="str">
        <f>IF($A28="","",IF($S$4&lt;&gt;"Да","",IF($S$10="","",IF(COUNTIF(Данные!$A$6:$CV$6,$S$10)=0,"#FIELD",INDEX(Данные!$A$7:$CV$106,ROW()-19,MATCH($S$10,Данные!$A$6:$CV$6,0))))))</f>
        <v/>
      </c>
      <c r="CD28" s="76" t="str">
        <f>IF($A28="","",IF($T$4&lt;&gt;"Да","",IF($T$10="","",IF(COUNTIF(Данные!$A$6:$CV$6,$T$10)=0,"#FIELD",INDEX(Данные!$A$7:$CV$106,ROW()-19,MATCH($T$10,Данные!$A$6:$CV$6,0))))))</f>
        <v/>
      </c>
      <c r="CE28" s="76" t="str">
        <f>IF($A28="","",IF($U$4&lt;&gt;"Да","",IF($U$10="","",IF(COUNTIF(Данные!$A$6:$CV$6,$U$10)=0,"#FIELD",INDEX(Данные!$A$7:$CV$106,ROW()-19,MATCH($U$10,Данные!$A$6:$CV$6,0))))))</f>
        <v/>
      </c>
      <c r="CF28" s="76" t="str">
        <f>IF($A28="","",IF($V$4&lt;&gt;"Да","",IF($V$10="","",IF(COUNTIF(Данные!$A$6:$CV$6,$V$10)=0,"#FIELD",INDEX(Данные!$A$7:$CV$106,ROW()-19,MATCH($V$10,Данные!$A$6:$CV$6,0))))))</f>
        <v/>
      </c>
      <c r="CG28" s="76" t="str">
        <f>IF($A28="","",IF($W$4&lt;&gt;"Да","",IF($W$10="","",IF(COUNTIF(Данные!$A$6:$CV$6,$W$10)=0,"#FIELD",INDEX(Данные!$A$7:$CV$106,ROW()-19,MATCH($W$10,Данные!$A$6:$CV$6,0))))))</f>
        <v/>
      </c>
      <c r="CH28" s="76" t="str">
        <f>IF($A28="","",IF($X$4&lt;&gt;"Да","",IF($X$10="","",IF(COUNTIF(Данные!$A$6:$CV$6,$X$10)=0,"#FIELD",INDEX(Данные!$A$7:$CV$106,ROW()-19,MATCH($X$10,Данные!$A$6:$CV$6,0))))))</f>
        <v/>
      </c>
      <c r="CI28" s="76" t="str">
        <f>IF($A28="","",IF($Y$4&lt;&gt;"Да","",IF($Y$10="","",IF(COUNTIF(Данные!$A$6:$CV$6,$Y$10)=0,"#FIELD",INDEX(Данные!$A$7:$CV$106,ROW()-19,MATCH($Y$10,Данные!$A$6:$CV$6,0))))))</f>
        <v/>
      </c>
      <c r="CJ28" s="76" t="str">
        <f>IF($A28="","",IF($Z$4&lt;&gt;"Да","",IF($Z$10="","",IF(COUNTIF(Данные!$A$6:$CV$6,$Z$10)=0,"#FIELD",INDEX(Данные!$A$7:$CV$106,ROW()-19,MATCH($Z$10,Данные!$A$6:$CV$6,0))))))</f>
        <v/>
      </c>
      <c r="CK28" s="76" t="str">
        <f>IF($A28="","",IF($AA$4&lt;&gt;"Да","",IF($AA$10="","",IF(COUNTIF(Данные!$A$6:$CV$6,$AA$10)=0,"#FIELD",INDEX(Данные!$A$7:$CV$106,ROW()-19,MATCH($AA$10,Данные!$A$6:$CV$6,0))))))</f>
        <v/>
      </c>
      <c r="CL28" s="76" t="str">
        <f>IF($A28="","",IF($AB$4&lt;&gt;"Да","",IF($AB$10="","",IF(COUNTIF(Данные!$A$6:$CV$6,$AB$10)=0,"#FIELD",INDEX(Данные!$A$7:$CV$106,ROW()-19,MATCH($AB$10,Данные!$A$6:$CV$6,0))))))</f>
        <v/>
      </c>
      <c r="CM28" s="76" t="str">
        <f>IF($A28="","",IF($AC$4&lt;&gt;"Да","",IF($AC$10="","",IF(COUNTIF(Данные!$A$6:$CV$6,$AC$10)=0,"#FIELD",INDEX(Данные!$A$7:$CV$106,ROW()-19,MATCH($AC$10,Данные!$A$6:$CV$6,0))))))</f>
        <v/>
      </c>
      <c r="CN28" s="76" t="str">
        <f>IF($A28="","",IF($AD$4&lt;&gt;"Да","",IF($AD$10="","",IF(COUNTIF(Данные!$A$6:$CV$6,$AD$10)=0,"#FIELD",INDEX(Данные!$A$7:$CV$106,ROW()-19,MATCH($AD$10,Данные!$A$6:$CV$6,0))))))</f>
        <v/>
      </c>
      <c r="CO28" s="77" t="str">
        <f>IF($A28="","",IF($AE$4&lt;&gt;"Да","",IF($AE$10="","",IF(COUNTIF(Данные!$A$6:$CV$6,$AE$10)=0,"#FIELD",INDEX(Данные!$A$7:$CV$106,ROW()-19,MATCH($AE$10,Данные!$A$6:$CV$6,0))))))</f>
        <v/>
      </c>
    </row>
    <row r="29" spans="1:93">
      <c r="A29" s="24" t="str">
        <f>IF(Данные!A16="","",Данные!A16)</f>
        <v>054_ПВЛГ</v>
      </c>
      <c r="B29" s="19">
        <f>IF($A29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29="#FIELD",AG29="",AND(OR($B$8="CHANGE_PCT_GE",$B$8="CHANGE_ABS_GE",$B$8="COUNT_FLAG_RULE",$B$8="AND_YES",$B$8="OR_YES"),OR(BL29="#FIELD",BL29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29)))),IF($B$18="LOW_MU",MAX(Настройки!$B$14,$B$16),IF($B$18="NEUTRAL",Настройки!$B$15,IF($B$18="IGNORE","IGNORE",IF(OR(AG29="#FIELD",BL29="#FIELD"),"Поле не найдено","Недостаточно данных")))),IF($B$8="SIGMOID_INC",MAX(Настройки!$B$14,$B$16+($B$17-$B$16)/(1+EXP(-$B$12*(IF(ISNUMBER(AG29),AG29,0)-$B$11)))),IF($B$8="SIGMOID_DEC",MAX(Настройки!$B$14,$B$16+($B$17-$B$16)/(1+EXP($B$12*(IF(ISNUMBER(AG29),AG29,0)-$B$11)))),IF($B$8="TOP_PERCENT",IF((COUNTIF(INDEX(Данные!$A$7:$CV$106,0,MATCH($B$9,Данные!$A$6:$CV$6,0)),"&gt;"&amp;IF(ISNUMBER(AG29),AG29,0))+COUNTIFS(INDEX(Данные!$A$7:$CV$106,0,MATCH($B$9,Данные!$A$6:$CV$6,0)),IF(ISNUMBER(AG29),AG29,0),Данные!$A$7:$A$106,"&lt;"&amp;$A29)+1)/COUNT(INDEX(Данные!$A$7:$CV$106,0,MATCH($B$9,Данные!$A$6:$CV$6,0)))&lt;=$B$11,$B$14,$B$15),IF($B$8="MANUAL_MU",MAX(Настройки!$B$14,MIN(1,IF(ISNUMBER(AG29),AG29,0))),IF($B$8="COUNT_FLAG_RULE",IF(IF(ISNUMBER(AG29),AG29,0)&lt;=$B$11,$B$14,IF(IF(ISNUMBER(AG29),AG29,0)&gt;=$B$12,$B$15,IF(OR(LOWER(LEFT(BL29&amp;"",2))="да",BL29=1),$B$13,$B$15))),IF(OR(AND($B$8="YES_NO",OR(LOWER(LEFT(AG29&amp;"",2))="да",AG29=1)),AND($B$8="THRESHOLD_GE",IF(ISNUMBER(AG29),AG29,0)&gt;=$B$11),AND($B$8="THRESHOLD_GT",IF(ISNUMBER(AG29),AG29,0)&gt;$B$11),AND($B$8="THRESHOLD_LE",IF(ISNUMBER(AG29),AG29,0)&lt;=$B$11),AND($B$8="THRESHOLD_LT",IF(ISNUMBER(AG29),AG29,0)&lt;$B$11),AND($B$8="CHANGE_PCT_GE",IF(IF(ISNUMBER(BL29),BL29,0)=0,IF(ISNUMBER(AG29),AG29,0)&gt;0,(IF(ISNUMBER(AG29),AG29,0)-IF(ISNUMBER(BL29),BL29,0))/ABS(IF(ISNUMBER(BL29),BL29,0))&gt;=$B$11)),AND($B$8="CHANGE_ABS_GE",ABS(IF(ISNUMBER(AG29),AG29,0)-IF(ISNUMBER(BL29),BL29,0))&gt;=$B$11),AND($B$8="COUNT_LT",IF(ISNUMBER(AG29),AG29,0)&lt;$B$11),AND($B$8="COUNT_LE",IF(ISNUMBER(AG29),AG29,0)&lt;=$B$11),AND($B$8="AND_YES",OR(LOWER(LEFT(AG29&amp;"",2))="да",AG29=1),OR(LOWER(LEFT(BL29&amp;"",2))="да",BL29=1)),AND($B$8="OR_YES",OR(OR(LOWER(LEFT(AG29&amp;"",2))="да",AG29=1),OR(LOWER(LEFT(BL29&amp;"",2))="да",BL29=1)))),$B$14,$B$15))))))))))</f>
        <v>0.1</v>
      </c>
      <c r="C29" s="19">
        <f>IF($A29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29="#FIELD",AH29="",AND(OR($C$8="CHANGE_PCT_GE",$C$8="CHANGE_ABS_GE",$C$8="COUNT_FLAG_RULE",$C$8="AND_YES",$C$8="OR_YES"),OR(BM29="#FIELD",BM29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29)))),IF($C$18="LOW_MU",MAX(Настройки!$B$14,$C$16),IF($C$18="NEUTRAL",Настройки!$B$15,IF($C$18="IGNORE","IGNORE",IF(OR(AH29="#FIELD",BM29="#FIELD"),"Поле не найдено","Недостаточно данных")))),IF($C$8="SIGMOID_INC",MAX(Настройки!$B$14,$C$16+($C$17-$C$16)/(1+EXP(-$C$12*(IF(ISNUMBER(AH29),AH29,0)-$C$11)))),IF($C$8="SIGMOID_DEC",MAX(Настройки!$B$14,$C$16+($C$17-$C$16)/(1+EXP($C$12*(IF(ISNUMBER(AH29),AH29,0)-$C$11)))),IF($C$8="TOP_PERCENT",IF((COUNTIF(INDEX(Данные!$A$7:$CV$106,0,MATCH($C$9,Данные!$A$6:$CV$6,0)),"&gt;"&amp;IF(ISNUMBER(AH29),AH29,0))+COUNTIFS(INDEX(Данные!$A$7:$CV$106,0,MATCH($C$9,Данные!$A$6:$CV$6,0)),IF(ISNUMBER(AH29),AH29,0),Данные!$A$7:$A$106,"&lt;"&amp;$A29)+1)/COUNT(INDEX(Данные!$A$7:$CV$106,0,MATCH($C$9,Данные!$A$6:$CV$6,0)))&lt;=$C$11,$C$14,$C$15),IF($C$8="MANUAL_MU",MAX(Настройки!$B$14,MIN(1,IF(ISNUMBER(AH29),AH29,0))),IF($C$8="COUNT_FLAG_RULE",IF(IF(ISNUMBER(AH29),AH29,0)&lt;=$C$11,$C$14,IF(IF(ISNUMBER(AH29),AH29,0)&gt;=$C$12,$C$15,IF(OR(LOWER(LEFT(BM29&amp;"",2))="да",BM29=1),$C$13,$C$15))),IF(OR(AND($C$8="YES_NO",OR(LOWER(LEFT(AH29&amp;"",2))="да",AH29=1)),AND($C$8="THRESHOLD_GE",IF(ISNUMBER(AH29),AH29,0)&gt;=$C$11),AND($C$8="THRESHOLD_GT",IF(ISNUMBER(AH29),AH29,0)&gt;$C$11),AND($C$8="THRESHOLD_LE",IF(ISNUMBER(AH29),AH29,0)&lt;=$C$11),AND($C$8="THRESHOLD_LT",IF(ISNUMBER(AH29),AH29,0)&lt;$C$11),AND($C$8="CHANGE_PCT_GE",IF(IF(ISNUMBER(BM29),BM29,0)=0,IF(ISNUMBER(AH29),AH29,0)&gt;0,(IF(ISNUMBER(AH29),AH29,0)-IF(ISNUMBER(BM29),BM29,0))/ABS(IF(ISNUMBER(BM29),BM29,0))&gt;=$C$11)),AND($C$8="CHANGE_ABS_GE",ABS(IF(ISNUMBER(AH29),AH29,0)-IF(ISNUMBER(BM29),BM29,0))&gt;=$C$11),AND($C$8="COUNT_LT",IF(ISNUMBER(AH29),AH29,0)&lt;$C$11),AND($C$8="COUNT_LE",IF(ISNUMBER(AH29),AH29,0)&lt;=$C$11),AND($C$8="AND_YES",OR(LOWER(LEFT(AH29&amp;"",2))="да",AH29=1),OR(LOWER(LEFT(BM29&amp;"",2))="да",BM29=1)),AND($C$8="OR_YES",OR(OR(LOWER(LEFT(AH29&amp;"",2))="да",AH29=1),OR(LOWER(LEFT(BM29&amp;"",2))="да",BM29=1)))),$C$14,$C$15))))))))))</f>
        <v>0.1</v>
      </c>
      <c r="D29" s="19">
        <f>IF($A29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29="#FIELD",AI29="",AND(OR($D$8="CHANGE_PCT_GE",$D$8="CHANGE_ABS_GE",$D$8="COUNT_FLAG_RULE",$D$8="AND_YES",$D$8="OR_YES"),OR(BN29="#FIELD",BN29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29)))),IF($D$18="LOW_MU",MAX(Настройки!$B$14,$D$16),IF($D$18="NEUTRAL",Настройки!$B$15,IF($D$18="IGNORE","IGNORE",IF(OR(AI29="#FIELD",BN29="#FIELD"),"Поле не найдено","Недостаточно данных")))),IF($D$8="SIGMOID_INC",MAX(Настройки!$B$14,$D$16+($D$17-$D$16)/(1+EXP(-$D$12*(IF(ISNUMBER(AI29),AI29,0)-$D$11)))),IF($D$8="SIGMOID_DEC",MAX(Настройки!$B$14,$D$16+($D$17-$D$16)/(1+EXP($D$12*(IF(ISNUMBER(AI29),AI29,0)-$D$11)))),IF($D$8="TOP_PERCENT",IF((COUNTIF(INDEX(Данные!$A$7:$CV$106,0,MATCH($D$9,Данные!$A$6:$CV$6,0)),"&gt;"&amp;IF(ISNUMBER(AI29),AI29,0))+COUNTIFS(INDEX(Данные!$A$7:$CV$106,0,MATCH($D$9,Данные!$A$6:$CV$6,0)),IF(ISNUMBER(AI29),AI29,0),Данные!$A$7:$A$106,"&lt;"&amp;$A29)+1)/COUNT(INDEX(Данные!$A$7:$CV$106,0,MATCH($D$9,Данные!$A$6:$CV$6,0)))&lt;=$D$11,$D$14,$D$15),IF($D$8="MANUAL_MU",MAX(Настройки!$B$14,MIN(1,IF(ISNUMBER(AI29),AI29,0))),IF($D$8="COUNT_FLAG_RULE",IF(IF(ISNUMBER(AI29),AI29,0)&lt;=$D$11,$D$14,IF(IF(ISNUMBER(AI29),AI29,0)&gt;=$D$12,$D$15,IF(OR(LOWER(LEFT(BN29&amp;"",2))="да",BN29=1),$D$13,$D$15))),IF(OR(AND($D$8="YES_NO",OR(LOWER(LEFT(AI29&amp;"",2))="да",AI29=1)),AND($D$8="THRESHOLD_GE",IF(ISNUMBER(AI29),AI29,0)&gt;=$D$11),AND($D$8="THRESHOLD_GT",IF(ISNUMBER(AI29),AI29,0)&gt;$D$11),AND($D$8="THRESHOLD_LE",IF(ISNUMBER(AI29),AI29,0)&lt;=$D$11),AND($D$8="THRESHOLD_LT",IF(ISNUMBER(AI29),AI29,0)&lt;$D$11),AND($D$8="CHANGE_PCT_GE",IF(IF(ISNUMBER(BN29),BN29,0)=0,IF(ISNUMBER(AI29),AI29,0)&gt;0,(IF(ISNUMBER(AI29),AI29,0)-IF(ISNUMBER(BN29),BN29,0))/ABS(IF(ISNUMBER(BN29),BN29,0))&gt;=$D$11)),AND($D$8="CHANGE_ABS_GE",ABS(IF(ISNUMBER(AI29),AI29,0)-IF(ISNUMBER(BN29),BN29,0))&gt;=$D$11),AND($D$8="COUNT_LT",IF(ISNUMBER(AI29),AI29,0)&lt;$D$11),AND($D$8="COUNT_LE",IF(ISNUMBER(AI29),AI29,0)&lt;=$D$11),AND($D$8="AND_YES",OR(LOWER(LEFT(AI29&amp;"",2))="да",AI29=1),OR(LOWER(LEFT(BN29&amp;"",2))="да",BN29=1)),AND($D$8="OR_YES",OR(OR(LOWER(LEFT(AI29&amp;"",2))="да",AI29=1),OR(LOWER(LEFT(BN29&amp;"",2))="да",BN29=1)))),$D$14,$D$15))))))))))</f>
        <v>0.1</v>
      </c>
      <c r="E29" s="19">
        <f>IF($A29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29="#FIELD",AJ29="",AND(OR($E$8="CHANGE_PCT_GE",$E$8="CHANGE_ABS_GE",$E$8="COUNT_FLAG_RULE",$E$8="AND_YES",$E$8="OR_YES"),OR(BO29="#FIELD",BO29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29)))),IF($E$18="LOW_MU",MAX(Настройки!$B$14,$E$16),IF($E$18="NEUTRAL",Настройки!$B$15,IF($E$18="IGNORE","IGNORE",IF(OR(AJ29="#FIELD",BO29="#FIELD"),"Поле не найдено","Недостаточно данных")))),IF($E$8="SIGMOID_INC",MAX(Настройки!$B$14,$E$16+($E$17-$E$16)/(1+EXP(-$E$12*(IF(ISNUMBER(AJ29),AJ29,0)-$E$11)))),IF($E$8="SIGMOID_DEC",MAX(Настройки!$B$14,$E$16+($E$17-$E$16)/(1+EXP($E$12*(IF(ISNUMBER(AJ29),AJ29,0)-$E$11)))),IF($E$8="TOP_PERCENT",IF((COUNTIF(INDEX(Данные!$A$7:$CV$106,0,MATCH($E$9,Данные!$A$6:$CV$6,0)),"&gt;"&amp;IF(ISNUMBER(AJ29),AJ29,0))+COUNTIFS(INDEX(Данные!$A$7:$CV$106,0,MATCH($E$9,Данные!$A$6:$CV$6,0)),IF(ISNUMBER(AJ29),AJ29,0),Данные!$A$7:$A$106,"&lt;"&amp;$A29)+1)/COUNT(INDEX(Данные!$A$7:$CV$106,0,MATCH($E$9,Данные!$A$6:$CV$6,0)))&lt;=$E$11,$E$14,$E$15),IF($E$8="MANUAL_MU",MAX(Настройки!$B$14,MIN(1,IF(ISNUMBER(AJ29),AJ29,0))),IF($E$8="COUNT_FLAG_RULE",IF(IF(ISNUMBER(AJ29),AJ29,0)&lt;=$E$11,$E$14,IF(IF(ISNUMBER(AJ29),AJ29,0)&gt;=$E$12,$E$15,IF(OR(LOWER(LEFT(BO29&amp;"",2))="да",BO29=1),$E$13,$E$15))),IF(OR(AND($E$8="YES_NO",OR(LOWER(LEFT(AJ29&amp;"",2))="да",AJ29=1)),AND($E$8="THRESHOLD_GE",IF(ISNUMBER(AJ29),AJ29,0)&gt;=$E$11),AND($E$8="THRESHOLD_GT",IF(ISNUMBER(AJ29),AJ29,0)&gt;$E$11),AND($E$8="THRESHOLD_LE",IF(ISNUMBER(AJ29),AJ29,0)&lt;=$E$11),AND($E$8="THRESHOLD_LT",IF(ISNUMBER(AJ29),AJ29,0)&lt;$E$11),AND($E$8="CHANGE_PCT_GE",IF(IF(ISNUMBER(BO29),BO29,0)=0,IF(ISNUMBER(AJ29),AJ29,0)&gt;0,(IF(ISNUMBER(AJ29),AJ29,0)-IF(ISNUMBER(BO29),BO29,0))/ABS(IF(ISNUMBER(BO29),BO29,0))&gt;=$E$11)),AND($E$8="CHANGE_ABS_GE",ABS(IF(ISNUMBER(AJ29),AJ29,0)-IF(ISNUMBER(BO29),BO29,0))&gt;=$E$11),AND($E$8="COUNT_LT",IF(ISNUMBER(AJ29),AJ29,0)&lt;$E$11),AND($E$8="COUNT_LE",IF(ISNUMBER(AJ29),AJ29,0)&lt;=$E$11),AND($E$8="AND_YES",OR(LOWER(LEFT(AJ29&amp;"",2))="да",AJ29=1),OR(LOWER(LEFT(BO29&amp;"",2))="да",BO29=1)),AND($E$8="OR_YES",OR(OR(LOWER(LEFT(AJ29&amp;"",2))="да",AJ29=1),OR(LOWER(LEFT(BO29&amp;"",2))="да",BO29=1)))),$E$14,$E$15))))))))))</f>
        <v>1</v>
      </c>
      <c r="F29" s="19">
        <f>IF($A29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29="#FIELD",AK29="",AND(OR($F$8="CHANGE_PCT_GE",$F$8="CHANGE_ABS_GE",$F$8="COUNT_FLAG_RULE",$F$8="AND_YES",$F$8="OR_YES"),OR(BP29="#FIELD",BP29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29)))),IF($F$18="LOW_MU",MAX(Настройки!$B$14,$F$16),IF($F$18="NEUTRAL",Настройки!$B$15,IF($F$18="IGNORE","IGNORE",IF(OR(AK29="#FIELD",BP29="#FIELD"),"Поле не найдено","Недостаточно данных")))),IF($F$8="SIGMOID_INC",MAX(Настройки!$B$14,$F$16+($F$17-$F$16)/(1+EXP(-$F$12*(IF(ISNUMBER(AK29),AK29,0)-$F$11)))),IF($F$8="SIGMOID_DEC",MAX(Настройки!$B$14,$F$16+($F$17-$F$16)/(1+EXP($F$12*(IF(ISNUMBER(AK29),AK29,0)-$F$11)))),IF($F$8="TOP_PERCENT",IF((COUNTIF(INDEX(Данные!$A$7:$CV$106,0,MATCH($F$9,Данные!$A$6:$CV$6,0)),"&gt;"&amp;IF(ISNUMBER(AK29),AK29,0))+COUNTIFS(INDEX(Данные!$A$7:$CV$106,0,MATCH($F$9,Данные!$A$6:$CV$6,0)),IF(ISNUMBER(AK29),AK29,0),Данные!$A$7:$A$106,"&lt;"&amp;$A29)+1)/COUNT(INDEX(Данные!$A$7:$CV$106,0,MATCH($F$9,Данные!$A$6:$CV$6,0)))&lt;=$F$11,$F$14,$F$15),IF($F$8="MANUAL_MU",MAX(Настройки!$B$14,MIN(1,IF(ISNUMBER(AK29),AK29,0))),IF($F$8="COUNT_FLAG_RULE",IF(IF(ISNUMBER(AK29),AK29,0)&lt;=$F$11,$F$14,IF(IF(ISNUMBER(AK29),AK29,0)&gt;=$F$12,$F$15,IF(OR(LOWER(LEFT(BP29&amp;"",2))="да",BP29=1),$F$13,$F$15))),IF(OR(AND($F$8="YES_NO",OR(LOWER(LEFT(AK29&amp;"",2))="да",AK29=1)),AND($F$8="THRESHOLD_GE",IF(ISNUMBER(AK29),AK29,0)&gt;=$F$11),AND($F$8="THRESHOLD_GT",IF(ISNUMBER(AK29),AK29,0)&gt;$F$11),AND($F$8="THRESHOLD_LE",IF(ISNUMBER(AK29),AK29,0)&lt;=$F$11),AND($F$8="THRESHOLD_LT",IF(ISNUMBER(AK29),AK29,0)&lt;$F$11),AND($F$8="CHANGE_PCT_GE",IF(IF(ISNUMBER(BP29),BP29,0)=0,IF(ISNUMBER(AK29),AK29,0)&gt;0,(IF(ISNUMBER(AK29),AK29,0)-IF(ISNUMBER(BP29),BP29,0))/ABS(IF(ISNUMBER(BP29),BP29,0))&gt;=$F$11)),AND($F$8="CHANGE_ABS_GE",ABS(IF(ISNUMBER(AK29),AK29,0)-IF(ISNUMBER(BP29),BP29,0))&gt;=$F$11),AND($F$8="COUNT_LT",IF(ISNUMBER(AK29),AK29,0)&lt;$F$11),AND($F$8="COUNT_LE",IF(ISNUMBER(AK29),AK29,0)&lt;=$F$11),AND($F$8="AND_YES",OR(LOWER(LEFT(AK29&amp;"",2))="да",AK29=1),OR(LOWER(LEFT(BP29&amp;"",2))="да",BP29=1)),AND($F$8="OR_YES",OR(OR(LOWER(LEFT(AK29&amp;"",2))="да",AK29=1),OR(LOWER(LEFT(BP29&amp;"",2))="да",BP29=1)))),$F$14,$F$15))))))))))</f>
        <v>0.1</v>
      </c>
      <c r="G29" s="19">
        <f>IF($A29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29="#FIELD",AL29="",AND(OR($G$8="CHANGE_PCT_GE",$G$8="CHANGE_ABS_GE",$G$8="COUNT_FLAG_RULE",$G$8="AND_YES",$G$8="OR_YES"),OR(BQ29="#FIELD",BQ29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29)))),IF($G$18="LOW_MU",MAX(Настройки!$B$14,$G$16),IF($G$18="NEUTRAL",Настройки!$B$15,IF($G$18="IGNORE","IGNORE",IF(OR(AL29="#FIELD",BQ29="#FIELD"),"Поле не найдено","Недостаточно данных")))),IF($G$8="SIGMOID_INC",MAX(Настройки!$B$14,$G$16+($G$17-$G$16)/(1+EXP(-$G$12*(IF(ISNUMBER(AL29),AL29,0)-$G$11)))),IF($G$8="SIGMOID_DEC",MAX(Настройки!$B$14,$G$16+($G$17-$G$16)/(1+EXP($G$12*(IF(ISNUMBER(AL29),AL29,0)-$G$11)))),IF($G$8="TOP_PERCENT",IF((COUNTIF(INDEX(Данные!$A$7:$CV$106,0,MATCH($G$9,Данные!$A$6:$CV$6,0)),"&gt;"&amp;IF(ISNUMBER(AL29),AL29,0))+COUNTIFS(INDEX(Данные!$A$7:$CV$106,0,MATCH($G$9,Данные!$A$6:$CV$6,0)),IF(ISNUMBER(AL29),AL29,0),Данные!$A$7:$A$106,"&lt;"&amp;$A29)+1)/COUNT(INDEX(Данные!$A$7:$CV$106,0,MATCH($G$9,Данные!$A$6:$CV$6,0)))&lt;=$G$11,$G$14,$G$15),IF($G$8="MANUAL_MU",MAX(Настройки!$B$14,MIN(1,IF(ISNUMBER(AL29),AL29,0))),IF($G$8="COUNT_FLAG_RULE",IF(IF(ISNUMBER(AL29),AL29,0)&lt;=$G$11,$G$14,IF(IF(ISNUMBER(AL29),AL29,0)&gt;=$G$12,$G$15,IF(OR(LOWER(LEFT(BQ29&amp;"",2))="да",BQ29=1),$G$13,$G$15))),IF(OR(AND($G$8="YES_NO",OR(LOWER(LEFT(AL29&amp;"",2))="да",AL29=1)),AND($G$8="THRESHOLD_GE",IF(ISNUMBER(AL29),AL29,0)&gt;=$G$11),AND($G$8="THRESHOLD_GT",IF(ISNUMBER(AL29),AL29,0)&gt;$G$11),AND($G$8="THRESHOLD_LE",IF(ISNUMBER(AL29),AL29,0)&lt;=$G$11),AND($G$8="THRESHOLD_LT",IF(ISNUMBER(AL29),AL29,0)&lt;$G$11),AND($G$8="CHANGE_PCT_GE",IF(IF(ISNUMBER(BQ29),BQ29,0)=0,IF(ISNUMBER(AL29),AL29,0)&gt;0,(IF(ISNUMBER(AL29),AL29,0)-IF(ISNUMBER(BQ29),BQ29,0))/ABS(IF(ISNUMBER(BQ29),BQ29,0))&gt;=$G$11)),AND($G$8="CHANGE_ABS_GE",ABS(IF(ISNUMBER(AL29),AL29,0)-IF(ISNUMBER(BQ29),BQ29,0))&gt;=$G$11),AND($G$8="COUNT_LT",IF(ISNUMBER(AL29),AL29,0)&lt;$G$11),AND($G$8="COUNT_LE",IF(ISNUMBER(AL29),AL29,0)&lt;=$G$11),AND($G$8="AND_YES",OR(LOWER(LEFT(AL29&amp;"",2))="да",AL29=1),OR(LOWER(LEFT(BQ29&amp;"",2))="да",BQ29=1)),AND($G$8="OR_YES",OR(OR(LOWER(LEFT(AL29&amp;"",2))="да",AL29=1),OR(LOWER(LEFT(BQ29&amp;"",2))="да",BQ29=1)))),$G$14,$G$15))))))))))</f>
        <v>0.1</v>
      </c>
      <c r="H29" s="19">
        <f>IF($A29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29="#FIELD",AM29="",AND(OR($H$8="CHANGE_PCT_GE",$H$8="CHANGE_ABS_GE",$H$8="COUNT_FLAG_RULE",$H$8="AND_YES",$H$8="OR_YES"),OR(BR29="#FIELD",BR29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29)))),IF($H$18="LOW_MU",MAX(Настройки!$B$14,$H$16),IF($H$18="NEUTRAL",Настройки!$B$15,IF($H$18="IGNORE","IGNORE",IF(OR(AM29="#FIELD",BR29="#FIELD"),"Поле не найдено","Недостаточно данных")))),IF($H$8="SIGMOID_INC",MAX(Настройки!$B$14,$H$16+($H$17-$H$16)/(1+EXP(-$H$12*(IF(ISNUMBER(AM29),AM29,0)-$H$11)))),IF($H$8="SIGMOID_DEC",MAX(Настройки!$B$14,$H$16+($H$17-$H$16)/(1+EXP($H$12*(IF(ISNUMBER(AM29),AM29,0)-$H$11)))),IF($H$8="TOP_PERCENT",IF((COUNTIF(INDEX(Данные!$A$7:$CV$106,0,MATCH($H$9,Данные!$A$6:$CV$6,0)),"&gt;"&amp;IF(ISNUMBER(AM29),AM29,0))+COUNTIFS(INDEX(Данные!$A$7:$CV$106,0,MATCH($H$9,Данные!$A$6:$CV$6,0)),IF(ISNUMBER(AM29),AM29,0),Данные!$A$7:$A$106,"&lt;"&amp;$A29)+1)/COUNT(INDEX(Данные!$A$7:$CV$106,0,MATCH($H$9,Данные!$A$6:$CV$6,0)))&lt;=$H$11,$H$14,$H$15),IF($H$8="MANUAL_MU",MAX(Настройки!$B$14,MIN(1,IF(ISNUMBER(AM29),AM29,0))),IF($H$8="COUNT_FLAG_RULE",IF(IF(ISNUMBER(AM29),AM29,0)&lt;=$H$11,$H$14,IF(IF(ISNUMBER(AM29),AM29,0)&gt;=$H$12,$H$15,IF(OR(LOWER(LEFT(BR29&amp;"",2))="да",BR29=1),$H$13,$H$15))),IF(OR(AND($H$8="YES_NO",OR(LOWER(LEFT(AM29&amp;"",2))="да",AM29=1)),AND($H$8="THRESHOLD_GE",IF(ISNUMBER(AM29),AM29,0)&gt;=$H$11),AND($H$8="THRESHOLD_GT",IF(ISNUMBER(AM29),AM29,0)&gt;$H$11),AND($H$8="THRESHOLD_LE",IF(ISNUMBER(AM29),AM29,0)&lt;=$H$11),AND($H$8="THRESHOLD_LT",IF(ISNUMBER(AM29),AM29,0)&lt;$H$11),AND($H$8="CHANGE_PCT_GE",IF(IF(ISNUMBER(BR29),BR29,0)=0,IF(ISNUMBER(AM29),AM29,0)&gt;0,(IF(ISNUMBER(AM29),AM29,0)-IF(ISNUMBER(BR29),BR29,0))/ABS(IF(ISNUMBER(BR29),BR29,0))&gt;=$H$11)),AND($H$8="CHANGE_ABS_GE",ABS(IF(ISNUMBER(AM29),AM29,0)-IF(ISNUMBER(BR29),BR29,0))&gt;=$H$11),AND($H$8="COUNT_LT",IF(ISNUMBER(AM29),AM29,0)&lt;$H$11),AND($H$8="COUNT_LE",IF(ISNUMBER(AM29),AM29,0)&lt;=$H$11),AND($H$8="AND_YES",OR(LOWER(LEFT(AM29&amp;"",2))="да",AM29=1),OR(LOWER(LEFT(BR29&amp;"",2))="да",BR29=1)),AND($H$8="OR_YES",OR(OR(LOWER(LEFT(AM29&amp;"",2))="да",AM29=1),OR(LOWER(LEFT(BR29&amp;"",2))="да",BR29=1)))),$H$14,$H$15))))))))))</f>
        <v>3.311290376375111E-4</v>
      </c>
      <c r="I29" s="19">
        <f>IF($A29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29="#FIELD",AN29="",AND(OR($I$8="CHANGE_PCT_GE",$I$8="CHANGE_ABS_GE",$I$8="COUNT_FLAG_RULE",$I$8="AND_YES",$I$8="OR_YES"),OR(BS29="#FIELD",BS29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29)))),IF($I$18="LOW_MU",MAX(Настройки!$B$14,$I$16),IF($I$18="NEUTRAL",Настройки!$B$15,IF($I$18="IGNORE","IGNORE",IF(OR(AN29="#FIELD",BS29="#FIELD"),"Поле не найдено","Недостаточно данных")))),IF($I$8="SIGMOID_INC",MAX(Настройки!$B$14,$I$16+($I$17-$I$16)/(1+EXP(-$I$12*(IF(ISNUMBER(AN29),AN29,0)-$I$11)))),IF($I$8="SIGMOID_DEC",MAX(Настройки!$B$14,$I$16+($I$17-$I$16)/(1+EXP($I$12*(IF(ISNUMBER(AN29),AN29,0)-$I$11)))),IF($I$8="TOP_PERCENT",IF((COUNTIF(INDEX(Данные!$A$7:$CV$106,0,MATCH($I$9,Данные!$A$6:$CV$6,0)),"&gt;"&amp;IF(ISNUMBER(AN29),AN29,0))+COUNTIFS(INDEX(Данные!$A$7:$CV$106,0,MATCH($I$9,Данные!$A$6:$CV$6,0)),IF(ISNUMBER(AN29),AN29,0),Данные!$A$7:$A$106,"&lt;"&amp;$A29)+1)/COUNT(INDEX(Данные!$A$7:$CV$106,0,MATCH($I$9,Данные!$A$6:$CV$6,0)))&lt;=$I$11,$I$14,$I$15),IF($I$8="MANUAL_MU",MAX(Настройки!$B$14,MIN(1,IF(ISNUMBER(AN29),AN29,0))),IF($I$8="COUNT_FLAG_RULE",IF(IF(ISNUMBER(AN29),AN29,0)&lt;=$I$11,$I$14,IF(IF(ISNUMBER(AN29),AN29,0)&gt;=$I$12,$I$15,IF(OR(LOWER(LEFT(BS29&amp;"",2))="да",BS29=1),$I$13,$I$15))),IF(OR(AND($I$8="YES_NO",OR(LOWER(LEFT(AN29&amp;"",2))="да",AN29=1)),AND($I$8="THRESHOLD_GE",IF(ISNUMBER(AN29),AN29,0)&gt;=$I$11),AND($I$8="THRESHOLD_GT",IF(ISNUMBER(AN29),AN29,0)&gt;$I$11),AND($I$8="THRESHOLD_LE",IF(ISNUMBER(AN29),AN29,0)&lt;=$I$11),AND($I$8="THRESHOLD_LT",IF(ISNUMBER(AN29),AN29,0)&lt;$I$11),AND($I$8="CHANGE_PCT_GE",IF(IF(ISNUMBER(BS29),BS29,0)=0,IF(ISNUMBER(AN29),AN29,0)&gt;0,(IF(ISNUMBER(AN29),AN29,0)-IF(ISNUMBER(BS29),BS29,0))/ABS(IF(ISNUMBER(BS29),BS29,0))&gt;=$I$11)),AND($I$8="CHANGE_ABS_GE",ABS(IF(ISNUMBER(AN29),AN29,0)-IF(ISNUMBER(BS29),BS29,0))&gt;=$I$11),AND($I$8="COUNT_LT",IF(ISNUMBER(AN29),AN29,0)&lt;$I$11),AND($I$8="COUNT_LE",IF(ISNUMBER(AN29),AN29,0)&lt;=$I$11),AND($I$8="AND_YES",OR(LOWER(LEFT(AN29&amp;"",2))="да",AN29=1),OR(LOWER(LEFT(BS29&amp;"",2))="да",BS29=1)),AND($I$8="OR_YES",OR(OR(LOWER(LEFT(AN29&amp;"",2))="да",AN29=1),OR(LOWER(LEFT(BS29&amp;"",2))="да",BS29=1)))),$I$14,$I$15))))))))))</f>
        <v>1</v>
      </c>
      <c r="J29" s="19">
        <f>IF($A29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29="#FIELD",AO29="",AND(OR($J$8="CHANGE_PCT_GE",$J$8="CHANGE_ABS_GE",$J$8="COUNT_FLAG_RULE",$J$8="AND_YES",$J$8="OR_YES"),OR(BT29="#FIELD",BT29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29)))),IF($J$18="LOW_MU",MAX(Настройки!$B$14,$J$16),IF($J$18="NEUTRAL",Настройки!$B$15,IF($J$18="IGNORE","IGNORE",IF(OR(AO29="#FIELD",BT29="#FIELD"),"Поле не найдено","Недостаточно данных")))),IF($J$8="SIGMOID_INC",MAX(Настройки!$B$14,$J$16+($J$17-$J$16)/(1+EXP(-$J$12*(IF(ISNUMBER(AO29),AO29,0)-$J$11)))),IF($J$8="SIGMOID_DEC",MAX(Настройки!$B$14,$J$16+($J$17-$J$16)/(1+EXP($J$12*(IF(ISNUMBER(AO29),AO29,0)-$J$11)))),IF($J$8="TOP_PERCENT",IF((COUNTIF(INDEX(Данные!$A$7:$CV$106,0,MATCH($J$9,Данные!$A$6:$CV$6,0)),"&gt;"&amp;IF(ISNUMBER(AO29),AO29,0))+COUNTIFS(INDEX(Данные!$A$7:$CV$106,0,MATCH($J$9,Данные!$A$6:$CV$6,0)),IF(ISNUMBER(AO29),AO29,0),Данные!$A$7:$A$106,"&lt;"&amp;$A29)+1)/COUNT(INDEX(Данные!$A$7:$CV$106,0,MATCH($J$9,Данные!$A$6:$CV$6,0)))&lt;=$J$11,$J$14,$J$15),IF($J$8="MANUAL_MU",MAX(Настройки!$B$14,MIN(1,IF(ISNUMBER(AO29),AO29,0))),IF($J$8="COUNT_FLAG_RULE",IF(IF(ISNUMBER(AO29),AO29,0)&lt;=$J$11,$J$14,IF(IF(ISNUMBER(AO29),AO29,0)&gt;=$J$12,$J$15,IF(OR(LOWER(LEFT(BT29&amp;"",2))="да",BT29=1),$J$13,$J$15))),IF(OR(AND($J$8="YES_NO",OR(LOWER(LEFT(AO29&amp;"",2))="да",AO29=1)),AND($J$8="THRESHOLD_GE",IF(ISNUMBER(AO29),AO29,0)&gt;=$J$11),AND($J$8="THRESHOLD_GT",IF(ISNUMBER(AO29),AO29,0)&gt;$J$11),AND($J$8="THRESHOLD_LE",IF(ISNUMBER(AO29),AO29,0)&lt;=$J$11),AND($J$8="THRESHOLD_LT",IF(ISNUMBER(AO29),AO29,0)&lt;$J$11),AND($J$8="CHANGE_PCT_GE",IF(IF(ISNUMBER(BT29),BT29,0)=0,IF(ISNUMBER(AO29),AO29,0)&gt;0,(IF(ISNUMBER(AO29),AO29,0)-IF(ISNUMBER(BT29),BT29,0))/ABS(IF(ISNUMBER(BT29),BT29,0))&gt;=$J$11)),AND($J$8="CHANGE_ABS_GE",ABS(IF(ISNUMBER(AO29),AO29,0)-IF(ISNUMBER(BT29),BT29,0))&gt;=$J$11),AND($J$8="COUNT_LT",IF(ISNUMBER(AO29),AO29,0)&lt;$J$11),AND($J$8="COUNT_LE",IF(ISNUMBER(AO29),AO29,0)&lt;=$J$11),AND($J$8="AND_YES",OR(LOWER(LEFT(AO29&amp;"",2))="да",AO29=1),OR(LOWER(LEFT(BT29&amp;"",2))="да",BT29=1)),AND($J$8="OR_YES",OR(OR(LOWER(LEFT(AO29&amp;"",2))="да",AO29=1),OR(LOWER(LEFT(BT29&amp;"",2))="да",BT29=1)))),$J$14,$J$15))))))))))</f>
        <v>1.9928709693378654E-6</v>
      </c>
      <c r="K29" s="19" t="str">
        <f>IF($A29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29="#FIELD",AP29="",AND(OR($K$8="CHANGE_PCT_GE",$K$8="CHANGE_ABS_GE",$K$8="COUNT_FLAG_RULE",$K$8="AND_YES",$K$8="OR_YES"),OR(BU29="#FIELD",BU29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29)))),IF($K$18="LOW_MU",MAX(Настройки!$B$14,$K$16),IF($K$18="NEUTRAL",Настройки!$B$15,IF($K$18="IGNORE","IGNORE",IF(OR(AP29="#FIELD",BU29="#FIELD"),"Поле не найдено","Недостаточно данных")))),IF($K$8="SIGMOID_INC",MAX(Настройки!$B$14,$K$16+($K$17-$K$16)/(1+EXP(-$K$12*(IF(ISNUMBER(AP29),AP29,0)-$K$11)))),IF($K$8="SIGMOID_DEC",MAX(Настройки!$B$14,$K$16+($K$17-$K$16)/(1+EXP($K$12*(IF(ISNUMBER(AP29),AP29,0)-$K$11)))),IF($K$8="TOP_PERCENT",IF((COUNTIF(INDEX(Данные!$A$7:$CV$106,0,MATCH($K$9,Данные!$A$6:$CV$6,0)),"&gt;"&amp;IF(ISNUMBER(AP29),AP29,0))+COUNTIFS(INDEX(Данные!$A$7:$CV$106,0,MATCH($K$9,Данные!$A$6:$CV$6,0)),IF(ISNUMBER(AP29),AP29,0),Данные!$A$7:$A$106,"&lt;"&amp;$A29)+1)/COUNT(INDEX(Данные!$A$7:$CV$106,0,MATCH($K$9,Данные!$A$6:$CV$6,0)))&lt;=$K$11,$K$14,$K$15),IF($K$8="MANUAL_MU",MAX(Настройки!$B$14,MIN(1,IF(ISNUMBER(AP29),AP29,0))),IF($K$8="COUNT_FLAG_RULE",IF(IF(ISNUMBER(AP29),AP29,0)&lt;=$K$11,$K$14,IF(IF(ISNUMBER(AP29),AP29,0)&gt;=$K$12,$K$15,IF(OR(LOWER(LEFT(BU29&amp;"",2))="да",BU29=1),$K$13,$K$15))),IF(OR(AND($K$8="YES_NO",OR(LOWER(LEFT(AP29&amp;"",2))="да",AP29=1)),AND($K$8="THRESHOLD_GE",IF(ISNUMBER(AP29),AP29,0)&gt;=$K$11),AND($K$8="THRESHOLD_GT",IF(ISNUMBER(AP29),AP29,0)&gt;$K$11),AND($K$8="THRESHOLD_LE",IF(ISNUMBER(AP29),AP29,0)&lt;=$K$11),AND($K$8="THRESHOLD_LT",IF(ISNUMBER(AP29),AP29,0)&lt;$K$11),AND($K$8="CHANGE_PCT_GE",IF(IF(ISNUMBER(BU29),BU29,0)=0,IF(ISNUMBER(AP29),AP29,0)&gt;0,(IF(ISNUMBER(AP29),AP29,0)-IF(ISNUMBER(BU29),BU29,0))/ABS(IF(ISNUMBER(BU29),BU29,0))&gt;=$K$11)),AND($K$8="CHANGE_ABS_GE",ABS(IF(ISNUMBER(AP29),AP29,0)-IF(ISNUMBER(BU29),BU29,0))&gt;=$K$11),AND($K$8="COUNT_LT",IF(ISNUMBER(AP29),AP29,0)&lt;$K$11),AND($K$8="COUNT_LE",IF(ISNUMBER(AP29),AP29,0)&lt;=$K$11),AND($K$8="AND_YES",OR(LOWER(LEFT(AP29&amp;"",2))="да",AP29=1),OR(LOWER(LEFT(BU29&amp;"",2))="да",BU29=1)),AND($K$8="OR_YES",OR(OR(LOWER(LEFT(AP29&amp;"",2))="да",AP29=1),OR(LOWER(LEFT(BU29&amp;"",2))="да",BU29=1)))),$K$14,$K$15))))))))))</f>
        <v/>
      </c>
      <c r="L29" s="19" t="str">
        <f>IF($A29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29="#FIELD",AQ29="",AND(OR($L$8="CHANGE_PCT_GE",$L$8="CHANGE_ABS_GE",$L$8="COUNT_FLAG_RULE",$L$8="AND_YES",$L$8="OR_YES"),OR(BV29="#FIELD",BV29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29)))),IF($L$18="LOW_MU",MAX(Настройки!$B$14,$L$16),IF($L$18="NEUTRAL",Настройки!$B$15,IF($L$18="IGNORE","IGNORE",IF(OR(AQ29="#FIELD",BV29="#FIELD"),"Поле не найдено","Недостаточно данных")))),IF($L$8="SIGMOID_INC",MAX(Настройки!$B$14,$L$16+($L$17-$L$16)/(1+EXP(-$L$12*(IF(ISNUMBER(AQ29),AQ29,0)-$L$11)))),IF($L$8="SIGMOID_DEC",MAX(Настройки!$B$14,$L$16+($L$17-$L$16)/(1+EXP($L$12*(IF(ISNUMBER(AQ29),AQ29,0)-$L$11)))),IF($L$8="TOP_PERCENT",IF((COUNTIF(INDEX(Данные!$A$7:$CV$106,0,MATCH($L$9,Данные!$A$6:$CV$6,0)),"&gt;"&amp;IF(ISNUMBER(AQ29),AQ29,0))+COUNTIFS(INDEX(Данные!$A$7:$CV$106,0,MATCH($L$9,Данные!$A$6:$CV$6,0)),IF(ISNUMBER(AQ29),AQ29,0),Данные!$A$7:$A$106,"&lt;"&amp;$A29)+1)/COUNT(INDEX(Данные!$A$7:$CV$106,0,MATCH($L$9,Данные!$A$6:$CV$6,0)))&lt;=$L$11,$L$14,$L$15),IF($L$8="MANUAL_MU",MAX(Настройки!$B$14,MIN(1,IF(ISNUMBER(AQ29),AQ29,0))),IF($L$8="COUNT_FLAG_RULE",IF(IF(ISNUMBER(AQ29),AQ29,0)&lt;=$L$11,$L$14,IF(IF(ISNUMBER(AQ29),AQ29,0)&gt;=$L$12,$L$15,IF(OR(LOWER(LEFT(BV29&amp;"",2))="да",BV29=1),$L$13,$L$15))),IF(OR(AND($L$8="YES_NO",OR(LOWER(LEFT(AQ29&amp;"",2))="да",AQ29=1)),AND($L$8="THRESHOLD_GE",IF(ISNUMBER(AQ29),AQ29,0)&gt;=$L$11),AND($L$8="THRESHOLD_GT",IF(ISNUMBER(AQ29),AQ29,0)&gt;$L$11),AND($L$8="THRESHOLD_LE",IF(ISNUMBER(AQ29),AQ29,0)&lt;=$L$11),AND($L$8="THRESHOLD_LT",IF(ISNUMBER(AQ29),AQ29,0)&lt;$L$11),AND($L$8="CHANGE_PCT_GE",IF(IF(ISNUMBER(BV29),BV29,0)=0,IF(ISNUMBER(AQ29),AQ29,0)&gt;0,(IF(ISNUMBER(AQ29),AQ29,0)-IF(ISNUMBER(BV29),BV29,0))/ABS(IF(ISNUMBER(BV29),BV29,0))&gt;=$L$11)),AND($L$8="CHANGE_ABS_GE",ABS(IF(ISNUMBER(AQ29),AQ29,0)-IF(ISNUMBER(BV29),BV29,0))&gt;=$L$11),AND($L$8="COUNT_LT",IF(ISNUMBER(AQ29),AQ29,0)&lt;$L$11),AND($L$8="COUNT_LE",IF(ISNUMBER(AQ29),AQ29,0)&lt;=$L$11),AND($L$8="AND_YES",OR(LOWER(LEFT(AQ29&amp;"",2))="да",AQ29=1),OR(LOWER(LEFT(BV29&amp;"",2))="да",BV29=1)),AND($L$8="OR_YES",OR(OR(LOWER(LEFT(AQ29&amp;"",2))="да",AQ29=1),OR(LOWER(LEFT(BV29&amp;"",2))="да",BV29=1)))),$L$14,$L$15))))))))))</f>
        <v/>
      </c>
      <c r="M29" s="19" t="str">
        <f>IF($A29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29="#FIELD",AR29="",AND(OR($M$8="CHANGE_PCT_GE",$M$8="CHANGE_ABS_GE",$M$8="COUNT_FLAG_RULE",$M$8="AND_YES",$M$8="OR_YES"),OR(BW29="#FIELD",BW29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29)))),IF($M$18="LOW_MU",MAX(Настройки!$B$14,$M$16),IF($M$18="NEUTRAL",Настройки!$B$15,IF($M$18="IGNORE","IGNORE",IF(OR(AR29="#FIELD",BW29="#FIELD"),"Поле не найдено","Недостаточно данных")))),IF($M$8="SIGMOID_INC",MAX(Настройки!$B$14,$M$16+($M$17-$M$16)/(1+EXP(-$M$12*(IF(ISNUMBER(AR29),AR29,0)-$M$11)))),IF($M$8="SIGMOID_DEC",MAX(Настройки!$B$14,$M$16+($M$17-$M$16)/(1+EXP($M$12*(IF(ISNUMBER(AR29),AR29,0)-$M$11)))),IF($M$8="TOP_PERCENT",IF((COUNTIF(INDEX(Данные!$A$7:$CV$106,0,MATCH($M$9,Данные!$A$6:$CV$6,0)),"&gt;"&amp;IF(ISNUMBER(AR29),AR29,0))+COUNTIFS(INDEX(Данные!$A$7:$CV$106,0,MATCH($M$9,Данные!$A$6:$CV$6,0)),IF(ISNUMBER(AR29),AR29,0),Данные!$A$7:$A$106,"&lt;"&amp;$A29)+1)/COUNT(INDEX(Данные!$A$7:$CV$106,0,MATCH($M$9,Данные!$A$6:$CV$6,0)))&lt;=$M$11,$M$14,$M$15),IF($M$8="MANUAL_MU",MAX(Настройки!$B$14,MIN(1,IF(ISNUMBER(AR29),AR29,0))),IF($M$8="COUNT_FLAG_RULE",IF(IF(ISNUMBER(AR29),AR29,0)&lt;=$M$11,$M$14,IF(IF(ISNUMBER(AR29),AR29,0)&gt;=$M$12,$M$15,IF(OR(LOWER(LEFT(BW29&amp;"",2))="да",BW29=1),$M$13,$M$15))),IF(OR(AND($M$8="YES_NO",OR(LOWER(LEFT(AR29&amp;"",2))="да",AR29=1)),AND($M$8="THRESHOLD_GE",IF(ISNUMBER(AR29),AR29,0)&gt;=$M$11),AND($M$8="THRESHOLD_GT",IF(ISNUMBER(AR29),AR29,0)&gt;$M$11),AND($M$8="THRESHOLD_LE",IF(ISNUMBER(AR29),AR29,0)&lt;=$M$11),AND($M$8="THRESHOLD_LT",IF(ISNUMBER(AR29),AR29,0)&lt;$M$11),AND($M$8="CHANGE_PCT_GE",IF(IF(ISNUMBER(BW29),BW29,0)=0,IF(ISNUMBER(AR29),AR29,0)&gt;0,(IF(ISNUMBER(AR29),AR29,0)-IF(ISNUMBER(BW29),BW29,0))/ABS(IF(ISNUMBER(BW29),BW29,0))&gt;=$M$11)),AND($M$8="CHANGE_ABS_GE",ABS(IF(ISNUMBER(AR29),AR29,0)-IF(ISNUMBER(BW29),BW29,0))&gt;=$M$11),AND($M$8="COUNT_LT",IF(ISNUMBER(AR29),AR29,0)&lt;$M$11),AND($M$8="COUNT_LE",IF(ISNUMBER(AR29),AR29,0)&lt;=$M$11),AND($M$8="AND_YES",OR(LOWER(LEFT(AR29&amp;"",2))="да",AR29=1),OR(LOWER(LEFT(BW29&amp;"",2))="да",BW29=1)),AND($M$8="OR_YES",OR(OR(LOWER(LEFT(AR29&amp;"",2))="да",AR29=1),OR(LOWER(LEFT(BW29&amp;"",2))="да",BW29=1)))),$M$14,$M$15))))))))))</f>
        <v/>
      </c>
      <c r="N29" s="19" t="str">
        <f>IF($A29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29="#FIELD",AS29="",AND(OR($N$8="CHANGE_PCT_GE",$N$8="CHANGE_ABS_GE",$N$8="COUNT_FLAG_RULE",$N$8="AND_YES",$N$8="OR_YES"),OR(BX29="#FIELD",BX29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29)))),IF($N$18="LOW_MU",MAX(Настройки!$B$14,$N$16),IF($N$18="NEUTRAL",Настройки!$B$15,IF($N$18="IGNORE","IGNORE",IF(OR(AS29="#FIELD",BX29="#FIELD"),"Поле не найдено","Недостаточно данных")))),IF($N$8="SIGMOID_INC",MAX(Настройки!$B$14,$N$16+($N$17-$N$16)/(1+EXP(-$N$12*(IF(ISNUMBER(AS29),AS29,0)-$N$11)))),IF($N$8="SIGMOID_DEC",MAX(Настройки!$B$14,$N$16+($N$17-$N$16)/(1+EXP($N$12*(IF(ISNUMBER(AS29),AS29,0)-$N$11)))),IF($N$8="TOP_PERCENT",IF((COUNTIF(INDEX(Данные!$A$7:$CV$106,0,MATCH($N$9,Данные!$A$6:$CV$6,0)),"&gt;"&amp;IF(ISNUMBER(AS29),AS29,0))+COUNTIFS(INDEX(Данные!$A$7:$CV$106,0,MATCH($N$9,Данные!$A$6:$CV$6,0)),IF(ISNUMBER(AS29),AS29,0),Данные!$A$7:$A$106,"&lt;"&amp;$A29)+1)/COUNT(INDEX(Данные!$A$7:$CV$106,0,MATCH($N$9,Данные!$A$6:$CV$6,0)))&lt;=$N$11,$N$14,$N$15),IF($N$8="MANUAL_MU",MAX(Настройки!$B$14,MIN(1,IF(ISNUMBER(AS29),AS29,0))),IF($N$8="COUNT_FLAG_RULE",IF(IF(ISNUMBER(AS29),AS29,0)&lt;=$N$11,$N$14,IF(IF(ISNUMBER(AS29),AS29,0)&gt;=$N$12,$N$15,IF(OR(LOWER(LEFT(BX29&amp;"",2))="да",BX29=1),$N$13,$N$15))),IF(OR(AND($N$8="YES_NO",OR(LOWER(LEFT(AS29&amp;"",2))="да",AS29=1)),AND($N$8="THRESHOLD_GE",IF(ISNUMBER(AS29),AS29,0)&gt;=$N$11),AND($N$8="THRESHOLD_GT",IF(ISNUMBER(AS29),AS29,0)&gt;$N$11),AND($N$8="THRESHOLD_LE",IF(ISNUMBER(AS29),AS29,0)&lt;=$N$11),AND($N$8="THRESHOLD_LT",IF(ISNUMBER(AS29),AS29,0)&lt;$N$11),AND($N$8="CHANGE_PCT_GE",IF(IF(ISNUMBER(BX29),BX29,0)=0,IF(ISNUMBER(AS29),AS29,0)&gt;0,(IF(ISNUMBER(AS29),AS29,0)-IF(ISNUMBER(BX29),BX29,0))/ABS(IF(ISNUMBER(BX29),BX29,0))&gt;=$N$11)),AND($N$8="CHANGE_ABS_GE",ABS(IF(ISNUMBER(AS29),AS29,0)-IF(ISNUMBER(BX29),BX29,0))&gt;=$N$11),AND($N$8="COUNT_LT",IF(ISNUMBER(AS29),AS29,0)&lt;$N$11),AND($N$8="COUNT_LE",IF(ISNUMBER(AS29),AS29,0)&lt;=$N$11),AND($N$8="AND_YES",OR(LOWER(LEFT(AS29&amp;"",2))="да",AS29=1),OR(LOWER(LEFT(BX29&amp;"",2))="да",BX29=1)),AND($N$8="OR_YES",OR(OR(LOWER(LEFT(AS29&amp;"",2))="да",AS29=1),OR(LOWER(LEFT(BX29&amp;"",2))="да",BX29=1)))),$N$14,$N$15))))))))))</f>
        <v/>
      </c>
      <c r="O29" s="19" t="str">
        <f>IF($A29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29="#FIELD",AT29="",AND(OR($O$8="CHANGE_PCT_GE",$O$8="CHANGE_ABS_GE",$O$8="COUNT_FLAG_RULE",$O$8="AND_YES",$O$8="OR_YES"),OR(BY29="#FIELD",BY29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29)))),IF($O$18="LOW_MU",MAX(Настройки!$B$14,$O$16),IF($O$18="NEUTRAL",Настройки!$B$15,IF($O$18="IGNORE","IGNORE",IF(OR(AT29="#FIELD",BY29="#FIELD"),"Поле не найдено","Недостаточно данных")))),IF($O$8="SIGMOID_INC",MAX(Настройки!$B$14,$O$16+($O$17-$O$16)/(1+EXP(-$O$12*(IF(ISNUMBER(AT29),AT29,0)-$O$11)))),IF($O$8="SIGMOID_DEC",MAX(Настройки!$B$14,$O$16+($O$17-$O$16)/(1+EXP($O$12*(IF(ISNUMBER(AT29),AT29,0)-$O$11)))),IF($O$8="TOP_PERCENT",IF((COUNTIF(INDEX(Данные!$A$7:$CV$106,0,MATCH($O$9,Данные!$A$6:$CV$6,0)),"&gt;"&amp;IF(ISNUMBER(AT29),AT29,0))+COUNTIFS(INDEX(Данные!$A$7:$CV$106,0,MATCH($O$9,Данные!$A$6:$CV$6,0)),IF(ISNUMBER(AT29),AT29,0),Данные!$A$7:$A$106,"&lt;"&amp;$A29)+1)/COUNT(INDEX(Данные!$A$7:$CV$106,0,MATCH($O$9,Данные!$A$6:$CV$6,0)))&lt;=$O$11,$O$14,$O$15),IF($O$8="MANUAL_MU",MAX(Настройки!$B$14,MIN(1,IF(ISNUMBER(AT29),AT29,0))),IF($O$8="COUNT_FLAG_RULE",IF(IF(ISNUMBER(AT29),AT29,0)&lt;=$O$11,$O$14,IF(IF(ISNUMBER(AT29),AT29,0)&gt;=$O$12,$O$15,IF(OR(LOWER(LEFT(BY29&amp;"",2))="да",BY29=1),$O$13,$O$15))),IF(OR(AND($O$8="YES_NO",OR(LOWER(LEFT(AT29&amp;"",2))="да",AT29=1)),AND($O$8="THRESHOLD_GE",IF(ISNUMBER(AT29),AT29,0)&gt;=$O$11),AND($O$8="THRESHOLD_GT",IF(ISNUMBER(AT29),AT29,0)&gt;$O$11),AND($O$8="THRESHOLD_LE",IF(ISNUMBER(AT29),AT29,0)&lt;=$O$11),AND($O$8="THRESHOLD_LT",IF(ISNUMBER(AT29),AT29,0)&lt;$O$11),AND($O$8="CHANGE_PCT_GE",IF(IF(ISNUMBER(BY29),BY29,0)=0,IF(ISNUMBER(AT29),AT29,0)&gt;0,(IF(ISNUMBER(AT29),AT29,0)-IF(ISNUMBER(BY29),BY29,0))/ABS(IF(ISNUMBER(BY29),BY29,0))&gt;=$O$11)),AND($O$8="CHANGE_ABS_GE",ABS(IF(ISNUMBER(AT29),AT29,0)-IF(ISNUMBER(BY29),BY29,0))&gt;=$O$11),AND($O$8="COUNT_LT",IF(ISNUMBER(AT29),AT29,0)&lt;$O$11),AND($O$8="COUNT_LE",IF(ISNUMBER(AT29),AT29,0)&lt;=$O$11),AND($O$8="AND_YES",OR(LOWER(LEFT(AT29&amp;"",2))="да",AT29=1),OR(LOWER(LEFT(BY29&amp;"",2))="да",BY29=1)),AND($O$8="OR_YES",OR(OR(LOWER(LEFT(AT29&amp;"",2))="да",AT29=1),OR(LOWER(LEFT(BY29&amp;"",2))="да",BY29=1)))),$O$14,$O$15))))))))))</f>
        <v/>
      </c>
      <c r="P29" s="19" t="str">
        <f>IF($A29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29="#FIELD",AU29="",AND(OR($P$8="CHANGE_PCT_GE",$P$8="CHANGE_ABS_GE",$P$8="COUNT_FLAG_RULE",$P$8="AND_YES",$P$8="OR_YES"),OR(BZ29="#FIELD",BZ29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29)))),IF($P$18="LOW_MU",MAX(Настройки!$B$14,$P$16),IF($P$18="NEUTRAL",Настройки!$B$15,IF($P$18="IGNORE","IGNORE",IF(OR(AU29="#FIELD",BZ29="#FIELD"),"Поле не найдено","Недостаточно данных")))),IF($P$8="SIGMOID_INC",MAX(Настройки!$B$14,$P$16+($P$17-$P$16)/(1+EXP(-$P$12*(IF(ISNUMBER(AU29),AU29,0)-$P$11)))),IF($P$8="SIGMOID_DEC",MAX(Настройки!$B$14,$P$16+($P$17-$P$16)/(1+EXP($P$12*(IF(ISNUMBER(AU29),AU29,0)-$P$11)))),IF($P$8="TOP_PERCENT",IF((COUNTIF(INDEX(Данные!$A$7:$CV$106,0,MATCH($P$9,Данные!$A$6:$CV$6,0)),"&gt;"&amp;IF(ISNUMBER(AU29),AU29,0))+COUNTIFS(INDEX(Данные!$A$7:$CV$106,0,MATCH($P$9,Данные!$A$6:$CV$6,0)),IF(ISNUMBER(AU29),AU29,0),Данные!$A$7:$A$106,"&lt;"&amp;$A29)+1)/COUNT(INDEX(Данные!$A$7:$CV$106,0,MATCH($P$9,Данные!$A$6:$CV$6,0)))&lt;=$P$11,$P$14,$P$15),IF($P$8="MANUAL_MU",MAX(Настройки!$B$14,MIN(1,IF(ISNUMBER(AU29),AU29,0))),IF($P$8="COUNT_FLAG_RULE",IF(IF(ISNUMBER(AU29),AU29,0)&lt;=$P$11,$P$14,IF(IF(ISNUMBER(AU29),AU29,0)&gt;=$P$12,$P$15,IF(OR(LOWER(LEFT(BZ29&amp;"",2))="да",BZ29=1),$P$13,$P$15))),IF(OR(AND($P$8="YES_NO",OR(LOWER(LEFT(AU29&amp;"",2))="да",AU29=1)),AND($P$8="THRESHOLD_GE",IF(ISNUMBER(AU29),AU29,0)&gt;=$P$11),AND($P$8="THRESHOLD_GT",IF(ISNUMBER(AU29),AU29,0)&gt;$P$11),AND($P$8="THRESHOLD_LE",IF(ISNUMBER(AU29),AU29,0)&lt;=$P$11),AND($P$8="THRESHOLD_LT",IF(ISNUMBER(AU29),AU29,0)&lt;$P$11),AND($P$8="CHANGE_PCT_GE",IF(IF(ISNUMBER(BZ29),BZ29,0)=0,IF(ISNUMBER(AU29),AU29,0)&gt;0,(IF(ISNUMBER(AU29),AU29,0)-IF(ISNUMBER(BZ29),BZ29,0))/ABS(IF(ISNUMBER(BZ29),BZ29,0))&gt;=$P$11)),AND($P$8="CHANGE_ABS_GE",ABS(IF(ISNUMBER(AU29),AU29,0)-IF(ISNUMBER(BZ29),BZ29,0))&gt;=$P$11),AND($P$8="COUNT_LT",IF(ISNUMBER(AU29),AU29,0)&lt;$P$11),AND($P$8="COUNT_LE",IF(ISNUMBER(AU29),AU29,0)&lt;=$P$11),AND($P$8="AND_YES",OR(LOWER(LEFT(AU29&amp;"",2))="да",AU29=1),OR(LOWER(LEFT(BZ29&amp;"",2))="да",BZ29=1)),AND($P$8="OR_YES",OR(OR(LOWER(LEFT(AU29&amp;"",2))="да",AU29=1),OR(LOWER(LEFT(BZ29&amp;"",2))="да",BZ29=1)))),$P$14,$P$15))))))))))</f>
        <v/>
      </c>
      <c r="Q29" s="19" t="str">
        <f>IF($A29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29="#FIELD",AV29="",AND(OR($Q$8="CHANGE_PCT_GE",$Q$8="CHANGE_ABS_GE",$Q$8="COUNT_FLAG_RULE",$Q$8="AND_YES",$Q$8="OR_YES"),OR(CA29="#FIELD",CA29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29)))),IF($Q$18="LOW_MU",MAX(Настройки!$B$14,$Q$16),IF($Q$18="NEUTRAL",Настройки!$B$15,IF($Q$18="IGNORE","IGNORE",IF(OR(AV29="#FIELD",CA29="#FIELD"),"Поле не найдено","Недостаточно данных")))),IF($Q$8="SIGMOID_INC",MAX(Настройки!$B$14,$Q$16+($Q$17-$Q$16)/(1+EXP(-$Q$12*(IF(ISNUMBER(AV29),AV29,0)-$Q$11)))),IF($Q$8="SIGMOID_DEC",MAX(Настройки!$B$14,$Q$16+($Q$17-$Q$16)/(1+EXP($Q$12*(IF(ISNUMBER(AV29),AV29,0)-$Q$11)))),IF($Q$8="TOP_PERCENT",IF((COUNTIF(INDEX(Данные!$A$7:$CV$106,0,MATCH($Q$9,Данные!$A$6:$CV$6,0)),"&gt;"&amp;IF(ISNUMBER(AV29),AV29,0))+COUNTIFS(INDEX(Данные!$A$7:$CV$106,0,MATCH($Q$9,Данные!$A$6:$CV$6,0)),IF(ISNUMBER(AV29),AV29,0),Данные!$A$7:$A$106,"&lt;"&amp;$A29)+1)/COUNT(INDEX(Данные!$A$7:$CV$106,0,MATCH($Q$9,Данные!$A$6:$CV$6,0)))&lt;=$Q$11,$Q$14,$Q$15),IF($Q$8="MANUAL_MU",MAX(Настройки!$B$14,MIN(1,IF(ISNUMBER(AV29),AV29,0))),IF($Q$8="COUNT_FLAG_RULE",IF(IF(ISNUMBER(AV29),AV29,0)&lt;=$Q$11,$Q$14,IF(IF(ISNUMBER(AV29),AV29,0)&gt;=$Q$12,$Q$15,IF(OR(LOWER(LEFT(CA29&amp;"",2))="да",CA29=1),$Q$13,$Q$15))),IF(OR(AND($Q$8="YES_NO",OR(LOWER(LEFT(AV29&amp;"",2))="да",AV29=1)),AND($Q$8="THRESHOLD_GE",IF(ISNUMBER(AV29),AV29,0)&gt;=$Q$11),AND($Q$8="THRESHOLD_GT",IF(ISNUMBER(AV29),AV29,0)&gt;$Q$11),AND($Q$8="THRESHOLD_LE",IF(ISNUMBER(AV29),AV29,0)&lt;=$Q$11),AND($Q$8="THRESHOLD_LT",IF(ISNUMBER(AV29),AV29,0)&lt;$Q$11),AND($Q$8="CHANGE_PCT_GE",IF(IF(ISNUMBER(CA29),CA29,0)=0,IF(ISNUMBER(AV29),AV29,0)&gt;0,(IF(ISNUMBER(AV29),AV29,0)-IF(ISNUMBER(CA29),CA29,0))/ABS(IF(ISNUMBER(CA29),CA29,0))&gt;=$Q$11)),AND($Q$8="CHANGE_ABS_GE",ABS(IF(ISNUMBER(AV29),AV29,0)-IF(ISNUMBER(CA29),CA29,0))&gt;=$Q$11),AND($Q$8="COUNT_LT",IF(ISNUMBER(AV29),AV29,0)&lt;$Q$11),AND($Q$8="COUNT_LE",IF(ISNUMBER(AV29),AV29,0)&lt;=$Q$11),AND($Q$8="AND_YES",OR(LOWER(LEFT(AV29&amp;"",2))="да",AV29=1),OR(LOWER(LEFT(CA29&amp;"",2))="да",CA29=1)),AND($Q$8="OR_YES",OR(OR(LOWER(LEFT(AV29&amp;"",2))="да",AV29=1),OR(LOWER(LEFT(CA29&amp;"",2))="да",CA29=1)))),$Q$14,$Q$15))))))))))</f>
        <v/>
      </c>
      <c r="R29" s="69" t="str">
        <f>IF($A29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29="#FIELD",AW29="",AND(OR($R$8="CHANGE_PCT_GE",$R$8="CHANGE_ABS_GE",$R$8="COUNT_FLAG_RULE",$R$8="AND_YES",$R$8="OR_YES"),OR(CB29="#FIELD",CB29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29)))),IF($R$18="LOW_MU",MAX(Настройки!$B$14,$R$16),IF($R$18="NEUTRAL",Настройки!$B$15,IF($R$18="IGNORE","IGNORE",IF(OR(AW29="#FIELD",CB29="#FIELD"),"Поле не найдено","Недостаточно данных")))),IF($R$8="SIGMOID_INC",MAX(Настройки!$B$14,$R$16+($R$17-$R$16)/(1+EXP(-$R$12*(IF(ISNUMBER(AW29),AW29,0)-$R$11)))),IF($R$8="SIGMOID_DEC",MAX(Настройки!$B$14,$R$16+($R$17-$R$16)/(1+EXP($R$12*(IF(ISNUMBER(AW29),AW29,0)-$R$11)))),IF($R$8="TOP_PERCENT",IF((COUNTIF(INDEX(Данные!$A$7:$CV$106,0,MATCH($R$9,Данные!$A$6:$CV$6,0)),"&gt;"&amp;IF(ISNUMBER(AW29),AW29,0))+COUNTIFS(INDEX(Данные!$A$7:$CV$106,0,MATCH($R$9,Данные!$A$6:$CV$6,0)),IF(ISNUMBER(AW29),AW29,0),Данные!$A$7:$A$106,"&lt;"&amp;$A29)+1)/COUNT(INDEX(Данные!$A$7:$CV$106,0,MATCH($R$9,Данные!$A$6:$CV$6,0)))&lt;=$R$11,$R$14,$R$15),IF($R$8="MANUAL_MU",MAX(Настройки!$B$14,MIN(1,IF(ISNUMBER(AW29),AW29,0))),IF($R$8="COUNT_FLAG_RULE",IF(IF(ISNUMBER(AW29),AW29,0)&lt;=$R$11,$R$14,IF(IF(ISNUMBER(AW29),AW29,0)&gt;=$R$12,$R$15,IF(OR(LOWER(LEFT(CB29&amp;"",2))="да",CB29=1),$R$13,$R$15))),IF(OR(AND($R$8="YES_NO",OR(LOWER(LEFT(AW29&amp;"",2))="да",AW29=1)),AND($R$8="THRESHOLD_GE",IF(ISNUMBER(AW29),AW29,0)&gt;=$R$11),AND($R$8="THRESHOLD_GT",IF(ISNUMBER(AW29),AW29,0)&gt;$R$11),AND($R$8="THRESHOLD_LE",IF(ISNUMBER(AW29),AW29,0)&lt;=$R$11),AND($R$8="THRESHOLD_LT",IF(ISNUMBER(AW29),AW29,0)&lt;$R$11),AND($R$8="CHANGE_PCT_GE",IF(IF(ISNUMBER(CB29),CB29,0)=0,IF(ISNUMBER(AW29),AW29,0)&gt;0,(IF(ISNUMBER(AW29),AW29,0)-IF(ISNUMBER(CB29),CB29,0))/ABS(IF(ISNUMBER(CB29),CB29,0))&gt;=$R$11)),AND($R$8="CHANGE_ABS_GE",ABS(IF(ISNUMBER(AW29),AW29,0)-IF(ISNUMBER(CB29),CB29,0))&gt;=$R$11),AND($R$8="COUNT_LT",IF(ISNUMBER(AW29),AW29,0)&lt;$R$11),AND($R$8="COUNT_LE",IF(ISNUMBER(AW29),AW29,0)&lt;=$R$11),AND($R$8="AND_YES",OR(LOWER(LEFT(AW29&amp;"",2))="да",AW29=1),OR(LOWER(LEFT(CB29&amp;"",2))="да",CB29=1)),AND($R$8="OR_YES",OR(OR(LOWER(LEFT(AW29&amp;"",2))="да",AW29=1),OR(LOWER(LEFT(CB29&amp;"",2))="да",CB29=1)))),$R$14,$R$15))))))))))</f>
        <v/>
      </c>
      <c r="S29" s="70" t="str">
        <f>IF($A29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29="#FIELD",AX29="",AND(OR($S$8="CHANGE_PCT_GE",$S$8="CHANGE_ABS_GE",$S$8="COUNT_FLAG_RULE",$S$8="AND_YES",$S$8="OR_YES"),OR(CC29="#FIELD",CC29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29)))),IF($S$18="LOW_MU",MAX(Настройки!$B$14,$S$16),IF($S$18="NEUTRAL",Настройки!$B$15,IF($S$18="IGNORE","IGNORE",IF(OR(AX29="#FIELD",CC29="#FIELD"),"Поле не найдено","Недостаточно данных")))),IF($S$8="SIGMOID_INC",MAX(Настройки!$B$14,$S$16+($S$17-$S$16)/(1+EXP(-$S$12*(IF(ISNUMBER(AX29),AX29,0)-$S$11)))),IF($S$8="SIGMOID_DEC",MAX(Настройки!$B$14,$S$16+($S$17-$S$16)/(1+EXP($S$12*(IF(ISNUMBER(AX29),AX29,0)-$S$11)))),IF($S$8="TOP_PERCENT",IF((COUNTIF(INDEX(Данные!$A$7:$CV$106,0,MATCH($S$9,Данные!$A$6:$CV$6,0)),"&gt;"&amp;IF(ISNUMBER(AX29),AX29,0))+COUNTIFS(INDEX(Данные!$A$7:$CV$106,0,MATCH($S$9,Данные!$A$6:$CV$6,0)),IF(ISNUMBER(AX29),AX29,0),Данные!$A$7:$A$106,"&lt;"&amp;$A29)+1)/COUNT(INDEX(Данные!$A$7:$CV$106,0,MATCH($S$9,Данные!$A$6:$CV$6,0)))&lt;=$S$11,$S$14,$S$15),IF($S$8="MANUAL_MU",MAX(Настройки!$B$14,MIN(1,IF(ISNUMBER(AX29),AX29,0))),IF($S$8="COUNT_FLAG_RULE",IF(IF(ISNUMBER(AX29),AX29,0)&lt;=$S$11,$S$14,IF(IF(ISNUMBER(AX29),AX29,0)&gt;=$S$12,$S$15,IF(OR(LOWER(LEFT(CC29&amp;"",2))="да",CC29=1),$S$13,$S$15))),IF(OR(AND($S$8="YES_NO",OR(LOWER(LEFT(AX29&amp;"",2))="да",AX29=1)),AND($S$8="THRESHOLD_GE",IF(ISNUMBER(AX29),AX29,0)&gt;=$S$11),AND($S$8="THRESHOLD_GT",IF(ISNUMBER(AX29),AX29,0)&gt;$S$11),AND($S$8="THRESHOLD_LE",IF(ISNUMBER(AX29),AX29,0)&lt;=$S$11),AND($S$8="THRESHOLD_LT",IF(ISNUMBER(AX29),AX29,0)&lt;$S$11),AND($S$8="CHANGE_PCT_GE",IF(IF(ISNUMBER(CC29),CC29,0)=0,IF(ISNUMBER(AX29),AX29,0)&gt;0,(IF(ISNUMBER(AX29),AX29,0)-IF(ISNUMBER(CC29),CC29,0))/ABS(IF(ISNUMBER(CC29),CC29,0))&gt;=$S$11)),AND($S$8="CHANGE_ABS_GE",ABS(IF(ISNUMBER(AX29),AX29,0)-IF(ISNUMBER(CC29),CC29,0))&gt;=$S$11),AND($S$8="COUNT_LT",IF(ISNUMBER(AX29),AX29,0)&lt;$S$11),AND($S$8="COUNT_LE",IF(ISNUMBER(AX29),AX29,0)&lt;=$S$11),AND($S$8="AND_YES",OR(LOWER(LEFT(AX29&amp;"",2))="да",AX29=1),OR(LOWER(LEFT(CC29&amp;"",2))="да",CC29=1)),AND($S$8="OR_YES",OR(OR(LOWER(LEFT(AX29&amp;"",2))="да",AX29=1),OR(LOWER(LEFT(CC29&amp;"",2))="да",CC29=1)))),$S$14,$S$15))))))))))</f>
        <v/>
      </c>
      <c r="T29" s="70" t="str">
        <f>IF($A29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29="#FIELD",AY29="",AND(OR($T$8="CHANGE_PCT_GE",$T$8="CHANGE_ABS_GE",$T$8="COUNT_FLAG_RULE",$T$8="AND_YES",$T$8="OR_YES"),OR(CD29="#FIELD",CD29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29)))),IF($T$18="LOW_MU",MAX(Настройки!$B$14,$T$16),IF($T$18="NEUTRAL",Настройки!$B$15,IF($T$18="IGNORE","IGNORE",IF(OR(AY29="#FIELD",CD29="#FIELD"),"Поле не найдено","Недостаточно данных")))),IF($T$8="SIGMOID_INC",MAX(Настройки!$B$14,$T$16+($T$17-$T$16)/(1+EXP(-$T$12*(IF(ISNUMBER(AY29),AY29,0)-$T$11)))),IF($T$8="SIGMOID_DEC",MAX(Настройки!$B$14,$T$16+($T$17-$T$16)/(1+EXP($T$12*(IF(ISNUMBER(AY29),AY29,0)-$T$11)))),IF($T$8="TOP_PERCENT",IF((COUNTIF(INDEX(Данные!$A$7:$CV$106,0,MATCH($T$9,Данные!$A$6:$CV$6,0)),"&gt;"&amp;IF(ISNUMBER(AY29),AY29,0))+COUNTIFS(INDEX(Данные!$A$7:$CV$106,0,MATCH($T$9,Данные!$A$6:$CV$6,0)),IF(ISNUMBER(AY29),AY29,0),Данные!$A$7:$A$106,"&lt;"&amp;$A29)+1)/COUNT(INDEX(Данные!$A$7:$CV$106,0,MATCH($T$9,Данные!$A$6:$CV$6,0)))&lt;=$T$11,$T$14,$T$15),IF($T$8="MANUAL_MU",MAX(Настройки!$B$14,MIN(1,IF(ISNUMBER(AY29),AY29,0))),IF($T$8="COUNT_FLAG_RULE",IF(IF(ISNUMBER(AY29),AY29,0)&lt;=$T$11,$T$14,IF(IF(ISNUMBER(AY29),AY29,0)&gt;=$T$12,$T$15,IF(OR(LOWER(LEFT(CD29&amp;"",2))="да",CD29=1),$T$13,$T$15))),IF(OR(AND($T$8="YES_NO",OR(LOWER(LEFT(AY29&amp;"",2))="да",AY29=1)),AND($T$8="THRESHOLD_GE",IF(ISNUMBER(AY29),AY29,0)&gt;=$T$11),AND($T$8="THRESHOLD_GT",IF(ISNUMBER(AY29),AY29,0)&gt;$T$11),AND($T$8="THRESHOLD_LE",IF(ISNUMBER(AY29),AY29,0)&lt;=$T$11),AND($T$8="THRESHOLD_LT",IF(ISNUMBER(AY29),AY29,0)&lt;$T$11),AND($T$8="CHANGE_PCT_GE",IF(IF(ISNUMBER(CD29),CD29,0)=0,IF(ISNUMBER(AY29),AY29,0)&gt;0,(IF(ISNUMBER(AY29),AY29,0)-IF(ISNUMBER(CD29),CD29,0))/ABS(IF(ISNUMBER(CD29),CD29,0))&gt;=$T$11)),AND($T$8="CHANGE_ABS_GE",ABS(IF(ISNUMBER(AY29),AY29,0)-IF(ISNUMBER(CD29),CD29,0))&gt;=$T$11),AND($T$8="COUNT_LT",IF(ISNUMBER(AY29),AY29,0)&lt;$T$11),AND($T$8="COUNT_LE",IF(ISNUMBER(AY29),AY29,0)&lt;=$T$11),AND($T$8="AND_YES",OR(LOWER(LEFT(AY29&amp;"",2))="да",AY29=1),OR(LOWER(LEFT(CD29&amp;"",2))="да",CD29=1)),AND($T$8="OR_YES",OR(OR(LOWER(LEFT(AY29&amp;"",2))="да",AY29=1),OR(LOWER(LEFT(CD29&amp;"",2))="да",CD29=1)))),$T$14,$T$15))))))))))</f>
        <v/>
      </c>
      <c r="U29" s="70" t="str">
        <f>IF($A29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29="#FIELD",AZ29="",AND(OR($U$8="CHANGE_PCT_GE",$U$8="CHANGE_ABS_GE",$U$8="COUNT_FLAG_RULE",$U$8="AND_YES",$U$8="OR_YES"),OR(CE29="#FIELD",CE29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29)))),IF($U$18="LOW_MU",MAX(Настройки!$B$14,$U$16),IF($U$18="NEUTRAL",Настройки!$B$15,IF($U$18="IGNORE","IGNORE",IF(OR(AZ29="#FIELD",CE29="#FIELD"),"Поле не найдено","Недостаточно данных")))),IF($U$8="SIGMOID_INC",MAX(Настройки!$B$14,$U$16+($U$17-$U$16)/(1+EXP(-$U$12*(IF(ISNUMBER(AZ29),AZ29,0)-$U$11)))),IF($U$8="SIGMOID_DEC",MAX(Настройки!$B$14,$U$16+($U$17-$U$16)/(1+EXP($U$12*(IF(ISNUMBER(AZ29),AZ29,0)-$U$11)))),IF($U$8="TOP_PERCENT",IF((COUNTIF(INDEX(Данные!$A$7:$CV$106,0,MATCH($U$9,Данные!$A$6:$CV$6,0)),"&gt;"&amp;IF(ISNUMBER(AZ29),AZ29,0))+COUNTIFS(INDEX(Данные!$A$7:$CV$106,0,MATCH($U$9,Данные!$A$6:$CV$6,0)),IF(ISNUMBER(AZ29),AZ29,0),Данные!$A$7:$A$106,"&lt;"&amp;$A29)+1)/COUNT(INDEX(Данные!$A$7:$CV$106,0,MATCH($U$9,Данные!$A$6:$CV$6,0)))&lt;=$U$11,$U$14,$U$15),IF($U$8="MANUAL_MU",MAX(Настройки!$B$14,MIN(1,IF(ISNUMBER(AZ29),AZ29,0))),IF($U$8="COUNT_FLAG_RULE",IF(IF(ISNUMBER(AZ29),AZ29,0)&lt;=$U$11,$U$14,IF(IF(ISNUMBER(AZ29),AZ29,0)&gt;=$U$12,$U$15,IF(OR(LOWER(LEFT(CE29&amp;"",2))="да",CE29=1),$U$13,$U$15))),IF(OR(AND($U$8="YES_NO",OR(LOWER(LEFT(AZ29&amp;"",2))="да",AZ29=1)),AND($U$8="THRESHOLD_GE",IF(ISNUMBER(AZ29),AZ29,0)&gt;=$U$11),AND($U$8="THRESHOLD_GT",IF(ISNUMBER(AZ29),AZ29,0)&gt;$U$11),AND($U$8="THRESHOLD_LE",IF(ISNUMBER(AZ29),AZ29,0)&lt;=$U$11),AND($U$8="THRESHOLD_LT",IF(ISNUMBER(AZ29),AZ29,0)&lt;$U$11),AND($U$8="CHANGE_PCT_GE",IF(IF(ISNUMBER(CE29),CE29,0)=0,IF(ISNUMBER(AZ29),AZ29,0)&gt;0,(IF(ISNUMBER(AZ29),AZ29,0)-IF(ISNUMBER(CE29),CE29,0))/ABS(IF(ISNUMBER(CE29),CE29,0))&gt;=$U$11)),AND($U$8="CHANGE_ABS_GE",ABS(IF(ISNUMBER(AZ29),AZ29,0)-IF(ISNUMBER(CE29),CE29,0))&gt;=$U$11),AND($U$8="COUNT_LT",IF(ISNUMBER(AZ29),AZ29,0)&lt;$U$11),AND($U$8="COUNT_LE",IF(ISNUMBER(AZ29),AZ29,0)&lt;=$U$11),AND($U$8="AND_YES",OR(LOWER(LEFT(AZ29&amp;"",2))="да",AZ29=1),OR(LOWER(LEFT(CE29&amp;"",2))="да",CE29=1)),AND($U$8="OR_YES",OR(OR(LOWER(LEFT(AZ29&amp;"",2))="да",AZ29=1),OR(LOWER(LEFT(CE29&amp;"",2))="да",CE29=1)))),$U$14,$U$15))))))))))</f>
        <v/>
      </c>
      <c r="V29" s="70" t="str">
        <f>IF($A29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29="#FIELD",BA29="",AND(OR($V$8="CHANGE_PCT_GE",$V$8="CHANGE_ABS_GE",$V$8="COUNT_FLAG_RULE",$V$8="AND_YES",$V$8="OR_YES"),OR(CF29="#FIELD",CF29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29)))),IF($V$18="LOW_MU",MAX(Настройки!$B$14,$V$16),IF($V$18="NEUTRAL",Настройки!$B$15,IF($V$18="IGNORE","IGNORE",IF(OR(BA29="#FIELD",CF29="#FIELD"),"Поле не найдено","Недостаточно данных")))),IF($V$8="SIGMOID_INC",MAX(Настройки!$B$14,$V$16+($V$17-$V$16)/(1+EXP(-$V$12*(IF(ISNUMBER(BA29),BA29,0)-$V$11)))),IF($V$8="SIGMOID_DEC",MAX(Настройки!$B$14,$V$16+($V$17-$V$16)/(1+EXP($V$12*(IF(ISNUMBER(BA29),BA29,0)-$V$11)))),IF($V$8="TOP_PERCENT",IF((COUNTIF(INDEX(Данные!$A$7:$CV$106,0,MATCH($V$9,Данные!$A$6:$CV$6,0)),"&gt;"&amp;IF(ISNUMBER(BA29),BA29,0))+COUNTIFS(INDEX(Данные!$A$7:$CV$106,0,MATCH($V$9,Данные!$A$6:$CV$6,0)),IF(ISNUMBER(BA29),BA29,0),Данные!$A$7:$A$106,"&lt;"&amp;$A29)+1)/COUNT(INDEX(Данные!$A$7:$CV$106,0,MATCH($V$9,Данные!$A$6:$CV$6,0)))&lt;=$V$11,$V$14,$V$15),IF($V$8="MANUAL_MU",MAX(Настройки!$B$14,MIN(1,IF(ISNUMBER(BA29),BA29,0))),IF($V$8="COUNT_FLAG_RULE",IF(IF(ISNUMBER(BA29),BA29,0)&lt;=$V$11,$V$14,IF(IF(ISNUMBER(BA29),BA29,0)&gt;=$V$12,$V$15,IF(OR(LOWER(LEFT(CF29&amp;"",2))="да",CF29=1),$V$13,$V$15))),IF(OR(AND($V$8="YES_NO",OR(LOWER(LEFT(BA29&amp;"",2))="да",BA29=1)),AND($V$8="THRESHOLD_GE",IF(ISNUMBER(BA29),BA29,0)&gt;=$V$11),AND($V$8="THRESHOLD_GT",IF(ISNUMBER(BA29),BA29,0)&gt;$V$11),AND($V$8="THRESHOLD_LE",IF(ISNUMBER(BA29),BA29,0)&lt;=$V$11),AND($V$8="THRESHOLD_LT",IF(ISNUMBER(BA29),BA29,0)&lt;$V$11),AND($V$8="CHANGE_PCT_GE",IF(IF(ISNUMBER(CF29),CF29,0)=0,IF(ISNUMBER(BA29),BA29,0)&gt;0,(IF(ISNUMBER(BA29),BA29,0)-IF(ISNUMBER(CF29),CF29,0))/ABS(IF(ISNUMBER(CF29),CF29,0))&gt;=$V$11)),AND($V$8="CHANGE_ABS_GE",ABS(IF(ISNUMBER(BA29),BA29,0)-IF(ISNUMBER(CF29),CF29,0))&gt;=$V$11),AND($V$8="COUNT_LT",IF(ISNUMBER(BA29),BA29,0)&lt;$V$11),AND($V$8="COUNT_LE",IF(ISNUMBER(BA29),BA29,0)&lt;=$V$11),AND($V$8="AND_YES",OR(LOWER(LEFT(BA29&amp;"",2))="да",BA29=1),OR(LOWER(LEFT(CF29&amp;"",2))="да",CF29=1)),AND($V$8="OR_YES",OR(OR(LOWER(LEFT(BA29&amp;"",2))="да",BA29=1),OR(LOWER(LEFT(CF29&amp;"",2))="да",CF29=1)))),$V$14,$V$15))))))))))</f>
        <v/>
      </c>
      <c r="W29" s="70" t="str">
        <f>IF($A29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29="#FIELD",BB29="",AND(OR($W$8="CHANGE_PCT_GE",$W$8="CHANGE_ABS_GE",$W$8="COUNT_FLAG_RULE",$W$8="AND_YES",$W$8="OR_YES"),OR(CG29="#FIELD",CG29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29)))),IF($W$18="LOW_MU",MAX(Настройки!$B$14,$W$16),IF($W$18="NEUTRAL",Настройки!$B$15,IF($W$18="IGNORE","IGNORE",IF(OR(BB29="#FIELD",CG29="#FIELD"),"Поле не найдено","Недостаточно данных")))),IF($W$8="SIGMOID_INC",MAX(Настройки!$B$14,$W$16+($W$17-$W$16)/(1+EXP(-$W$12*(IF(ISNUMBER(BB29),BB29,0)-$W$11)))),IF($W$8="SIGMOID_DEC",MAX(Настройки!$B$14,$W$16+($W$17-$W$16)/(1+EXP($W$12*(IF(ISNUMBER(BB29),BB29,0)-$W$11)))),IF($W$8="TOP_PERCENT",IF((COUNTIF(INDEX(Данные!$A$7:$CV$106,0,MATCH($W$9,Данные!$A$6:$CV$6,0)),"&gt;"&amp;IF(ISNUMBER(BB29),BB29,0))+COUNTIFS(INDEX(Данные!$A$7:$CV$106,0,MATCH($W$9,Данные!$A$6:$CV$6,0)),IF(ISNUMBER(BB29),BB29,0),Данные!$A$7:$A$106,"&lt;"&amp;$A29)+1)/COUNT(INDEX(Данные!$A$7:$CV$106,0,MATCH($W$9,Данные!$A$6:$CV$6,0)))&lt;=$W$11,$W$14,$W$15),IF($W$8="MANUAL_MU",MAX(Настройки!$B$14,MIN(1,IF(ISNUMBER(BB29),BB29,0))),IF($W$8="COUNT_FLAG_RULE",IF(IF(ISNUMBER(BB29),BB29,0)&lt;=$W$11,$W$14,IF(IF(ISNUMBER(BB29),BB29,0)&gt;=$W$12,$W$15,IF(OR(LOWER(LEFT(CG29&amp;"",2))="да",CG29=1),$W$13,$W$15))),IF(OR(AND($W$8="YES_NO",OR(LOWER(LEFT(BB29&amp;"",2))="да",BB29=1)),AND($W$8="THRESHOLD_GE",IF(ISNUMBER(BB29),BB29,0)&gt;=$W$11),AND($W$8="THRESHOLD_GT",IF(ISNUMBER(BB29),BB29,0)&gt;$W$11),AND($W$8="THRESHOLD_LE",IF(ISNUMBER(BB29),BB29,0)&lt;=$W$11),AND($W$8="THRESHOLD_LT",IF(ISNUMBER(BB29),BB29,0)&lt;$W$11),AND($W$8="CHANGE_PCT_GE",IF(IF(ISNUMBER(CG29),CG29,0)=0,IF(ISNUMBER(BB29),BB29,0)&gt;0,(IF(ISNUMBER(BB29),BB29,0)-IF(ISNUMBER(CG29),CG29,0))/ABS(IF(ISNUMBER(CG29),CG29,0))&gt;=$W$11)),AND($W$8="CHANGE_ABS_GE",ABS(IF(ISNUMBER(BB29),BB29,0)-IF(ISNUMBER(CG29),CG29,0))&gt;=$W$11),AND($W$8="COUNT_LT",IF(ISNUMBER(BB29),BB29,0)&lt;$W$11),AND($W$8="COUNT_LE",IF(ISNUMBER(BB29),BB29,0)&lt;=$W$11),AND($W$8="AND_YES",OR(LOWER(LEFT(BB29&amp;"",2))="да",BB29=1),OR(LOWER(LEFT(CG29&amp;"",2))="да",CG29=1)),AND($W$8="OR_YES",OR(OR(LOWER(LEFT(BB29&amp;"",2))="да",BB29=1),OR(LOWER(LEFT(CG29&amp;"",2))="да",CG29=1)))),$W$14,$W$15))))))))))</f>
        <v/>
      </c>
      <c r="X29" s="70" t="str">
        <f>IF($A29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29="#FIELD",BC29="",AND(OR($X$8="CHANGE_PCT_GE",$X$8="CHANGE_ABS_GE",$X$8="COUNT_FLAG_RULE",$X$8="AND_YES",$X$8="OR_YES"),OR(CH29="#FIELD",CH29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29)))),IF($X$18="LOW_MU",MAX(Настройки!$B$14,$X$16),IF($X$18="NEUTRAL",Настройки!$B$15,IF($X$18="IGNORE","IGNORE",IF(OR(BC29="#FIELD",CH29="#FIELD"),"Поле не найдено","Недостаточно данных")))),IF($X$8="SIGMOID_INC",MAX(Настройки!$B$14,$X$16+($X$17-$X$16)/(1+EXP(-$X$12*(IF(ISNUMBER(BC29),BC29,0)-$X$11)))),IF($X$8="SIGMOID_DEC",MAX(Настройки!$B$14,$X$16+($X$17-$X$16)/(1+EXP($X$12*(IF(ISNUMBER(BC29),BC29,0)-$X$11)))),IF($X$8="TOP_PERCENT",IF((COUNTIF(INDEX(Данные!$A$7:$CV$106,0,MATCH($X$9,Данные!$A$6:$CV$6,0)),"&gt;"&amp;IF(ISNUMBER(BC29),BC29,0))+COUNTIFS(INDEX(Данные!$A$7:$CV$106,0,MATCH($X$9,Данные!$A$6:$CV$6,0)),IF(ISNUMBER(BC29),BC29,0),Данные!$A$7:$A$106,"&lt;"&amp;$A29)+1)/COUNT(INDEX(Данные!$A$7:$CV$106,0,MATCH($X$9,Данные!$A$6:$CV$6,0)))&lt;=$X$11,$X$14,$X$15),IF($X$8="MANUAL_MU",MAX(Настройки!$B$14,MIN(1,IF(ISNUMBER(BC29),BC29,0))),IF($X$8="COUNT_FLAG_RULE",IF(IF(ISNUMBER(BC29),BC29,0)&lt;=$X$11,$X$14,IF(IF(ISNUMBER(BC29),BC29,0)&gt;=$X$12,$X$15,IF(OR(LOWER(LEFT(CH29&amp;"",2))="да",CH29=1),$X$13,$X$15))),IF(OR(AND($X$8="YES_NO",OR(LOWER(LEFT(BC29&amp;"",2))="да",BC29=1)),AND($X$8="THRESHOLD_GE",IF(ISNUMBER(BC29),BC29,0)&gt;=$X$11),AND($X$8="THRESHOLD_GT",IF(ISNUMBER(BC29),BC29,0)&gt;$X$11),AND($X$8="THRESHOLD_LE",IF(ISNUMBER(BC29),BC29,0)&lt;=$X$11),AND($X$8="THRESHOLD_LT",IF(ISNUMBER(BC29),BC29,0)&lt;$X$11),AND($X$8="CHANGE_PCT_GE",IF(IF(ISNUMBER(CH29),CH29,0)=0,IF(ISNUMBER(BC29),BC29,0)&gt;0,(IF(ISNUMBER(BC29),BC29,0)-IF(ISNUMBER(CH29),CH29,0))/ABS(IF(ISNUMBER(CH29),CH29,0))&gt;=$X$11)),AND($X$8="CHANGE_ABS_GE",ABS(IF(ISNUMBER(BC29),BC29,0)-IF(ISNUMBER(CH29),CH29,0))&gt;=$X$11),AND($X$8="COUNT_LT",IF(ISNUMBER(BC29),BC29,0)&lt;$X$11),AND($X$8="COUNT_LE",IF(ISNUMBER(BC29),BC29,0)&lt;=$X$11),AND($X$8="AND_YES",OR(LOWER(LEFT(BC29&amp;"",2))="да",BC29=1),OR(LOWER(LEFT(CH29&amp;"",2))="да",CH29=1)),AND($X$8="OR_YES",OR(OR(LOWER(LEFT(BC29&amp;"",2))="да",BC29=1),OR(LOWER(LEFT(CH29&amp;"",2))="да",CH29=1)))),$X$14,$X$15))))))))))</f>
        <v/>
      </c>
      <c r="Y29" s="70" t="str">
        <f>IF($A29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29="#FIELD",BD29="",AND(OR($Y$8="CHANGE_PCT_GE",$Y$8="CHANGE_ABS_GE",$Y$8="COUNT_FLAG_RULE",$Y$8="AND_YES",$Y$8="OR_YES"),OR(CI29="#FIELD",CI29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29)))),IF($Y$18="LOW_MU",MAX(Настройки!$B$14,$Y$16),IF($Y$18="NEUTRAL",Настройки!$B$15,IF($Y$18="IGNORE","IGNORE",IF(OR(BD29="#FIELD",CI29="#FIELD"),"Поле не найдено","Недостаточно данных")))),IF($Y$8="SIGMOID_INC",MAX(Настройки!$B$14,$Y$16+($Y$17-$Y$16)/(1+EXP(-$Y$12*(IF(ISNUMBER(BD29),BD29,0)-$Y$11)))),IF($Y$8="SIGMOID_DEC",MAX(Настройки!$B$14,$Y$16+($Y$17-$Y$16)/(1+EXP($Y$12*(IF(ISNUMBER(BD29),BD29,0)-$Y$11)))),IF($Y$8="TOP_PERCENT",IF((COUNTIF(INDEX(Данные!$A$7:$CV$106,0,MATCH($Y$9,Данные!$A$6:$CV$6,0)),"&gt;"&amp;IF(ISNUMBER(BD29),BD29,0))+COUNTIFS(INDEX(Данные!$A$7:$CV$106,0,MATCH($Y$9,Данные!$A$6:$CV$6,0)),IF(ISNUMBER(BD29),BD29,0),Данные!$A$7:$A$106,"&lt;"&amp;$A29)+1)/COUNT(INDEX(Данные!$A$7:$CV$106,0,MATCH($Y$9,Данные!$A$6:$CV$6,0)))&lt;=$Y$11,$Y$14,$Y$15),IF($Y$8="MANUAL_MU",MAX(Настройки!$B$14,MIN(1,IF(ISNUMBER(BD29),BD29,0))),IF($Y$8="COUNT_FLAG_RULE",IF(IF(ISNUMBER(BD29),BD29,0)&lt;=$Y$11,$Y$14,IF(IF(ISNUMBER(BD29),BD29,0)&gt;=$Y$12,$Y$15,IF(OR(LOWER(LEFT(CI29&amp;"",2))="да",CI29=1),$Y$13,$Y$15))),IF(OR(AND($Y$8="YES_NO",OR(LOWER(LEFT(BD29&amp;"",2))="да",BD29=1)),AND($Y$8="THRESHOLD_GE",IF(ISNUMBER(BD29),BD29,0)&gt;=$Y$11),AND($Y$8="THRESHOLD_GT",IF(ISNUMBER(BD29),BD29,0)&gt;$Y$11),AND($Y$8="THRESHOLD_LE",IF(ISNUMBER(BD29),BD29,0)&lt;=$Y$11),AND($Y$8="THRESHOLD_LT",IF(ISNUMBER(BD29),BD29,0)&lt;$Y$11),AND($Y$8="CHANGE_PCT_GE",IF(IF(ISNUMBER(CI29),CI29,0)=0,IF(ISNUMBER(BD29),BD29,0)&gt;0,(IF(ISNUMBER(BD29),BD29,0)-IF(ISNUMBER(CI29),CI29,0))/ABS(IF(ISNUMBER(CI29),CI29,0))&gt;=$Y$11)),AND($Y$8="CHANGE_ABS_GE",ABS(IF(ISNUMBER(BD29),BD29,0)-IF(ISNUMBER(CI29),CI29,0))&gt;=$Y$11),AND($Y$8="COUNT_LT",IF(ISNUMBER(BD29),BD29,0)&lt;$Y$11),AND($Y$8="COUNT_LE",IF(ISNUMBER(BD29),BD29,0)&lt;=$Y$11),AND($Y$8="AND_YES",OR(LOWER(LEFT(BD29&amp;"",2))="да",BD29=1),OR(LOWER(LEFT(CI29&amp;"",2))="да",CI29=1)),AND($Y$8="OR_YES",OR(OR(LOWER(LEFT(BD29&amp;"",2))="да",BD29=1),OR(LOWER(LEFT(CI29&amp;"",2))="да",CI29=1)))),$Y$14,$Y$15))))))))))</f>
        <v/>
      </c>
      <c r="Z29" s="70" t="str">
        <f>IF($A29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29="#FIELD",BE29="",AND(OR($Z$8="CHANGE_PCT_GE",$Z$8="CHANGE_ABS_GE",$Z$8="COUNT_FLAG_RULE",$Z$8="AND_YES",$Z$8="OR_YES"),OR(CJ29="#FIELD",CJ29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29)))),IF($Z$18="LOW_MU",MAX(Настройки!$B$14,$Z$16),IF($Z$18="NEUTRAL",Настройки!$B$15,IF($Z$18="IGNORE","IGNORE",IF(OR(BE29="#FIELD",CJ29="#FIELD"),"Поле не найдено","Недостаточно данных")))),IF($Z$8="SIGMOID_INC",MAX(Настройки!$B$14,$Z$16+($Z$17-$Z$16)/(1+EXP(-$Z$12*(IF(ISNUMBER(BE29),BE29,0)-$Z$11)))),IF($Z$8="SIGMOID_DEC",MAX(Настройки!$B$14,$Z$16+($Z$17-$Z$16)/(1+EXP($Z$12*(IF(ISNUMBER(BE29),BE29,0)-$Z$11)))),IF($Z$8="TOP_PERCENT",IF((COUNTIF(INDEX(Данные!$A$7:$CV$106,0,MATCH($Z$9,Данные!$A$6:$CV$6,0)),"&gt;"&amp;IF(ISNUMBER(BE29),BE29,0))+COUNTIFS(INDEX(Данные!$A$7:$CV$106,0,MATCH($Z$9,Данные!$A$6:$CV$6,0)),IF(ISNUMBER(BE29),BE29,0),Данные!$A$7:$A$106,"&lt;"&amp;$A29)+1)/COUNT(INDEX(Данные!$A$7:$CV$106,0,MATCH($Z$9,Данные!$A$6:$CV$6,0)))&lt;=$Z$11,$Z$14,$Z$15),IF($Z$8="MANUAL_MU",MAX(Настройки!$B$14,MIN(1,IF(ISNUMBER(BE29),BE29,0))),IF($Z$8="COUNT_FLAG_RULE",IF(IF(ISNUMBER(BE29),BE29,0)&lt;=$Z$11,$Z$14,IF(IF(ISNUMBER(BE29),BE29,0)&gt;=$Z$12,$Z$15,IF(OR(LOWER(LEFT(CJ29&amp;"",2))="да",CJ29=1),$Z$13,$Z$15))),IF(OR(AND($Z$8="YES_NO",OR(LOWER(LEFT(BE29&amp;"",2))="да",BE29=1)),AND($Z$8="THRESHOLD_GE",IF(ISNUMBER(BE29),BE29,0)&gt;=$Z$11),AND($Z$8="THRESHOLD_GT",IF(ISNUMBER(BE29),BE29,0)&gt;$Z$11),AND($Z$8="THRESHOLD_LE",IF(ISNUMBER(BE29),BE29,0)&lt;=$Z$11),AND($Z$8="THRESHOLD_LT",IF(ISNUMBER(BE29),BE29,0)&lt;$Z$11),AND($Z$8="CHANGE_PCT_GE",IF(IF(ISNUMBER(CJ29),CJ29,0)=0,IF(ISNUMBER(BE29),BE29,0)&gt;0,(IF(ISNUMBER(BE29),BE29,0)-IF(ISNUMBER(CJ29),CJ29,0))/ABS(IF(ISNUMBER(CJ29),CJ29,0))&gt;=$Z$11)),AND($Z$8="CHANGE_ABS_GE",ABS(IF(ISNUMBER(BE29),BE29,0)-IF(ISNUMBER(CJ29),CJ29,0))&gt;=$Z$11),AND($Z$8="COUNT_LT",IF(ISNUMBER(BE29),BE29,0)&lt;$Z$11),AND($Z$8="COUNT_LE",IF(ISNUMBER(BE29),BE29,0)&lt;=$Z$11),AND($Z$8="AND_YES",OR(LOWER(LEFT(BE29&amp;"",2))="да",BE29=1),OR(LOWER(LEFT(CJ29&amp;"",2))="да",CJ29=1)),AND($Z$8="OR_YES",OR(OR(LOWER(LEFT(BE29&amp;"",2))="да",BE29=1),OR(LOWER(LEFT(CJ29&amp;"",2))="да",CJ29=1)))),$Z$14,$Z$15))))))))))</f>
        <v/>
      </c>
      <c r="AA29" s="70" t="str">
        <f>IF($A29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29="#FIELD",BF29="",AND(OR($AA$8="CHANGE_PCT_GE",$AA$8="CHANGE_ABS_GE",$AA$8="COUNT_FLAG_RULE",$AA$8="AND_YES",$AA$8="OR_YES"),OR(CK29="#FIELD",CK29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29)))),IF($AA$18="LOW_MU",MAX(Настройки!$B$14,$AA$16),IF($AA$18="NEUTRAL",Настройки!$B$15,IF($AA$18="IGNORE","IGNORE",IF(OR(BF29="#FIELD",CK29="#FIELD"),"Поле не найдено","Недостаточно данных")))),IF($AA$8="SIGMOID_INC",MAX(Настройки!$B$14,$AA$16+($AA$17-$AA$16)/(1+EXP(-$AA$12*(IF(ISNUMBER(BF29),BF29,0)-$AA$11)))),IF($AA$8="SIGMOID_DEC",MAX(Настройки!$B$14,$AA$16+($AA$17-$AA$16)/(1+EXP($AA$12*(IF(ISNUMBER(BF29),BF29,0)-$AA$11)))),IF($AA$8="TOP_PERCENT",IF((COUNTIF(INDEX(Данные!$A$7:$CV$106,0,MATCH($AA$9,Данные!$A$6:$CV$6,0)),"&gt;"&amp;IF(ISNUMBER(BF29),BF29,0))+COUNTIFS(INDEX(Данные!$A$7:$CV$106,0,MATCH($AA$9,Данные!$A$6:$CV$6,0)),IF(ISNUMBER(BF29),BF29,0),Данные!$A$7:$A$106,"&lt;"&amp;$A29)+1)/COUNT(INDEX(Данные!$A$7:$CV$106,0,MATCH($AA$9,Данные!$A$6:$CV$6,0)))&lt;=$AA$11,$AA$14,$AA$15),IF($AA$8="MANUAL_MU",MAX(Настройки!$B$14,MIN(1,IF(ISNUMBER(BF29),BF29,0))),IF($AA$8="COUNT_FLAG_RULE",IF(IF(ISNUMBER(BF29),BF29,0)&lt;=$AA$11,$AA$14,IF(IF(ISNUMBER(BF29),BF29,0)&gt;=$AA$12,$AA$15,IF(OR(LOWER(LEFT(CK29&amp;"",2))="да",CK29=1),$AA$13,$AA$15))),IF(OR(AND($AA$8="YES_NO",OR(LOWER(LEFT(BF29&amp;"",2))="да",BF29=1)),AND($AA$8="THRESHOLD_GE",IF(ISNUMBER(BF29),BF29,0)&gt;=$AA$11),AND($AA$8="THRESHOLD_GT",IF(ISNUMBER(BF29),BF29,0)&gt;$AA$11),AND($AA$8="THRESHOLD_LE",IF(ISNUMBER(BF29),BF29,0)&lt;=$AA$11),AND($AA$8="THRESHOLD_LT",IF(ISNUMBER(BF29),BF29,0)&lt;$AA$11),AND($AA$8="CHANGE_PCT_GE",IF(IF(ISNUMBER(CK29),CK29,0)=0,IF(ISNUMBER(BF29),BF29,0)&gt;0,(IF(ISNUMBER(BF29),BF29,0)-IF(ISNUMBER(CK29),CK29,0))/ABS(IF(ISNUMBER(CK29),CK29,0))&gt;=$AA$11)),AND($AA$8="CHANGE_ABS_GE",ABS(IF(ISNUMBER(BF29),BF29,0)-IF(ISNUMBER(CK29),CK29,0))&gt;=$AA$11),AND($AA$8="COUNT_LT",IF(ISNUMBER(BF29),BF29,0)&lt;$AA$11),AND($AA$8="COUNT_LE",IF(ISNUMBER(BF29),BF29,0)&lt;=$AA$11),AND($AA$8="AND_YES",OR(LOWER(LEFT(BF29&amp;"",2))="да",BF29=1),OR(LOWER(LEFT(CK29&amp;"",2))="да",CK29=1)),AND($AA$8="OR_YES",OR(OR(LOWER(LEFT(BF29&amp;"",2))="да",BF29=1),OR(LOWER(LEFT(CK29&amp;"",2))="да",CK29=1)))),$AA$14,$AA$15))))))))))</f>
        <v/>
      </c>
      <c r="AB29" s="70" t="str">
        <f>IF($A29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29="#FIELD",BG29="",AND(OR($AB$8="CHANGE_PCT_GE",$AB$8="CHANGE_ABS_GE",$AB$8="COUNT_FLAG_RULE",$AB$8="AND_YES",$AB$8="OR_YES"),OR(CL29="#FIELD",CL29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29)))),IF($AB$18="LOW_MU",MAX(Настройки!$B$14,$AB$16),IF($AB$18="NEUTRAL",Настройки!$B$15,IF($AB$18="IGNORE","IGNORE",IF(OR(BG29="#FIELD",CL29="#FIELD"),"Поле не найдено","Недостаточно данных")))),IF($AB$8="SIGMOID_INC",MAX(Настройки!$B$14,$AB$16+($AB$17-$AB$16)/(1+EXP(-$AB$12*(IF(ISNUMBER(BG29),BG29,0)-$AB$11)))),IF($AB$8="SIGMOID_DEC",MAX(Настройки!$B$14,$AB$16+($AB$17-$AB$16)/(1+EXP($AB$12*(IF(ISNUMBER(BG29),BG29,0)-$AB$11)))),IF($AB$8="TOP_PERCENT",IF((COUNTIF(INDEX(Данные!$A$7:$CV$106,0,MATCH($AB$9,Данные!$A$6:$CV$6,0)),"&gt;"&amp;IF(ISNUMBER(BG29),BG29,0))+COUNTIFS(INDEX(Данные!$A$7:$CV$106,0,MATCH($AB$9,Данные!$A$6:$CV$6,0)),IF(ISNUMBER(BG29),BG29,0),Данные!$A$7:$A$106,"&lt;"&amp;$A29)+1)/COUNT(INDEX(Данные!$A$7:$CV$106,0,MATCH($AB$9,Данные!$A$6:$CV$6,0)))&lt;=$AB$11,$AB$14,$AB$15),IF($AB$8="MANUAL_MU",MAX(Настройки!$B$14,MIN(1,IF(ISNUMBER(BG29),BG29,0))),IF($AB$8="COUNT_FLAG_RULE",IF(IF(ISNUMBER(BG29),BG29,0)&lt;=$AB$11,$AB$14,IF(IF(ISNUMBER(BG29),BG29,0)&gt;=$AB$12,$AB$15,IF(OR(LOWER(LEFT(CL29&amp;"",2))="да",CL29=1),$AB$13,$AB$15))),IF(OR(AND($AB$8="YES_NO",OR(LOWER(LEFT(BG29&amp;"",2))="да",BG29=1)),AND($AB$8="THRESHOLD_GE",IF(ISNUMBER(BG29),BG29,0)&gt;=$AB$11),AND($AB$8="THRESHOLD_GT",IF(ISNUMBER(BG29),BG29,0)&gt;$AB$11),AND($AB$8="THRESHOLD_LE",IF(ISNUMBER(BG29),BG29,0)&lt;=$AB$11),AND($AB$8="THRESHOLD_LT",IF(ISNUMBER(BG29),BG29,0)&lt;$AB$11),AND($AB$8="CHANGE_PCT_GE",IF(IF(ISNUMBER(CL29),CL29,0)=0,IF(ISNUMBER(BG29),BG29,0)&gt;0,(IF(ISNUMBER(BG29),BG29,0)-IF(ISNUMBER(CL29),CL29,0))/ABS(IF(ISNUMBER(CL29),CL29,0))&gt;=$AB$11)),AND($AB$8="CHANGE_ABS_GE",ABS(IF(ISNUMBER(BG29),BG29,0)-IF(ISNUMBER(CL29),CL29,0))&gt;=$AB$11),AND($AB$8="COUNT_LT",IF(ISNUMBER(BG29),BG29,0)&lt;$AB$11),AND($AB$8="COUNT_LE",IF(ISNUMBER(BG29),BG29,0)&lt;=$AB$11),AND($AB$8="AND_YES",OR(LOWER(LEFT(BG29&amp;"",2))="да",BG29=1),OR(LOWER(LEFT(CL29&amp;"",2))="да",CL29=1)),AND($AB$8="OR_YES",OR(OR(LOWER(LEFT(BG29&amp;"",2))="да",BG29=1),OR(LOWER(LEFT(CL29&amp;"",2))="да",CL29=1)))),$AB$14,$AB$15))))))))))</f>
        <v/>
      </c>
      <c r="AC29" s="70" t="str">
        <f>IF($A29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29="#FIELD",BH29="",AND(OR($AC$8="CHANGE_PCT_GE",$AC$8="CHANGE_ABS_GE",$AC$8="COUNT_FLAG_RULE",$AC$8="AND_YES",$AC$8="OR_YES"),OR(CM29="#FIELD",CM29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29)))),IF($AC$18="LOW_MU",MAX(Настройки!$B$14,$AC$16),IF($AC$18="NEUTRAL",Настройки!$B$15,IF($AC$18="IGNORE","IGNORE",IF(OR(BH29="#FIELD",CM29="#FIELD"),"Поле не найдено","Недостаточно данных")))),IF($AC$8="SIGMOID_INC",MAX(Настройки!$B$14,$AC$16+($AC$17-$AC$16)/(1+EXP(-$AC$12*(IF(ISNUMBER(BH29),BH29,0)-$AC$11)))),IF($AC$8="SIGMOID_DEC",MAX(Настройки!$B$14,$AC$16+($AC$17-$AC$16)/(1+EXP($AC$12*(IF(ISNUMBER(BH29),BH29,0)-$AC$11)))),IF($AC$8="TOP_PERCENT",IF((COUNTIF(INDEX(Данные!$A$7:$CV$106,0,MATCH($AC$9,Данные!$A$6:$CV$6,0)),"&gt;"&amp;IF(ISNUMBER(BH29),BH29,0))+COUNTIFS(INDEX(Данные!$A$7:$CV$106,0,MATCH($AC$9,Данные!$A$6:$CV$6,0)),IF(ISNUMBER(BH29),BH29,0),Данные!$A$7:$A$106,"&lt;"&amp;$A29)+1)/COUNT(INDEX(Данные!$A$7:$CV$106,0,MATCH($AC$9,Данные!$A$6:$CV$6,0)))&lt;=$AC$11,$AC$14,$AC$15),IF($AC$8="MANUAL_MU",MAX(Настройки!$B$14,MIN(1,IF(ISNUMBER(BH29),BH29,0))),IF($AC$8="COUNT_FLAG_RULE",IF(IF(ISNUMBER(BH29),BH29,0)&lt;=$AC$11,$AC$14,IF(IF(ISNUMBER(BH29),BH29,0)&gt;=$AC$12,$AC$15,IF(OR(LOWER(LEFT(CM29&amp;"",2))="да",CM29=1),$AC$13,$AC$15))),IF(OR(AND($AC$8="YES_NO",OR(LOWER(LEFT(BH29&amp;"",2))="да",BH29=1)),AND($AC$8="THRESHOLD_GE",IF(ISNUMBER(BH29),BH29,0)&gt;=$AC$11),AND($AC$8="THRESHOLD_GT",IF(ISNUMBER(BH29),BH29,0)&gt;$AC$11),AND($AC$8="THRESHOLD_LE",IF(ISNUMBER(BH29),BH29,0)&lt;=$AC$11),AND($AC$8="THRESHOLD_LT",IF(ISNUMBER(BH29),BH29,0)&lt;$AC$11),AND($AC$8="CHANGE_PCT_GE",IF(IF(ISNUMBER(CM29),CM29,0)=0,IF(ISNUMBER(BH29),BH29,0)&gt;0,(IF(ISNUMBER(BH29),BH29,0)-IF(ISNUMBER(CM29),CM29,0))/ABS(IF(ISNUMBER(CM29),CM29,0))&gt;=$AC$11)),AND($AC$8="CHANGE_ABS_GE",ABS(IF(ISNUMBER(BH29),BH29,0)-IF(ISNUMBER(CM29),CM29,0))&gt;=$AC$11),AND($AC$8="COUNT_LT",IF(ISNUMBER(BH29),BH29,0)&lt;$AC$11),AND($AC$8="COUNT_LE",IF(ISNUMBER(BH29),BH29,0)&lt;=$AC$11),AND($AC$8="AND_YES",OR(LOWER(LEFT(BH29&amp;"",2))="да",BH29=1),OR(LOWER(LEFT(CM29&amp;"",2))="да",CM29=1)),AND($AC$8="OR_YES",OR(OR(LOWER(LEFT(BH29&amp;"",2))="да",BH29=1),OR(LOWER(LEFT(CM29&amp;"",2))="да",CM29=1)))),$AC$14,$AC$15))))))))))</f>
        <v/>
      </c>
      <c r="AD29" s="70" t="str">
        <f>IF($A29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29="#FIELD",BI29="",AND(OR($AD$8="CHANGE_PCT_GE",$AD$8="CHANGE_ABS_GE",$AD$8="COUNT_FLAG_RULE",$AD$8="AND_YES",$AD$8="OR_YES"),OR(CN29="#FIELD",CN29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29)))),IF($AD$18="LOW_MU",MAX(Настройки!$B$14,$AD$16),IF($AD$18="NEUTRAL",Настройки!$B$15,IF($AD$18="IGNORE","IGNORE",IF(OR(BI29="#FIELD",CN29="#FIELD"),"Поле не найдено","Недостаточно данных")))),IF($AD$8="SIGMOID_INC",MAX(Настройки!$B$14,$AD$16+($AD$17-$AD$16)/(1+EXP(-$AD$12*(IF(ISNUMBER(BI29),BI29,0)-$AD$11)))),IF($AD$8="SIGMOID_DEC",MAX(Настройки!$B$14,$AD$16+($AD$17-$AD$16)/(1+EXP($AD$12*(IF(ISNUMBER(BI29),BI29,0)-$AD$11)))),IF($AD$8="TOP_PERCENT",IF((COUNTIF(INDEX(Данные!$A$7:$CV$106,0,MATCH($AD$9,Данные!$A$6:$CV$6,0)),"&gt;"&amp;IF(ISNUMBER(BI29),BI29,0))+COUNTIFS(INDEX(Данные!$A$7:$CV$106,0,MATCH($AD$9,Данные!$A$6:$CV$6,0)),IF(ISNUMBER(BI29),BI29,0),Данные!$A$7:$A$106,"&lt;"&amp;$A29)+1)/COUNT(INDEX(Данные!$A$7:$CV$106,0,MATCH($AD$9,Данные!$A$6:$CV$6,0)))&lt;=$AD$11,$AD$14,$AD$15),IF($AD$8="MANUAL_MU",MAX(Настройки!$B$14,MIN(1,IF(ISNUMBER(BI29),BI29,0))),IF($AD$8="COUNT_FLAG_RULE",IF(IF(ISNUMBER(BI29),BI29,0)&lt;=$AD$11,$AD$14,IF(IF(ISNUMBER(BI29),BI29,0)&gt;=$AD$12,$AD$15,IF(OR(LOWER(LEFT(CN29&amp;"",2))="да",CN29=1),$AD$13,$AD$15))),IF(OR(AND($AD$8="YES_NO",OR(LOWER(LEFT(BI29&amp;"",2))="да",BI29=1)),AND($AD$8="THRESHOLD_GE",IF(ISNUMBER(BI29),BI29,0)&gt;=$AD$11),AND($AD$8="THRESHOLD_GT",IF(ISNUMBER(BI29),BI29,0)&gt;$AD$11),AND($AD$8="THRESHOLD_LE",IF(ISNUMBER(BI29),BI29,0)&lt;=$AD$11),AND($AD$8="THRESHOLD_LT",IF(ISNUMBER(BI29),BI29,0)&lt;$AD$11),AND($AD$8="CHANGE_PCT_GE",IF(IF(ISNUMBER(CN29),CN29,0)=0,IF(ISNUMBER(BI29),BI29,0)&gt;0,(IF(ISNUMBER(BI29),BI29,0)-IF(ISNUMBER(CN29),CN29,0))/ABS(IF(ISNUMBER(CN29),CN29,0))&gt;=$AD$11)),AND($AD$8="CHANGE_ABS_GE",ABS(IF(ISNUMBER(BI29),BI29,0)-IF(ISNUMBER(CN29),CN29,0))&gt;=$AD$11),AND($AD$8="COUNT_LT",IF(ISNUMBER(BI29),BI29,0)&lt;$AD$11),AND($AD$8="COUNT_LE",IF(ISNUMBER(BI29),BI29,0)&lt;=$AD$11),AND($AD$8="AND_YES",OR(LOWER(LEFT(BI29&amp;"",2))="да",BI29=1),OR(LOWER(LEFT(CN29&amp;"",2))="да",CN29=1)),AND($AD$8="OR_YES",OR(OR(LOWER(LEFT(BI29&amp;"",2))="да",BI29=1),OR(LOWER(LEFT(CN29&amp;"",2))="да",CN29=1)))),$AD$14,$AD$15))))))))))</f>
        <v/>
      </c>
      <c r="AE29" s="71" t="str">
        <f>IF($A29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29="#FIELD",BJ29="",AND(OR($AE$8="CHANGE_PCT_GE",$AE$8="CHANGE_ABS_GE",$AE$8="COUNT_FLAG_RULE",$AE$8="AND_YES",$AE$8="OR_YES"),OR(CO29="#FIELD",CO29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29)))),IF($AE$18="LOW_MU",MAX(Настройки!$B$14,$AE$16),IF($AE$18="NEUTRAL",Настройки!$B$15,IF($AE$18="IGNORE","IGNORE",IF(OR(BJ29="#FIELD",CO29="#FIELD"),"Поле не найдено","Недостаточно данных")))),IF($AE$8="SIGMOID_INC",MAX(Настройки!$B$14,$AE$16+($AE$17-$AE$16)/(1+EXP(-$AE$12*(IF(ISNUMBER(BJ29),BJ29,0)-$AE$11)))),IF($AE$8="SIGMOID_DEC",MAX(Настройки!$B$14,$AE$16+($AE$17-$AE$16)/(1+EXP($AE$12*(IF(ISNUMBER(BJ29),BJ29,0)-$AE$11)))),IF($AE$8="TOP_PERCENT",IF((COUNTIF(INDEX(Данные!$A$7:$CV$106,0,MATCH($AE$9,Данные!$A$6:$CV$6,0)),"&gt;"&amp;IF(ISNUMBER(BJ29),BJ29,0))+COUNTIFS(INDEX(Данные!$A$7:$CV$106,0,MATCH($AE$9,Данные!$A$6:$CV$6,0)),IF(ISNUMBER(BJ29),BJ29,0),Данные!$A$7:$A$106,"&lt;"&amp;$A29)+1)/COUNT(INDEX(Данные!$A$7:$CV$106,0,MATCH($AE$9,Данные!$A$6:$CV$6,0)))&lt;=$AE$11,$AE$14,$AE$15),IF($AE$8="MANUAL_MU",MAX(Настройки!$B$14,MIN(1,IF(ISNUMBER(BJ29),BJ29,0))),IF($AE$8="COUNT_FLAG_RULE",IF(IF(ISNUMBER(BJ29),BJ29,0)&lt;=$AE$11,$AE$14,IF(IF(ISNUMBER(BJ29),BJ29,0)&gt;=$AE$12,$AE$15,IF(OR(LOWER(LEFT(CO29&amp;"",2))="да",CO29=1),$AE$13,$AE$15))),IF(OR(AND($AE$8="YES_NO",OR(LOWER(LEFT(BJ29&amp;"",2))="да",BJ29=1)),AND($AE$8="THRESHOLD_GE",IF(ISNUMBER(BJ29),BJ29,0)&gt;=$AE$11),AND($AE$8="THRESHOLD_GT",IF(ISNUMBER(BJ29),BJ29,0)&gt;$AE$11),AND($AE$8="THRESHOLD_LE",IF(ISNUMBER(BJ29),BJ29,0)&lt;=$AE$11),AND($AE$8="THRESHOLD_LT",IF(ISNUMBER(BJ29),BJ29,0)&lt;$AE$11),AND($AE$8="CHANGE_PCT_GE",IF(IF(ISNUMBER(CO29),CO29,0)=0,IF(ISNUMBER(BJ29),BJ29,0)&gt;0,(IF(ISNUMBER(BJ29),BJ29,0)-IF(ISNUMBER(CO29),CO29,0))/ABS(IF(ISNUMBER(CO29),CO29,0))&gt;=$AE$11)),AND($AE$8="CHANGE_ABS_GE",ABS(IF(ISNUMBER(BJ29),BJ29,0)-IF(ISNUMBER(CO29),CO29,0))&gt;=$AE$11),AND($AE$8="COUNT_LT",IF(ISNUMBER(BJ29),BJ29,0)&lt;$AE$11),AND($AE$8="COUNT_LE",IF(ISNUMBER(BJ29),BJ29,0)&lt;=$AE$11),AND($AE$8="AND_YES",OR(LOWER(LEFT(BJ29&amp;"",2))="да",BJ29=1),OR(LOWER(LEFT(CO29&amp;"",2))="да",CO29=1)),AND($AE$8="OR_YES",OR(OR(LOWER(LEFT(BJ29&amp;"",2))="да",BJ29=1),OR(LOWER(LEFT(CO29&amp;"",2))="да",CO29=1)))),$AE$14,$AE$15))))))))))</f>
        <v/>
      </c>
      <c r="AF29" s="75"/>
      <c r="AG29" s="76" t="str">
        <f>IF($A29="","",IF($B$4&lt;&gt;"Да","",IF($B$9="","",IF(COUNTIF(Данные!$A$6:$CV$6,$B$9)=0,"#FIELD",INDEX(Данные!$A$7:$CV$106,ROW()-19,MATCH($B$9,Данные!$A$6:$CV$6,0))))))</f>
        <v>Нет</v>
      </c>
      <c r="AH29" s="76" t="str">
        <f>IF($A29="","",IF($C$4&lt;&gt;"Да","",IF($C$9="","",IF(COUNTIF(Данные!$A$6:$CV$6,$C$9)=0,"#FIELD",INDEX(Данные!$A$7:$CV$106,ROW()-19,MATCH($C$9,Данные!$A$6:$CV$6,0))))))</f>
        <v>Нет</v>
      </c>
      <c r="AI29" s="76" t="str">
        <f>IF($A29="","",IF($D$4&lt;&gt;"Да","",IF($D$9="","",IF(COUNTIF(Данные!$A$6:$CV$6,$D$9)=0,"#FIELD",INDEX(Данные!$A$7:$CV$106,ROW()-19,MATCH($D$9,Данные!$A$6:$CV$6,0))))))</f>
        <v>Нет</v>
      </c>
      <c r="AJ29" s="76" t="str">
        <f>IF($A29="","",IF($E$4&lt;&gt;"Да","",IF($E$9="","",IF(COUNTIF(Данные!$A$6:$CV$6,$E$9)=0,"#FIELD",INDEX(Данные!$A$7:$CV$106,ROW()-19,MATCH($E$9,Данные!$A$6:$CV$6,0))))))</f>
        <v>Да</v>
      </c>
      <c r="AK29" s="76" t="str">
        <f>IF($A29="","",IF($F$4&lt;&gt;"Да","",IF($F$9="","",IF(COUNTIF(Данные!$A$6:$CV$6,$F$9)=0,"#FIELD",INDEX(Данные!$A$7:$CV$106,ROW()-19,MATCH($F$9,Данные!$A$6:$CV$6,0))))))</f>
        <v>Нет</v>
      </c>
      <c r="AL29" s="76" t="str">
        <f>IF($A29="","",IF($G$4&lt;&gt;"Да","",IF($G$9="","",IF(COUNTIF(Данные!$A$6:$CV$6,$G$9)=0,"#FIELD",INDEX(Данные!$A$7:$CV$106,ROW()-19,MATCH($G$9,Данные!$A$6:$CV$6,0))))))</f>
        <v>Нет</v>
      </c>
      <c r="AM29" s="76">
        <f>IF($A29="","",IF($H$4&lt;&gt;"Да","",IF($H$9="","",IF(COUNTIF(Данные!$A$6:$CV$6,$H$9)=0,"#FIELD",INDEX(Данные!$A$7:$CV$106,ROW()-19,MATCH($H$9,Данные!$A$6:$CV$6,0))))))</f>
        <v>0.11506849315068493</v>
      </c>
      <c r="AN29" s="76" t="str">
        <f>IF($A29="","",IF($I$4&lt;&gt;"Да","",IF($I$9="","",IF(COUNTIF(Данные!$A$6:$CV$6,$I$9)=0,"#FIELD",INDEX(Данные!$A$7:$CV$106,ROW()-19,MATCH($I$9,Данные!$A$6:$CV$6,0))))))</f>
        <v>Да</v>
      </c>
      <c r="AO29" s="76">
        <f>IF($A29="","",IF($J$4&lt;&gt;"Да","",IF($J$9="","",IF(COUNTIF(Данные!$A$6:$CV$6,$J$9)=0,"#FIELD",INDEX(Данные!$A$7:$CV$106,ROW()-19,MATCH($J$9,Данные!$A$6:$CV$6,0))))))</f>
        <v>0.14657534246575343</v>
      </c>
      <c r="AP29" s="76" t="str">
        <f>IF($A29="","",IF($K$4&lt;&gt;"Да","",IF($K$9="","",IF(COUNTIF(Данные!$A$6:$CV$6,$K$9)=0,"#FIELD",INDEX(Данные!$A$7:$CV$106,ROW()-19,MATCH($K$9,Данные!$A$6:$CV$6,0))))))</f>
        <v/>
      </c>
      <c r="AQ29" s="76" t="str">
        <f>IF($A29="","",IF($L$4&lt;&gt;"Да","",IF($L$9="","",IF(COUNTIF(Данные!$A$6:$CV$6,$L$9)=0,"#FIELD",INDEX(Данные!$A$7:$CV$106,ROW()-19,MATCH($L$9,Данные!$A$6:$CV$6,0))))))</f>
        <v/>
      </c>
      <c r="AR29" s="76" t="str">
        <f>IF($A29="","",IF($M$4&lt;&gt;"Да","",IF($M$9="","",IF(COUNTIF(Данные!$A$6:$CV$6,$M$9)=0,"#FIELD",INDEX(Данные!$A$7:$CV$106,ROW()-19,MATCH($M$9,Данные!$A$6:$CV$6,0))))))</f>
        <v/>
      </c>
      <c r="AS29" s="76" t="str">
        <f>IF($A29="","",IF($N$4&lt;&gt;"Да","",IF($N$9="","",IF(COUNTIF(Данные!$A$6:$CV$6,$N$9)=0,"#FIELD",INDEX(Данные!$A$7:$CV$106,ROW()-19,MATCH($N$9,Данные!$A$6:$CV$6,0))))))</f>
        <v/>
      </c>
      <c r="AT29" s="76" t="str">
        <f>IF($A29="","",IF($O$4&lt;&gt;"Да","",IF($O$9="","",IF(COUNTIF(Данные!$A$6:$CV$6,$O$9)=0,"#FIELD",INDEX(Данные!$A$7:$CV$106,ROW()-19,MATCH($O$9,Данные!$A$6:$CV$6,0))))))</f>
        <v/>
      </c>
      <c r="AU29" s="76" t="str">
        <f>IF($A29="","",IF($P$4&lt;&gt;"Да","",IF($P$9="","",IF(COUNTIF(Данные!$A$6:$CV$6,$P$9)=0,"#FIELD",INDEX(Данные!$A$7:$CV$106,ROW()-19,MATCH($P$9,Данные!$A$6:$CV$6,0))))))</f>
        <v/>
      </c>
      <c r="AV29" s="76" t="str">
        <f>IF($A29="","",IF($Q$4&lt;&gt;"Да","",IF($Q$9="","",IF(COUNTIF(Данные!$A$6:$CV$6,$Q$9)=0,"#FIELD",INDEX(Данные!$A$7:$CV$106,ROW()-19,MATCH($Q$9,Данные!$A$6:$CV$6,0))))))</f>
        <v/>
      </c>
      <c r="AW29" s="76" t="str">
        <f>IF($A29="","",IF($R$4&lt;&gt;"Да","",IF($R$9="","",IF(COUNTIF(Данные!$A$6:$CV$6,$R$9)=0,"#FIELD",INDEX(Данные!$A$7:$CV$106,ROW()-19,MATCH($R$9,Данные!$A$6:$CV$6,0))))))</f>
        <v/>
      </c>
      <c r="AX29" s="76" t="str">
        <f>IF($A29="","",IF($S$4&lt;&gt;"Да","",IF($S$9="","",IF(COUNTIF(Данные!$A$6:$CV$6,$S$9)=0,"#FIELD",INDEX(Данные!$A$7:$CV$106,ROW()-19,MATCH($S$9,Данные!$A$6:$CV$6,0))))))</f>
        <v/>
      </c>
      <c r="AY29" s="76" t="str">
        <f>IF($A29="","",IF($T$4&lt;&gt;"Да","",IF($T$9="","",IF(COUNTIF(Данные!$A$6:$CV$6,$T$9)=0,"#FIELD",INDEX(Данные!$A$7:$CV$106,ROW()-19,MATCH($T$9,Данные!$A$6:$CV$6,0))))))</f>
        <v/>
      </c>
      <c r="AZ29" s="76" t="str">
        <f>IF($A29="","",IF($U$4&lt;&gt;"Да","",IF($U$9="","",IF(COUNTIF(Данные!$A$6:$CV$6,$U$9)=0,"#FIELD",INDEX(Данные!$A$7:$CV$106,ROW()-19,MATCH($U$9,Данные!$A$6:$CV$6,0))))))</f>
        <v/>
      </c>
      <c r="BA29" s="76" t="str">
        <f>IF($A29="","",IF($V$4&lt;&gt;"Да","",IF($V$9="","",IF(COUNTIF(Данные!$A$6:$CV$6,$V$9)=0,"#FIELD",INDEX(Данные!$A$7:$CV$106,ROW()-19,MATCH($V$9,Данные!$A$6:$CV$6,0))))))</f>
        <v/>
      </c>
      <c r="BB29" s="76" t="str">
        <f>IF($A29="","",IF($W$4&lt;&gt;"Да","",IF($W$9="","",IF(COUNTIF(Данные!$A$6:$CV$6,$W$9)=0,"#FIELD",INDEX(Данные!$A$7:$CV$106,ROW()-19,MATCH($W$9,Данные!$A$6:$CV$6,0))))))</f>
        <v/>
      </c>
      <c r="BC29" s="76" t="str">
        <f>IF($A29="","",IF($X$4&lt;&gt;"Да","",IF($X$9="","",IF(COUNTIF(Данные!$A$6:$CV$6,$X$9)=0,"#FIELD",INDEX(Данные!$A$7:$CV$106,ROW()-19,MATCH($X$9,Данные!$A$6:$CV$6,0))))))</f>
        <v/>
      </c>
      <c r="BD29" s="76" t="str">
        <f>IF($A29="","",IF($Y$4&lt;&gt;"Да","",IF($Y$9="","",IF(COUNTIF(Данные!$A$6:$CV$6,$Y$9)=0,"#FIELD",INDEX(Данные!$A$7:$CV$106,ROW()-19,MATCH($Y$9,Данные!$A$6:$CV$6,0))))))</f>
        <v/>
      </c>
      <c r="BE29" s="76" t="str">
        <f>IF($A29="","",IF($Z$4&lt;&gt;"Да","",IF($Z$9="","",IF(COUNTIF(Данные!$A$6:$CV$6,$Z$9)=0,"#FIELD",INDEX(Данные!$A$7:$CV$106,ROW()-19,MATCH($Z$9,Данные!$A$6:$CV$6,0))))))</f>
        <v/>
      </c>
      <c r="BF29" s="76" t="str">
        <f>IF($A29="","",IF($AA$4&lt;&gt;"Да","",IF($AA$9="","",IF(COUNTIF(Данные!$A$6:$CV$6,$AA$9)=0,"#FIELD",INDEX(Данные!$A$7:$CV$106,ROW()-19,MATCH($AA$9,Данные!$A$6:$CV$6,0))))))</f>
        <v/>
      </c>
      <c r="BG29" s="76" t="str">
        <f>IF($A29="","",IF($AB$4&lt;&gt;"Да","",IF($AB$9="","",IF(COUNTIF(Данные!$A$6:$CV$6,$AB$9)=0,"#FIELD",INDEX(Данные!$A$7:$CV$106,ROW()-19,MATCH($AB$9,Данные!$A$6:$CV$6,0))))))</f>
        <v/>
      </c>
      <c r="BH29" s="76" t="str">
        <f>IF($A29="","",IF($AC$4&lt;&gt;"Да","",IF($AC$9="","",IF(COUNTIF(Данные!$A$6:$CV$6,$AC$9)=0,"#FIELD",INDEX(Данные!$A$7:$CV$106,ROW()-19,MATCH($AC$9,Данные!$A$6:$CV$6,0))))))</f>
        <v/>
      </c>
      <c r="BI29" s="76" t="str">
        <f>IF($A29="","",IF($AD$4&lt;&gt;"Да","",IF($AD$9="","",IF(COUNTIF(Данные!$A$6:$CV$6,$AD$9)=0,"#FIELD",INDEX(Данные!$A$7:$CV$106,ROW()-19,MATCH($AD$9,Данные!$A$6:$CV$6,0))))))</f>
        <v/>
      </c>
      <c r="BJ29" s="76" t="str">
        <f>IF($A29="","",IF($AE$4&lt;&gt;"Да","",IF($AE$9="","",IF(COUNTIF(Данные!$A$6:$CV$6,$AE$9)=0,"#FIELD",INDEX(Данные!$A$7:$CV$106,ROW()-19,MATCH($AE$9,Данные!$A$6:$CV$6,0))))))</f>
        <v/>
      </c>
      <c r="BK29" s="76"/>
      <c r="BL29" s="76" t="str">
        <f>IF($A29="","",IF($B$4&lt;&gt;"Да","",IF($B$10="","",IF(COUNTIF(Данные!$A$6:$CV$6,$B$10)=0,"#FIELD",INDEX(Данные!$A$7:$CV$106,ROW()-19,MATCH($B$10,Данные!$A$6:$CV$6,0))))))</f>
        <v>#FIELD</v>
      </c>
      <c r="BM29" s="76" t="str">
        <f>IF($A29="","",IF($C$4&lt;&gt;"Да","",IF($C$10="","",IF(COUNTIF(Данные!$A$6:$CV$6,$C$10)=0,"#FIELD",INDEX(Данные!$A$7:$CV$106,ROW()-19,MATCH($C$10,Данные!$A$6:$CV$6,0))))))</f>
        <v>#FIELD</v>
      </c>
      <c r="BN29" s="76" t="str">
        <f>IF($A29="","",IF($D$4&lt;&gt;"Да","",IF($D$10="","",IF(COUNTIF(Данные!$A$6:$CV$6,$D$10)=0,"#FIELD",INDEX(Данные!$A$7:$CV$106,ROW()-19,MATCH($D$10,Данные!$A$6:$CV$6,0))))))</f>
        <v>#FIELD</v>
      </c>
      <c r="BO29" s="76" t="str">
        <f>IF($A29="","",IF($E$4&lt;&gt;"Да","",IF($E$10="","",IF(COUNTIF(Данные!$A$6:$CV$6,$E$10)=0,"#FIELD",INDEX(Данные!$A$7:$CV$106,ROW()-19,MATCH($E$10,Данные!$A$6:$CV$6,0))))))</f>
        <v>#FIELD</v>
      </c>
      <c r="BP29" s="76" t="str">
        <f>IF($A29="","",IF($F$4&lt;&gt;"Да","",IF($F$10="","",IF(COUNTIF(Данные!$A$6:$CV$6,$F$10)=0,"#FIELD",INDEX(Данные!$A$7:$CV$106,ROW()-19,MATCH($F$10,Данные!$A$6:$CV$6,0))))))</f>
        <v>#FIELD</v>
      </c>
      <c r="BQ29" s="76" t="str">
        <f>IF($A29="","",IF($G$4&lt;&gt;"Да","",IF($G$10="","",IF(COUNTIF(Данные!$A$6:$CV$6,$G$10)=0,"#FIELD",INDEX(Данные!$A$7:$CV$106,ROW()-19,MATCH($G$10,Данные!$A$6:$CV$6,0))))))</f>
        <v>#FIELD</v>
      </c>
      <c r="BR29" s="76" t="str">
        <f>IF($A29="","",IF($H$4&lt;&gt;"Да","",IF($H$10="","",IF(COUNTIF(Данные!$A$6:$CV$6,$H$10)=0,"#FIELD",INDEX(Данные!$A$7:$CV$106,ROW()-19,MATCH($H$10,Данные!$A$6:$CV$6,0))))))</f>
        <v>#FIELD</v>
      </c>
      <c r="BS29" s="76" t="str">
        <f>IF($A29="","",IF($I$4&lt;&gt;"Да","",IF($I$10="","",IF(COUNTIF(Данные!$A$6:$CV$6,$I$10)=0,"#FIELD",INDEX(Данные!$A$7:$CV$106,ROW()-19,MATCH($I$10,Данные!$A$6:$CV$6,0))))))</f>
        <v>#FIELD</v>
      </c>
      <c r="BT29" s="76" t="str">
        <f>IF($A29="","",IF($J$4&lt;&gt;"Да","",IF($J$10="","",IF(COUNTIF(Данные!$A$6:$CV$6,$J$10)=0,"#FIELD",INDEX(Данные!$A$7:$CV$106,ROW()-19,MATCH($J$10,Данные!$A$6:$CV$6,0))))))</f>
        <v>#FIELD</v>
      </c>
      <c r="BU29" s="76" t="str">
        <f>IF($A29="","",IF($K$4&lt;&gt;"Да","",IF($K$10="","",IF(COUNTIF(Данные!$A$6:$CV$6,$K$10)=0,"#FIELD",INDEX(Данные!$A$7:$CV$106,ROW()-19,MATCH($K$10,Данные!$A$6:$CV$6,0))))))</f>
        <v/>
      </c>
      <c r="BV29" s="76" t="str">
        <f>IF($A29="","",IF($L$4&lt;&gt;"Да","",IF($L$10="","",IF(COUNTIF(Данные!$A$6:$CV$6,$L$10)=0,"#FIELD",INDEX(Данные!$A$7:$CV$106,ROW()-19,MATCH($L$10,Данные!$A$6:$CV$6,0))))))</f>
        <v/>
      </c>
      <c r="BW29" s="76" t="str">
        <f>IF($A29="","",IF($M$4&lt;&gt;"Да","",IF($M$10="","",IF(COUNTIF(Данные!$A$6:$CV$6,$M$10)=0,"#FIELD",INDEX(Данные!$A$7:$CV$106,ROW()-19,MATCH($M$10,Данные!$A$6:$CV$6,0))))))</f>
        <v/>
      </c>
      <c r="BX29" s="76" t="str">
        <f>IF($A29="","",IF($N$4&lt;&gt;"Да","",IF($N$10="","",IF(COUNTIF(Данные!$A$6:$CV$6,$N$10)=0,"#FIELD",INDEX(Данные!$A$7:$CV$106,ROW()-19,MATCH($N$10,Данные!$A$6:$CV$6,0))))))</f>
        <v/>
      </c>
      <c r="BY29" s="76" t="str">
        <f>IF($A29="","",IF($O$4&lt;&gt;"Да","",IF($O$10="","",IF(COUNTIF(Данные!$A$6:$CV$6,$O$10)=0,"#FIELD",INDEX(Данные!$A$7:$CV$106,ROW()-19,MATCH($O$10,Данные!$A$6:$CV$6,0))))))</f>
        <v/>
      </c>
      <c r="BZ29" s="76" t="str">
        <f>IF($A29="","",IF($P$4&lt;&gt;"Да","",IF($P$10="","",IF(COUNTIF(Данные!$A$6:$CV$6,$P$10)=0,"#FIELD",INDEX(Данные!$A$7:$CV$106,ROW()-19,MATCH($P$10,Данные!$A$6:$CV$6,0))))))</f>
        <v/>
      </c>
      <c r="CA29" s="76" t="str">
        <f>IF($A29="","",IF($Q$4&lt;&gt;"Да","",IF($Q$10="","",IF(COUNTIF(Данные!$A$6:$CV$6,$Q$10)=0,"#FIELD",INDEX(Данные!$A$7:$CV$106,ROW()-19,MATCH($Q$10,Данные!$A$6:$CV$6,0))))))</f>
        <v/>
      </c>
      <c r="CB29" s="76" t="str">
        <f>IF($A29="","",IF($R$4&lt;&gt;"Да","",IF($R$10="","",IF(COUNTIF(Данные!$A$6:$CV$6,$R$10)=0,"#FIELD",INDEX(Данные!$A$7:$CV$106,ROW()-19,MATCH($R$10,Данные!$A$6:$CV$6,0))))))</f>
        <v/>
      </c>
      <c r="CC29" s="76" t="str">
        <f>IF($A29="","",IF($S$4&lt;&gt;"Да","",IF($S$10="","",IF(COUNTIF(Данные!$A$6:$CV$6,$S$10)=0,"#FIELD",INDEX(Данные!$A$7:$CV$106,ROW()-19,MATCH($S$10,Данные!$A$6:$CV$6,0))))))</f>
        <v/>
      </c>
      <c r="CD29" s="76" t="str">
        <f>IF($A29="","",IF($T$4&lt;&gt;"Да","",IF($T$10="","",IF(COUNTIF(Данные!$A$6:$CV$6,$T$10)=0,"#FIELD",INDEX(Данные!$A$7:$CV$106,ROW()-19,MATCH($T$10,Данные!$A$6:$CV$6,0))))))</f>
        <v/>
      </c>
      <c r="CE29" s="76" t="str">
        <f>IF($A29="","",IF($U$4&lt;&gt;"Да","",IF($U$10="","",IF(COUNTIF(Данные!$A$6:$CV$6,$U$10)=0,"#FIELD",INDEX(Данные!$A$7:$CV$106,ROW()-19,MATCH($U$10,Данные!$A$6:$CV$6,0))))))</f>
        <v/>
      </c>
      <c r="CF29" s="76" t="str">
        <f>IF($A29="","",IF($V$4&lt;&gt;"Да","",IF($V$10="","",IF(COUNTIF(Данные!$A$6:$CV$6,$V$10)=0,"#FIELD",INDEX(Данные!$A$7:$CV$106,ROW()-19,MATCH($V$10,Данные!$A$6:$CV$6,0))))))</f>
        <v/>
      </c>
      <c r="CG29" s="76" t="str">
        <f>IF($A29="","",IF($W$4&lt;&gt;"Да","",IF($W$10="","",IF(COUNTIF(Данные!$A$6:$CV$6,$W$10)=0,"#FIELD",INDEX(Данные!$A$7:$CV$106,ROW()-19,MATCH($W$10,Данные!$A$6:$CV$6,0))))))</f>
        <v/>
      </c>
      <c r="CH29" s="76" t="str">
        <f>IF($A29="","",IF($X$4&lt;&gt;"Да","",IF($X$10="","",IF(COUNTIF(Данные!$A$6:$CV$6,$X$10)=0,"#FIELD",INDEX(Данные!$A$7:$CV$106,ROW()-19,MATCH($X$10,Данные!$A$6:$CV$6,0))))))</f>
        <v/>
      </c>
      <c r="CI29" s="76" t="str">
        <f>IF($A29="","",IF($Y$4&lt;&gt;"Да","",IF($Y$10="","",IF(COUNTIF(Данные!$A$6:$CV$6,$Y$10)=0,"#FIELD",INDEX(Данные!$A$7:$CV$106,ROW()-19,MATCH($Y$10,Данные!$A$6:$CV$6,0))))))</f>
        <v/>
      </c>
      <c r="CJ29" s="76" t="str">
        <f>IF($A29="","",IF($Z$4&lt;&gt;"Да","",IF($Z$10="","",IF(COUNTIF(Данные!$A$6:$CV$6,$Z$10)=0,"#FIELD",INDEX(Данные!$A$7:$CV$106,ROW()-19,MATCH($Z$10,Данные!$A$6:$CV$6,0))))))</f>
        <v/>
      </c>
      <c r="CK29" s="76" t="str">
        <f>IF($A29="","",IF($AA$4&lt;&gt;"Да","",IF($AA$10="","",IF(COUNTIF(Данные!$A$6:$CV$6,$AA$10)=0,"#FIELD",INDEX(Данные!$A$7:$CV$106,ROW()-19,MATCH($AA$10,Данные!$A$6:$CV$6,0))))))</f>
        <v/>
      </c>
      <c r="CL29" s="76" t="str">
        <f>IF($A29="","",IF($AB$4&lt;&gt;"Да","",IF($AB$10="","",IF(COUNTIF(Данные!$A$6:$CV$6,$AB$10)=0,"#FIELD",INDEX(Данные!$A$7:$CV$106,ROW()-19,MATCH($AB$10,Данные!$A$6:$CV$6,0))))))</f>
        <v/>
      </c>
      <c r="CM29" s="76" t="str">
        <f>IF($A29="","",IF($AC$4&lt;&gt;"Да","",IF($AC$10="","",IF(COUNTIF(Данные!$A$6:$CV$6,$AC$10)=0,"#FIELD",INDEX(Данные!$A$7:$CV$106,ROW()-19,MATCH($AC$10,Данные!$A$6:$CV$6,0))))))</f>
        <v/>
      </c>
      <c r="CN29" s="76" t="str">
        <f>IF($A29="","",IF($AD$4&lt;&gt;"Да","",IF($AD$10="","",IF(COUNTIF(Данные!$A$6:$CV$6,$AD$10)=0,"#FIELD",INDEX(Данные!$A$7:$CV$106,ROW()-19,MATCH($AD$10,Данные!$A$6:$CV$6,0))))))</f>
        <v/>
      </c>
      <c r="CO29" s="77" t="str">
        <f>IF($A29="","",IF($AE$4&lt;&gt;"Да","",IF($AE$10="","",IF(COUNTIF(Данные!$A$6:$CV$6,$AE$10)=0,"#FIELD",INDEX(Данные!$A$7:$CV$106,ROW()-19,MATCH($AE$10,Данные!$A$6:$CV$6,0))))))</f>
        <v/>
      </c>
    </row>
    <row r="30" spans="1:93">
      <c r="A30" s="24" t="str">
        <f>IF(Данные!A17="","",Данные!A17)</f>
        <v>10802</v>
      </c>
      <c r="B30" s="19">
        <f>IF($A30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30="#FIELD",AG30="",AND(OR($B$8="CHANGE_PCT_GE",$B$8="CHANGE_ABS_GE",$B$8="COUNT_FLAG_RULE",$B$8="AND_YES",$B$8="OR_YES"),OR(BL30="#FIELD",BL30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30)))),IF($B$18="LOW_MU",MAX(Настройки!$B$14,$B$16),IF($B$18="NEUTRAL",Настройки!$B$15,IF($B$18="IGNORE","IGNORE",IF(OR(AG30="#FIELD",BL30="#FIELD"),"Поле не найдено","Недостаточно данных")))),IF($B$8="SIGMOID_INC",MAX(Настройки!$B$14,$B$16+($B$17-$B$16)/(1+EXP(-$B$12*(IF(ISNUMBER(AG30),AG30,0)-$B$11)))),IF($B$8="SIGMOID_DEC",MAX(Настройки!$B$14,$B$16+($B$17-$B$16)/(1+EXP($B$12*(IF(ISNUMBER(AG30),AG30,0)-$B$11)))),IF($B$8="TOP_PERCENT",IF((COUNTIF(INDEX(Данные!$A$7:$CV$106,0,MATCH($B$9,Данные!$A$6:$CV$6,0)),"&gt;"&amp;IF(ISNUMBER(AG30),AG30,0))+COUNTIFS(INDEX(Данные!$A$7:$CV$106,0,MATCH($B$9,Данные!$A$6:$CV$6,0)),IF(ISNUMBER(AG30),AG30,0),Данные!$A$7:$A$106,"&lt;"&amp;$A30)+1)/COUNT(INDEX(Данные!$A$7:$CV$106,0,MATCH($B$9,Данные!$A$6:$CV$6,0)))&lt;=$B$11,$B$14,$B$15),IF($B$8="MANUAL_MU",MAX(Настройки!$B$14,MIN(1,IF(ISNUMBER(AG30),AG30,0))),IF($B$8="COUNT_FLAG_RULE",IF(IF(ISNUMBER(AG30),AG30,0)&lt;=$B$11,$B$14,IF(IF(ISNUMBER(AG30),AG30,0)&gt;=$B$12,$B$15,IF(OR(LOWER(LEFT(BL30&amp;"",2))="да",BL30=1),$B$13,$B$15))),IF(OR(AND($B$8="YES_NO",OR(LOWER(LEFT(AG30&amp;"",2))="да",AG30=1)),AND($B$8="THRESHOLD_GE",IF(ISNUMBER(AG30),AG30,0)&gt;=$B$11),AND($B$8="THRESHOLD_GT",IF(ISNUMBER(AG30),AG30,0)&gt;$B$11),AND($B$8="THRESHOLD_LE",IF(ISNUMBER(AG30),AG30,0)&lt;=$B$11),AND($B$8="THRESHOLD_LT",IF(ISNUMBER(AG30),AG30,0)&lt;$B$11),AND($B$8="CHANGE_PCT_GE",IF(IF(ISNUMBER(BL30),BL30,0)=0,IF(ISNUMBER(AG30),AG30,0)&gt;0,(IF(ISNUMBER(AG30),AG30,0)-IF(ISNUMBER(BL30),BL30,0))/ABS(IF(ISNUMBER(BL30),BL30,0))&gt;=$B$11)),AND($B$8="CHANGE_ABS_GE",ABS(IF(ISNUMBER(AG30),AG30,0)-IF(ISNUMBER(BL30),BL30,0))&gt;=$B$11),AND($B$8="COUNT_LT",IF(ISNUMBER(AG30),AG30,0)&lt;$B$11),AND($B$8="COUNT_LE",IF(ISNUMBER(AG30),AG30,0)&lt;=$B$11),AND($B$8="AND_YES",OR(LOWER(LEFT(AG30&amp;"",2))="да",AG30=1),OR(LOWER(LEFT(BL30&amp;"",2))="да",BL30=1)),AND($B$8="OR_YES",OR(OR(LOWER(LEFT(AG30&amp;"",2))="да",AG30=1),OR(LOWER(LEFT(BL30&amp;"",2))="да",BL30=1)))),$B$14,$B$15))))))))))</f>
        <v>0.1</v>
      </c>
      <c r="C30" s="19">
        <f>IF($A30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30="#FIELD",AH30="",AND(OR($C$8="CHANGE_PCT_GE",$C$8="CHANGE_ABS_GE",$C$8="COUNT_FLAG_RULE",$C$8="AND_YES",$C$8="OR_YES"),OR(BM30="#FIELD",BM30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30)))),IF($C$18="LOW_MU",MAX(Настройки!$B$14,$C$16),IF($C$18="NEUTRAL",Настройки!$B$15,IF($C$18="IGNORE","IGNORE",IF(OR(AH30="#FIELD",BM30="#FIELD"),"Поле не найдено","Недостаточно данных")))),IF($C$8="SIGMOID_INC",MAX(Настройки!$B$14,$C$16+($C$17-$C$16)/(1+EXP(-$C$12*(IF(ISNUMBER(AH30),AH30,0)-$C$11)))),IF($C$8="SIGMOID_DEC",MAX(Настройки!$B$14,$C$16+($C$17-$C$16)/(1+EXP($C$12*(IF(ISNUMBER(AH30),AH30,0)-$C$11)))),IF($C$8="TOP_PERCENT",IF((COUNTIF(INDEX(Данные!$A$7:$CV$106,0,MATCH($C$9,Данные!$A$6:$CV$6,0)),"&gt;"&amp;IF(ISNUMBER(AH30),AH30,0))+COUNTIFS(INDEX(Данные!$A$7:$CV$106,0,MATCH($C$9,Данные!$A$6:$CV$6,0)),IF(ISNUMBER(AH30),AH30,0),Данные!$A$7:$A$106,"&lt;"&amp;$A30)+1)/COUNT(INDEX(Данные!$A$7:$CV$106,0,MATCH($C$9,Данные!$A$6:$CV$6,0)))&lt;=$C$11,$C$14,$C$15),IF($C$8="MANUAL_MU",MAX(Настройки!$B$14,MIN(1,IF(ISNUMBER(AH30),AH30,0))),IF($C$8="COUNT_FLAG_RULE",IF(IF(ISNUMBER(AH30),AH30,0)&lt;=$C$11,$C$14,IF(IF(ISNUMBER(AH30),AH30,0)&gt;=$C$12,$C$15,IF(OR(LOWER(LEFT(BM30&amp;"",2))="да",BM30=1),$C$13,$C$15))),IF(OR(AND($C$8="YES_NO",OR(LOWER(LEFT(AH30&amp;"",2))="да",AH30=1)),AND($C$8="THRESHOLD_GE",IF(ISNUMBER(AH30),AH30,0)&gt;=$C$11),AND($C$8="THRESHOLD_GT",IF(ISNUMBER(AH30),AH30,0)&gt;$C$11),AND($C$8="THRESHOLD_LE",IF(ISNUMBER(AH30),AH30,0)&lt;=$C$11),AND($C$8="THRESHOLD_LT",IF(ISNUMBER(AH30),AH30,0)&lt;$C$11),AND($C$8="CHANGE_PCT_GE",IF(IF(ISNUMBER(BM30),BM30,0)=0,IF(ISNUMBER(AH30),AH30,0)&gt;0,(IF(ISNUMBER(AH30),AH30,0)-IF(ISNUMBER(BM30),BM30,0))/ABS(IF(ISNUMBER(BM30),BM30,0))&gt;=$C$11)),AND($C$8="CHANGE_ABS_GE",ABS(IF(ISNUMBER(AH30),AH30,0)-IF(ISNUMBER(BM30),BM30,0))&gt;=$C$11),AND($C$8="COUNT_LT",IF(ISNUMBER(AH30),AH30,0)&lt;$C$11),AND($C$8="COUNT_LE",IF(ISNUMBER(AH30),AH30,0)&lt;=$C$11),AND($C$8="AND_YES",OR(LOWER(LEFT(AH30&amp;"",2))="да",AH30=1),OR(LOWER(LEFT(BM30&amp;"",2))="да",BM30=1)),AND($C$8="OR_YES",OR(OR(LOWER(LEFT(AH30&amp;"",2))="да",AH30=1),OR(LOWER(LEFT(BM30&amp;"",2))="да",BM30=1)))),$C$14,$C$15))))))))))</f>
        <v>0.1</v>
      </c>
      <c r="D30" s="19">
        <f>IF($A30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30="#FIELD",AI30="",AND(OR($D$8="CHANGE_PCT_GE",$D$8="CHANGE_ABS_GE",$D$8="COUNT_FLAG_RULE",$D$8="AND_YES",$D$8="OR_YES"),OR(BN30="#FIELD",BN30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30)))),IF($D$18="LOW_MU",MAX(Настройки!$B$14,$D$16),IF($D$18="NEUTRAL",Настройки!$B$15,IF($D$18="IGNORE","IGNORE",IF(OR(AI30="#FIELD",BN30="#FIELD"),"Поле не найдено","Недостаточно данных")))),IF($D$8="SIGMOID_INC",MAX(Настройки!$B$14,$D$16+($D$17-$D$16)/(1+EXP(-$D$12*(IF(ISNUMBER(AI30),AI30,0)-$D$11)))),IF($D$8="SIGMOID_DEC",MAX(Настройки!$B$14,$D$16+($D$17-$D$16)/(1+EXP($D$12*(IF(ISNUMBER(AI30),AI30,0)-$D$11)))),IF($D$8="TOP_PERCENT",IF((COUNTIF(INDEX(Данные!$A$7:$CV$106,0,MATCH($D$9,Данные!$A$6:$CV$6,0)),"&gt;"&amp;IF(ISNUMBER(AI30),AI30,0))+COUNTIFS(INDEX(Данные!$A$7:$CV$106,0,MATCH($D$9,Данные!$A$6:$CV$6,0)),IF(ISNUMBER(AI30),AI30,0),Данные!$A$7:$A$106,"&lt;"&amp;$A30)+1)/COUNT(INDEX(Данные!$A$7:$CV$106,0,MATCH($D$9,Данные!$A$6:$CV$6,0)))&lt;=$D$11,$D$14,$D$15),IF($D$8="MANUAL_MU",MAX(Настройки!$B$14,MIN(1,IF(ISNUMBER(AI30),AI30,0))),IF($D$8="COUNT_FLAG_RULE",IF(IF(ISNUMBER(AI30),AI30,0)&lt;=$D$11,$D$14,IF(IF(ISNUMBER(AI30),AI30,0)&gt;=$D$12,$D$15,IF(OR(LOWER(LEFT(BN30&amp;"",2))="да",BN30=1),$D$13,$D$15))),IF(OR(AND($D$8="YES_NO",OR(LOWER(LEFT(AI30&amp;"",2))="да",AI30=1)),AND($D$8="THRESHOLD_GE",IF(ISNUMBER(AI30),AI30,0)&gt;=$D$11),AND($D$8="THRESHOLD_GT",IF(ISNUMBER(AI30),AI30,0)&gt;$D$11),AND($D$8="THRESHOLD_LE",IF(ISNUMBER(AI30),AI30,0)&lt;=$D$11),AND($D$8="THRESHOLD_LT",IF(ISNUMBER(AI30),AI30,0)&lt;$D$11),AND($D$8="CHANGE_PCT_GE",IF(IF(ISNUMBER(BN30),BN30,0)=0,IF(ISNUMBER(AI30),AI30,0)&gt;0,(IF(ISNUMBER(AI30),AI30,0)-IF(ISNUMBER(BN30),BN30,0))/ABS(IF(ISNUMBER(BN30),BN30,0))&gt;=$D$11)),AND($D$8="CHANGE_ABS_GE",ABS(IF(ISNUMBER(AI30),AI30,0)-IF(ISNUMBER(BN30),BN30,0))&gt;=$D$11),AND($D$8="COUNT_LT",IF(ISNUMBER(AI30),AI30,0)&lt;$D$11),AND($D$8="COUNT_LE",IF(ISNUMBER(AI30),AI30,0)&lt;=$D$11),AND($D$8="AND_YES",OR(LOWER(LEFT(AI30&amp;"",2))="да",AI30=1),OR(LOWER(LEFT(BN30&amp;"",2))="да",BN30=1)),AND($D$8="OR_YES",OR(OR(LOWER(LEFT(AI30&amp;"",2))="да",AI30=1),OR(LOWER(LEFT(BN30&amp;"",2))="да",BN30=1)))),$D$14,$D$15))))))))))</f>
        <v>1</v>
      </c>
      <c r="E30" s="19">
        <f>IF($A30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30="#FIELD",AJ30="",AND(OR($E$8="CHANGE_PCT_GE",$E$8="CHANGE_ABS_GE",$E$8="COUNT_FLAG_RULE",$E$8="AND_YES",$E$8="OR_YES"),OR(BO30="#FIELD",BO30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30)))),IF($E$18="LOW_MU",MAX(Настройки!$B$14,$E$16),IF($E$18="NEUTRAL",Настройки!$B$15,IF($E$18="IGNORE","IGNORE",IF(OR(AJ30="#FIELD",BO30="#FIELD"),"Поле не найдено","Недостаточно данных")))),IF($E$8="SIGMOID_INC",MAX(Настройки!$B$14,$E$16+($E$17-$E$16)/(1+EXP(-$E$12*(IF(ISNUMBER(AJ30),AJ30,0)-$E$11)))),IF($E$8="SIGMOID_DEC",MAX(Настройки!$B$14,$E$16+($E$17-$E$16)/(1+EXP($E$12*(IF(ISNUMBER(AJ30),AJ30,0)-$E$11)))),IF($E$8="TOP_PERCENT",IF((COUNTIF(INDEX(Данные!$A$7:$CV$106,0,MATCH($E$9,Данные!$A$6:$CV$6,0)),"&gt;"&amp;IF(ISNUMBER(AJ30),AJ30,0))+COUNTIFS(INDEX(Данные!$A$7:$CV$106,0,MATCH($E$9,Данные!$A$6:$CV$6,0)),IF(ISNUMBER(AJ30),AJ30,0),Данные!$A$7:$A$106,"&lt;"&amp;$A30)+1)/COUNT(INDEX(Данные!$A$7:$CV$106,0,MATCH($E$9,Данные!$A$6:$CV$6,0)))&lt;=$E$11,$E$14,$E$15),IF($E$8="MANUAL_MU",MAX(Настройки!$B$14,MIN(1,IF(ISNUMBER(AJ30),AJ30,0))),IF($E$8="COUNT_FLAG_RULE",IF(IF(ISNUMBER(AJ30),AJ30,0)&lt;=$E$11,$E$14,IF(IF(ISNUMBER(AJ30),AJ30,0)&gt;=$E$12,$E$15,IF(OR(LOWER(LEFT(BO30&amp;"",2))="да",BO30=1),$E$13,$E$15))),IF(OR(AND($E$8="YES_NO",OR(LOWER(LEFT(AJ30&amp;"",2))="да",AJ30=1)),AND($E$8="THRESHOLD_GE",IF(ISNUMBER(AJ30),AJ30,0)&gt;=$E$11),AND($E$8="THRESHOLD_GT",IF(ISNUMBER(AJ30),AJ30,0)&gt;$E$11),AND($E$8="THRESHOLD_LE",IF(ISNUMBER(AJ30),AJ30,0)&lt;=$E$11),AND($E$8="THRESHOLD_LT",IF(ISNUMBER(AJ30),AJ30,0)&lt;$E$11),AND($E$8="CHANGE_PCT_GE",IF(IF(ISNUMBER(BO30),BO30,0)=0,IF(ISNUMBER(AJ30),AJ30,0)&gt;0,(IF(ISNUMBER(AJ30),AJ30,0)-IF(ISNUMBER(BO30),BO30,0))/ABS(IF(ISNUMBER(BO30),BO30,0))&gt;=$E$11)),AND($E$8="CHANGE_ABS_GE",ABS(IF(ISNUMBER(AJ30),AJ30,0)-IF(ISNUMBER(BO30),BO30,0))&gt;=$E$11),AND($E$8="COUNT_LT",IF(ISNUMBER(AJ30),AJ30,0)&lt;$E$11),AND($E$8="COUNT_LE",IF(ISNUMBER(AJ30),AJ30,0)&lt;=$E$11),AND($E$8="AND_YES",OR(LOWER(LEFT(AJ30&amp;"",2))="да",AJ30=1),OR(LOWER(LEFT(BO30&amp;"",2))="да",BO30=1)),AND($E$8="OR_YES",OR(OR(LOWER(LEFT(AJ30&amp;"",2))="да",AJ30=1),OR(LOWER(LEFT(BO30&amp;"",2))="да",BO30=1)))),$E$14,$E$15))))))))))</f>
        <v>1</v>
      </c>
      <c r="F30" s="19">
        <f>IF($A30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30="#FIELD",AK30="",AND(OR($F$8="CHANGE_PCT_GE",$F$8="CHANGE_ABS_GE",$F$8="COUNT_FLAG_RULE",$F$8="AND_YES",$F$8="OR_YES"),OR(BP30="#FIELD",BP30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30)))),IF($F$18="LOW_MU",MAX(Настройки!$B$14,$F$16),IF($F$18="NEUTRAL",Настройки!$B$15,IF($F$18="IGNORE","IGNORE",IF(OR(AK30="#FIELD",BP30="#FIELD"),"Поле не найдено","Недостаточно данных")))),IF($F$8="SIGMOID_INC",MAX(Настройки!$B$14,$F$16+($F$17-$F$16)/(1+EXP(-$F$12*(IF(ISNUMBER(AK30),AK30,0)-$F$11)))),IF($F$8="SIGMOID_DEC",MAX(Настройки!$B$14,$F$16+($F$17-$F$16)/(1+EXP($F$12*(IF(ISNUMBER(AK30),AK30,0)-$F$11)))),IF($F$8="TOP_PERCENT",IF((COUNTIF(INDEX(Данные!$A$7:$CV$106,0,MATCH($F$9,Данные!$A$6:$CV$6,0)),"&gt;"&amp;IF(ISNUMBER(AK30),AK30,0))+COUNTIFS(INDEX(Данные!$A$7:$CV$106,0,MATCH($F$9,Данные!$A$6:$CV$6,0)),IF(ISNUMBER(AK30),AK30,0),Данные!$A$7:$A$106,"&lt;"&amp;$A30)+1)/COUNT(INDEX(Данные!$A$7:$CV$106,0,MATCH($F$9,Данные!$A$6:$CV$6,0)))&lt;=$F$11,$F$14,$F$15),IF($F$8="MANUAL_MU",MAX(Настройки!$B$14,MIN(1,IF(ISNUMBER(AK30),AK30,0))),IF($F$8="COUNT_FLAG_RULE",IF(IF(ISNUMBER(AK30),AK30,0)&lt;=$F$11,$F$14,IF(IF(ISNUMBER(AK30),AK30,0)&gt;=$F$12,$F$15,IF(OR(LOWER(LEFT(BP30&amp;"",2))="да",BP30=1),$F$13,$F$15))),IF(OR(AND($F$8="YES_NO",OR(LOWER(LEFT(AK30&amp;"",2))="да",AK30=1)),AND($F$8="THRESHOLD_GE",IF(ISNUMBER(AK30),AK30,0)&gt;=$F$11),AND($F$8="THRESHOLD_GT",IF(ISNUMBER(AK30),AK30,0)&gt;$F$11),AND($F$8="THRESHOLD_LE",IF(ISNUMBER(AK30),AK30,0)&lt;=$F$11),AND($F$8="THRESHOLD_LT",IF(ISNUMBER(AK30),AK30,0)&lt;$F$11),AND($F$8="CHANGE_PCT_GE",IF(IF(ISNUMBER(BP30),BP30,0)=0,IF(ISNUMBER(AK30),AK30,0)&gt;0,(IF(ISNUMBER(AK30),AK30,0)-IF(ISNUMBER(BP30),BP30,0))/ABS(IF(ISNUMBER(BP30),BP30,0))&gt;=$F$11)),AND($F$8="CHANGE_ABS_GE",ABS(IF(ISNUMBER(AK30),AK30,0)-IF(ISNUMBER(BP30),BP30,0))&gt;=$F$11),AND($F$8="COUNT_LT",IF(ISNUMBER(AK30),AK30,0)&lt;$F$11),AND($F$8="COUNT_LE",IF(ISNUMBER(AK30),AK30,0)&lt;=$F$11),AND($F$8="AND_YES",OR(LOWER(LEFT(AK30&amp;"",2))="да",AK30=1),OR(LOWER(LEFT(BP30&amp;"",2))="да",BP30=1)),AND($F$8="OR_YES",OR(OR(LOWER(LEFT(AK30&amp;"",2))="да",AK30=1),OR(LOWER(LEFT(BP30&amp;"",2))="да",BP30=1)))),$F$14,$F$15))))))))))</f>
        <v>1</v>
      </c>
      <c r="G30" s="19">
        <f>IF($A30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30="#FIELD",AL30="",AND(OR($G$8="CHANGE_PCT_GE",$G$8="CHANGE_ABS_GE",$G$8="COUNT_FLAG_RULE",$G$8="AND_YES",$G$8="OR_YES"),OR(BQ30="#FIELD",BQ30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30)))),IF($G$18="LOW_MU",MAX(Настройки!$B$14,$G$16),IF($G$18="NEUTRAL",Настройки!$B$15,IF($G$18="IGNORE","IGNORE",IF(OR(AL30="#FIELD",BQ30="#FIELD"),"Поле не найдено","Недостаточно данных")))),IF($G$8="SIGMOID_INC",MAX(Настройки!$B$14,$G$16+($G$17-$G$16)/(1+EXP(-$G$12*(IF(ISNUMBER(AL30),AL30,0)-$G$11)))),IF($G$8="SIGMOID_DEC",MAX(Настройки!$B$14,$G$16+($G$17-$G$16)/(1+EXP($G$12*(IF(ISNUMBER(AL30),AL30,0)-$G$11)))),IF($G$8="TOP_PERCENT",IF((COUNTIF(INDEX(Данные!$A$7:$CV$106,0,MATCH($G$9,Данные!$A$6:$CV$6,0)),"&gt;"&amp;IF(ISNUMBER(AL30),AL30,0))+COUNTIFS(INDEX(Данные!$A$7:$CV$106,0,MATCH($G$9,Данные!$A$6:$CV$6,0)),IF(ISNUMBER(AL30),AL30,0),Данные!$A$7:$A$106,"&lt;"&amp;$A30)+1)/COUNT(INDEX(Данные!$A$7:$CV$106,0,MATCH($G$9,Данные!$A$6:$CV$6,0)))&lt;=$G$11,$G$14,$G$15),IF($G$8="MANUAL_MU",MAX(Настройки!$B$14,MIN(1,IF(ISNUMBER(AL30),AL30,0))),IF($G$8="COUNT_FLAG_RULE",IF(IF(ISNUMBER(AL30),AL30,0)&lt;=$G$11,$G$14,IF(IF(ISNUMBER(AL30),AL30,0)&gt;=$G$12,$G$15,IF(OR(LOWER(LEFT(BQ30&amp;"",2))="да",BQ30=1),$G$13,$G$15))),IF(OR(AND($G$8="YES_NO",OR(LOWER(LEFT(AL30&amp;"",2))="да",AL30=1)),AND($G$8="THRESHOLD_GE",IF(ISNUMBER(AL30),AL30,0)&gt;=$G$11),AND($G$8="THRESHOLD_GT",IF(ISNUMBER(AL30),AL30,0)&gt;$G$11),AND($G$8="THRESHOLD_LE",IF(ISNUMBER(AL30),AL30,0)&lt;=$G$11),AND($G$8="THRESHOLD_LT",IF(ISNUMBER(AL30),AL30,0)&lt;$G$11),AND($G$8="CHANGE_PCT_GE",IF(IF(ISNUMBER(BQ30),BQ30,0)=0,IF(ISNUMBER(AL30),AL30,0)&gt;0,(IF(ISNUMBER(AL30),AL30,0)-IF(ISNUMBER(BQ30),BQ30,0))/ABS(IF(ISNUMBER(BQ30),BQ30,0))&gt;=$G$11)),AND($G$8="CHANGE_ABS_GE",ABS(IF(ISNUMBER(AL30),AL30,0)-IF(ISNUMBER(BQ30),BQ30,0))&gt;=$G$11),AND($G$8="COUNT_LT",IF(ISNUMBER(AL30),AL30,0)&lt;$G$11),AND($G$8="COUNT_LE",IF(ISNUMBER(AL30),AL30,0)&lt;=$G$11),AND($G$8="AND_YES",OR(LOWER(LEFT(AL30&amp;"",2))="да",AL30=1),OR(LOWER(LEFT(BQ30&amp;"",2))="да",BQ30=1)),AND($G$8="OR_YES",OR(OR(LOWER(LEFT(AL30&amp;"",2))="да",AL30=1),OR(LOWER(LEFT(BQ30&amp;"",2))="да",BQ30=1)))),$G$14,$G$15))))))))))</f>
        <v>0.1</v>
      </c>
      <c r="H30" s="19">
        <f>IF($A30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30="#FIELD",AM30="",AND(OR($H$8="CHANGE_PCT_GE",$H$8="CHANGE_ABS_GE",$H$8="COUNT_FLAG_RULE",$H$8="AND_YES",$H$8="OR_YES"),OR(BR30="#FIELD",BR30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30)))),IF($H$18="LOW_MU",MAX(Настройки!$B$14,$H$16),IF($H$18="NEUTRAL",Настройки!$B$15,IF($H$18="IGNORE","IGNORE",IF(OR(AM30="#FIELD",BR30="#FIELD"),"Поле не найдено","Недостаточно данных")))),IF($H$8="SIGMOID_INC",MAX(Настройки!$B$14,$H$16+($H$17-$H$16)/(1+EXP(-$H$12*(IF(ISNUMBER(AM30),AM30,0)-$H$11)))),IF($H$8="SIGMOID_DEC",MAX(Настройки!$B$14,$H$16+($H$17-$H$16)/(1+EXP($H$12*(IF(ISNUMBER(AM30),AM30,0)-$H$11)))),IF($H$8="TOP_PERCENT",IF((COUNTIF(INDEX(Данные!$A$7:$CV$106,0,MATCH($H$9,Данные!$A$6:$CV$6,0)),"&gt;"&amp;IF(ISNUMBER(AM30),AM30,0))+COUNTIFS(INDEX(Данные!$A$7:$CV$106,0,MATCH($H$9,Данные!$A$6:$CV$6,0)),IF(ISNUMBER(AM30),AM30,0),Данные!$A$7:$A$106,"&lt;"&amp;$A30)+1)/COUNT(INDEX(Данные!$A$7:$CV$106,0,MATCH($H$9,Данные!$A$6:$CV$6,0)))&lt;=$H$11,$H$14,$H$15),IF($H$8="MANUAL_MU",MAX(Настройки!$B$14,MIN(1,IF(ISNUMBER(AM30),AM30,0))),IF($H$8="COUNT_FLAG_RULE",IF(IF(ISNUMBER(AM30),AM30,0)&lt;=$H$11,$H$14,IF(IF(ISNUMBER(AM30),AM30,0)&gt;=$H$12,$H$15,IF(OR(LOWER(LEFT(BR30&amp;"",2))="да",BR30=1),$H$13,$H$15))),IF(OR(AND($H$8="YES_NO",OR(LOWER(LEFT(AM30&amp;"",2))="да",AM30=1)),AND($H$8="THRESHOLD_GE",IF(ISNUMBER(AM30),AM30,0)&gt;=$H$11),AND($H$8="THRESHOLD_GT",IF(ISNUMBER(AM30),AM30,0)&gt;$H$11),AND($H$8="THRESHOLD_LE",IF(ISNUMBER(AM30),AM30,0)&lt;=$H$11),AND($H$8="THRESHOLD_LT",IF(ISNUMBER(AM30),AM30,0)&lt;$H$11),AND($H$8="CHANGE_PCT_GE",IF(IF(ISNUMBER(BR30),BR30,0)=0,IF(ISNUMBER(AM30),AM30,0)&gt;0,(IF(ISNUMBER(AM30),AM30,0)-IF(ISNUMBER(BR30),BR30,0))/ABS(IF(ISNUMBER(BR30),BR30,0))&gt;=$H$11)),AND($H$8="CHANGE_ABS_GE",ABS(IF(ISNUMBER(AM30),AM30,0)-IF(ISNUMBER(BR30),BR30,0))&gt;=$H$11),AND($H$8="COUNT_LT",IF(ISNUMBER(AM30),AM30,0)&lt;$H$11),AND($H$8="COUNT_LE",IF(ISNUMBER(AM30),AM30,0)&lt;=$H$11),AND($H$8="AND_YES",OR(LOWER(LEFT(AM30&amp;"",2))="да",AM30=1),OR(LOWER(LEFT(BR30&amp;"",2))="да",BR30=1)),AND($H$8="OR_YES",OR(OR(LOWER(LEFT(AM30&amp;"",2))="да",AM30=1),OR(LOWER(LEFT(BR30&amp;"",2))="да",BR30=1)))),$H$14,$H$15))))))))))</f>
        <v>2.470090366623406E-3</v>
      </c>
      <c r="I30" s="19">
        <f>IF($A30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30="#FIELD",AN30="",AND(OR($I$8="CHANGE_PCT_GE",$I$8="CHANGE_ABS_GE",$I$8="COUNT_FLAG_RULE",$I$8="AND_YES",$I$8="OR_YES"),OR(BS30="#FIELD",BS30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30)))),IF($I$18="LOW_MU",MAX(Настройки!$B$14,$I$16),IF($I$18="NEUTRAL",Настройки!$B$15,IF($I$18="IGNORE","IGNORE",IF(OR(AN30="#FIELD",BS30="#FIELD"),"Поле не найдено","Недостаточно данных")))),IF($I$8="SIGMOID_INC",MAX(Настройки!$B$14,$I$16+($I$17-$I$16)/(1+EXP(-$I$12*(IF(ISNUMBER(AN30),AN30,0)-$I$11)))),IF($I$8="SIGMOID_DEC",MAX(Настройки!$B$14,$I$16+($I$17-$I$16)/(1+EXP($I$12*(IF(ISNUMBER(AN30),AN30,0)-$I$11)))),IF($I$8="TOP_PERCENT",IF((COUNTIF(INDEX(Данные!$A$7:$CV$106,0,MATCH($I$9,Данные!$A$6:$CV$6,0)),"&gt;"&amp;IF(ISNUMBER(AN30),AN30,0))+COUNTIFS(INDEX(Данные!$A$7:$CV$106,0,MATCH($I$9,Данные!$A$6:$CV$6,0)),IF(ISNUMBER(AN30),AN30,0),Данные!$A$7:$A$106,"&lt;"&amp;$A30)+1)/COUNT(INDEX(Данные!$A$7:$CV$106,0,MATCH($I$9,Данные!$A$6:$CV$6,0)))&lt;=$I$11,$I$14,$I$15),IF($I$8="MANUAL_MU",MAX(Настройки!$B$14,MIN(1,IF(ISNUMBER(AN30),AN30,0))),IF($I$8="COUNT_FLAG_RULE",IF(IF(ISNUMBER(AN30),AN30,0)&lt;=$I$11,$I$14,IF(IF(ISNUMBER(AN30),AN30,0)&gt;=$I$12,$I$15,IF(OR(LOWER(LEFT(BS30&amp;"",2))="да",BS30=1),$I$13,$I$15))),IF(OR(AND($I$8="YES_NO",OR(LOWER(LEFT(AN30&amp;"",2))="да",AN30=1)),AND($I$8="THRESHOLD_GE",IF(ISNUMBER(AN30),AN30,0)&gt;=$I$11),AND($I$8="THRESHOLD_GT",IF(ISNUMBER(AN30),AN30,0)&gt;$I$11),AND($I$8="THRESHOLD_LE",IF(ISNUMBER(AN30),AN30,0)&lt;=$I$11),AND($I$8="THRESHOLD_LT",IF(ISNUMBER(AN30),AN30,0)&lt;$I$11),AND($I$8="CHANGE_PCT_GE",IF(IF(ISNUMBER(BS30),BS30,0)=0,IF(ISNUMBER(AN30),AN30,0)&gt;0,(IF(ISNUMBER(AN30),AN30,0)-IF(ISNUMBER(BS30),BS30,0))/ABS(IF(ISNUMBER(BS30),BS30,0))&gt;=$I$11)),AND($I$8="CHANGE_ABS_GE",ABS(IF(ISNUMBER(AN30),AN30,0)-IF(ISNUMBER(BS30),BS30,0))&gt;=$I$11),AND($I$8="COUNT_LT",IF(ISNUMBER(AN30),AN30,0)&lt;$I$11),AND($I$8="COUNT_LE",IF(ISNUMBER(AN30),AN30,0)&lt;=$I$11),AND($I$8="AND_YES",OR(LOWER(LEFT(AN30&amp;"",2))="да",AN30=1),OR(LOWER(LEFT(BS30&amp;"",2))="да",BS30=1)),AND($I$8="OR_YES",OR(OR(LOWER(LEFT(AN30&amp;"",2))="да",AN30=1),OR(LOWER(LEFT(BS30&amp;"",2))="да",BS30=1)))),$I$14,$I$15))))))))))</f>
        <v>1</v>
      </c>
      <c r="J30" s="19">
        <f>IF($A30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30="#FIELD",AO30="",AND(OR($J$8="CHANGE_PCT_GE",$J$8="CHANGE_ABS_GE",$J$8="COUNT_FLAG_RULE",$J$8="AND_YES",$J$8="OR_YES"),OR(BT30="#FIELD",BT30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30)))),IF($J$18="LOW_MU",MAX(Настройки!$B$14,$J$16),IF($J$18="NEUTRAL",Настройки!$B$15,IF($J$18="IGNORE","IGNORE",IF(OR(AO30="#FIELD",BT30="#FIELD"),"Поле не найдено","Недостаточно данных")))),IF($J$8="SIGMOID_INC",MAX(Настройки!$B$14,$J$16+($J$17-$J$16)/(1+EXP(-$J$12*(IF(ISNUMBER(AO30),AO30,0)-$J$11)))),IF($J$8="SIGMOID_DEC",MAX(Настройки!$B$14,$J$16+($J$17-$J$16)/(1+EXP($J$12*(IF(ISNUMBER(AO30),AO30,0)-$J$11)))),IF($J$8="TOP_PERCENT",IF((COUNTIF(INDEX(Данные!$A$7:$CV$106,0,MATCH($J$9,Данные!$A$6:$CV$6,0)),"&gt;"&amp;IF(ISNUMBER(AO30),AO30,0))+COUNTIFS(INDEX(Данные!$A$7:$CV$106,0,MATCH($J$9,Данные!$A$6:$CV$6,0)),IF(ISNUMBER(AO30),AO30,0),Данные!$A$7:$A$106,"&lt;"&amp;$A30)+1)/COUNT(INDEX(Данные!$A$7:$CV$106,0,MATCH($J$9,Данные!$A$6:$CV$6,0)))&lt;=$J$11,$J$14,$J$15),IF($J$8="MANUAL_MU",MAX(Настройки!$B$14,MIN(1,IF(ISNUMBER(AO30),AO30,0))),IF($J$8="COUNT_FLAG_RULE",IF(IF(ISNUMBER(AO30),AO30,0)&lt;=$J$11,$J$14,IF(IF(ISNUMBER(AO30),AO30,0)&gt;=$J$12,$J$15,IF(OR(LOWER(LEFT(BT30&amp;"",2))="да",BT30=1),$J$13,$J$15))),IF(OR(AND($J$8="YES_NO",OR(LOWER(LEFT(AO30&amp;"",2))="да",AO30=1)),AND($J$8="THRESHOLD_GE",IF(ISNUMBER(AO30),AO30,0)&gt;=$J$11),AND($J$8="THRESHOLD_GT",IF(ISNUMBER(AO30),AO30,0)&gt;$J$11),AND($J$8="THRESHOLD_LE",IF(ISNUMBER(AO30),AO30,0)&lt;=$J$11),AND($J$8="THRESHOLD_LT",IF(ISNUMBER(AO30),AO30,0)&lt;$J$11),AND($J$8="CHANGE_PCT_GE",IF(IF(ISNUMBER(BT30),BT30,0)=0,IF(ISNUMBER(AO30),AO30,0)&gt;0,(IF(ISNUMBER(AO30),AO30,0)-IF(ISNUMBER(BT30),BT30,0))/ABS(IF(ISNUMBER(BT30),BT30,0))&gt;=$J$11)),AND($J$8="CHANGE_ABS_GE",ABS(IF(ISNUMBER(AO30),AO30,0)-IF(ISNUMBER(BT30),BT30,0))&gt;=$J$11),AND($J$8="COUNT_LT",IF(ISNUMBER(AO30),AO30,0)&lt;$J$11),AND($J$8="COUNT_LE",IF(ISNUMBER(AO30),AO30,0)&lt;=$J$11),AND($J$8="AND_YES",OR(LOWER(LEFT(AO30&amp;"",2))="да",AO30=1),OR(LOWER(LEFT(BT30&amp;"",2))="да",BT30=1)),AND($J$8="OR_YES",OR(OR(LOWER(LEFT(AO30&amp;"",2))="да",AO30=1),OR(LOWER(LEFT(BT30&amp;"",2))="да",BT30=1)))),$J$14,$J$15))))))))))</f>
        <v>0.46623279378176369</v>
      </c>
      <c r="K30" s="19" t="str">
        <f>IF($A30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30="#FIELD",AP30="",AND(OR($K$8="CHANGE_PCT_GE",$K$8="CHANGE_ABS_GE",$K$8="COUNT_FLAG_RULE",$K$8="AND_YES",$K$8="OR_YES"),OR(BU30="#FIELD",BU30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30)))),IF($K$18="LOW_MU",MAX(Настройки!$B$14,$K$16),IF($K$18="NEUTRAL",Настройки!$B$15,IF($K$18="IGNORE","IGNORE",IF(OR(AP30="#FIELD",BU30="#FIELD"),"Поле не найдено","Недостаточно данных")))),IF($K$8="SIGMOID_INC",MAX(Настройки!$B$14,$K$16+($K$17-$K$16)/(1+EXP(-$K$12*(IF(ISNUMBER(AP30),AP30,0)-$K$11)))),IF($K$8="SIGMOID_DEC",MAX(Настройки!$B$14,$K$16+($K$17-$K$16)/(1+EXP($K$12*(IF(ISNUMBER(AP30),AP30,0)-$K$11)))),IF($K$8="TOP_PERCENT",IF((COUNTIF(INDEX(Данные!$A$7:$CV$106,0,MATCH($K$9,Данные!$A$6:$CV$6,0)),"&gt;"&amp;IF(ISNUMBER(AP30),AP30,0))+COUNTIFS(INDEX(Данные!$A$7:$CV$106,0,MATCH($K$9,Данные!$A$6:$CV$6,0)),IF(ISNUMBER(AP30),AP30,0),Данные!$A$7:$A$106,"&lt;"&amp;$A30)+1)/COUNT(INDEX(Данные!$A$7:$CV$106,0,MATCH($K$9,Данные!$A$6:$CV$6,0)))&lt;=$K$11,$K$14,$K$15),IF($K$8="MANUAL_MU",MAX(Настройки!$B$14,MIN(1,IF(ISNUMBER(AP30),AP30,0))),IF($K$8="COUNT_FLAG_RULE",IF(IF(ISNUMBER(AP30),AP30,0)&lt;=$K$11,$K$14,IF(IF(ISNUMBER(AP30),AP30,0)&gt;=$K$12,$K$15,IF(OR(LOWER(LEFT(BU30&amp;"",2))="да",BU30=1),$K$13,$K$15))),IF(OR(AND($K$8="YES_NO",OR(LOWER(LEFT(AP30&amp;"",2))="да",AP30=1)),AND($K$8="THRESHOLD_GE",IF(ISNUMBER(AP30),AP30,0)&gt;=$K$11),AND($K$8="THRESHOLD_GT",IF(ISNUMBER(AP30),AP30,0)&gt;$K$11),AND($K$8="THRESHOLD_LE",IF(ISNUMBER(AP30),AP30,0)&lt;=$K$11),AND($K$8="THRESHOLD_LT",IF(ISNUMBER(AP30),AP30,0)&lt;$K$11),AND($K$8="CHANGE_PCT_GE",IF(IF(ISNUMBER(BU30),BU30,0)=0,IF(ISNUMBER(AP30),AP30,0)&gt;0,(IF(ISNUMBER(AP30),AP30,0)-IF(ISNUMBER(BU30),BU30,0))/ABS(IF(ISNUMBER(BU30),BU30,0))&gt;=$K$11)),AND($K$8="CHANGE_ABS_GE",ABS(IF(ISNUMBER(AP30),AP30,0)-IF(ISNUMBER(BU30),BU30,0))&gt;=$K$11),AND($K$8="COUNT_LT",IF(ISNUMBER(AP30),AP30,0)&lt;$K$11),AND($K$8="COUNT_LE",IF(ISNUMBER(AP30),AP30,0)&lt;=$K$11),AND($K$8="AND_YES",OR(LOWER(LEFT(AP30&amp;"",2))="да",AP30=1),OR(LOWER(LEFT(BU30&amp;"",2))="да",BU30=1)),AND($K$8="OR_YES",OR(OR(LOWER(LEFT(AP30&amp;"",2))="да",AP30=1),OR(LOWER(LEFT(BU30&amp;"",2))="да",BU30=1)))),$K$14,$K$15))))))))))</f>
        <v/>
      </c>
      <c r="L30" s="19" t="str">
        <f>IF($A30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30="#FIELD",AQ30="",AND(OR($L$8="CHANGE_PCT_GE",$L$8="CHANGE_ABS_GE",$L$8="COUNT_FLAG_RULE",$L$8="AND_YES",$L$8="OR_YES"),OR(BV30="#FIELD",BV30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30)))),IF($L$18="LOW_MU",MAX(Настройки!$B$14,$L$16),IF($L$18="NEUTRAL",Настройки!$B$15,IF($L$18="IGNORE","IGNORE",IF(OR(AQ30="#FIELD",BV30="#FIELD"),"Поле не найдено","Недостаточно данных")))),IF($L$8="SIGMOID_INC",MAX(Настройки!$B$14,$L$16+($L$17-$L$16)/(1+EXP(-$L$12*(IF(ISNUMBER(AQ30),AQ30,0)-$L$11)))),IF($L$8="SIGMOID_DEC",MAX(Настройки!$B$14,$L$16+($L$17-$L$16)/(1+EXP($L$12*(IF(ISNUMBER(AQ30),AQ30,0)-$L$11)))),IF($L$8="TOP_PERCENT",IF((COUNTIF(INDEX(Данные!$A$7:$CV$106,0,MATCH($L$9,Данные!$A$6:$CV$6,0)),"&gt;"&amp;IF(ISNUMBER(AQ30),AQ30,0))+COUNTIFS(INDEX(Данные!$A$7:$CV$106,0,MATCH($L$9,Данные!$A$6:$CV$6,0)),IF(ISNUMBER(AQ30),AQ30,0),Данные!$A$7:$A$106,"&lt;"&amp;$A30)+1)/COUNT(INDEX(Данные!$A$7:$CV$106,0,MATCH($L$9,Данные!$A$6:$CV$6,0)))&lt;=$L$11,$L$14,$L$15),IF($L$8="MANUAL_MU",MAX(Настройки!$B$14,MIN(1,IF(ISNUMBER(AQ30),AQ30,0))),IF($L$8="COUNT_FLAG_RULE",IF(IF(ISNUMBER(AQ30),AQ30,0)&lt;=$L$11,$L$14,IF(IF(ISNUMBER(AQ30),AQ30,0)&gt;=$L$12,$L$15,IF(OR(LOWER(LEFT(BV30&amp;"",2))="да",BV30=1),$L$13,$L$15))),IF(OR(AND($L$8="YES_NO",OR(LOWER(LEFT(AQ30&amp;"",2))="да",AQ30=1)),AND($L$8="THRESHOLD_GE",IF(ISNUMBER(AQ30),AQ30,0)&gt;=$L$11),AND($L$8="THRESHOLD_GT",IF(ISNUMBER(AQ30),AQ30,0)&gt;$L$11),AND($L$8="THRESHOLD_LE",IF(ISNUMBER(AQ30),AQ30,0)&lt;=$L$11),AND($L$8="THRESHOLD_LT",IF(ISNUMBER(AQ30),AQ30,0)&lt;$L$11),AND($L$8="CHANGE_PCT_GE",IF(IF(ISNUMBER(BV30),BV30,0)=0,IF(ISNUMBER(AQ30),AQ30,0)&gt;0,(IF(ISNUMBER(AQ30),AQ30,0)-IF(ISNUMBER(BV30),BV30,0))/ABS(IF(ISNUMBER(BV30),BV30,0))&gt;=$L$11)),AND($L$8="CHANGE_ABS_GE",ABS(IF(ISNUMBER(AQ30),AQ30,0)-IF(ISNUMBER(BV30),BV30,0))&gt;=$L$11),AND($L$8="COUNT_LT",IF(ISNUMBER(AQ30),AQ30,0)&lt;$L$11),AND($L$8="COUNT_LE",IF(ISNUMBER(AQ30),AQ30,0)&lt;=$L$11),AND($L$8="AND_YES",OR(LOWER(LEFT(AQ30&amp;"",2))="да",AQ30=1),OR(LOWER(LEFT(BV30&amp;"",2))="да",BV30=1)),AND($L$8="OR_YES",OR(OR(LOWER(LEFT(AQ30&amp;"",2))="да",AQ30=1),OR(LOWER(LEFT(BV30&amp;"",2))="да",BV30=1)))),$L$14,$L$15))))))))))</f>
        <v/>
      </c>
      <c r="M30" s="19" t="str">
        <f>IF($A30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30="#FIELD",AR30="",AND(OR($M$8="CHANGE_PCT_GE",$M$8="CHANGE_ABS_GE",$M$8="COUNT_FLAG_RULE",$M$8="AND_YES",$M$8="OR_YES"),OR(BW30="#FIELD",BW30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30)))),IF($M$18="LOW_MU",MAX(Настройки!$B$14,$M$16),IF($M$18="NEUTRAL",Настройки!$B$15,IF($M$18="IGNORE","IGNORE",IF(OR(AR30="#FIELD",BW30="#FIELD"),"Поле не найдено","Недостаточно данных")))),IF($M$8="SIGMOID_INC",MAX(Настройки!$B$14,$M$16+($M$17-$M$16)/(1+EXP(-$M$12*(IF(ISNUMBER(AR30),AR30,0)-$M$11)))),IF($M$8="SIGMOID_DEC",MAX(Настройки!$B$14,$M$16+($M$17-$M$16)/(1+EXP($M$12*(IF(ISNUMBER(AR30),AR30,0)-$M$11)))),IF($M$8="TOP_PERCENT",IF((COUNTIF(INDEX(Данные!$A$7:$CV$106,0,MATCH($M$9,Данные!$A$6:$CV$6,0)),"&gt;"&amp;IF(ISNUMBER(AR30),AR30,0))+COUNTIFS(INDEX(Данные!$A$7:$CV$106,0,MATCH($M$9,Данные!$A$6:$CV$6,0)),IF(ISNUMBER(AR30),AR30,0),Данные!$A$7:$A$106,"&lt;"&amp;$A30)+1)/COUNT(INDEX(Данные!$A$7:$CV$106,0,MATCH($M$9,Данные!$A$6:$CV$6,0)))&lt;=$M$11,$M$14,$M$15),IF($M$8="MANUAL_MU",MAX(Настройки!$B$14,MIN(1,IF(ISNUMBER(AR30),AR30,0))),IF($M$8="COUNT_FLAG_RULE",IF(IF(ISNUMBER(AR30),AR30,0)&lt;=$M$11,$M$14,IF(IF(ISNUMBER(AR30),AR30,0)&gt;=$M$12,$M$15,IF(OR(LOWER(LEFT(BW30&amp;"",2))="да",BW30=1),$M$13,$M$15))),IF(OR(AND($M$8="YES_NO",OR(LOWER(LEFT(AR30&amp;"",2))="да",AR30=1)),AND($M$8="THRESHOLD_GE",IF(ISNUMBER(AR30),AR30,0)&gt;=$M$11),AND($M$8="THRESHOLD_GT",IF(ISNUMBER(AR30),AR30,0)&gt;$M$11),AND($M$8="THRESHOLD_LE",IF(ISNUMBER(AR30),AR30,0)&lt;=$M$11),AND($M$8="THRESHOLD_LT",IF(ISNUMBER(AR30),AR30,0)&lt;$M$11),AND($M$8="CHANGE_PCT_GE",IF(IF(ISNUMBER(BW30),BW30,0)=0,IF(ISNUMBER(AR30),AR30,0)&gt;0,(IF(ISNUMBER(AR30),AR30,0)-IF(ISNUMBER(BW30),BW30,0))/ABS(IF(ISNUMBER(BW30),BW30,0))&gt;=$M$11)),AND($M$8="CHANGE_ABS_GE",ABS(IF(ISNUMBER(AR30),AR30,0)-IF(ISNUMBER(BW30),BW30,0))&gt;=$M$11),AND($M$8="COUNT_LT",IF(ISNUMBER(AR30),AR30,0)&lt;$M$11),AND($M$8="COUNT_LE",IF(ISNUMBER(AR30),AR30,0)&lt;=$M$11),AND($M$8="AND_YES",OR(LOWER(LEFT(AR30&amp;"",2))="да",AR30=1),OR(LOWER(LEFT(BW30&amp;"",2))="да",BW30=1)),AND($M$8="OR_YES",OR(OR(LOWER(LEFT(AR30&amp;"",2))="да",AR30=1),OR(LOWER(LEFT(BW30&amp;"",2))="да",BW30=1)))),$M$14,$M$15))))))))))</f>
        <v/>
      </c>
      <c r="N30" s="19" t="str">
        <f>IF($A30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30="#FIELD",AS30="",AND(OR($N$8="CHANGE_PCT_GE",$N$8="CHANGE_ABS_GE",$N$8="COUNT_FLAG_RULE",$N$8="AND_YES",$N$8="OR_YES"),OR(BX30="#FIELD",BX30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30)))),IF($N$18="LOW_MU",MAX(Настройки!$B$14,$N$16),IF($N$18="NEUTRAL",Настройки!$B$15,IF($N$18="IGNORE","IGNORE",IF(OR(AS30="#FIELD",BX30="#FIELD"),"Поле не найдено","Недостаточно данных")))),IF($N$8="SIGMOID_INC",MAX(Настройки!$B$14,$N$16+($N$17-$N$16)/(1+EXP(-$N$12*(IF(ISNUMBER(AS30),AS30,0)-$N$11)))),IF($N$8="SIGMOID_DEC",MAX(Настройки!$B$14,$N$16+($N$17-$N$16)/(1+EXP($N$12*(IF(ISNUMBER(AS30),AS30,0)-$N$11)))),IF($N$8="TOP_PERCENT",IF((COUNTIF(INDEX(Данные!$A$7:$CV$106,0,MATCH($N$9,Данные!$A$6:$CV$6,0)),"&gt;"&amp;IF(ISNUMBER(AS30),AS30,0))+COUNTIFS(INDEX(Данные!$A$7:$CV$106,0,MATCH($N$9,Данные!$A$6:$CV$6,0)),IF(ISNUMBER(AS30),AS30,0),Данные!$A$7:$A$106,"&lt;"&amp;$A30)+1)/COUNT(INDEX(Данные!$A$7:$CV$106,0,MATCH($N$9,Данные!$A$6:$CV$6,0)))&lt;=$N$11,$N$14,$N$15),IF($N$8="MANUAL_MU",MAX(Настройки!$B$14,MIN(1,IF(ISNUMBER(AS30),AS30,0))),IF($N$8="COUNT_FLAG_RULE",IF(IF(ISNUMBER(AS30),AS30,0)&lt;=$N$11,$N$14,IF(IF(ISNUMBER(AS30),AS30,0)&gt;=$N$12,$N$15,IF(OR(LOWER(LEFT(BX30&amp;"",2))="да",BX30=1),$N$13,$N$15))),IF(OR(AND($N$8="YES_NO",OR(LOWER(LEFT(AS30&amp;"",2))="да",AS30=1)),AND($N$8="THRESHOLD_GE",IF(ISNUMBER(AS30),AS30,0)&gt;=$N$11),AND($N$8="THRESHOLD_GT",IF(ISNUMBER(AS30),AS30,0)&gt;$N$11),AND($N$8="THRESHOLD_LE",IF(ISNUMBER(AS30),AS30,0)&lt;=$N$11),AND($N$8="THRESHOLD_LT",IF(ISNUMBER(AS30),AS30,0)&lt;$N$11),AND($N$8="CHANGE_PCT_GE",IF(IF(ISNUMBER(BX30),BX30,0)=0,IF(ISNUMBER(AS30),AS30,0)&gt;0,(IF(ISNUMBER(AS30),AS30,0)-IF(ISNUMBER(BX30),BX30,0))/ABS(IF(ISNUMBER(BX30),BX30,0))&gt;=$N$11)),AND($N$8="CHANGE_ABS_GE",ABS(IF(ISNUMBER(AS30),AS30,0)-IF(ISNUMBER(BX30),BX30,0))&gt;=$N$11),AND($N$8="COUNT_LT",IF(ISNUMBER(AS30),AS30,0)&lt;$N$11),AND($N$8="COUNT_LE",IF(ISNUMBER(AS30),AS30,0)&lt;=$N$11),AND($N$8="AND_YES",OR(LOWER(LEFT(AS30&amp;"",2))="да",AS30=1),OR(LOWER(LEFT(BX30&amp;"",2))="да",BX30=1)),AND($N$8="OR_YES",OR(OR(LOWER(LEFT(AS30&amp;"",2))="да",AS30=1),OR(LOWER(LEFT(BX30&amp;"",2))="да",BX30=1)))),$N$14,$N$15))))))))))</f>
        <v/>
      </c>
      <c r="O30" s="19" t="str">
        <f>IF($A30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30="#FIELD",AT30="",AND(OR($O$8="CHANGE_PCT_GE",$O$8="CHANGE_ABS_GE",$O$8="COUNT_FLAG_RULE",$O$8="AND_YES",$O$8="OR_YES"),OR(BY30="#FIELD",BY30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30)))),IF($O$18="LOW_MU",MAX(Настройки!$B$14,$O$16),IF($O$18="NEUTRAL",Настройки!$B$15,IF($O$18="IGNORE","IGNORE",IF(OR(AT30="#FIELD",BY30="#FIELD"),"Поле не найдено","Недостаточно данных")))),IF($O$8="SIGMOID_INC",MAX(Настройки!$B$14,$O$16+($O$17-$O$16)/(1+EXP(-$O$12*(IF(ISNUMBER(AT30),AT30,0)-$O$11)))),IF($O$8="SIGMOID_DEC",MAX(Настройки!$B$14,$O$16+($O$17-$O$16)/(1+EXP($O$12*(IF(ISNUMBER(AT30),AT30,0)-$O$11)))),IF($O$8="TOP_PERCENT",IF((COUNTIF(INDEX(Данные!$A$7:$CV$106,0,MATCH($O$9,Данные!$A$6:$CV$6,0)),"&gt;"&amp;IF(ISNUMBER(AT30),AT30,0))+COUNTIFS(INDEX(Данные!$A$7:$CV$106,0,MATCH($O$9,Данные!$A$6:$CV$6,0)),IF(ISNUMBER(AT30),AT30,0),Данные!$A$7:$A$106,"&lt;"&amp;$A30)+1)/COUNT(INDEX(Данные!$A$7:$CV$106,0,MATCH($O$9,Данные!$A$6:$CV$6,0)))&lt;=$O$11,$O$14,$O$15),IF($O$8="MANUAL_MU",MAX(Настройки!$B$14,MIN(1,IF(ISNUMBER(AT30),AT30,0))),IF($O$8="COUNT_FLAG_RULE",IF(IF(ISNUMBER(AT30),AT30,0)&lt;=$O$11,$O$14,IF(IF(ISNUMBER(AT30),AT30,0)&gt;=$O$12,$O$15,IF(OR(LOWER(LEFT(BY30&amp;"",2))="да",BY30=1),$O$13,$O$15))),IF(OR(AND($O$8="YES_NO",OR(LOWER(LEFT(AT30&amp;"",2))="да",AT30=1)),AND($O$8="THRESHOLD_GE",IF(ISNUMBER(AT30),AT30,0)&gt;=$O$11),AND($O$8="THRESHOLD_GT",IF(ISNUMBER(AT30),AT30,0)&gt;$O$11),AND($O$8="THRESHOLD_LE",IF(ISNUMBER(AT30),AT30,0)&lt;=$O$11),AND($O$8="THRESHOLD_LT",IF(ISNUMBER(AT30),AT30,0)&lt;$O$11),AND($O$8="CHANGE_PCT_GE",IF(IF(ISNUMBER(BY30),BY30,0)=0,IF(ISNUMBER(AT30),AT30,0)&gt;0,(IF(ISNUMBER(AT30),AT30,0)-IF(ISNUMBER(BY30),BY30,0))/ABS(IF(ISNUMBER(BY30),BY30,0))&gt;=$O$11)),AND($O$8="CHANGE_ABS_GE",ABS(IF(ISNUMBER(AT30),AT30,0)-IF(ISNUMBER(BY30),BY30,0))&gt;=$O$11),AND($O$8="COUNT_LT",IF(ISNUMBER(AT30),AT30,0)&lt;$O$11),AND($O$8="COUNT_LE",IF(ISNUMBER(AT30),AT30,0)&lt;=$O$11),AND($O$8="AND_YES",OR(LOWER(LEFT(AT30&amp;"",2))="да",AT30=1),OR(LOWER(LEFT(BY30&amp;"",2))="да",BY30=1)),AND($O$8="OR_YES",OR(OR(LOWER(LEFT(AT30&amp;"",2))="да",AT30=1),OR(LOWER(LEFT(BY30&amp;"",2))="да",BY30=1)))),$O$14,$O$15))))))))))</f>
        <v/>
      </c>
      <c r="P30" s="19" t="str">
        <f>IF($A30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30="#FIELD",AU30="",AND(OR($P$8="CHANGE_PCT_GE",$P$8="CHANGE_ABS_GE",$P$8="COUNT_FLAG_RULE",$P$8="AND_YES",$P$8="OR_YES"),OR(BZ30="#FIELD",BZ30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30)))),IF($P$18="LOW_MU",MAX(Настройки!$B$14,$P$16),IF($P$18="NEUTRAL",Настройки!$B$15,IF($P$18="IGNORE","IGNORE",IF(OR(AU30="#FIELD",BZ30="#FIELD"),"Поле не найдено","Недостаточно данных")))),IF($P$8="SIGMOID_INC",MAX(Настройки!$B$14,$P$16+($P$17-$P$16)/(1+EXP(-$P$12*(IF(ISNUMBER(AU30),AU30,0)-$P$11)))),IF($P$8="SIGMOID_DEC",MAX(Настройки!$B$14,$P$16+($P$17-$P$16)/(1+EXP($P$12*(IF(ISNUMBER(AU30),AU30,0)-$P$11)))),IF($P$8="TOP_PERCENT",IF((COUNTIF(INDEX(Данные!$A$7:$CV$106,0,MATCH($P$9,Данные!$A$6:$CV$6,0)),"&gt;"&amp;IF(ISNUMBER(AU30),AU30,0))+COUNTIFS(INDEX(Данные!$A$7:$CV$106,0,MATCH($P$9,Данные!$A$6:$CV$6,0)),IF(ISNUMBER(AU30),AU30,0),Данные!$A$7:$A$106,"&lt;"&amp;$A30)+1)/COUNT(INDEX(Данные!$A$7:$CV$106,0,MATCH($P$9,Данные!$A$6:$CV$6,0)))&lt;=$P$11,$P$14,$P$15),IF($P$8="MANUAL_MU",MAX(Настройки!$B$14,MIN(1,IF(ISNUMBER(AU30),AU30,0))),IF($P$8="COUNT_FLAG_RULE",IF(IF(ISNUMBER(AU30),AU30,0)&lt;=$P$11,$P$14,IF(IF(ISNUMBER(AU30),AU30,0)&gt;=$P$12,$P$15,IF(OR(LOWER(LEFT(BZ30&amp;"",2))="да",BZ30=1),$P$13,$P$15))),IF(OR(AND($P$8="YES_NO",OR(LOWER(LEFT(AU30&amp;"",2))="да",AU30=1)),AND($P$8="THRESHOLD_GE",IF(ISNUMBER(AU30),AU30,0)&gt;=$P$11),AND($P$8="THRESHOLD_GT",IF(ISNUMBER(AU30),AU30,0)&gt;$P$11),AND($P$8="THRESHOLD_LE",IF(ISNUMBER(AU30),AU30,0)&lt;=$P$11),AND($P$8="THRESHOLD_LT",IF(ISNUMBER(AU30),AU30,0)&lt;$P$11),AND($P$8="CHANGE_PCT_GE",IF(IF(ISNUMBER(BZ30),BZ30,0)=0,IF(ISNUMBER(AU30),AU30,0)&gt;0,(IF(ISNUMBER(AU30),AU30,0)-IF(ISNUMBER(BZ30),BZ30,0))/ABS(IF(ISNUMBER(BZ30),BZ30,0))&gt;=$P$11)),AND($P$8="CHANGE_ABS_GE",ABS(IF(ISNUMBER(AU30),AU30,0)-IF(ISNUMBER(BZ30),BZ30,0))&gt;=$P$11),AND($P$8="COUNT_LT",IF(ISNUMBER(AU30),AU30,0)&lt;$P$11),AND($P$8="COUNT_LE",IF(ISNUMBER(AU30),AU30,0)&lt;=$P$11),AND($P$8="AND_YES",OR(LOWER(LEFT(AU30&amp;"",2))="да",AU30=1),OR(LOWER(LEFT(BZ30&amp;"",2))="да",BZ30=1)),AND($P$8="OR_YES",OR(OR(LOWER(LEFT(AU30&amp;"",2))="да",AU30=1),OR(LOWER(LEFT(BZ30&amp;"",2))="да",BZ30=1)))),$P$14,$P$15))))))))))</f>
        <v/>
      </c>
      <c r="Q30" s="19" t="str">
        <f>IF($A30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30="#FIELD",AV30="",AND(OR($Q$8="CHANGE_PCT_GE",$Q$8="CHANGE_ABS_GE",$Q$8="COUNT_FLAG_RULE",$Q$8="AND_YES",$Q$8="OR_YES"),OR(CA30="#FIELD",CA30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30)))),IF($Q$18="LOW_MU",MAX(Настройки!$B$14,$Q$16),IF($Q$18="NEUTRAL",Настройки!$B$15,IF($Q$18="IGNORE","IGNORE",IF(OR(AV30="#FIELD",CA30="#FIELD"),"Поле не найдено","Недостаточно данных")))),IF($Q$8="SIGMOID_INC",MAX(Настройки!$B$14,$Q$16+($Q$17-$Q$16)/(1+EXP(-$Q$12*(IF(ISNUMBER(AV30),AV30,0)-$Q$11)))),IF($Q$8="SIGMOID_DEC",MAX(Настройки!$B$14,$Q$16+($Q$17-$Q$16)/(1+EXP($Q$12*(IF(ISNUMBER(AV30),AV30,0)-$Q$11)))),IF($Q$8="TOP_PERCENT",IF((COUNTIF(INDEX(Данные!$A$7:$CV$106,0,MATCH($Q$9,Данные!$A$6:$CV$6,0)),"&gt;"&amp;IF(ISNUMBER(AV30),AV30,0))+COUNTIFS(INDEX(Данные!$A$7:$CV$106,0,MATCH($Q$9,Данные!$A$6:$CV$6,0)),IF(ISNUMBER(AV30),AV30,0),Данные!$A$7:$A$106,"&lt;"&amp;$A30)+1)/COUNT(INDEX(Данные!$A$7:$CV$106,0,MATCH($Q$9,Данные!$A$6:$CV$6,0)))&lt;=$Q$11,$Q$14,$Q$15),IF($Q$8="MANUAL_MU",MAX(Настройки!$B$14,MIN(1,IF(ISNUMBER(AV30),AV30,0))),IF($Q$8="COUNT_FLAG_RULE",IF(IF(ISNUMBER(AV30),AV30,0)&lt;=$Q$11,$Q$14,IF(IF(ISNUMBER(AV30),AV30,0)&gt;=$Q$12,$Q$15,IF(OR(LOWER(LEFT(CA30&amp;"",2))="да",CA30=1),$Q$13,$Q$15))),IF(OR(AND($Q$8="YES_NO",OR(LOWER(LEFT(AV30&amp;"",2))="да",AV30=1)),AND($Q$8="THRESHOLD_GE",IF(ISNUMBER(AV30),AV30,0)&gt;=$Q$11),AND($Q$8="THRESHOLD_GT",IF(ISNUMBER(AV30),AV30,0)&gt;$Q$11),AND($Q$8="THRESHOLD_LE",IF(ISNUMBER(AV30),AV30,0)&lt;=$Q$11),AND($Q$8="THRESHOLD_LT",IF(ISNUMBER(AV30),AV30,0)&lt;$Q$11),AND($Q$8="CHANGE_PCT_GE",IF(IF(ISNUMBER(CA30),CA30,0)=0,IF(ISNUMBER(AV30),AV30,0)&gt;0,(IF(ISNUMBER(AV30),AV30,0)-IF(ISNUMBER(CA30),CA30,0))/ABS(IF(ISNUMBER(CA30),CA30,0))&gt;=$Q$11)),AND($Q$8="CHANGE_ABS_GE",ABS(IF(ISNUMBER(AV30),AV30,0)-IF(ISNUMBER(CA30),CA30,0))&gt;=$Q$11),AND($Q$8="COUNT_LT",IF(ISNUMBER(AV30),AV30,0)&lt;$Q$11),AND($Q$8="COUNT_LE",IF(ISNUMBER(AV30),AV30,0)&lt;=$Q$11),AND($Q$8="AND_YES",OR(LOWER(LEFT(AV30&amp;"",2))="да",AV30=1),OR(LOWER(LEFT(CA30&amp;"",2))="да",CA30=1)),AND($Q$8="OR_YES",OR(OR(LOWER(LEFT(AV30&amp;"",2))="да",AV30=1),OR(LOWER(LEFT(CA30&amp;"",2))="да",CA30=1)))),$Q$14,$Q$15))))))))))</f>
        <v/>
      </c>
      <c r="R30" s="69" t="str">
        <f>IF($A30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30="#FIELD",AW30="",AND(OR($R$8="CHANGE_PCT_GE",$R$8="CHANGE_ABS_GE",$R$8="COUNT_FLAG_RULE",$R$8="AND_YES",$R$8="OR_YES"),OR(CB30="#FIELD",CB30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30)))),IF($R$18="LOW_MU",MAX(Настройки!$B$14,$R$16),IF($R$18="NEUTRAL",Настройки!$B$15,IF($R$18="IGNORE","IGNORE",IF(OR(AW30="#FIELD",CB30="#FIELD"),"Поле не найдено","Недостаточно данных")))),IF($R$8="SIGMOID_INC",MAX(Настройки!$B$14,$R$16+($R$17-$R$16)/(1+EXP(-$R$12*(IF(ISNUMBER(AW30),AW30,0)-$R$11)))),IF($R$8="SIGMOID_DEC",MAX(Настройки!$B$14,$R$16+($R$17-$R$16)/(1+EXP($R$12*(IF(ISNUMBER(AW30),AW30,0)-$R$11)))),IF($R$8="TOP_PERCENT",IF((COUNTIF(INDEX(Данные!$A$7:$CV$106,0,MATCH($R$9,Данные!$A$6:$CV$6,0)),"&gt;"&amp;IF(ISNUMBER(AW30),AW30,0))+COUNTIFS(INDEX(Данные!$A$7:$CV$106,0,MATCH($R$9,Данные!$A$6:$CV$6,0)),IF(ISNUMBER(AW30),AW30,0),Данные!$A$7:$A$106,"&lt;"&amp;$A30)+1)/COUNT(INDEX(Данные!$A$7:$CV$106,0,MATCH($R$9,Данные!$A$6:$CV$6,0)))&lt;=$R$11,$R$14,$R$15),IF($R$8="MANUAL_MU",MAX(Настройки!$B$14,MIN(1,IF(ISNUMBER(AW30),AW30,0))),IF($R$8="COUNT_FLAG_RULE",IF(IF(ISNUMBER(AW30),AW30,0)&lt;=$R$11,$R$14,IF(IF(ISNUMBER(AW30),AW30,0)&gt;=$R$12,$R$15,IF(OR(LOWER(LEFT(CB30&amp;"",2))="да",CB30=1),$R$13,$R$15))),IF(OR(AND($R$8="YES_NO",OR(LOWER(LEFT(AW30&amp;"",2))="да",AW30=1)),AND($R$8="THRESHOLD_GE",IF(ISNUMBER(AW30),AW30,0)&gt;=$R$11),AND($R$8="THRESHOLD_GT",IF(ISNUMBER(AW30),AW30,0)&gt;$R$11),AND($R$8="THRESHOLD_LE",IF(ISNUMBER(AW30),AW30,0)&lt;=$R$11),AND($R$8="THRESHOLD_LT",IF(ISNUMBER(AW30),AW30,0)&lt;$R$11),AND($R$8="CHANGE_PCT_GE",IF(IF(ISNUMBER(CB30),CB30,0)=0,IF(ISNUMBER(AW30),AW30,0)&gt;0,(IF(ISNUMBER(AW30),AW30,0)-IF(ISNUMBER(CB30),CB30,0))/ABS(IF(ISNUMBER(CB30),CB30,0))&gt;=$R$11)),AND($R$8="CHANGE_ABS_GE",ABS(IF(ISNUMBER(AW30),AW30,0)-IF(ISNUMBER(CB30),CB30,0))&gt;=$R$11),AND($R$8="COUNT_LT",IF(ISNUMBER(AW30),AW30,0)&lt;$R$11),AND($R$8="COUNT_LE",IF(ISNUMBER(AW30),AW30,0)&lt;=$R$11),AND($R$8="AND_YES",OR(LOWER(LEFT(AW30&amp;"",2))="да",AW30=1),OR(LOWER(LEFT(CB30&amp;"",2))="да",CB30=1)),AND($R$8="OR_YES",OR(OR(LOWER(LEFT(AW30&amp;"",2))="да",AW30=1),OR(LOWER(LEFT(CB30&amp;"",2))="да",CB30=1)))),$R$14,$R$15))))))))))</f>
        <v/>
      </c>
      <c r="S30" s="70" t="str">
        <f>IF($A30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30="#FIELD",AX30="",AND(OR($S$8="CHANGE_PCT_GE",$S$8="CHANGE_ABS_GE",$S$8="COUNT_FLAG_RULE",$S$8="AND_YES",$S$8="OR_YES"),OR(CC30="#FIELD",CC30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30)))),IF($S$18="LOW_MU",MAX(Настройки!$B$14,$S$16),IF($S$18="NEUTRAL",Настройки!$B$15,IF($S$18="IGNORE","IGNORE",IF(OR(AX30="#FIELD",CC30="#FIELD"),"Поле не найдено","Недостаточно данных")))),IF($S$8="SIGMOID_INC",MAX(Настройки!$B$14,$S$16+($S$17-$S$16)/(1+EXP(-$S$12*(IF(ISNUMBER(AX30),AX30,0)-$S$11)))),IF($S$8="SIGMOID_DEC",MAX(Настройки!$B$14,$S$16+($S$17-$S$16)/(1+EXP($S$12*(IF(ISNUMBER(AX30),AX30,0)-$S$11)))),IF($S$8="TOP_PERCENT",IF((COUNTIF(INDEX(Данные!$A$7:$CV$106,0,MATCH($S$9,Данные!$A$6:$CV$6,0)),"&gt;"&amp;IF(ISNUMBER(AX30),AX30,0))+COUNTIFS(INDEX(Данные!$A$7:$CV$106,0,MATCH($S$9,Данные!$A$6:$CV$6,0)),IF(ISNUMBER(AX30),AX30,0),Данные!$A$7:$A$106,"&lt;"&amp;$A30)+1)/COUNT(INDEX(Данные!$A$7:$CV$106,0,MATCH($S$9,Данные!$A$6:$CV$6,0)))&lt;=$S$11,$S$14,$S$15),IF($S$8="MANUAL_MU",MAX(Настройки!$B$14,MIN(1,IF(ISNUMBER(AX30),AX30,0))),IF($S$8="COUNT_FLAG_RULE",IF(IF(ISNUMBER(AX30),AX30,0)&lt;=$S$11,$S$14,IF(IF(ISNUMBER(AX30),AX30,0)&gt;=$S$12,$S$15,IF(OR(LOWER(LEFT(CC30&amp;"",2))="да",CC30=1),$S$13,$S$15))),IF(OR(AND($S$8="YES_NO",OR(LOWER(LEFT(AX30&amp;"",2))="да",AX30=1)),AND($S$8="THRESHOLD_GE",IF(ISNUMBER(AX30),AX30,0)&gt;=$S$11),AND($S$8="THRESHOLD_GT",IF(ISNUMBER(AX30),AX30,0)&gt;$S$11),AND($S$8="THRESHOLD_LE",IF(ISNUMBER(AX30),AX30,0)&lt;=$S$11),AND($S$8="THRESHOLD_LT",IF(ISNUMBER(AX30),AX30,0)&lt;$S$11),AND($S$8="CHANGE_PCT_GE",IF(IF(ISNUMBER(CC30),CC30,0)=0,IF(ISNUMBER(AX30),AX30,0)&gt;0,(IF(ISNUMBER(AX30),AX30,0)-IF(ISNUMBER(CC30),CC30,0))/ABS(IF(ISNUMBER(CC30),CC30,0))&gt;=$S$11)),AND($S$8="CHANGE_ABS_GE",ABS(IF(ISNUMBER(AX30),AX30,0)-IF(ISNUMBER(CC30),CC30,0))&gt;=$S$11),AND($S$8="COUNT_LT",IF(ISNUMBER(AX30),AX30,0)&lt;$S$11),AND($S$8="COUNT_LE",IF(ISNUMBER(AX30),AX30,0)&lt;=$S$11),AND($S$8="AND_YES",OR(LOWER(LEFT(AX30&amp;"",2))="да",AX30=1),OR(LOWER(LEFT(CC30&amp;"",2))="да",CC30=1)),AND($S$8="OR_YES",OR(OR(LOWER(LEFT(AX30&amp;"",2))="да",AX30=1),OR(LOWER(LEFT(CC30&amp;"",2))="да",CC30=1)))),$S$14,$S$15))))))))))</f>
        <v/>
      </c>
      <c r="T30" s="70" t="str">
        <f>IF($A30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30="#FIELD",AY30="",AND(OR($T$8="CHANGE_PCT_GE",$T$8="CHANGE_ABS_GE",$T$8="COUNT_FLAG_RULE",$T$8="AND_YES",$T$8="OR_YES"),OR(CD30="#FIELD",CD30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30)))),IF($T$18="LOW_MU",MAX(Настройки!$B$14,$T$16),IF($T$18="NEUTRAL",Настройки!$B$15,IF($T$18="IGNORE","IGNORE",IF(OR(AY30="#FIELD",CD30="#FIELD"),"Поле не найдено","Недостаточно данных")))),IF($T$8="SIGMOID_INC",MAX(Настройки!$B$14,$T$16+($T$17-$T$16)/(1+EXP(-$T$12*(IF(ISNUMBER(AY30),AY30,0)-$T$11)))),IF($T$8="SIGMOID_DEC",MAX(Настройки!$B$14,$T$16+($T$17-$T$16)/(1+EXP($T$12*(IF(ISNUMBER(AY30),AY30,0)-$T$11)))),IF($T$8="TOP_PERCENT",IF((COUNTIF(INDEX(Данные!$A$7:$CV$106,0,MATCH($T$9,Данные!$A$6:$CV$6,0)),"&gt;"&amp;IF(ISNUMBER(AY30),AY30,0))+COUNTIFS(INDEX(Данные!$A$7:$CV$106,0,MATCH($T$9,Данные!$A$6:$CV$6,0)),IF(ISNUMBER(AY30),AY30,0),Данные!$A$7:$A$106,"&lt;"&amp;$A30)+1)/COUNT(INDEX(Данные!$A$7:$CV$106,0,MATCH($T$9,Данные!$A$6:$CV$6,0)))&lt;=$T$11,$T$14,$T$15),IF($T$8="MANUAL_MU",MAX(Настройки!$B$14,MIN(1,IF(ISNUMBER(AY30),AY30,0))),IF($T$8="COUNT_FLAG_RULE",IF(IF(ISNUMBER(AY30),AY30,0)&lt;=$T$11,$T$14,IF(IF(ISNUMBER(AY30),AY30,0)&gt;=$T$12,$T$15,IF(OR(LOWER(LEFT(CD30&amp;"",2))="да",CD30=1),$T$13,$T$15))),IF(OR(AND($T$8="YES_NO",OR(LOWER(LEFT(AY30&amp;"",2))="да",AY30=1)),AND($T$8="THRESHOLD_GE",IF(ISNUMBER(AY30),AY30,0)&gt;=$T$11),AND($T$8="THRESHOLD_GT",IF(ISNUMBER(AY30),AY30,0)&gt;$T$11),AND($T$8="THRESHOLD_LE",IF(ISNUMBER(AY30),AY30,0)&lt;=$T$11),AND($T$8="THRESHOLD_LT",IF(ISNUMBER(AY30),AY30,0)&lt;$T$11),AND($T$8="CHANGE_PCT_GE",IF(IF(ISNUMBER(CD30),CD30,0)=0,IF(ISNUMBER(AY30),AY30,0)&gt;0,(IF(ISNUMBER(AY30),AY30,0)-IF(ISNUMBER(CD30),CD30,0))/ABS(IF(ISNUMBER(CD30),CD30,0))&gt;=$T$11)),AND($T$8="CHANGE_ABS_GE",ABS(IF(ISNUMBER(AY30),AY30,0)-IF(ISNUMBER(CD30),CD30,0))&gt;=$T$11),AND($T$8="COUNT_LT",IF(ISNUMBER(AY30),AY30,0)&lt;$T$11),AND($T$8="COUNT_LE",IF(ISNUMBER(AY30),AY30,0)&lt;=$T$11),AND($T$8="AND_YES",OR(LOWER(LEFT(AY30&amp;"",2))="да",AY30=1),OR(LOWER(LEFT(CD30&amp;"",2))="да",CD30=1)),AND($T$8="OR_YES",OR(OR(LOWER(LEFT(AY30&amp;"",2))="да",AY30=1),OR(LOWER(LEFT(CD30&amp;"",2))="да",CD30=1)))),$T$14,$T$15))))))))))</f>
        <v/>
      </c>
      <c r="U30" s="70" t="str">
        <f>IF($A30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30="#FIELD",AZ30="",AND(OR($U$8="CHANGE_PCT_GE",$U$8="CHANGE_ABS_GE",$U$8="COUNT_FLAG_RULE",$U$8="AND_YES",$U$8="OR_YES"),OR(CE30="#FIELD",CE30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30)))),IF($U$18="LOW_MU",MAX(Настройки!$B$14,$U$16),IF($U$18="NEUTRAL",Настройки!$B$15,IF($U$18="IGNORE","IGNORE",IF(OR(AZ30="#FIELD",CE30="#FIELD"),"Поле не найдено","Недостаточно данных")))),IF($U$8="SIGMOID_INC",MAX(Настройки!$B$14,$U$16+($U$17-$U$16)/(1+EXP(-$U$12*(IF(ISNUMBER(AZ30),AZ30,0)-$U$11)))),IF($U$8="SIGMOID_DEC",MAX(Настройки!$B$14,$U$16+($U$17-$U$16)/(1+EXP($U$12*(IF(ISNUMBER(AZ30),AZ30,0)-$U$11)))),IF($U$8="TOP_PERCENT",IF((COUNTIF(INDEX(Данные!$A$7:$CV$106,0,MATCH($U$9,Данные!$A$6:$CV$6,0)),"&gt;"&amp;IF(ISNUMBER(AZ30),AZ30,0))+COUNTIFS(INDEX(Данные!$A$7:$CV$106,0,MATCH($U$9,Данные!$A$6:$CV$6,0)),IF(ISNUMBER(AZ30),AZ30,0),Данные!$A$7:$A$106,"&lt;"&amp;$A30)+1)/COUNT(INDEX(Данные!$A$7:$CV$106,0,MATCH($U$9,Данные!$A$6:$CV$6,0)))&lt;=$U$11,$U$14,$U$15),IF($U$8="MANUAL_MU",MAX(Настройки!$B$14,MIN(1,IF(ISNUMBER(AZ30),AZ30,0))),IF($U$8="COUNT_FLAG_RULE",IF(IF(ISNUMBER(AZ30),AZ30,0)&lt;=$U$11,$U$14,IF(IF(ISNUMBER(AZ30),AZ30,0)&gt;=$U$12,$U$15,IF(OR(LOWER(LEFT(CE30&amp;"",2))="да",CE30=1),$U$13,$U$15))),IF(OR(AND($U$8="YES_NO",OR(LOWER(LEFT(AZ30&amp;"",2))="да",AZ30=1)),AND($U$8="THRESHOLD_GE",IF(ISNUMBER(AZ30),AZ30,0)&gt;=$U$11),AND($U$8="THRESHOLD_GT",IF(ISNUMBER(AZ30),AZ30,0)&gt;$U$11),AND($U$8="THRESHOLD_LE",IF(ISNUMBER(AZ30),AZ30,0)&lt;=$U$11),AND($U$8="THRESHOLD_LT",IF(ISNUMBER(AZ30),AZ30,0)&lt;$U$11),AND($U$8="CHANGE_PCT_GE",IF(IF(ISNUMBER(CE30),CE30,0)=0,IF(ISNUMBER(AZ30),AZ30,0)&gt;0,(IF(ISNUMBER(AZ30),AZ30,0)-IF(ISNUMBER(CE30),CE30,0))/ABS(IF(ISNUMBER(CE30),CE30,0))&gt;=$U$11)),AND($U$8="CHANGE_ABS_GE",ABS(IF(ISNUMBER(AZ30),AZ30,0)-IF(ISNUMBER(CE30),CE30,0))&gt;=$U$11),AND($U$8="COUNT_LT",IF(ISNUMBER(AZ30),AZ30,0)&lt;$U$11),AND($U$8="COUNT_LE",IF(ISNUMBER(AZ30),AZ30,0)&lt;=$U$11),AND($U$8="AND_YES",OR(LOWER(LEFT(AZ30&amp;"",2))="да",AZ30=1),OR(LOWER(LEFT(CE30&amp;"",2))="да",CE30=1)),AND($U$8="OR_YES",OR(OR(LOWER(LEFT(AZ30&amp;"",2))="да",AZ30=1),OR(LOWER(LEFT(CE30&amp;"",2))="да",CE30=1)))),$U$14,$U$15))))))))))</f>
        <v/>
      </c>
      <c r="V30" s="70" t="str">
        <f>IF($A30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30="#FIELD",BA30="",AND(OR($V$8="CHANGE_PCT_GE",$V$8="CHANGE_ABS_GE",$V$8="COUNT_FLAG_RULE",$V$8="AND_YES",$V$8="OR_YES"),OR(CF30="#FIELD",CF30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30)))),IF($V$18="LOW_MU",MAX(Настройки!$B$14,$V$16),IF($V$18="NEUTRAL",Настройки!$B$15,IF($V$18="IGNORE","IGNORE",IF(OR(BA30="#FIELD",CF30="#FIELD"),"Поле не найдено","Недостаточно данных")))),IF($V$8="SIGMOID_INC",MAX(Настройки!$B$14,$V$16+($V$17-$V$16)/(1+EXP(-$V$12*(IF(ISNUMBER(BA30),BA30,0)-$V$11)))),IF($V$8="SIGMOID_DEC",MAX(Настройки!$B$14,$V$16+($V$17-$V$16)/(1+EXP($V$12*(IF(ISNUMBER(BA30),BA30,0)-$V$11)))),IF($V$8="TOP_PERCENT",IF((COUNTIF(INDEX(Данные!$A$7:$CV$106,0,MATCH($V$9,Данные!$A$6:$CV$6,0)),"&gt;"&amp;IF(ISNUMBER(BA30),BA30,0))+COUNTIFS(INDEX(Данные!$A$7:$CV$106,0,MATCH($V$9,Данные!$A$6:$CV$6,0)),IF(ISNUMBER(BA30),BA30,0),Данные!$A$7:$A$106,"&lt;"&amp;$A30)+1)/COUNT(INDEX(Данные!$A$7:$CV$106,0,MATCH($V$9,Данные!$A$6:$CV$6,0)))&lt;=$V$11,$V$14,$V$15),IF($V$8="MANUAL_MU",MAX(Настройки!$B$14,MIN(1,IF(ISNUMBER(BA30),BA30,0))),IF($V$8="COUNT_FLAG_RULE",IF(IF(ISNUMBER(BA30),BA30,0)&lt;=$V$11,$V$14,IF(IF(ISNUMBER(BA30),BA30,0)&gt;=$V$12,$V$15,IF(OR(LOWER(LEFT(CF30&amp;"",2))="да",CF30=1),$V$13,$V$15))),IF(OR(AND($V$8="YES_NO",OR(LOWER(LEFT(BA30&amp;"",2))="да",BA30=1)),AND($V$8="THRESHOLD_GE",IF(ISNUMBER(BA30),BA30,0)&gt;=$V$11),AND($V$8="THRESHOLD_GT",IF(ISNUMBER(BA30),BA30,0)&gt;$V$11),AND($V$8="THRESHOLD_LE",IF(ISNUMBER(BA30),BA30,0)&lt;=$V$11),AND($V$8="THRESHOLD_LT",IF(ISNUMBER(BA30),BA30,0)&lt;$V$11),AND($V$8="CHANGE_PCT_GE",IF(IF(ISNUMBER(CF30),CF30,0)=0,IF(ISNUMBER(BA30),BA30,0)&gt;0,(IF(ISNUMBER(BA30),BA30,0)-IF(ISNUMBER(CF30),CF30,0))/ABS(IF(ISNUMBER(CF30),CF30,0))&gt;=$V$11)),AND($V$8="CHANGE_ABS_GE",ABS(IF(ISNUMBER(BA30),BA30,0)-IF(ISNUMBER(CF30),CF30,0))&gt;=$V$11),AND($V$8="COUNT_LT",IF(ISNUMBER(BA30),BA30,0)&lt;$V$11),AND($V$8="COUNT_LE",IF(ISNUMBER(BA30),BA30,0)&lt;=$V$11),AND($V$8="AND_YES",OR(LOWER(LEFT(BA30&amp;"",2))="да",BA30=1),OR(LOWER(LEFT(CF30&amp;"",2))="да",CF30=1)),AND($V$8="OR_YES",OR(OR(LOWER(LEFT(BA30&amp;"",2))="да",BA30=1),OR(LOWER(LEFT(CF30&amp;"",2))="да",CF30=1)))),$V$14,$V$15))))))))))</f>
        <v/>
      </c>
      <c r="W30" s="70" t="str">
        <f>IF($A30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30="#FIELD",BB30="",AND(OR($W$8="CHANGE_PCT_GE",$W$8="CHANGE_ABS_GE",$W$8="COUNT_FLAG_RULE",$W$8="AND_YES",$W$8="OR_YES"),OR(CG30="#FIELD",CG30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30)))),IF($W$18="LOW_MU",MAX(Настройки!$B$14,$W$16),IF($W$18="NEUTRAL",Настройки!$B$15,IF($W$18="IGNORE","IGNORE",IF(OR(BB30="#FIELD",CG30="#FIELD"),"Поле не найдено","Недостаточно данных")))),IF($W$8="SIGMOID_INC",MAX(Настройки!$B$14,$W$16+($W$17-$W$16)/(1+EXP(-$W$12*(IF(ISNUMBER(BB30),BB30,0)-$W$11)))),IF($W$8="SIGMOID_DEC",MAX(Настройки!$B$14,$W$16+($W$17-$W$16)/(1+EXP($W$12*(IF(ISNUMBER(BB30),BB30,0)-$W$11)))),IF($W$8="TOP_PERCENT",IF((COUNTIF(INDEX(Данные!$A$7:$CV$106,0,MATCH($W$9,Данные!$A$6:$CV$6,0)),"&gt;"&amp;IF(ISNUMBER(BB30),BB30,0))+COUNTIFS(INDEX(Данные!$A$7:$CV$106,0,MATCH($W$9,Данные!$A$6:$CV$6,0)),IF(ISNUMBER(BB30),BB30,0),Данные!$A$7:$A$106,"&lt;"&amp;$A30)+1)/COUNT(INDEX(Данные!$A$7:$CV$106,0,MATCH($W$9,Данные!$A$6:$CV$6,0)))&lt;=$W$11,$W$14,$W$15),IF($W$8="MANUAL_MU",MAX(Настройки!$B$14,MIN(1,IF(ISNUMBER(BB30),BB30,0))),IF($W$8="COUNT_FLAG_RULE",IF(IF(ISNUMBER(BB30),BB30,0)&lt;=$W$11,$W$14,IF(IF(ISNUMBER(BB30),BB30,0)&gt;=$W$12,$W$15,IF(OR(LOWER(LEFT(CG30&amp;"",2))="да",CG30=1),$W$13,$W$15))),IF(OR(AND($W$8="YES_NO",OR(LOWER(LEFT(BB30&amp;"",2))="да",BB30=1)),AND($W$8="THRESHOLD_GE",IF(ISNUMBER(BB30),BB30,0)&gt;=$W$11),AND($W$8="THRESHOLD_GT",IF(ISNUMBER(BB30),BB30,0)&gt;$W$11),AND($W$8="THRESHOLD_LE",IF(ISNUMBER(BB30),BB30,0)&lt;=$W$11),AND($W$8="THRESHOLD_LT",IF(ISNUMBER(BB30),BB30,0)&lt;$W$11),AND($W$8="CHANGE_PCT_GE",IF(IF(ISNUMBER(CG30),CG30,0)=0,IF(ISNUMBER(BB30),BB30,0)&gt;0,(IF(ISNUMBER(BB30),BB30,0)-IF(ISNUMBER(CG30),CG30,0))/ABS(IF(ISNUMBER(CG30),CG30,0))&gt;=$W$11)),AND($W$8="CHANGE_ABS_GE",ABS(IF(ISNUMBER(BB30),BB30,0)-IF(ISNUMBER(CG30),CG30,0))&gt;=$W$11),AND($W$8="COUNT_LT",IF(ISNUMBER(BB30),BB30,0)&lt;$W$11),AND($W$8="COUNT_LE",IF(ISNUMBER(BB30),BB30,0)&lt;=$W$11),AND($W$8="AND_YES",OR(LOWER(LEFT(BB30&amp;"",2))="да",BB30=1),OR(LOWER(LEFT(CG30&amp;"",2))="да",CG30=1)),AND($W$8="OR_YES",OR(OR(LOWER(LEFT(BB30&amp;"",2))="да",BB30=1),OR(LOWER(LEFT(CG30&amp;"",2))="да",CG30=1)))),$W$14,$W$15))))))))))</f>
        <v/>
      </c>
      <c r="X30" s="70" t="str">
        <f>IF($A30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30="#FIELD",BC30="",AND(OR($X$8="CHANGE_PCT_GE",$X$8="CHANGE_ABS_GE",$X$8="COUNT_FLAG_RULE",$X$8="AND_YES",$X$8="OR_YES"),OR(CH30="#FIELD",CH30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30)))),IF($X$18="LOW_MU",MAX(Настройки!$B$14,$X$16),IF($X$18="NEUTRAL",Настройки!$B$15,IF($X$18="IGNORE","IGNORE",IF(OR(BC30="#FIELD",CH30="#FIELD"),"Поле не найдено","Недостаточно данных")))),IF($X$8="SIGMOID_INC",MAX(Настройки!$B$14,$X$16+($X$17-$X$16)/(1+EXP(-$X$12*(IF(ISNUMBER(BC30),BC30,0)-$X$11)))),IF($X$8="SIGMOID_DEC",MAX(Настройки!$B$14,$X$16+($X$17-$X$16)/(1+EXP($X$12*(IF(ISNUMBER(BC30),BC30,0)-$X$11)))),IF($X$8="TOP_PERCENT",IF((COUNTIF(INDEX(Данные!$A$7:$CV$106,0,MATCH($X$9,Данные!$A$6:$CV$6,0)),"&gt;"&amp;IF(ISNUMBER(BC30),BC30,0))+COUNTIFS(INDEX(Данные!$A$7:$CV$106,0,MATCH($X$9,Данные!$A$6:$CV$6,0)),IF(ISNUMBER(BC30),BC30,0),Данные!$A$7:$A$106,"&lt;"&amp;$A30)+1)/COUNT(INDEX(Данные!$A$7:$CV$106,0,MATCH($X$9,Данные!$A$6:$CV$6,0)))&lt;=$X$11,$X$14,$X$15),IF($X$8="MANUAL_MU",MAX(Настройки!$B$14,MIN(1,IF(ISNUMBER(BC30),BC30,0))),IF($X$8="COUNT_FLAG_RULE",IF(IF(ISNUMBER(BC30),BC30,0)&lt;=$X$11,$X$14,IF(IF(ISNUMBER(BC30),BC30,0)&gt;=$X$12,$X$15,IF(OR(LOWER(LEFT(CH30&amp;"",2))="да",CH30=1),$X$13,$X$15))),IF(OR(AND($X$8="YES_NO",OR(LOWER(LEFT(BC30&amp;"",2))="да",BC30=1)),AND($X$8="THRESHOLD_GE",IF(ISNUMBER(BC30),BC30,0)&gt;=$X$11),AND($X$8="THRESHOLD_GT",IF(ISNUMBER(BC30),BC30,0)&gt;$X$11),AND($X$8="THRESHOLD_LE",IF(ISNUMBER(BC30),BC30,0)&lt;=$X$11),AND($X$8="THRESHOLD_LT",IF(ISNUMBER(BC30),BC30,0)&lt;$X$11),AND($X$8="CHANGE_PCT_GE",IF(IF(ISNUMBER(CH30),CH30,0)=0,IF(ISNUMBER(BC30),BC30,0)&gt;0,(IF(ISNUMBER(BC30),BC30,0)-IF(ISNUMBER(CH30),CH30,0))/ABS(IF(ISNUMBER(CH30),CH30,0))&gt;=$X$11)),AND($X$8="CHANGE_ABS_GE",ABS(IF(ISNUMBER(BC30),BC30,0)-IF(ISNUMBER(CH30),CH30,0))&gt;=$X$11),AND($X$8="COUNT_LT",IF(ISNUMBER(BC30),BC30,0)&lt;$X$11),AND($X$8="COUNT_LE",IF(ISNUMBER(BC30),BC30,0)&lt;=$X$11),AND($X$8="AND_YES",OR(LOWER(LEFT(BC30&amp;"",2))="да",BC30=1),OR(LOWER(LEFT(CH30&amp;"",2))="да",CH30=1)),AND($X$8="OR_YES",OR(OR(LOWER(LEFT(BC30&amp;"",2))="да",BC30=1),OR(LOWER(LEFT(CH30&amp;"",2))="да",CH30=1)))),$X$14,$X$15))))))))))</f>
        <v/>
      </c>
      <c r="Y30" s="70" t="str">
        <f>IF($A30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30="#FIELD",BD30="",AND(OR($Y$8="CHANGE_PCT_GE",$Y$8="CHANGE_ABS_GE",$Y$8="COUNT_FLAG_RULE",$Y$8="AND_YES",$Y$8="OR_YES"),OR(CI30="#FIELD",CI30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30)))),IF($Y$18="LOW_MU",MAX(Настройки!$B$14,$Y$16),IF($Y$18="NEUTRAL",Настройки!$B$15,IF($Y$18="IGNORE","IGNORE",IF(OR(BD30="#FIELD",CI30="#FIELD"),"Поле не найдено","Недостаточно данных")))),IF($Y$8="SIGMOID_INC",MAX(Настройки!$B$14,$Y$16+($Y$17-$Y$16)/(1+EXP(-$Y$12*(IF(ISNUMBER(BD30),BD30,0)-$Y$11)))),IF($Y$8="SIGMOID_DEC",MAX(Настройки!$B$14,$Y$16+($Y$17-$Y$16)/(1+EXP($Y$12*(IF(ISNUMBER(BD30),BD30,0)-$Y$11)))),IF($Y$8="TOP_PERCENT",IF((COUNTIF(INDEX(Данные!$A$7:$CV$106,0,MATCH($Y$9,Данные!$A$6:$CV$6,0)),"&gt;"&amp;IF(ISNUMBER(BD30),BD30,0))+COUNTIFS(INDEX(Данные!$A$7:$CV$106,0,MATCH($Y$9,Данные!$A$6:$CV$6,0)),IF(ISNUMBER(BD30),BD30,0),Данные!$A$7:$A$106,"&lt;"&amp;$A30)+1)/COUNT(INDEX(Данные!$A$7:$CV$106,0,MATCH($Y$9,Данные!$A$6:$CV$6,0)))&lt;=$Y$11,$Y$14,$Y$15),IF($Y$8="MANUAL_MU",MAX(Настройки!$B$14,MIN(1,IF(ISNUMBER(BD30),BD30,0))),IF($Y$8="COUNT_FLAG_RULE",IF(IF(ISNUMBER(BD30),BD30,0)&lt;=$Y$11,$Y$14,IF(IF(ISNUMBER(BD30),BD30,0)&gt;=$Y$12,$Y$15,IF(OR(LOWER(LEFT(CI30&amp;"",2))="да",CI30=1),$Y$13,$Y$15))),IF(OR(AND($Y$8="YES_NO",OR(LOWER(LEFT(BD30&amp;"",2))="да",BD30=1)),AND($Y$8="THRESHOLD_GE",IF(ISNUMBER(BD30),BD30,0)&gt;=$Y$11),AND($Y$8="THRESHOLD_GT",IF(ISNUMBER(BD30),BD30,0)&gt;$Y$11),AND($Y$8="THRESHOLD_LE",IF(ISNUMBER(BD30),BD30,0)&lt;=$Y$11),AND($Y$8="THRESHOLD_LT",IF(ISNUMBER(BD30),BD30,0)&lt;$Y$11),AND($Y$8="CHANGE_PCT_GE",IF(IF(ISNUMBER(CI30),CI30,0)=0,IF(ISNUMBER(BD30),BD30,0)&gt;0,(IF(ISNUMBER(BD30),BD30,0)-IF(ISNUMBER(CI30),CI30,0))/ABS(IF(ISNUMBER(CI30),CI30,0))&gt;=$Y$11)),AND($Y$8="CHANGE_ABS_GE",ABS(IF(ISNUMBER(BD30),BD30,0)-IF(ISNUMBER(CI30),CI30,0))&gt;=$Y$11),AND($Y$8="COUNT_LT",IF(ISNUMBER(BD30),BD30,0)&lt;$Y$11),AND($Y$8="COUNT_LE",IF(ISNUMBER(BD30),BD30,0)&lt;=$Y$11),AND($Y$8="AND_YES",OR(LOWER(LEFT(BD30&amp;"",2))="да",BD30=1),OR(LOWER(LEFT(CI30&amp;"",2))="да",CI30=1)),AND($Y$8="OR_YES",OR(OR(LOWER(LEFT(BD30&amp;"",2))="да",BD30=1),OR(LOWER(LEFT(CI30&amp;"",2))="да",CI30=1)))),$Y$14,$Y$15))))))))))</f>
        <v/>
      </c>
      <c r="Z30" s="70" t="str">
        <f>IF($A30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30="#FIELD",BE30="",AND(OR($Z$8="CHANGE_PCT_GE",$Z$8="CHANGE_ABS_GE",$Z$8="COUNT_FLAG_RULE",$Z$8="AND_YES",$Z$8="OR_YES"),OR(CJ30="#FIELD",CJ30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30)))),IF($Z$18="LOW_MU",MAX(Настройки!$B$14,$Z$16),IF($Z$18="NEUTRAL",Настройки!$B$15,IF($Z$18="IGNORE","IGNORE",IF(OR(BE30="#FIELD",CJ30="#FIELD"),"Поле не найдено","Недостаточно данных")))),IF($Z$8="SIGMOID_INC",MAX(Настройки!$B$14,$Z$16+($Z$17-$Z$16)/(1+EXP(-$Z$12*(IF(ISNUMBER(BE30),BE30,0)-$Z$11)))),IF($Z$8="SIGMOID_DEC",MAX(Настройки!$B$14,$Z$16+($Z$17-$Z$16)/(1+EXP($Z$12*(IF(ISNUMBER(BE30),BE30,0)-$Z$11)))),IF($Z$8="TOP_PERCENT",IF((COUNTIF(INDEX(Данные!$A$7:$CV$106,0,MATCH($Z$9,Данные!$A$6:$CV$6,0)),"&gt;"&amp;IF(ISNUMBER(BE30),BE30,0))+COUNTIFS(INDEX(Данные!$A$7:$CV$106,0,MATCH($Z$9,Данные!$A$6:$CV$6,0)),IF(ISNUMBER(BE30),BE30,0),Данные!$A$7:$A$106,"&lt;"&amp;$A30)+1)/COUNT(INDEX(Данные!$A$7:$CV$106,0,MATCH($Z$9,Данные!$A$6:$CV$6,0)))&lt;=$Z$11,$Z$14,$Z$15),IF($Z$8="MANUAL_MU",MAX(Настройки!$B$14,MIN(1,IF(ISNUMBER(BE30),BE30,0))),IF($Z$8="COUNT_FLAG_RULE",IF(IF(ISNUMBER(BE30),BE30,0)&lt;=$Z$11,$Z$14,IF(IF(ISNUMBER(BE30),BE30,0)&gt;=$Z$12,$Z$15,IF(OR(LOWER(LEFT(CJ30&amp;"",2))="да",CJ30=1),$Z$13,$Z$15))),IF(OR(AND($Z$8="YES_NO",OR(LOWER(LEFT(BE30&amp;"",2))="да",BE30=1)),AND($Z$8="THRESHOLD_GE",IF(ISNUMBER(BE30),BE30,0)&gt;=$Z$11),AND($Z$8="THRESHOLD_GT",IF(ISNUMBER(BE30),BE30,0)&gt;$Z$11),AND($Z$8="THRESHOLD_LE",IF(ISNUMBER(BE30),BE30,0)&lt;=$Z$11),AND($Z$8="THRESHOLD_LT",IF(ISNUMBER(BE30),BE30,0)&lt;$Z$11),AND($Z$8="CHANGE_PCT_GE",IF(IF(ISNUMBER(CJ30),CJ30,0)=0,IF(ISNUMBER(BE30),BE30,0)&gt;0,(IF(ISNUMBER(BE30),BE30,0)-IF(ISNUMBER(CJ30),CJ30,0))/ABS(IF(ISNUMBER(CJ30),CJ30,0))&gt;=$Z$11)),AND($Z$8="CHANGE_ABS_GE",ABS(IF(ISNUMBER(BE30),BE30,0)-IF(ISNUMBER(CJ30),CJ30,0))&gt;=$Z$11),AND($Z$8="COUNT_LT",IF(ISNUMBER(BE30),BE30,0)&lt;$Z$11),AND($Z$8="COUNT_LE",IF(ISNUMBER(BE30),BE30,0)&lt;=$Z$11),AND($Z$8="AND_YES",OR(LOWER(LEFT(BE30&amp;"",2))="да",BE30=1),OR(LOWER(LEFT(CJ30&amp;"",2))="да",CJ30=1)),AND($Z$8="OR_YES",OR(OR(LOWER(LEFT(BE30&amp;"",2))="да",BE30=1),OR(LOWER(LEFT(CJ30&amp;"",2))="да",CJ30=1)))),$Z$14,$Z$15))))))))))</f>
        <v/>
      </c>
      <c r="AA30" s="70" t="str">
        <f>IF($A30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30="#FIELD",BF30="",AND(OR($AA$8="CHANGE_PCT_GE",$AA$8="CHANGE_ABS_GE",$AA$8="COUNT_FLAG_RULE",$AA$8="AND_YES",$AA$8="OR_YES"),OR(CK30="#FIELD",CK30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30)))),IF($AA$18="LOW_MU",MAX(Настройки!$B$14,$AA$16),IF($AA$18="NEUTRAL",Настройки!$B$15,IF($AA$18="IGNORE","IGNORE",IF(OR(BF30="#FIELD",CK30="#FIELD"),"Поле не найдено","Недостаточно данных")))),IF($AA$8="SIGMOID_INC",MAX(Настройки!$B$14,$AA$16+($AA$17-$AA$16)/(1+EXP(-$AA$12*(IF(ISNUMBER(BF30),BF30,0)-$AA$11)))),IF($AA$8="SIGMOID_DEC",MAX(Настройки!$B$14,$AA$16+($AA$17-$AA$16)/(1+EXP($AA$12*(IF(ISNUMBER(BF30),BF30,0)-$AA$11)))),IF($AA$8="TOP_PERCENT",IF((COUNTIF(INDEX(Данные!$A$7:$CV$106,0,MATCH($AA$9,Данные!$A$6:$CV$6,0)),"&gt;"&amp;IF(ISNUMBER(BF30),BF30,0))+COUNTIFS(INDEX(Данные!$A$7:$CV$106,0,MATCH($AA$9,Данные!$A$6:$CV$6,0)),IF(ISNUMBER(BF30),BF30,0),Данные!$A$7:$A$106,"&lt;"&amp;$A30)+1)/COUNT(INDEX(Данные!$A$7:$CV$106,0,MATCH($AA$9,Данные!$A$6:$CV$6,0)))&lt;=$AA$11,$AA$14,$AA$15),IF($AA$8="MANUAL_MU",MAX(Настройки!$B$14,MIN(1,IF(ISNUMBER(BF30),BF30,0))),IF($AA$8="COUNT_FLAG_RULE",IF(IF(ISNUMBER(BF30),BF30,0)&lt;=$AA$11,$AA$14,IF(IF(ISNUMBER(BF30),BF30,0)&gt;=$AA$12,$AA$15,IF(OR(LOWER(LEFT(CK30&amp;"",2))="да",CK30=1),$AA$13,$AA$15))),IF(OR(AND($AA$8="YES_NO",OR(LOWER(LEFT(BF30&amp;"",2))="да",BF30=1)),AND($AA$8="THRESHOLD_GE",IF(ISNUMBER(BF30),BF30,0)&gt;=$AA$11),AND($AA$8="THRESHOLD_GT",IF(ISNUMBER(BF30),BF30,0)&gt;$AA$11),AND($AA$8="THRESHOLD_LE",IF(ISNUMBER(BF30),BF30,0)&lt;=$AA$11),AND($AA$8="THRESHOLD_LT",IF(ISNUMBER(BF30),BF30,0)&lt;$AA$11),AND($AA$8="CHANGE_PCT_GE",IF(IF(ISNUMBER(CK30),CK30,0)=0,IF(ISNUMBER(BF30),BF30,0)&gt;0,(IF(ISNUMBER(BF30),BF30,0)-IF(ISNUMBER(CK30),CK30,0))/ABS(IF(ISNUMBER(CK30),CK30,0))&gt;=$AA$11)),AND($AA$8="CHANGE_ABS_GE",ABS(IF(ISNUMBER(BF30),BF30,0)-IF(ISNUMBER(CK30),CK30,0))&gt;=$AA$11),AND($AA$8="COUNT_LT",IF(ISNUMBER(BF30),BF30,0)&lt;$AA$11),AND($AA$8="COUNT_LE",IF(ISNUMBER(BF30),BF30,0)&lt;=$AA$11),AND($AA$8="AND_YES",OR(LOWER(LEFT(BF30&amp;"",2))="да",BF30=1),OR(LOWER(LEFT(CK30&amp;"",2))="да",CK30=1)),AND($AA$8="OR_YES",OR(OR(LOWER(LEFT(BF30&amp;"",2))="да",BF30=1),OR(LOWER(LEFT(CK30&amp;"",2))="да",CK30=1)))),$AA$14,$AA$15))))))))))</f>
        <v/>
      </c>
      <c r="AB30" s="70" t="str">
        <f>IF($A30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30="#FIELD",BG30="",AND(OR($AB$8="CHANGE_PCT_GE",$AB$8="CHANGE_ABS_GE",$AB$8="COUNT_FLAG_RULE",$AB$8="AND_YES",$AB$8="OR_YES"),OR(CL30="#FIELD",CL30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30)))),IF($AB$18="LOW_MU",MAX(Настройки!$B$14,$AB$16),IF($AB$18="NEUTRAL",Настройки!$B$15,IF($AB$18="IGNORE","IGNORE",IF(OR(BG30="#FIELD",CL30="#FIELD"),"Поле не найдено","Недостаточно данных")))),IF($AB$8="SIGMOID_INC",MAX(Настройки!$B$14,$AB$16+($AB$17-$AB$16)/(1+EXP(-$AB$12*(IF(ISNUMBER(BG30),BG30,0)-$AB$11)))),IF($AB$8="SIGMOID_DEC",MAX(Настройки!$B$14,$AB$16+($AB$17-$AB$16)/(1+EXP($AB$12*(IF(ISNUMBER(BG30),BG30,0)-$AB$11)))),IF($AB$8="TOP_PERCENT",IF((COUNTIF(INDEX(Данные!$A$7:$CV$106,0,MATCH($AB$9,Данные!$A$6:$CV$6,0)),"&gt;"&amp;IF(ISNUMBER(BG30),BG30,0))+COUNTIFS(INDEX(Данные!$A$7:$CV$106,0,MATCH($AB$9,Данные!$A$6:$CV$6,0)),IF(ISNUMBER(BG30),BG30,0),Данные!$A$7:$A$106,"&lt;"&amp;$A30)+1)/COUNT(INDEX(Данные!$A$7:$CV$106,0,MATCH($AB$9,Данные!$A$6:$CV$6,0)))&lt;=$AB$11,$AB$14,$AB$15),IF($AB$8="MANUAL_MU",MAX(Настройки!$B$14,MIN(1,IF(ISNUMBER(BG30),BG30,0))),IF($AB$8="COUNT_FLAG_RULE",IF(IF(ISNUMBER(BG30),BG30,0)&lt;=$AB$11,$AB$14,IF(IF(ISNUMBER(BG30),BG30,0)&gt;=$AB$12,$AB$15,IF(OR(LOWER(LEFT(CL30&amp;"",2))="да",CL30=1),$AB$13,$AB$15))),IF(OR(AND($AB$8="YES_NO",OR(LOWER(LEFT(BG30&amp;"",2))="да",BG30=1)),AND($AB$8="THRESHOLD_GE",IF(ISNUMBER(BG30),BG30,0)&gt;=$AB$11),AND($AB$8="THRESHOLD_GT",IF(ISNUMBER(BG30),BG30,0)&gt;$AB$11),AND($AB$8="THRESHOLD_LE",IF(ISNUMBER(BG30),BG30,0)&lt;=$AB$11),AND($AB$8="THRESHOLD_LT",IF(ISNUMBER(BG30),BG30,0)&lt;$AB$11),AND($AB$8="CHANGE_PCT_GE",IF(IF(ISNUMBER(CL30),CL30,0)=0,IF(ISNUMBER(BG30),BG30,0)&gt;0,(IF(ISNUMBER(BG30),BG30,0)-IF(ISNUMBER(CL30),CL30,0))/ABS(IF(ISNUMBER(CL30),CL30,0))&gt;=$AB$11)),AND($AB$8="CHANGE_ABS_GE",ABS(IF(ISNUMBER(BG30),BG30,0)-IF(ISNUMBER(CL30),CL30,0))&gt;=$AB$11),AND($AB$8="COUNT_LT",IF(ISNUMBER(BG30),BG30,0)&lt;$AB$11),AND($AB$8="COUNT_LE",IF(ISNUMBER(BG30),BG30,0)&lt;=$AB$11),AND($AB$8="AND_YES",OR(LOWER(LEFT(BG30&amp;"",2))="да",BG30=1),OR(LOWER(LEFT(CL30&amp;"",2))="да",CL30=1)),AND($AB$8="OR_YES",OR(OR(LOWER(LEFT(BG30&amp;"",2))="да",BG30=1),OR(LOWER(LEFT(CL30&amp;"",2))="да",CL30=1)))),$AB$14,$AB$15))))))))))</f>
        <v/>
      </c>
      <c r="AC30" s="70" t="str">
        <f>IF($A30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30="#FIELD",BH30="",AND(OR($AC$8="CHANGE_PCT_GE",$AC$8="CHANGE_ABS_GE",$AC$8="COUNT_FLAG_RULE",$AC$8="AND_YES",$AC$8="OR_YES"),OR(CM30="#FIELD",CM30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30)))),IF($AC$18="LOW_MU",MAX(Настройки!$B$14,$AC$16),IF($AC$18="NEUTRAL",Настройки!$B$15,IF($AC$18="IGNORE","IGNORE",IF(OR(BH30="#FIELD",CM30="#FIELD"),"Поле не найдено","Недостаточно данных")))),IF($AC$8="SIGMOID_INC",MAX(Настройки!$B$14,$AC$16+($AC$17-$AC$16)/(1+EXP(-$AC$12*(IF(ISNUMBER(BH30),BH30,0)-$AC$11)))),IF($AC$8="SIGMOID_DEC",MAX(Настройки!$B$14,$AC$16+($AC$17-$AC$16)/(1+EXP($AC$12*(IF(ISNUMBER(BH30),BH30,0)-$AC$11)))),IF($AC$8="TOP_PERCENT",IF((COUNTIF(INDEX(Данные!$A$7:$CV$106,0,MATCH($AC$9,Данные!$A$6:$CV$6,0)),"&gt;"&amp;IF(ISNUMBER(BH30),BH30,0))+COUNTIFS(INDEX(Данные!$A$7:$CV$106,0,MATCH($AC$9,Данные!$A$6:$CV$6,0)),IF(ISNUMBER(BH30),BH30,0),Данные!$A$7:$A$106,"&lt;"&amp;$A30)+1)/COUNT(INDEX(Данные!$A$7:$CV$106,0,MATCH($AC$9,Данные!$A$6:$CV$6,0)))&lt;=$AC$11,$AC$14,$AC$15),IF($AC$8="MANUAL_MU",MAX(Настройки!$B$14,MIN(1,IF(ISNUMBER(BH30),BH30,0))),IF($AC$8="COUNT_FLAG_RULE",IF(IF(ISNUMBER(BH30),BH30,0)&lt;=$AC$11,$AC$14,IF(IF(ISNUMBER(BH30),BH30,0)&gt;=$AC$12,$AC$15,IF(OR(LOWER(LEFT(CM30&amp;"",2))="да",CM30=1),$AC$13,$AC$15))),IF(OR(AND($AC$8="YES_NO",OR(LOWER(LEFT(BH30&amp;"",2))="да",BH30=1)),AND($AC$8="THRESHOLD_GE",IF(ISNUMBER(BH30),BH30,0)&gt;=$AC$11),AND($AC$8="THRESHOLD_GT",IF(ISNUMBER(BH30),BH30,0)&gt;$AC$11),AND($AC$8="THRESHOLD_LE",IF(ISNUMBER(BH30),BH30,0)&lt;=$AC$11),AND($AC$8="THRESHOLD_LT",IF(ISNUMBER(BH30),BH30,0)&lt;$AC$11),AND($AC$8="CHANGE_PCT_GE",IF(IF(ISNUMBER(CM30),CM30,0)=0,IF(ISNUMBER(BH30),BH30,0)&gt;0,(IF(ISNUMBER(BH30),BH30,0)-IF(ISNUMBER(CM30),CM30,0))/ABS(IF(ISNUMBER(CM30),CM30,0))&gt;=$AC$11)),AND($AC$8="CHANGE_ABS_GE",ABS(IF(ISNUMBER(BH30),BH30,0)-IF(ISNUMBER(CM30),CM30,0))&gt;=$AC$11),AND($AC$8="COUNT_LT",IF(ISNUMBER(BH30),BH30,0)&lt;$AC$11),AND($AC$8="COUNT_LE",IF(ISNUMBER(BH30),BH30,0)&lt;=$AC$11),AND($AC$8="AND_YES",OR(LOWER(LEFT(BH30&amp;"",2))="да",BH30=1),OR(LOWER(LEFT(CM30&amp;"",2))="да",CM30=1)),AND($AC$8="OR_YES",OR(OR(LOWER(LEFT(BH30&amp;"",2))="да",BH30=1),OR(LOWER(LEFT(CM30&amp;"",2))="да",CM30=1)))),$AC$14,$AC$15))))))))))</f>
        <v/>
      </c>
      <c r="AD30" s="70" t="str">
        <f>IF($A30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30="#FIELD",BI30="",AND(OR($AD$8="CHANGE_PCT_GE",$AD$8="CHANGE_ABS_GE",$AD$8="COUNT_FLAG_RULE",$AD$8="AND_YES",$AD$8="OR_YES"),OR(CN30="#FIELD",CN30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30)))),IF($AD$18="LOW_MU",MAX(Настройки!$B$14,$AD$16),IF($AD$18="NEUTRAL",Настройки!$B$15,IF($AD$18="IGNORE","IGNORE",IF(OR(BI30="#FIELD",CN30="#FIELD"),"Поле не найдено","Недостаточно данных")))),IF($AD$8="SIGMOID_INC",MAX(Настройки!$B$14,$AD$16+($AD$17-$AD$16)/(1+EXP(-$AD$12*(IF(ISNUMBER(BI30),BI30,0)-$AD$11)))),IF($AD$8="SIGMOID_DEC",MAX(Настройки!$B$14,$AD$16+($AD$17-$AD$16)/(1+EXP($AD$12*(IF(ISNUMBER(BI30),BI30,0)-$AD$11)))),IF($AD$8="TOP_PERCENT",IF((COUNTIF(INDEX(Данные!$A$7:$CV$106,0,MATCH($AD$9,Данные!$A$6:$CV$6,0)),"&gt;"&amp;IF(ISNUMBER(BI30),BI30,0))+COUNTIFS(INDEX(Данные!$A$7:$CV$106,0,MATCH($AD$9,Данные!$A$6:$CV$6,0)),IF(ISNUMBER(BI30),BI30,0),Данные!$A$7:$A$106,"&lt;"&amp;$A30)+1)/COUNT(INDEX(Данные!$A$7:$CV$106,0,MATCH($AD$9,Данные!$A$6:$CV$6,0)))&lt;=$AD$11,$AD$14,$AD$15),IF($AD$8="MANUAL_MU",MAX(Настройки!$B$14,MIN(1,IF(ISNUMBER(BI30),BI30,0))),IF($AD$8="COUNT_FLAG_RULE",IF(IF(ISNUMBER(BI30),BI30,0)&lt;=$AD$11,$AD$14,IF(IF(ISNUMBER(BI30),BI30,0)&gt;=$AD$12,$AD$15,IF(OR(LOWER(LEFT(CN30&amp;"",2))="да",CN30=1),$AD$13,$AD$15))),IF(OR(AND($AD$8="YES_NO",OR(LOWER(LEFT(BI30&amp;"",2))="да",BI30=1)),AND($AD$8="THRESHOLD_GE",IF(ISNUMBER(BI30),BI30,0)&gt;=$AD$11),AND($AD$8="THRESHOLD_GT",IF(ISNUMBER(BI30),BI30,0)&gt;$AD$11),AND($AD$8="THRESHOLD_LE",IF(ISNUMBER(BI30),BI30,0)&lt;=$AD$11),AND($AD$8="THRESHOLD_LT",IF(ISNUMBER(BI30),BI30,0)&lt;$AD$11),AND($AD$8="CHANGE_PCT_GE",IF(IF(ISNUMBER(CN30),CN30,0)=0,IF(ISNUMBER(BI30),BI30,0)&gt;0,(IF(ISNUMBER(BI30),BI30,0)-IF(ISNUMBER(CN30),CN30,0))/ABS(IF(ISNUMBER(CN30),CN30,0))&gt;=$AD$11)),AND($AD$8="CHANGE_ABS_GE",ABS(IF(ISNUMBER(BI30),BI30,0)-IF(ISNUMBER(CN30),CN30,0))&gt;=$AD$11),AND($AD$8="COUNT_LT",IF(ISNUMBER(BI30),BI30,0)&lt;$AD$11),AND($AD$8="COUNT_LE",IF(ISNUMBER(BI30),BI30,0)&lt;=$AD$11),AND($AD$8="AND_YES",OR(LOWER(LEFT(BI30&amp;"",2))="да",BI30=1),OR(LOWER(LEFT(CN30&amp;"",2))="да",CN30=1)),AND($AD$8="OR_YES",OR(OR(LOWER(LEFT(BI30&amp;"",2))="да",BI30=1),OR(LOWER(LEFT(CN30&amp;"",2))="да",CN30=1)))),$AD$14,$AD$15))))))))))</f>
        <v/>
      </c>
      <c r="AE30" s="71" t="str">
        <f>IF($A30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30="#FIELD",BJ30="",AND(OR($AE$8="CHANGE_PCT_GE",$AE$8="CHANGE_ABS_GE",$AE$8="COUNT_FLAG_RULE",$AE$8="AND_YES",$AE$8="OR_YES"),OR(CO30="#FIELD",CO30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30)))),IF($AE$18="LOW_MU",MAX(Настройки!$B$14,$AE$16),IF($AE$18="NEUTRAL",Настройки!$B$15,IF($AE$18="IGNORE","IGNORE",IF(OR(BJ30="#FIELD",CO30="#FIELD"),"Поле не найдено","Недостаточно данных")))),IF($AE$8="SIGMOID_INC",MAX(Настройки!$B$14,$AE$16+($AE$17-$AE$16)/(1+EXP(-$AE$12*(IF(ISNUMBER(BJ30),BJ30,0)-$AE$11)))),IF($AE$8="SIGMOID_DEC",MAX(Настройки!$B$14,$AE$16+($AE$17-$AE$16)/(1+EXP($AE$12*(IF(ISNUMBER(BJ30),BJ30,0)-$AE$11)))),IF($AE$8="TOP_PERCENT",IF((COUNTIF(INDEX(Данные!$A$7:$CV$106,0,MATCH($AE$9,Данные!$A$6:$CV$6,0)),"&gt;"&amp;IF(ISNUMBER(BJ30),BJ30,0))+COUNTIFS(INDEX(Данные!$A$7:$CV$106,0,MATCH($AE$9,Данные!$A$6:$CV$6,0)),IF(ISNUMBER(BJ30),BJ30,0),Данные!$A$7:$A$106,"&lt;"&amp;$A30)+1)/COUNT(INDEX(Данные!$A$7:$CV$106,0,MATCH($AE$9,Данные!$A$6:$CV$6,0)))&lt;=$AE$11,$AE$14,$AE$15),IF($AE$8="MANUAL_MU",MAX(Настройки!$B$14,MIN(1,IF(ISNUMBER(BJ30),BJ30,0))),IF($AE$8="COUNT_FLAG_RULE",IF(IF(ISNUMBER(BJ30),BJ30,0)&lt;=$AE$11,$AE$14,IF(IF(ISNUMBER(BJ30),BJ30,0)&gt;=$AE$12,$AE$15,IF(OR(LOWER(LEFT(CO30&amp;"",2))="да",CO30=1),$AE$13,$AE$15))),IF(OR(AND($AE$8="YES_NO",OR(LOWER(LEFT(BJ30&amp;"",2))="да",BJ30=1)),AND($AE$8="THRESHOLD_GE",IF(ISNUMBER(BJ30),BJ30,0)&gt;=$AE$11),AND($AE$8="THRESHOLD_GT",IF(ISNUMBER(BJ30),BJ30,0)&gt;$AE$11),AND($AE$8="THRESHOLD_LE",IF(ISNUMBER(BJ30),BJ30,0)&lt;=$AE$11),AND($AE$8="THRESHOLD_LT",IF(ISNUMBER(BJ30),BJ30,0)&lt;$AE$11),AND($AE$8="CHANGE_PCT_GE",IF(IF(ISNUMBER(CO30),CO30,0)=0,IF(ISNUMBER(BJ30),BJ30,0)&gt;0,(IF(ISNUMBER(BJ30),BJ30,0)-IF(ISNUMBER(CO30),CO30,0))/ABS(IF(ISNUMBER(CO30),CO30,0))&gt;=$AE$11)),AND($AE$8="CHANGE_ABS_GE",ABS(IF(ISNUMBER(BJ30),BJ30,0)-IF(ISNUMBER(CO30),CO30,0))&gt;=$AE$11),AND($AE$8="COUNT_LT",IF(ISNUMBER(BJ30),BJ30,0)&lt;$AE$11),AND($AE$8="COUNT_LE",IF(ISNUMBER(BJ30),BJ30,0)&lt;=$AE$11),AND($AE$8="AND_YES",OR(LOWER(LEFT(BJ30&amp;"",2))="да",BJ30=1),OR(LOWER(LEFT(CO30&amp;"",2))="да",CO30=1)),AND($AE$8="OR_YES",OR(OR(LOWER(LEFT(BJ30&amp;"",2))="да",BJ30=1),OR(LOWER(LEFT(CO30&amp;"",2))="да",CO30=1)))),$AE$14,$AE$15))))))))))</f>
        <v/>
      </c>
      <c r="AF30" s="75"/>
      <c r="AG30" s="76" t="str">
        <f>IF($A30="","",IF($B$4&lt;&gt;"Да","",IF($B$9="","",IF(COUNTIF(Данные!$A$6:$CV$6,$B$9)=0,"#FIELD",INDEX(Данные!$A$7:$CV$106,ROW()-19,MATCH($B$9,Данные!$A$6:$CV$6,0))))))</f>
        <v>Нет</v>
      </c>
      <c r="AH30" s="76" t="str">
        <f>IF($A30="","",IF($C$4&lt;&gt;"Да","",IF($C$9="","",IF(COUNTIF(Данные!$A$6:$CV$6,$C$9)=0,"#FIELD",INDEX(Данные!$A$7:$CV$106,ROW()-19,MATCH($C$9,Данные!$A$6:$CV$6,0))))))</f>
        <v>Нет</v>
      </c>
      <c r="AI30" s="76" t="str">
        <f>IF($A30="","",IF($D$4&lt;&gt;"Да","",IF($D$9="","",IF(COUNTIF(Данные!$A$6:$CV$6,$D$9)=0,"#FIELD",INDEX(Данные!$A$7:$CV$106,ROW()-19,MATCH($D$9,Данные!$A$6:$CV$6,0))))))</f>
        <v>Да</v>
      </c>
      <c r="AJ30" s="76" t="str">
        <f>IF($A30="","",IF($E$4&lt;&gt;"Да","",IF($E$9="","",IF(COUNTIF(Данные!$A$6:$CV$6,$E$9)=0,"#FIELD",INDEX(Данные!$A$7:$CV$106,ROW()-19,MATCH($E$9,Данные!$A$6:$CV$6,0))))))</f>
        <v>Да</v>
      </c>
      <c r="AK30" s="76" t="str">
        <f>IF($A30="","",IF($F$4&lt;&gt;"Да","",IF($F$9="","",IF(COUNTIF(Данные!$A$6:$CV$6,$F$9)=0,"#FIELD",INDEX(Данные!$A$7:$CV$106,ROW()-19,MATCH($F$9,Данные!$A$6:$CV$6,0))))))</f>
        <v>Да</v>
      </c>
      <c r="AL30" s="76" t="str">
        <f>IF($A30="","",IF($G$4&lt;&gt;"Да","",IF($G$9="","",IF(COUNTIF(Данные!$A$6:$CV$6,$G$9)=0,"#FIELD",INDEX(Данные!$A$7:$CV$106,ROW()-19,MATCH($G$9,Данные!$A$6:$CV$6,0))))))</f>
        <v>Нет</v>
      </c>
      <c r="AM30" s="76">
        <f>IF($A30="","",IF($H$4&lt;&gt;"Да","",IF($H$9="","",IF(COUNTIF(Данные!$A$6:$CV$6,$H$9)=0,"#FIELD",INDEX(Данные!$A$7:$CV$106,ROW()-19,MATCH($H$9,Данные!$A$6:$CV$6,0))))))</f>
        <v>0.35890410958904112</v>
      </c>
      <c r="AN30" s="76" t="str">
        <f>IF($A30="","",IF($I$4&lt;&gt;"Да","",IF($I$9="","",IF(COUNTIF(Данные!$A$6:$CV$6,$I$9)=0,"#FIELD",INDEX(Данные!$A$7:$CV$106,ROW()-19,MATCH($I$9,Данные!$A$6:$CV$6,0))))))</f>
        <v>Да</v>
      </c>
      <c r="AO30" s="76">
        <f>IF($A30="","",IF($J$4&lt;&gt;"Да","",IF($J$9="","",IF(COUNTIF(Данные!$A$6:$CV$6,$J$9)=0,"#FIELD",INDEX(Данные!$A$7:$CV$106,ROW()-19,MATCH($J$9,Данные!$A$6:$CV$6,0))))))</f>
        <v>0.83904109589041098</v>
      </c>
      <c r="AP30" s="76" t="str">
        <f>IF($A30="","",IF($K$4&lt;&gt;"Да","",IF($K$9="","",IF(COUNTIF(Данные!$A$6:$CV$6,$K$9)=0,"#FIELD",INDEX(Данные!$A$7:$CV$106,ROW()-19,MATCH($K$9,Данные!$A$6:$CV$6,0))))))</f>
        <v/>
      </c>
      <c r="AQ30" s="76" t="str">
        <f>IF($A30="","",IF($L$4&lt;&gt;"Да","",IF($L$9="","",IF(COUNTIF(Данные!$A$6:$CV$6,$L$9)=0,"#FIELD",INDEX(Данные!$A$7:$CV$106,ROW()-19,MATCH($L$9,Данные!$A$6:$CV$6,0))))))</f>
        <v/>
      </c>
      <c r="AR30" s="76" t="str">
        <f>IF($A30="","",IF($M$4&lt;&gt;"Да","",IF($M$9="","",IF(COUNTIF(Данные!$A$6:$CV$6,$M$9)=0,"#FIELD",INDEX(Данные!$A$7:$CV$106,ROW()-19,MATCH($M$9,Данные!$A$6:$CV$6,0))))))</f>
        <v/>
      </c>
      <c r="AS30" s="76" t="str">
        <f>IF($A30="","",IF($N$4&lt;&gt;"Да","",IF($N$9="","",IF(COUNTIF(Данные!$A$6:$CV$6,$N$9)=0,"#FIELD",INDEX(Данные!$A$7:$CV$106,ROW()-19,MATCH($N$9,Данные!$A$6:$CV$6,0))))))</f>
        <v/>
      </c>
      <c r="AT30" s="76" t="str">
        <f>IF($A30="","",IF($O$4&lt;&gt;"Да","",IF($O$9="","",IF(COUNTIF(Данные!$A$6:$CV$6,$O$9)=0,"#FIELD",INDEX(Данные!$A$7:$CV$106,ROW()-19,MATCH($O$9,Данные!$A$6:$CV$6,0))))))</f>
        <v/>
      </c>
      <c r="AU30" s="76" t="str">
        <f>IF($A30="","",IF($P$4&lt;&gt;"Да","",IF($P$9="","",IF(COUNTIF(Данные!$A$6:$CV$6,$P$9)=0,"#FIELD",INDEX(Данные!$A$7:$CV$106,ROW()-19,MATCH($P$9,Данные!$A$6:$CV$6,0))))))</f>
        <v/>
      </c>
      <c r="AV30" s="76" t="str">
        <f>IF($A30="","",IF($Q$4&lt;&gt;"Да","",IF($Q$9="","",IF(COUNTIF(Данные!$A$6:$CV$6,$Q$9)=0,"#FIELD",INDEX(Данные!$A$7:$CV$106,ROW()-19,MATCH($Q$9,Данные!$A$6:$CV$6,0))))))</f>
        <v/>
      </c>
      <c r="AW30" s="76" t="str">
        <f>IF($A30="","",IF($R$4&lt;&gt;"Да","",IF($R$9="","",IF(COUNTIF(Данные!$A$6:$CV$6,$R$9)=0,"#FIELD",INDEX(Данные!$A$7:$CV$106,ROW()-19,MATCH($R$9,Данные!$A$6:$CV$6,0))))))</f>
        <v/>
      </c>
      <c r="AX30" s="76" t="str">
        <f>IF($A30="","",IF($S$4&lt;&gt;"Да","",IF($S$9="","",IF(COUNTIF(Данные!$A$6:$CV$6,$S$9)=0,"#FIELD",INDEX(Данные!$A$7:$CV$106,ROW()-19,MATCH($S$9,Данные!$A$6:$CV$6,0))))))</f>
        <v/>
      </c>
      <c r="AY30" s="76" t="str">
        <f>IF($A30="","",IF($T$4&lt;&gt;"Да","",IF($T$9="","",IF(COUNTIF(Данные!$A$6:$CV$6,$T$9)=0,"#FIELD",INDEX(Данные!$A$7:$CV$106,ROW()-19,MATCH($T$9,Данные!$A$6:$CV$6,0))))))</f>
        <v/>
      </c>
      <c r="AZ30" s="76" t="str">
        <f>IF($A30="","",IF($U$4&lt;&gt;"Да","",IF($U$9="","",IF(COUNTIF(Данные!$A$6:$CV$6,$U$9)=0,"#FIELD",INDEX(Данные!$A$7:$CV$106,ROW()-19,MATCH($U$9,Данные!$A$6:$CV$6,0))))))</f>
        <v/>
      </c>
      <c r="BA30" s="76" t="str">
        <f>IF($A30="","",IF($V$4&lt;&gt;"Да","",IF($V$9="","",IF(COUNTIF(Данные!$A$6:$CV$6,$V$9)=0,"#FIELD",INDEX(Данные!$A$7:$CV$106,ROW()-19,MATCH($V$9,Данные!$A$6:$CV$6,0))))))</f>
        <v/>
      </c>
      <c r="BB30" s="76" t="str">
        <f>IF($A30="","",IF($W$4&lt;&gt;"Да","",IF($W$9="","",IF(COUNTIF(Данные!$A$6:$CV$6,$W$9)=0,"#FIELD",INDEX(Данные!$A$7:$CV$106,ROW()-19,MATCH($W$9,Данные!$A$6:$CV$6,0))))))</f>
        <v/>
      </c>
      <c r="BC30" s="76" t="str">
        <f>IF($A30="","",IF($X$4&lt;&gt;"Да","",IF($X$9="","",IF(COUNTIF(Данные!$A$6:$CV$6,$X$9)=0,"#FIELD",INDEX(Данные!$A$7:$CV$106,ROW()-19,MATCH($X$9,Данные!$A$6:$CV$6,0))))))</f>
        <v/>
      </c>
      <c r="BD30" s="76" t="str">
        <f>IF($A30="","",IF($Y$4&lt;&gt;"Да","",IF($Y$9="","",IF(COUNTIF(Данные!$A$6:$CV$6,$Y$9)=0,"#FIELD",INDEX(Данные!$A$7:$CV$106,ROW()-19,MATCH($Y$9,Данные!$A$6:$CV$6,0))))))</f>
        <v/>
      </c>
      <c r="BE30" s="76" t="str">
        <f>IF($A30="","",IF($Z$4&lt;&gt;"Да","",IF($Z$9="","",IF(COUNTIF(Данные!$A$6:$CV$6,$Z$9)=0,"#FIELD",INDEX(Данные!$A$7:$CV$106,ROW()-19,MATCH($Z$9,Данные!$A$6:$CV$6,0))))))</f>
        <v/>
      </c>
      <c r="BF30" s="76" t="str">
        <f>IF($A30="","",IF($AA$4&lt;&gt;"Да","",IF($AA$9="","",IF(COUNTIF(Данные!$A$6:$CV$6,$AA$9)=0,"#FIELD",INDEX(Данные!$A$7:$CV$106,ROW()-19,MATCH($AA$9,Данные!$A$6:$CV$6,0))))))</f>
        <v/>
      </c>
      <c r="BG30" s="76" t="str">
        <f>IF($A30="","",IF($AB$4&lt;&gt;"Да","",IF($AB$9="","",IF(COUNTIF(Данные!$A$6:$CV$6,$AB$9)=0,"#FIELD",INDEX(Данные!$A$7:$CV$106,ROW()-19,MATCH($AB$9,Данные!$A$6:$CV$6,0))))))</f>
        <v/>
      </c>
      <c r="BH30" s="76" t="str">
        <f>IF($A30="","",IF($AC$4&lt;&gt;"Да","",IF($AC$9="","",IF(COUNTIF(Данные!$A$6:$CV$6,$AC$9)=0,"#FIELD",INDEX(Данные!$A$7:$CV$106,ROW()-19,MATCH($AC$9,Данные!$A$6:$CV$6,0))))))</f>
        <v/>
      </c>
      <c r="BI30" s="76" t="str">
        <f>IF($A30="","",IF($AD$4&lt;&gt;"Да","",IF($AD$9="","",IF(COUNTIF(Данные!$A$6:$CV$6,$AD$9)=0,"#FIELD",INDEX(Данные!$A$7:$CV$106,ROW()-19,MATCH($AD$9,Данные!$A$6:$CV$6,0))))))</f>
        <v/>
      </c>
      <c r="BJ30" s="76" t="str">
        <f>IF($A30="","",IF($AE$4&lt;&gt;"Да","",IF($AE$9="","",IF(COUNTIF(Данные!$A$6:$CV$6,$AE$9)=0,"#FIELD",INDEX(Данные!$A$7:$CV$106,ROW()-19,MATCH($AE$9,Данные!$A$6:$CV$6,0))))))</f>
        <v/>
      </c>
      <c r="BK30" s="76"/>
      <c r="BL30" s="76" t="str">
        <f>IF($A30="","",IF($B$4&lt;&gt;"Да","",IF($B$10="","",IF(COUNTIF(Данные!$A$6:$CV$6,$B$10)=0,"#FIELD",INDEX(Данные!$A$7:$CV$106,ROW()-19,MATCH($B$10,Данные!$A$6:$CV$6,0))))))</f>
        <v>#FIELD</v>
      </c>
      <c r="BM30" s="76" t="str">
        <f>IF($A30="","",IF($C$4&lt;&gt;"Да","",IF($C$10="","",IF(COUNTIF(Данные!$A$6:$CV$6,$C$10)=0,"#FIELD",INDEX(Данные!$A$7:$CV$106,ROW()-19,MATCH($C$10,Данные!$A$6:$CV$6,0))))))</f>
        <v>#FIELD</v>
      </c>
      <c r="BN30" s="76" t="str">
        <f>IF($A30="","",IF($D$4&lt;&gt;"Да","",IF($D$10="","",IF(COUNTIF(Данные!$A$6:$CV$6,$D$10)=0,"#FIELD",INDEX(Данные!$A$7:$CV$106,ROW()-19,MATCH($D$10,Данные!$A$6:$CV$6,0))))))</f>
        <v>#FIELD</v>
      </c>
      <c r="BO30" s="76" t="str">
        <f>IF($A30="","",IF($E$4&lt;&gt;"Да","",IF($E$10="","",IF(COUNTIF(Данные!$A$6:$CV$6,$E$10)=0,"#FIELD",INDEX(Данные!$A$7:$CV$106,ROW()-19,MATCH($E$10,Данные!$A$6:$CV$6,0))))))</f>
        <v>#FIELD</v>
      </c>
      <c r="BP30" s="76" t="str">
        <f>IF($A30="","",IF($F$4&lt;&gt;"Да","",IF($F$10="","",IF(COUNTIF(Данные!$A$6:$CV$6,$F$10)=0,"#FIELD",INDEX(Данные!$A$7:$CV$106,ROW()-19,MATCH($F$10,Данные!$A$6:$CV$6,0))))))</f>
        <v>#FIELD</v>
      </c>
      <c r="BQ30" s="76" t="str">
        <f>IF($A30="","",IF($G$4&lt;&gt;"Да","",IF($G$10="","",IF(COUNTIF(Данные!$A$6:$CV$6,$G$10)=0,"#FIELD",INDEX(Данные!$A$7:$CV$106,ROW()-19,MATCH($G$10,Данные!$A$6:$CV$6,0))))))</f>
        <v>#FIELD</v>
      </c>
      <c r="BR30" s="76" t="str">
        <f>IF($A30="","",IF($H$4&lt;&gt;"Да","",IF($H$10="","",IF(COUNTIF(Данные!$A$6:$CV$6,$H$10)=0,"#FIELD",INDEX(Данные!$A$7:$CV$106,ROW()-19,MATCH($H$10,Данные!$A$6:$CV$6,0))))))</f>
        <v>#FIELD</v>
      </c>
      <c r="BS30" s="76" t="str">
        <f>IF($A30="","",IF($I$4&lt;&gt;"Да","",IF($I$10="","",IF(COUNTIF(Данные!$A$6:$CV$6,$I$10)=0,"#FIELD",INDEX(Данные!$A$7:$CV$106,ROW()-19,MATCH($I$10,Данные!$A$6:$CV$6,0))))))</f>
        <v>#FIELD</v>
      </c>
      <c r="BT30" s="76" t="str">
        <f>IF($A30="","",IF($J$4&lt;&gt;"Да","",IF($J$10="","",IF(COUNTIF(Данные!$A$6:$CV$6,$J$10)=0,"#FIELD",INDEX(Данные!$A$7:$CV$106,ROW()-19,MATCH($J$10,Данные!$A$6:$CV$6,0))))))</f>
        <v>#FIELD</v>
      </c>
      <c r="BU30" s="76" t="str">
        <f>IF($A30="","",IF($K$4&lt;&gt;"Да","",IF($K$10="","",IF(COUNTIF(Данные!$A$6:$CV$6,$K$10)=0,"#FIELD",INDEX(Данные!$A$7:$CV$106,ROW()-19,MATCH($K$10,Данные!$A$6:$CV$6,0))))))</f>
        <v/>
      </c>
      <c r="BV30" s="76" t="str">
        <f>IF($A30="","",IF($L$4&lt;&gt;"Да","",IF($L$10="","",IF(COUNTIF(Данные!$A$6:$CV$6,$L$10)=0,"#FIELD",INDEX(Данные!$A$7:$CV$106,ROW()-19,MATCH($L$10,Данные!$A$6:$CV$6,0))))))</f>
        <v/>
      </c>
      <c r="BW30" s="76" t="str">
        <f>IF($A30="","",IF($M$4&lt;&gt;"Да","",IF($M$10="","",IF(COUNTIF(Данные!$A$6:$CV$6,$M$10)=0,"#FIELD",INDEX(Данные!$A$7:$CV$106,ROW()-19,MATCH($M$10,Данные!$A$6:$CV$6,0))))))</f>
        <v/>
      </c>
      <c r="BX30" s="76" t="str">
        <f>IF($A30="","",IF($N$4&lt;&gt;"Да","",IF($N$10="","",IF(COUNTIF(Данные!$A$6:$CV$6,$N$10)=0,"#FIELD",INDEX(Данные!$A$7:$CV$106,ROW()-19,MATCH($N$10,Данные!$A$6:$CV$6,0))))))</f>
        <v/>
      </c>
      <c r="BY30" s="76" t="str">
        <f>IF($A30="","",IF($O$4&lt;&gt;"Да","",IF($O$10="","",IF(COUNTIF(Данные!$A$6:$CV$6,$O$10)=0,"#FIELD",INDEX(Данные!$A$7:$CV$106,ROW()-19,MATCH($O$10,Данные!$A$6:$CV$6,0))))))</f>
        <v/>
      </c>
      <c r="BZ30" s="76" t="str">
        <f>IF($A30="","",IF($P$4&lt;&gt;"Да","",IF($P$10="","",IF(COUNTIF(Данные!$A$6:$CV$6,$P$10)=0,"#FIELD",INDEX(Данные!$A$7:$CV$106,ROW()-19,MATCH($P$10,Данные!$A$6:$CV$6,0))))))</f>
        <v/>
      </c>
      <c r="CA30" s="76" t="str">
        <f>IF($A30="","",IF($Q$4&lt;&gt;"Да","",IF($Q$10="","",IF(COUNTIF(Данные!$A$6:$CV$6,$Q$10)=0,"#FIELD",INDEX(Данные!$A$7:$CV$106,ROW()-19,MATCH($Q$10,Данные!$A$6:$CV$6,0))))))</f>
        <v/>
      </c>
      <c r="CB30" s="76" t="str">
        <f>IF($A30="","",IF($R$4&lt;&gt;"Да","",IF($R$10="","",IF(COUNTIF(Данные!$A$6:$CV$6,$R$10)=0,"#FIELD",INDEX(Данные!$A$7:$CV$106,ROW()-19,MATCH($R$10,Данные!$A$6:$CV$6,0))))))</f>
        <v/>
      </c>
      <c r="CC30" s="76" t="str">
        <f>IF($A30="","",IF($S$4&lt;&gt;"Да","",IF($S$10="","",IF(COUNTIF(Данные!$A$6:$CV$6,$S$10)=0,"#FIELD",INDEX(Данные!$A$7:$CV$106,ROW()-19,MATCH($S$10,Данные!$A$6:$CV$6,0))))))</f>
        <v/>
      </c>
      <c r="CD30" s="76" t="str">
        <f>IF($A30="","",IF($T$4&lt;&gt;"Да","",IF($T$10="","",IF(COUNTIF(Данные!$A$6:$CV$6,$T$10)=0,"#FIELD",INDEX(Данные!$A$7:$CV$106,ROW()-19,MATCH($T$10,Данные!$A$6:$CV$6,0))))))</f>
        <v/>
      </c>
      <c r="CE30" s="76" t="str">
        <f>IF($A30="","",IF($U$4&lt;&gt;"Да","",IF($U$10="","",IF(COUNTIF(Данные!$A$6:$CV$6,$U$10)=0,"#FIELD",INDEX(Данные!$A$7:$CV$106,ROW()-19,MATCH($U$10,Данные!$A$6:$CV$6,0))))))</f>
        <v/>
      </c>
      <c r="CF30" s="76" t="str">
        <f>IF($A30="","",IF($V$4&lt;&gt;"Да","",IF($V$10="","",IF(COUNTIF(Данные!$A$6:$CV$6,$V$10)=0,"#FIELD",INDEX(Данные!$A$7:$CV$106,ROW()-19,MATCH($V$10,Данные!$A$6:$CV$6,0))))))</f>
        <v/>
      </c>
      <c r="CG30" s="76" t="str">
        <f>IF($A30="","",IF($W$4&lt;&gt;"Да","",IF($W$10="","",IF(COUNTIF(Данные!$A$6:$CV$6,$W$10)=0,"#FIELD",INDEX(Данные!$A$7:$CV$106,ROW()-19,MATCH($W$10,Данные!$A$6:$CV$6,0))))))</f>
        <v/>
      </c>
      <c r="CH30" s="76" t="str">
        <f>IF($A30="","",IF($X$4&lt;&gt;"Да","",IF($X$10="","",IF(COUNTIF(Данные!$A$6:$CV$6,$X$10)=0,"#FIELD",INDEX(Данные!$A$7:$CV$106,ROW()-19,MATCH($X$10,Данные!$A$6:$CV$6,0))))))</f>
        <v/>
      </c>
      <c r="CI30" s="76" t="str">
        <f>IF($A30="","",IF($Y$4&lt;&gt;"Да","",IF($Y$10="","",IF(COUNTIF(Данные!$A$6:$CV$6,$Y$10)=0,"#FIELD",INDEX(Данные!$A$7:$CV$106,ROW()-19,MATCH($Y$10,Данные!$A$6:$CV$6,0))))))</f>
        <v/>
      </c>
      <c r="CJ30" s="76" t="str">
        <f>IF($A30="","",IF($Z$4&lt;&gt;"Да","",IF($Z$10="","",IF(COUNTIF(Данные!$A$6:$CV$6,$Z$10)=0,"#FIELD",INDEX(Данные!$A$7:$CV$106,ROW()-19,MATCH($Z$10,Данные!$A$6:$CV$6,0))))))</f>
        <v/>
      </c>
      <c r="CK30" s="76" t="str">
        <f>IF($A30="","",IF($AA$4&lt;&gt;"Да","",IF($AA$10="","",IF(COUNTIF(Данные!$A$6:$CV$6,$AA$10)=0,"#FIELD",INDEX(Данные!$A$7:$CV$106,ROW()-19,MATCH($AA$10,Данные!$A$6:$CV$6,0))))))</f>
        <v/>
      </c>
      <c r="CL30" s="76" t="str">
        <f>IF($A30="","",IF($AB$4&lt;&gt;"Да","",IF($AB$10="","",IF(COUNTIF(Данные!$A$6:$CV$6,$AB$10)=0,"#FIELD",INDEX(Данные!$A$7:$CV$106,ROW()-19,MATCH($AB$10,Данные!$A$6:$CV$6,0))))))</f>
        <v/>
      </c>
      <c r="CM30" s="76" t="str">
        <f>IF($A30="","",IF($AC$4&lt;&gt;"Да","",IF($AC$10="","",IF(COUNTIF(Данные!$A$6:$CV$6,$AC$10)=0,"#FIELD",INDEX(Данные!$A$7:$CV$106,ROW()-19,MATCH($AC$10,Данные!$A$6:$CV$6,0))))))</f>
        <v/>
      </c>
      <c r="CN30" s="76" t="str">
        <f>IF($A30="","",IF($AD$4&lt;&gt;"Да","",IF($AD$10="","",IF(COUNTIF(Данные!$A$6:$CV$6,$AD$10)=0,"#FIELD",INDEX(Данные!$A$7:$CV$106,ROW()-19,MATCH($AD$10,Данные!$A$6:$CV$6,0))))))</f>
        <v/>
      </c>
      <c r="CO30" s="77" t="str">
        <f>IF($A30="","",IF($AE$4&lt;&gt;"Да","",IF($AE$10="","",IF(COUNTIF(Данные!$A$6:$CV$6,$AE$10)=0,"#FIELD",INDEX(Данные!$A$7:$CV$106,ROW()-19,MATCH($AE$10,Данные!$A$6:$CV$6,0))))))</f>
        <v/>
      </c>
    </row>
    <row r="31" spans="1:93">
      <c r="A31" s="24" t="str">
        <f>IF(Данные!A18="","",Данные!A18)</f>
        <v>10305_ЗБС</v>
      </c>
      <c r="B31" s="19">
        <f>IF($A31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31="#FIELD",AG31="",AND(OR($B$8="CHANGE_PCT_GE",$B$8="CHANGE_ABS_GE",$B$8="COUNT_FLAG_RULE",$B$8="AND_YES",$B$8="OR_YES"),OR(BL31="#FIELD",BL31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31)))),IF($B$18="LOW_MU",MAX(Настройки!$B$14,$B$16),IF($B$18="NEUTRAL",Настройки!$B$15,IF($B$18="IGNORE","IGNORE",IF(OR(AG31="#FIELD",BL31="#FIELD"),"Поле не найдено","Недостаточно данных")))),IF($B$8="SIGMOID_INC",MAX(Настройки!$B$14,$B$16+($B$17-$B$16)/(1+EXP(-$B$12*(IF(ISNUMBER(AG31),AG31,0)-$B$11)))),IF($B$8="SIGMOID_DEC",MAX(Настройки!$B$14,$B$16+($B$17-$B$16)/(1+EXP($B$12*(IF(ISNUMBER(AG31),AG31,0)-$B$11)))),IF($B$8="TOP_PERCENT",IF((COUNTIF(INDEX(Данные!$A$7:$CV$106,0,MATCH($B$9,Данные!$A$6:$CV$6,0)),"&gt;"&amp;IF(ISNUMBER(AG31),AG31,0))+COUNTIFS(INDEX(Данные!$A$7:$CV$106,0,MATCH($B$9,Данные!$A$6:$CV$6,0)),IF(ISNUMBER(AG31),AG31,0),Данные!$A$7:$A$106,"&lt;"&amp;$A31)+1)/COUNT(INDEX(Данные!$A$7:$CV$106,0,MATCH($B$9,Данные!$A$6:$CV$6,0)))&lt;=$B$11,$B$14,$B$15),IF($B$8="MANUAL_MU",MAX(Настройки!$B$14,MIN(1,IF(ISNUMBER(AG31),AG31,0))),IF($B$8="COUNT_FLAG_RULE",IF(IF(ISNUMBER(AG31),AG31,0)&lt;=$B$11,$B$14,IF(IF(ISNUMBER(AG31),AG31,0)&gt;=$B$12,$B$15,IF(OR(LOWER(LEFT(BL31&amp;"",2))="да",BL31=1),$B$13,$B$15))),IF(OR(AND($B$8="YES_NO",OR(LOWER(LEFT(AG31&amp;"",2))="да",AG31=1)),AND($B$8="THRESHOLD_GE",IF(ISNUMBER(AG31),AG31,0)&gt;=$B$11),AND($B$8="THRESHOLD_GT",IF(ISNUMBER(AG31),AG31,0)&gt;$B$11),AND($B$8="THRESHOLD_LE",IF(ISNUMBER(AG31),AG31,0)&lt;=$B$11),AND($B$8="THRESHOLD_LT",IF(ISNUMBER(AG31),AG31,0)&lt;$B$11),AND($B$8="CHANGE_PCT_GE",IF(IF(ISNUMBER(BL31),BL31,0)=0,IF(ISNUMBER(AG31),AG31,0)&gt;0,(IF(ISNUMBER(AG31),AG31,0)-IF(ISNUMBER(BL31),BL31,0))/ABS(IF(ISNUMBER(BL31),BL31,0))&gt;=$B$11)),AND($B$8="CHANGE_ABS_GE",ABS(IF(ISNUMBER(AG31),AG31,0)-IF(ISNUMBER(BL31),BL31,0))&gt;=$B$11),AND($B$8="COUNT_LT",IF(ISNUMBER(AG31),AG31,0)&lt;$B$11),AND($B$8="COUNT_LE",IF(ISNUMBER(AG31),AG31,0)&lt;=$B$11),AND($B$8="AND_YES",OR(LOWER(LEFT(AG31&amp;"",2))="да",AG31=1),OR(LOWER(LEFT(BL31&amp;"",2))="да",BL31=1)),AND($B$8="OR_YES",OR(OR(LOWER(LEFT(AG31&amp;"",2))="да",AG31=1),OR(LOWER(LEFT(BL31&amp;"",2))="да",BL31=1)))),$B$14,$B$15))))))))))</f>
        <v>0.1</v>
      </c>
      <c r="C31" s="19">
        <f>IF($A31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31="#FIELD",AH31="",AND(OR($C$8="CHANGE_PCT_GE",$C$8="CHANGE_ABS_GE",$C$8="COUNT_FLAG_RULE",$C$8="AND_YES",$C$8="OR_YES"),OR(BM31="#FIELD",BM31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31)))),IF($C$18="LOW_MU",MAX(Настройки!$B$14,$C$16),IF($C$18="NEUTRAL",Настройки!$B$15,IF($C$18="IGNORE","IGNORE",IF(OR(AH31="#FIELD",BM31="#FIELD"),"Поле не найдено","Недостаточно данных")))),IF($C$8="SIGMOID_INC",MAX(Настройки!$B$14,$C$16+($C$17-$C$16)/(1+EXP(-$C$12*(IF(ISNUMBER(AH31),AH31,0)-$C$11)))),IF($C$8="SIGMOID_DEC",MAX(Настройки!$B$14,$C$16+($C$17-$C$16)/(1+EXP($C$12*(IF(ISNUMBER(AH31),AH31,0)-$C$11)))),IF($C$8="TOP_PERCENT",IF((COUNTIF(INDEX(Данные!$A$7:$CV$106,0,MATCH($C$9,Данные!$A$6:$CV$6,0)),"&gt;"&amp;IF(ISNUMBER(AH31),AH31,0))+COUNTIFS(INDEX(Данные!$A$7:$CV$106,0,MATCH($C$9,Данные!$A$6:$CV$6,0)),IF(ISNUMBER(AH31),AH31,0),Данные!$A$7:$A$106,"&lt;"&amp;$A31)+1)/COUNT(INDEX(Данные!$A$7:$CV$106,0,MATCH($C$9,Данные!$A$6:$CV$6,0)))&lt;=$C$11,$C$14,$C$15),IF($C$8="MANUAL_MU",MAX(Настройки!$B$14,MIN(1,IF(ISNUMBER(AH31),AH31,0))),IF($C$8="COUNT_FLAG_RULE",IF(IF(ISNUMBER(AH31),AH31,0)&lt;=$C$11,$C$14,IF(IF(ISNUMBER(AH31),AH31,0)&gt;=$C$12,$C$15,IF(OR(LOWER(LEFT(BM31&amp;"",2))="да",BM31=1),$C$13,$C$15))),IF(OR(AND($C$8="YES_NO",OR(LOWER(LEFT(AH31&amp;"",2))="да",AH31=1)),AND($C$8="THRESHOLD_GE",IF(ISNUMBER(AH31),AH31,0)&gt;=$C$11),AND($C$8="THRESHOLD_GT",IF(ISNUMBER(AH31),AH31,0)&gt;$C$11),AND($C$8="THRESHOLD_LE",IF(ISNUMBER(AH31),AH31,0)&lt;=$C$11),AND($C$8="THRESHOLD_LT",IF(ISNUMBER(AH31),AH31,0)&lt;$C$11),AND($C$8="CHANGE_PCT_GE",IF(IF(ISNUMBER(BM31),BM31,0)=0,IF(ISNUMBER(AH31),AH31,0)&gt;0,(IF(ISNUMBER(AH31),AH31,0)-IF(ISNUMBER(BM31),BM31,0))/ABS(IF(ISNUMBER(BM31),BM31,0))&gt;=$C$11)),AND($C$8="CHANGE_ABS_GE",ABS(IF(ISNUMBER(AH31),AH31,0)-IF(ISNUMBER(BM31),BM31,0))&gt;=$C$11),AND($C$8="COUNT_LT",IF(ISNUMBER(AH31),AH31,0)&lt;$C$11),AND($C$8="COUNT_LE",IF(ISNUMBER(AH31),AH31,0)&lt;=$C$11),AND($C$8="AND_YES",OR(LOWER(LEFT(AH31&amp;"",2))="да",AH31=1),OR(LOWER(LEFT(BM31&amp;"",2))="да",BM31=1)),AND($C$8="OR_YES",OR(OR(LOWER(LEFT(AH31&amp;"",2))="да",AH31=1),OR(LOWER(LEFT(BM31&amp;"",2))="да",BM31=1)))),$C$14,$C$15))))))))))</f>
        <v>0.1</v>
      </c>
      <c r="D31" s="19">
        <f>IF($A31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31="#FIELD",AI31="",AND(OR($D$8="CHANGE_PCT_GE",$D$8="CHANGE_ABS_GE",$D$8="COUNT_FLAG_RULE",$D$8="AND_YES",$D$8="OR_YES"),OR(BN31="#FIELD",BN31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31)))),IF($D$18="LOW_MU",MAX(Настройки!$B$14,$D$16),IF($D$18="NEUTRAL",Настройки!$B$15,IF($D$18="IGNORE","IGNORE",IF(OR(AI31="#FIELD",BN31="#FIELD"),"Поле не найдено","Недостаточно данных")))),IF($D$8="SIGMOID_INC",MAX(Настройки!$B$14,$D$16+($D$17-$D$16)/(1+EXP(-$D$12*(IF(ISNUMBER(AI31),AI31,0)-$D$11)))),IF($D$8="SIGMOID_DEC",MAX(Настройки!$B$14,$D$16+($D$17-$D$16)/(1+EXP($D$12*(IF(ISNUMBER(AI31),AI31,0)-$D$11)))),IF($D$8="TOP_PERCENT",IF((COUNTIF(INDEX(Данные!$A$7:$CV$106,0,MATCH($D$9,Данные!$A$6:$CV$6,0)),"&gt;"&amp;IF(ISNUMBER(AI31),AI31,0))+COUNTIFS(INDEX(Данные!$A$7:$CV$106,0,MATCH($D$9,Данные!$A$6:$CV$6,0)),IF(ISNUMBER(AI31),AI31,0),Данные!$A$7:$A$106,"&lt;"&amp;$A31)+1)/COUNT(INDEX(Данные!$A$7:$CV$106,0,MATCH($D$9,Данные!$A$6:$CV$6,0)))&lt;=$D$11,$D$14,$D$15),IF($D$8="MANUAL_MU",MAX(Настройки!$B$14,MIN(1,IF(ISNUMBER(AI31),AI31,0))),IF($D$8="COUNT_FLAG_RULE",IF(IF(ISNUMBER(AI31),AI31,0)&lt;=$D$11,$D$14,IF(IF(ISNUMBER(AI31),AI31,0)&gt;=$D$12,$D$15,IF(OR(LOWER(LEFT(BN31&amp;"",2))="да",BN31=1),$D$13,$D$15))),IF(OR(AND($D$8="YES_NO",OR(LOWER(LEFT(AI31&amp;"",2))="да",AI31=1)),AND($D$8="THRESHOLD_GE",IF(ISNUMBER(AI31),AI31,0)&gt;=$D$11),AND($D$8="THRESHOLD_GT",IF(ISNUMBER(AI31),AI31,0)&gt;$D$11),AND($D$8="THRESHOLD_LE",IF(ISNUMBER(AI31),AI31,0)&lt;=$D$11),AND($D$8="THRESHOLD_LT",IF(ISNUMBER(AI31),AI31,0)&lt;$D$11),AND($D$8="CHANGE_PCT_GE",IF(IF(ISNUMBER(BN31),BN31,0)=0,IF(ISNUMBER(AI31),AI31,0)&gt;0,(IF(ISNUMBER(AI31),AI31,0)-IF(ISNUMBER(BN31),BN31,0))/ABS(IF(ISNUMBER(BN31),BN31,0))&gt;=$D$11)),AND($D$8="CHANGE_ABS_GE",ABS(IF(ISNUMBER(AI31),AI31,0)-IF(ISNUMBER(BN31),BN31,0))&gt;=$D$11),AND($D$8="COUNT_LT",IF(ISNUMBER(AI31),AI31,0)&lt;$D$11),AND($D$8="COUNT_LE",IF(ISNUMBER(AI31),AI31,0)&lt;=$D$11),AND($D$8="AND_YES",OR(LOWER(LEFT(AI31&amp;"",2))="да",AI31=1),OR(LOWER(LEFT(BN31&amp;"",2))="да",BN31=1)),AND($D$8="OR_YES",OR(OR(LOWER(LEFT(AI31&amp;"",2))="да",AI31=1),OR(LOWER(LEFT(BN31&amp;"",2))="да",BN31=1)))),$D$14,$D$15))))))))))</f>
        <v>1</v>
      </c>
      <c r="E31" s="19">
        <f>IF($A31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31="#FIELD",AJ31="",AND(OR($E$8="CHANGE_PCT_GE",$E$8="CHANGE_ABS_GE",$E$8="COUNT_FLAG_RULE",$E$8="AND_YES",$E$8="OR_YES"),OR(BO31="#FIELD",BO31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31)))),IF($E$18="LOW_MU",MAX(Настройки!$B$14,$E$16),IF($E$18="NEUTRAL",Настройки!$B$15,IF($E$18="IGNORE","IGNORE",IF(OR(AJ31="#FIELD",BO31="#FIELD"),"Поле не найдено","Недостаточно данных")))),IF($E$8="SIGMOID_INC",MAX(Настройки!$B$14,$E$16+($E$17-$E$16)/(1+EXP(-$E$12*(IF(ISNUMBER(AJ31),AJ31,0)-$E$11)))),IF($E$8="SIGMOID_DEC",MAX(Настройки!$B$14,$E$16+($E$17-$E$16)/(1+EXP($E$12*(IF(ISNUMBER(AJ31),AJ31,0)-$E$11)))),IF($E$8="TOP_PERCENT",IF((COUNTIF(INDEX(Данные!$A$7:$CV$106,0,MATCH($E$9,Данные!$A$6:$CV$6,0)),"&gt;"&amp;IF(ISNUMBER(AJ31),AJ31,0))+COUNTIFS(INDEX(Данные!$A$7:$CV$106,0,MATCH($E$9,Данные!$A$6:$CV$6,0)),IF(ISNUMBER(AJ31),AJ31,0),Данные!$A$7:$A$106,"&lt;"&amp;$A31)+1)/COUNT(INDEX(Данные!$A$7:$CV$106,0,MATCH($E$9,Данные!$A$6:$CV$6,0)))&lt;=$E$11,$E$14,$E$15),IF($E$8="MANUAL_MU",MAX(Настройки!$B$14,MIN(1,IF(ISNUMBER(AJ31),AJ31,0))),IF($E$8="COUNT_FLAG_RULE",IF(IF(ISNUMBER(AJ31),AJ31,0)&lt;=$E$11,$E$14,IF(IF(ISNUMBER(AJ31),AJ31,0)&gt;=$E$12,$E$15,IF(OR(LOWER(LEFT(BO31&amp;"",2))="да",BO31=1),$E$13,$E$15))),IF(OR(AND($E$8="YES_NO",OR(LOWER(LEFT(AJ31&amp;"",2))="да",AJ31=1)),AND($E$8="THRESHOLD_GE",IF(ISNUMBER(AJ31),AJ31,0)&gt;=$E$11),AND($E$8="THRESHOLD_GT",IF(ISNUMBER(AJ31),AJ31,0)&gt;$E$11),AND($E$8="THRESHOLD_LE",IF(ISNUMBER(AJ31),AJ31,0)&lt;=$E$11),AND($E$8="THRESHOLD_LT",IF(ISNUMBER(AJ31),AJ31,0)&lt;$E$11),AND($E$8="CHANGE_PCT_GE",IF(IF(ISNUMBER(BO31),BO31,0)=0,IF(ISNUMBER(AJ31),AJ31,0)&gt;0,(IF(ISNUMBER(AJ31),AJ31,0)-IF(ISNUMBER(BO31),BO31,0))/ABS(IF(ISNUMBER(BO31),BO31,0))&gt;=$E$11)),AND($E$8="CHANGE_ABS_GE",ABS(IF(ISNUMBER(AJ31),AJ31,0)-IF(ISNUMBER(BO31),BO31,0))&gt;=$E$11),AND($E$8="COUNT_LT",IF(ISNUMBER(AJ31),AJ31,0)&lt;$E$11),AND($E$8="COUNT_LE",IF(ISNUMBER(AJ31),AJ31,0)&lt;=$E$11),AND($E$8="AND_YES",OR(LOWER(LEFT(AJ31&amp;"",2))="да",AJ31=1),OR(LOWER(LEFT(BO31&amp;"",2))="да",BO31=1)),AND($E$8="OR_YES",OR(OR(LOWER(LEFT(AJ31&amp;"",2))="да",AJ31=1),OR(LOWER(LEFT(BO31&amp;"",2))="да",BO31=1)))),$E$14,$E$15))))))))))</f>
        <v>1</v>
      </c>
      <c r="F31" s="19">
        <f>IF($A31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31="#FIELD",AK31="",AND(OR($F$8="CHANGE_PCT_GE",$F$8="CHANGE_ABS_GE",$F$8="COUNT_FLAG_RULE",$F$8="AND_YES",$F$8="OR_YES"),OR(BP31="#FIELD",BP31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31)))),IF($F$18="LOW_MU",MAX(Настройки!$B$14,$F$16),IF($F$18="NEUTRAL",Настройки!$B$15,IF($F$18="IGNORE","IGNORE",IF(OR(AK31="#FIELD",BP31="#FIELD"),"Поле не найдено","Недостаточно данных")))),IF($F$8="SIGMOID_INC",MAX(Настройки!$B$14,$F$16+($F$17-$F$16)/(1+EXP(-$F$12*(IF(ISNUMBER(AK31),AK31,0)-$F$11)))),IF($F$8="SIGMOID_DEC",MAX(Настройки!$B$14,$F$16+($F$17-$F$16)/(1+EXP($F$12*(IF(ISNUMBER(AK31),AK31,0)-$F$11)))),IF($F$8="TOP_PERCENT",IF((COUNTIF(INDEX(Данные!$A$7:$CV$106,0,MATCH($F$9,Данные!$A$6:$CV$6,0)),"&gt;"&amp;IF(ISNUMBER(AK31),AK31,0))+COUNTIFS(INDEX(Данные!$A$7:$CV$106,0,MATCH($F$9,Данные!$A$6:$CV$6,0)),IF(ISNUMBER(AK31),AK31,0),Данные!$A$7:$A$106,"&lt;"&amp;$A31)+1)/COUNT(INDEX(Данные!$A$7:$CV$106,0,MATCH($F$9,Данные!$A$6:$CV$6,0)))&lt;=$F$11,$F$14,$F$15),IF($F$8="MANUAL_MU",MAX(Настройки!$B$14,MIN(1,IF(ISNUMBER(AK31),AK31,0))),IF($F$8="COUNT_FLAG_RULE",IF(IF(ISNUMBER(AK31),AK31,0)&lt;=$F$11,$F$14,IF(IF(ISNUMBER(AK31),AK31,0)&gt;=$F$12,$F$15,IF(OR(LOWER(LEFT(BP31&amp;"",2))="да",BP31=1),$F$13,$F$15))),IF(OR(AND($F$8="YES_NO",OR(LOWER(LEFT(AK31&amp;"",2))="да",AK31=1)),AND($F$8="THRESHOLD_GE",IF(ISNUMBER(AK31),AK31,0)&gt;=$F$11),AND($F$8="THRESHOLD_GT",IF(ISNUMBER(AK31),AK31,0)&gt;$F$11),AND($F$8="THRESHOLD_LE",IF(ISNUMBER(AK31),AK31,0)&lt;=$F$11),AND($F$8="THRESHOLD_LT",IF(ISNUMBER(AK31),AK31,0)&lt;$F$11),AND($F$8="CHANGE_PCT_GE",IF(IF(ISNUMBER(BP31),BP31,0)=0,IF(ISNUMBER(AK31),AK31,0)&gt;0,(IF(ISNUMBER(AK31),AK31,0)-IF(ISNUMBER(BP31),BP31,0))/ABS(IF(ISNUMBER(BP31),BP31,0))&gt;=$F$11)),AND($F$8="CHANGE_ABS_GE",ABS(IF(ISNUMBER(AK31),AK31,0)-IF(ISNUMBER(BP31),BP31,0))&gt;=$F$11),AND($F$8="COUNT_LT",IF(ISNUMBER(AK31),AK31,0)&lt;$F$11),AND($F$8="COUNT_LE",IF(ISNUMBER(AK31),AK31,0)&lt;=$F$11),AND($F$8="AND_YES",OR(LOWER(LEFT(AK31&amp;"",2))="да",AK31=1),OR(LOWER(LEFT(BP31&amp;"",2))="да",BP31=1)),AND($F$8="OR_YES",OR(OR(LOWER(LEFT(AK31&amp;"",2))="да",AK31=1),OR(LOWER(LEFT(BP31&amp;"",2))="да",BP31=1)))),$F$14,$F$15))))))))))</f>
        <v>1</v>
      </c>
      <c r="G31" s="19">
        <f>IF($A31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31="#FIELD",AL31="",AND(OR($G$8="CHANGE_PCT_GE",$G$8="CHANGE_ABS_GE",$G$8="COUNT_FLAG_RULE",$G$8="AND_YES",$G$8="OR_YES"),OR(BQ31="#FIELD",BQ31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31)))),IF($G$18="LOW_MU",MAX(Настройки!$B$14,$G$16),IF($G$18="NEUTRAL",Настройки!$B$15,IF($G$18="IGNORE","IGNORE",IF(OR(AL31="#FIELD",BQ31="#FIELD"),"Поле не найдено","Недостаточно данных")))),IF($G$8="SIGMOID_INC",MAX(Настройки!$B$14,$G$16+($G$17-$G$16)/(1+EXP(-$G$12*(IF(ISNUMBER(AL31),AL31,0)-$G$11)))),IF($G$8="SIGMOID_DEC",MAX(Настройки!$B$14,$G$16+($G$17-$G$16)/(1+EXP($G$12*(IF(ISNUMBER(AL31),AL31,0)-$G$11)))),IF($G$8="TOP_PERCENT",IF((COUNTIF(INDEX(Данные!$A$7:$CV$106,0,MATCH($G$9,Данные!$A$6:$CV$6,0)),"&gt;"&amp;IF(ISNUMBER(AL31),AL31,0))+COUNTIFS(INDEX(Данные!$A$7:$CV$106,0,MATCH($G$9,Данные!$A$6:$CV$6,0)),IF(ISNUMBER(AL31),AL31,0),Данные!$A$7:$A$106,"&lt;"&amp;$A31)+1)/COUNT(INDEX(Данные!$A$7:$CV$106,0,MATCH($G$9,Данные!$A$6:$CV$6,0)))&lt;=$G$11,$G$14,$G$15),IF($G$8="MANUAL_MU",MAX(Настройки!$B$14,MIN(1,IF(ISNUMBER(AL31),AL31,0))),IF($G$8="COUNT_FLAG_RULE",IF(IF(ISNUMBER(AL31),AL31,0)&lt;=$G$11,$G$14,IF(IF(ISNUMBER(AL31),AL31,0)&gt;=$G$12,$G$15,IF(OR(LOWER(LEFT(BQ31&amp;"",2))="да",BQ31=1),$G$13,$G$15))),IF(OR(AND($G$8="YES_NO",OR(LOWER(LEFT(AL31&amp;"",2))="да",AL31=1)),AND($G$8="THRESHOLD_GE",IF(ISNUMBER(AL31),AL31,0)&gt;=$G$11),AND($G$8="THRESHOLD_GT",IF(ISNUMBER(AL31),AL31,0)&gt;$G$11),AND($G$8="THRESHOLD_LE",IF(ISNUMBER(AL31),AL31,0)&lt;=$G$11),AND($G$8="THRESHOLD_LT",IF(ISNUMBER(AL31),AL31,0)&lt;$G$11),AND($G$8="CHANGE_PCT_GE",IF(IF(ISNUMBER(BQ31),BQ31,0)=0,IF(ISNUMBER(AL31),AL31,0)&gt;0,(IF(ISNUMBER(AL31),AL31,0)-IF(ISNUMBER(BQ31),BQ31,0))/ABS(IF(ISNUMBER(BQ31),BQ31,0))&gt;=$G$11)),AND($G$8="CHANGE_ABS_GE",ABS(IF(ISNUMBER(AL31),AL31,0)-IF(ISNUMBER(BQ31),BQ31,0))&gt;=$G$11),AND($G$8="COUNT_LT",IF(ISNUMBER(AL31),AL31,0)&lt;$G$11),AND($G$8="COUNT_LE",IF(ISNUMBER(AL31),AL31,0)&lt;=$G$11),AND($G$8="AND_YES",OR(LOWER(LEFT(AL31&amp;"",2))="да",AL31=1),OR(LOWER(LEFT(BQ31&amp;"",2))="да",BQ31=1)),AND($G$8="OR_YES",OR(OR(LOWER(LEFT(AL31&amp;"",2))="да",AL31=1),OR(LOWER(LEFT(BQ31&amp;"",2))="да",BQ31=1)))),$G$14,$G$15))))))))))</f>
        <v>0.1</v>
      </c>
      <c r="H31" s="19">
        <f>IF($A31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31="#FIELD",AM31="",AND(OR($H$8="CHANGE_PCT_GE",$H$8="CHANGE_ABS_GE",$H$8="COUNT_FLAG_RULE",$H$8="AND_YES",$H$8="OR_YES"),OR(BR31="#FIELD",BR31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31)))),IF($H$18="LOW_MU",MAX(Настройки!$B$14,$H$16),IF($H$18="NEUTRAL",Настройки!$B$15,IF($H$18="IGNORE","IGNORE",IF(OR(AM31="#FIELD",BR31="#FIELD"),"Поле не найдено","Недостаточно данных")))),IF($H$8="SIGMOID_INC",MAX(Настройки!$B$14,$H$16+($H$17-$H$16)/(1+EXP(-$H$12*(IF(ISNUMBER(AM31),AM31,0)-$H$11)))),IF($H$8="SIGMOID_DEC",MAX(Настройки!$B$14,$H$16+($H$17-$H$16)/(1+EXP($H$12*(IF(ISNUMBER(AM31),AM31,0)-$H$11)))),IF($H$8="TOP_PERCENT",IF((COUNTIF(INDEX(Данные!$A$7:$CV$106,0,MATCH($H$9,Данные!$A$6:$CV$6,0)),"&gt;"&amp;IF(ISNUMBER(AM31),AM31,0))+COUNTIFS(INDEX(Данные!$A$7:$CV$106,0,MATCH($H$9,Данные!$A$6:$CV$6,0)),IF(ISNUMBER(AM31),AM31,0),Данные!$A$7:$A$106,"&lt;"&amp;$A31)+1)/COUNT(INDEX(Данные!$A$7:$CV$106,0,MATCH($H$9,Данные!$A$6:$CV$6,0)))&lt;=$H$11,$H$14,$H$15),IF($H$8="MANUAL_MU",MAX(Настройки!$B$14,MIN(1,IF(ISNUMBER(AM31),AM31,0))),IF($H$8="COUNT_FLAG_RULE",IF(IF(ISNUMBER(AM31),AM31,0)&lt;=$H$11,$H$14,IF(IF(ISNUMBER(AM31),AM31,0)&gt;=$H$12,$H$15,IF(OR(LOWER(LEFT(BR31&amp;"",2))="да",BR31=1),$H$13,$H$15))),IF(OR(AND($H$8="YES_NO",OR(LOWER(LEFT(AM31&amp;"",2))="да",AM31=1)),AND($H$8="THRESHOLD_GE",IF(ISNUMBER(AM31),AM31,0)&gt;=$H$11),AND($H$8="THRESHOLD_GT",IF(ISNUMBER(AM31),AM31,0)&gt;$H$11),AND($H$8="THRESHOLD_LE",IF(ISNUMBER(AM31),AM31,0)&lt;=$H$11),AND($H$8="THRESHOLD_LT",IF(ISNUMBER(AM31),AM31,0)&lt;$H$11),AND($H$8="CHANGE_PCT_GE",IF(IF(ISNUMBER(BR31),BR31,0)=0,IF(ISNUMBER(AM31),AM31,0)&gt;0,(IF(ISNUMBER(AM31),AM31,0)-IF(ISNUMBER(BR31),BR31,0))/ABS(IF(ISNUMBER(BR31),BR31,0))&gt;=$H$11)),AND($H$8="CHANGE_ABS_GE",ABS(IF(ISNUMBER(AM31),AM31,0)-IF(ISNUMBER(BR31),BR31,0))&gt;=$H$11),AND($H$8="COUNT_LT",IF(ISNUMBER(AM31),AM31,0)&lt;$H$11),AND($H$8="COUNT_LE",IF(ISNUMBER(AM31),AM31,0)&lt;=$H$11),AND($H$8="AND_YES",OR(LOWER(LEFT(AM31&amp;"",2))="да",AM31=1),OR(LOWER(LEFT(BR31&amp;"",2))="да",BR31=1)),AND($H$8="OR_YES",OR(OR(LOWER(LEFT(AM31&amp;"",2))="да",AM31=1),OR(LOWER(LEFT(BR31&amp;"",2))="да",BR31=1)))),$H$14,$H$15))))))))))</f>
        <v>6.8458281915170102E-2</v>
      </c>
      <c r="I31" s="19">
        <f>IF($A31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31="#FIELD",AN31="",AND(OR($I$8="CHANGE_PCT_GE",$I$8="CHANGE_ABS_GE",$I$8="COUNT_FLAG_RULE",$I$8="AND_YES",$I$8="OR_YES"),OR(BS31="#FIELD",BS31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31)))),IF($I$18="LOW_MU",MAX(Настройки!$B$14,$I$16),IF($I$18="NEUTRAL",Настройки!$B$15,IF($I$18="IGNORE","IGNORE",IF(OR(AN31="#FIELD",BS31="#FIELD"),"Поле не найдено","Недостаточно данных")))),IF($I$8="SIGMOID_INC",MAX(Настройки!$B$14,$I$16+($I$17-$I$16)/(1+EXP(-$I$12*(IF(ISNUMBER(AN31),AN31,0)-$I$11)))),IF($I$8="SIGMOID_DEC",MAX(Настройки!$B$14,$I$16+($I$17-$I$16)/(1+EXP($I$12*(IF(ISNUMBER(AN31),AN31,0)-$I$11)))),IF($I$8="TOP_PERCENT",IF((COUNTIF(INDEX(Данные!$A$7:$CV$106,0,MATCH($I$9,Данные!$A$6:$CV$6,0)),"&gt;"&amp;IF(ISNUMBER(AN31),AN31,0))+COUNTIFS(INDEX(Данные!$A$7:$CV$106,0,MATCH($I$9,Данные!$A$6:$CV$6,0)),IF(ISNUMBER(AN31),AN31,0),Данные!$A$7:$A$106,"&lt;"&amp;$A31)+1)/COUNT(INDEX(Данные!$A$7:$CV$106,0,MATCH($I$9,Данные!$A$6:$CV$6,0)))&lt;=$I$11,$I$14,$I$15),IF($I$8="MANUAL_MU",MAX(Настройки!$B$14,MIN(1,IF(ISNUMBER(AN31),AN31,0))),IF($I$8="COUNT_FLAG_RULE",IF(IF(ISNUMBER(AN31),AN31,0)&lt;=$I$11,$I$14,IF(IF(ISNUMBER(AN31),AN31,0)&gt;=$I$12,$I$15,IF(OR(LOWER(LEFT(BS31&amp;"",2))="да",BS31=1),$I$13,$I$15))),IF(OR(AND($I$8="YES_NO",OR(LOWER(LEFT(AN31&amp;"",2))="да",AN31=1)),AND($I$8="THRESHOLD_GE",IF(ISNUMBER(AN31),AN31,0)&gt;=$I$11),AND($I$8="THRESHOLD_GT",IF(ISNUMBER(AN31),AN31,0)&gt;$I$11),AND($I$8="THRESHOLD_LE",IF(ISNUMBER(AN31),AN31,0)&lt;=$I$11),AND($I$8="THRESHOLD_LT",IF(ISNUMBER(AN31),AN31,0)&lt;$I$11),AND($I$8="CHANGE_PCT_GE",IF(IF(ISNUMBER(BS31),BS31,0)=0,IF(ISNUMBER(AN31),AN31,0)&gt;0,(IF(ISNUMBER(AN31),AN31,0)-IF(ISNUMBER(BS31),BS31,0))/ABS(IF(ISNUMBER(BS31),BS31,0))&gt;=$I$11)),AND($I$8="CHANGE_ABS_GE",ABS(IF(ISNUMBER(AN31),AN31,0)-IF(ISNUMBER(BS31),BS31,0))&gt;=$I$11),AND($I$8="COUNT_LT",IF(ISNUMBER(AN31),AN31,0)&lt;$I$11),AND($I$8="COUNT_LE",IF(ISNUMBER(AN31),AN31,0)&lt;=$I$11),AND($I$8="AND_YES",OR(LOWER(LEFT(AN31&amp;"",2))="да",AN31=1),OR(LOWER(LEFT(BS31&amp;"",2))="да",BS31=1)),AND($I$8="OR_YES",OR(OR(LOWER(LEFT(AN31&amp;"",2))="да",AN31=1),OR(LOWER(LEFT(BS31&amp;"",2))="да",BS31=1)))),$I$14,$I$15))))))))))</f>
        <v>0.1</v>
      </c>
      <c r="J31" s="19">
        <f>IF($A31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31="#FIELD",AO31="",AND(OR($J$8="CHANGE_PCT_GE",$J$8="CHANGE_ABS_GE",$J$8="COUNT_FLAG_RULE",$J$8="AND_YES",$J$8="OR_YES"),OR(BT31="#FIELD",BT31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31)))),IF($J$18="LOW_MU",MAX(Настройки!$B$14,$J$16),IF($J$18="NEUTRAL",Настройки!$B$15,IF($J$18="IGNORE","IGNORE",IF(OR(AO31="#FIELD",BT31="#FIELD"),"Поле не найдено","Недостаточно данных")))),IF($J$8="SIGMOID_INC",MAX(Настройки!$B$14,$J$16+($J$17-$J$16)/(1+EXP(-$J$12*(IF(ISNUMBER(AO31),AO31,0)-$J$11)))),IF($J$8="SIGMOID_DEC",MAX(Настройки!$B$14,$J$16+($J$17-$J$16)/(1+EXP($J$12*(IF(ISNUMBER(AO31),AO31,0)-$J$11)))),IF($J$8="TOP_PERCENT",IF((COUNTIF(INDEX(Данные!$A$7:$CV$106,0,MATCH($J$9,Данные!$A$6:$CV$6,0)),"&gt;"&amp;IF(ISNUMBER(AO31),AO31,0))+COUNTIFS(INDEX(Данные!$A$7:$CV$106,0,MATCH($J$9,Данные!$A$6:$CV$6,0)),IF(ISNUMBER(AO31),AO31,0),Данные!$A$7:$A$106,"&lt;"&amp;$A31)+1)/COUNT(INDEX(Данные!$A$7:$CV$106,0,MATCH($J$9,Данные!$A$6:$CV$6,0)))&lt;=$J$11,$J$14,$J$15),IF($J$8="MANUAL_MU",MAX(Настройки!$B$14,MIN(1,IF(ISNUMBER(AO31),AO31,0))),IF($J$8="COUNT_FLAG_RULE",IF(IF(ISNUMBER(AO31),AO31,0)&lt;=$J$11,$J$14,IF(IF(ISNUMBER(AO31),AO31,0)&gt;=$J$12,$J$15,IF(OR(LOWER(LEFT(BT31&amp;"",2))="да",BT31=1),$J$13,$J$15))),IF(OR(AND($J$8="YES_NO",OR(LOWER(LEFT(AO31&amp;"",2))="да",AO31=1)),AND($J$8="THRESHOLD_GE",IF(ISNUMBER(AO31),AO31,0)&gt;=$J$11),AND($J$8="THRESHOLD_GT",IF(ISNUMBER(AO31),AO31,0)&gt;$J$11),AND($J$8="THRESHOLD_LE",IF(ISNUMBER(AO31),AO31,0)&lt;=$J$11),AND($J$8="THRESHOLD_LT",IF(ISNUMBER(AO31),AO31,0)&lt;$J$11),AND($J$8="CHANGE_PCT_GE",IF(IF(ISNUMBER(BT31),BT31,0)=0,IF(ISNUMBER(AO31),AO31,0)&gt;0,(IF(ISNUMBER(AO31),AO31,0)-IF(ISNUMBER(BT31),BT31,0))/ABS(IF(ISNUMBER(BT31),BT31,0))&gt;=$J$11)),AND($J$8="CHANGE_ABS_GE",ABS(IF(ISNUMBER(AO31),AO31,0)-IF(ISNUMBER(BT31),BT31,0))&gt;=$J$11),AND($J$8="COUNT_LT",IF(ISNUMBER(AO31),AO31,0)&lt;$J$11),AND($J$8="COUNT_LE",IF(ISNUMBER(AO31),AO31,0)&lt;=$J$11),AND($J$8="AND_YES",OR(LOWER(LEFT(AO31&amp;"",2))="да",AO31=1),OR(LOWER(LEFT(BT31&amp;"",2))="да",BT31=1)),AND($J$8="OR_YES",OR(OR(LOWER(LEFT(AO31&amp;"",2))="да",AO31=1),OR(LOWER(LEFT(BT31&amp;"",2))="да",BT31=1)))),$J$14,$J$15))))))))))</f>
        <v>3.8475512716761117E-5</v>
      </c>
      <c r="K31" s="19" t="str">
        <f>IF($A31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31="#FIELD",AP31="",AND(OR($K$8="CHANGE_PCT_GE",$K$8="CHANGE_ABS_GE",$K$8="COUNT_FLAG_RULE",$K$8="AND_YES",$K$8="OR_YES"),OR(BU31="#FIELD",BU31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31)))),IF($K$18="LOW_MU",MAX(Настройки!$B$14,$K$16),IF($K$18="NEUTRAL",Настройки!$B$15,IF($K$18="IGNORE","IGNORE",IF(OR(AP31="#FIELD",BU31="#FIELD"),"Поле не найдено","Недостаточно данных")))),IF($K$8="SIGMOID_INC",MAX(Настройки!$B$14,$K$16+($K$17-$K$16)/(1+EXP(-$K$12*(IF(ISNUMBER(AP31),AP31,0)-$K$11)))),IF($K$8="SIGMOID_DEC",MAX(Настройки!$B$14,$K$16+($K$17-$K$16)/(1+EXP($K$12*(IF(ISNUMBER(AP31),AP31,0)-$K$11)))),IF($K$8="TOP_PERCENT",IF((COUNTIF(INDEX(Данные!$A$7:$CV$106,0,MATCH($K$9,Данные!$A$6:$CV$6,0)),"&gt;"&amp;IF(ISNUMBER(AP31),AP31,0))+COUNTIFS(INDEX(Данные!$A$7:$CV$106,0,MATCH($K$9,Данные!$A$6:$CV$6,0)),IF(ISNUMBER(AP31),AP31,0),Данные!$A$7:$A$106,"&lt;"&amp;$A31)+1)/COUNT(INDEX(Данные!$A$7:$CV$106,0,MATCH($K$9,Данные!$A$6:$CV$6,0)))&lt;=$K$11,$K$14,$K$15),IF($K$8="MANUAL_MU",MAX(Настройки!$B$14,MIN(1,IF(ISNUMBER(AP31),AP31,0))),IF($K$8="COUNT_FLAG_RULE",IF(IF(ISNUMBER(AP31),AP31,0)&lt;=$K$11,$K$14,IF(IF(ISNUMBER(AP31),AP31,0)&gt;=$K$12,$K$15,IF(OR(LOWER(LEFT(BU31&amp;"",2))="да",BU31=1),$K$13,$K$15))),IF(OR(AND($K$8="YES_NO",OR(LOWER(LEFT(AP31&amp;"",2))="да",AP31=1)),AND($K$8="THRESHOLD_GE",IF(ISNUMBER(AP31),AP31,0)&gt;=$K$11),AND($K$8="THRESHOLD_GT",IF(ISNUMBER(AP31),AP31,0)&gt;$K$11),AND($K$8="THRESHOLD_LE",IF(ISNUMBER(AP31),AP31,0)&lt;=$K$11),AND($K$8="THRESHOLD_LT",IF(ISNUMBER(AP31),AP31,0)&lt;$K$11),AND($K$8="CHANGE_PCT_GE",IF(IF(ISNUMBER(BU31),BU31,0)=0,IF(ISNUMBER(AP31),AP31,0)&gt;0,(IF(ISNUMBER(AP31),AP31,0)-IF(ISNUMBER(BU31),BU31,0))/ABS(IF(ISNUMBER(BU31),BU31,0))&gt;=$K$11)),AND($K$8="CHANGE_ABS_GE",ABS(IF(ISNUMBER(AP31),AP31,0)-IF(ISNUMBER(BU31),BU31,0))&gt;=$K$11),AND($K$8="COUNT_LT",IF(ISNUMBER(AP31),AP31,0)&lt;$K$11),AND($K$8="COUNT_LE",IF(ISNUMBER(AP31),AP31,0)&lt;=$K$11),AND($K$8="AND_YES",OR(LOWER(LEFT(AP31&amp;"",2))="да",AP31=1),OR(LOWER(LEFT(BU31&amp;"",2))="да",BU31=1)),AND($K$8="OR_YES",OR(OR(LOWER(LEFT(AP31&amp;"",2))="да",AP31=1),OR(LOWER(LEFT(BU31&amp;"",2))="да",BU31=1)))),$K$14,$K$15))))))))))</f>
        <v/>
      </c>
      <c r="L31" s="19" t="str">
        <f>IF($A31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31="#FIELD",AQ31="",AND(OR($L$8="CHANGE_PCT_GE",$L$8="CHANGE_ABS_GE",$L$8="COUNT_FLAG_RULE",$L$8="AND_YES",$L$8="OR_YES"),OR(BV31="#FIELD",BV31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31)))),IF($L$18="LOW_MU",MAX(Настройки!$B$14,$L$16),IF($L$18="NEUTRAL",Настройки!$B$15,IF($L$18="IGNORE","IGNORE",IF(OR(AQ31="#FIELD",BV31="#FIELD"),"Поле не найдено","Недостаточно данных")))),IF($L$8="SIGMOID_INC",MAX(Настройки!$B$14,$L$16+($L$17-$L$16)/(1+EXP(-$L$12*(IF(ISNUMBER(AQ31),AQ31,0)-$L$11)))),IF($L$8="SIGMOID_DEC",MAX(Настройки!$B$14,$L$16+($L$17-$L$16)/(1+EXP($L$12*(IF(ISNUMBER(AQ31),AQ31,0)-$L$11)))),IF($L$8="TOP_PERCENT",IF((COUNTIF(INDEX(Данные!$A$7:$CV$106,0,MATCH($L$9,Данные!$A$6:$CV$6,0)),"&gt;"&amp;IF(ISNUMBER(AQ31),AQ31,0))+COUNTIFS(INDEX(Данные!$A$7:$CV$106,0,MATCH($L$9,Данные!$A$6:$CV$6,0)),IF(ISNUMBER(AQ31),AQ31,0),Данные!$A$7:$A$106,"&lt;"&amp;$A31)+1)/COUNT(INDEX(Данные!$A$7:$CV$106,0,MATCH($L$9,Данные!$A$6:$CV$6,0)))&lt;=$L$11,$L$14,$L$15),IF($L$8="MANUAL_MU",MAX(Настройки!$B$14,MIN(1,IF(ISNUMBER(AQ31),AQ31,0))),IF($L$8="COUNT_FLAG_RULE",IF(IF(ISNUMBER(AQ31),AQ31,0)&lt;=$L$11,$L$14,IF(IF(ISNUMBER(AQ31),AQ31,0)&gt;=$L$12,$L$15,IF(OR(LOWER(LEFT(BV31&amp;"",2))="да",BV31=1),$L$13,$L$15))),IF(OR(AND($L$8="YES_NO",OR(LOWER(LEFT(AQ31&amp;"",2))="да",AQ31=1)),AND($L$8="THRESHOLD_GE",IF(ISNUMBER(AQ31),AQ31,0)&gt;=$L$11),AND($L$8="THRESHOLD_GT",IF(ISNUMBER(AQ31),AQ31,0)&gt;$L$11),AND($L$8="THRESHOLD_LE",IF(ISNUMBER(AQ31),AQ31,0)&lt;=$L$11),AND($L$8="THRESHOLD_LT",IF(ISNUMBER(AQ31),AQ31,0)&lt;$L$11),AND($L$8="CHANGE_PCT_GE",IF(IF(ISNUMBER(BV31),BV31,0)=0,IF(ISNUMBER(AQ31),AQ31,0)&gt;0,(IF(ISNUMBER(AQ31),AQ31,0)-IF(ISNUMBER(BV31),BV31,0))/ABS(IF(ISNUMBER(BV31),BV31,0))&gt;=$L$11)),AND($L$8="CHANGE_ABS_GE",ABS(IF(ISNUMBER(AQ31),AQ31,0)-IF(ISNUMBER(BV31),BV31,0))&gt;=$L$11),AND($L$8="COUNT_LT",IF(ISNUMBER(AQ31),AQ31,0)&lt;$L$11),AND($L$8="COUNT_LE",IF(ISNUMBER(AQ31),AQ31,0)&lt;=$L$11),AND($L$8="AND_YES",OR(LOWER(LEFT(AQ31&amp;"",2))="да",AQ31=1),OR(LOWER(LEFT(BV31&amp;"",2))="да",BV31=1)),AND($L$8="OR_YES",OR(OR(LOWER(LEFT(AQ31&amp;"",2))="да",AQ31=1),OR(LOWER(LEFT(BV31&amp;"",2))="да",BV31=1)))),$L$14,$L$15))))))))))</f>
        <v/>
      </c>
      <c r="M31" s="19" t="str">
        <f>IF($A31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31="#FIELD",AR31="",AND(OR($M$8="CHANGE_PCT_GE",$M$8="CHANGE_ABS_GE",$M$8="COUNT_FLAG_RULE",$M$8="AND_YES",$M$8="OR_YES"),OR(BW31="#FIELD",BW31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31)))),IF($M$18="LOW_MU",MAX(Настройки!$B$14,$M$16),IF($M$18="NEUTRAL",Настройки!$B$15,IF($M$18="IGNORE","IGNORE",IF(OR(AR31="#FIELD",BW31="#FIELD"),"Поле не найдено","Недостаточно данных")))),IF($M$8="SIGMOID_INC",MAX(Настройки!$B$14,$M$16+($M$17-$M$16)/(1+EXP(-$M$12*(IF(ISNUMBER(AR31),AR31,0)-$M$11)))),IF($M$8="SIGMOID_DEC",MAX(Настройки!$B$14,$M$16+($M$17-$M$16)/(1+EXP($M$12*(IF(ISNUMBER(AR31),AR31,0)-$M$11)))),IF($M$8="TOP_PERCENT",IF((COUNTIF(INDEX(Данные!$A$7:$CV$106,0,MATCH($M$9,Данные!$A$6:$CV$6,0)),"&gt;"&amp;IF(ISNUMBER(AR31),AR31,0))+COUNTIFS(INDEX(Данные!$A$7:$CV$106,0,MATCH($M$9,Данные!$A$6:$CV$6,0)),IF(ISNUMBER(AR31),AR31,0),Данные!$A$7:$A$106,"&lt;"&amp;$A31)+1)/COUNT(INDEX(Данные!$A$7:$CV$106,0,MATCH($M$9,Данные!$A$6:$CV$6,0)))&lt;=$M$11,$M$14,$M$15),IF($M$8="MANUAL_MU",MAX(Настройки!$B$14,MIN(1,IF(ISNUMBER(AR31),AR31,0))),IF($M$8="COUNT_FLAG_RULE",IF(IF(ISNUMBER(AR31),AR31,0)&lt;=$M$11,$M$14,IF(IF(ISNUMBER(AR31),AR31,0)&gt;=$M$12,$M$15,IF(OR(LOWER(LEFT(BW31&amp;"",2))="да",BW31=1),$M$13,$M$15))),IF(OR(AND($M$8="YES_NO",OR(LOWER(LEFT(AR31&amp;"",2))="да",AR31=1)),AND($M$8="THRESHOLD_GE",IF(ISNUMBER(AR31),AR31,0)&gt;=$M$11),AND($M$8="THRESHOLD_GT",IF(ISNUMBER(AR31),AR31,0)&gt;$M$11),AND($M$8="THRESHOLD_LE",IF(ISNUMBER(AR31),AR31,0)&lt;=$M$11),AND($M$8="THRESHOLD_LT",IF(ISNUMBER(AR31),AR31,0)&lt;$M$11),AND($M$8="CHANGE_PCT_GE",IF(IF(ISNUMBER(BW31),BW31,0)=0,IF(ISNUMBER(AR31),AR31,0)&gt;0,(IF(ISNUMBER(AR31),AR31,0)-IF(ISNUMBER(BW31),BW31,0))/ABS(IF(ISNUMBER(BW31),BW31,0))&gt;=$M$11)),AND($M$8="CHANGE_ABS_GE",ABS(IF(ISNUMBER(AR31),AR31,0)-IF(ISNUMBER(BW31),BW31,0))&gt;=$M$11),AND($M$8="COUNT_LT",IF(ISNUMBER(AR31),AR31,0)&lt;$M$11),AND($M$8="COUNT_LE",IF(ISNUMBER(AR31),AR31,0)&lt;=$M$11),AND($M$8="AND_YES",OR(LOWER(LEFT(AR31&amp;"",2))="да",AR31=1),OR(LOWER(LEFT(BW31&amp;"",2))="да",BW31=1)),AND($M$8="OR_YES",OR(OR(LOWER(LEFT(AR31&amp;"",2))="да",AR31=1),OR(LOWER(LEFT(BW31&amp;"",2))="да",BW31=1)))),$M$14,$M$15))))))))))</f>
        <v/>
      </c>
      <c r="N31" s="19" t="str">
        <f>IF($A31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31="#FIELD",AS31="",AND(OR($N$8="CHANGE_PCT_GE",$N$8="CHANGE_ABS_GE",$N$8="COUNT_FLAG_RULE",$N$8="AND_YES",$N$8="OR_YES"),OR(BX31="#FIELD",BX31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31)))),IF($N$18="LOW_MU",MAX(Настройки!$B$14,$N$16),IF($N$18="NEUTRAL",Настройки!$B$15,IF($N$18="IGNORE","IGNORE",IF(OR(AS31="#FIELD",BX31="#FIELD"),"Поле не найдено","Недостаточно данных")))),IF($N$8="SIGMOID_INC",MAX(Настройки!$B$14,$N$16+($N$17-$N$16)/(1+EXP(-$N$12*(IF(ISNUMBER(AS31),AS31,0)-$N$11)))),IF($N$8="SIGMOID_DEC",MAX(Настройки!$B$14,$N$16+($N$17-$N$16)/(1+EXP($N$12*(IF(ISNUMBER(AS31),AS31,0)-$N$11)))),IF($N$8="TOP_PERCENT",IF((COUNTIF(INDEX(Данные!$A$7:$CV$106,0,MATCH($N$9,Данные!$A$6:$CV$6,0)),"&gt;"&amp;IF(ISNUMBER(AS31),AS31,0))+COUNTIFS(INDEX(Данные!$A$7:$CV$106,0,MATCH($N$9,Данные!$A$6:$CV$6,0)),IF(ISNUMBER(AS31),AS31,0),Данные!$A$7:$A$106,"&lt;"&amp;$A31)+1)/COUNT(INDEX(Данные!$A$7:$CV$106,0,MATCH($N$9,Данные!$A$6:$CV$6,0)))&lt;=$N$11,$N$14,$N$15),IF($N$8="MANUAL_MU",MAX(Настройки!$B$14,MIN(1,IF(ISNUMBER(AS31),AS31,0))),IF($N$8="COUNT_FLAG_RULE",IF(IF(ISNUMBER(AS31),AS31,0)&lt;=$N$11,$N$14,IF(IF(ISNUMBER(AS31),AS31,0)&gt;=$N$12,$N$15,IF(OR(LOWER(LEFT(BX31&amp;"",2))="да",BX31=1),$N$13,$N$15))),IF(OR(AND($N$8="YES_NO",OR(LOWER(LEFT(AS31&amp;"",2))="да",AS31=1)),AND($N$8="THRESHOLD_GE",IF(ISNUMBER(AS31),AS31,0)&gt;=$N$11),AND($N$8="THRESHOLD_GT",IF(ISNUMBER(AS31),AS31,0)&gt;$N$11),AND($N$8="THRESHOLD_LE",IF(ISNUMBER(AS31),AS31,0)&lt;=$N$11),AND($N$8="THRESHOLD_LT",IF(ISNUMBER(AS31),AS31,0)&lt;$N$11),AND($N$8="CHANGE_PCT_GE",IF(IF(ISNUMBER(BX31),BX31,0)=0,IF(ISNUMBER(AS31),AS31,0)&gt;0,(IF(ISNUMBER(AS31),AS31,0)-IF(ISNUMBER(BX31),BX31,0))/ABS(IF(ISNUMBER(BX31),BX31,0))&gt;=$N$11)),AND($N$8="CHANGE_ABS_GE",ABS(IF(ISNUMBER(AS31),AS31,0)-IF(ISNUMBER(BX31),BX31,0))&gt;=$N$11),AND($N$8="COUNT_LT",IF(ISNUMBER(AS31),AS31,0)&lt;$N$11),AND($N$8="COUNT_LE",IF(ISNUMBER(AS31),AS31,0)&lt;=$N$11),AND($N$8="AND_YES",OR(LOWER(LEFT(AS31&amp;"",2))="да",AS31=1),OR(LOWER(LEFT(BX31&amp;"",2))="да",BX31=1)),AND($N$8="OR_YES",OR(OR(LOWER(LEFT(AS31&amp;"",2))="да",AS31=1),OR(LOWER(LEFT(BX31&amp;"",2))="да",BX31=1)))),$N$14,$N$15))))))))))</f>
        <v/>
      </c>
      <c r="O31" s="19" t="str">
        <f>IF($A31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31="#FIELD",AT31="",AND(OR($O$8="CHANGE_PCT_GE",$O$8="CHANGE_ABS_GE",$O$8="COUNT_FLAG_RULE",$O$8="AND_YES",$O$8="OR_YES"),OR(BY31="#FIELD",BY31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31)))),IF($O$18="LOW_MU",MAX(Настройки!$B$14,$O$16),IF($O$18="NEUTRAL",Настройки!$B$15,IF($O$18="IGNORE","IGNORE",IF(OR(AT31="#FIELD",BY31="#FIELD"),"Поле не найдено","Недостаточно данных")))),IF($O$8="SIGMOID_INC",MAX(Настройки!$B$14,$O$16+($O$17-$O$16)/(1+EXP(-$O$12*(IF(ISNUMBER(AT31),AT31,0)-$O$11)))),IF($O$8="SIGMOID_DEC",MAX(Настройки!$B$14,$O$16+($O$17-$O$16)/(1+EXP($O$12*(IF(ISNUMBER(AT31),AT31,0)-$O$11)))),IF($O$8="TOP_PERCENT",IF((COUNTIF(INDEX(Данные!$A$7:$CV$106,0,MATCH($O$9,Данные!$A$6:$CV$6,0)),"&gt;"&amp;IF(ISNUMBER(AT31),AT31,0))+COUNTIFS(INDEX(Данные!$A$7:$CV$106,0,MATCH($O$9,Данные!$A$6:$CV$6,0)),IF(ISNUMBER(AT31),AT31,0),Данные!$A$7:$A$106,"&lt;"&amp;$A31)+1)/COUNT(INDEX(Данные!$A$7:$CV$106,0,MATCH($O$9,Данные!$A$6:$CV$6,0)))&lt;=$O$11,$O$14,$O$15),IF($O$8="MANUAL_MU",MAX(Настройки!$B$14,MIN(1,IF(ISNUMBER(AT31),AT31,0))),IF($O$8="COUNT_FLAG_RULE",IF(IF(ISNUMBER(AT31),AT31,0)&lt;=$O$11,$O$14,IF(IF(ISNUMBER(AT31),AT31,0)&gt;=$O$12,$O$15,IF(OR(LOWER(LEFT(BY31&amp;"",2))="да",BY31=1),$O$13,$O$15))),IF(OR(AND($O$8="YES_NO",OR(LOWER(LEFT(AT31&amp;"",2))="да",AT31=1)),AND($O$8="THRESHOLD_GE",IF(ISNUMBER(AT31),AT31,0)&gt;=$O$11),AND($O$8="THRESHOLD_GT",IF(ISNUMBER(AT31),AT31,0)&gt;$O$11),AND($O$8="THRESHOLD_LE",IF(ISNUMBER(AT31),AT31,0)&lt;=$O$11),AND($O$8="THRESHOLD_LT",IF(ISNUMBER(AT31),AT31,0)&lt;$O$11),AND($O$8="CHANGE_PCT_GE",IF(IF(ISNUMBER(BY31),BY31,0)=0,IF(ISNUMBER(AT31),AT31,0)&gt;0,(IF(ISNUMBER(AT31),AT31,0)-IF(ISNUMBER(BY31),BY31,0))/ABS(IF(ISNUMBER(BY31),BY31,0))&gt;=$O$11)),AND($O$8="CHANGE_ABS_GE",ABS(IF(ISNUMBER(AT31),AT31,0)-IF(ISNUMBER(BY31),BY31,0))&gt;=$O$11),AND($O$8="COUNT_LT",IF(ISNUMBER(AT31),AT31,0)&lt;$O$11),AND($O$8="COUNT_LE",IF(ISNUMBER(AT31),AT31,0)&lt;=$O$11),AND($O$8="AND_YES",OR(LOWER(LEFT(AT31&amp;"",2))="да",AT31=1),OR(LOWER(LEFT(BY31&amp;"",2))="да",BY31=1)),AND($O$8="OR_YES",OR(OR(LOWER(LEFT(AT31&amp;"",2))="да",AT31=1),OR(LOWER(LEFT(BY31&amp;"",2))="да",BY31=1)))),$O$14,$O$15))))))))))</f>
        <v/>
      </c>
      <c r="P31" s="19" t="str">
        <f>IF($A31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31="#FIELD",AU31="",AND(OR($P$8="CHANGE_PCT_GE",$P$8="CHANGE_ABS_GE",$P$8="COUNT_FLAG_RULE",$P$8="AND_YES",$P$8="OR_YES"),OR(BZ31="#FIELD",BZ31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31)))),IF($P$18="LOW_MU",MAX(Настройки!$B$14,$P$16),IF($P$18="NEUTRAL",Настройки!$B$15,IF($P$18="IGNORE","IGNORE",IF(OR(AU31="#FIELD",BZ31="#FIELD"),"Поле не найдено","Недостаточно данных")))),IF($P$8="SIGMOID_INC",MAX(Настройки!$B$14,$P$16+($P$17-$P$16)/(1+EXP(-$P$12*(IF(ISNUMBER(AU31),AU31,0)-$P$11)))),IF($P$8="SIGMOID_DEC",MAX(Настройки!$B$14,$P$16+($P$17-$P$16)/(1+EXP($P$12*(IF(ISNUMBER(AU31),AU31,0)-$P$11)))),IF($P$8="TOP_PERCENT",IF((COUNTIF(INDEX(Данные!$A$7:$CV$106,0,MATCH($P$9,Данные!$A$6:$CV$6,0)),"&gt;"&amp;IF(ISNUMBER(AU31),AU31,0))+COUNTIFS(INDEX(Данные!$A$7:$CV$106,0,MATCH($P$9,Данные!$A$6:$CV$6,0)),IF(ISNUMBER(AU31),AU31,0),Данные!$A$7:$A$106,"&lt;"&amp;$A31)+1)/COUNT(INDEX(Данные!$A$7:$CV$106,0,MATCH($P$9,Данные!$A$6:$CV$6,0)))&lt;=$P$11,$P$14,$P$15),IF($P$8="MANUAL_MU",MAX(Настройки!$B$14,MIN(1,IF(ISNUMBER(AU31),AU31,0))),IF($P$8="COUNT_FLAG_RULE",IF(IF(ISNUMBER(AU31),AU31,0)&lt;=$P$11,$P$14,IF(IF(ISNUMBER(AU31),AU31,0)&gt;=$P$12,$P$15,IF(OR(LOWER(LEFT(BZ31&amp;"",2))="да",BZ31=1),$P$13,$P$15))),IF(OR(AND($P$8="YES_NO",OR(LOWER(LEFT(AU31&amp;"",2))="да",AU31=1)),AND($P$8="THRESHOLD_GE",IF(ISNUMBER(AU31),AU31,0)&gt;=$P$11),AND($P$8="THRESHOLD_GT",IF(ISNUMBER(AU31),AU31,0)&gt;$P$11),AND($P$8="THRESHOLD_LE",IF(ISNUMBER(AU31),AU31,0)&lt;=$P$11),AND($P$8="THRESHOLD_LT",IF(ISNUMBER(AU31),AU31,0)&lt;$P$11),AND($P$8="CHANGE_PCT_GE",IF(IF(ISNUMBER(BZ31),BZ31,0)=0,IF(ISNUMBER(AU31),AU31,0)&gt;0,(IF(ISNUMBER(AU31),AU31,0)-IF(ISNUMBER(BZ31),BZ31,0))/ABS(IF(ISNUMBER(BZ31),BZ31,0))&gt;=$P$11)),AND($P$8="CHANGE_ABS_GE",ABS(IF(ISNUMBER(AU31),AU31,0)-IF(ISNUMBER(BZ31),BZ31,0))&gt;=$P$11),AND($P$8="COUNT_LT",IF(ISNUMBER(AU31),AU31,0)&lt;$P$11),AND($P$8="COUNT_LE",IF(ISNUMBER(AU31),AU31,0)&lt;=$P$11),AND($P$8="AND_YES",OR(LOWER(LEFT(AU31&amp;"",2))="да",AU31=1),OR(LOWER(LEFT(BZ31&amp;"",2))="да",BZ31=1)),AND($P$8="OR_YES",OR(OR(LOWER(LEFT(AU31&amp;"",2))="да",AU31=1),OR(LOWER(LEFT(BZ31&amp;"",2))="да",BZ31=1)))),$P$14,$P$15))))))))))</f>
        <v/>
      </c>
      <c r="Q31" s="19" t="str">
        <f>IF($A31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31="#FIELD",AV31="",AND(OR($Q$8="CHANGE_PCT_GE",$Q$8="CHANGE_ABS_GE",$Q$8="COUNT_FLAG_RULE",$Q$8="AND_YES",$Q$8="OR_YES"),OR(CA31="#FIELD",CA31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31)))),IF($Q$18="LOW_MU",MAX(Настройки!$B$14,$Q$16),IF($Q$18="NEUTRAL",Настройки!$B$15,IF($Q$18="IGNORE","IGNORE",IF(OR(AV31="#FIELD",CA31="#FIELD"),"Поле не найдено","Недостаточно данных")))),IF($Q$8="SIGMOID_INC",MAX(Настройки!$B$14,$Q$16+($Q$17-$Q$16)/(1+EXP(-$Q$12*(IF(ISNUMBER(AV31),AV31,0)-$Q$11)))),IF($Q$8="SIGMOID_DEC",MAX(Настройки!$B$14,$Q$16+($Q$17-$Q$16)/(1+EXP($Q$12*(IF(ISNUMBER(AV31),AV31,0)-$Q$11)))),IF($Q$8="TOP_PERCENT",IF((COUNTIF(INDEX(Данные!$A$7:$CV$106,0,MATCH($Q$9,Данные!$A$6:$CV$6,0)),"&gt;"&amp;IF(ISNUMBER(AV31),AV31,0))+COUNTIFS(INDEX(Данные!$A$7:$CV$106,0,MATCH($Q$9,Данные!$A$6:$CV$6,0)),IF(ISNUMBER(AV31),AV31,0),Данные!$A$7:$A$106,"&lt;"&amp;$A31)+1)/COUNT(INDEX(Данные!$A$7:$CV$106,0,MATCH($Q$9,Данные!$A$6:$CV$6,0)))&lt;=$Q$11,$Q$14,$Q$15),IF($Q$8="MANUAL_MU",MAX(Настройки!$B$14,MIN(1,IF(ISNUMBER(AV31),AV31,0))),IF($Q$8="COUNT_FLAG_RULE",IF(IF(ISNUMBER(AV31),AV31,0)&lt;=$Q$11,$Q$14,IF(IF(ISNUMBER(AV31),AV31,0)&gt;=$Q$12,$Q$15,IF(OR(LOWER(LEFT(CA31&amp;"",2))="да",CA31=1),$Q$13,$Q$15))),IF(OR(AND($Q$8="YES_NO",OR(LOWER(LEFT(AV31&amp;"",2))="да",AV31=1)),AND($Q$8="THRESHOLD_GE",IF(ISNUMBER(AV31),AV31,0)&gt;=$Q$11),AND($Q$8="THRESHOLD_GT",IF(ISNUMBER(AV31),AV31,0)&gt;$Q$11),AND($Q$8="THRESHOLD_LE",IF(ISNUMBER(AV31),AV31,0)&lt;=$Q$11),AND($Q$8="THRESHOLD_LT",IF(ISNUMBER(AV31),AV31,0)&lt;$Q$11),AND($Q$8="CHANGE_PCT_GE",IF(IF(ISNUMBER(CA31),CA31,0)=0,IF(ISNUMBER(AV31),AV31,0)&gt;0,(IF(ISNUMBER(AV31),AV31,0)-IF(ISNUMBER(CA31),CA31,0))/ABS(IF(ISNUMBER(CA31),CA31,0))&gt;=$Q$11)),AND($Q$8="CHANGE_ABS_GE",ABS(IF(ISNUMBER(AV31),AV31,0)-IF(ISNUMBER(CA31),CA31,0))&gt;=$Q$11),AND($Q$8="COUNT_LT",IF(ISNUMBER(AV31),AV31,0)&lt;$Q$11),AND($Q$8="COUNT_LE",IF(ISNUMBER(AV31),AV31,0)&lt;=$Q$11),AND($Q$8="AND_YES",OR(LOWER(LEFT(AV31&amp;"",2))="да",AV31=1),OR(LOWER(LEFT(CA31&amp;"",2))="да",CA31=1)),AND($Q$8="OR_YES",OR(OR(LOWER(LEFT(AV31&amp;"",2))="да",AV31=1),OR(LOWER(LEFT(CA31&amp;"",2))="да",CA31=1)))),$Q$14,$Q$15))))))))))</f>
        <v/>
      </c>
      <c r="R31" s="69" t="str">
        <f>IF($A31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31="#FIELD",AW31="",AND(OR($R$8="CHANGE_PCT_GE",$R$8="CHANGE_ABS_GE",$R$8="COUNT_FLAG_RULE",$R$8="AND_YES",$R$8="OR_YES"),OR(CB31="#FIELD",CB31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31)))),IF($R$18="LOW_MU",MAX(Настройки!$B$14,$R$16),IF($R$18="NEUTRAL",Настройки!$B$15,IF($R$18="IGNORE","IGNORE",IF(OR(AW31="#FIELD",CB31="#FIELD"),"Поле не найдено","Недостаточно данных")))),IF($R$8="SIGMOID_INC",MAX(Настройки!$B$14,$R$16+($R$17-$R$16)/(1+EXP(-$R$12*(IF(ISNUMBER(AW31),AW31,0)-$R$11)))),IF($R$8="SIGMOID_DEC",MAX(Настройки!$B$14,$R$16+($R$17-$R$16)/(1+EXP($R$12*(IF(ISNUMBER(AW31),AW31,0)-$R$11)))),IF($R$8="TOP_PERCENT",IF((COUNTIF(INDEX(Данные!$A$7:$CV$106,0,MATCH($R$9,Данные!$A$6:$CV$6,0)),"&gt;"&amp;IF(ISNUMBER(AW31),AW31,0))+COUNTIFS(INDEX(Данные!$A$7:$CV$106,0,MATCH($R$9,Данные!$A$6:$CV$6,0)),IF(ISNUMBER(AW31),AW31,0),Данные!$A$7:$A$106,"&lt;"&amp;$A31)+1)/COUNT(INDEX(Данные!$A$7:$CV$106,0,MATCH($R$9,Данные!$A$6:$CV$6,0)))&lt;=$R$11,$R$14,$R$15),IF($R$8="MANUAL_MU",MAX(Настройки!$B$14,MIN(1,IF(ISNUMBER(AW31),AW31,0))),IF($R$8="COUNT_FLAG_RULE",IF(IF(ISNUMBER(AW31),AW31,0)&lt;=$R$11,$R$14,IF(IF(ISNUMBER(AW31),AW31,0)&gt;=$R$12,$R$15,IF(OR(LOWER(LEFT(CB31&amp;"",2))="да",CB31=1),$R$13,$R$15))),IF(OR(AND($R$8="YES_NO",OR(LOWER(LEFT(AW31&amp;"",2))="да",AW31=1)),AND($R$8="THRESHOLD_GE",IF(ISNUMBER(AW31),AW31,0)&gt;=$R$11),AND($R$8="THRESHOLD_GT",IF(ISNUMBER(AW31),AW31,0)&gt;$R$11),AND($R$8="THRESHOLD_LE",IF(ISNUMBER(AW31),AW31,0)&lt;=$R$11),AND($R$8="THRESHOLD_LT",IF(ISNUMBER(AW31),AW31,0)&lt;$R$11),AND($R$8="CHANGE_PCT_GE",IF(IF(ISNUMBER(CB31),CB31,0)=0,IF(ISNUMBER(AW31),AW31,0)&gt;0,(IF(ISNUMBER(AW31),AW31,0)-IF(ISNUMBER(CB31),CB31,0))/ABS(IF(ISNUMBER(CB31),CB31,0))&gt;=$R$11)),AND($R$8="CHANGE_ABS_GE",ABS(IF(ISNUMBER(AW31),AW31,0)-IF(ISNUMBER(CB31),CB31,0))&gt;=$R$11),AND($R$8="COUNT_LT",IF(ISNUMBER(AW31),AW31,0)&lt;$R$11),AND($R$8="COUNT_LE",IF(ISNUMBER(AW31),AW31,0)&lt;=$R$11),AND($R$8="AND_YES",OR(LOWER(LEFT(AW31&amp;"",2))="да",AW31=1),OR(LOWER(LEFT(CB31&amp;"",2))="да",CB31=1)),AND($R$8="OR_YES",OR(OR(LOWER(LEFT(AW31&amp;"",2))="да",AW31=1),OR(LOWER(LEFT(CB31&amp;"",2))="да",CB31=1)))),$R$14,$R$15))))))))))</f>
        <v/>
      </c>
      <c r="S31" s="70" t="str">
        <f>IF($A31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31="#FIELD",AX31="",AND(OR($S$8="CHANGE_PCT_GE",$S$8="CHANGE_ABS_GE",$S$8="COUNT_FLAG_RULE",$S$8="AND_YES",$S$8="OR_YES"),OR(CC31="#FIELD",CC31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31)))),IF($S$18="LOW_MU",MAX(Настройки!$B$14,$S$16),IF($S$18="NEUTRAL",Настройки!$B$15,IF($S$18="IGNORE","IGNORE",IF(OR(AX31="#FIELD",CC31="#FIELD"),"Поле не найдено","Недостаточно данных")))),IF($S$8="SIGMOID_INC",MAX(Настройки!$B$14,$S$16+($S$17-$S$16)/(1+EXP(-$S$12*(IF(ISNUMBER(AX31),AX31,0)-$S$11)))),IF($S$8="SIGMOID_DEC",MAX(Настройки!$B$14,$S$16+($S$17-$S$16)/(1+EXP($S$12*(IF(ISNUMBER(AX31),AX31,0)-$S$11)))),IF($S$8="TOP_PERCENT",IF((COUNTIF(INDEX(Данные!$A$7:$CV$106,0,MATCH($S$9,Данные!$A$6:$CV$6,0)),"&gt;"&amp;IF(ISNUMBER(AX31),AX31,0))+COUNTIFS(INDEX(Данные!$A$7:$CV$106,0,MATCH($S$9,Данные!$A$6:$CV$6,0)),IF(ISNUMBER(AX31),AX31,0),Данные!$A$7:$A$106,"&lt;"&amp;$A31)+1)/COUNT(INDEX(Данные!$A$7:$CV$106,0,MATCH($S$9,Данные!$A$6:$CV$6,0)))&lt;=$S$11,$S$14,$S$15),IF($S$8="MANUAL_MU",MAX(Настройки!$B$14,MIN(1,IF(ISNUMBER(AX31),AX31,0))),IF($S$8="COUNT_FLAG_RULE",IF(IF(ISNUMBER(AX31),AX31,0)&lt;=$S$11,$S$14,IF(IF(ISNUMBER(AX31),AX31,0)&gt;=$S$12,$S$15,IF(OR(LOWER(LEFT(CC31&amp;"",2))="да",CC31=1),$S$13,$S$15))),IF(OR(AND($S$8="YES_NO",OR(LOWER(LEFT(AX31&amp;"",2))="да",AX31=1)),AND($S$8="THRESHOLD_GE",IF(ISNUMBER(AX31),AX31,0)&gt;=$S$11),AND($S$8="THRESHOLD_GT",IF(ISNUMBER(AX31),AX31,0)&gt;$S$11),AND($S$8="THRESHOLD_LE",IF(ISNUMBER(AX31),AX31,0)&lt;=$S$11),AND($S$8="THRESHOLD_LT",IF(ISNUMBER(AX31),AX31,0)&lt;$S$11),AND($S$8="CHANGE_PCT_GE",IF(IF(ISNUMBER(CC31),CC31,0)=0,IF(ISNUMBER(AX31),AX31,0)&gt;0,(IF(ISNUMBER(AX31),AX31,0)-IF(ISNUMBER(CC31),CC31,0))/ABS(IF(ISNUMBER(CC31),CC31,0))&gt;=$S$11)),AND($S$8="CHANGE_ABS_GE",ABS(IF(ISNUMBER(AX31),AX31,0)-IF(ISNUMBER(CC31),CC31,0))&gt;=$S$11),AND($S$8="COUNT_LT",IF(ISNUMBER(AX31),AX31,0)&lt;$S$11),AND($S$8="COUNT_LE",IF(ISNUMBER(AX31),AX31,0)&lt;=$S$11),AND($S$8="AND_YES",OR(LOWER(LEFT(AX31&amp;"",2))="да",AX31=1),OR(LOWER(LEFT(CC31&amp;"",2))="да",CC31=1)),AND($S$8="OR_YES",OR(OR(LOWER(LEFT(AX31&amp;"",2))="да",AX31=1),OR(LOWER(LEFT(CC31&amp;"",2))="да",CC31=1)))),$S$14,$S$15))))))))))</f>
        <v/>
      </c>
      <c r="T31" s="70" t="str">
        <f>IF($A31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31="#FIELD",AY31="",AND(OR($T$8="CHANGE_PCT_GE",$T$8="CHANGE_ABS_GE",$T$8="COUNT_FLAG_RULE",$T$8="AND_YES",$T$8="OR_YES"),OR(CD31="#FIELD",CD31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31)))),IF($T$18="LOW_MU",MAX(Настройки!$B$14,$T$16),IF($T$18="NEUTRAL",Настройки!$B$15,IF($T$18="IGNORE","IGNORE",IF(OR(AY31="#FIELD",CD31="#FIELD"),"Поле не найдено","Недостаточно данных")))),IF($T$8="SIGMOID_INC",MAX(Настройки!$B$14,$T$16+($T$17-$T$16)/(1+EXP(-$T$12*(IF(ISNUMBER(AY31),AY31,0)-$T$11)))),IF($T$8="SIGMOID_DEC",MAX(Настройки!$B$14,$T$16+($T$17-$T$16)/(1+EXP($T$12*(IF(ISNUMBER(AY31),AY31,0)-$T$11)))),IF($T$8="TOP_PERCENT",IF((COUNTIF(INDEX(Данные!$A$7:$CV$106,0,MATCH($T$9,Данные!$A$6:$CV$6,0)),"&gt;"&amp;IF(ISNUMBER(AY31),AY31,0))+COUNTIFS(INDEX(Данные!$A$7:$CV$106,0,MATCH($T$9,Данные!$A$6:$CV$6,0)),IF(ISNUMBER(AY31),AY31,0),Данные!$A$7:$A$106,"&lt;"&amp;$A31)+1)/COUNT(INDEX(Данные!$A$7:$CV$106,0,MATCH($T$9,Данные!$A$6:$CV$6,0)))&lt;=$T$11,$T$14,$T$15),IF($T$8="MANUAL_MU",MAX(Настройки!$B$14,MIN(1,IF(ISNUMBER(AY31),AY31,0))),IF($T$8="COUNT_FLAG_RULE",IF(IF(ISNUMBER(AY31),AY31,0)&lt;=$T$11,$T$14,IF(IF(ISNUMBER(AY31),AY31,0)&gt;=$T$12,$T$15,IF(OR(LOWER(LEFT(CD31&amp;"",2))="да",CD31=1),$T$13,$T$15))),IF(OR(AND($T$8="YES_NO",OR(LOWER(LEFT(AY31&amp;"",2))="да",AY31=1)),AND($T$8="THRESHOLD_GE",IF(ISNUMBER(AY31),AY31,0)&gt;=$T$11),AND($T$8="THRESHOLD_GT",IF(ISNUMBER(AY31),AY31,0)&gt;$T$11),AND($T$8="THRESHOLD_LE",IF(ISNUMBER(AY31),AY31,0)&lt;=$T$11),AND($T$8="THRESHOLD_LT",IF(ISNUMBER(AY31),AY31,0)&lt;$T$11),AND($T$8="CHANGE_PCT_GE",IF(IF(ISNUMBER(CD31),CD31,0)=0,IF(ISNUMBER(AY31),AY31,0)&gt;0,(IF(ISNUMBER(AY31),AY31,0)-IF(ISNUMBER(CD31),CD31,0))/ABS(IF(ISNUMBER(CD31),CD31,0))&gt;=$T$11)),AND($T$8="CHANGE_ABS_GE",ABS(IF(ISNUMBER(AY31),AY31,0)-IF(ISNUMBER(CD31),CD31,0))&gt;=$T$11),AND($T$8="COUNT_LT",IF(ISNUMBER(AY31),AY31,0)&lt;$T$11),AND($T$8="COUNT_LE",IF(ISNUMBER(AY31),AY31,0)&lt;=$T$11),AND($T$8="AND_YES",OR(LOWER(LEFT(AY31&amp;"",2))="да",AY31=1),OR(LOWER(LEFT(CD31&amp;"",2))="да",CD31=1)),AND($T$8="OR_YES",OR(OR(LOWER(LEFT(AY31&amp;"",2))="да",AY31=1),OR(LOWER(LEFT(CD31&amp;"",2))="да",CD31=1)))),$T$14,$T$15))))))))))</f>
        <v/>
      </c>
      <c r="U31" s="70" t="str">
        <f>IF($A31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31="#FIELD",AZ31="",AND(OR($U$8="CHANGE_PCT_GE",$U$8="CHANGE_ABS_GE",$U$8="COUNT_FLAG_RULE",$U$8="AND_YES",$U$8="OR_YES"),OR(CE31="#FIELD",CE31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31)))),IF($U$18="LOW_MU",MAX(Настройки!$B$14,$U$16),IF($U$18="NEUTRAL",Настройки!$B$15,IF($U$18="IGNORE","IGNORE",IF(OR(AZ31="#FIELD",CE31="#FIELD"),"Поле не найдено","Недостаточно данных")))),IF($U$8="SIGMOID_INC",MAX(Настройки!$B$14,$U$16+($U$17-$U$16)/(1+EXP(-$U$12*(IF(ISNUMBER(AZ31),AZ31,0)-$U$11)))),IF($U$8="SIGMOID_DEC",MAX(Настройки!$B$14,$U$16+($U$17-$U$16)/(1+EXP($U$12*(IF(ISNUMBER(AZ31),AZ31,0)-$U$11)))),IF($U$8="TOP_PERCENT",IF((COUNTIF(INDEX(Данные!$A$7:$CV$106,0,MATCH($U$9,Данные!$A$6:$CV$6,0)),"&gt;"&amp;IF(ISNUMBER(AZ31),AZ31,0))+COUNTIFS(INDEX(Данные!$A$7:$CV$106,0,MATCH($U$9,Данные!$A$6:$CV$6,0)),IF(ISNUMBER(AZ31),AZ31,0),Данные!$A$7:$A$106,"&lt;"&amp;$A31)+1)/COUNT(INDEX(Данные!$A$7:$CV$106,0,MATCH($U$9,Данные!$A$6:$CV$6,0)))&lt;=$U$11,$U$14,$U$15),IF($U$8="MANUAL_MU",MAX(Настройки!$B$14,MIN(1,IF(ISNUMBER(AZ31),AZ31,0))),IF($U$8="COUNT_FLAG_RULE",IF(IF(ISNUMBER(AZ31),AZ31,0)&lt;=$U$11,$U$14,IF(IF(ISNUMBER(AZ31),AZ31,0)&gt;=$U$12,$U$15,IF(OR(LOWER(LEFT(CE31&amp;"",2))="да",CE31=1),$U$13,$U$15))),IF(OR(AND($U$8="YES_NO",OR(LOWER(LEFT(AZ31&amp;"",2))="да",AZ31=1)),AND($U$8="THRESHOLD_GE",IF(ISNUMBER(AZ31),AZ31,0)&gt;=$U$11),AND($U$8="THRESHOLD_GT",IF(ISNUMBER(AZ31),AZ31,0)&gt;$U$11),AND($U$8="THRESHOLD_LE",IF(ISNUMBER(AZ31),AZ31,0)&lt;=$U$11),AND($U$8="THRESHOLD_LT",IF(ISNUMBER(AZ31),AZ31,0)&lt;$U$11),AND($U$8="CHANGE_PCT_GE",IF(IF(ISNUMBER(CE31),CE31,0)=0,IF(ISNUMBER(AZ31),AZ31,0)&gt;0,(IF(ISNUMBER(AZ31),AZ31,0)-IF(ISNUMBER(CE31),CE31,0))/ABS(IF(ISNUMBER(CE31),CE31,0))&gt;=$U$11)),AND($U$8="CHANGE_ABS_GE",ABS(IF(ISNUMBER(AZ31),AZ31,0)-IF(ISNUMBER(CE31),CE31,0))&gt;=$U$11),AND($U$8="COUNT_LT",IF(ISNUMBER(AZ31),AZ31,0)&lt;$U$11),AND($U$8="COUNT_LE",IF(ISNUMBER(AZ31),AZ31,0)&lt;=$U$11),AND($U$8="AND_YES",OR(LOWER(LEFT(AZ31&amp;"",2))="да",AZ31=1),OR(LOWER(LEFT(CE31&amp;"",2))="да",CE31=1)),AND($U$8="OR_YES",OR(OR(LOWER(LEFT(AZ31&amp;"",2))="да",AZ31=1),OR(LOWER(LEFT(CE31&amp;"",2))="да",CE31=1)))),$U$14,$U$15))))))))))</f>
        <v/>
      </c>
      <c r="V31" s="70" t="str">
        <f>IF($A31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31="#FIELD",BA31="",AND(OR($V$8="CHANGE_PCT_GE",$V$8="CHANGE_ABS_GE",$V$8="COUNT_FLAG_RULE",$V$8="AND_YES",$V$8="OR_YES"),OR(CF31="#FIELD",CF31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31)))),IF($V$18="LOW_MU",MAX(Настройки!$B$14,$V$16),IF($V$18="NEUTRAL",Настройки!$B$15,IF($V$18="IGNORE","IGNORE",IF(OR(BA31="#FIELD",CF31="#FIELD"),"Поле не найдено","Недостаточно данных")))),IF($V$8="SIGMOID_INC",MAX(Настройки!$B$14,$V$16+($V$17-$V$16)/(1+EXP(-$V$12*(IF(ISNUMBER(BA31),BA31,0)-$V$11)))),IF($V$8="SIGMOID_DEC",MAX(Настройки!$B$14,$V$16+($V$17-$V$16)/(1+EXP($V$12*(IF(ISNUMBER(BA31),BA31,0)-$V$11)))),IF($V$8="TOP_PERCENT",IF((COUNTIF(INDEX(Данные!$A$7:$CV$106,0,MATCH($V$9,Данные!$A$6:$CV$6,0)),"&gt;"&amp;IF(ISNUMBER(BA31),BA31,0))+COUNTIFS(INDEX(Данные!$A$7:$CV$106,0,MATCH($V$9,Данные!$A$6:$CV$6,0)),IF(ISNUMBER(BA31),BA31,0),Данные!$A$7:$A$106,"&lt;"&amp;$A31)+1)/COUNT(INDEX(Данные!$A$7:$CV$106,0,MATCH($V$9,Данные!$A$6:$CV$6,0)))&lt;=$V$11,$V$14,$V$15),IF($V$8="MANUAL_MU",MAX(Настройки!$B$14,MIN(1,IF(ISNUMBER(BA31),BA31,0))),IF($V$8="COUNT_FLAG_RULE",IF(IF(ISNUMBER(BA31),BA31,0)&lt;=$V$11,$V$14,IF(IF(ISNUMBER(BA31),BA31,0)&gt;=$V$12,$V$15,IF(OR(LOWER(LEFT(CF31&amp;"",2))="да",CF31=1),$V$13,$V$15))),IF(OR(AND($V$8="YES_NO",OR(LOWER(LEFT(BA31&amp;"",2))="да",BA31=1)),AND($V$8="THRESHOLD_GE",IF(ISNUMBER(BA31),BA31,0)&gt;=$V$11),AND($V$8="THRESHOLD_GT",IF(ISNUMBER(BA31),BA31,0)&gt;$V$11),AND($V$8="THRESHOLD_LE",IF(ISNUMBER(BA31),BA31,0)&lt;=$V$11),AND($V$8="THRESHOLD_LT",IF(ISNUMBER(BA31),BA31,0)&lt;$V$11),AND($V$8="CHANGE_PCT_GE",IF(IF(ISNUMBER(CF31),CF31,0)=0,IF(ISNUMBER(BA31),BA31,0)&gt;0,(IF(ISNUMBER(BA31),BA31,0)-IF(ISNUMBER(CF31),CF31,0))/ABS(IF(ISNUMBER(CF31),CF31,0))&gt;=$V$11)),AND($V$8="CHANGE_ABS_GE",ABS(IF(ISNUMBER(BA31),BA31,0)-IF(ISNUMBER(CF31),CF31,0))&gt;=$V$11),AND($V$8="COUNT_LT",IF(ISNUMBER(BA31),BA31,0)&lt;$V$11),AND($V$8="COUNT_LE",IF(ISNUMBER(BA31),BA31,0)&lt;=$V$11),AND($V$8="AND_YES",OR(LOWER(LEFT(BA31&amp;"",2))="да",BA31=1),OR(LOWER(LEFT(CF31&amp;"",2))="да",CF31=1)),AND($V$8="OR_YES",OR(OR(LOWER(LEFT(BA31&amp;"",2))="да",BA31=1),OR(LOWER(LEFT(CF31&amp;"",2))="да",CF31=1)))),$V$14,$V$15))))))))))</f>
        <v/>
      </c>
      <c r="W31" s="70" t="str">
        <f>IF($A31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31="#FIELD",BB31="",AND(OR($W$8="CHANGE_PCT_GE",$W$8="CHANGE_ABS_GE",$W$8="COUNT_FLAG_RULE",$W$8="AND_YES",$W$8="OR_YES"),OR(CG31="#FIELD",CG31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31)))),IF($W$18="LOW_MU",MAX(Настройки!$B$14,$W$16),IF($W$18="NEUTRAL",Настройки!$B$15,IF($W$18="IGNORE","IGNORE",IF(OR(BB31="#FIELD",CG31="#FIELD"),"Поле не найдено","Недостаточно данных")))),IF($W$8="SIGMOID_INC",MAX(Настройки!$B$14,$W$16+($W$17-$W$16)/(1+EXP(-$W$12*(IF(ISNUMBER(BB31),BB31,0)-$W$11)))),IF($W$8="SIGMOID_DEC",MAX(Настройки!$B$14,$W$16+($W$17-$W$16)/(1+EXP($W$12*(IF(ISNUMBER(BB31),BB31,0)-$W$11)))),IF($W$8="TOP_PERCENT",IF((COUNTIF(INDEX(Данные!$A$7:$CV$106,0,MATCH($W$9,Данные!$A$6:$CV$6,0)),"&gt;"&amp;IF(ISNUMBER(BB31),BB31,0))+COUNTIFS(INDEX(Данные!$A$7:$CV$106,0,MATCH($W$9,Данные!$A$6:$CV$6,0)),IF(ISNUMBER(BB31),BB31,0),Данные!$A$7:$A$106,"&lt;"&amp;$A31)+1)/COUNT(INDEX(Данные!$A$7:$CV$106,0,MATCH($W$9,Данные!$A$6:$CV$6,0)))&lt;=$W$11,$W$14,$W$15),IF($W$8="MANUAL_MU",MAX(Настройки!$B$14,MIN(1,IF(ISNUMBER(BB31),BB31,0))),IF($W$8="COUNT_FLAG_RULE",IF(IF(ISNUMBER(BB31),BB31,0)&lt;=$W$11,$W$14,IF(IF(ISNUMBER(BB31),BB31,0)&gt;=$W$12,$W$15,IF(OR(LOWER(LEFT(CG31&amp;"",2))="да",CG31=1),$W$13,$W$15))),IF(OR(AND($W$8="YES_NO",OR(LOWER(LEFT(BB31&amp;"",2))="да",BB31=1)),AND($W$8="THRESHOLD_GE",IF(ISNUMBER(BB31),BB31,0)&gt;=$W$11),AND($W$8="THRESHOLD_GT",IF(ISNUMBER(BB31),BB31,0)&gt;$W$11),AND($W$8="THRESHOLD_LE",IF(ISNUMBER(BB31),BB31,0)&lt;=$W$11),AND($W$8="THRESHOLD_LT",IF(ISNUMBER(BB31),BB31,0)&lt;$W$11),AND($W$8="CHANGE_PCT_GE",IF(IF(ISNUMBER(CG31),CG31,0)=0,IF(ISNUMBER(BB31),BB31,0)&gt;0,(IF(ISNUMBER(BB31),BB31,0)-IF(ISNUMBER(CG31),CG31,0))/ABS(IF(ISNUMBER(CG31),CG31,0))&gt;=$W$11)),AND($W$8="CHANGE_ABS_GE",ABS(IF(ISNUMBER(BB31),BB31,0)-IF(ISNUMBER(CG31),CG31,0))&gt;=$W$11),AND($W$8="COUNT_LT",IF(ISNUMBER(BB31),BB31,0)&lt;$W$11),AND($W$8="COUNT_LE",IF(ISNUMBER(BB31),BB31,0)&lt;=$W$11),AND($W$8="AND_YES",OR(LOWER(LEFT(BB31&amp;"",2))="да",BB31=1),OR(LOWER(LEFT(CG31&amp;"",2))="да",CG31=1)),AND($W$8="OR_YES",OR(OR(LOWER(LEFT(BB31&amp;"",2))="да",BB31=1),OR(LOWER(LEFT(CG31&amp;"",2))="да",CG31=1)))),$W$14,$W$15))))))))))</f>
        <v/>
      </c>
      <c r="X31" s="70" t="str">
        <f>IF($A31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31="#FIELD",BC31="",AND(OR($X$8="CHANGE_PCT_GE",$X$8="CHANGE_ABS_GE",$X$8="COUNT_FLAG_RULE",$X$8="AND_YES",$X$8="OR_YES"),OR(CH31="#FIELD",CH31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31)))),IF($X$18="LOW_MU",MAX(Настройки!$B$14,$X$16),IF($X$18="NEUTRAL",Настройки!$B$15,IF($X$18="IGNORE","IGNORE",IF(OR(BC31="#FIELD",CH31="#FIELD"),"Поле не найдено","Недостаточно данных")))),IF($X$8="SIGMOID_INC",MAX(Настройки!$B$14,$X$16+($X$17-$X$16)/(1+EXP(-$X$12*(IF(ISNUMBER(BC31),BC31,0)-$X$11)))),IF($X$8="SIGMOID_DEC",MAX(Настройки!$B$14,$X$16+($X$17-$X$16)/(1+EXP($X$12*(IF(ISNUMBER(BC31),BC31,0)-$X$11)))),IF($X$8="TOP_PERCENT",IF((COUNTIF(INDEX(Данные!$A$7:$CV$106,0,MATCH($X$9,Данные!$A$6:$CV$6,0)),"&gt;"&amp;IF(ISNUMBER(BC31),BC31,0))+COUNTIFS(INDEX(Данные!$A$7:$CV$106,0,MATCH($X$9,Данные!$A$6:$CV$6,0)),IF(ISNUMBER(BC31),BC31,0),Данные!$A$7:$A$106,"&lt;"&amp;$A31)+1)/COUNT(INDEX(Данные!$A$7:$CV$106,0,MATCH($X$9,Данные!$A$6:$CV$6,0)))&lt;=$X$11,$X$14,$X$15),IF($X$8="MANUAL_MU",MAX(Настройки!$B$14,MIN(1,IF(ISNUMBER(BC31),BC31,0))),IF($X$8="COUNT_FLAG_RULE",IF(IF(ISNUMBER(BC31),BC31,0)&lt;=$X$11,$X$14,IF(IF(ISNUMBER(BC31),BC31,0)&gt;=$X$12,$X$15,IF(OR(LOWER(LEFT(CH31&amp;"",2))="да",CH31=1),$X$13,$X$15))),IF(OR(AND($X$8="YES_NO",OR(LOWER(LEFT(BC31&amp;"",2))="да",BC31=1)),AND($X$8="THRESHOLD_GE",IF(ISNUMBER(BC31),BC31,0)&gt;=$X$11),AND($X$8="THRESHOLD_GT",IF(ISNUMBER(BC31),BC31,0)&gt;$X$11),AND($X$8="THRESHOLD_LE",IF(ISNUMBER(BC31),BC31,0)&lt;=$X$11),AND($X$8="THRESHOLD_LT",IF(ISNUMBER(BC31),BC31,0)&lt;$X$11),AND($X$8="CHANGE_PCT_GE",IF(IF(ISNUMBER(CH31),CH31,0)=0,IF(ISNUMBER(BC31),BC31,0)&gt;0,(IF(ISNUMBER(BC31),BC31,0)-IF(ISNUMBER(CH31),CH31,0))/ABS(IF(ISNUMBER(CH31),CH31,0))&gt;=$X$11)),AND($X$8="CHANGE_ABS_GE",ABS(IF(ISNUMBER(BC31),BC31,0)-IF(ISNUMBER(CH31),CH31,0))&gt;=$X$11),AND($X$8="COUNT_LT",IF(ISNUMBER(BC31),BC31,0)&lt;$X$11),AND($X$8="COUNT_LE",IF(ISNUMBER(BC31),BC31,0)&lt;=$X$11),AND($X$8="AND_YES",OR(LOWER(LEFT(BC31&amp;"",2))="да",BC31=1),OR(LOWER(LEFT(CH31&amp;"",2))="да",CH31=1)),AND($X$8="OR_YES",OR(OR(LOWER(LEFT(BC31&amp;"",2))="да",BC31=1),OR(LOWER(LEFT(CH31&amp;"",2))="да",CH31=1)))),$X$14,$X$15))))))))))</f>
        <v/>
      </c>
      <c r="Y31" s="70" t="str">
        <f>IF($A31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31="#FIELD",BD31="",AND(OR($Y$8="CHANGE_PCT_GE",$Y$8="CHANGE_ABS_GE",$Y$8="COUNT_FLAG_RULE",$Y$8="AND_YES",$Y$8="OR_YES"),OR(CI31="#FIELD",CI31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31)))),IF($Y$18="LOW_MU",MAX(Настройки!$B$14,$Y$16),IF($Y$18="NEUTRAL",Настройки!$B$15,IF($Y$18="IGNORE","IGNORE",IF(OR(BD31="#FIELD",CI31="#FIELD"),"Поле не найдено","Недостаточно данных")))),IF($Y$8="SIGMOID_INC",MAX(Настройки!$B$14,$Y$16+($Y$17-$Y$16)/(1+EXP(-$Y$12*(IF(ISNUMBER(BD31),BD31,0)-$Y$11)))),IF($Y$8="SIGMOID_DEC",MAX(Настройки!$B$14,$Y$16+($Y$17-$Y$16)/(1+EXP($Y$12*(IF(ISNUMBER(BD31),BD31,0)-$Y$11)))),IF($Y$8="TOP_PERCENT",IF((COUNTIF(INDEX(Данные!$A$7:$CV$106,0,MATCH($Y$9,Данные!$A$6:$CV$6,0)),"&gt;"&amp;IF(ISNUMBER(BD31),BD31,0))+COUNTIFS(INDEX(Данные!$A$7:$CV$106,0,MATCH($Y$9,Данные!$A$6:$CV$6,0)),IF(ISNUMBER(BD31),BD31,0),Данные!$A$7:$A$106,"&lt;"&amp;$A31)+1)/COUNT(INDEX(Данные!$A$7:$CV$106,0,MATCH($Y$9,Данные!$A$6:$CV$6,0)))&lt;=$Y$11,$Y$14,$Y$15),IF($Y$8="MANUAL_MU",MAX(Настройки!$B$14,MIN(1,IF(ISNUMBER(BD31),BD31,0))),IF($Y$8="COUNT_FLAG_RULE",IF(IF(ISNUMBER(BD31),BD31,0)&lt;=$Y$11,$Y$14,IF(IF(ISNUMBER(BD31),BD31,0)&gt;=$Y$12,$Y$15,IF(OR(LOWER(LEFT(CI31&amp;"",2))="да",CI31=1),$Y$13,$Y$15))),IF(OR(AND($Y$8="YES_NO",OR(LOWER(LEFT(BD31&amp;"",2))="да",BD31=1)),AND($Y$8="THRESHOLD_GE",IF(ISNUMBER(BD31),BD31,0)&gt;=$Y$11),AND($Y$8="THRESHOLD_GT",IF(ISNUMBER(BD31),BD31,0)&gt;$Y$11),AND($Y$8="THRESHOLD_LE",IF(ISNUMBER(BD31),BD31,0)&lt;=$Y$11),AND($Y$8="THRESHOLD_LT",IF(ISNUMBER(BD31),BD31,0)&lt;$Y$11),AND($Y$8="CHANGE_PCT_GE",IF(IF(ISNUMBER(CI31),CI31,0)=0,IF(ISNUMBER(BD31),BD31,0)&gt;0,(IF(ISNUMBER(BD31),BD31,0)-IF(ISNUMBER(CI31),CI31,0))/ABS(IF(ISNUMBER(CI31),CI31,0))&gt;=$Y$11)),AND($Y$8="CHANGE_ABS_GE",ABS(IF(ISNUMBER(BD31),BD31,0)-IF(ISNUMBER(CI31),CI31,0))&gt;=$Y$11),AND($Y$8="COUNT_LT",IF(ISNUMBER(BD31),BD31,0)&lt;$Y$11),AND($Y$8="COUNT_LE",IF(ISNUMBER(BD31),BD31,0)&lt;=$Y$11),AND($Y$8="AND_YES",OR(LOWER(LEFT(BD31&amp;"",2))="да",BD31=1),OR(LOWER(LEFT(CI31&amp;"",2))="да",CI31=1)),AND($Y$8="OR_YES",OR(OR(LOWER(LEFT(BD31&amp;"",2))="да",BD31=1),OR(LOWER(LEFT(CI31&amp;"",2))="да",CI31=1)))),$Y$14,$Y$15))))))))))</f>
        <v/>
      </c>
      <c r="Z31" s="70" t="str">
        <f>IF($A31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31="#FIELD",BE31="",AND(OR($Z$8="CHANGE_PCT_GE",$Z$8="CHANGE_ABS_GE",$Z$8="COUNT_FLAG_RULE",$Z$8="AND_YES",$Z$8="OR_YES"),OR(CJ31="#FIELD",CJ31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31)))),IF($Z$18="LOW_MU",MAX(Настройки!$B$14,$Z$16),IF($Z$18="NEUTRAL",Настройки!$B$15,IF($Z$18="IGNORE","IGNORE",IF(OR(BE31="#FIELD",CJ31="#FIELD"),"Поле не найдено","Недостаточно данных")))),IF($Z$8="SIGMOID_INC",MAX(Настройки!$B$14,$Z$16+($Z$17-$Z$16)/(1+EXP(-$Z$12*(IF(ISNUMBER(BE31),BE31,0)-$Z$11)))),IF($Z$8="SIGMOID_DEC",MAX(Настройки!$B$14,$Z$16+($Z$17-$Z$16)/(1+EXP($Z$12*(IF(ISNUMBER(BE31),BE31,0)-$Z$11)))),IF($Z$8="TOP_PERCENT",IF((COUNTIF(INDEX(Данные!$A$7:$CV$106,0,MATCH($Z$9,Данные!$A$6:$CV$6,0)),"&gt;"&amp;IF(ISNUMBER(BE31),BE31,0))+COUNTIFS(INDEX(Данные!$A$7:$CV$106,0,MATCH($Z$9,Данные!$A$6:$CV$6,0)),IF(ISNUMBER(BE31),BE31,0),Данные!$A$7:$A$106,"&lt;"&amp;$A31)+1)/COUNT(INDEX(Данные!$A$7:$CV$106,0,MATCH($Z$9,Данные!$A$6:$CV$6,0)))&lt;=$Z$11,$Z$14,$Z$15),IF($Z$8="MANUAL_MU",MAX(Настройки!$B$14,MIN(1,IF(ISNUMBER(BE31),BE31,0))),IF($Z$8="COUNT_FLAG_RULE",IF(IF(ISNUMBER(BE31),BE31,0)&lt;=$Z$11,$Z$14,IF(IF(ISNUMBER(BE31),BE31,0)&gt;=$Z$12,$Z$15,IF(OR(LOWER(LEFT(CJ31&amp;"",2))="да",CJ31=1),$Z$13,$Z$15))),IF(OR(AND($Z$8="YES_NO",OR(LOWER(LEFT(BE31&amp;"",2))="да",BE31=1)),AND($Z$8="THRESHOLD_GE",IF(ISNUMBER(BE31),BE31,0)&gt;=$Z$11),AND($Z$8="THRESHOLD_GT",IF(ISNUMBER(BE31),BE31,0)&gt;$Z$11),AND($Z$8="THRESHOLD_LE",IF(ISNUMBER(BE31),BE31,0)&lt;=$Z$11),AND($Z$8="THRESHOLD_LT",IF(ISNUMBER(BE31),BE31,0)&lt;$Z$11),AND($Z$8="CHANGE_PCT_GE",IF(IF(ISNUMBER(CJ31),CJ31,0)=0,IF(ISNUMBER(BE31),BE31,0)&gt;0,(IF(ISNUMBER(BE31),BE31,0)-IF(ISNUMBER(CJ31),CJ31,0))/ABS(IF(ISNUMBER(CJ31),CJ31,0))&gt;=$Z$11)),AND($Z$8="CHANGE_ABS_GE",ABS(IF(ISNUMBER(BE31),BE31,0)-IF(ISNUMBER(CJ31),CJ31,0))&gt;=$Z$11),AND($Z$8="COUNT_LT",IF(ISNUMBER(BE31),BE31,0)&lt;$Z$11),AND($Z$8="COUNT_LE",IF(ISNUMBER(BE31),BE31,0)&lt;=$Z$11),AND($Z$8="AND_YES",OR(LOWER(LEFT(BE31&amp;"",2))="да",BE31=1),OR(LOWER(LEFT(CJ31&amp;"",2))="да",CJ31=1)),AND($Z$8="OR_YES",OR(OR(LOWER(LEFT(BE31&amp;"",2))="да",BE31=1),OR(LOWER(LEFT(CJ31&amp;"",2))="да",CJ31=1)))),$Z$14,$Z$15))))))))))</f>
        <v/>
      </c>
      <c r="AA31" s="70" t="str">
        <f>IF($A31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31="#FIELD",BF31="",AND(OR($AA$8="CHANGE_PCT_GE",$AA$8="CHANGE_ABS_GE",$AA$8="COUNT_FLAG_RULE",$AA$8="AND_YES",$AA$8="OR_YES"),OR(CK31="#FIELD",CK31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31)))),IF($AA$18="LOW_MU",MAX(Настройки!$B$14,$AA$16),IF($AA$18="NEUTRAL",Настройки!$B$15,IF($AA$18="IGNORE","IGNORE",IF(OR(BF31="#FIELD",CK31="#FIELD"),"Поле не найдено","Недостаточно данных")))),IF($AA$8="SIGMOID_INC",MAX(Настройки!$B$14,$AA$16+($AA$17-$AA$16)/(1+EXP(-$AA$12*(IF(ISNUMBER(BF31),BF31,0)-$AA$11)))),IF($AA$8="SIGMOID_DEC",MAX(Настройки!$B$14,$AA$16+($AA$17-$AA$16)/(1+EXP($AA$12*(IF(ISNUMBER(BF31),BF31,0)-$AA$11)))),IF($AA$8="TOP_PERCENT",IF((COUNTIF(INDEX(Данные!$A$7:$CV$106,0,MATCH($AA$9,Данные!$A$6:$CV$6,0)),"&gt;"&amp;IF(ISNUMBER(BF31),BF31,0))+COUNTIFS(INDEX(Данные!$A$7:$CV$106,0,MATCH($AA$9,Данные!$A$6:$CV$6,0)),IF(ISNUMBER(BF31),BF31,0),Данные!$A$7:$A$106,"&lt;"&amp;$A31)+1)/COUNT(INDEX(Данные!$A$7:$CV$106,0,MATCH($AA$9,Данные!$A$6:$CV$6,0)))&lt;=$AA$11,$AA$14,$AA$15),IF($AA$8="MANUAL_MU",MAX(Настройки!$B$14,MIN(1,IF(ISNUMBER(BF31),BF31,0))),IF($AA$8="COUNT_FLAG_RULE",IF(IF(ISNUMBER(BF31),BF31,0)&lt;=$AA$11,$AA$14,IF(IF(ISNUMBER(BF31),BF31,0)&gt;=$AA$12,$AA$15,IF(OR(LOWER(LEFT(CK31&amp;"",2))="да",CK31=1),$AA$13,$AA$15))),IF(OR(AND($AA$8="YES_NO",OR(LOWER(LEFT(BF31&amp;"",2))="да",BF31=1)),AND($AA$8="THRESHOLD_GE",IF(ISNUMBER(BF31),BF31,0)&gt;=$AA$11),AND($AA$8="THRESHOLD_GT",IF(ISNUMBER(BF31),BF31,0)&gt;$AA$11),AND($AA$8="THRESHOLD_LE",IF(ISNUMBER(BF31),BF31,0)&lt;=$AA$11),AND($AA$8="THRESHOLD_LT",IF(ISNUMBER(BF31),BF31,0)&lt;$AA$11),AND($AA$8="CHANGE_PCT_GE",IF(IF(ISNUMBER(CK31),CK31,0)=0,IF(ISNUMBER(BF31),BF31,0)&gt;0,(IF(ISNUMBER(BF31),BF31,0)-IF(ISNUMBER(CK31),CK31,0))/ABS(IF(ISNUMBER(CK31),CK31,0))&gt;=$AA$11)),AND($AA$8="CHANGE_ABS_GE",ABS(IF(ISNUMBER(BF31),BF31,0)-IF(ISNUMBER(CK31),CK31,0))&gt;=$AA$11),AND($AA$8="COUNT_LT",IF(ISNUMBER(BF31),BF31,0)&lt;$AA$11),AND($AA$8="COUNT_LE",IF(ISNUMBER(BF31),BF31,0)&lt;=$AA$11),AND($AA$8="AND_YES",OR(LOWER(LEFT(BF31&amp;"",2))="да",BF31=1),OR(LOWER(LEFT(CK31&amp;"",2))="да",CK31=1)),AND($AA$8="OR_YES",OR(OR(LOWER(LEFT(BF31&amp;"",2))="да",BF31=1),OR(LOWER(LEFT(CK31&amp;"",2))="да",CK31=1)))),$AA$14,$AA$15))))))))))</f>
        <v/>
      </c>
      <c r="AB31" s="70" t="str">
        <f>IF($A31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31="#FIELD",BG31="",AND(OR($AB$8="CHANGE_PCT_GE",$AB$8="CHANGE_ABS_GE",$AB$8="COUNT_FLAG_RULE",$AB$8="AND_YES",$AB$8="OR_YES"),OR(CL31="#FIELD",CL31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31)))),IF($AB$18="LOW_MU",MAX(Настройки!$B$14,$AB$16),IF($AB$18="NEUTRAL",Настройки!$B$15,IF($AB$18="IGNORE","IGNORE",IF(OR(BG31="#FIELD",CL31="#FIELD"),"Поле не найдено","Недостаточно данных")))),IF($AB$8="SIGMOID_INC",MAX(Настройки!$B$14,$AB$16+($AB$17-$AB$16)/(1+EXP(-$AB$12*(IF(ISNUMBER(BG31),BG31,0)-$AB$11)))),IF($AB$8="SIGMOID_DEC",MAX(Настройки!$B$14,$AB$16+($AB$17-$AB$16)/(1+EXP($AB$12*(IF(ISNUMBER(BG31),BG31,0)-$AB$11)))),IF($AB$8="TOP_PERCENT",IF((COUNTIF(INDEX(Данные!$A$7:$CV$106,0,MATCH($AB$9,Данные!$A$6:$CV$6,0)),"&gt;"&amp;IF(ISNUMBER(BG31),BG31,0))+COUNTIFS(INDEX(Данные!$A$7:$CV$106,0,MATCH($AB$9,Данные!$A$6:$CV$6,0)),IF(ISNUMBER(BG31),BG31,0),Данные!$A$7:$A$106,"&lt;"&amp;$A31)+1)/COUNT(INDEX(Данные!$A$7:$CV$106,0,MATCH($AB$9,Данные!$A$6:$CV$6,0)))&lt;=$AB$11,$AB$14,$AB$15),IF($AB$8="MANUAL_MU",MAX(Настройки!$B$14,MIN(1,IF(ISNUMBER(BG31),BG31,0))),IF($AB$8="COUNT_FLAG_RULE",IF(IF(ISNUMBER(BG31),BG31,0)&lt;=$AB$11,$AB$14,IF(IF(ISNUMBER(BG31),BG31,0)&gt;=$AB$12,$AB$15,IF(OR(LOWER(LEFT(CL31&amp;"",2))="да",CL31=1),$AB$13,$AB$15))),IF(OR(AND($AB$8="YES_NO",OR(LOWER(LEFT(BG31&amp;"",2))="да",BG31=1)),AND($AB$8="THRESHOLD_GE",IF(ISNUMBER(BG31),BG31,0)&gt;=$AB$11),AND($AB$8="THRESHOLD_GT",IF(ISNUMBER(BG31),BG31,0)&gt;$AB$11),AND($AB$8="THRESHOLD_LE",IF(ISNUMBER(BG31),BG31,0)&lt;=$AB$11),AND($AB$8="THRESHOLD_LT",IF(ISNUMBER(BG31),BG31,0)&lt;$AB$11),AND($AB$8="CHANGE_PCT_GE",IF(IF(ISNUMBER(CL31),CL31,0)=0,IF(ISNUMBER(BG31),BG31,0)&gt;0,(IF(ISNUMBER(BG31),BG31,0)-IF(ISNUMBER(CL31),CL31,0))/ABS(IF(ISNUMBER(CL31),CL31,0))&gt;=$AB$11)),AND($AB$8="CHANGE_ABS_GE",ABS(IF(ISNUMBER(BG31),BG31,0)-IF(ISNUMBER(CL31),CL31,0))&gt;=$AB$11),AND($AB$8="COUNT_LT",IF(ISNUMBER(BG31),BG31,0)&lt;$AB$11),AND($AB$8="COUNT_LE",IF(ISNUMBER(BG31),BG31,0)&lt;=$AB$11),AND($AB$8="AND_YES",OR(LOWER(LEFT(BG31&amp;"",2))="да",BG31=1),OR(LOWER(LEFT(CL31&amp;"",2))="да",CL31=1)),AND($AB$8="OR_YES",OR(OR(LOWER(LEFT(BG31&amp;"",2))="да",BG31=1),OR(LOWER(LEFT(CL31&amp;"",2))="да",CL31=1)))),$AB$14,$AB$15))))))))))</f>
        <v/>
      </c>
      <c r="AC31" s="70" t="str">
        <f>IF($A31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31="#FIELD",BH31="",AND(OR($AC$8="CHANGE_PCT_GE",$AC$8="CHANGE_ABS_GE",$AC$8="COUNT_FLAG_RULE",$AC$8="AND_YES",$AC$8="OR_YES"),OR(CM31="#FIELD",CM31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31)))),IF($AC$18="LOW_MU",MAX(Настройки!$B$14,$AC$16),IF($AC$18="NEUTRAL",Настройки!$B$15,IF($AC$18="IGNORE","IGNORE",IF(OR(BH31="#FIELD",CM31="#FIELD"),"Поле не найдено","Недостаточно данных")))),IF($AC$8="SIGMOID_INC",MAX(Настройки!$B$14,$AC$16+($AC$17-$AC$16)/(1+EXP(-$AC$12*(IF(ISNUMBER(BH31),BH31,0)-$AC$11)))),IF($AC$8="SIGMOID_DEC",MAX(Настройки!$B$14,$AC$16+($AC$17-$AC$16)/(1+EXP($AC$12*(IF(ISNUMBER(BH31),BH31,0)-$AC$11)))),IF($AC$8="TOP_PERCENT",IF((COUNTIF(INDEX(Данные!$A$7:$CV$106,0,MATCH($AC$9,Данные!$A$6:$CV$6,0)),"&gt;"&amp;IF(ISNUMBER(BH31),BH31,0))+COUNTIFS(INDEX(Данные!$A$7:$CV$106,0,MATCH($AC$9,Данные!$A$6:$CV$6,0)),IF(ISNUMBER(BH31),BH31,0),Данные!$A$7:$A$106,"&lt;"&amp;$A31)+1)/COUNT(INDEX(Данные!$A$7:$CV$106,0,MATCH($AC$9,Данные!$A$6:$CV$6,0)))&lt;=$AC$11,$AC$14,$AC$15),IF($AC$8="MANUAL_MU",MAX(Настройки!$B$14,MIN(1,IF(ISNUMBER(BH31),BH31,0))),IF($AC$8="COUNT_FLAG_RULE",IF(IF(ISNUMBER(BH31),BH31,0)&lt;=$AC$11,$AC$14,IF(IF(ISNUMBER(BH31),BH31,0)&gt;=$AC$12,$AC$15,IF(OR(LOWER(LEFT(CM31&amp;"",2))="да",CM31=1),$AC$13,$AC$15))),IF(OR(AND($AC$8="YES_NO",OR(LOWER(LEFT(BH31&amp;"",2))="да",BH31=1)),AND($AC$8="THRESHOLD_GE",IF(ISNUMBER(BH31),BH31,0)&gt;=$AC$11),AND($AC$8="THRESHOLD_GT",IF(ISNUMBER(BH31),BH31,0)&gt;$AC$11),AND($AC$8="THRESHOLD_LE",IF(ISNUMBER(BH31),BH31,0)&lt;=$AC$11),AND($AC$8="THRESHOLD_LT",IF(ISNUMBER(BH31),BH31,0)&lt;$AC$11),AND($AC$8="CHANGE_PCT_GE",IF(IF(ISNUMBER(CM31),CM31,0)=0,IF(ISNUMBER(BH31),BH31,0)&gt;0,(IF(ISNUMBER(BH31),BH31,0)-IF(ISNUMBER(CM31),CM31,0))/ABS(IF(ISNUMBER(CM31),CM31,0))&gt;=$AC$11)),AND($AC$8="CHANGE_ABS_GE",ABS(IF(ISNUMBER(BH31),BH31,0)-IF(ISNUMBER(CM31),CM31,0))&gt;=$AC$11),AND($AC$8="COUNT_LT",IF(ISNUMBER(BH31),BH31,0)&lt;$AC$11),AND($AC$8="COUNT_LE",IF(ISNUMBER(BH31),BH31,0)&lt;=$AC$11),AND($AC$8="AND_YES",OR(LOWER(LEFT(BH31&amp;"",2))="да",BH31=1),OR(LOWER(LEFT(CM31&amp;"",2))="да",CM31=1)),AND($AC$8="OR_YES",OR(OR(LOWER(LEFT(BH31&amp;"",2))="да",BH31=1),OR(LOWER(LEFT(CM31&amp;"",2))="да",CM31=1)))),$AC$14,$AC$15))))))))))</f>
        <v/>
      </c>
      <c r="AD31" s="70" t="str">
        <f>IF($A31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31="#FIELD",BI31="",AND(OR($AD$8="CHANGE_PCT_GE",$AD$8="CHANGE_ABS_GE",$AD$8="COUNT_FLAG_RULE",$AD$8="AND_YES",$AD$8="OR_YES"),OR(CN31="#FIELD",CN31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31)))),IF($AD$18="LOW_MU",MAX(Настройки!$B$14,$AD$16),IF($AD$18="NEUTRAL",Настройки!$B$15,IF($AD$18="IGNORE","IGNORE",IF(OR(BI31="#FIELD",CN31="#FIELD"),"Поле не найдено","Недостаточно данных")))),IF($AD$8="SIGMOID_INC",MAX(Настройки!$B$14,$AD$16+($AD$17-$AD$16)/(1+EXP(-$AD$12*(IF(ISNUMBER(BI31),BI31,0)-$AD$11)))),IF($AD$8="SIGMOID_DEC",MAX(Настройки!$B$14,$AD$16+($AD$17-$AD$16)/(1+EXP($AD$12*(IF(ISNUMBER(BI31),BI31,0)-$AD$11)))),IF($AD$8="TOP_PERCENT",IF((COUNTIF(INDEX(Данные!$A$7:$CV$106,0,MATCH($AD$9,Данные!$A$6:$CV$6,0)),"&gt;"&amp;IF(ISNUMBER(BI31),BI31,0))+COUNTIFS(INDEX(Данные!$A$7:$CV$106,0,MATCH($AD$9,Данные!$A$6:$CV$6,0)),IF(ISNUMBER(BI31),BI31,0),Данные!$A$7:$A$106,"&lt;"&amp;$A31)+1)/COUNT(INDEX(Данные!$A$7:$CV$106,0,MATCH($AD$9,Данные!$A$6:$CV$6,0)))&lt;=$AD$11,$AD$14,$AD$15),IF($AD$8="MANUAL_MU",MAX(Настройки!$B$14,MIN(1,IF(ISNUMBER(BI31),BI31,0))),IF($AD$8="COUNT_FLAG_RULE",IF(IF(ISNUMBER(BI31),BI31,0)&lt;=$AD$11,$AD$14,IF(IF(ISNUMBER(BI31),BI31,0)&gt;=$AD$12,$AD$15,IF(OR(LOWER(LEFT(CN31&amp;"",2))="да",CN31=1),$AD$13,$AD$15))),IF(OR(AND($AD$8="YES_NO",OR(LOWER(LEFT(BI31&amp;"",2))="да",BI31=1)),AND($AD$8="THRESHOLD_GE",IF(ISNUMBER(BI31),BI31,0)&gt;=$AD$11),AND($AD$8="THRESHOLD_GT",IF(ISNUMBER(BI31),BI31,0)&gt;$AD$11),AND($AD$8="THRESHOLD_LE",IF(ISNUMBER(BI31),BI31,0)&lt;=$AD$11),AND($AD$8="THRESHOLD_LT",IF(ISNUMBER(BI31),BI31,0)&lt;$AD$11),AND($AD$8="CHANGE_PCT_GE",IF(IF(ISNUMBER(CN31),CN31,0)=0,IF(ISNUMBER(BI31),BI31,0)&gt;0,(IF(ISNUMBER(BI31),BI31,0)-IF(ISNUMBER(CN31),CN31,0))/ABS(IF(ISNUMBER(CN31),CN31,0))&gt;=$AD$11)),AND($AD$8="CHANGE_ABS_GE",ABS(IF(ISNUMBER(BI31),BI31,0)-IF(ISNUMBER(CN31),CN31,0))&gt;=$AD$11),AND($AD$8="COUNT_LT",IF(ISNUMBER(BI31),BI31,0)&lt;$AD$11),AND($AD$8="COUNT_LE",IF(ISNUMBER(BI31),BI31,0)&lt;=$AD$11),AND($AD$8="AND_YES",OR(LOWER(LEFT(BI31&amp;"",2))="да",BI31=1),OR(LOWER(LEFT(CN31&amp;"",2))="да",CN31=1)),AND($AD$8="OR_YES",OR(OR(LOWER(LEFT(BI31&amp;"",2))="да",BI31=1),OR(LOWER(LEFT(CN31&amp;"",2))="да",CN31=1)))),$AD$14,$AD$15))))))))))</f>
        <v/>
      </c>
      <c r="AE31" s="71" t="str">
        <f>IF($A31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31="#FIELD",BJ31="",AND(OR($AE$8="CHANGE_PCT_GE",$AE$8="CHANGE_ABS_GE",$AE$8="COUNT_FLAG_RULE",$AE$8="AND_YES",$AE$8="OR_YES"),OR(CO31="#FIELD",CO31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31)))),IF($AE$18="LOW_MU",MAX(Настройки!$B$14,$AE$16),IF($AE$18="NEUTRAL",Настройки!$B$15,IF($AE$18="IGNORE","IGNORE",IF(OR(BJ31="#FIELD",CO31="#FIELD"),"Поле не найдено","Недостаточно данных")))),IF($AE$8="SIGMOID_INC",MAX(Настройки!$B$14,$AE$16+($AE$17-$AE$16)/(1+EXP(-$AE$12*(IF(ISNUMBER(BJ31),BJ31,0)-$AE$11)))),IF($AE$8="SIGMOID_DEC",MAX(Настройки!$B$14,$AE$16+($AE$17-$AE$16)/(1+EXP($AE$12*(IF(ISNUMBER(BJ31),BJ31,0)-$AE$11)))),IF($AE$8="TOP_PERCENT",IF((COUNTIF(INDEX(Данные!$A$7:$CV$106,0,MATCH($AE$9,Данные!$A$6:$CV$6,0)),"&gt;"&amp;IF(ISNUMBER(BJ31),BJ31,0))+COUNTIFS(INDEX(Данные!$A$7:$CV$106,0,MATCH($AE$9,Данные!$A$6:$CV$6,0)),IF(ISNUMBER(BJ31),BJ31,0),Данные!$A$7:$A$106,"&lt;"&amp;$A31)+1)/COUNT(INDEX(Данные!$A$7:$CV$106,0,MATCH($AE$9,Данные!$A$6:$CV$6,0)))&lt;=$AE$11,$AE$14,$AE$15),IF($AE$8="MANUAL_MU",MAX(Настройки!$B$14,MIN(1,IF(ISNUMBER(BJ31),BJ31,0))),IF($AE$8="COUNT_FLAG_RULE",IF(IF(ISNUMBER(BJ31),BJ31,0)&lt;=$AE$11,$AE$14,IF(IF(ISNUMBER(BJ31),BJ31,0)&gt;=$AE$12,$AE$15,IF(OR(LOWER(LEFT(CO31&amp;"",2))="да",CO31=1),$AE$13,$AE$15))),IF(OR(AND($AE$8="YES_NO",OR(LOWER(LEFT(BJ31&amp;"",2))="да",BJ31=1)),AND($AE$8="THRESHOLD_GE",IF(ISNUMBER(BJ31),BJ31,0)&gt;=$AE$11),AND($AE$8="THRESHOLD_GT",IF(ISNUMBER(BJ31),BJ31,0)&gt;$AE$11),AND($AE$8="THRESHOLD_LE",IF(ISNUMBER(BJ31),BJ31,0)&lt;=$AE$11),AND($AE$8="THRESHOLD_LT",IF(ISNUMBER(BJ31),BJ31,0)&lt;$AE$11),AND($AE$8="CHANGE_PCT_GE",IF(IF(ISNUMBER(CO31),CO31,0)=0,IF(ISNUMBER(BJ31),BJ31,0)&gt;0,(IF(ISNUMBER(BJ31),BJ31,0)-IF(ISNUMBER(CO31),CO31,0))/ABS(IF(ISNUMBER(CO31),CO31,0))&gt;=$AE$11)),AND($AE$8="CHANGE_ABS_GE",ABS(IF(ISNUMBER(BJ31),BJ31,0)-IF(ISNUMBER(CO31),CO31,0))&gt;=$AE$11),AND($AE$8="COUNT_LT",IF(ISNUMBER(BJ31),BJ31,0)&lt;$AE$11),AND($AE$8="COUNT_LE",IF(ISNUMBER(BJ31),BJ31,0)&lt;=$AE$11),AND($AE$8="AND_YES",OR(LOWER(LEFT(BJ31&amp;"",2))="да",BJ31=1),OR(LOWER(LEFT(CO31&amp;"",2))="да",CO31=1)),AND($AE$8="OR_YES",OR(OR(LOWER(LEFT(BJ31&amp;"",2))="да",BJ31=1),OR(LOWER(LEFT(CO31&amp;"",2))="да",CO31=1)))),$AE$14,$AE$15))))))))))</f>
        <v/>
      </c>
      <c r="AF31" s="75"/>
      <c r="AG31" s="76" t="str">
        <f>IF($A31="","",IF($B$4&lt;&gt;"Да","",IF($B$9="","",IF(COUNTIF(Данные!$A$6:$CV$6,$B$9)=0,"#FIELD",INDEX(Данные!$A$7:$CV$106,ROW()-19,MATCH($B$9,Данные!$A$6:$CV$6,0))))))</f>
        <v>Нет</v>
      </c>
      <c r="AH31" s="76" t="str">
        <f>IF($A31="","",IF($C$4&lt;&gt;"Да","",IF($C$9="","",IF(COUNTIF(Данные!$A$6:$CV$6,$C$9)=0,"#FIELD",INDEX(Данные!$A$7:$CV$106,ROW()-19,MATCH($C$9,Данные!$A$6:$CV$6,0))))))</f>
        <v>Нет</v>
      </c>
      <c r="AI31" s="76" t="str">
        <f>IF($A31="","",IF($D$4&lt;&gt;"Да","",IF($D$9="","",IF(COUNTIF(Данные!$A$6:$CV$6,$D$9)=0,"#FIELD",INDEX(Данные!$A$7:$CV$106,ROW()-19,MATCH($D$9,Данные!$A$6:$CV$6,0))))))</f>
        <v>Да</v>
      </c>
      <c r="AJ31" s="76" t="str">
        <f>IF($A31="","",IF($E$4&lt;&gt;"Да","",IF($E$9="","",IF(COUNTIF(Данные!$A$6:$CV$6,$E$9)=0,"#FIELD",INDEX(Данные!$A$7:$CV$106,ROW()-19,MATCH($E$9,Данные!$A$6:$CV$6,0))))))</f>
        <v>Да</v>
      </c>
      <c r="AK31" s="76" t="str">
        <f>IF($A31="","",IF($F$4&lt;&gt;"Да","",IF($F$9="","",IF(COUNTIF(Данные!$A$6:$CV$6,$F$9)=0,"#FIELD",INDEX(Данные!$A$7:$CV$106,ROW()-19,MATCH($F$9,Данные!$A$6:$CV$6,0))))))</f>
        <v>Да</v>
      </c>
      <c r="AL31" s="76" t="str">
        <f>IF($A31="","",IF($G$4&lt;&gt;"Да","",IF($G$9="","",IF(COUNTIF(Данные!$A$6:$CV$6,$G$9)=0,"#FIELD",INDEX(Данные!$A$7:$CV$106,ROW()-19,MATCH($G$9,Данные!$A$6:$CV$6,0))))))</f>
        <v>Нет</v>
      </c>
      <c r="AM31" s="76">
        <f>IF($A31="","",IF($H$4&lt;&gt;"Да","",IF($H$9="","",IF(COUNTIF(Данные!$A$6:$CV$6,$H$9)=0,"#FIELD",INDEX(Данные!$A$7:$CV$106,ROW()-19,MATCH($H$9,Данные!$A$6:$CV$6,0))))))</f>
        <v>0.76986301369863008</v>
      </c>
      <c r="AN31" s="76" t="str">
        <f>IF($A31="","",IF($I$4&lt;&gt;"Да","",IF($I$9="","",IF(COUNTIF(Данные!$A$6:$CV$6,$I$9)=0,"#FIELD",INDEX(Данные!$A$7:$CV$106,ROW()-19,MATCH($I$9,Данные!$A$6:$CV$6,0))))))</f>
        <v>Нет</v>
      </c>
      <c r="AO31" s="76">
        <f>IF($A31="","",IF($J$4&lt;&gt;"Да","",IF($J$9="","",IF(COUNTIF(Данные!$A$6:$CV$6,$J$9)=0,"#FIELD",INDEX(Данные!$A$7:$CV$106,ROW()-19,MATCH($J$9,Данные!$A$6:$CV$6,0))))))</f>
        <v>0.30438356164383562</v>
      </c>
      <c r="AP31" s="76" t="str">
        <f>IF($A31="","",IF($K$4&lt;&gt;"Да","",IF($K$9="","",IF(COUNTIF(Данные!$A$6:$CV$6,$K$9)=0,"#FIELD",INDEX(Данные!$A$7:$CV$106,ROW()-19,MATCH($K$9,Данные!$A$6:$CV$6,0))))))</f>
        <v/>
      </c>
      <c r="AQ31" s="76" t="str">
        <f>IF($A31="","",IF($L$4&lt;&gt;"Да","",IF($L$9="","",IF(COUNTIF(Данные!$A$6:$CV$6,$L$9)=0,"#FIELD",INDEX(Данные!$A$7:$CV$106,ROW()-19,MATCH($L$9,Данные!$A$6:$CV$6,0))))))</f>
        <v/>
      </c>
      <c r="AR31" s="76" t="str">
        <f>IF($A31="","",IF($M$4&lt;&gt;"Да","",IF($M$9="","",IF(COUNTIF(Данные!$A$6:$CV$6,$M$9)=0,"#FIELD",INDEX(Данные!$A$7:$CV$106,ROW()-19,MATCH($M$9,Данные!$A$6:$CV$6,0))))))</f>
        <v/>
      </c>
      <c r="AS31" s="76" t="str">
        <f>IF($A31="","",IF($N$4&lt;&gt;"Да","",IF($N$9="","",IF(COUNTIF(Данные!$A$6:$CV$6,$N$9)=0,"#FIELD",INDEX(Данные!$A$7:$CV$106,ROW()-19,MATCH($N$9,Данные!$A$6:$CV$6,0))))))</f>
        <v/>
      </c>
      <c r="AT31" s="76" t="str">
        <f>IF($A31="","",IF($O$4&lt;&gt;"Да","",IF($O$9="","",IF(COUNTIF(Данные!$A$6:$CV$6,$O$9)=0,"#FIELD",INDEX(Данные!$A$7:$CV$106,ROW()-19,MATCH($O$9,Данные!$A$6:$CV$6,0))))))</f>
        <v/>
      </c>
      <c r="AU31" s="76" t="str">
        <f>IF($A31="","",IF($P$4&lt;&gt;"Да","",IF($P$9="","",IF(COUNTIF(Данные!$A$6:$CV$6,$P$9)=0,"#FIELD",INDEX(Данные!$A$7:$CV$106,ROW()-19,MATCH($P$9,Данные!$A$6:$CV$6,0))))))</f>
        <v/>
      </c>
      <c r="AV31" s="76" t="str">
        <f>IF($A31="","",IF($Q$4&lt;&gt;"Да","",IF($Q$9="","",IF(COUNTIF(Данные!$A$6:$CV$6,$Q$9)=0,"#FIELD",INDEX(Данные!$A$7:$CV$106,ROW()-19,MATCH($Q$9,Данные!$A$6:$CV$6,0))))))</f>
        <v/>
      </c>
      <c r="AW31" s="76" t="str">
        <f>IF($A31="","",IF($R$4&lt;&gt;"Да","",IF($R$9="","",IF(COUNTIF(Данные!$A$6:$CV$6,$R$9)=0,"#FIELD",INDEX(Данные!$A$7:$CV$106,ROW()-19,MATCH($R$9,Данные!$A$6:$CV$6,0))))))</f>
        <v/>
      </c>
      <c r="AX31" s="76" t="str">
        <f>IF($A31="","",IF($S$4&lt;&gt;"Да","",IF($S$9="","",IF(COUNTIF(Данные!$A$6:$CV$6,$S$9)=0,"#FIELD",INDEX(Данные!$A$7:$CV$106,ROW()-19,MATCH($S$9,Данные!$A$6:$CV$6,0))))))</f>
        <v/>
      </c>
      <c r="AY31" s="76" t="str">
        <f>IF($A31="","",IF($T$4&lt;&gt;"Да","",IF($T$9="","",IF(COUNTIF(Данные!$A$6:$CV$6,$T$9)=0,"#FIELD",INDEX(Данные!$A$7:$CV$106,ROW()-19,MATCH($T$9,Данные!$A$6:$CV$6,0))))))</f>
        <v/>
      </c>
      <c r="AZ31" s="76" t="str">
        <f>IF($A31="","",IF($U$4&lt;&gt;"Да","",IF($U$9="","",IF(COUNTIF(Данные!$A$6:$CV$6,$U$9)=0,"#FIELD",INDEX(Данные!$A$7:$CV$106,ROW()-19,MATCH($U$9,Данные!$A$6:$CV$6,0))))))</f>
        <v/>
      </c>
      <c r="BA31" s="76" t="str">
        <f>IF($A31="","",IF($V$4&lt;&gt;"Да","",IF($V$9="","",IF(COUNTIF(Данные!$A$6:$CV$6,$V$9)=0,"#FIELD",INDEX(Данные!$A$7:$CV$106,ROW()-19,MATCH($V$9,Данные!$A$6:$CV$6,0))))))</f>
        <v/>
      </c>
      <c r="BB31" s="76" t="str">
        <f>IF($A31="","",IF($W$4&lt;&gt;"Да","",IF($W$9="","",IF(COUNTIF(Данные!$A$6:$CV$6,$W$9)=0,"#FIELD",INDEX(Данные!$A$7:$CV$106,ROW()-19,MATCH($W$9,Данные!$A$6:$CV$6,0))))))</f>
        <v/>
      </c>
      <c r="BC31" s="76" t="str">
        <f>IF($A31="","",IF($X$4&lt;&gt;"Да","",IF($X$9="","",IF(COUNTIF(Данные!$A$6:$CV$6,$X$9)=0,"#FIELD",INDEX(Данные!$A$7:$CV$106,ROW()-19,MATCH($X$9,Данные!$A$6:$CV$6,0))))))</f>
        <v/>
      </c>
      <c r="BD31" s="76" t="str">
        <f>IF($A31="","",IF($Y$4&lt;&gt;"Да","",IF($Y$9="","",IF(COUNTIF(Данные!$A$6:$CV$6,$Y$9)=0,"#FIELD",INDEX(Данные!$A$7:$CV$106,ROW()-19,MATCH($Y$9,Данные!$A$6:$CV$6,0))))))</f>
        <v/>
      </c>
      <c r="BE31" s="76" t="str">
        <f>IF($A31="","",IF($Z$4&lt;&gt;"Да","",IF($Z$9="","",IF(COUNTIF(Данные!$A$6:$CV$6,$Z$9)=0,"#FIELD",INDEX(Данные!$A$7:$CV$106,ROW()-19,MATCH($Z$9,Данные!$A$6:$CV$6,0))))))</f>
        <v/>
      </c>
      <c r="BF31" s="76" t="str">
        <f>IF($A31="","",IF($AA$4&lt;&gt;"Да","",IF($AA$9="","",IF(COUNTIF(Данные!$A$6:$CV$6,$AA$9)=0,"#FIELD",INDEX(Данные!$A$7:$CV$106,ROW()-19,MATCH($AA$9,Данные!$A$6:$CV$6,0))))))</f>
        <v/>
      </c>
      <c r="BG31" s="76" t="str">
        <f>IF($A31="","",IF($AB$4&lt;&gt;"Да","",IF($AB$9="","",IF(COUNTIF(Данные!$A$6:$CV$6,$AB$9)=0,"#FIELD",INDEX(Данные!$A$7:$CV$106,ROW()-19,MATCH($AB$9,Данные!$A$6:$CV$6,0))))))</f>
        <v/>
      </c>
      <c r="BH31" s="76" t="str">
        <f>IF($A31="","",IF($AC$4&lt;&gt;"Да","",IF($AC$9="","",IF(COUNTIF(Данные!$A$6:$CV$6,$AC$9)=0,"#FIELD",INDEX(Данные!$A$7:$CV$106,ROW()-19,MATCH($AC$9,Данные!$A$6:$CV$6,0))))))</f>
        <v/>
      </c>
      <c r="BI31" s="76" t="str">
        <f>IF($A31="","",IF($AD$4&lt;&gt;"Да","",IF($AD$9="","",IF(COUNTIF(Данные!$A$6:$CV$6,$AD$9)=0,"#FIELD",INDEX(Данные!$A$7:$CV$106,ROW()-19,MATCH($AD$9,Данные!$A$6:$CV$6,0))))))</f>
        <v/>
      </c>
      <c r="BJ31" s="76" t="str">
        <f>IF($A31="","",IF($AE$4&lt;&gt;"Да","",IF($AE$9="","",IF(COUNTIF(Данные!$A$6:$CV$6,$AE$9)=0,"#FIELD",INDEX(Данные!$A$7:$CV$106,ROW()-19,MATCH($AE$9,Данные!$A$6:$CV$6,0))))))</f>
        <v/>
      </c>
      <c r="BK31" s="76"/>
      <c r="BL31" s="76" t="str">
        <f>IF($A31="","",IF($B$4&lt;&gt;"Да","",IF($B$10="","",IF(COUNTIF(Данные!$A$6:$CV$6,$B$10)=0,"#FIELD",INDEX(Данные!$A$7:$CV$106,ROW()-19,MATCH($B$10,Данные!$A$6:$CV$6,0))))))</f>
        <v>#FIELD</v>
      </c>
      <c r="BM31" s="76" t="str">
        <f>IF($A31="","",IF($C$4&lt;&gt;"Да","",IF($C$10="","",IF(COUNTIF(Данные!$A$6:$CV$6,$C$10)=0,"#FIELD",INDEX(Данные!$A$7:$CV$106,ROW()-19,MATCH($C$10,Данные!$A$6:$CV$6,0))))))</f>
        <v>#FIELD</v>
      </c>
      <c r="BN31" s="76" t="str">
        <f>IF($A31="","",IF($D$4&lt;&gt;"Да","",IF($D$10="","",IF(COUNTIF(Данные!$A$6:$CV$6,$D$10)=0,"#FIELD",INDEX(Данные!$A$7:$CV$106,ROW()-19,MATCH($D$10,Данные!$A$6:$CV$6,0))))))</f>
        <v>#FIELD</v>
      </c>
      <c r="BO31" s="76" t="str">
        <f>IF($A31="","",IF($E$4&lt;&gt;"Да","",IF($E$10="","",IF(COUNTIF(Данные!$A$6:$CV$6,$E$10)=0,"#FIELD",INDEX(Данные!$A$7:$CV$106,ROW()-19,MATCH($E$10,Данные!$A$6:$CV$6,0))))))</f>
        <v>#FIELD</v>
      </c>
      <c r="BP31" s="76" t="str">
        <f>IF($A31="","",IF($F$4&lt;&gt;"Да","",IF($F$10="","",IF(COUNTIF(Данные!$A$6:$CV$6,$F$10)=0,"#FIELD",INDEX(Данные!$A$7:$CV$106,ROW()-19,MATCH($F$10,Данные!$A$6:$CV$6,0))))))</f>
        <v>#FIELD</v>
      </c>
      <c r="BQ31" s="76" t="str">
        <f>IF($A31="","",IF($G$4&lt;&gt;"Да","",IF($G$10="","",IF(COUNTIF(Данные!$A$6:$CV$6,$G$10)=0,"#FIELD",INDEX(Данные!$A$7:$CV$106,ROW()-19,MATCH($G$10,Данные!$A$6:$CV$6,0))))))</f>
        <v>#FIELD</v>
      </c>
      <c r="BR31" s="76" t="str">
        <f>IF($A31="","",IF($H$4&lt;&gt;"Да","",IF($H$10="","",IF(COUNTIF(Данные!$A$6:$CV$6,$H$10)=0,"#FIELD",INDEX(Данные!$A$7:$CV$106,ROW()-19,MATCH($H$10,Данные!$A$6:$CV$6,0))))))</f>
        <v>#FIELD</v>
      </c>
      <c r="BS31" s="76" t="str">
        <f>IF($A31="","",IF($I$4&lt;&gt;"Да","",IF($I$10="","",IF(COUNTIF(Данные!$A$6:$CV$6,$I$10)=0,"#FIELD",INDEX(Данные!$A$7:$CV$106,ROW()-19,MATCH($I$10,Данные!$A$6:$CV$6,0))))))</f>
        <v>#FIELD</v>
      </c>
      <c r="BT31" s="76" t="str">
        <f>IF($A31="","",IF($J$4&lt;&gt;"Да","",IF($J$10="","",IF(COUNTIF(Данные!$A$6:$CV$6,$J$10)=0,"#FIELD",INDEX(Данные!$A$7:$CV$106,ROW()-19,MATCH($J$10,Данные!$A$6:$CV$6,0))))))</f>
        <v>#FIELD</v>
      </c>
      <c r="BU31" s="76" t="str">
        <f>IF($A31="","",IF($K$4&lt;&gt;"Да","",IF($K$10="","",IF(COUNTIF(Данные!$A$6:$CV$6,$K$10)=0,"#FIELD",INDEX(Данные!$A$7:$CV$106,ROW()-19,MATCH($K$10,Данные!$A$6:$CV$6,0))))))</f>
        <v/>
      </c>
      <c r="BV31" s="76" t="str">
        <f>IF($A31="","",IF($L$4&lt;&gt;"Да","",IF($L$10="","",IF(COUNTIF(Данные!$A$6:$CV$6,$L$10)=0,"#FIELD",INDEX(Данные!$A$7:$CV$106,ROW()-19,MATCH($L$10,Данные!$A$6:$CV$6,0))))))</f>
        <v/>
      </c>
      <c r="BW31" s="76" t="str">
        <f>IF($A31="","",IF($M$4&lt;&gt;"Да","",IF($M$10="","",IF(COUNTIF(Данные!$A$6:$CV$6,$M$10)=0,"#FIELD",INDEX(Данные!$A$7:$CV$106,ROW()-19,MATCH($M$10,Данные!$A$6:$CV$6,0))))))</f>
        <v/>
      </c>
      <c r="BX31" s="76" t="str">
        <f>IF($A31="","",IF($N$4&lt;&gt;"Да","",IF($N$10="","",IF(COUNTIF(Данные!$A$6:$CV$6,$N$10)=0,"#FIELD",INDEX(Данные!$A$7:$CV$106,ROW()-19,MATCH($N$10,Данные!$A$6:$CV$6,0))))))</f>
        <v/>
      </c>
      <c r="BY31" s="76" t="str">
        <f>IF($A31="","",IF($O$4&lt;&gt;"Да","",IF($O$10="","",IF(COUNTIF(Данные!$A$6:$CV$6,$O$10)=0,"#FIELD",INDEX(Данные!$A$7:$CV$106,ROW()-19,MATCH($O$10,Данные!$A$6:$CV$6,0))))))</f>
        <v/>
      </c>
      <c r="BZ31" s="76" t="str">
        <f>IF($A31="","",IF($P$4&lt;&gt;"Да","",IF($P$10="","",IF(COUNTIF(Данные!$A$6:$CV$6,$P$10)=0,"#FIELD",INDEX(Данные!$A$7:$CV$106,ROW()-19,MATCH($P$10,Данные!$A$6:$CV$6,0))))))</f>
        <v/>
      </c>
      <c r="CA31" s="76" t="str">
        <f>IF($A31="","",IF($Q$4&lt;&gt;"Да","",IF($Q$10="","",IF(COUNTIF(Данные!$A$6:$CV$6,$Q$10)=0,"#FIELD",INDEX(Данные!$A$7:$CV$106,ROW()-19,MATCH($Q$10,Данные!$A$6:$CV$6,0))))))</f>
        <v/>
      </c>
      <c r="CB31" s="76" t="str">
        <f>IF($A31="","",IF($R$4&lt;&gt;"Да","",IF($R$10="","",IF(COUNTIF(Данные!$A$6:$CV$6,$R$10)=0,"#FIELD",INDEX(Данные!$A$7:$CV$106,ROW()-19,MATCH($R$10,Данные!$A$6:$CV$6,0))))))</f>
        <v/>
      </c>
      <c r="CC31" s="76" t="str">
        <f>IF($A31="","",IF($S$4&lt;&gt;"Да","",IF($S$10="","",IF(COUNTIF(Данные!$A$6:$CV$6,$S$10)=0,"#FIELD",INDEX(Данные!$A$7:$CV$106,ROW()-19,MATCH($S$10,Данные!$A$6:$CV$6,0))))))</f>
        <v/>
      </c>
      <c r="CD31" s="76" t="str">
        <f>IF($A31="","",IF($T$4&lt;&gt;"Да","",IF($T$10="","",IF(COUNTIF(Данные!$A$6:$CV$6,$T$10)=0,"#FIELD",INDEX(Данные!$A$7:$CV$106,ROW()-19,MATCH($T$10,Данные!$A$6:$CV$6,0))))))</f>
        <v/>
      </c>
      <c r="CE31" s="76" t="str">
        <f>IF($A31="","",IF($U$4&lt;&gt;"Да","",IF($U$10="","",IF(COUNTIF(Данные!$A$6:$CV$6,$U$10)=0,"#FIELD",INDEX(Данные!$A$7:$CV$106,ROW()-19,MATCH($U$10,Данные!$A$6:$CV$6,0))))))</f>
        <v/>
      </c>
      <c r="CF31" s="76" t="str">
        <f>IF($A31="","",IF($V$4&lt;&gt;"Да","",IF($V$10="","",IF(COUNTIF(Данные!$A$6:$CV$6,$V$10)=0,"#FIELD",INDEX(Данные!$A$7:$CV$106,ROW()-19,MATCH($V$10,Данные!$A$6:$CV$6,0))))))</f>
        <v/>
      </c>
      <c r="CG31" s="76" t="str">
        <f>IF($A31="","",IF($W$4&lt;&gt;"Да","",IF($W$10="","",IF(COUNTIF(Данные!$A$6:$CV$6,$W$10)=0,"#FIELD",INDEX(Данные!$A$7:$CV$106,ROW()-19,MATCH($W$10,Данные!$A$6:$CV$6,0))))))</f>
        <v/>
      </c>
      <c r="CH31" s="76" t="str">
        <f>IF($A31="","",IF($X$4&lt;&gt;"Да","",IF($X$10="","",IF(COUNTIF(Данные!$A$6:$CV$6,$X$10)=0,"#FIELD",INDEX(Данные!$A$7:$CV$106,ROW()-19,MATCH($X$10,Данные!$A$6:$CV$6,0))))))</f>
        <v/>
      </c>
      <c r="CI31" s="76" t="str">
        <f>IF($A31="","",IF($Y$4&lt;&gt;"Да","",IF($Y$10="","",IF(COUNTIF(Данные!$A$6:$CV$6,$Y$10)=0,"#FIELD",INDEX(Данные!$A$7:$CV$106,ROW()-19,MATCH($Y$10,Данные!$A$6:$CV$6,0))))))</f>
        <v/>
      </c>
      <c r="CJ31" s="76" t="str">
        <f>IF($A31="","",IF($Z$4&lt;&gt;"Да","",IF($Z$10="","",IF(COUNTIF(Данные!$A$6:$CV$6,$Z$10)=0,"#FIELD",INDEX(Данные!$A$7:$CV$106,ROW()-19,MATCH($Z$10,Данные!$A$6:$CV$6,0))))))</f>
        <v/>
      </c>
      <c r="CK31" s="76" t="str">
        <f>IF($A31="","",IF($AA$4&lt;&gt;"Да","",IF($AA$10="","",IF(COUNTIF(Данные!$A$6:$CV$6,$AA$10)=0,"#FIELD",INDEX(Данные!$A$7:$CV$106,ROW()-19,MATCH($AA$10,Данные!$A$6:$CV$6,0))))))</f>
        <v/>
      </c>
      <c r="CL31" s="76" t="str">
        <f>IF($A31="","",IF($AB$4&lt;&gt;"Да","",IF($AB$10="","",IF(COUNTIF(Данные!$A$6:$CV$6,$AB$10)=0,"#FIELD",INDEX(Данные!$A$7:$CV$106,ROW()-19,MATCH($AB$10,Данные!$A$6:$CV$6,0))))))</f>
        <v/>
      </c>
      <c r="CM31" s="76" t="str">
        <f>IF($A31="","",IF($AC$4&lt;&gt;"Да","",IF($AC$10="","",IF(COUNTIF(Данные!$A$6:$CV$6,$AC$10)=0,"#FIELD",INDEX(Данные!$A$7:$CV$106,ROW()-19,MATCH($AC$10,Данные!$A$6:$CV$6,0))))))</f>
        <v/>
      </c>
      <c r="CN31" s="76" t="str">
        <f>IF($A31="","",IF($AD$4&lt;&gt;"Да","",IF($AD$10="","",IF(COUNTIF(Данные!$A$6:$CV$6,$AD$10)=0,"#FIELD",INDEX(Данные!$A$7:$CV$106,ROW()-19,MATCH($AD$10,Данные!$A$6:$CV$6,0))))))</f>
        <v/>
      </c>
      <c r="CO31" s="77" t="str">
        <f>IF($A31="","",IF($AE$4&lt;&gt;"Да","",IF($AE$10="","",IF(COUNTIF(Данные!$A$6:$CV$6,$AE$10)=0,"#FIELD",INDEX(Данные!$A$7:$CV$106,ROW()-19,MATCH($AE$10,Данные!$A$6:$CV$6,0))))))</f>
        <v/>
      </c>
    </row>
    <row r="32" spans="1:93">
      <c r="A32" s="24" t="str">
        <f>IF(Данные!A19="","",Данные!A19)</f>
        <v>322</v>
      </c>
      <c r="B32" s="19">
        <f>IF($A32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32="#FIELD",AG32="",AND(OR($B$8="CHANGE_PCT_GE",$B$8="CHANGE_ABS_GE",$B$8="COUNT_FLAG_RULE",$B$8="AND_YES",$B$8="OR_YES"),OR(BL32="#FIELD",BL32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32)))),IF($B$18="LOW_MU",MAX(Настройки!$B$14,$B$16),IF($B$18="NEUTRAL",Настройки!$B$15,IF($B$18="IGNORE","IGNORE",IF(OR(AG32="#FIELD",BL32="#FIELD"),"Поле не найдено","Недостаточно данных")))),IF($B$8="SIGMOID_INC",MAX(Настройки!$B$14,$B$16+($B$17-$B$16)/(1+EXP(-$B$12*(IF(ISNUMBER(AG32),AG32,0)-$B$11)))),IF($B$8="SIGMOID_DEC",MAX(Настройки!$B$14,$B$16+($B$17-$B$16)/(1+EXP($B$12*(IF(ISNUMBER(AG32),AG32,0)-$B$11)))),IF($B$8="TOP_PERCENT",IF((COUNTIF(INDEX(Данные!$A$7:$CV$106,0,MATCH($B$9,Данные!$A$6:$CV$6,0)),"&gt;"&amp;IF(ISNUMBER(AG32),AG32,0))+COUNTIFS(INDEX(Данные!$A$7:$CV$106,0,MATCH($B$9,Данные!$A$6:$CV$6,0)),IF(ISNUMBER(AG32),AG32,0),Данные!$A$7:$A$106,"&lt;"&amp;$A32)+1)/COUNT(INDEX(Данные!$A$7:$CV$106,0,MATCH($B$9,Данные!$A$6:$CV$6,0)))&lt;=$B$11,$B$14,$B$15),IF($B$8="MANUAL_MU",MAX(Настройки!$B$14,MIN(1,IF(ISNUMBER(AG32),AG32,0))),IF($B$8="COUNT_FLAG_RULE",IF(IF(ISNUMBER(AG32),AG32,0)&lt;=$B$11,$B$14,IF(IF(ISNUMBER(AG32),AG32,0)&gt;=$B$12,$B$15,IF(OR(LOWER(LEFT(BL32&amp;"",2))="да",BL32=1),$B$13,$B$15))),IF(OR(AND($B$8="YES_NO",OR(LOWER(LEFT(AG32&amp;"",2))="да",AG32=1)),AND($B$8="THRESHOLD_GE",IF(ISNUMBER(AG32),AG32,0)&gt;=$B$11),AND($B$8="THRESHOLD_GT",IF(ISNUMBER(AG32),AG32,0)&gt;$B$11),AND($B$8="THRESHOLD_LE",IF(ISNUMBER(AG32),AG32,0)&lt;=$B$11),AND($B$8="THRESHOLD_LT",IF(ISNUMBER(AG32),AG32,0)&lt;$B$11),AND($B$8="CHANGE_PCT_GE",IF(IF(ISNUMBER(BL32),BL32,0)=0,IF(ISNUMBER(AG32),AG32,0)&gt;0,(IF(ISNUMBER(AG32),AG32,0)-IF(ISNUMBER(BL32),BL32,0))/ABS(IF(ISNUMBER(BL32),BL32,0))&gt;=$B$11)),AND($B$8="CHANGE_ABS_GE",ABS(IF(ISNUMBER(AG32),AG32,0)-IF(ISNUMBER(BL32),BL32,0))&gt;=$B$11),AND($B$8="COUNT_LT",IF(ISNUMBER(AG32),AG32,0)&lt;$B$11),AND($B$8="COUNT_LE",IF(ISNUMBER(AG32),AG32,0)&lt;=$B$11),AND($B$8="AND_YES",OR(LOWER(LEFT(AG32&amp;"",2))="да",AG32=1),OR(LOWER(LEFT(BL32&amp;"",2))="да",BL32=1)),AND($B$8="OR_YES",OR(OR(LOWER(LEFT(AG32&amp;"",2))="да",AG32=1),OR(LOWER(LEFT(BL32&amp;"",2))="да",BL32=1)))),$B$14,$B$15))))))))))</f>
        <v>0.1</v>
      </c>
      <c r="C32" s="19">
        <f>IF($A32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32="#FIELD",AH32="",AND(OR($C$8="CHANGE_PCT_GE",$C$8="CHANGE_ABS_GE",$C$8="COUNT_FLAG_RULE",$C$8="AND_YES",$C$8="OR_YES"),OR(BM32="#FIELD",BM32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32)))),IF($C$18="LOW_MU",MAX(Настройки!$B$14,$C$16),IF($C$18="NEUTRAL",Настройки!$B$15,IF($C$18="IGNORE","IGNORE",IF(OR(AH32="#FIELD",BM32="#FIELD"),"Поле не найдено","Недостаточно данных")))),IF($C$8="SIGMOID_INC",MAX(Настройки!$B$14,$C$16+($C$17-$C$16)/(1+EXP(-$C$12*(IF(ISNUMBER(AH32),AH32,0)-$C$11)))),IF($C$8="SIGMOID_DEC",MAX(Настройки!$B$14,$C$16+($C$17-$C$16)/(1+EXP($C$12*(IF(ISNUMBER(AH32),AH32,0)-$C$11)))),IF($C$8="TOP_PERCENT",IF((COUNTIF(INDEX(Данные!$A$7:$CV$106,0,MATCH($C$9,Данные!$A$6:$CV$6,0)),"&gt;"&amp;IF(ISNUMBER(AH32),AH32,0))+COUNTIFS(INDEX(Данные!$A$7:$CV$106,0,MATCH($C$9,Данные!$A$6:$CV$6,0)),IF(ISNUMBER(AH32),AH32,0),Данные!$A$7:$A$106,"&lt;"&amp;$A32)+1)/COUNT(INDEX(Данные!$A$7:$CV$106,0,MATCH($C$9,Данные!$A$6:$CV$6,0)))&lt;=$C$11,$C$14,$C$15),IF($C$8="MANUAL_MU",MAX(Настройки!$B$14,MIN(1,IF(ISNUMBER(AH32),AH32,0))),IF($C$8="COUNT_FLAG_RULE",IF(IF(ISNUMBER(AH32),AH32,0)&lt;=$C$11,$C$14,IF(IF(ISNUMBER(AH32),AH32,0)&gt;=$C$12,$C$15,IF(OR(LOWER(LEFT(BM32&amp;"",2))="да",BM32=1),$C$13,$C$15))),IF(OR(AND($C$8="YES_NO",OR(LOWER(LEFT(AH32&amp;"",2))="да",AH32=1)),AND($C$8="THRESHOLD_GE",IF(ISNUMBER(AH32),AH32,0)&gt;=$C$11),AND($C$8="THRESHOLD_GT",IF(ISNUMBER(AH32),AH32,0)&gt;$C$11),AND($C$8="THRESHOLD_LE",IF(ISNUMBER(AH32),AH32,0)&lt;=$C$11),AND($C$8="THRESHOLD_LT",IF(ISNUMBER(AH32),AH32,0)&lt;$C$11),AND($C$8="CHANGE_PCT_GE",IF(IF(ISNUMBER(BM32),BM32,0)=0,IF(ISNUMBER(AH32),AH32,0)&gt;0,(IF(ISNUMBER(AH32),AH32,0)-IF(ISNUMBER(BM32),BM32,0))/ABS(IF(ISNUMBER(BM32),BM32,0))&gt;=$C$11)),AND($C$8="CHANGE_ABS_GE",ABS(IF(ISNUMBER(AH32),AH32,0)-IF(ISNUMBER(BM32),BM32,0))&gt;=$C$11),AND($C$8="COUNT_LT",IF(ISNUMBER(AH32),AH32,0)&lt;$C$11),AND($C$8="COUNT_LE",IF(ISNUMBER(AH32),AH32,0)&lt;=$C$11),AND($C$8="AND_YES",OR(LOWER(LEFT(AH32&amp;"",2))="да",AH32=1),OR(LOWER(LEFT(BM32&amp;"",2))="да",BM32=1)),AND($C$8="OR_YES",OR(OR(LOWER(LEFT(AH32&amp;"",2))="да",AH32=1),OR(LOWER(LEFT(BM32&amp;"",2))="да",BM32=1)))),$C$14,$C$15))))))))))</f>
        <v>0.1</v>
      </c>
      <c r="D32" s="19">
        <f>IF($A32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32="#FIELD",AI32="",AND(OR($D$8="CHANGE_PCT_GE",$D$8="CHANGE_ABS_GE",$D$8="COUNT_FLAG_RULE",$D$8="AND_YES",$D$8="OR_YES"),OR(BN32="#FIELD",BN32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32)))),IF($D$18="LOW_MU",MAX(Настройки!$B$14,$D$16),IF($D$18="NEUTRAL",Настройки!$B$15,IF($D$18="IGNORE","IGNORE",IF(OR(AI32="#FIELD",BN32="#FIELD"),"Поле не найдено","Недостаточно данных")))),IF($D$8="SIGMOID_INC",MAX(Настройки!$B$14,$D$16+($D$17-$D$16)/(1+EXP(-$D$12*(IF(ISNUMBER(AI32),AI32,0)-$D$11)))),IF($D$8="SIGMOID_DEC",MAX(Настройки!$B$14,$D$16+($D$17-$D$16)/(1+EXP($D$12*(IF(ISNUMBER(AI32),AI32,0)-$D$11)))),IF($D$8="TOP_PERCENT",IF((COUNTIF(INDEX(Данные!$A$7:$CV$106,0,MATCH($D$9,Данные!$A$6:$CV$6,0)),"&gt;"&amp;IF(ISNUMBER(AI32),AI32,0))+COUNTIFS(INDEX(Данные!$A$7:$CV$106,0,MATCH($D$9,Данные!$A$6:$CV$6,0)),IF(ISNUMBER(AI32),AI32,0),Данные!$A$7:$A$106,"&lt;"&amp;$A32)+1)/COUNT(INDEX(Данные!$A$7:$CV$106,0,MATCH($D$9,Данные!$A$6:$CV$6,0)))&lt;=$D$11,$D$14,$D$15),IF($D$8="MANUAL_MU",MAX(Настройки!$B$14,MIN(1,IF(ISNUMBER(AI32),AI32,0))),IF($D$8="COUNT_FLAG_RULE",IF(IF(ISNUMBER(AI32),AI32,0)&lt;=$D$11,$D$14,IF(IF(ISNUMBER(AI32),AI32,0)&gt;=$D$12,$D$15,IF(OR(LOWER(LEFT(BN32&amp;"",2))="да",BN32=1),$D$13,$D$15))),IF(OR(AND($D$8="YES_NO",OR(LOWER(LEFT(AI32&amp;"",2))="да",AI32=1)),AND($D$8="THRESHOLD_GE",IF(ISNUMBER(AI32),AI32,0)&gt;=$D$11),AND($D$8="THRESHOLD_GT",IF(ISNUMBER(AI32),AI32,0)&gt;$D$11),AND($D$8="THRESHOLD_LE",IF(ISNUMBER(AI32),AI32,0)&lt;=$D$11),AND($D$8="THRESHOLD_LT",IF(ISNUMBER(AI32),AI32,0)&lt;$D$11),AND($D$8="CHANGE_PCT_GE",IF(IF(ISNUMBER(BN32),BN32,0)=0,IF(ISNUMBER(AI32),AI32,0)&gt;0,(IF(ISNUMBER(AI32),AI32,0)-IF(ISNUMBER(BN32),BN32,0))/ABS(IF(ISNUMBER(BN32),BN32,0))&gt;=$D$11)),AND($D$8="CHANGE_ABS_GE",ABS(IF(ISNUMBER(AI32),AI32,0)-IF(ISNUMBER(BN32),BN32,0))&gt;=$D$11),AND($D$8="COUNT_LT",IF(ISNUMBER(AI32),AI32,0)&lt;$D$11),AND($D$8="COUNT_LE",IF(ISNUMBER(AI32),AI32,0)&lt;=$D$11),AND($D$8="AND_YES",OR(LOWER(LEFT(AI32&amp;"",2))="да",AI32=1),OR(LOWER(LEFT(BN32&amp;"",2))="да",BN32=1)),AND($D$8="OR_YES",OR(OR(LOWER(LEFT(AI32&amp;"",2))="да",AI32=1),OR(LOWER(LEFT(BN32&amp;"",2))="да",BN32=1)))),$D$14,$D$15))))))))))</f>
        <v>1</v>
      </c>
      <c r="E32" s="19">
        <f>IF($A32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32="#FIELD",AJ32="",AND(OR($E$8="CHANGE_PCT_GE",$E$8="CHANGE_ABS_GE",$E$8="COUNT_FLAG_RULE",$E$8="AND_YES",$E$8="OR_YES"),OR(BO32="#FIELD",BO32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32)))),IF($E$18="LOW_MU",MAX(Настройки!$B$14,$E$16),IF($E$18="NEUTRAL",Настройки!$B$15,IF($E$18="IGNORE","IGNORE",IF(OR(AJ32="#FIELD",BO32="#FIELD"),"Поле не найдено","Недостаточно данных")))),IF($E$8="SIGMOID_INC",MAX(Настройки!$B$14,$E$16+($E$17-$E$16)/(1+EXP(-$E$12*(IF(ISNUMBER(AJ32),AJ32,0)-$E$11)))),IF($E$8="SIGMOID_DEC",MAX(Настройки!$B$14,$E$16+($E$17-$E$16)/(1+EXP($E$12*(IF(ISNUMBER(AJ32),AJ32,0)-$E$11)))),IF($E$8="TOP_PERCENT",IF((COUNTIF(INDEX(Данные!$A$7:$CV$106,0,MATCH($E$9,Данные!$A$6:$CV$6,0)),"&gt;"&amp;IF(ISNUMBER(AJ32),AJ32,0))+COUNTIFS(INDEX(Данные!$A$7:$CV$106,0,MATCH($E$9,Данные!$A$6:$CV$6,0)),IF(ISNUMBER(AJ32),AJ32,0),Данные!$A$7:$A$106,"&lt;"&amp;$A32)+1)/COUNT(INDEX(Данные!$A$7:$CV$106,0,MATCH($E$9,Данные!$A$6:$CV$6,0)))&lt;=$E$11,$E$14,$E$15),IF($E$8="MANUAL_MU",MAX(Настройки!$B$14,MIN(1,IF(ISNUMBER(AJ32),AJ32,0))),IF($E$8="COUNT_FLAG_RULE",IF(IF(ISNUMBER(AJ32),AJ32,0)&lt;=$E$11,$E$14,IF(IF(ISNUMBER(AJ32),AJ32,0)&gt;=$E$12,$E$15,IF(OR(LOWER(LEFT(BO32&amp;"",2))="да",BO32=1),$E$13,$E$15))),IF(OR(AND($E$8="YES_NO",OR(LOWER(LEFT(AJ32&amp;"",2))="да",AJ32=1)),AND($E$8="THRESHOLD_GE",IF(ISNUMBER(AJ32),AJ32,0)&gt;=$E$11),AND($E$8="THRESHOLD_GT",IF(ISNUMBER(AJ32),AJ32,0)&gt;$E$11),AND($E$8="THRESHOLD_LE",IF(ISNUMBER(AJ32),AJ32,0)&lt;=$E$11),AND($E$8="THRESHOLD_LT",IF(ISNUMBER(AJ32),AJ32,0)&lt;$E$11),AND($E$8="CHANGE_PCT_GE",IF(IF(ISNUMBER(BO32),BO32,0)=0,IF(ISNUMBER(AJ32),AJ32,0)&gt;0,(IF(ISNUMBER(AJ32),AJ32,0)-IF(ISNUMBER(BO32),BO32,0))/ABS(IF(ISNUMBER(BO32),BO32,0))&gt;=$E$11)),AND($E$8="CHANGE_ABS_GE",ABS(IF(ISNUMBER(AJ32),AJ32,0)-IF(ISNUMBER(BO32),BO32,0))&gt;=$E$11),AND($E$8="COUNT_LT",IF(ISNUMBER(AJ32),AJ32,0)&lt;$E$11),AND($E$8="COUNT_LE",IF(ISNUMBER(AJ32),AJ32,0)&lt;=$E$11),AND($E$8="AND_YES",OR(LOWER(LEFT(AJ32&amp;"",2))="да",AJ32=1),OR(LOWER(LEFT(BO32&amp;"",2))="да",BO32=1)),AND($E$8="OR_YES",OR(OR(LOWER(LEFT(AJ32&amp;"",2))="да",AJ32=1),OR(LOWER(LEFT(BO32&amp;"",2))="да",BO32=1)))),$E$14,$E$15))))))))))</f>
        <v>0.1</v>
      </c>
      <c r="F32" s="19">
        <f>IF($A32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32="#FIELD",AK32="",AND(OR($F$8="CHANGE_PCT_GE",$F$8="CHANGE_ABS_GE",$F$8="COUNT_FLAG_RULE",$F$8="AND_YES",$F$8="OR_YES"),OR(BP32="#FIELD",BP32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32)))),IF($F$18="LOW_MU",MAX(Настройки!$B$14,$F$16),IF($F$18="NEUTRAL",Настройки!$B$15,IF($F$18="IGNORE","IGNORE",IF(OR(AK32="#FIELD",BP32="#FIELD"),"Поле не найдено","Недостаточно данных")))),IF($F$8="SIGMOID_INC",MAX(Настройки!$B$14,$F$16+($F$17-$F$16)/(1+EXP(-$F$12*(IF(ISNUMBER(AK32),AK32,0)-$F$11)))),IF($F$8="SIGMOID_DEC",MAX(Настройки!$B$14,$F$16+($F$17-$F$16)/(1+EXP($F$12*(IF(ISNUMBER(AK32),AK32,0)-$F$11)))),IF($F$8="TOP_PERCENT",IF((COUNTIF(INDEX(Данные!$A$7:$CV$106,0,MATCH($F$9,Данные!$A$6:$CV$6,0)),"&gt;"&amp;IF(ISNUMBER(AK32),AK32,0))+COUNTIFS(INDEX(Данные!$A$7:$CV$106,0,MATCH($F$9,Данные!$A$6:$CV$6,0)),IF(ISNUMBER(AK32),AK32,0),Данные!$A$7:$A$106,"&lt;"&amp;$A32)+1)/COUNT(INDEX(Данные!$A$7:$CV$106,0,MATCH($F$9,Данные!$A$6:$CV$6,0)))&lt;=$F$11,$F$14,$F$15),IF($F$8="MANUAL_MU",MAX(Настройки!$B$14,MIN(1,IF(ISNUMBER(AK32),AK32,0))),IF($F$8="COUNT_FLAG_RULE",IF(IF(ISNUMBER(AK32),AK32,0)&lt;=$F$11,$F$14,IF(IF(ISNUMBER(AK32),AK32,0)&gt;=$F$12,$F$15,IF(OR(LOWER(LEFT(BP32&amp;"",2))="да",BP32=1),$F$13,$F$15))),IF(OR(AND($F$8="YES_NO",OR(LOWER(LEFT(AK32&amp;"",2))="да",AK32=1)),AND($F$8="THRESHOLD_GE",IF(ISNUMBER(AK32),AK32,0)&gt;=$F$11),AND($F$8="THRESHOLD_GT",IF(ISNUMBER(AK32),AK32,0)&gt;$F$11),AND($F$8="THRESHOLD_LE",IF(ISNUMBER(AK32),AK32,0)&lt;=$F$11),AND($F$8="THRESHOLD_LT",IF(ISNUMBER(AK32),AK32,0)&lt;$F$11),AND($F$8="CHANGE_PCT_GE",IF(IF(ISNUMBER(BP32),BP32,0)=0,IF(ISNUMBER(AK32),AK32,0)&gt;0,(IF(ISNUMBER(AK32),AK32,0)-IF(ISNUMBER(BP32),BP32,0))/ABS(IF(ISNUMBER(BP32),BP32,0))&gt;=$F$11)),AND($F$8="CHANGE_ABS_GE",ABS(IF(ISNUMBER(AK32),AK32,0)-IF(ISNUMBER(BP32),BP32,0))&gt;=$F$11),AND($F$8="COUNT_LT",IF(ISNUMBER(AK32),AK32,0)&lt;$F$11),AND($F$8="COUNT_LE",IF(ISNUMBER(AK32),AK32,0)&lt;=$F$11),AND($F$8="AND_YES",OR(LOWER(LEFT(AK32&amp;"",2))="да",AK32=1),OR(LOWER(LEFT(BP32&amp;"",2))="да",BP32=1)),AND($F$8="OR_YES",OR(OR(LOWER(LEFT(AK32&amp;"",2))="да",AK32=1),OR(LOWER(LEFT(BP32&amp;"",2))="да",BP32=1)))),$F$14,$F$15))))))))))</f>
        <v>1</v>
      </c>
      <c r="G32" s="19">
        <f>IF($A32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32="#FIELD",AL32="",AND(OR($G$8="CHANGE_PCT_GE",$G$8="CHANGE_ABS_GE",$G$8="COUNT_FLAG_RULE",$G$8="AND_YES",$G$8="OR_YES"),OR(BQ32="#FIELD",BQ32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32)))),IF($G$18="LOW_MU",MAX(Настройки!$B$14,$G$16),IF($G$18="NEUTRAL",Настройки!$B$15,IF($G$18="IGNORE","IGNORE",IF(OR(AL32="#FIELD",BQ32="#FIELD"),"Поле не найдено","Недостаточно данных")))),IF($G$8="SIGMOID_INC",MAX(Настройки!$B$14,$G$16+($G$17-$G$16)/(1+EXP(-$G$12*(IF(ISNUMBER(AL32),AL32,0)-$G$11)))),IF($G$8="SIGMOID_DEC",MAX(Настройки!$B$14,$G$16+($G$17-$G$16)/(1+EXP($G$12*(IF(ISNUMBER(AL32),AL32,0)-$G$11)))),IF($G$8="TOP_PERCENT",IF((COUNTIF(INDEX(Данные!$A$7:$CV$106,0,MATCH($G$9,Данные!$A$6:$CV$6,0)),"&gt;"&amp;IF(ISNUMBER(AL32),AL32,0))+COUNTIFS(INDEX(Данные!$A$7:$CV$106,0,MATCH($G$9,Данные!$A$6:$CV$6,0)),IF(ISNUMBER(AL32),AL32,0),Данные!$A$7:$A$106,"&lt;"&amp;$A32)+1)/COUNT(INDEX(Данные!$A$7:$CV$106,0,MATCH($G$9,Данные!$A$6:$CV$6,0)))&lt;=$G$11,$G$14,$G$15),IF($G$8="MANUAL_MU",MAX(Настройки!$B$14,MIN(1,IF(ISNUMBER(AL32),AL32,0))),IF($G$8="COUNT_FLAG_RULE",IF(IF(ISNUMBER(AL32),AL32,0)&lt;=$G$11,$G$14,IF(IF(ISNUMBER(AL32),AL32,0)&gt;=$G$12,$G$15,IF(OR(LOWER(LEFT(BQ32&amp;"",2))="да",BQ32=1),$G$13,$G$15))),IF(OR(AND($G$8="YES_NO",OR(LOWER(LEFT(AL32&amp;"",2))="да",AL32=1)),AND($G$8="THRESHOLD_GE",IF(ISNUMBER(AL32),AL32,0)&gt;=$G$11),AND($G$8="THRESHOLD_GT",IF(ISNUMBER(AL32),AL32,0)&gt;$G$11),AND($G$8="THRESHOLD_LE",IF(ISNUMBER(AL32),AL32,0)&lt;=$G$11),AND($G$8="THRESHOLD_LT",IF(ISNUMBER(AL32),AL32,0)&lt;$G$11),AND($G$8="CHANGE_PCT_GE",IF(IF(ISNUMBER(BQ32),BQ32,0)=0,IF(ISNUMBER(AL32),AL32,0)&gt;0,(IF(ISNUMBER(AL32),AL32,0)-IF(ISNUMBER(BQ32),BQ32,0))/ABS(IF(ISNUMBER(BQ32),BQ32,0))&gt;=$G$11)),AND($G$8="CHANGE_ABS_GE",ABS(IF(ISNUMBER(AL32),AL32,0)-IF(ISNUMBER(BQ32),BQ32,0))&gt;=$G$11),AND($G$8="COUNT_LT",IF(ISNUMBER(AL32),AL32,0)&lt;$G$11),AND($G$8="COUNT_LE",IF(ISNUMBER(AL32),AL32,0)&lt;=$G$11),AND($G$8="AND_YES",OR(LOWER(LEFT(AL32&amp;"",2))="да",AL32=1),OR(LOWER(LEFT(BQ32&amp;"",2))="да",BQ32=1)),AND($G$8="OR_YES",OR(OR(LOWER(LEFT(AL32&amp;"",2))="да",AL32=1),OR(LOWER(LEFT(BQ32&amp;"",2))="да",BQ32=1)))),$G$14,$G$15))))))))))</f>
        <v>0.1</v>
      </c>
      <c r="H32" s="19">
        <f>IF($A32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32="#FIELD",AM32="",AND(OR($H$8="CHANGE_PCT_GE",$H$8="CHANGE_ABS_GE",$H$8="COUNT_FLAG_RULE",$H$8="AND_YES",$H$8="OR_YES"),OR(BR32="#FIELD",BR32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32)))),IF($H$18="LOW_MU",MAX(Настройки!$B$14,$H$16),IF($H$18="NEUTRAL",Настройки!$B$15,IF($H$18="IGNORE","IGNORE",IF(OR(AM32="#FIELD",BR32="#FIELD"),"Поле не найдено","Недостаточно данных")))),IF($H$8="SIGMOID_INC",MAX(Настройки!$B$14,$H$16+($H$17-$H$16)/(1+EXP(-$H$12*(IF(ISNUMBER(AM32),AM32,0)-$H$11)))),IF($H$8="SIGMOID_DEC",MAX(Настройки!$B$14,$H$16+($H$17-$H$16)/(1+EXP($H$12*(IF(ISNUMBER(AM32),AM32,0)-$H$11)))),IF($H$8="TOP_PERCENT",IF((COUNTIF(INDEX(Данные!$A$7:$CV$106,0,MATCH($H$9,Данные!$A$6:$CV$6,0)),"&gt;"&amp;IF(ISNUMBER(AM32),AM32,0))+COUNTIFS(INDEX(Данные!$A$7:$CV$106,0,MATCH($H$9,Данные!$A$6:$CV$6,0)),IF(ISNUMBER(AM32),AM32,0),Данные!$A$7:$A$106,"&lt;"&amp;$A32)+1)/COUNT(INDEX(Данные!$A$7:$CV$106,0,MATCH($H$9,Данные!$A$6:$CV$6,0)))&lt;=$H$11,$H$14,$H$15),IF($H$8="MANUAL_MU",MAX(Настройки!$B$14,MIN(1,IF(ISNUMBER(AM32),AM32,0))),IF($H$8="COUNT_FLAG_RULE",IF(IF(ISNUMBER(AM32),AM32,0)&lt;=$H$11,$H$14,IF(IF(ISNUMBER(AM32),AM32,0)&gt;=$H$12,$H$15,IF(OR(LOWER(LEFT(BR32&amp;"",2))="да",BR32=1),$H$13,$H$15))),IF(OR(AND($H$8="YES_NO",OR(LOWER(LEFT(AM32&amp;"",2))="да",AM32=1)),AND($H$8="THRESHOLD_GE",IF(ISNUMBER(AM32),AM32,0)&gt;=$H$11),AND($H$8="THRESHOLD_GT",IF(ISNUMBER(AM32),AM32,0)&gt;$H$11),AND($H$8="THRESHOLD_LE",IF(ISNUMBER(AM32),AM32,0)&lt;=$H$11),AND($H$8="THRESHOLD_LT",IF(ISNUMBER(AM32),AM32,0)&lt;$H$11),AND($H$8="CHANGE_PCT_GE",IF(IF(ISNUMBER(BR32),BR32,0)=0,IF(ISNUMBER(AM32),AM32,0)&gt;0,(IF(ISNUMBER(AM32),AM32,0)-IF(ISNUMBER(BR32),BR32,0))/ABS(IF(ISNUMBER(BR32),BR32,0))&gt;=$H$11)),AND($H$8="CHANGE_ABS_GE",ABS(IF(ISNUMBER(AM32),AM32,0)-IF(ISNUMBER(BR32),BR32,0))&gt;=$H$11),AND($H$8="COUNT_LT",IF(ISNUMBER(AM32),AM32,0)&lt;$H$11),AND($H$8="COUNT_LE",IF(ISNUMBER(AM32),AM32,0)&lt;=$H$11),AND($H$8="AND_YES",OR(LOWER(LEFT(AM32&amp;"",2))="да",AM32=1),OR(LOWER(LEFT(BR32&amp;"",2))="да",BR32=1)),AND($H$8="OR_YES",OR(OR(LOWER(LEFT(AM32&amp;"",2))="да",AM32=1),OR(LOWER(LEFT(BR32&amp;"",2))="да",BR32=1)))),$H$14,$H$15))))))))))</f>
        <v>9.5438122925435673E-2</v>
      </c>
      <c r="I32" s="19">
        <f>IF($A32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32="#FIELD",AN32="",AND(OR($I$8="CHANGE_PCT_GE",$I$8="CHANGE_ABS_GE",$I$8="COUNT_FLAG_RULE",$I$8="AND_YES",$I$8="OR_YES"),OR(BS32="#FIELD",BS32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32)))),IF($I$18="LOW_MU",MAX(Настройки!$B$14,$I$16),IF($I$18="NEUTRAL",Настройки!$B$15,IF($I$18="IGNORE","IGNORE",IF(OR(AN32="#FIELD",BS32="#FIELD"),"Поле не найдено","Недостаточно данных")))),IF($I$8="SIGMOID_INC",MAX(Настройки!$B$14,$I$16+($I$17-$I$16)/(1+EXP(-$I$12*(IF(ISNUMBER(AN32),AN32,0)-$I$11)))),IF($I$8="SIGMOID_DEC",MAX(Настройки!$B$14,$I$16+($I$17-$I$16)/(1+EXP($I$12*(IF(ISNUMBER(AN32),AN32,0)-$I$11)))),IF($I$8="TOP_PERCENT",IF((COUNTIF(INDEX(Данные!$A$7:$CV$106,0,MATCH($I$9,Данные!$A$6:$CV$6,0)),"&gt;"&amp;IF(ISNUMBER(AN32),AN32,0))+COUNTIFS(INDEX(Данные!$A$7:$CV$106,0,MATCH($I$9,Данные!$A$6:$CV$6,0)),IF(ISNUMBER(AN32),AN32,0),Данные!$A$7:$A$106,"&lt;"&amp;$A32)+1)/COUNT(INDEX(Данные!$A$7:$CV$106,0,MATCH($I$9,Данные!$A$6:$CV$6,0)))&lt;=$I$11,$I$14,$I$15),IF($I$8="MANUAL_MU",MAX(Настройки!$B$14,MIN(1,IF(ISNUMBER(AN32),AN32,0))),IF($I$8="COUNT_FLAG_RULE",IF(IF(ISNUMBER(AN32),AN32,0)&lt;=$I$11,$I$14,IF(IF(ISNUMBER(AN32),AN32,0)&gt;=$I$12,$I$15,IF(OR(LOWER(LEFT(BS32&amp;"",2))="да",BS32=1),$I$13,$I$15))),IF(OR(AND($I$8="YES_NO",OR(LOWER(LEFT(AN32&amp;"",2))="да",AN32=1)),AND($I$8="THRESHOLD_GE",IF(ISNUMBER(AN32),AN32,0)&gt;=$I$11),AND($I$8="THRESHOLD_GT",IF(ISNUMBER(AN32),AN32,0)&gt;$I$11),AND($I$8="THRESHOLD_LE",IF(ISNUMBER(AN32),AN32,0)&lt;=$I$11),AND($I$8="THRESHOLD_LT",IF(ISNUMBER(AN32),AN32,0)&lt;$I$11),AND($I$8="CHANGE_PCT_GE",IF(IF(ISNUMBER(BS32),BS32,0)=0,IF(ISNUMBER(AN32),AN32,0)&gt;0,(IF(ISNUMBER(AN32),AN32,0)-IF(ISNUMBER(BS32),BS32,0))/ABS(IF(ISNUMBER(BS32),BS32,0))&gt;=$I$11)),AND($I$8="CHANGE_ABS_GE",ABS(IF(ISNUMBER(AN32),AN32,0)-IF(ISNUMBER(BS32),BS32,0))&gt;=$I$11),AND($I$8="COUNT_LT",IF(ISNUMBER(AN32),AN32,0)&lt;$I$11),AND($I$8="COUNT_LE",IF(ISNUMBER(AN32),AN32,0)&lt;=$I$11),AND($I$8="AND_YES",OR(LOWER(LEFT(AN32&amp;"",2))="да",AN32=1),OR(LOWER(LEFT(BS32&amp;"",2))="да",BS32=1)),AND($I$8="OR_YES",OR(OR(LOWER(LEFT(AN32&amp;"",2))="да",AN32=1),OR(LOWER(LEFT(BS32&amp;"",2))="да",BS32=1)))),$I$14,$I$15))))))))))</f>
        <v>1</v>
      </c>
      <c r="J32" s="19">
        <f>IF($A32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32="#FIELD",AO32="",AND(OR($J$8="CHANGE_PCT_GE",$J$8="CHANGE_ABS_GE",$J$8="COUNT_FLAG_RULE",$J$8="AND_YES",$J$8="OR_YES"),OR(BT32="#FIELD",BT32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32)))),IF($J$18="LOW_MU",MAX(Настройки!$B$14,$J$16),IF($J$18="NEUTRAL",Настройки!$B$15,IF($J$18="IGNORE","IGNORE",IF(OR(AO32="#FIELD",BT32="#FIELD"),"Поле не найдено","Недостаточно данных")))),IF($J$8="SIGMOID_INC",MAX(Настройки!$B$14,$J$16+($J$17-$J$16)/(1+EXP(-$J$12*(IF(ISNUMBER(AO32),AO32,0)-$J$11)))),IF($J$8="SIGMOID_DEC",MAX(Настройки!$B$14,$J$16+($J$17-$J$16)/(1+EXP($J$12*(IF(ISNUMBER(AO32),AO32,0)-$J$11)))),IF($J$8="TOP_PERCENT",IF((COUNTIF(INDEX(Данные!$A$7:$CV$106,0,MATCH($J$9,Данные!$A$6:$CV$6,0)),"&gt;"&amp;IF(ISNUMBER(AO32),AO32,0))+COUNTIFS(INDEX(Данные!$A$7:$CV$106,0,MATCH($J$9,Данные!$A$6:$CV$6,0)),IF(ISNUMBER(AO32),AO32,0),Данные!$A$7:$A$106,"&lt;"&amp;$A32)+1)/COUNT(INDEX(Данные!$A$7:$CV$106,0,MATCH($J$9,Данные!$A$6:$CV$6,0)))&lt;=$J$11,$J$14,$J$15),IF($J$8="MANUAL_MU",MAX(Настройки!$B$14,MIN(1,IF(ISNUMBER(AO32),AO32,0))),IF($J$8="COUNT_FLAG_RULE",IF(IF(ISNUMBER(AO32),AO32,0)&lt;=$J$11,$J$14,IF(IF(ISNUMBER(AO32),AO32,0)&gt;=$J$12,$J$15,IF(OR(LOWER(LEFT(BT32&amp;"",2))="да",BT32=1),$J$13,$J$15))),IF(OR(AND($J$8="YES_NO",OR(LOWER(LEFT(AO32&amp;"",2))="да",AO32=1)),AND($J$8="THRESHOLD_GE",IF(ISNUMBER(AO32),AO32,0)&gt;=$J$11),AND($J$8="THRESHOLD_GT",IF(ISNUMBER(AO32),AO32,0)&gt;$J$11),AND($J$8="THRESHOLD_LE",IF(ISNUMBER(AO32),AO32,0)&lt;=$J$11),AND($J$8="THRESHOLD_LT",IF(ISNUMBER(AO32),AO32,0)&lt;$J$11),AND($J$8="CHANGE_PCT_GE",IF(IF(ISNUMBER(BT32),BT32,0)=0,IF(ISNUMBER(AO32),AO32,0)&gt;0,(IF(ISNUMBER(AO32),AO32,0)-IF(ISNUMBER(BT32),BT32,0))/ABS(IF(ISNUMBER(BT32),BT32,0))&gt;=$J$11)),AND($J$8="CHANGE_ABS_GE",ABS(IF(ISNUMBER(AO32),AO32,0)-IF(ISNUMBER(BT32),BT32,0))&gt;=$J$11),AND($J$8="COUNT_LT",IF(ISNUMBER(AO32),AO32,0)&lt;$J$11),AND($J$8="COUNT_LE",IF(ISNUMBER(AO32),AO32,0)&lt;=$J$11),AND($J$8="AND_YES",OR(LOWER(LEFT(AO32&amp;"",2))="да",AO32=1),OR(LOWER(LEFT(BT32&amp;"",2))="да",BT32=1)),AND($J$8="OR_YES",OR(OR(LOWER(LEFT(AO32&amp;"",2))="да",AO32=1),OR(LOWER(LEFT(BT32&amp;"",2))="да",BT32=1)))),$J$14,$J$15))))))))))</f>
        <v>7.7806694277549938E-4</v>
      </c>
      <c r="K32" s="19" t="str">
        <f>IF($A32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32="#FIELD",AP32="",AND(OR($K$8="CHANGE_PCT_GE",$K$8="CHANGE_ABS_GE",$K$8="COUNT_FLAG_RULE",$K$8="AND_YES",$K$8="OR_YES"),OR(BU32="#FIELD",BU32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32)))),IF($K$18="LOW_MU",MAX(Настройки!$B$14,$K$16),IF($K$18="NEUTRAL",Настройки!$B$15,IF($K$18="IGNORE","IGNORE",IF(OR(AP32="#FIELD",BU32="#FIELD"),"Поле не найдено","Недостаточно данных")))),IF($K$8="SIGMOID_INC",MAX(Настройки!$B$14,$K$16+($K$17-$K$16)/(1+EXP(-$K$12*(IF(ISNUMBER(AP32),AP32,0)-$K$11)))),IF($K$8="SIGMOID_DEC",MAX(Настройки!$B$14,$K$16+($K$17-$K$16)/(1+EXP($K$12*(IF(ISNUMBER(AP32),AP32,0)-$K$11)))),IF($K$8="TOP_PERCENT",IF((COUNTIF(INDEX(Данные!$A$7:$CV$106,0,MATCH($K$9,Данные!$A$6:$CV$6,0)),"&gt;"&amp;IF(ISNUMBER(AP32),AP32,0))+COUNTIFS(INDEX(Данные!$A$7:$CV$106,0,MATCH($K$9,Данные!$A$6:$CV$6,0)),IF(ISNUMBER(AP32),AP32,0),Данные!$A$7:$A$106,"&lt;"&amp;$A32)+1)/COUNT(INDEX(Данные!$A$7:$CV$106,0,MATCH($K$9,Данные!$A$6:$CV$6,0)))&lt;=$K$11,$K$14,$K$15),IF($K$8="MANUAL_MU",MAX(Настройки!$B$14,MIN(1,IF(ISNUMBER(AP32),AP32,0))),IF($K$8="COUNT_FLAG_RULE",IF(IF(ISNUMBER(AP32),AP32,0)&lt;=$K$11,$K$14,IF(IF(ISNUMBER(AP32),AP32,0)&gt;=$K$12,$K$15,IF(OR(LOWER(LEFT(BU32&amp;"",2))="да",BU32=1),$K$13,$K$15))),IF(OR(AND($K$8="YES_NO",OR(LOWER(LEFT(AP32&amp;"",2))="да",AP32=1)),AND($K$8="THRESHOLD_GE",IF(ISNUMBER(AP32),AP32,0)&gt;=$K$11),AND($K$8="THRESHOLD_GT",IF(ISNUMBER(AP32),AP32,0)&gt;$K$11),AND($K$8="THRESHOLD_LE",IF(ISNUMBER(AP32),AP32,0)&lt;=$K$11),AND($K$8="THRESHOLD_LT",IF(ISNUMBER(AP32),AP32,0)&lt;$K$11),AND($K$8="CHANGE_PCT_GE",IF(IF(ISNUMBER(BU32),BU32,0)=0,IF(ISNUMBER(AP32),AP32,0)&gt;0,(IF(ISNUMBER(AP32),AP32,0)-IF(ISNUMBER(BU32),BU32,0))/ABS(IF(ISNUMBER(BU32),BU32,0))&gt;=$K$11)),AND($K$8="CHANGE_ABS_GE",ABS(IF(ISNUMBER(AP32),AP32,0)-IF(ISNUMBER(BU32),BU32,0))&gt;=$K$11),AND($K$8="COUNT_LT",IF(ISNUMBER(AP32),AP32,0)&lt;$K$11),AND($K$8="COUNT_LE",IF(ISNUMBER(AP32),AP32,0)&lt;=$K$11),AND($K$8="AND_YES",OR(LOWER(LEFT(AP32&amp;"",2))="да",AP32=1),OR(LOWER(LEFT(BU32&amp;"",2))="да",BU32=1)),AND($K$8="OR_YES",OR(OR(LOWER(LEFT(AP32&amp;"",2))="да",AP32=1),OR(LOWER(LEFT(BU32&amp;"",2))="да",BU32=1)))),$K$14,$K$15))))))))))</f>
        <v/>
      </c>
      <c r="L32" s="19" t="str">
        <f>IF($A32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32="#FIELD",AQ32="",AND(OR($L$8="CHANGE_PCT_GE",$L$8="CHANGE_ABS_GE",$L$8="COUNT_FLAG_RULE",$L$8="AND_YES",$L$8="OR_YES"),OR(BV32="#FIELD",BV32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32)))),IF($L$18="LOW_MU",MAX(Настройки!$B$14,$L$16),IF($L$18="NEUTRAL",Настройки!$B$15,IF($L$18="IGNORE","IGNORE",IF(OR(AQ32="#FIELD",BV32="#FIELD"),"Поле не найдено","Недостаточно данных")))),IF($L$8="SIGMOID_INC",MAX(Настройки!$B$14,$L$16+($L$17-$L$16)/(1+EXP(-$L$12*(IF(ISNUMBER(AQ32),AQ32,0)-$L$11)))),IF($L$8="SIGMOID_DEC",MAX(Настройки!$B$14,$L$16+($L$17-$L$16)/(1+EXP($L$12*(IF(ISNUMBER(AQ32),AQ32,0)-$L$11)))),IF($L$8="TOP_PERCENT",IF((COUNTIF(INDEX(Данные!$A$7:$CV$106,0,MATCH($L$9,Данные!$A$6:$CV$6,0)),"&gt;"&amp;IF(ISNUMBER(AQ32),AQ32,0))+COUNTIFS(INDEX(Данные!$A$7:$CV$106,0,MATCH($L$9,Данные!$A$6:$CV$6,0)),IF(ISNUMBER(AQ32),AQ32,0),Данные!$A$7:$A$106,"&lt;"&amp;$A32)+1)/COUNT(INDEX(Данные!$A$7:$CV$106,0,MATCH($L$9,Данные!$A$6:$CV$6,0)))&lt;=$L$11,$L$14,$L$15),IF($L$8="MANUAL_MU",MAX(Настройки!$B$14,MIN(1,IF(ISNUMBER(AQ32),AQ32,0))),IF($L$8="COUNT_FLAG_RULE",IF(IF(ISNUMBER(AQ32),AQ32,0)&lt;=$L$11,$L$14,IF(IF(ISNUMBER(AQ32),AQ32,0)&gt;=$L$12,$L$15,IF(OR(LOWER(LEFT(BV32&amp;"",2))="да",BV32=1),$L$13,$L$15))),IF(OR(AND($L$8="YES_NO",OR(LOWER(LEFT(AQ32&amp;"",2))="да",AQ32=1)),AND($L$8="THRESHOLD_GE",IF(ISNUMBER(AQ32),AQ32,0)&gt;=$L$11),AND($L$8="THRESHOLD_GT",IF(ISNUMBER(AQ32),AQ32,0)&gt;$L$11),AND($L$8="THRESHOLD_LE",IF(ISNUMBER(AQ32),AQ32,0)&lt;=$L$11),AND($L$8="THRESHOLD_LT",IF(ISNUMBER(AQ32),AQ32,0)&lt;$L$11),AND($L$8="CHANGE_PCT_GE",IF(IF(ISNUMBER(BV32),BV32,0)=0,IF(ISNUMBER(AQ32),AQ32,0)&gt;0,(IF(ISNUMBER(AQ32),AQ32,0)-IF(ISNUMBER(BV32),BV32,0))/ABS(IF(ISNUMBER(BV32),BV32,0))&gt;=$L$11)),AND($L$8="CHANGE_ABS_GE",ABS(IF(ISNUMBER(AQ32),AQ32,0)-IF(ISNUMBER(BV32),BV32,0))&gt;=$L$11),AND($L$8="COUNT_LT",IF(ISNUMBER(AQ32),AQ32,0)&lt;$L$11),AND($L$8="COUNT_LE",IF(ISNUMBER(AQ32),AQ32,0)&lt;=$L$11),AND($L$8="AND_YES",OR(LOWER(LEFT(AQ32&amp;"",2))="да",AQ32=1),OR(LOWER(LEFT(BV32&amp;"",2))="да",BV32=1)),AND($L$8="OR_YES",OR(OR(LOWER(LEFT(AQ32&amp;"",2))="да",AQ32=1),OR(LOWER(LEFT(BV32&amp;"",2))="да",BV32=1)))),$L$14,$L$15))))))))))</f>
        <v/>
      </c>
      <c r="M32" s="19" t="str">
        <f>IF($A32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32="#FIELD",AR32="",AND(OR($M$8="CHANGE_PCT_GE",$M$8="CHANGE_ABS_GE",$M$8="COUNT_FLAG_RULE",$M$8="AND_YES",$M$8="OR_YES"),OR(BW32="#FIELD",BW32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32)))),IF($M$18="LOW_MU",MAX(Настройки!$B$14,$M$16),IF($M$18="NEUTRAL",Настройки!$B$15,IF($M$18="IGNORE","IGNORE",IF(OR(AR32="#FIELD",BW32="#FIELD"),"Поле не найдено","Недостаточно данных")))),IF($M$8="SIGMOID_INC",MAX(Настройки!$B$14,$M$16+($M$17-$M$16)/(1+EXP(-$M$12*(IF(ISNUMBER(AR32),AR32,0)-$M$11)))),IF($M$8="SIGMOID_DEC",MAX(Настройки!$B$14,$M$16+($M$17-$M$16)/(1+EXP($M$12*(IF(ISNUMBER(AR32),AR32,0)-$M$11)))),IF($M$8="TOP_PERCENT",IF((COUNTIF(INDEX(Данные!$A$7:$CV$106,0,MATCH($M$9,Данные!$A$6:$CV$6,0)),"&gt;"&amp;IF(ISNUMBER(AR32),AR32,0))+COUNTIFS(INDEX(Данные!$A$7:$CV$106,0,MATCH($M$9,Данные!$A$6:$CV$6,0)),IF(ISNUMBER(AR32),AR32,0),Данные!$A$7:$A$106,"&lt;"&amp;$A32)+1)/COUNT(INDEX(Данные!$A$7:$CV$106,0,MATCH($M$9,Данные!$A$6:$CV$6,0)))&lt;=$M$11,$M$14,$M$15),IF($M$8="MANUAL_MU",MAX(Настройки!$B$14,MIN(1,IF(ISNUMBER(AR32),AR32,0))),IF($M$8="COUNT_FLAG_RULE",IF(IF(ISNUMBER(AR32),AR32,0)&lt;=$M$11,$M$14,IF(IF(ISNUMBER(AR32),AR32,0)&gt;=$M$12,$M$15,IF(OR(LOWER(LEFT(BW32&amp;"",2))="да",BW32=1),$M$13,$M$15))),IF(OR(AND($M$8="YES_NO",OR(LOWER(LEFT(AR32&amp;"",2))="да",AR32=1)),AND($M$8="THRESHOLD_GE",IF(ISNUMBER(AR32),AR32,0)&gt;=$M$11),AND($M$8="THRESHOLD_GT",IF(ISNUMBER(AR32),AR32,0)&gt;$M$11),AND($M$8="THRESHOLD_LE",IF(ISNUMBER(AR32),AR32,0)&lt;=$M$11),AND($M$8="THRESHOLD_LT",IF(ISNUMBER(AR32),AR32,0)&lt;$M$11),AND($M$8="CHANGE_PCT_GE",IF(IF(ISNUMBER(BW32),BW32,0)=0,IF(ISNUMBER(AR32),AR32,0)&gt;0,(IF(ISNUMBER(AR32),AR32,0)-IF(ISNUMBER(BW32),BW32,0))/ABS(IF(ISNUMBER(BW32),BW32,0))&gt;=$M$11)),AND($M$8="CHANGE_ABS_GE",ABS(IF(ISNUMBER(AR32),AR32,0)-IF(ISNUMBER(BW32),BW32,0))&gt;=$M$11),AND($M$8="COUNT_LT",IF(ISNUMBER(AR32),AR32,0)&lt;$M$11),AND($M$8="COUNT_LE",IF(ISNUMBER(AR32),AR32,0)&lt;=$M$11),AND($M$8="AND_YES",OR(LOWER(LEFT(AR32&amp;"",2))="да",AR32=1),OR(LOWER(LEFT(BW32&amp;"",2))="да",BW32=1)),AND($M$8="OR_YES",OR(OR(LOWER(LEFT(AR32&amp;"",2))="да",AR32=1),OR(LOWER(LEFT(BW32&amp;"",2))="да",BW32=1)))),$M$14,$M$15))))))))))</f>
        <v/>
      </c>
      <c r="N32" s="19" t="str">
        <f>IF($A32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32="#FIELD",AS32="",AND(OR($N$8="CHANGE_PCT_GE",$N$8="CHANGE_ABS_GE",$N$8="COUNT_FLAG_RULE",$N$8="AND_YES",$N$8="OR_YES"),OR(BX32="#FIELD",BX32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32)))),IF($N$18="LOW_MU",MAX(Настройки!$B$14,$N$16),IF($N$18="NEUTRAL",Настройки!$B$15,IF($N$18="IGNORE","IGNORE",IF(OR(AS32="#FIELD",BX32="#FIELD"),"Поле не найдено","Недостаточно данных")))),IF($N$8="SIGMOID_INC",MAX(Настройки!$B$14,$N$16+($N$17-$N$16)/(1+EXP(-$N$12*(IF(ISNUMBER(AS32),AS32,0)-$N$11)))),IF($N$8="SIGMOID_DEC",MAX(Настройки!$B$14,$N$16+($N$17-$N$16)/(1+EXP($N$12*(IF(ISNUMBER(AS32),AS32,0)-$N$11)))),IF($N$8="TOP_PERCENT",IF((COUNTIF(INDEX(Данные!$A$7:$CV$106,0,MATCH($N$9,Данные!$A$6:$CV$6,0)),"&gt;"&amp;IF(ISNUMBER(AS32),AS32,0))+COUNTIFS(INDEX(Данные!$A$7:$CV$106,0,MATCH($N$9,Данные!$A$6:$CV$6,0)),IF(ISNUMBER(AS32),AS32,0),Данные!$A$7:$A$106,"&lt;"&amp;$A32)+1)/COUNT(INDEX(Данные!$A$7:$CV$106,0,MATCH($N$9,Данные!$A$6:$CV$6,0)))&lt;=$N$11,$N$14,$N$15),IF($N$8="MANUAL_MU",MAX(Настройки!$B$14,MIN(1,IF(ISNUMBER(AS32),AS32,0))),IF($N$8="COUNT_FLAG_RULE",IF(IF(ISNUMBER(AS32),AS32,0)&lt;=$N$11,$N$14,IF(IF(ISNUMBER(AS32),AS32,0)&gt;=$N$12,$N$15,IF(OR(LOWER(LEFT(BX32&amp;"",2))="да",BX32=1),$N$13,$N$15))),IF(OR(AND($N$8="YES_NO",OR(LOWER(LEFT(AS32&amp;"",2))="да",AS32=1)),AND($N$8="THRESHOLD_GE",IF(ISNUMBER(AS32),AS32,0)&gt;=$N$11),AND($N$8="THRESHOLD_GT",IF(ISNUMBER(AS32),AS32,0)&gt;$N$11),AND($N$8="THRESHOLD_LE",IF(ISNUMBER(AS32),AS32,0)&lt;=$N$11),AND($N$8="THRESHOLD_LT",IF(ISNUMBER(AS32),AS32,0)&lt;$N$11),AND($N$8="CHANGE_PCT_GE",IF(IF(ISNUMBER(BX32),BX32,0)=0,IF(ISNUMBER(AS32),AS32,0)&gt;0,(IF(ISNUMBER(AS32),AS32,0)-IF(ISNUMBER(BX32),BX32,0))/ABS(IF(ISNUMBER(BX32),BX32,0))&gt;=$N$11)),AND($N$8="CHANGE_ABS_GE",ABS(IF(ISNUMBER(AS32),AS32,0)-IF(ISNUMBER(BX32),BX32,0))&gt;=$N$11),AND($N$8="COUNT_LT",IF(ISNUMBER(AS32),AS32,0)&lt;$N$11),AND($N$8="COUNT_LE",IF(ISNUMBER(AS32),AS32,0)&lt;=$N$11),AND($N$8="AND_YES",OR(LOWER(LEFT(AS32&amp;"",2))="да",AS32=1),OR(LOWER(LEFT(BX32&amp;"",2))="да",BX32=1)),AND($N$8="OR_YES",OR(OR(LOWER(LEFT(AS32&amp;"",2))="да",AS32=1),OR(LOWER(LEFT(BX32&amp;"",2))="да",BX32=1)))),$N$14,$N$15))))))))))</f>
        <v/>
      </c>
      <c r="O32" s="19" t="str">
        <f>IF($A32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32="#FIELD",AT32="",AND(OR($O$8="CHANGE_PCT_GE",$O$8="CHANGE_ABS_GE",$O$8="COUNT_FLAG_RULE",$O$8="AND_YES",$O$8="OR_YES"),OR(BY32="#FIELD",BY32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32)))),IF($O$18="LOW_MU",MAX(Настройки!$B$14,$O$16),IF($O$18="NEUTRAL",Настройки!$B$15,IF($O$18="IGNORE","IGNORE",IF(OR(AT32="#FIELD",BY32="#FIELD"),"Поле не найдено","Недостаточно данных")))),IF($O$8="SIGMOID_INC",MAX(Настройки!$B$14,$O$16+($O$17-$O$16)/(1+EXP(-$O$12*(IF(ISNUMBER(AT32),AT32,0)-$O$11)))),IF($O$8="SIGMOID_DEC",MAX(Настройки!$B$14,$O$16+($O$17-$O$16)/(1+EXP($O$12*(IF(ISNUMBER(AT32),AT32,0)-$O$11)))),IF($O$8="TOP_PERCENT",IF((COUNTIF(INDEX(Данные!$A$7:$CV$106,0,MATCH($O$9,Данные!$A$6:$CV$6,0)),"&gt;"&amp;IF(ISNUMBER(AT32),AT32,0))+COUNTIFS(INDEX(Данные!$A$7:$CV$106,0,MATCH($O$9,Данные!$A$6:$CV$6,0)),IF(ISNUMBER(AT32),AT32,0),Данные!$A$7:$A$106,"&lt;"&amp;$A32)+1)/COUNT(INDEX(Данные!$A$7:$CV$106,0,MATCH($O$9,Данные!$A$6:$CV$6,0)))&lt;=$O$11,$O$14,$O$15),IF($O$8="MANUAL_MU",MAX(Настройки!$B$14,MIN(1,IF(ISNUMBER(AT32),AT32,0))),IF($O$8="COUNT_FLAG_RULE",IF(IF(ISNUMBER(AT32),AT32,0)&lt;=$O$11,$O$14,IF(IF(ISNUMBER(AT32),AT32,0)&gt;=$O$12,$O$15,IF(OR(LOWER(LEFT(BY32&amp;"",2))="да",BY32=1),$O$13,$O$15))),IF(OR(AND($O$8="YES_NO",OR(LOWER(LEFT(AT32&amp;"",2))="да",AT32=1)),AND($O$8="THRESHOLD_GE",IF(ISNUMBER(AT32),AT32,0)&gt;=$O$11),AND($O$8="THRESHOLD_GT",IF(ISNUMBER(AT32),AT32,0)&gt;$O$11),AND($O$8="THRESHOLD_LE",IF(ISNUMBER(AT32),AT32,0)&lt;=$O$11),AND($O$8="THRESHOLD_LT",IF(ISNUMBER(AT32),AT32,0)&lt;$O$11),AND($O$8="CHANGE_PCT_GE",IF(IF(ISNUMBER(BY32),BY32,0)=0,IF(ISNUMBER(AT32),AT32,0)&gt;0,(IF(ISNUMBER(AT32),AT32,0)-IF(ISNUMBER(BY32),BY32,0))/ABS(IF(ISNUMBER(BY32),BY32,0))&gt;=$O$11)),AND($O$8="CHANGE_ABS_GE",ABS(IF(ISNUMBER(AT32),AT32,0)-IF(ISNUMBER(BY32),BY32,0))&gt;=$O$11),AND($O$8="COUNT_LT",IF(ISNUMBER(AT32),AT32,0)&lt;$O$11),AND($O$8="COUNT_LE",IF(ISNUMBER(AT32),AT32,0)&lt;=$O$11),AND($O$8="AND_YES",OR(LOWER(LEFT(AT32&amp;"",2))="да",AT32=1),OR(LOWER(LEFT(BY32&amp;"",2))="да",BY32=1)),AND($O$8="OR_YES",OR(OR(LOWER(LEFT(AT32&amp;"",2))="да",AT32=1),OR(LOWER(LEFT(BY32&amp;"",2))="да",BY32=1)))),$O$14,$O$15))))))))))</f>
        <v/>
      </c>
      <c r="P32" s="19" t="str">
        <f>IF($A32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32="#FIELD",AU32="",AND(OR($P$8="CHANGE_PCT_GE",$P$8="CHANGE_ABS_GE",$P$8="COUNT_FLAG_RULE",$P$8="AND_YES",$P$8="OR_YES"),OR(BZ32="#FIELD",BZ32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32)))),IF($P$18="LOW_MU",MAX(Настройки!$B$14,$P$16),IF($P$18="NEUTRAL",Настройки!$B$15,IF($P$18="IGNORE","IGNORE",IF(OR(AU32="#FIELD",BZ32="#FIELD"),"Поле не найдено","Недостаточно данных")))),IF($P$8="SIGMOID_INC",MAX(Настройки!$B$14,$P$16+($P$17-$P$16)/(1+EXP(-$P$12*(IF(ISNUMBER(AU32),AU32,0)-$P$11)))),IF($P$8="SIGMOID_DEC",MAX(Настройки!$B$14,$P$16+($P$17-$P$16)/(1+EXP($P$12*(IF(ISNUMBER(AU32),AU32,0)-$P$11)))),IF($P$8="TOP_PERCENT",IF((COUNTIF(INDEX(Данные!$A$7:$CV$106,0,MATCH($P$9,Данные!$A$6:$CV$6,0)),"&gt;"&amp;IF(ISNUMBER(AU32),AU32,0))+COUNTIFS(INDEX(Данные!$A$7:$CV$106,0,MATCH($P$9,Данные!$A$6:$CV$6,0)),IF(ISNUMBER(AU32),AU32,0),Данные!$A$7:$A$106,"&lt;"&amp;$A32)+1)/COUNT(INDEX(Данные!$A$7:$CV$106,0,MATCH($P$9,Данные!$A$6:$CV$6,0)))&lt;=$P$11,$P$14,$P$15),IF($P$8="MANUAL_MU",MAX(Настройки!$B$14,MIN(1,IF(ISNUMBER(AU32),AU32,0))),IF($P$8="COUNT_FLAG_RULE",IF(IF(ISNUMBER(AU32),AU32,0)&lt;=$P$11,$P$14,IF(IF(ISNUMBER(AU32),AU32,0)&gt;=$P$12,$P$15,IF(OR(LOWER(LEFT(BZ32&amp;"",2))="да",BZ32=1),$P$13,$P$15))),IF(OR(AND($P$8="YES_NO",OR(LOWER(LEFT(AU32&amp;"",2))="да",AU32=1)),AND($P$8="THRESHOLD_GE",IF(ISNUMBER(AU32),AU32,0)&gt;=$P$11),AND($P$8="THRESHOLD_GT",IF(ISNUMBER(AU32),AU32,0)&gt;$P$11),AND($P$8="THRESHOLD_LE",IF(ISNUMBER(AU32),AU32,0)&lt;=$P$11),AND($P$8="THRESHOLD_LT",IF(ISNUMBER(AU32),AU32,0)&lt;$P$11),AND($P$8="CHANGE_PCT_GE",IF(IF(ISNUMBER(BZ32),BZ32,0)=0,IF(ISNUMBER(AU32),AU32,0)&gt;0,(IF(ISNUMBER(AU32),AU32,0)-IF(ISNUMBER(BZ32),BZ32,0))/ABS(IF(ISNUMBER(BZ32),BZ32,0))&gt;=$P$11)),AND($P$8="CHANGE_ABS_GE",ABS(IF(ISNUMBER(AU32),AU32,0)-IF(ISNUMBER(BZ32),BZ32,0))&gt;=$P$11),AND($P$8="COUNT_LT",IF(ISNUMBER(AU32),AU32,0)&lt;$P$11),AND($P$8="COUNT_LE",IF(ISNUMBER(AU32),AU32,0)&lt;=$P$11),AND($P$8="AND_YES",OR(LOWER(LEFT(AU32&amp;"",2))="да",AU32=1),OR(LOWER(LEFT(BZ32&amp;"",2))="да",BZ32=1)),AND($P$8="OR_YES",OR(OR(LOWER(LEFT(AU32&amp;"",2))="да",AU32=1),OR(LOWER(LEFT(BZ32&amp;"",2))="да",BZ32=1)))),$P$14,$P$15))))))))))</f>
        <v/>
      </c>
      <c r="Q32" s="19" t="str">
        <f>IF($A32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32="#FIELD",AV32="",AND(OR($Q$8="CHANGE_PCT_GE",$Q$8="CHANGE_ABS_GE",$Q$8="COUNT_FLAG_RULE",$Q$8="AND_YES",$Q$8="OR_YES"),OR(CA32="#FIELD",CA32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32)))),IF($Q$18="LOW_MU",MAX(Настройки!$B$14,$Q$16),IF($Q$18="NEUTRAL",Настройки!$B$15,IF($Q$18="IGNORE","IGNORE",IF(OR(AV32="#FIELD",CA32="#FIELD"),"Поле не найдено","Недостаточно данных")))),IF($Q$8="SIGMOID_INC",MAX(Настройки!$B$14,$Q$16+($Q$17-$Q$16)/(1+EXP(-$Q$12*(IF(ISNUMBER(AV32),AV32,0)-$Q$11)))),IF($Q$8="SIGMOID_DEC",MAX(Настройки!$B$14,$Q$16+($Q$17-$Q$16)/(1+EXP($Q$12*(IF(ISNUMBER(AV32),AV32,0)-$Q$11)))),IF($Q$8="TOP_PERCENT",IF((COUNTIF(INDEX(Данные!$A$7:$CV$106,0,MATCH($Q$9,Данные!$A$6:$CV$6,0)),"&gt;"&amp;IF(ISNUMBER(AV32),AV32,0))+COUNTIFS(INDEX(Данные!$A$7:$CV$106,0,MATCH($Q$9,Данные!$A$6:$CV$6,0)),IF(ISNUMBER(AV32),AV32,0),Данные!$A$7:$A$106,"&lt;"&amp;$A32)+1)/COUNT(INDEX(Данные!$A$7:$CV$106,0,MATCH($Q$9,Данные!$A$6:$CV$6,0)))&lt;=$Q$11,$Q$14,$Q$15),IF($Q$8="MANUAL_MU",MAX(Настройки!$B$14,MIN(1,IF(ISNUMBER(AV32),AV32,0))),IF($Q$8="COUNT_FLAG_RULE",IF(IF(ISNUMBER(AV32),AV32,0)&lt;=$Q$11,$Q$14,IF(IF(ISNUMBER(AV32),AV32,0)&gt;=$Q$12,$Q$15,IF(OR(LOWER(LEFT(CA32&amp;"",2))="да",CA32=1),$Q$13,$Q$15))),IF(OR(AND($Q$8="YES_NO",OR(LOWER(LEFT(AV32&amp;"",2))="да",AV32=1)),AND($Q$8="THRESHOLD_GE",IF(ISNUMBER(AV32),AV32,0)&gt;=$Q$11),AND($Q$8="THRESHOLD_GT",IF(ISNUMBER(AV32),AV32,0)&gt;$Q$11),AND($Q$8="THRESHOLD_LE",IF(ISNUMBER(AV32),AV32,0)&lt;=$Q$11),AND($Q$8="THRESHOLD_LT",IF(ISNUMBER(AV32),AV32,0)&lt;$Q$11),AND($Q$8="CHANGE_PCT_GE",IF(IF(ISNUMBER(CA32),CA32,0)=0,IF(ISNUMBER(AV32),AV32,0)&gt;0,(IF(ISNUMBER(AV32),AV32,0)-IF(ISNUMBER(CA32),CA32,0))/ABS(IF(ISNUMBER(CA32),CA32,0))&gt;=$Q$11)),AND($Q$8="CHANGE_ABS_GE",ABS(IF(ISNUMBER(AV32),AV32,0)-IF(ISNUMBER(CA32),CA32,0))&gt;=$Q$11),AND($Q$8="COUNT_LT",IF(ISNUMBER(AV32),AV32,0)&lt;$Q$11),AND($Q$8="COUNT_LE",IF(ISNUMBER(AV32),AV32,0)&lt;=$Q$11),AND($Q$8="AND_YES",OR(LOWER(LEFT(AV32&amp;"",2))="да",AV32=1),OR(LOWER(LEFT(CA32&amp;"",2))="да",CA32=1)),AND($Q$8="OR_YES",OR(OR(LOWER(LEFT(AV32&amp;"",2))="да",AV32=1),OR(LOWER(LEFT(CA32&amp;"",2))="да",CA32=1)))),$Q$14,$Q$15))))))))))</f>
        <v/>
      </c>
      <c r="R32" s="69" t="str">
        <f>IF($A32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32="#FIELD",AW32="",AND(OR($R$8="CHANGE_PCT_GE",$R$8="CHANGE_ABS_GE",$R$8="COUNT_FLAG_RULE",$R$8="AND_YES",$R$8="OR_YES"),OR(CB32="#FIELD",CB32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32)))),IF($R$18="LOW_MU",MAX(Настройки!$B$14,$R$16),IF($R$18="NEUTRAL",Настройки!$B$15,IF($R$18="IGNORE","IGNORE",IF(OR(AW32="#FIELD",CB32="#FIELD"),"Поле не найдено","Недостаточно данных")))),IF($R$8="SIGMOID_INC",MAX(Настройки!$B$14,$R$16+($R$17-$R$16)/(1+EXP(-$R$12*(IF(ISNUMBER(AW32),AW32,0)-$R$11)))),IF($R$8="SIGMOID_DEC",MAX(Настройки!$B$14,$R$16+($R$17-$R$16)/(1+EXP($R$12*(IF(ISNUMBER(AW32),AW32,0)-$R$11)))),IF($R$8="TOP_PERCENT",IF((COUNTIF(INDEX(Данные!$A$7:$CV$106,0,MATCH($R$9,Данные!$A$6:$CV$6,0)),"&gt;"&amp;IF(ISNUMBER(AW32),AW32,0))+COUNTIFS(INDEX(Данные!$A$7:$CV$106,0,MATCH($R$9,Данные!$A$6:$CV$6,0)),IF(ISNUMBER(AW32),AW32,0),Данные!$A$7:$A$106,"&lt;"&amp;$A32)+1)/COUNT(INDEX(Данные!$A$7:$CV$106,0,MATCH($R$9,Данные!$A$6:$CV$6,0)))&lt;=$R$11,$R$14,$R$15),IF($R$8="MANUAL_MU",MAX(Настройки!$B$14,MIN(1,IF(ISNUMBER(AW32),AW32,0))),IF($R$8="COUNT_FLAG_RULE",IF(IF(ISNUMBER(AW32),AW32,0)&lt;=$R$11,$R$14,IF(IF(ISNUMBER(AW32),AW32,0)&gt;=$R$12,$R$15,IF(OR(LOWER(LEFT(CB32&amp;"",2))="да",CB32=1),$R$13,$R$15))),IF(OR(AND($R$8="YES_NO",OR(LOWER(LEFT(AW32&amp;"",2))="да",AW32=1)),AND($R$8="THRESHOLD_GE",IF(ISNUMBER(AW32),AW32,0)&gt;=$R$11),AND($R$8="THRESHOLD_GT",IF(ISNUMBER(AW32),AW32,0)&gt;$R$11),AND($R$8="THRESHOLD_LE",IF(ISNUMBER(AW32),AW32,0)&lt;=$R$11),AND($R$8="THRESHOLD_LT",IF(ISNUMBER(AW32),AW32,0)&lt;$R$11),AND($R$8="CHANGE_PCT_GE",IF(IF(ISNUMBER(CB32),CB32,0)=0,IF(ISNUMBER(AW32),AW32,0)&gt;0,(IF(ISNUMBER(AW32),AW32,0)-IF(ISNUMBER(CB32),CB32,0))/ABS(IF(ISNUMBER(CB32),CB32,0))&gt;=$R$11)),AND($R$8="CHANGE_ABS_GE",ABS(IF(ISNUMBER(AW32),AW32,0)-IF(ISNUMBER(CB32),CB32,0))&gt;=$R$11),AND($R$8="COUNT_LT",IF(ISNUMBER(AW32),AW32,0)&lt;$R$11),AND($R$8="COUNT_LE",IF(ISNUMBER(AW32),AW32,0)&lt;=$R$11),AND($R$8="AND_YES",OR(LOWER(LEFT(AW32&amp;"",2))="да",AW32=1),OR(LOWER(LEFT(CB32&amp;"",2))="да",CB32=1)),AND($R$8="OR_YES",OR(OR(LOWER(LEFT(AW32&amp;"",2))="да",AW32=1),OR(LOWER(LEFT(CB32&amp;"",2))="да",CB32=1)))),$R$14,$R$15))))))))))</f>
        <v/>
      </c>
      <c r="S32" s="70" t="str">
        <f>IF($A32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32="#FIELD",AX32="",AND(OR($S$8="CHANGE_PCT_GE",$S$8="CHANGE_ABS_GE",$S$8="COUNT_FLAG_RULE",$S$8="AND_YES",$S$8="OR_YES"),OR(CC32="#FIELD",CC32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32)))),IF($S$18="LOW_MU",MAX(Настройки!$B$14,$S$16),IF($S$18="NEUTRAL",Настройки!$B$15,IF($S$18="IGNORE","IGNORE",IF(OR(AX32="#FIELD",CC32="#FIELD"),"Поле не найдено","Недостаточно данных")))),IF($S$8="SIGMOID_INC",MAX(Настройки!$B$14,$S$16+($S$17-$S$16)/(1+EXP(-$S$12*(IF(ISNUMBER(AX32),AX32,0)-$S$11)))),IF($S$8="SIGMOID_DEC",MAX(Настройки!$B$14,$S$16+($S$17-$S$16)/(1+EXP($S$12*(IF(ISNUMBER(AX32),AX32,0)-$S$11)))),IF($S$8="TOP_PERCENT",IF((COUNTIF(INDEX(Данные!$A$7:$CV$106,0,MATCH($S$9,Данные!$A$6:$CV$6,0)),"&gt;"&amp;IF(ISNUMBER(AX32),AX32,0))+COUNTIFS(INDEX(Данные!$A$7:$CV$106,0,MATCH($S$9,Данные!$A$6:$CV$6,0)),IF(ISNUMBER(AX32),AX32,0),Данные!$A$7:$A$106,"&lt;"&amp;$A32)+1)/COUNT(INDEX(Данные!$A$7:$CV$106,0,MATCH($S$9,Данные!$A$6:$CV$6,0)))&lt;=$S$11,$S$14,$S$15),IF($S$8="MANUAL_MU",MAX(Настройки!$B$14,MIN(1,IF(ISNUMBER(AX32),AX32,0))),IF($S$8="COUNT_FLAG_RULE",IF(IF(ISNUMBER(AX32),AX32,0)&lt;=$S$11,$S$14,IF(IF(ISNUMBER(AX32),AX32,0)&gt;=$S$12,$S$15,IF(OR(LOWER(LEFT(CC32&amp;"",2))="да",CC32=1),$S$13,$S$15))),IF(OR(AND($S$8="YES_NO",OR(LOWER(LEFT(AX32&amp;"",2))="да",AX32=1)),AND($S$8="THRESHOLD_GE",IF(ISNUMBER(AX32),AX32,0)&gt;=$S$11),AND($S$8="THRESHOLD_GT",IF(ISNUMBER(AX32),AX32,0)&gt;$S$11),AND($S$8="THRESHOLD_LE",IF(ISNUMBER(AX32),AX32,0)&lt;=$S$11),AND($S$8="THRESHOLD_LT",IF(ISNUMBER(AX32),AX32,0)&lt;$S$11),AND($S$8="CHANGE_PCT_GE",IF(IF(ISNUMBER(CC32),CC32,0)=0,IF(ISNUMBER(AX32),AX32,0)&gt;0,(IF(ISNUMBER(AX32),AX32,0)-IF(ISNUMBER(CC32),CC32,0))/ABS(IF(ISNUMBER(CC32),CC32,0))&gt;=$S$11)),AND($S$8="CHANGE_ABS_GE",ABS(IF(ISNUMBER(AX32),AX32,0)-IF(ISNUMBER(CC32),CC32,0))&gt;=$S$11),AND($S$8="COUNT_LT",IF(ISNUMBER(AX32),AX32,0)&lt;$S$11),AND($S$8="COUNT_LE",IF(ISNUMBER(AX32),AX32,0)&lt;=$S$11),AND($S$8="AND_YES",OR(LOWER(LEFT(AX32&amp;"",2))="да",AX32=1),OR(LOWER(LEFT(CC32&amp;"",2))="да",CC32=1)),AND($S$8="OR_YES",OR(OR(LOWER(LEFT(AX32&amp;"",2))="да",AX32=1),OR(LOWER(LEFT(CC32&amp;"",2))="да",CC32=1)))),$S$14,$S$15))))))))))</f>
        <v/>
      </c>
      <c r="T32" s="70" t="str">
        <f>IF($A32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32="#FIELD",AY32="",AND(OR($T$8="CHANGE_PCT_GE",$T$8="CHANGE_ABS_GE",$T$8="COUNT_FLAG_RULE",$T$8="AND_YES",$T$8="OR_YES"),OR(CD32="#FIELD",CD32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32)))),IF($T$18="LOW_MU",MAX(Настройки!$B$14,$T$16),IF($T$18="NEUTRAL",Настройки!$B$15,IF($T$18="IGNORE","IGNORE",IF(OR(AY32="#FIELD",CD32="#FIELD"),"Поле не найдено","Недостаточно данных")))),IF($T$8="SIGMOID_INC",MAX(Настройки!$B$14,$T$16+($T$17-$T$16)/(1+EXP(-$T$12*(IF(ISNUMBER(AY32),AY32,0)-$T$11)))),IF($T$8="SIGMOID_DEC",MAX(Настройки!$B$14,$T$16+($T$17-$T$16)/(1+EXP($T$12*(IF(ISNUMBER(AY32),AY32,0)-$T$11)))),IF($T$8="TOP_PERCENT",IF((COUNTIF(INDEX(Данные!$A$7:$CV$106,0,MATCH($T$9,Данные!$A$6:$CV$6,0)),"&gt;"&amp;IF(ISNUMBER(AY32),AY32,0))+COUNTIFS(INDEX(Данные!$A$7:$CV$106,0,MATCH($T$9,Данные!$A$6:$CV$6,0)),IF(ISNUMBER(AY32),AY32,0),Данные!$A$7:$A$106,"&lt;"&amp;$A32)+1)/COUNT(INDEX(Данные!$A$7:$CV$106,0,MATCH($T$9,Данные!$A$6:$CV$6,0)))&lt;=$T$11,$T$14,$T$15),IF($T$8="MANUAL_MU",MAX(Настройки!$B$14,MIN(1,IF(ISNUMBER(AY32),AY32,0))),IF($T$8="COUNT_FLAG_RULE",IF(IF(ISNUMBER(AY32),AY32,0)&lt;=$T$11,$T$14,IF(IF(ISNUMBER(AY32),AY32,0)&gt;=$T$12,$T$15,IF(OR(LOWER(LEFT(CD32&amp;"",2))="да",CD32=1),$T$13,$T$15))),IF(OR(AND($T$8="YES_NO",OR(LOWER(LEFT(AY32&amp;"",2))="да",AY32=1)),AND($T$8="THRESHOLD_GE",IF(ISNUMBER(AY32),AY32,0)&gt;=$T$11),AND($T$8="THRESHOLD_GT",IF(ISNUMBER(AY32),AY32,0)&gt;$T$11),AND($T$8="THRESHOLD_LE",IF(ISNUMBER(AY32),AY32,0)&lt;=$T$11),AND($T$8="THRESHOLD_LT",IF(ISNUMBER(AY32),AY32,0)&lt;$T$11),AND($T$8="CHANGE_PCT_GE",IF(IF(ISNUMBER(CD32),CD32,0)=0,IF(ISNUMBER(AY32),AY32,0)&gt;0,(IF(ISNUMBER(AY32),AY32,0)-IF(ISNUMBER(CD32),CD32,0))/ABS(IF(ISNUMBER(CD32),CD32,0))&gt;=$T$11)),AND($T$8="CHANGE_ABS_GE",ABS(IF(ISNUMBER(AY32),AY32,0)-IF(ISNUMBER(CD32),CD32,0))&gt;=$T$11),AND($T$8="COUNT_LT",IF(ISNUMBER(AY32),AY32,0)&lt;$T$11),AND($T$8="COUNT_LE",IF(ISNUMBER(AY32),AY32,0)&lt;=$T$11),AND($T$8="AND_YES",OR(LOWER(LEFT(AY32&amp;"",2))="да",AY32=1),OR(LOWER(LEFT(CD32&amp;"",2))="да",CD32=1)),AND($T$8="OR_YES",OR(OR(LOWER(LEFT(AY32&amp;"",2))="да",AY32=1),OR(LOWER(LEFT(CD32&amp;"",2))="да",CD32=1)))),$T$14,$T$15))))))))))</f>
        <v/>
      </c>
      <c r="U32" s="70" t="str">
        <f>IF($A32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32="#FIELD",AZ32="",AND(OR($U$8="CHANGE_PCT_GE",$U$8="CHANGE_ABS_GE",$U$8="COUNT_FLAG_RULE",$U$8="AND_YES",$U$8="OR_YES"),OR(CE32="#FIELD",CE32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32)))),IF($U$18="LOW_MU",MAX(Настройки!$B$14,$U$16),IF($U$18="NEUTRAL",Настройки!$B$15,IF($U$18="IGNORE","IGNORE",IF(OR(AZ32="#FIELD",CE32="#FIELD"),"Поле не найдено","Недостаточно данных")))),IF($U$8="SIGMOID_INC",MAX(Настройки!$B$14,$U$16+($U$17-$U$16)/(1+EXP(-$U$12*(IF(ISNUMBER(AZ32),AZ32,0)-$U$11)))),IF($U$8="SIGMOID_DEC",MAX(Настройки!$B$14,$U$16+($U$17-$U$16)/(1+EXP($U$12*(IF(ISNUMBER(AZ32),AZ32,0)-$U$11)))),IF($U$8="TOP_PERCENT",IF((COUNTIF(INDEX(Данные!$A$7:$CV$106,0,MATCH($U$9,Данные!$A$6:$CV$6,0)),"&gt;"&amp;IF(ISNUMBER(AZ32),AZ32,0))+COUNTIFS(INDEX(Данные!$A$7:$CV$106,0,MATCH($U$9,Данные!$A$6:$CV$6,0)),IF(ISNUMBER(AZ32),AZ32,0),Данные!$A$7:$A$106,"&lt;"&amp;$A32)+1)/COUNT(INDEX(Данные!$A$7:$CV$106,0,MATCH($U$9,Данные!$A$6:$CV$6,0)))&lt;=$U$11,$U$14,$U$15),IF($U$8="MANUAL_MU",MAX(Настройки!$B$14,MIN(1,IF(ISNUMBER(AZ32),AZ32,0))),IF($U$8="COUNT_FLAG_RULE",IF(IF(ISNUMBER(AZ32),AZ32,0)&lt;=$U$11,$U$14,IF(IF(ISNUMBER(AZ32),AZ32,0)&gt;=$U$12,$U$15,IF(OR(LOWER(LEFT(CE32&amp;"",2))="да",CE32=1),$U$13,$U$15))),IF(OR(AND($U$8="YES_NO",OR(LOWER(LEFT(AZ32&amp;"",2))="да",AZ32=1)),AND($U$8="THRESHOLD_GE",IF(ISNUMBER(AZ32),AZ32,0)&gt;=$U$11),AND($U$8="THRESHOLD_GT",IF(ISNUMBER(AZ32),AZ32,0)&gt;$U$11),AND($U$8="THRESHOLD_LE",IF(ISNUMBER(AZ32),AZ32,0)&lt;=$U$11),AND($U$8="THRESHOLD_LT",IF(ISNUMBER(AZ32),AZ32,0)&lt;$U$11),AND($U$8="CHANGE_PCT_GE",IF(IF(ISNUMBER(CE32),CE32,0)=0,IF(ISNUMBER(AZ32),AZ32,0)&gt;0,(IF(ISNUMBER(AZ32),AZ32,0)-IF(ISNUMBER(CE32),CE32,0))/ABS(IF(ISNUMBER(CE32),CE32,0))&gt;=$U$11)),AND($U$8="CHANGE_ABS_GE",ABS(IF(ISNUMBER(AZ32),AZ32,0)-IF(ISNUMBER(CE32),CE32,0))&gt;=$U$11),AND($U$8="COUNT_LT",IF(ISNUMBER(AZ32),AZ32,0)&lt;$U$11),AND($U$8="COUNT_LE",IF(ISNUMBER(AZ32),AZ32,0)&lt;=$U$11),AND($U$8="AND_YES",OR(LOWER(LEFT(AZ32&amp;"",2))="да",AZ32=1),OR(LOWER(LEFT(CE32&amp;"",2))="да",CE32=1)),AND($U$8="OR_YES",OR(OR(LOWER(LEFT(AZ32&amp;"",2))="да",AZ32=1),OR(LOWER(LEFT(CE32&amp;"",2))="да",CE32=1)))),$U$14,$U$15))))))))))</f>
        <v/>
      </c>
      <c r="V32" s="70" t="str">
        <f>IF($A32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32="#FIELD",BA32="",AND(OR($V$8="CHANGE_PCT_GE",$V$8="CHANGE_ABS_GE",$V$8="COUNT_FLAG_RULE",$V$8="AND_YES",$V$8="OR_YES"),OR(CF32="#FIELD",CF32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32)))),IF($V$18="LOW_MU",MAX(Настройки!$B$14,$V$16),IF($V$18="NEUTRAL",Настройки!$B$15,IF($V$18="IGNORE","IGNORE",IF(OR(BA32="#FIELD",CF32="#FIELD"),"Поле не найдено","Недостаточно данных")))),IF($V$8="SIGMOID_INC",MAX(Настройки!$B$14,$V$16+($V$17-$V$16)/(1+EXP(-$V$12*(IF(ISNUMBER(BA32),BA32,0)-$V$11)))),IF($V$8="SIGMOID_DEC",MAX(Настройки!$B$14,$V$16+($V$17-$V$16)/(1+EXP($V$12*(IF(ISNUMBER(BA32),BA32,0)-$V$11)))),IF($V$8="TOP_PERCENT",IF((COUNTIF(INDEX(Данные!$A$7:$CV$106,0,MATCH($V$9,Данные!$A$6:$CV$6,0)),"&gt;"&amp;IF(ISNUMBER(BA32),BA32,0))+COUNTIFS(INDEX(Данные!$A$7:$CV$106,0,MATCH($V$9,Данные!$A$6:$CV$6,0)),IF(ISNUMBER(BA32),BA32,0),Данные!$A$7:$A$106,"&lt;"&amp;$A32)+1)/COUNT(INDEX(Данные!$A$7:$CV$106,0,MATCH($V$9,Данные!$A$6:$CV$6,0)))&lt;=$V$11,$V$14,$V$15),IF($V$8="MANUAL_MU",MAX(Настройки!$B$14,MIN(1,IF(ISNUMBER(BA32),BA32,0))),IF($V$8="COUNT_FLAG_RULE",IF(IF(ISNUMBER(BA32),BA32,0)&lt;=$V$11,$V$14,IF(IF(ISNUMBER(BA32),BA32,0)&gt;=$V$12,$V$15,IF(OR(LOWER(LEFT(CF32&amp;"",2))="да",CF32=1),$V$13,$V$15))),IF(OR(AND($V$8="YES_NO",OR(LOWER(LEFT(BA32&amp;"",2))="да",BA32=1)),AND($V$8="THRESHOLD_GE",IF(ISNUMBER(BA32),BA32,0)&gt;=$V$11),AND($V$8="THRESHOLD_GT",IF(ISNUMBER(BA32),BA32,0)&gt;$V$11),AND($V$8="THRESHOLD_LE",IF(ISNUMBER(BA32),BA32,0)&lt;=$V$11),AND($V$8="THRESHOLD_LT",IF(ISNUMBER(BA32),BA32,0)&lt;$V$11),AND($V$8="CHANGE_PCT_GE",IF(IF(ISNUMBER(CF32),CF32,0)=0,IF(ISNUMBER(BA32),BA32,0)&gt;0,(IF(ISNUMBER(BA32),BA32,0)-IF(ISNUMBER(CF32),CF32,0))/ABS(IF(ISNUMBER(CF32),CF32,0))&gt;=$V$11)),AND($V$8="CHANGE_ABS_GE",ABS(IF(ISNUMBER(BA32),BA32,0)-IF(ISNUMBER(CF32),CF32,0))&gt;=$V$11),AND($V$8="COUNT_LT",IF(ISNUMBER(BA32),BA32,0)&lt;$V$11),AND($V$8="COUNT_LE",IF(ISNUMBER(BA32),BA32,0)&lt;=$V$11),AND($V$8="AND_YES",OR(LOWER(LEFT(BA32&amp;"",2))="да",BA32=1),OR(LOWER(LEFT(CF32&amp;"",2))="да",CF32=1)),AND($V$8="OR_YES",OR(OR(LOWER(LEFT(BA32&amp;"",2))="да",BA32=1),OR(LOWER(LEFT(CF32&amp;"",2))="да",CF32=1)))),$V$14,$V$15))))))))))</f>
        <v/>
      </c>
      <c r="W32" s="70" t="str">
        <f>IF($A32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32="#FIELD",BB32="",AND(OR($W$8="CHANGE_PCT_GE",$W$8="CHANGE_ABS_GE",$W$8="COUNT_FLAG_RULE",$W$8="AND_YES",$W$8="OR_YES"),OR(CG32="#FIELD",CG32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32)))),IF($W$18="LOW_MU",MAX(Настройки!$B$14,$W$16),IF($W$18="NEUTRAL",Настройки!$B$15,IF($W$18="IGNORE","IGNORE",IF(OR(BB32="#FIELD",CG32="#FIELD"),"Поле не найдено","Недостаточно данных")))),IF($W$8="SIGMOID_INC",MAX(Настройки!$B$14,$W$16+($W$17-$W$16)/(1+EXP(-$W$12*(IF(ISNUMBER(BB32),BB32,0)-$W$11)))),IF($W$8="SIGMOID_DEC",MAX(Настройки!$B$14,$W$16+($W$17-$W$16)/(1+EXP($W$12*(IF(ISNUMBER(BB32),BB32,0)-$W$11)))),IF($W$8="TOP_PERCENT",IF((COUNTIF(INDEX(Данные!$A$7:$CV$106,0,MATCH($W$9,Данные!$A$6:$CV$6,0)),"&gt;"&amp;IF(ISNUMBER(BB32),BB32,0))+COUNTIFS(INDEX(Данные!$A$7:$CV$106,0,MATCH($W$9,Данные!$A$6:$CV$6,0)),IF(ISNUMBER(BB32),BB32,0),Данные!$A$7:$A$106,"&lt;"&amp;$A32)+1)/COUNT(INDEX(Данные!$A$7:$CV$106,0,MATCH($W$9,Данные!$A$6:$CV$6,0)))&lt;=$W$11,$W$14,$W$15),IF($W$8="MANUAL_MU",MAX(Настройки!$B$14,MIN(1,IF(ISNUMBER(BB32),BB32,0))),IF($W$8="COUNT_FLAG_RULE",IF(IF(ISNUMBER(BB32),BB32,0)&lt;=$W$11,$W$14,IF(IF(ISNUMBER(BB32),BB32,0)&gt;=$W$12,$W$15,IF(OR(LOWER(LEFT(CG32&amp;"",2))="да",CG32=1),$W$13,$W$15))),IF(OR(AND($W$8="YES_NO",OR(LOWER(LEFT(BB32&amp;"",2))="да",BB32=1)),AND($W$8="THRESHOLD_GE",IF(ISNUMBER(BB32),BB32,0)&gt;=$W$11),AND($W$8="THRESHOLD_GT",IF(ISNUMBER(BB32),BB32,0)&gt;$W$11),AND($W$8="THRESHOLD_LE",IF(ISNUMBER(BB32),BB32,0)&lt;=$W$11),AND($W$8="THRESHOLD_LT",IF(ISNUMBER(BB32),BB32,0)&lt;$W$11),AND($W$8="CHANGE_PCT_GE",IF(IF(ISNUMBER(CG32),CG32,0)=0,IF(ISNUMBER(BB32),BB32,0)&gt;0,(IF(ISNUMBER(BB32),BB32,0)-IF(ISNUMBER(CG32),CG32,0))/ABS(IF(ISNUMBER(CG32),CG32,0))&gt;=$W$11)),AND($W$8="CHANGE_ABS_GE",ABS(IF(ISNUMBER(BB32),BB32,0)-IF(ISNUMBER(CG32),CG32,0))&gt;=$W$11),AND($W$8="COUNT_LT",IF(ISNUMBER(BB32),BB32,0)&lt;$W$11),AND($W$8="COUNT_LE",IF(ISNUMBER(BB32),BB32,0)&lt;=$W$11),AND($W$8="AND_YES",OR(LOWER(LEFT(BB32&amp;"",2))="да",BB32=1),OR(LOWER(LEFT(CG32&amp;"",2))="да",CG32=1)),AND($W$8="OR_YES",OR(OR(LOWER(LEFT(BB32&amp;"",2))="да",BB32=1),OR(LOWER(LEFT(CG32&amp;"",2))="да",CG32=1)))),$W$14,$W$15))))))))))</f>
        <v/>
      </c>
      <c r="X32" s="70" t="str">
        <f>IF($A32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32="#FIELD",BC32="",AND(OR($X$8="CHANGE_PCT_GE",$X$8="CHANGE_ABS_GE",$X$8="COUNT_FLAG_RULE",$X$8="AND_YES",$X$8="OR_YES"),OR(CH32="#FIELD",CH32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32)))),IF($X$18="LOW_MU",MAX(Настройки!$B$14,$X$16),IF($X$18="NEUTRAL",Настройки!$B$15,IF($X$18="IGNORE","IGNORE",IF(OR(BC32="#FIELD",CH32="#FIELD"),"Поле не найдено","Недостаточно данных")))),IF($X$8="SIGMOID_INC",MAX(Настройки!$B$14,$X$16+($X$17-$X$16)/(1+EXP(-$X$12*(IF(ISNUMBER(BC32),BC32,0)-$X$11)))),IF($X$8="SIGMOID_DEC",MAX(Настройки!$B$14,$X$16+($X$17-$X$16)/(1+EXP($X$12*(IF(ISNUMBER(BC32),BC32,0)-$X$11)))),IF($X$8="TOP_PERCENT",IF((COUNTIF(INDEX(Данные!$A$7:$CV$106,0,MATCH($X$9,Данные!$A$6:$CV$6,0)),"&gt;"&amp;IF(ISNUMBER(BC32),BC32,0))+COUNTIFS(INDEX(Данные!$A$7:$CV$106,0,MATCH($X$9,Данные!$A$6:$CV$6,0)),IF(ISNUMBER(BC32),BC32,0),Данные!$A$7:$A$106,"&lt;"&amp;$A32)+1)/COUNT(INDEX(Данные!$A$7:$CV$106,0,MATCH($X$9,Данные!$A$6:$CV$6,0)))&lt;=$X$11,$X$14,$X$15),IF($X$8="MANUAL_MU",MAX(Настройки!$B$14,MIN(1,IF(ISNUMBER(BC32),BC32,0))),IF($X$8="COUNT_FLAG_RULE",IF(IF(ISNUMBER(BC32),BC32,0)&lt;=$X$11,$X$14,IF(IF(ISNUMBER(BC32),BC32,0)&gt;=$X$12,$X$15,IF(OR(LOWER(LEFT(CH32&amp;"",2))="да",CH32=1),$X$13,$X$15))),IF(OR(AND($X$8="YES_NO",OR(LOWER(LEFT(BC32&amp;"",2))="да",BC32=1)),AND($X$8="THRESHOLD_GE",IF(ISNUMBER(BC32),BC32,0)&gt;=$X$11),AND($X$8="THRESHOLD_GT",IF(ISNUMBER(BC32),BC32,0)&gt;$X$11),AND($X$8="THRESHOLD_LE",IF(ISNUMBER(BC32),BC32,0)&lt;=$X$11),AND($X$8="THRESHOLD_LT",IF(ISNUMBER(BC32),BC32,0)&lt;$X$11),AND($X$8="CHANGE_PCT_GE",IF(IF(ISNUMBER(CH32),CH32,0)=0,IF(ISNUMBER(BC32),BC32,0)&gt;0,(IF(ISNUMBER(BC32),BC32,0)-IF(ISNUMBER(CH32),CH32,0))/ABS(IF(ISNUMBER(CH32),CH32,0))&gt;=$X$11)),AND($X$8="CHANGE_ABS_GE",ABS(IF(ISNUMBER(BC32),BC32,0)-IF(ISNUMBER(CH32),CH32,0))&gt;=$X$11),AND($X$8="COUNT_LT",IF(ISNUMBER(BC32),BC32,0)&lt;$X$11),AND($X$8="COUNT_LE",IF(ISNUMBER(BC32),BC32,0)&lt;=$X$11),AND($X$8="AND_YES",OR(LOWER(LEFT(BC32&amp;"",2))="да",BC32=1),OR(LOWER(LEFT(CH32&amp;"",2))="да",CH32=1)),AND($X$8="OR_YES",OR(OR(LOWER(LEFT(BC32&amp;"",2))="да",BC32=1),OR(LOWER(LEFT(CH32&amp;"",2))="да",CH32=1)))),$X$14,$X$15))))))))))</f>
        <v/>
      </c>
      <c r="Y32" s="70" t="str">
        <f>IF($A32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32="#FIELD",BD32="",AND(OR($Y$8="CHANGE_PCT_GE",$Y$8="CHANGE_ABS_GE",$Y$8="COUNT_FLAG_RULE",$Y$8="AND_YES",$Y$8="OR_YES"),OR(CI32="#FIELD",CI32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32)))),IF($Y$18="LOW_MU",MAX(Настройки!$B$14,$Y$16),IF($Y$18="NEUTRAL",Настройки!$B$15,IF($Y$18="IGNORE","IGNORE",IF(OR(BD32="#FIELD",CI32="#FIELD"),"Поле не найдено","Недостаточно данных")))),IF($Y$8="SIGMOID_INC",MAX(Настройки!$B$14,$Y$16+($Y$17-$Y$16)/(1+EXP(-$Y$12*(IF(ISNUMBER(BD32),BD32,0)-$Y$11)))),IF($Y$8="SIGMOID_DEC",MAX(Настройки!$B$14,$Y$16+($Y$17-$Y$16)/(1+EXP($Y$12*(IF(ISNUMBER(BD32),BD32,0)-$Y$11)))),IF($Y$8="TOP_PERCENT",IF((COUNTIF(INDEX(Данные!$A$7:$CV$106,0,MATCH($Y$9,Данные!$A$6:$CV$6,0)),"&gt;"&amp;IF(ISNUMBER(BD32),BD32,0))+COUNTIFS(INDEX(Данные!$A$7:$CV$106,0,MATCH($Y$9,Данные!$A$6:$CV$6,0)),IF(ISNUMBER(BD32),BD32,0),Данные!$A$7:$A$106,"&lt;"&amp;$A32)+1)/COUNT(INDEX(Данные!$A$7:$CV$106,0,MATCH($Y$9,Данные!$A$6:$CV$6,0)))&lt;=$Y$11,$Y$14,$Y$15),IF($Y$8="MANUAL_MU",MAX(Настройки!$B$14,MIN(1,IF(ISNUMBER(BD32),BD32,0))),IF($Y$8="COUNT_FLAG_RULE",IF(IF(ISNUMBER(BD32),BD32,0)&lt;=$Y$11,$Y$14,IF(IF(ISNUMBER(BD32),BD32,0)&gt;=$Y$12,$Y$15,IF(OR(LOWER(LEFT(CI32&amp;"",2))="да",CI32=1),$Y$13,$Y$15))),IF(OR(AND($Y$8="YES_NO",OR(LOWER(LEFT(BD32&amp;"",2))="да",BD32=1)),AND($Y$8="THRESHOLD_GE",IF(ISNUMBER(BD32),BD32,0)&gt;=$Y$11),AND($Y$8="THRESHOLD_GT",IF(ISNUMBER(BD32),BD32,0)&gt;$Y$11),AND($Y$8="THRESHOLD_LE",IF(ISNUMBER(BD32),BD32,0)&lt;=$Y$11),AND($Y$8="THRESHOLD_LT",IF(ISNUMBER(BD32),BD32,0)&lt;$Y$11),AND($Y$8="CHANGE_PCT_GE",IF(IF(ISNUMBER(CI32),CI32,0)=0,IF(ISNUMBER(BD32),BD32,0)&gt;0,(IF(ISNUMBER(BD32),BD32,0)-IF(ISNUMBER(CI32),CI32,0))/ABS(IF(ISNUMBER(CI32),CI32,0))&gt;=$Y$11)),AND($Y$8="CHANGE_ABS_GE",ABS(IF(ISNUMBER(BD32),BD32,0)-IF(ISNUMBER(CI32),CI32,0))&gt;=$Y$11),AND($Y$8="COUNT_LT",IF(ISNUMBER(BD32),BD32,0)&lt;$Y$11),AND($Y$8="COUNT_LE",IF(ISNUMBER(BD32),BD32,0)&lt;=$Y$11),AND($Y$8="AND_YES",OR(LOWER(LEFT(BD32&amp;"",2))="да",BD32=1),OR(LOWER(LEFT(CI32&amp;"",2))="да",CI32=1)),AND($Y$8="OR_YES",OR(OR(LOWER(LEFT(BD32&amp;"",2))="да",BD32=1),OR(LOWER(LEFT(CI32&amp;"",2))="да",CI32=1)))),$Y$14,$Y$15))))))))))</f>
        <v/>
      </c>
      <c r="Z32" s="70" t="str">
        <f>IF($A32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32="#FIELD",BE32="",AND(OR($Z$8="CHANGE_PCT_GE",$Z$8="CHANGE_ABS_GE",$Z$8="COUNT_FLAG_RULE",$Z$8="AND_YES",$Z$8="OR_YES"),OR(CJ32="#FIELD",CJ32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32)))),IF($Z$18="LOW_MU",MAX(Настройки!$B$14,$Z$16),IF($Z$18="NEUTRAL",Настройки!$B$15,IF($Z$18="IGNORE","IGNORE",IF(OR(BE32="#FIELD",CJ32="#FIELD"),"Поле не найдено","Недостаточно данных")))),IF($Z$8="SIGMOID_INC",MAX(Настройки!$B$14,$Z$16+($Z$17-$Z$16)/(1+EXP(-$Z$12*(IF(ISNUMBER(BE32),BE32,0)-$Z$11)))),IF($Z$8="SIGMOID_DEC",MAX(Настройки!$B$14,$Z$16+($Z$17-$Z$16)/(1+EXP($Z$12*(IF(ISNUMBER(BE32),BE32,0)-$Z$11)))),IF($Z$8="TOP_PERCENT",IF((COUNTIF(INDEX(Данные!$A$7:$CV$106,0,MATCH($Z$9,Данные!$A$6:$CV$6,0)),"&gt;"&amp;IF(ISNUMBER(BE32),BE32,0))+COUNTIFS(INDEX(Данные!$A$7:$CV$106,0,MATCH($Z$9,Данные!$A$6:$CV$6,0)),IF(ISNUMBER(BE32),BE32,0),Данные!$A$7:$A$106,"&lt;"&amp;$A32)+1)/COUNT(INDEX(Данные!$A$7:$CV$106,0,MATCH($Z$9,Данные!$A$6:$CV$6,0)))&lt;=$Z$11,$Z$14,$Z$15),IF($Z$8="MANUAL_MU",MAX(Настройки!$B$14,MIN(1,IF(ISNUMBER(BE32),BE32,0))),IF($Z$8="COUNT_FLAG_RULE",IF(IF(ISNUMBER(BE32),BE32,0)&lt;=$Z$11,$Z$14,IF(IF(ISNUMBER(BE32),BE32,0)&gt;=$Z$12,$Z$15,IF(OR(LOWER(LEFT(CJ32&amp;"",2))="да",CJ32=1),$Z$13,$Z$15))),IF(OR(AND($Z$8="YES_NO",OR(LOWER(LEFT(BE32&amp;"",2))="да",BE32=1)),AND($Z$8="THRESHOLD_GE",IF(ISNUMBER(BE32),BE32,0)&gt;=$Z$11),AND($Z$8="THRESHOLD_GT",IF(ISNUMBER(BE32),BE32,0)&gt;$Z$11),AND($Z$8="THRESHOLD_LE",IF(ISNUMBER(BE32),BE32,0)&lt;=$Z$11),AND($Z$8="THRESHOLD_LT",IF(ISNUMBER(BE32),BE32,0)&lt;$Z$11),AND($Z$8="CHANGE_PCT_GE",IF(IF(ISNUMBER(CJ32),CJ32,0)=0,IF(ISNUMBER(BE32),BE32,0)&gt;0,(IF(ISNUMBER(BE32),BE32,0)-IF(ISNUMBER(CJ32),CJ32,0))/ABS(IF(ISNUMBER(CJ32),CJ32,0))&gt;=$Z$11)),AND($Z$8="CHANGE_ABS_GE",ABS(IF(ISNUMBER(BE32),BE32,0)-IF(ISNUMBER(CJ32),CJ32,0))&gt;=$Z$11),AND($Z$8="COUNT_LT",IF(ISNUMBER(BE32),BE32,0)&lt;$Z$11),AND($Z$8="COUNT_LE",IF(ISNUMBER(BE32),BE32,0)&lt;=$Z$11),AND($Z$8="AND_YES",OR(LOWER(LEFT(BE32&amp;"",2))="да",BE32=1),OR(LOWER(LEFT(CJ32&amp;"",2))="да",CJ32=1)),AND($Z$8="OR_YES",OR(OR(LOWER(LEFT(BE32&amp;"",2))="да",BE32=1),OR(LOWER(LEFT(CJ32&amp;"",2))="да",CJ32=1)))),$Z$14,$Z$15))))))))))</f>
        <v/>
      </c>
      <c r="AA32" s="70" t="str">
        <f>IF($A32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32="#FIELD",BF32="",AND(OR($AA$8="CHANGE_PCT_GE",$AA$8="CHANGE_ABS_GE",$AA$8="COUNT_FLAG_RULE",$AA$8="AND_YES",$AA$8="OR_YES"),OR(CK32="#FIELD",CK32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32)))),IF($AA$18="LOW_MU",MAX(Настройки!$B$14,$AA$16),IF($AA$18="NEUTRAL",Настройки!$B$15,IF($AA$18="IGNORE","IGNORE",IF(OR(BF32="#FIELD",CK32="#FIELD"),"Поле не найдено","Недостаточно данных")))),IF($AA$8="SIGMOID_INC",MAX(Настройки!$B$14,$AA$16+($AA$17-$AA$16)/(1+EXP(-$AA$12*(IF(ISNUMBER(BF32),BF32,0)-$AA$11)))),IF($AA$8="SIGMOID_DEC",MAX(Настройки!$B$14,$AA$16+($AA$17-$AA$16)/(1+EXP($AA$12*(IF(ISNUMBER(BF32),BF32,0)-$AA$11)))),IF($AA$8="TOP_PERCENT",IF((COUNTIF(INDEX(Данные!$A$7:$CV$106,0,MATCH($AA$9,Данные!$A$6:$CV$6,0)),"&gt;"&amp;IF(ISNUMBER(BF32),BF32,0))+COUNTIFS(INDEX(Данные!$A$7:$CV$106,0,MATCH($AA$9,Данные!$A$6:$CV$6,0)),IF(ISNUMBER(BF32),BF32,0),Данные!$A$7:$A$106,"&lt;"&amp;$A32)+1)/COUNT(INDEX(Данные!$A$7:$CV$106,0,MATCH($AA$9,Данные!$A$6:$CV$6,0)))&lt;=$AA$11,$AA$14,$AA$15),IF($AA$8="MANUAL_MU",MAX(Настройки!$B$14,MIN(1,IF(ISNUMBER(BF32),BF32,0))),IF($AA$8="COUNT_FLAG_RULE",IF(IF(ISNUMBER(BF32),BF32,0)&lt;=$AA$11,$AA$14,IF(IF(ISNUMBER(BF32),BF32,0)&gt;=$AA$12,$AA$15,IF(OR(LOWER(LEFT(CK32&amp;"",2))="да",CK32=1),$AA$13,$AA$15))),IF(OR(AND($AA$8="YES_NO",OR(LOWER(LEFT(BF32&amp;"",2))="да",BF32=1)),AND($AA$8="THRESHOLD_GE",IF(ISNUMBER(BF32),BF32,0)&gt;=$AA$11),AND($AA$8="THRESHOLD_GT",IF(ISNUMBER(BF32),BF32,0)&gt;$AA$11),AND($AA$8="THRESHOLD_LE",IF(ISNUMBER(BF32),BF32,0)&lt;=$AA$11),AND($AA$8="THRESHOLD_LT",IF(ISNUMBER(BF32),BF32,0)&lt;$AA$11),AND($AA$8="CHANGE_PCT_GE",IF(IF(ISNUMBER(CK32),CK32,0)=0,IF(ISNUMBER(BF32),BF32,0)&gt;0,(IF(ISNUMBER(BF32),BF32,0)-IF(ISNUMBER(CK32),CK32,0))/ABS(IF(ISNUMBER(CK32),CK32,0))&gt;=$AA$11)),AND($AA$8="CHANGE_ABS_GE",ABS(IF(ISNUMBER(BF32),BF32,0)-IF(ISNUMBER(CK32),CK32,0))&gt;=$AA$11),AND($AA$8="COUNT_LT",IF(ISNUMBER(BF32),BF32,0)&lt;$AA$11),AND($AA$8="COUNT_LE",IF(ISNUMBER(BF32),BF32,0)&lt;=$AA$11),AND($AA$8="AND_YES",OR(LOWER(LEFT(BF32&amp;"",2))="да",BF32=1),OR(LOWER(LEFT(CK32&amp;"",2))="да",CK32=1)),AND($AA$8="OR_YES",OR(OR(LOWER(LEFT(BF32&amp;"",2))="да",BF32=1),OR(LOWER(LEFT(CK32&amp;"",2))="да",CK32=1)))),$AA$14,$AA$15))))))))))</f>
        <v/>
      </c>
      <c r="AB32" s="70" t="str">
        <f>IF($A32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32="#FIELD",BG32="",AND(OR($AB$8="CHANGE_PCT_GE",$AB$8="CHANGE_ABS_GE",$AB$8="COUNT_FLAG_RULE",$AB$8="AND_YES",$AB$8="OR_YES"),OR(CL32="#FIELD",CL32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32)))),IF($AB$18="LOW_MU",MAX(Настройки!$B$14,$AB$16),IF($AB$18="NEUTRAL",Настройки!$B$15,IF($AB$18="IGNORE","IGNORE",IF(OR(BG32="#FIELD",CL32="#FIELD"),"Поле не найдено","Недостаточно данных")))),IF($AB$8="SIGMOID_INC",MAX(Настройки!$B$14,$AB$16+($AB$17-$AB$16)/(1+EXP(-$AB$12*(IF(ISNUMBER(BG32),BG32,0)-$AB$11)))),IF($AB$8="SIGMOID_DEC",MAX(Настройки!$B$14,$AB$16+($AB$17-$AB$16)/(1+EXP($AB$12*(IF(ISNUMBER(BG32),BG32,0)-$AB$11)))),IF($AB$8="TOP_PERCENT",IF((COUNTIF(INDEX(Данные!$A$7:$CV$106,0,MATCH($AB$9,Данные!$A$6:$CV$6,0)),"&gt;"&amp;IF(ISNUMBER(BG32),BG32,0))+COUNTIFS(INDEX(Данные!$A$7:$CV$106,0,MATCH($AB$9,Данные!$A$6:$CV$6,0)),IF(ISNUMBER(BG32),BG32,0),Данные!$A$7:$A$106,"&lt;"&amp;$A32)+1)/COUNT(INDEX(Данные!$A$7:$CV$106,0,MATCH($AB$9,Данные!$A$6:$CV$6,0)))&lt;=$AB$11,$AB$14,$AB$15),IF($AB$8="MANUAL_MU",MAX(Настройки!$B$14,MIN(1,IF(ISNUMBER(BG32),BG32,0))),IF($AB$8="COUNT_FLAG_RULE",IF(IF(ISNUMBER(BG32),BG32,0)&lt;=$AB$11,$AB$14,IF(IF(ISNUMBER(BG32),BG32,0)&gt;=$AB$12,$AB$15,IF(OR(LOWER(LEFT(CL32&amp;"",2))="да",CL32=1),$AB$13,$AB$15))),IF(OR(AND($AB$8="YES_NO",OR(LOWER(LEFT(BG32&amp;"",2))="да",BG32=1)),AND($AB$8="THRESHOLD_GE",IF(ISNUMBER(BG32),BG32,0)&gt;=$AB$11),AND($AB$8="THRESHOLD_GT",IF(ISNUMBER(BG32),BG32,0)&gt;$AB$11),AND($AB$8="THRESHOLD_LE",IF(ISNUMBER(BG32),BG32,0)&lt;=$AB$11),AND($AB$8="THRESHOLD_LT",IF(ISNUMBER(BG32),BG32,0)&lt;$AB$11),AND($AB$8="CHANGE_PCT_GE",IF(IF(ISNUMBER(CL32),CL32,0)=0,IF(ISNUMBER(BG32),BG32,0)&gt;0,(IF(ISNUMBER(BG32),BG32,0)-IF(ISNUMBER(CL32),CL32,0))/ABS(IF(ISNUMBER(CL32),CL32,0))&gt;=$AB$11)),AND($AB$8="CHANGE_ABS_GE",ABS(IF(ISNUMBER(BG32),BG32,0)-IF(ISNUMBER(CL32),CL32,0))&gt;=$AB$11),AND($AB$8="COUNT_LT",IF(ISNUMBER(BG32),BG32,0)&lt;$AB$11),AND($AB$8="COUNT_LE",IF(ISNUMBER(BG32),BG32,0)&lt;=$AB$11),AND($AB$8="AND_YES",OR(LOWER(LEFT(BG32&amp;"",2))="да",BG32=1),OR(LOWER(LEFT(CL32&amp;"",2))="да",CL32=1)),AND($AB$8="OR_YES",OR(OR(LOWER(LEFT(BG32&amp;"",2))="да",BG32=1),OR(LOWER(LEFT(CL32&amp;"",2))="да",CL32=1)))),$AB$14,$AB$15))))))))))</f>
        <v/>
      </c>
      <c r="AC32" s="70" t="str">
        <f>IF($A32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32="#FIELD",BH32="",AND(OR($AC$8="CHANGE_PCT_GE",$AC$8="CHANGE_ABS_GE",$AC$8="COUNT_FLAG_RULE",$AC$8="AND_YES",$AC$8="OR_YES"),OR(CM32="#FIELD",CM32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32)))),IF($AC$18="LOW_MU",MAX(Настройки!$B$14,$AC$16),IF($AC$18="NEUTRAL",Настройки!$B$15,IF($AC$18="IGNORE","IGNORE",IF(OR(BH32="#FIELD",CM32="#FIELD"),"Поле не найдено","Недостаточно данных")))),IF($AC$8="SIGMOID_INC",MAX(Настройки!$B$14,$AC$16+($AC$17-$AC$16)/(1+EXP(-$AC$12*(IF(ISNUMBER(BH32),BH32,0)-$AC$11)))),IF($AC$8="SIGMOID_DEC",MAX(Настройки!$B$14,$AC$16+($AC$17-$AC$16)/(1+EXP($AC$12*(IF(ISNUMBER(BH32),BH32,0)-$AC$11)))),IF($AC$8="TOP_PERCENT",IF((COUNTIF(INDEX(Данные!$A$7:$CV$106,0,MATCH($AC$9,Данные!$A$6:$CV$6,0)),"&gt;"&amp;IF(ISNUMBER(BH32),BH32,0))+COUNTIFS(INDEX(Данные!$A$7:$CV$106,0,MATCH($AC$9,Данные!$A$6:$CV$6,0)),IF(ISNUMBER(BH32),BH32,0),Данные!$A$7:$A$106,"&lt;"&amp;$A32)+1)/COUNT(INDEX(Данные!$A$7:$CV$106,0,MATCH($AC$9,Данные!$A$6:$CV$6,0)))&lt;=$AC$11,$AC$14,$AC$15),IF($AC$8="MANUAL_MU",MAX(Настройки!$B$14,MIN(1,IF(ISNUMBER(BH32),BH32,0))),IF($AC$8="COUNT_FLAG_RULE",IF(IF(ISNUMBER(BH32),BH32,0)&lt;=$AC$11,$AC$14,IF(IF(ISNUMBER(BH32),BH32,0)&gt;=$AC$12,$AC$15,IF(OR(LOWER(LEFT(CM32&amp;"",2))="да",CM32=1),$AC$13,$AC$15))),IF(OR(AND($AC$8="YES_NO",OR(LOWER(LEFT(BH32&amp;"",2))="да",BH32=1)),AND($AC$8="THRESHOLD_GE",IF(ISNUMBER(BH32),BH32,0)&gt;=$AC$11),AND($AC$8="THRESHOLD_GT",IF(ISNUMBER(BH32),BH32,0)&gt;$AC$11),AND($AC$8="THRESHOLD_LE",IF(ISNUMBER(BH32),BH32,0)&lt;=$AC$11),AND($AC$8="THRESHOLD_LT",IF(ISNUMBER(BH32),BH32,0)&lt;$AC$11),AND($AC$8="CHANGE_PCT_GE",IF(IF(ISNUMBER(CM32),CM32,0)=0,IF(ISNUMBER(BH32),BH32,0)&gt;0,(IF(ISNUMBER(BH32),BH32,0)-IF(ISNUMBER(CM32),CM32,0))/ABS(IF(ISNUMBER(CM32),CM32,0))&gt;=$AC$11)),AND($AC$8="CHANGE_ABS_GE",ABS(IF(ISNUMBER(BH32),BH32,0)-IF(ISNUMBER(CM32),CM32,0))&gt;=$AC$11),AND($AC$8="COUNT_LT",IF(ISNUMBER(BH32),BH32,0)&lt;$AC$11),AND($AC$8="COUNT_LE",IF(ISNUMBER(BH32),BH32,0)&lt;=$AC$11),AND($AC$8="AND_YES",OR(LOWER(LEFT(BH32&amp;"",2))="да",BH32=1),OR(LOWER(LEFT(CM32&amp;"",2))="да",CM32=1)),AND($AC$8="OR_YES",OR(OR(LOWER(LEFT(BH32&amp;"",2))="да",BH32=1),OR(LOWER(LEFT(CM32&amp;"",2))="да",CM32=1)))),$AC$14,$AC$15))))))))))</f>
        <v/>
      </c>
      <c r="AD32" s="70" t="str">
        <f>IF($A32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32="#FIELD",BI32="",AND(OR($AD$8="CHANGE_PCT_GE",$AD$8="CHANGE_ABS_GE",$AD$8="COUNT_FLAG_RULE",$AD$8="AND_YES",$AD$8="OR_YES"),OR(CN32="#FIELD",CN32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32)))),IF($AD$18="LOW_MU",MAX(Настройки!$B$14,$AD$16),IF($AD$18="NEUTRAL",Настройки!$B$15,IF($AD$18="IGNORE","IGNORE",IF(OR(BI32="#FIELD",CN32="#FIELD"),"Поле не найдено","Недостаточно данных")))),IF($AD$8="SIGMOID_INC",MAX(Настройки!$B$14,$AD$16+($AD$17-$AD$16)/(1+EXP(-$AD$12*(IF(ISNUMBER(BI32),BI32,0)-$AD$11)))),IF($AD$8="SIGMOID_DEC",MAX(Настройки!$B$14,$AD$16+($AD$17-$AD$16)/(1+EXP($AD$12*(IF(ISNUMBER(BI32),BI32,0)-$AD$11)))),IF($AD$8="TOP_PERCENT",IF((COUNTIF(INDEX(Данные!$A$7:$CV$106,0,MATCH($AD$9,Данные!$A$6:$CV$6,0)),"&gt;"&amp;IF(ISNUMBER(BI32),BI32,0))+COUNTIFS(INDEX(Данные!$A$7:$CV$106,0,MATCH($AD$9,Данные!$A$6:$CV$6,0)),IF(ISNUMBER(BI32),BI32,0),Данные!$A$7:$A$106,"&lt;"&amp;$A32)+1)/COUNT(INDEX(Данные!$A$7:$CV$106,0,MATCH($AD$9,Данные!$A$6:$CV$6,0)))&lt;=$AD$11,$AD$14,$AD$15),IF($AD$8="MANUAL_MU",MAX(Настройки!$B$14,MIN(1,IF(ISNUMBER(BI32),BI32,0))),IF($AD$8="COUNT_FLAG_RULE",IF(IF(ISNUMBER(BI32),BI32,0)&lt;=$AD$11,$AD$14,IF(IF(ISNUMBER(BI32),BI32,0)&gt;=$AD$12,$AD$15,IF(OR(LOWER(LEFT(CN32&amp;"",2))="да",CN32=1),$AD$13,$AD$15))),IF(OR(AND($AD$8="YES_NO",OR(LOWER(LEFT(BI32&amp;"",2))="да",BI32=1)),AND($AD$8="THRESHOLD_GE",IF(ISNUMBER(BI32),BI32,0)&gt;=$AD$11),AND($AD$8="THRESHOLD_GT",IF(ISNUMBER(BI32),BI32,0)&gt;$AD$11),AND($AD$8="THRESHOLD_LE",IF(ISNUMBER(BI32),BI32,0)&lt;=$AD$11),AND($AD$8="THRESHOLD_LT",IF(ISNUMBER(BI32),BI32,0)&lt;$AD$11),AND($AD$8="CHANGE_PCT_GE",IF(IF(ISNUMBER(CN32),CN32,0)=0,IF(ISNUMBER(BI32),BI32,0)&gt;0,(IF(ISNUMBER(BI32),BI32,0)-IF(ISNUMBER(CN32),CN32,0))/ABS(IF(ISNUMBER(CN32),CN32,0))&gt;=$AD$11)),AND($AD$8="CHANGE_ABS_GE",ABS(IF(ISNUMBER(BI32),BI32,0)-IF(ISNUMBER(CN32),CN32,0))&gt;=$AD$11),AND($AD$8="COUNT_LT",IF(ISNUMBER(BI32),BI32,0)&lt;$AD$11),AND($AD$8="COUNT_LE",IF(ISNUMBER(BI32),BI32,0)&lt;=$AD$11),AND($AD$8="AND_YES",OR(LOWER(LEFT(BI32&amp;"",2))="да",BI32=1),OR(LOWER(LEFT(CN32&amp;"",2))="да",CN32=1)),AND($AD$8="OR_YES",OR(OR(LOWER(LEFT(BI32&amp;"",2))="да",BI32=1),OR(LOWER(LEFT(CN32&amp;"",2))="да",CN32=1)))),$AD$14,$AD$15))))))))))</f>
        <v/>
      </c>
      <c r="AE32" s="71" t="str">
        <f>IF($A32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32="#FIELD",BJ32="",AND(OR($AE$8="CHANGE_PCT_GE",$AE$8="CHANGE_ABS_GE",$AE$8="COUNT_FLAG_RULE",$AE$8="AND_YES",$AE$8="OR_YES"),OR(CO32="#FIELD",CO32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32)))),IF($AE$18="LOW_MU",MAX(Настройки!$B$14,$AE$16),IF($AE$18="NEUTRAL",Настройки!$B$15,IF($AE$18="IGNORE","IGNORE",IF(OR(BJ32="#FIELD",CO32="#FIELD"),"Поле не найдено","Недостаточно данных")))),IF($AE$8="SIGMOID_INC",MAX(Настройки!$B$14,$AE$16+($AE$17-$AE$16)/(1+EXP(-$AE$12*(IF(ISNUMBER(BJ32),BJ32,0)-$AE$11)))),IF($AE$8="SIGMOID_DEC",MAX(Настройки!$B$14,$AE$16+($AE$17-$AE$16)/(1+EXP($AE$12*(IF(ISNUMBER(BJ32),BJ32,0)-$AE$11)))),IF($AE$8="TOP_PERCENT",IF((COUNTIF(INDEX(Данные!$A$7:$CV$106,0,MATCH($AE$9,Данные!$A$6:$CV$6,0)),"&gt;"&amp;IF(ISNUMBER(BJ32),BJ32,0))+COUNTIFS(INDEX(Данные!$A$7:$CV$106,0,MATCH($AE$9,Данные!$A$6:$CV$6,0)),IF(ISNUMBER(BJ32),BJ32,0),Данные!$A$7:$A$106,"&lt;"&amp;$A32)+1)/COUNT(INDEX(Данные!$A$7:$CV$106,0,MATCH($AE$9,Данные!$A$6:$CV$6,0)))&lt;=$AE$11,$AE$14,$AE$15),IF($AE$8="MANUAL_MU",MAX(Настройки!$B$14,MIN(1,IF(ISNUMBER(BJ32),BJ32,0))),IF($AE$8="COUNT_FLAG_RULE",IF(IF(ISNUMBER(BJ32),BJ32,0)&lt;=$AE$11,$AE$14,IF(IF(ISNUMBER(BJ32),BJ32,0)&gt;=$AE$12,$AE$15,IF(OR(LOWER(LEFT(CO32&amp;"",2))="да",CO32=1),$AE$13,$AE$15))),IF(OR(AND($AE$8="YES_NO",OR(LOWER(LEFT(BJ32&amp;"",2))="да",BJ32=1)),AND($AE$8="THRESHOLD_GE",IF(ISNUMBER(BJ32),BJ32,0)&gt;=$AE$11),AND($AE$8="THRESHOLD_GT",IF(ISNUMBER(BJ32),BJ32,0)&gt;$AE$11),AND($AE$8="THRESHOLD_LE",IF(ISNUMBER(BJ32),BJ32,0)&lt;=$AE$11),AND($AE$8="THRESHOLD_LT",IF(ISNUMBER(BJ32),BJ32,0)&lt;$AE$11),AND($AE$8="CHANGE_PCT_GE",IF(IF(ISNUMBER(CO32),CO32,0)=0,IF(ISNUMBER(BJ32),BJ32,0)&gt;0,(IF(ISNUMBER(BJ32),BJ32,0)-IF(ISNUMBER(CO32),CO32,0))/ABS(IF(ISNUMBER(CO32),CO32,0))&gt;=$AE$11)),AND($AE$8="CHANGE_ABS_GE",ABS(IF(ISNUMBER(BJ32),BJ32,0)-IF(ISNUMBER(CO32),CO32,0))&gt;=$AE$11),AND($AE$8="COUNT_LT",IF(ISNUMBER(BJ32),BJ32,0)&lt;$AE$11),AND($AE$8="COUNT_LE",IF(ISNUMBER(BJ32),BJ32,0)&lt;=$AE$11),AND($AE$8="AND_YES",OR(LOWER(LEFT(BJ32&amp;"",2))="да",BJ32=1),OR(LOWER(LEFT(CO32&amp;"",2))="да",CO32=1)),AND($AE$8="OR_YES",OR(OR(LOWER(LEFT(BJ32&amp;"",2))="да",BJ32=1),OR(LOWER(LEFT(CO32&amp;"",2))="да",CO32=1)))),$AE$14,$AE$15))))))))))</f>
        <v/>
      </c>
      <c r="AF32" s="75"/>
      <c r="AG32" s="76" t="str">
        <f>IF($A32="","",IF($B$4&lt;&gt;"Да","",IF($B$9="","",IF(COUNTIF(Данные!$A$6:$CV$6,$B$9)=0,"#FIELD",INDEX(Данные!$A$7:$CV$106,ROW()-19,MATCH($B$9,Данные!$A$6:$CV$6,0))))))</f>
        <v>Нет</v>
      </c>
      <c r="AH32" s="76" t="str">
        <f>IF($A32="","",IF($C$4&lt;&gt;"Да","",IF($C$9="","",IF(COUNTIF(Данные!$A$6:$CV$6,$C$9)=0,"#FIELD",INDEX(Данные!$A$7:$CV$106,ROW()-19,MATCH($C$9,Данные!$A$6:$CV$6,0))))))</f>
        <v>Нет</v>
      </c>
      <c r="AI32" s="76" t="str">
        <f>IF($A32="","",IF($D$4&lt;&gt;"Да","",IF($D$9="","",IF(COUNTIF(Данные!$A$6:$CV$6,$D$9)=0,"#FIELD",INDEX(Данные!$A$7:$CV$106,ROW()-19,MATCH($D$9,Данные!$A$6:$CV$6,0))))))</f>
        <v>Да</v>
      </c>
      <c r="AJ32" s="76" t="str">
        <f>IF($A32="","",IF($E$4&lt;&gt;"Да","",IF($E$9="","",IF(COUNTIF(Данные!$A$6:$CV$6,$E$9)=0,"#FIELD",INDEX(Данные!$A$7:$CV$106,ROW()-19,MATCH($E$9,Данные!$A$6:$CV$6,0))))))</f>
        <v>Нет</v>
      </c>
      <c r="AK32" s="76" t="str">
        <f>IF($A32="","",IF($F$4&lt;&gt;"Да","",IF($F$9="","",IF(COUNTIF(Данные!$A$6:$CV$6,$F$9)=0,"#FIELD",INDEX(Данные!$A$7:$CV$106,ROW()-19,MATCH($F$9,Данные!$A$6:$CV$6,0))))))</f>
        <v>Да</v>
      </c>
      <c r="AL32" s="76" t="str">
        <f>IF($A32="","",IF($G$4&lt;&gt;"Да","",IF($G$9="","",IF(COUNTIF(Данные!$A$6:$CV$6,$G$9)=0,"#FIELD",INDEX(Данные!$A$7:$CV$106,ROW()-19,MATCH($G$9,Данные!$A$6:$CV$6,0))))))</f>
        <v>Нет</v>
      </c>
      <c r="AM32" s="76">
        <f>IF($A32="","",IF($H$4&lt;&gt;"Да","",IF($H$9="","",IF(COUNTIF(Данные!$A$6:$CV$6,$H$9)=0,"#FIELD",INDEX(Данные!$A$7:$CV$106,ROW()-19,MATCH($H$9,Данные!$A$6:$CV$6,0))))))</f>
        <v>0.81369863013698629</v>
      </c>
      <c r="AN32" s="76" t="str">
        <f>IF($A32="","",IF($I$4&lt;&gt;"Да","",IF($I$9="","",IF(COUNTIF(Данные!$A$6:$CV$6,$I$9)=0,"#FIELD",INDEX(Данные!$A$7:$CV$106,ROW()-19,MATCH($I$9,Данные!$A$6:$CV$6,0))))))</f>
        <v>Да</v>
      </c>
      <c r="AO32" s="76">
        <f>IF($A32="","",IF($J$4&lt;&gt;"Да","",IF($J$9="","",IF(COUNTIF(Данные!$A$6:$CV$6,$J$9)=0,"#FIELD",INDEX(Данные!$A$7:$CV$106,ROW()-19,MATCH($J$9,Данные!$A$6:$CV$6,0))))))</f>
        <v>0.46469968387776606</v>
      </c>
      <c r="AP32" s="76" t="str">
        <f>IF($A32="","",IF($K$4&lt;&gt;"Да","",IF($K$9="","",IF(COUNTIF(Данные!$A$6:$CV$6,$K$9)=0,"#FIELD",INDEX(Данные!$A$7:$CV$106,ROW()-19,MATCH($K$9,Данные!$A$6:$CV$6,0))))))</f>
        <v/>
      </c>
      <c r="AQ32" s="76" t="str">
        <f>IF($A32="","",IF($L$4&lt;&gt;"Да","",IF($L$9="","",IF(COUNTIF(Данные!$A$6:$CV$6,$L$9)=0,"#FIELD",INDEX(Данные!$A$7:$CV$106,ROW()-19,MATCH($L$9,Данные!$A$6:$CV$6,0))))))</f>
        <v/>
      </c>
      <c r="AR32" s="76" t="str">
        <f>IF($A32="","",IF($M$4&lt;&gt;"Да","",IF($M$9="","",IF(COUNTIF(Данные!$A$6:$CV$6,$M$9)=0,"#FIELD",INDEX(Данные!$A$7:$CV$106,ROW()-19,MATCH($M$9,Данные!$A$6:$CV$6,0))))))</f>
        <v/>
      </c>
      <c r="AS32" s="76" t="str">
        <f>IF($A32="","",IF($N$4&lt;&gt;"Да","",IF($N$9="","",IF(COUNTIF(Данные!$A$6:$CV$6,$N$9)=0,"#FIELD",INDEX(Данные!$A$7:$CV$106,ROW()-19,MATCH($N$9,Данные!$A$6:$CV$6,0))))))</f>
        <v/>
      </c>
      <c r="AT32" s="76" t="str">
        <f>IF($A32="","",IF($O$4&lt;&gt;"Да","",IF($O$9="","",IF(COUNTIF(Данные!$A$6:$CV$6,$O$9)=0,"#FIELD",INDEX(Данные!$A$7:$CV$106,ROW()-19,MATCH($O$9,Данные!$A$6:$CV$6,0))))))</f>
        <v/>
      </c>
      <c r="AU32" s="76" t="str">
        <f>IF($A32="","",IF($P$4&lt;&gt;"Да","",IF($P$9="","",IF(COUNTIF(Данные!$A$6:$CV$6,$P$9)=0,"#FIELD",INDEX(Данные!$A$7:$CV$106,ROW()-19,MATCH($P$9,Данные!$A$6:$CV$6,0))))))</f>
        <v/>
      </c>
      <c r="AV32" s="76" t="str">
        <f>IF($A32="","",IF($Q$4&lt;&gt;"Да","",IF($Q$9="","",IF(COUNTIF(Данные!$A$6:$CV$6,$Q$9)=0,"#FIELD",INDEX(Данные!$A$7:$CV$106,ROW()-19,MATCH($Q$9,Данные!$A$6:$CV$6,0))))))</f>
        <v/>
      </c>
      <c r="AW32" s="76" t="str">
        <f>IF($A32="","",IF($R$4&lt;&gt;"Да","",IF($R$9="","",IF(COUNTIF(Данные!$A$6:$CV$6,$R$9)=0,"#FIELD",INDEX(Данные!$A$7:$CV$106,ROW()-19,MATCH($R$9,Данные!$A$6:$CV$6,0))))))</f>
        <v/>
      </c>
      <c r="AX32" s="76" t="str">
        <f>IF($A32="","",IF($S$4&lt;&gt;"Да","",IF($S$9="","",IF(COUNTIF(Данные!$A$6:$CV$6,$S$9)=0,"#FIELD",INDEX(Данные!$A$7:$CV$106,ROW()-19,MATCH($S$9,Данные!$A$6:$CV$6,0))))))</f>
        <v/>
      </c>
      <c r="AY32" s="76" t="str">
        <f>IF($A32="","",IF($T$4&lt;&gt;"Да","",IF($T$9="","",IF(COUNTIF(Данные!$A$6:$CV$6,$T$9)=0,"#FIELD",INDEX(Данные!$A$7:$CV$106,ROW()-19,MATCH($T$9,Данные!$A$6:$CV$6,0))))))</f>
        <v/>
      </c>
      <c r="AZ32" s="76" t="str">
        <f>IF($A32="","",IF($U$4&lt;&gt;"Да","",IF($U$9="","",IF(COUNTIF(Данные!$A$6:$CV$6,$U$9)=0,"#FIELD",INDEX(Данные!$A$7:$CV$106,ROW()-19,MATCH($U$9,Данные!$A$6:$CV$6,0))))))</f>
        <v/>
      </c>
      <c r="BA32" s="76" t="str">
        <f>IF($A32="","",IF($V$4&lt;&gt;"Да","",IF($V$9="","",IF(COUNTIF(Данные!$A$6:$CV$6,$V$9)=0,"#FIELD",INDEX(Данные!$A$7:$CV$106,ROW()-19,MATCH($V$9,Данные!$A$6:$CV$6,0))))))</f>
        <v/>
      </c>
      <c r="BB32" s="76" t="str">
        <f>IF($A32="","",IF($W$4&lt;&gt;"Да","",IF($W$9="","",IF(COUNTIF(Данные!$A$6:$CV$6,$W$9)=0,"#FIELD",INDEX(Данные!$A$7:$CV$106,ROW()-19,MATCH($W$9,Данные!$A$6:$CV$6,0))))))</f>
        <v/>
      </c>
      <c r="BC32" s="76" t="str">
        <f>IF($A32="","",IF($X$4&lt;&gt;"Да","",IF($X$9="","",IF(COUNTIF(Данные!$A$6:$CV$6,$X$9)=0,"#FIELD",INDEX(Данные!$A$7:$CV$106,ROW()-19,MATCH($X$9,Данные!$A$6:$CV$6,0))))))</f>
        <v/>
      </c>
      <c r="BD32" s="76" t="str">
        <f>IF($A32="","",IF($Y$4&lt;&gt;"Да","",IF($Y$9="","",IF(COUNTIF(Данные!$A$6:$CV$6,$Y$9)=0,"#FIELD",INDEX(Данные!$A$7:$CV$106,ROW()-19,MATCH($Y$9,Данные!$A$6:$CV$6,0))))))</f>
        <v/>
      </c>
      <c r="BE32" s="76" t="str">
        <f>IF($A32="","",IF($Z$4&lt;&gt;"Да","",IF($Z$9="","",IF(COUNTIF(Данные!$A$6:$CV$6,$Z$9)=0,"#FIELD",INDEX(Данные!$A$7:$CV$106,ROW()-19,MATCH($Z$9,Данные!$A$6:$CV$6,0))))))</f>
        <v/>
      </c>
      <c r="BF32" s="76" t="str">
        <f>IF($A32="","",IF($AA$4&lt;&gt;"Да","",IF($AA$9="","",IF(COUNTIF(Данные!$A$6:$CV$6,$AA$9)=0,"#FIELD",INDEX(Данные!$A$7:$CV$106,ROW()-19,MATCH($AA$9,Данные!$A$6:$CV$6,0))))))</f>
        <v/>
      </c>
      <c r="BG32" s="76" t="str">
        <f>IF($A32="","",IF($AB$4&lt;&gt;"Да","",IF($AB$9="","",IF(COUNTIF(Данные!$A$6:$CV$6,$AB$9)=0,"#FIELD",INDEX(Данные!$A$7:$CV$106,ROW()-19,MATCH($AB$9,Данные!$A$6:$CV$6,0))))))</f>
        <v/>
      </c>
      <c r="BH32" s="76" t="str">
        <f>IF($A32="","",IF($AC$4&lt;&gt;"Да","",IF($AC$9="","",IF(COUNTIF(Данные!$A$6:$CV$6,$AC$9)=0,"#FIELD",INDEX(Данные!$A$7:$CV$106,ROW()-19,MATCH($AC$9,Данные!$A$6:$CV$6,0))))))</f>
        <v/>
      </c>
      <c r="BI32" s="76" t="str">
        <f>IF($A32="","",IF($AD$4&lt;&gt;"Да","",IF($AD$9="","",IF(COUNTIF(Данные!$A$6:$CV$6,$AD$9)=0,"#FIELD",INDEX(Данные!$A$7:$CV$106,ROW()-19,MATCH($AD$9,Данные!$A$6:$CV$6,0))))))</f>
        <v/>
      </c>
      <c r="BJ32" s="76" t="str">
        <f>IF($A32="","",IF($AE$4&lt;&gt;"Да","",IF($AE$9="","",IF(COUNTIF(Данные!$A$6:$CV$6,$AE$9)=0,"#FIELD",INDEX(Данные!$A$7:$CV$106,ROW()-19,MATCH($AE$9,Данные!$A$6:$CV$6,0))))))</f>
        <v/>
      </c>
      <c r="BK32" s="76"/>
      <c r="BL32" s="76" t="str">
        <f>IF($A32="","",IF($B$4&lt;&gt;"Да","",IF($B$10="","",IF(COUNTIF(Данные!$A$6:$CV$6,$B$10)=0,"#FIELD",INDEX(Данные!$A$7:$CV$106,ROW()-19,MATCH($B$10,Данные!$A$6:$CV$6,0))))))</f>
        <v>#FIELD</v>
      </c>
      <c r="BM32" s="76" t="str">
        <f>IF($A32="","",IF($C$4&lt;&gt;"Да","",IF($C$10="","",IF(COUNTIF(Данные!$A$6:$CV$6,$C$10)=0,"#FIELD",INDEX(Данные!$A$7:$CV$106,ROW()-19,MATCH($C$10,Данные!$A$6:$CV$6,0))))))</f>
        <v>#FIELD</v>
      </c>
      <c r="BN32" s="76" t="str">
        <f>IF($A32="","",IF($D$4&lt;&gt;"Да","",IF($D$10="","",IF(COUNTIF(Данные!$A$6:$CV$6,$D$10)=0,"#FIELD",INDEX(Данные!$A$7:$CV$106,ROW()-19,MATCH($D$10,Данные!$A$6:$CV$6,0))))))</f>
        <v>#FIELD</v>
      </c>
      <c r="BO32" s="76" t="str">
        <f>IF($A32="","",IF($E$4&lt;&gt;"Да","",IF($E$10="","",IF(COUNTIF(Данные!$A$6:$CV$6,$E$10)=0,"#FIELD",INDEX(Данные!$A$7:$CV$106,ROW()-19,MATCH($E$10,Данные!$A$6:$CV$6,0))))))</f>
        <v>#FIELD</v>
      </c>
      <c r="BP32" s="76" t="str">
        <f>IF($A32="","",IF($F$4&lt;&gt;"Да","",IF($F$10="","",IF(COUNTIF(Данные!$A$6:$CV$6,$F$10)=0,"#FIELD",INDEX(Данные!$A$7:$CV$106,ROW()-19,MATCH($F$10,Данные!$A$6:$CV$6,0))))))</f>
        <v>#FIELD</v>
      </c>
      <c r="BQ32" s="76" t="str">
        <f>IF($A32="","",IF($G$4&lt;&gt;"Да","",IF($G$10="","",IF(COUNTIF(Данные!$A$6:$CV$6,$G$10)=0,"#FIELD",INDEX(Данные!$A$7:$CV$106,ROW()-19,MATCH($G$10,Данные!$A$6:$CV$6,0))))))</f>
        <v>#FIELD</v>
      </c>
      <c r="BR32" s="76" t="str">
        <f>IF($A32="","",IF($H$4&lt;&gt;"Да","",IF($H$10="","",IF(COUNTIF(Данные!$A$6:$CV$6,$H$10)=0,"#FIELD",INDEX(Данные!$A$7:$CV$106,ROW()-19,MATCH($H$10,Данные!$A$6:$CV$6,0))))))</f>
        <v>#FIELD</v>
      </c>
      <c r="BS32" s="76" t="str">
        <f>IF($A32="","",IF($I$4&lt;&gt;"Да","",IF($I$10="","",IF(COUNTIF(Данные!$A$6:$CV$6,$I$10)=0,"#FIELD",INDEX(Данные!$A$7:$CV$106,ROW()-19,MATCH($I$10,Данные!$A$6:$CV$6,0))))))</f>
        <v>#FIELD</v>
      </c>
      <c r="BT32" s="76" t="str">
        <f>IF($A32="","",IF($J$4&lt;&gt;"Да","",IF($J$10="","",IF(COUNTIF(Данные!$A$6:$CV$6,$J$10)=0,"#FIELD",INDEX(Данные!$A$7:$CV$106,ROW()-19,MATCH($J$10,Данные!$A$6:$CV$6,0))))))</f>
        <v>#FIELD</v>
      </c>
      <c r="BU32" s="76" t="str">
        <f>IF($A32="","",IF($K$4&lt;&gt;"Да","",IF($K$10="","",IF(COUNTIF(Данные!$A$6:$CV$6,$K$10)=0,"#FIELD",INDEX(Данные!$A$7:$CV$106,ROW()-19,MATCH($K$10,Данные!$A$6:$CV$6,0))))))</f>
        <v/>
      </c>
      <c r="BV32" s="76" t="str">
        <f>IF($A32="","",IF($L$4&lt;&gt;"Да","",IF($L$10="","",IF(COUNTIF(Данные!$A$6:$CV$6,$L$10)=0,"#FIELD",INDEX(Данные!$A$7:$CV$106,ROW()-19,MATCH($L$10,Данные!$A$6:$CV$6,0))))))</f>
        <v/>
      </c>
      <c r="BW32" s="76" t="str">
        <f>IF($A32="","",IF($M$4&lt;&gt;"Да","",IF($M$10="","",IF(COUNTIF(Данные!$A$6:$CV$6,$M$10)=0,"#FIELD",INDEX(Данные!$A$7:$CV$106,ROW()-19,MATCH($M$10,Данные!$A$6:$CV$6,0))))))</f>
        <v/>
      </c>
      <c r="BX32" s="76" t="str">
        <f>IF($A32="","",IF($N$4&lt;&gt;"Да","",IF($N$10="","",IF(COUNTIF(Данные!$A$6:$CV$6,$N$10)=0,"#FIELD",INDEX(Данные!$A$7:$CV$106,ROW()-19,MATCH($N$10,Данные!$A$6:$CV$6,0))))))</f>
        <v/>
      </c>
      <c r="BY32" s="76" t="str">
        <f>IF($A32="","",IF($O$4&lt;&gt;"Да","",IF($O$10="","",IF(COUNTIF(Данные!$A$6:$CV$6,$O$10)=0,"#FIELD",INDEX(Данные!$A$7:$CV$106,ROW()-19,MATCH($O$10,Данные!$A$6:$CV$6,0))))))</f>
        <v/>
      </c>
      <c r="BZ32" s="76" t="str">
        <f>IF($A32="","",IF($P$4&lt;&gt;"Да","",IF($P$10="","",IF(COUNTIF(Данные!$A$6:$CV$6,$P$10)=0,"#FIELD",INDEX(Данные!$A$7:$CV$106,ROW()-19,MATCH($P$10,Данные!$A$6:$CV$6,0))))))</f>
        <v/>
      </c>
      <c r="CA32" s="76" t="str">
        <f>IF($A32="","",IF($Q$4&lt;&gt;"Да","",IF($Q$10="","",IF(COUNTIF(Данные!$A$6:$CV$6,$Q$10)=0,"#FIELD",INDEX(Данные!$A$7:$CV$106,ROW()-19,MATCH($Q$10,Данные!$A$6:$CV$6,0))))))</f>
        <v/>
      </c>
      <c r="CB32" s="76" t="str">
        <f>IF($A32="","",IF($R$4&lt;&gt;"Да","",IF($R$10="","",IF(COUNTIF(Данные!$A$6:$CV$6,$R$10)=0,"#FIELD",INDEX(Данные!$A$7:$CV$106,ROW()-19,MATCH($R$10,Данные!$A$6:$CV$6,0))))))</f>
        <v/>
      </c>
      <c r="CC32" s="76" t="str">
        <f>IF($A32="","",IF($S$4&lt;&gt;"Да","",IF($S$10="","",IF(COUNTIF(Данные!$A$6:$CV$6,$S$10)=0,"#FIELD",INDEX(Данные!$A$7:$CV$106,ROW()-19,MATCH($S$10,Данные!$A$6:$CV$6,0))))))</f>
        <v/>
      </c>
      <c r="CD32" s="76" t="str">
        <f>IF($A32="","",IF($T$4&lt;&gt;"Да","",IF($T$10="","",IF(COUNTIF(Данные!$A$6:$CV$6,$T$10)=0,"#FIELD",INDEX(Данные!$A$7:$CV$106,ROW()-19,MATCH($T$10,Данные!$A$6:$CV$6,0))))))</f>
        <v/>
      </c>
      <c r="CE32" s="76" t="str">
        <f>IF($A32="","",IF($U$4&lt;&gt;"Да","",IF($U$10="","",IF(COUNTIF(Данные!$A$6:$CV$6,$U$10)=0,"#FIELD",INDEX(Данные!$A$7:$CV$106,ROW()-19,MATCH($U$10,Данные!$A$6:$CV$6,0))))))</f>
        <v/>
      </c>
      <c r="CF32" s="76" t="str">
        <f>IF($A32="","",IF($V$4&lt;&gt;"Да","",IF($V$10="","",IF(COUNTIF(Данные!$A$6:$CV$6,$V$10)=0,"#FIELD",INDEX(Данные!$A$7:$CV$106,ROW()-19,MATCH($V$10,Данные!$A$6:$CV$6,0))))))</f>
        <v/>
      </c>
      <c r="CG32" s="76" t="str">
        <f>IF($A32="","",IF($W$4&lt;&gt;"Да","",IF($W$10="","",IF(COUNTIF(Данные!$A$6:$CV$6,$W$10)=0,"#FIELD",INDEX(Данные!$A$7:$CV$106,ROW()-19,MATCH($W$10,Данные!$A$6:$CV$6,0))))))</f>
        <v/>
      </c>
      <c r="CH32" s="76" t="str">
        <f>IF($A32="","",IF($X$4&lt;&gt;"Да","",IF($X$10="","",IF(COUNTIF(Данные!$A$6:$CV$6,$X$10)=0,"#FIELD",INDEX(Данные!$A$7:$CV$106,ROW()-19,MATCH($X$10,Данные!$A$6:$CV$6,0))))))</f>
        <v/>
      </c>
      <c r="CI32" s="76" t="str">
        <f>IF($A32="","",IF($Y$4&lt;&gt;"Да","",IF($Y$10="","",IF(COUNTIF(Данные!$A$6:$CV$6,$Y$10)=0,"#FIELD",INDEX(Данные!$A$7:$CV$106,ROW()-19,MATCH($Y$10,Данные!$A$6:$CV$6,0))))))</f>
        <v/>
      </c>
      <c r="CJ32" s="76" t="str">
        <f>IF($A32="","",IF($Z$4&lt;&gt;"Да","",IF($Z$10="","",IF(COUNTIF(Данные!$A$6:$CV$6,$Z$10)=0,"#FIELD",INDEX(Данные!$A$7:$CV$106,ROW()-19,MATCH($Z$10,Данные!$A$6:$CV$6,0))))))</f>
        <v/>
      </c>
      <c r="CK32" s="76" t="str">
        <f>IF($A32="","",IF($AA$4&lt;&gt;"Да","",IF($AA$10="","",IF(COUNTIF(Данные!$A$6:$CV$6,$AA$10)=0,"#FIELD",INDEX(Данные!$A$7:$CV$106,ROW()-19,MATCH($AA$10,Данные!$A$6:$CV$6,0))))))</f>
        <v/>
      </c>
      <c r="CL32" s="76" t="str">
        <f>IF($A32="","",IF($AB$4&lt;&gt;"Да","",IF($AB$10="","",IF(COUNTIF(Данные!$A$6:$CV$6,$AB$10)=0,"#FIELD",INDEX(Данные!$A$7:$CV$106,ROW()-19,MATCH($AB$10,Данные!$A$6:$CV$6,0))))))</f>
        <v/>
      </c>
      <c r="CM32" s="76" t="str">
        <f>IF($A32="","",IF($AC$4&lt;&gt;"Да","",IF($AC$10="","",IF(COUNTIF(Данные!$A$6:$CV$6,$AC$10)=0,"#FIELD",INDEX(Данные!$A$7:$CV$106,ROW()-19,MATCH($AC$10,Данные!$A$6:$CV$6,0))))))</f>
        <v/>
      </c>
      <c r="CN32" s="76" t="str">
        <f>IF($A32="","",IF($AD$4&lt;&gt;"Да","",IF($AD$10="","",IF(COUNTIF(Данные!$A$6:$CV$6,$AD$10)=0,"#FIELD",INDEX(Данные!$A$7:$CV$106,ROW()-19,MATCH($AD$10,Данные!$A$6:$CV$6,0))))))</f>
        <v/>
      </c>
      <c r="CO32" s="77" t="str">
        <f>IF($A32="","",IF($AE$4&lt;&gt;"Да","",IF($AE$10="","",IF(COUNTIF(Данные!$A$6:$CV$6,$AE$10)=0,"#FIELD",INDEX(Данные!$A$7:$CV$106,ROW()-19,MATCH($AE$10,Данные!$A$6:$CV$6,0))))))</f>
        <v/>
      </c>
    </row>
    <row r="33" spans="1:93">
      <c r="A33" s="24" t="str">
        <f>IF(Данные!A20="","",Данные!A20)</f>
        <v/>
      </c>
      <c r="B33" s="19" t="str">
        <f>IF($A33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33="#FIELD",AG33="",AND(OR($B$8="CHANGE_PCT_GE",$B$8="CHANGE_ABS_GE",$B$8="COUNT_FLAG_RULE",$B$8="AND_YES",$B$8="OR_YES"),OR(BL33="#FIELD",BL33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33)))),IF($B$18="LOW_MU",MAX(Настройки!$B$14,$B$16),IF($B$18="NEUTRAL",Настройки!$B$15,IF($B$18="IGNORE","IGNORE",IF(OR(AG33="#FIELD",BL33="#FIELD"),"Поле не найдено","Недостаточно данных")))),IF($B$8="SIGMOID_INC",MAX(Настройки!$B$14,$B$16+($B$17-$B$16)/(1+EXP(-$B$12*(IF(ISNUMBER(AG33),AG33,0)-$B$11)))),IF($B$8="SIGMOID_DEC",MAX(Настройки!$B$14,$B$16+($B$17-$B$16)/(1+EXP($B$12*(IF(ISNUMBER(AG33),AG33,0)-$B$11)))),IF($B$8="TOP_PERCENT",IF((COUNTIF(INDEX(Данные!$A$7:$CV$106,0,MATCH($B$9,Данные!$A$6:$CV$6,0)),"&gt;"&amp;IF(ISNUMBER(AG33),AG33,0))+COUNTIFS(INDEX(Данные!$A$7:$CV$106,0,MATCH($B$9,Данные!$A$6:$CV$6,0)),IF(ISNUMBER(AG33),AG33,0),Данные!$A$7:$A$106,"&lt;"&amp;$A33)+1)/COUNT(INDEX(Данные!$A$7:$CV$106,0,MATCH($B$9,Данные!$A$6:$CV$6,0)))&lt;=$B$11,$B$14,$B$15),IF($B$8="MANUAL_MU",MAX(Настройки!$B$14,MIN(1,IF(ISNUMBER(AG33),AG33,0))),IF($B$8="COUNT_FLAG_RULE",IF(IF(ISNUMBER(AG33),AG33,0)&lt;=$B$11,$B$14,IF(IF(ISNUMBER(AG33),AG33,0)&gt;=$B$12,$B$15,IF(OR(LOWER(LEFT(BL33&amp;"",2))="да",BL33=1),$B$13,$B$15))),IF(OR(AND($B$8="YES_NO",OR(LOWER(LEFT(AG33&amp;"",2))="да",AG33=1)),AND($B$8="THRESHOLD_GE",IF(ISNUMBER(AG33),AG33,0)&gt;=$B$11),AND($B$8="THRESHOLD_GT",IF(ISNUMBER(AG33),AG33,0)&gt;$B$11),AND($B$8="THRESHOLD_LE",IF(ISNUMBER(AG33),AG33,0)&lt;=$B$11),AND($B$8="THRESHOLD_LT",IF(ISNUMBER(AG33),AG33,0)&lt;$B$11),AND($B$8="CHANGE_PCT_GE",IF(IF(ISNUMBER(BL33),BL33,0)=0,IF(ISNUMBER(AG33),AG33,0)&gt;0,(IF(ISNUMBER(AG33),AG33,0)-IF(ISNUMBER(BL33),BL33,0))/ABS(IF(ISNUMBER(BL33),BL33,0))&gt;=$B$11)),AND($B$8="CHANGE_ABS_GE",ABS(IF(ISNUMBER(AG33),AG33,0)-IF(ISNUMBER(BL33),BL33,0))&gt;=$B$11),AND($B$8="COUNT_LT",IF(ISNUMBER(AG33),AG33,0)&lt;$B$11),AND($B$8="COUNT_LE",IF(ISNUMBER(AG33),AG33,0)&lt;=$B$11),AND($B$8="AND_YES",OR(LOWER(LEFT(AG33&amp;"",2))="да",AG33=1),OR(LOWER(LEFT(BL33&amp;"",2))="да",BL33=1)),AND($B$8="OR_YES",OR(OR(LOWER(LEFT(AG33&amp;"",2))="да",AG33=1),OR(LOWER(LEFT(BL33&amp;"",2))="да",BL33=1)))),$B$14,$B$15))))))))))</f>
        <v/>
      </c>
      <c r="C33" s="19" t="str">
        <f>IF($A33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33="#FIELD",AH33="",AND(OR($C$8="CHANGE_PCT_GE",$C$8="CHANGE_ABS_GE",$C$8="COUNT_FLAG_RULE",$C$8="AND_YES",$C$8="OR_YES"),OR(BM33="#FIELD",BM33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33)))),IF($C$18="LOW_MU",MAX(Настройки!$B$14,$C$16),IF($C$18="NEUTRAL",Настройки!$B$15,IF($C$18="IGNORE","IGNORE",IF(OR(AH33="#FIELD",BM33="#FIELD"),"Поле не найдено","Недостаточно данных")))),IF($C$8="SIGMOID_INC",MAX(Настройки!$B$14,$C$16+($C$17-$C$16)/(1+EXP(-$C$12*(IF(ISNUMBER(AH33),AH33,0)-$C$11)))),IF($C$8="SIGMOID_DEC",MAX(Настройки!$B$14,$C$16+($C$17-$C$16)/(1+EXP($C$12*(IF(ISNUMBER(AH33),AH33,0)-$C$11)))),IF($C$8="TOP_PERCENT",IF((COUNTIF(INDEX(Данные!$A$7:$CV$106,0,MATCH($C$9,Данные!$A$6:$CV$6,0)),"&gt;"&amp;IF(ISNUMBER(AH33),AH33,0))+COUNTIFS(INDEX(Данные!$A$7:$CV$106,0,MATCH($C$9,Данные!$A$6:$CV$6,0)),IF(ISNUMBER(AH33),AH33,0),Данные!$A$7:$A$106,"&lt;"&amp;$A33)+1)/COUNT(INDEX(Данные!$A$7:$CV$106,0,MATCH($C$9,Данные!$A$6:$CV$6,0)))&lt;=$C$11,$C$14,$C$15),IF($C$8="MANUAL_MU",MAX(Настройки!$B$14,MIN(1,IF(ISNUMBER(AH33),AH33,0))),IF($C$8="COUNT_FLAG_RULE",IF(IF(ISNUMBER(AH33),AH33,0)&lt;=$C$11,$C$14,IF(IF(ISNUMBER(AH33),AH33,0)&gt;=$C$12,$C$15,IF(OR(LOWER(LEFT(BM33&amp;"",2))="да",BM33=1),$C$13,$C$15))),IF(OR(AND($C$8="YES_NO",OR(LOWER(LEFT(AH33&amp;"",2))="да",AH33=1)),AND($C$8="THRESHOLD_GE",IF(ISNUMBER(AH33),AH33,0)&gt;=$C$11),AND($C$8="THRESHOLD_GT",IF(ISNUMBER(AH33),AH33,0)&gt;$C$11),AND($C$8="THRESHOLD_LE",IF(ISNUMBER(AH33),AH33,0)&lt;=$C$11),AND($C$8="THRESHOLD_LT",IF(ISNUMBER(AH33),AH33,0)&lt;$C$11),AND($C$8="CHANGE_PCT_GE",IF(IF(ISNUMBER(BM33),BM33,0)=0,IF(ISNUMBER(AH33),AH33,0)&gt;0,(IF(ISNUMBER(AH33),AH33,0)-IF(ISNUMBER(BM33),BM33,0))/ABS(IF(ISNUMBER(BM33),BM33,0))&gt;=$C$11)),AND($C$8="CHANGE_ABS_GE",ABS(IF(ISNUMBER(AH33),AH33,0)-IF(ISNUMBER(BM33),BM33,0))&gt;=$C$11),AND($C$8="COUNT_LT",IF(ISNUMBER(AH33),AH33,0)&lt;$C$11),AND($C$8="COUNT_LE",IF(ISNUMBER(AH33),AH33,0)&lt;=$C$11),AND($C$8="AND_YES",OR(LOWER(LEFT(AH33&amp;"",2))="да",AH33=1),OR(LOWER(LEFT(BM33&amp;"",2))="да",BM33=1)),AND($C$8="OR_YES",OR(OR(LOWER(LEFT(AH33&amp;"",2))="да",AH33=1),OR(LOWER(LEFT(BM33&amp;"",2))="да",BM33=1)))),$C$14,$C$15))))))))))</f>
        <v/>
      </c>
      <c r="D33" s="19" t="str">
        <f>IF($A33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33="#FIELD",AI33="",AND(OR($D$8="CHANGE_PCT_GE",$D$8="CHANGE_ABS_GE",$D$8="COUNT_FLAG_RULE",$D$8="AND_YES",$D$8="OR_YES"),OR(BN33="#FIELD",BN33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33)))),IF($D$18="LOW_MU",MAX(Настройки!$B$14,$D$16),IF($D$18="NEUTRAL",Настройки!$B$15,IF($D$18="IGNORE","IGNORE",IF(OR(AI33="#FIELD",BN33="#FIELD"),"Поле не найдено","Недостаточно данных")))),IF($D$8="SIGMOID_INC",MAX(Настройки!$B$14,$D$16+($D$17-$D$16)/(1+EXP(-$D$12*(IF(ISNUMBER(AI33),AI33,0)-$D$11)))),IF($D$8="SIGMOID_DEC",MAX(Настройки!$B$14,$D$16+($D$17-$D$16)/(1+EXP($D$12*(IF(ISNUMBER(AI33),AI33,0)-$D$11)))),IF($D$8="TOP_PERCENT",IF((COUNTIF(INDEX(Данные!$A$7:$CV$106,0,MATCH($D$9,Данные!$A$6:$CV$6,0)),"&gt;"&amp;IF(ISNUMBER(AI33),AI33,0))+COUNTIFS(INDEX(Данные!$A$7:$CV$106,0,MATCH($D$9,Данные!$A$6:$CV$6,0)),IF(ISNUMBER(AI33),AI33,0),Данные!$A$7:$A$106,"&lt;"&amp;$A33)+1)/COUNT(INDEX(Данные!$A$7:$CV$106,0,MATCH($D$9,Данные!$A$6:$CV$6,0)))&lt;=$D$11,$D$14,$D$15),IF($D$8="MANUAL_MU",MAX(Настройки!$B$14,MIN(1,IF(ISNUMBER(AI33),AI33,0))),IF($D$8="COUNT_FLAG_RULE",IF(IF(ISNUMBER(AI33),AI33,0)&lt;=$D$11,$D$14,IF(IF(ISNUMBER(AI33),AI33,0)&gt;=$D$12,$D$15,IF(OR(LOWER(LEFT(BN33&amp;"",2))="да",BN33=1),$D$13,$D$15))),IF(OR(AND($D$8="YES_NO",OR(LOWER(LEFT(AI33&amp;"",2))="да",AI33=1)),AND($D$8="THRESHOLD_GE",IF(ISNUMBER(AI33),AI33,0)&gt;=$D$11),AND($D$8="THRESHOLD_GT",IF(ISNUMBER(AI33),AI33,0)&gt;$D$11),AND($D$8="THRESHOLD_LE",IF(ISNUMBER(AI33),AI33,0)&lt;=$D$11),AND($D$8="THRESHOLD_LT",IF(ISNUMBER(AI33),AI33,0)&lt;$D$11),AND($D$8="CHANGE_PCT_GE",IF(IF(ISNUMBER(BN33),BN33,0)=0,IF(ISNUMBER(AI33),AI33,0)&gt;0,(IF(ISNUMBER(AI33),AI33,0)-IF(ISNUMBER(BN33),BN33,0))/ABS(IF(ISNUMBER(BN33),BN33,0))&gt;=$D$11)),AND($D$8="CHANGE_ABS_GE",ABS(IF(ISNUMBER(AI33),AI33,0)-IF(ISNUMBER(BN33),BN33,0))&gt;=$D$11),AND($D$8="COUNT_LT",IF(ISNUMBER(AI33),AI33,0)&lt;$D$11),AND($D$8="COUNT_LE",IF(ISNUMBER(AI33),AI33,0)&lt;=$D$11),AND($D$8="AND_YES",OR(LOWER(LEFT(AI33&amp;"",2))="да",AI33=1),OR(LOWER(LEFT(BN33&amp;"",2))="да",BN33=1)),AND($D$8="OR_YES",OR(OR(LOWER(LEFT(AI33&amp;"",2))="да",AI33=1),OR(LOWER(LEFT(BN33&amp;"",2))="да",BN33=1)))),$D$14,$D$15))))))))))</f>
        <v/>
      </c>
      <c r="E33" s="19" t="str">
        <f>IF($A33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33="#FIELD",AJ33="",AND(OR($E$8="CHANGE_PCT_GE",$E$8="CHANGE_ABS_GE",$E$8="COUNT_FLAG_RULE",$E$8="AND_YES",$E$8="OR_YES"),OR(BO33="#FIELD",BO33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33)))),IF($E$18="LOW_MU",MAX(Настройки!$B$14,$E$16),IF($E$18="NEUTRAL",Настройки!$B$15,IF($E$18="IGNORE","IGNORE",IF(OR(AJ33="#FIELD",BO33="#FIELD"),"Поле не найдено","Недостаточно данных")))),IF($E$8="SIGMOID_INC",MAX(Настройки!$B$14,$E$16+($E$17-$E$16)/(1+EXP(-$E$12*(IF(ISNUMBER(AJ33),AJ33,0)-$E$11)))),IF($E$8="SIGMOID_DEC",MAX(Настройки!$B$14,$E$16+($E$17-$E$16)/(1+EXP($E$12*(IF(ISNUMBER(AJ33),AJ33,0)-$E$11)))),IF($E$8="TOP_PERCENT",IF((COUNTIF(INDEX(Данные!$A$7:$CV$106,0,MATCH($E$9,Данные!$A$6:$CV$6,0)),"&gt;"&amp;IF(ISNUMBER(AJ33),AJ33,0))+COUNTIFS(INDEX(Данные!$A$7:$CV$106,0,MATCH($E$9,Данные!$A$6:$CV$6,0)),IF(ISNUMBER(AJ33),AJ33,0),Данные!$A$7:$A$106,"&lt;"&amp;$A33)+1)/COUNT(INDEX(Данные!$A$7:$CV$106,0,MATCH($E$9,Данные!$A$6:$CV$6,0)))&lt;=$E$11,$E$14,$E$15),IF($E$8="MANUAL_MU",MAX(Настройки!$B$14,MIN(1,IF(ISNUMBER(AJ33),AJ33,0))),IF($E$8="COUNT_FLAG_RULE",IF(IF(ISNUMBER(AJ33),AJ33,0)&lt;=$E$11,$E$14,IF(IF(ISNUMBER(AJ33),AJ33,0)&gt;=$E$12,$E$15,IF(OR(LOWER(LEFT(BO33&amp;"",2))="да",BO33=1),$E$13,$E$15))),IF(OR(AND($E$8="YES_NO",OR(LOWER(LEFT(AJ33&amp;"",2))="да",AJ33=1)),AND($E$8="THRESHOLD_GE",IF(ISNUMBER(AJ33),AJ33,0)&gt;=$E$11),AND($E$8="THRESHOLD_GT",IF(ISNUMBER(AJ33),AJ33,0)&gt;$E$11),AND($E$8="THRESHOLD_LE",IF(ISNUMBER(AJ33),AJ33,0)&lt;=$E$11),AND($E$8="THRESHOLD_LT",IF(ISNUMBER(AJ33),AJ33,0)&lt;$E$11),AND($E$8="CHANGE_PCT_GE",IF(IF(ISNUMBER(BO33),BO33,0)=0,IF(ISNUMBER(AJ33),AJ33,0)&gt;0,(IF(ISNUMBER(AJ33),AJ33,0)-IF(ISNUMBER(BO33),BO33,0))/ABS(IF(ISNUMBER(BO33),BO33,0))&gt;=$E$11)),AND($E$8="CHANGE_ABS_GE",ABS(IF(ISNUMBER(AJ33),AJ33,0)-IF(ISNUMBER(BO33),BO33,0))&gt;=$E$11),AND($E$8="COUNT_LT",IF(ISNUMBER(AJ33),AJ33,0)&lt;$E$11),AND($E$8="COUNT_LE",IF(ISNUMBER(AJ33),AJ33,0)&lt;=$E$11),AND($E$8="AND_YES",OR(LOWER(LEFT(AJ33&amp;"",2))="да",AJ33=1),OR(LOWER(LEFT(BO33&amp;"",2))="да",BO33=1)),AND($E$8="OR_YES",OR(OR(LOWER(LEFT(AJ33&amp;"",2))="да",AJ33=1),OR(LOWER(LEFT(BO33&amp;"",2))="да",BO33=1)))),$E$14,$E$15))))))))))</f>
        <v/>
      </c>
      <c r="F33" s="19" t="str">
        <f>IF($A33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33="#FIELD",AK33="",AND(OR($F$8="CHANGE_PCT_GE",$F$8="CHANGE_ABS_GE",$F$8="COUNT_FLAG_RULE",$F$8="AND_YES",$F$8="OR_YES"),OR(BP33="#FIELD",BP33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33)))),IF($F$18="LOW_MU",MAX(Настройки!$B$14,$F$16),IF($F$18="NEUTRAL",Настройки!$B$15,IF($F$18="IGNORE","IGNORE",IF(OR(AK33="#FIELD",BP33="#FIELD"),"Поле не найдено","Недостаточно данных")))),IF($F$8="SIGMOID_INC",MAX(Настройки!$B$14,$F$16+($F$17-$F$16)/(1+EXP(-$F$12*(IF(ISNUMBER(AK33),AK33,0)-$F$11)))),IF($F$8="SIGMOID_DEC",MAX(Настройки!$B$14,$F$16+($F$17-$F$16)/(1+EXP($F$12*(IF(ISNUMBER(AK33),AK33,0)-$F$11)))),IF($F$8="TOP_PERCENT",IF((COUNTIF(INDEX(Данные!$A$7:$CV$106,0,MATCH($F$9,Данные!$A$6:$CV$6,0)),"&gt;"&amp;IF(ISNUMBER(AK33),AK33,0))+COUNTIFS(INDEX(Данные!$A$7:$CV$106,0,MATCH($F$9,Данные!$A$6:$CV$6,0)),IF(ISNUMBER(AK33),AK33,0),Данные!$A$7:$A$106,"&lt;"&amp;$A33)+1)/COUNT(INDEX(Данные!$A$7:$CV$106,0,MATCH($F$9,Данные!$A$6:$CV$6,0)))&lt;=$F$11,$F$14,$F$15),IF($F$8="MANUAL_MU",MAX(Настройки!$B$14,MIN(1,IF(ISNUMBER(AK33),AK33,0))),IF($F$8="COUNT_FLAG_RULE",IF(IF(ISNUMBER(AK33),AK33,0)&lt;=$F$11,$F$14,IF(IF(ISNUMBER(AK33),AK33,0)&gt;=$F$12,$F$15,IF(OR(LOWER(LEFT(BP33&amp;"",2))="да",BP33=1),$F$13,$F$15))),IF(OR(AND($F$8="YES_NO",OR(LOWER(LEFT(AK33&amp;"",2))="да",AK33=1)),AND($F$8="THRESHOLD_GE",IF(ISNUMBER(AK33),AK33,0)&gt;=$F$11),AND($F$8="THRESHOLD_GT",IF(ISNUMBER(AK33),AK33,0)&gt;$F$11),AND($F$8="THRESHOLD_LE",IF(ISNUMBER(AK33),AK33,0)&lt;=$F$11),AND($F$8="THRESHOLD_LT",IF(ISNUMBER(AK33),AK33,0)&lt;$F$11),AND($F$8="CHANGE_PCT_GE",IF(IF(ISNUMBER(BP33),BP33,0)=0,IF(ISNUMBER(AK33),AK33,0)&gt;0,(IF(ISNUMBER(AK33),AK33,0)-IF(ISNUMBER(BP33),BP33,0))/ABS(IF(ISNUMBER(BP33),BP33,0))&gt;=$F$11)),AND($F$8="CHANGE_ABS_GE",ABS(IF(ISNUMBER(AK33),AK33,0)-IF(ISNUMBER(BP33),BP33,0))&gt;=$F$11),AND($F$8="COUNT_LT",IF(ISNUMBER(AK33),AK33,0)&lt;$F$11),AND($F$8="COUNT_LE",IF(ISNUMBER(AK33),AK33,0)&lt;=$F$11),AND($F$8="AND_YES",OR(LOWER(LEFT(AK33&amp;"",2))="да",AK33=1),OR(LOWER(LEFT(BP33&amp;"",2))="да",BP33=1)),AND($F$8="OR_YES",OR(OR(LOWER(LEFT(AK33&amp;"",2))="да",AK33=1),OR(LOWER(LEFT(BP33&amp;"",2))="да",BP33=1)))),$F$14,$F$15))))))))))</f>
        <v/>
      </c>
      <c r="G33" s="19" t="str">
        <f>IF($A33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33="#FIELD",AL33="",AND(OR($G$8="CHANGE_PCT_GE",$G$8="CHANGE_ABS_GE",$G$8="COUNT_FLAG_RULE",$G$8="AND_YES",$G$8="OR_YES"),OR(BQ33="#FIELD",BQ33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33)))),IF($G$18="LOW_MU",MAX(Настройки!$B$14,$G$16),IF($G$18="NEUTRAL",Настройки!$B$15,IF($G$18="IGNORE","IGNORE",IF(OR(AL33="#FIELD",BQ33="#FIELD"),"Поле не найдено","Недостаточно данных")))),IF($G$8="SIGMOID_INC",MAX(Настройки!$B$14,$G$16+($G$17-$G$16)/(1+EXP(-$G$12*(IF(ISNUMBER(AL33),AL33,0)-$G$11)))),IF($G$8="SIGMOID_DEC",MAX(Настройки!$B$14,$G$16+($G$17-$G$16)/(1+EXP($G$12*(IF(ISNUMBER(AL33),AL33,0)-$G$11)))),IF($G$8="TOP_PERCENT",IF((COUNTIF(INDEX(Данные!$A$7:$CV$106,0,MATCH($G$9,Данные!$A$6:$CV$6,0)),"&gt;"&amp;IF(ISNUMBER(AL33),AL33,0))+COUNTIFS(INDEX(Данные!$A$7:$CV$106,0,MATCH($G$9,Данные!$A$6:$CV$6,0)),IF(ISNUMBER(AL33),AL33,0),Данные!$A$7:$A$106,"&lt;"&amp;$A33)+1)/COUNT(INDEX(Данные!$A$7:$CV$106,0,MATCH($G$9,Данные!$A$6:$CV$6,0)))&lt;=$G$11,$G$14,$G$15),IF($G$8="MANUAL_MU",MAX(Настройки!$B$14,MIN(1,IF(ISNUMBER(AL33),AL33,0))),IF($G$8="COUNT_FLAG_RULE",IF(IF(ISNUMBER(AL33),AL33,0)&lt;=$G$11,$G$14,IF(IF(ISNUMBER(AL33),AL33,0)&gt;=$G$12,$G$15,IF(OR(LOWER(LEFT(BQ33&amp;"",2))="да",BQ33=1),$G$13,$G$15))),IF(OR(AND($G$8="YES_NO",OR(LOWER(LEFT(AL33&amp;"",2))="да",AL33=1)),AND($G$8="THRESHOLD_GE",IF(ISNUMBER(AL33),AL33,0)&gt;=$G$11),AND($G$8="THRESHOLD_GT",IF(ISNUMBER(AL33),AL33,0)&gt;$G$11),AND($G$8="THRESHOLD_LE",IF(ISNUMBER(AL33),AL33,0)&lt;=$G$11),AND($G$8="THRESHOLD_LT",IF(ISNUMBER(AL33),AL33,0)&lt;$G$11),AND($G$8="CHANGE_PCT_GE",IF(IF(ISNUMBER(BQ33),BQ33,0)=0,IF(ISNUMBER(AL33),AL33,0)&gt;0,(IF(ISNUMBER(AL33),AL33,0)-IF(ISNUMBER(BQ33),BQ33,0))/ABS(IF(ISNUMBER(BQ33),BQ33,0))&gt;=$G$11)),AND($G$8="CHANGE_ABS_GE",ABS(IF(ISNUMBER(AL33),AL33,0)-IF(ISNUMBER(BQ33),BQ33,0))&gt;=$G$11),AND($G$8="COUNT_LT",IF(ISNUMBER(AL33),AL33,0)&lt;$G$11),AND($G$8="COUNT_LE",IF(ISNUMBER(AL33),AL33,0)&lt;=$G$11),AND($G$8="AND_YES",OR(LOWER(LEFT(AL33&amp;"",2))="да",AL33=1),OR(LOWER(LEFT(BQ33&amp;"",2))="да",BQ33=1)),AND($G$8="OR_YES",OR(OR(LOWER(LEFT(AL33&amp;"",2))="да",AL33=1),OR(LOWER(LEFT(BQ33&amp;"",2))="да",BQ33=1)))),$G$14,$G$15))))))))))</f>
        <v/>
      </c>
      <c r="H33" s="19" t="str">
        <f>IF($A33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33="#FIELD",AM33="",AND(OR($H$8="CHANGE_PCT_GE",$H$8="CHANGE_ABS_GE",$H$8="COUNT_FLAG_RULE",$H$8="AND_YES",$H$8="OR_YES"),OR(BR33="#FIELD",BR33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33)))),IF($H$18="LOW_MU",MAX(Настройки!$B$14,$H$16),IF($H$18="NEUTRAL",Настройки!$B$15,IF($H$18="IGNORE","IGNORE",IF(OR(AM33="#FIELD",BR33="#FIELD"),"Поле не найдено","Недостаточно данных")))),IF($H$8="SIGMOID_INC",MAX(Настройки!$B$14,$H$16+($H$17-$H$16)/(1+EXP(-$H$12*(IF(ISNUMBER(AM33),AM33,0)-$H$11)))),IF($H$8="SIGMOID_DEC",MAX(Настройки!$B$14,$H$16+($H$17-$H$16)/(1+EXP($H$12*(IF(ISNUMBER(AM33),AM33,0)-$H$11)))),IF($H$8="TOP_PERCENT",IF((COUNTIF(INDEX(Данные!$A$7:$CV$106,0,MATCH($H$9,Данные!$A$6:$CV$6,0)),"&gt;"&amp;IF(ISNUMBER(AM33),AM33,0))+COUNTIFS(INDEX(Данные!$A$7:$CV$106,0,MATCH($H$9,Данные!$A$6:$CV$6,0)),IF(ISNUMBER(AM33),AM33,0),Данные!$A$7:$A$106,"&lt;"&amp;$A33)+1)/COUNT(INDEX(Данные!$A$7:$CV$106,0,MATCH($H$9,Данные!$A$6:$CV$6,0)))&lt;=$H$11,$H$14,$H$15),IF($H$8="MANUAL_MU",MAX(Настройки!$B$14,MIN(1,IF(ISNUMBER(AM33),AM33,0))),IF($H$8="COUNT_FLAG_RULE",IF(IF(ISNUMBER(AM33),AM33,0)&lt;=$H$11,$H$14,IF(IF(ISNUMBER(AM33),AM33,0)&gt;=$H$12,$H$15,IF(OR(LOWER(LEFT(BR33&amp;"",2))="да",BR33=1),$H$13,$H$15))),IF(OR(AND($H$8="YES_NO",OR(LOWER(LEFT(AM33&amp;"",2))="да",AM33=1)),AND($H$8="THRESHOLD_GE",IF(ISNUMBER(AM33),AM33,0)&gt;=$H$11),AND($H$8="THRESHOLD_GT",IF(ISNUMBER(AM33),AM33,0)&gt;$H$11),AND($H$8="THRESHOLD_LE",IF(ISNUMBER(AM33),AM33,0)&lt;=$H$11),AND($H$8="THRESHOLD_LT",IF(ISNUMBER(AM33),AM33,0)&lt;$H$11),AND($H$8="CHANGE_PCT_GE",IF(IF(ISNUMBER(BR33),BR33,0)=0,IF(ISNUMBER(AM33),AM33,0)&gt;0,(IF(ISNUMBER(AM33),AM33,0)-IF(ISNUMBER(BR33),BR33,0))/ABS(IF(ISNUMBER(BR33),BR33,0))&gt;=$H$11)),AND($H$8="CHANGE_ABS_GE",ABS(IF(ISNUMBER(AM33),AM33,0)-IF(ISNUMBER(BR33),BR33,0))&gt;=$H$11),AND($H$8="COUNT_LT",IF(ISNUMBER(AM33),AM33,0)&lt;$H$11),AND($H$8="COUNT_LE",IF(ISNUMBER(AM33),AM33,0)&lt;=$H$11),AND($H$8="AND_YES",OR(LOWER(LEFT(AM33&amp;"",2))="да",AM33=1),OR(LOWER(LEFT(BR33&amp;"",2))="да",BR33=1)),AND($H$8="OR_YES",OR(OR(LOWER(LEFT(AM33&amp;"",2))="да",AM33=1),OR(LOWER(LEFT(BR33&amp;"",2))="да",BR33=1)))),$H$14,$H$15))))))))))</f>
        <v/>
      </c>
      <c r="I33" s="19" t="str">
        <f>IF($A33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33="#FIELD",AN33="",AND(OR($I$8="CHANGE_PCT_GE",$I$8="CHANGE_ABS_GE",$I$8="COUNT_FLAG_RULE",$I$8="AND_YES",$I$8="OR_YES"),OR(BS33="#FIELD",BS33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33)))),IF($I$18="LOW_MU",MAX(Настройки!$B$14,$I$16),IF($I$18="NEUTRAL",Настройки!$B$15,IF($I$18="IGNORE","IGNORE",IF(OR(AN33="#FIELD",BS33="#FIELD"),"Поле не найдено","Недостаточно данных")))),IF($I$8="SIGMOID_INC",MAX(Настройки!$B$14,$I$16+($I$17-$I$16)/(1+EXP(-$I$12*(IF(ISNUMBER(AN33),AN33,0)-$I$11)))),IF($I$8="SIGMOID_DEC",MAX(Настройки!$B$14,$I$16+($I$17-$I$16)/(1+EXP($I$12*(IF(ISNUMBER(AN33),AN33,0)-$I$11)))),IF($I$8="TOP_PERCENT",IF((COUNTIF(INDEX(Данные!$A$7:$CV$106,0,MATCH($I$9,Данные!$A$6:$CV$6,0)),"&gt;"&amp;IF(ISNUMBER(AN33),AN33,0))+COUNTIFS(INDEX(Данные!$A$7:$CV$106,0,MATCH($I$9,Данные!$A$6:$CV$6,0)),IF(ISNUMBER(AN33),AN33,0),Данные!$A$7:$A$106,"&lt;"&amp;$A33)+1)/COUNT(INDEX(Данные!$A$7:$CV$106,0,MATCH($I$9,Данные!$A$6:$CV$6,0)))&lt;=$I$11,$I$14,$I$15),IF($I$8="MANUAL_MU",MAX(Настройки!$B$14,MIN(1,IF(ISNUMBER(AN33),AN33,0))),IF($I$8="COUNT_FLAG_RULE",IF(IF(ISNUMBER(AN33),AN33,0)&lt;=$I$11,$I$14,IF(IF(ISNUMBER(AN33),AN33,0)&gt;=$I$12,$I$15,IF(OR(LOWER(LEFT(BS33&amp;"",2))="да",BS33=1),$I$13,$I$15))),IF(OR(AND($I$8="YES_NO",OR(LOWER(LEFT(AN33&amp;"",2))="да",AN33=1)),AND($I$8="THRESHOLD_GE",IF(ISNUMBER(AN33),AN33,0)&gt;=$I$11),AND($I$8="THRESHOLD_GT",IF(ISNUMBER(AN33),AN33,0)&gt;$I$11),AND($I$8="THRESHOLD_LE",IF(ISNUMBER(AN33),AN33,0)&lt;=$I$11),AND($I$8="THRESHOLD_LT",IF(ISNUMBER(AN33),AN33,0)&lt;$I$11),AND($I$8="CHANGE_PCT_GE",IF(IF(ISNUMBER(BS33),BS33,0)=0,IF(ISNUMBER(AN33),AN33,0)&gt;0,(IF(ISNUMBER(AN33),AN33,0)-IF(ISNUMBER(BS33),BS33,0))/ABS(IF(ISNUMBER(BS33),BS33,0))&gt;=$I$11)),AND($I$8="CHANGE_ABS_GE",ABS(IF(ISNUMBER(AN33),AN33,0)-IF(ISNUMBER(BS33),BS33,0))&gt;=$I$11),AND($I$8="COUNT_LT",IF(ISNUMBER(AN33),AN33,0)&lt;$I$11),AND($I$8="COUNT_LE",IF(ISNUMBER(AN33),AN33,0)&lt;=$I$11),AND($I$8="AND_YES",OR(LOWER(LEFT(AN33&amp;"",2))="да",AN33=1),OR(LOWER(LEFT(BS33&amp;"",2))="да",BS33=1)),AND($I$8="OR_YES",OR(OR(LOWER(LEFT(AN33&amp;"",2))="да",AN33=1),OR(LOWER(LEFT(BS33&amp;"",2))="да",BS33=1)))),$I$14,$I$15))))))))))</f>
        <v/>
      </c>
      <c r="J33" s="19" t="str">
        <f>IF($A33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33="#FIELD",AO33="",AND(OR($J$8="CHANGE_PCT_GE",$J$8="CHANGE_ABS_GE",$J$8="COUNT_FLAG_RULE",$J$8="AND_YES",$J$8="OR_YES"),OR(BT33="#FIELD",BT33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33)))),IF($J$18="LOW_MU",MAX(Настройки!$B$14,$J$16),IF($J$18="NEUTRAL",Настройки!$B$15,IF($J$18="IGNORE","IGNORE",IF(OR(AO33="#FIELD",BT33="#FIELD"),"Поле не найдено","Недостаточно данных")))),IF($J$8="SIGMOID_INC",MAX(Настройки!$B$14,$J$16+($J$17-$J$16)/(1+EXP(-$J$12*(IF(ISNUMBER(AO33),AO33,0)-$J$11)))),IF($J$8="SIGMOID_DEC",MAX(Настройки!$B$14,$J$16+($J$17-$J$16)/(1+EXP($J$12*(IF(ISNUMBER(AO33),AO33,0)-$J$11)))),IF($J$8="TOP_PERCENT",IF((COUNTIF(INDEX(Данные!$A$7:$CV$106,0,MATCH($J$9,Данные!$A$6:$CV$6,0)),"&gt;"&amp;IF(ISNUMBER(AO33),AO33,0))+COUNTIFS(INDEX(Данные!$A$7:$CV$106,0,MATCH($J$9,Данные!$A$6:$CV$6,0)),IF(ISNUMBER(AO33),AO33,0),Данные!$A$7:$A$106,"&lt;"&amp;$A33)+1)/COUNT(INDEX(Данные!$A$7:$CV$106,0,MATCH($J$9,Данные!$A$6:$CV$6,0)))&lt;=$J$11,$J$14,$J$15),IF($J$8="MANUAL_MU",MAX(Настройки!$B$14,MIN(1,IF(ISNUMBER(AO33),AO33,0))),IF($J$8="COUNT_FLAG_RULE",IF(IF(ISNUMBER(AO33),AO33,0)&lt;=$J$11,$J$14,IF(IF(ISNUMBER(AO33),AO33,0)&gt;=$J$12,$J$15,IF(OR(LOWER(LEFT(BT33&amp;"",2))="да",BT33=1),$J$13,$J$15))),IF(OR(AND($J$8="YES_NO",OR(LOWER(LEFT(AO33&amp;"",2))="да",AO33=1)),AND($J$8="THRESHOLD_GE",IF(ISNUMBER(AO33),AO33,0)&gt;=$J$11),AND($J$8="THRESHOLD_GT",IF(ISNUMBER(AO33),AO33,0)&gt;$J$11),AND($J$8="THRESHOLD_LE",IF(ISNUMBER(AO33),AO33,0)&lt;=$J$11),AND($J$8="THRESHOLD_LT",IF(ISNUMBER(AO33),AO33,0)&lt;$J$11),AND($J$8="CHANGE_PCT_GE",IF(IF(ISNUMBER(BT33),BT33,0)=0,IF(ISNUMBER(AO33),AO33,0)&gt;0,(IF(ISNUMBER(AO33),AO33,0)-IF(ISNUMBER(BT33),BT33,0))/ABS(IF(ISNUMBER(BT33),BT33,0))&gt;=$J$11)),AND($J$8="CHANGE_ABS_GE",ABS(IF(ISNUMBER(AO33),AO33,0)-IF(ISNUMBER(BT33),BT33,0))&gt;=$J$11),AND($J$8="COUNT_LT",IF(ISNUMBER(AO33),AO33,0)&lt;$J$11),AND($J$8="COUNT_LE",IF(ISNUMBER(AO33),AO33,0)&lt;=$J$11),AND($J$8="AND_YES",OR(LOWER(LEFT(AO33&amp;"",2))="да",AO33=1),OR(LOWER(LEFT(BT33&amp;"",2))="да",BT33=1)),AND($J$8="OR_YES",OR(OR(LOWER(LEFT(AO33&amp;"",2))="да",AO33=1),OR(LOWER(LEFT(BT33&amp;"",2))="да",BT33=1)))),$J$14,$J$15))))))))))</f>
        <v/>
      </c>
      <c r="K33" s="19" t="str">
        <f>IF($A33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33="#FIELD",AP33="",AND(OR($K$8="CHANGE_PCT_GE",$K$8="CHANGE_ABS_GE",$K$8="COUNT_FLAG_RULE",$K$8="AND_YES",$K$8="OR_YES"),OR(BU33="#FIELD",BU33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33)))),IF($K$18="LOW_MU",MAX(Настройки!$B$14,$K$16),IF($K$18="NEUTRAL",Настройки!$B$15,IF($K$18="IGNORE","IGNORE",IF(OR(AP33="#FIELD",BU33="#FIELD"),"Поле не найдено","Недостаточно данных")))),IF($K$8="SIGMOID_INC",MAX(Настройки!$B$14,$K$16+($K$17-$K$16)/(1+EXP(-$K$12*(IF(ISNUMBER(AP33),AP33,0)-$K$11)))),IF($K$8="SIGMOID_DEC",MAX(Настройки!$B$14,$K$16+($K$17-$K$16)/(1+EXP($K$12*(IF(ISNUMBER(AP33),AP33,0)-$K$11)))),IF($K$8="TOP_PERCENT",IF((COUNTIF(INDEX(Данные!$A$7:$CV$106,0,MATCH($K$9,Данные!$A$6:$CV$6,0)),"&gt;"&amp;IF(ISNUMBER(AP33),AP33,0))+COUNTIFS(INDEX(Данные!$A$7:$CV$106,0,MATCH($K$9,Данные!$A$6:$CV$6,0)),IF(ISNUMBER(AP33),AP33,0),Данные!$A$7:$A$106,"&lt;"&amp;$A33)+1)/COUNT(INDEX(Данные!$A$7:$CV$106,0,MATCH($K$9,Данные!$A$6:$CV$6,0)))&lt;=$K$11,$K$14,$K$15),IF($K$8="MANUAL_MU",MAX(Настройки!$B$14,MIN(1,IF(ISNUMBER(AP33),AP33,0))),IF($K$8="COUNT_FLAG_RULE",IF(IF(ISNUMBER(AP33),AP33,0)&lt;=$K$11,$K$14,IF(IF(ISNUMBER(AP33),AP33,0)&gt;=$K$12,$K$15,IF(OR(LOWER(LEFT(BU33&amp;"",2))="да",BU33=1),$K$13,$K$15))),IF(OR(AND($K$8="YES_NO",OR(LOWER(LEFT(AP33&amp;"",2))="да",AP33=1)),AND($K$8="THRESHOLD_GE",IF(ISNUMBER(AP33),AP33,0)&gt;=$K$11),AND($K$8="THRESHOLD_GT",IF(ISNUMBER(AP33),AP33,0)&gt;$K$11),AND($K$8="THRESHOLD_LE",IF(ISNUMBER(AP33),AP33,0)&lt;=$K$11),AND($K$8="THRESHOLD_LT",IF(ISNUMBER(AP33),AP33,0)&lt;$K$11),AND($K$8="CHANGE_PCT_GE",IF(IF(ISNUMBER(BU33),BU33,0)=0,IF(ISNUMBER(AP33),AP33,0)&gt;0,(IF(ISNUMBER(AP33),AP33,0)-IF(ISNUMBER(BU33),BU33,0))/ABS(IF(ISNUMBER(BU33),BU33,0))&gt;=$K$11)),AND($K$8="CHANGE_ABS_GE",ABS(IF(ISNUMBER(AP33),AP33,0)-IF(ISNUMBER(BU33),BU33,0))&gt;=$K$11),AND($K$8="COUNT_LT",IF(ISNUMBER(AP33),AP33,0)&lt;$K$11),AND($K$8="COUNT_LE",IF(ISNUMBER(AP33),AP33,0)&lt;=$K$11),AND($K$8="AND_YES",OR(LOWER(LEFT(AP33&amp;"",2))="да",AP33=1),OR(LOWER(LEFT(BU33&amp;"",2))="да",BU33=1)),AND($K$8="OR_YES",OR(OR(LOWER(LEFT(AP33&amp;"",2))="да",AP33=1),OR(LOWER(LEFT(BU33&amp;"",2))="да",BU33=1)))),$K$14,$K$15))))))))))</f>
        <v/>
      </c>
      <c r="L33" s="19" t="str">
        <f>IF($A33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33="#FIELD",AQ33="",AND(OR($L$8="CHANGE_PCT_GE",$L$8="CHANGE_ABS_GE",$L$8="COUNT_FLAG_RULE",$L$8="AND_YES",$L$8="OR_YES"),OR(BV33="#FIELD",BV33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33)))),IF($L$18="LOW_MU",MAX(Настройки!$B$14,$L$16),IF($L$18="NEUTRAL",Настройки!$B$15,IF($L$18="IGNORE","IGNORE",IF(OR(AQ33="#FIELD",BV33="#FIELD"),"Поле не найдено","Недостаточно данных")))),IF($L$8="SIGMOID_INC",MAX(Настройки!$B$14,$L$16+($L$17-$L$16)/(1+EXP(-$L$12*(IF(ISNUMBER(AQ33),AQ33,0)-$L$11)))),IF($L$8="SIGMOID_DEC",MAX(Настройки!$B$14,$L$16+($L$17-$L$16)/(1+EXP($L$12*(IF(ISNUMBER(AQ33),AQ33,0)-$L$11)))),IF($L$8="TOP_PERCENT",IF((COUNTIF(INDEX(Данные!$A$7:$CV$106,0,MATCH($L$9,Данные!$A$6:$CV$6,0)),"&gt;"&amp;IF(ISNUMBER(AQ33),AQ33,0))+COUNTIFS(INDEX(Данные!$A$7:$CV$106,0,MATCH($L$9,Данные!$A$6:$CV$6,0)),IF(ISNUMBER(AQ33),AQ33,0),Данные!$A$7:$A$106,"&lt;"&amp;$A33)+1)/COUNT(INDEX(Данные!$A$7:$CV$106,0,MATCH($L$9,Данные!$A$6:$CV$6,0)))&lt;=$L$11,$L$14,$L$15),IF($L$8="MANUAL_MU",MAX(Настройки!$B$14,MIN(1,IF(ISNUMBER(AQ33),AQ33,0))),IF($L$8="COUNT_FLAG_RULE",IF(IF(ISNUMBER(AQ33),AQ33,0)&lt;=$L$11,$L$14,IF(IF(ISNUMBER(AQ33),AQ33,0)&gt;=$L$12,$L$15,IF(OR(LOWER(LEFT(BV33&amp;"",2))="да",BV33=1),$L$13,$L$15))),IF(OR(AND($L$8="YES_NO",OR(LOWER(LEFT(AQ33&amp;"",2))="да",AQ33=1)),AND($L$8="THRESHOLD_GE",IF(ISNUMBER(AQ33),AQ33,0)&gt;=$L$11),AND($L$8="THRESHOLD_GT",IF(ISNUMBER(AQ33),AQ33,0)&gt;$L$11),AND($L$8="THRESHOLD_LE",IF(ISNUMBER(AQ33),AQ33,0)&lt;=$L$11),AND($L$8="THRESHOLD_LT",IF(ISNUMBER(AQ33),AQ33,0)&lt;$L$11),AND($L$8="CHANGE_PCT_GE",IF(IF(ISNUMBER(BV33),BV33,0)=0,IF(ISNUMBER(AQ33),AQ33,0)&gt;0,(IF(ISNUMBER(AQ33),AQ33,0)-IF(ISNUMBER(BV33),BV33,0))/ABS(IF(ISNUMBER(BV33),BV33,0))&gt;=$L$11)),AND($L$8="CHANGE_ABS_GE",ABS(IF(ISNUMBER(AQ33),AQ33,0)-IF(ISNUMBER(BV33),BV33,0))&gt;=$L$11),AND($L$8="COUNT_LT",IF(ISNUMBER(AQ33),AQ33,0)&lt;$L$11),AND($L$8="COUNT_LE",IF(ISNUMBER(AQ33),AQ33,0)&lt;=$L$11),AND($L$8="AND_YES",OR(LOWER(LEFT(AQ33&amp;"",2))="да",AQ33=1),OR(LOWER(LEFT(BV33&amp;"",2))="да",BV33=1)),AND($L$8="OR_YES",OR(OR(LOWER(LEFT(AQ33&amp;"",2))="да",AQ33=1),OR(LOWER(LEFT(BV33&amp;"",2))="да",BV33=1)))),$L$14,$L$15))))))))))</f>
        <v/>
      </c>
      <c r="M33" s="19" t="str">
        <f>IF($A33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33="#FIELD",AR33="",AND(OR($M$8="CHANGE_PCT_GE",$M$8="CHANGE_ABS_GE",$M$8="COUNT_FLAG_RULE",$M$8="AND_YES",$M$8="OR_YES"),OR(BW33="#FIELD",BW33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33)))),IF($M$18="LOW_MU",MAX(Настройки!$B$14,$M$16),IF($M$18="NEUTRAL",Настройки!$B$15,IF($M$18="IGNORE","IGNORE",IF(OR(AR33="#FIELD",BW33="#FIELD"),"Поле не найдено","Недостаточно данных")))),IF($M$8="SIGMOID_INC",MAX(Настройки!$B$14,$M$16+($M$17-$M$16)/(1+EXP(-$M$12*(IF(ISNUMBER(AR33),AR33,0)-$M$11)))),IF($M$8="SIGMOID_DEC",MAX(Настройки!$B$14,$M$16+($M$17-$M$16)/(1+EXP($M$12*(IF(ISNUMBER(AR33),AR33,0)-$M$11)))),IF($M$8="TOP_PERCENT",IF((COUNTIF(INDEX(Данные!$A$7:$CV$106,0,MATCH($M$9,Данные!$A$6:$CV$6,0)),"&gt;"&amp;IF(ISNUMBER(AR33),AR33,0))+COUNTIFS(INDEX(Данные!$A$7:$CV$106,0,MATCH($M$9,Данные!$A$6:$CV$6,0)),IF(ISNUMBER(AR33),AR33,0),Данные!$A$7:$A$106,"&lt;"&amp;$A33)+1)/COUNT(INDEX(Данные!$A$7:$CV$106,0,MATCH($M$9,Данные!$A$6:$CV$6,0)))&lt;=$M$11,$M$14,$M$15),IF($M$8="MANUAL_MU",MAX(Настройки!$B$14,MIN(1,IF(ISNUMBER(AR33),AR33,0))),IF($M$8="COUNT_FLAG_RULE",IF(IF(ISNUMBER(AR33),AR33,0)&lt;=$M$11,$M$14,IF(IF(ISNUMBER(AR33),AR33,0)&gt;=$M$12,$M$15,IF(OR(LOWER(LEFT(BW33&amp;"",2))="да",BW33=1),$M$13,$M$15))),IF(OR(AND($M$8="YES_NO",OR(LOWER(LEFT(AR33&amp;"",2))="да",AR33=1)),AND($M$8="THRESHOLD_GE",IF(ISNUMBER(AR33),AR33,0)&gt;=$M$11),AND($M$8="THRESHOLD_GT",IF(ISNUMBER(AR33),AR33,0)&gt;$M$11),AND($M$8="THRESHOLD_LE",IF(ISNUMBER(AR33),AR33,0)&lt;=$M$11),AND($M$8="THRESHOLD_LT",IF(ISNUMBER(AR33),AR33,0)&lt;$M$11),AND($M$8="CHANGE_PCT_GE",IF(IF(ISNUMBER(BW33),BW33,0)=0,IF(ISNUMBER(AR33),AR33,0)&gt;0,(IF(ISNUMBER(AR33),AR33,0)-IF(ISNUMBER(BW33),BW33,0))/ABS(IF(ISNUMBER(BW33),BW33,0))&gt;=$M$11)),AND($M$8="CHANGE_ABS_GE",ABS(IF(ISNUMBER(AR33),AR33,0)-IF(ISNUMBER(BW33),BW33,0))&gt;=$M$11),AND($M$8="COUNT_LT",IF(ISNUMBER(AR33),AR33,0)&lt;$M$11),AND($M$8="COUNT_LE",IF(ISNUMBER(AR33),AR33,0)&lt;=$M$11),AND($M$8="AND_YES",OR(LOWER(LEFT(AR33&amp;"",2))="да",AR33=1),OR(LOWER(LEFT(BW33&amp;"",2))="да",BW33=1)),AND($M$8="OR_YES",OR(OR(LOWER(LEFT(AR33&amp;"",2))="да",AR33=1),OR(LOWER(LEFT(BW33&amp;"",2))="да",BW33=1)))),$M$14,$M$15))))))))))</f>
        <v/>
      </c>
      <c r="N33" s="19" t="str">
        <f>IF($A33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33="#FIELD",AS33="",AND(OR($N$8="CHANGE_PCT_GE",$N$8="CHANGE_ABS_GE",$N$8="COUNT_FLAG_RULE",$N$8="AND_YES",$N$8="OR_YES"),OR(BX33="#FIELD",BX33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33)))),IF($N$18="LOW_MU",MAX(Настройки!$B$14,$N$16),IF($N$18="NEUTRAL",Настройки!$B$15,IF($N$18="IGNORE","IGNORE",IF(OR(AS33="#FIELD",BX33="#FIELD"),"Поле не найдено","Недостаточно данных")))),IF($N$8="SIGMOID_INC",MAX(Настройки!$B$14,$N$16+($N$17-$N$16)/(1+EXP(-$N$12*(IF(ISNUMBER(AS33),AS33,0)-$N$11)))),IF($N$8="SIGMOID_DEC",MAX(Настройки!$B$14,$N$16+($N$17-$N$16)/(1+EXP($N$12*(IF(ISNUMBER(AS33),AS33,0)-$N$11)))),IF($N$8="TOP_PERCENT",IF((COUNTIF(INDEX(Данные!$A$7:$CV$106,0,MATCH($N$9,Данные!$A$6:$CV$6,0)),"&gt;"&amp;IF(ISNUMBER(AS33),AS33,0))+COUNTIFS(INDEX(Данные!$A$7:$CV$106,0,MATCH($N$9,Данные!$A$6:$CV$6,0)),IF(ISNUMBER(AS33),AS33,0),Данные!$A$7:$A$106,"&lt;"&amp;$A33)+1)/COUNT(INDEX(Данные!$A$7:$CV$106,0,MATCH($N$9,Данные!$A$6:$CV$6,0)))&lt;=$N$11,$N$14,$N$15),IF($N$8="MANUAL_MU",MAX(Настройки!$B$14,MIN(1,IF(ISNUMBER(AS33),AS33,0))),IF($N$8="COUNT_FLAG_RULE",IF(IF(ISNUMBER(AS33),AS33,0)&lt;=$N$11,$N$14,IF(IF(ISNUMBER(AS33),AS33,0)&gt;=$N$12,$N$15,IF(OR(LOWER(LEFT(BX33&amp;"",2))="да",BX33=1),$N$13,$N$15))),IF(OR(AND($N$8="YES_NO",OR(LOWER(LEFT(AS33&amp;"",2))="да",AS33=1)),AND($N$8="THRESHOLD_GE",IF(ISNUMBER(AS33),AS33,0)&gt;=$N$11),AND($N$8="THRESHOLD_GT",IF(ISNUMBER(AS33),AS33,0)&gt;$N$11),AND($N$8="THRESHOLD_LE",IF(ISNUMBER(AS33),AS33,0)&lt;=$N$11),AND($N$8="THRESHOLD_LT",IF(ISNUMBER(AS33),AS33,0)&lt;$N$11),AND($N$8="CHANGE_PCT_GE",IF(IF(ISNUMBER(BX33),BX33,0)=0,IF(ISNUMBER(AS33),AS33,0)&gt;0,(IF(ISNUMBER(AS33),AS33,0)-IF(ISNUMBER(BX33),BX33,0))/ABS(IF(ISNUMBER(BX33),BX33,0))&gt;=$N$11)),AND($N$8="CHANGE_ABS_GE",ABS(IF(ISNUMBER(AS33),AS33,0)-IF(ISNUMBER(BX33),BX33,0))&gt;=$N$11),AND($N$8="COUNT_LT",IF(ISNUMBER(AS33),AS33,0)&lt;$N$11),AND($N$8="COUNT_LE",IF(ISNUMBER(AS33),AS33,0)&lt;=$N$11),AND($N$8="AND_YES",OR(LOWER(LEFT(AS33&amp;"",2))="да",AS33=1),OR(LOWER(LEFT(BX33&amp;"",2))="да",BX33=1)),AND($N$8="OR_YES",OR(OR(LOWER(LEFT(AS33&amp;"",2))="да",AS33=1),OR(LOWER(LEFT(BX33&amp;"",2))="да",BX33=1)))),$N$14,$N$15))))))))))</f>
        <v/>
      </c>
      <c r="O33" s="19" t="str">
        <f>IF($A33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33="#FIELD",AT33="",AND(OR($O$8="CHANGE_PCT_GE",$O$8="CHANGE_ABS_GE",$O$8="COUNT_FLAG_RULE",$O$8="AND_YES",$O$8="OR_YES"),OR(BY33="#FIELD",BY33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33)))),IF($O$18="LOW_MU",MAX(Настройки!$B$14,$O$16),IF($O$18="NEUTRAL",Настройки!$B$15,IF($O$18="IGNORE","IGNORE",IF(OR(AT33="#FIELD",BY33="#FIELD"),"Поле не найдено","Недостаточно данных")))),IF($O$8="SIGMOID_INC",MAX(Настройки!$B$14,$O$16+($O$17-$O$16)/(1+EXP(-$O$12*(IF(ISNUMBER(AT33),AT33,0)-$O$11)))),IF($O$8="SIGMOID_DEC",MAX(Настройки!$B$14,$O$16+($O$17-$O$16)/(1+EXP($O$12*(IF(ISNUMBER(AT33),AT33,0)-$O$11)))),IF($O$8="TOP_PERCENT",IF((COUNTIF(INDEX(Данные!$A$7:$CV$106,0,MATCH($O$9,Данные!$A$6:$CV$6,0)),"&gt;"&amp;IF(ISNUMBER(AT33),AT33,0))+COUNTIFS(INDEX(Данные!$A$7:$CV$106,0,MATCH($O$9,Данные!$A$6:$CV$6,0)),IF(ISNUMBER(AT33),AT33,0),Данные!$A$7:$A$106,"&lt;"&amp;$A33)+1)/COUNT(INDEX(Данные!$A$7:$CV$106,0,MATCH($O$9,Данные!$A$6:$CV$6,0)))&lt;=$O$11,$O$14,$O$15),IF($O$8="MANUAL_MU",MAX(Настройки!$B$14,MIN(1,IF(ISNUMBER(AT33),AT33,0))),IF($O$8="COUNT_FLAG_RULE",IF(IF(ISNUMBER(AT33),AT33,0)&lt;=$O$11,$O$14,IF(IF(ISNUMBER(AT33),AT33,0)&gt;=$O$12,$O$15,IF(OR(LOWER(LEFT(BY33&amp;"",2))="да",BY33=1),$O$13,$O$15))),IF(OR(AND($O$8="YES_NO",OR(LOWER(LEFT(AT33&amp;"",2))="да",AT33=1)),AND($O$8="THRESHOLD_GE",IF(ISNUMBER(AT33),AT33,0)&gt;=$O$11),AND($O$8="THRESHOLD_GT",IF(ISNUMBER(AT33),AT33,0)&gt;$O$11),AND($O$8="THRESHOLD_LE",IF(ISNUMBER(AT33),AT33,0)&lt;=$O$11),AND($O$8="THRESHOLD_LT",IF(ISNUMBER(AT33),AT33,0)&lt;$O$11),AND($O$8="CHANGE_PCT_GE",IF(IF(ISNUMBER(BY33),BY33,0)=0,IF(ISNUMBER(AT33),AT33,0)&gt;0,(IF(ISNUMBER(AT33),AT33,0)-IF(ISNUMBER(BY33),BY33,0))/ABS(IF(ISNUMBER(BY33),BY33,0))&gt;=$O$11)),AND($O$8="CHANGE_ABS_GE",ABS(IF(ISNUMBER(AT33),AT33,0)-IF(ISNUMBER(BY33),BY33,0))&gt;=$O$11),AND($O$8="COUNT_LT",IF(ISNUMBER(AT33),AT33,0)&lt;$O$11),AND($O$8="COUNT_LE",IF(ISNUMBER(AT33),AT33,0)&lt;=$O$11),AND($O$8="AND_YES",OR(LOWER(LEFT(AT33&amp;"",2))="да",AT33=1),OR(LOWER(LEFT(BY33&amp;"",2))="да",BY33=1)),AND($O$8="OR_YES",OR(OR(LOWER(LEFT(AT33&amp;"",2))="да",AT33=1),OR(LOWER(LEFT(BY33&amp;"",2))="да",BY33=1)))),$O$14,$O$15))))))))))</f>
        <v/>
      </c>
      <c r="P33" s="19" t="str">
        <f>IF($A33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33="#FIELD",AU33="",AND(OR($P$8="CHANGE_PCT_GE",$P$8="CHANGE_ABS_GE",$P$8="COUNT_FLAG_RULE",$P$8="AND_YES",$P$8="OR_YES"),OR(BZ33="#FIELD",BZ33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33)))),IF($P$18="LOW_MU",MAX(Настройки!$B$14,$P$16),IF($P$18="NEUTRAL",Настройки!$B$15,IF($P$18="IGNORE","IGNORE",IF(OR(AU33="#FIELD",BZ33="#FIELD"),"Поле не найдено","Недостаточно данных")))),IF($P$8="SIGMOID_INC",MAX(Настройки!$B$14,$P$16+($P$17-$P$16)/(1+EXP(-$P$12*(IF(ISNUMBER(AU33),AU33,0)-$P$11)))),IF($P$8="SIGMOID_DEC",MAX(Настройки!$B$14,$P$16+($P$17-$P$16)/(1+EXP($P$12*(IF(ISNUMBER(AU33),AU33,0)-$P$11)))),IF($P$8="TOP_PERCENT",IF((COUNTIF(INDEX(Данные!$A$7:$CV$106,0,MATCH($P$9,Данные!$A$6:$CV$6,0)),"&gt;"&amp;IF(ISNUMBER(AU33),AU33,0))+COUNTIFS(INDEX(Данные!$A$7:$CV$106,0,MATCH($P$9,Данные!$A$6:$CV$6,0)),IF(ISNUMBER(AU33),AU33,0),Данные!$A$7:$A$106,"&lt;"&amp;$A33)+1)/COUNT(INDEX(Данные!$A$7:$CV$106,0,MATCH($P$9,Данные!$A$6:$CV$6,0)))&lt;=$P$11,$P$14,$P$15),IF($P$8="MANUAL_MU",MAX(Настройки!$B$14,MIN(1,IF(ISNUMBER(AU33),AU33,0))),IF($P$8="COUNT_FLAG_RULE",IF(IF(ISNUMBER(AU33),AU33,0)&lt;=$P$11,$P$14,IF(IF(ISNUMBER(AU33),AU33,0)&gt;=$P$12,$P$15,IF(OR(LOWER(LEFT(BZ33&amp;"",2))="да",BZ33=1),$P$13,$P$15))),IF(OR(AND($P$8="YES_NO",OR(LOWER(LEFT(AU33&amp;"",2))="да",AU33=1)),AND($P$8="THRESHOLD_GE",IF(ISNUMBER(AU33),AU33,0)&gt;=$P$11),AND($P$8="THRESHOLD_GT",IF(ISNUMBER(AU33),AU33,0)&gt;$P$11),AND($P$8="THRESHOLD_LE",IF(ISNUMBER(AU33),AU33,0)&lt;=$P$11),AND($P$8="THRESHOLD_LT",IF(ISNUMBER(AU33),AU33,0)&lt;$P$11),AND($P$8="CHANGE_PCT_GE",IF(IF(ISNUMBER(BZ33),BZ33,0)=0,IF(ISNUMBER(AU33),AU33,0)&gt;0,(IF(ISNUMBER(AU33),AU33,0)-IF(ISNUMBER(BZ33),BZ33,0))/ABS(IF(ISNUMBER(BZ33),BZ33,0))&gt;=$P$11)),AND($P$8="CHANGE_ABS_GE",ABS(IF(ISNUMBER(AU33),AU33,0)-IF(ISNUMBER(BZ33),BZ33,0))&gt;=$P$11),AND($P$8="COUNT_LT",IF(ISNUMBER(AU33),AU33,0)&lt;$P$11),AND($P$8="COUNT_LE",IF(ISNUMBER(AU33),AU33,0)&lt;=$P$11),AND($P$8="AND_YES",OR(LOWER(LEFT(AU33&amp;"",2))="да",AU33=1),OR(LOWER(LEFT(BZ33&amp;"",2))="да",BZ33=1)),AND($P$8="OR_YES",OR(OR(LOWER(LEFT(AU33&amp;"",2))="да",AU33=1),OR(LOWER(LEFT(BZ33&amp;"",2))="да",BZ33=1)))),$P$14,$P$15))))))))))</f>
        <v/>
      </c>
      <c r="Q33" s="19" t="str">
        <f>IF($A33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33="#FIELD",AV33="",AND(OR($Q$8="CHANGE_PCT_GE",$Q$8="CHANGE_ABS_GE",$Q$8="COUNT_FLAG_RULE",$Q$8="AND_YES",$Q$8="OR_YES"),OR(CA33="#FIELD",CA33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33)))),IF($Q$18="LOW_MU",MAX(Настройки!$B$14,$Q$16),IF($Q$18="NEUTRAL",Настройки!$B$15,IF($Q$18="IGNORE","IGNORE",IF(OR(AV33="#FIELD",CA33="#FIELD"),"Поле не найдено","Недостаточно данных")))),IF($Q$8="SIGMOID_INC",MAX(Настройки!$B$14,$Q$16+($Q$17-$Q$16)/(1+EXP(-$Q$12*(IF(ISNUMBER(AV33),AV33,0)-$Q$11)))),IF($Q$8="SIGMOID_DEC",MAX(Настройки!$B$14,$Q$16+($Q$17-$Q$16)/(1+EXP($Q$12*(IF(ISNUMBER(AV33),AV33,0)-$Q$11)))),IF($Q$8="TOP_PERCENT",IF((COUNTIF(INDEX(Данные!$A$7:$CV$106,0,MATCH($Q$9,Данные!$A$6:$CV$6,0)),"&gt;"&amp;IF(ISNUMBER(AV33),AV33,0))+COUNTIFS(INDEX(Данные!$A$7:$CV$106,0,MATCH($Q$9,Данные!$A$6:$CV$6,0)),IF(ISNUMBER(AV33),AV33,0),Данные!$A$7:$A$106,"&lt;"&amp;$A33)+1)/COUNT(INDEX(Данные!$A$7:$CV$106,0,MATCH($Q$9,Данные!$A$6:$CV$6,0)))&lt;=$Q$11,$Q$14,$Q$15),IF($Q$8="MANUAL_MU",MAX(Настройки!$B$14,MIN(1,IF(ISNUMBER(AV33),AV33,0))),IF($Q$8="COUNT_FLAG_RULE",IF(IF(ISNUMBER(AV33),AV33,0)&lt;=$Q$11,$Q$14,IF(IF(ISNUMBER(AV33),AV33,0)&gt;=$Q$12,$Q$15,IF(OR(LOWER(LEFT(CA33&amp;"",2))="да",CA33=1),$Q$13,$Q$15))),IF(OR(AND($Q$8="YES_NO",OR(LOWER(LEFT(AV33&amp;"",2))="да",AV33=1)),AND($Q$8="THRESHOLD_GE",IF(ISNUMBER(AV33),AV33,0)&gt;=$Q$11),AND($Q$8="THRESHOLD_GT",IF(ISNUMBER(AV33),AV33,0)&gt;$Q$11),AND($Q$8="THRESHOLD_LE",IF(ISNUMBER(AV33),AV33,0)&lt;=$Q$11),AND($Q$8="THRESHOLD_LT",IF(ISNUMBER(AV33),AV33,0)&lt;$Q$11),AND($Q$8="CHANGE_PCT_GE",IF(IF(ISNUMBER(CA33),CA33,0)=0,IF(ISNUMBER(AV33),AV33,0)&gt;0,(IF(ISNUMBER(AV33),AV33,0)-IF(ISNUMBER(CA33),CA33,0))/ABS(IF(ISNUMBER(CA33),CA33,0))&gt;=$Q$11)),AND($Q$8="CHANGE_ABS_GE",ABS(IF(ISNUMBER(AV33),AV33,0)-IF(ISNUMBER(CA33),CA33,0))&gt;=$Q$11),AND($Q$8="COUNT_LT",IF(ISNUMBER(AV33),AV33,0)&lt;$Q$11),AND($Q$8="COUNT_LE",IF(ISNUMBER(AV33),AV33,0)&lt;=$Q$11),AND($Q$8="AND_YES",OR(LOWER(LEFT(AV33&amp;"",2))="да",AV33=1),OR(LOWER(LEFT(CA33&amp;"",2))="да",CA33=1)),AND($Q$8="OR_YES",OR(OR(LOWER(LEFT(AV33&amp;"",2))="да",AV33=1),OR(LOWER(LEFT(CA33&amp;"",2))="да",CA33=1)))),$Q$14,$Q$15))))))))))</f>
        <v/>
      </c>
      <c r="R33" s="69" t="str">
        <f>IF($A33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33="#FIELD",AW33="",AND(OR($R$8="CHANGE_PCT_GE",$R$8="CHANGE_ABS_GE",$R$8="COUNT_FLAG_RULE",$R$8="AND_YES",$R$8="OR_YES"),OR(CB33="#FIELD",CB33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33)))),IF($R$18="LOW_MU",MAX(Настройки!$B$14,$R$16),IF($R$18="NEUTRAL",Настройки!$B$15,IF($R$18="IGNORE","IGNORE",IF(OR(AW33="#FIELD",CB33="#FIELD"),"Поле не найдено","Недостаточно данных")))),IF($R$8="SIGMOID_INC",MAX(Настройки!$B$14,$R$16+($R$17-$R$16)/(1+EXP(-$R$12*(IF(ISNUMBER(AW33),AW33,0)-$R$11)))),IF($R$8="SIGMOID_DEC",MAX(Настройки!$B$14,$R$16+($R$17-$R$16)/(1+EXP($R$12*(IF(ISNUMBER(AW33),AW33,0)-$R$11)))),IF($R$8="TOP_PERCENT",IF((COUNTIF(INDEX(Данные!$A$7:$CV$106,0,MATCH($R$9,Данные!$A$6:$CV$6,0)),"&gt;"&amp;IF(ISNUMBER(AW33),AW33,0))+COUNTIFS(INDEX(Данные!$A$7:$CV$106,0,MATCH($R$9,Данные!$A$6:$CV$6,0)),IF(ISNUMBER(AW33),AW33,0),Данные!$A$7:$A$106,"&lt;"&amp;$A33)+1)/COUNT(INDEX(Данные!$A$7:$CV$106,0,MATCH($R$9,Данные!$A$6:$CV$6,0)))&lt;=$R$11,$R$14,$R$15),IF($R$8="MANUAL_MU",MAX(Настройки!$B$14,MIN(1,IF(ISNUMBER(AW33),AW33,0))),IF($R$8="COUNT_FLAG_RULE",IF(IF(ISNUMBER(AW33),AW33,0)&lt;=$R$11,$R$14,IF(IF(ISNUMBER(AW33),AW33,0)&gt;=$R$12,$R$15,IF(OR(LOWER(LEFT(CB33&amp;"",2))="да",CB33=1),$R$13,$R$15))),IF(OR(AND($R$8="YES_NO",OR(LOWER(LEFT(AW33&amp;"",2))="да",AW33=1)),AND($R$8="THRESHOLD_GE",IF(ISNUMBER(AW33),AW33,0)&gt;=$R$11),AND($R$8="THRESHOLD_GT",IF(ISNUMBER(AW33),AW33,0)&gt;$R$11),AND($R$8="THRESHOLD_LE",IF(ISNUMBER(AW33),AW33,0)&lt;=$R$11),AND($R$8="THRESHOLD_LT",IF(ISNUMBER(AW33),AW33,0)&lt;$R$11),AND($R$8="CHANGE_PCT_GE",IF(IF(ISNUMBER(CB33),CB33,0)=0,IF(ISNUMBER(AW33),AW33,0)&gt;0,(IF(ISNUMBER(AW33),AW33,0)-IF(ISNUMBER(CB33),CB33,0))/ABS(IF(ISNUMBER(CB33),CB33,0))&gt;=$R$11)),AND($R$8="CHANGE_ABS_GE",ABS(IF(ISNUMBER(AW33),AW33,0)-IF(ISNUMBER(CB33),CB33,0))&gt;=$R$11),AND($R$8="COUNT_LT",IF(ISNUMBER(AW33),AW33,0)&lt;$R$11),AND($R$8="COUNT_LE",IF(ISNUMBER(AW33),AW33,0)&lt;=$R$11),AND($R$8="AND_YES",OR(LOWER(LEFT(AW33&amp;"",2))="да",AW33=1),OR(LOWER(LEFT(CB33&amp;"",2))="да",CB33=1)),AND($R$8="OR_YES",OR(OR(LOWER(LEFT(AW33&amp;"",2))="да",AW33=1),OR(LOWER(LEFT(CB33&amp;"",2))="да",CB33=1)))),$R$14,$R$15))))))))))</f>
        <v/>
      </c>
      <c r="S33" s="70" t="str">
        <f>IF($A33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33="#FIELD",AX33="",AND(OR($S$8="CHANGE_PCT_GE",$S$8="CHANGE_ABS_GE",$S$8="COUNT_FLAG_RULE",$S$8="AND_YES",$S$8="OR_YES"),OR(CC33="#FIELD",CC33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33)))),IF($S$18="LOW_MU",MAX(Настройки!$B$14,$S$16),IF($S$18="NEUTRAL",Настройки!$B$15,IF($S$18="IGNORE","IGNORE",IF(OR(AX33="#FIELD",CC33="#FIELD"),"Поле не найдено","Недостаточно данных")))),IF($S$8="SIGMOID_INC",MAX(Настройки!$B$14,$S$16+($S$17-$S$16)/(1+EXP(-$S$12*(IF(ISNUMBER(AX33),AX33,0)-$S$11)))),IF($S$8="SIGMOID_DEC",MAX(Настройки!$B$14,$S$16+($S$17-$S$16)/(1+EXP($S$12*(IF(ISNUMBER(AX33),AX33,0)-$S$11)))),IF($S$8="TOP_PERCENT",IF((COUNTIF(INDEX(Данные!$A$7:$CV$106,0,MATCH($S$9,Данные!$A$6:$CV$6,0)),"&gt;"&amp;IF(ISNUMBER(AX33),AX33,0))+COUNTIFS(INDEX(Данные!$A$7:$CV$106,0,MATCH($S$9,Данные!$A$6:$CV$6,0)),IF(ISNUMBER(AX33),AX33,0),Данные!$A$7:$A$106,"&lt;"&amp;$A33)+1)/COUNT(INDEX(Данные!$A$7:$CV$106,0,MATCH($S$9,Данные!$A$6:$CV$6,0)))&lt;=$S$11,$S$14,$S$15),IF($S$8="MANUAL_MU",MAX(Настройки!$B$14,MIN(1,IF(ISNUMBER(AX33),AX33,0))),IF($S$8="COUNT_FLAG_RULE",IF(IF(ISNUMBER(AX33),AX33,0)&lt;=$S$11,$S$14,IF(IF(ISNUMBER(AX33),AX33,0)&gt;=$S$12,$S$15,IF(OR(LOWER(LEFT(CC33&amp;"",2))="да",CC33=1),$S$13,$S$15))),IF(OR(AND($S$8="YES_NO",OR(LOWER(LEFT(AX33&amp;"",2))="да",AX33=1)),AND($S$8="THRESHOLD_GE",IF(ISNUMBER(AX33),AX33,0)&gt;=$S$11),AND($S$8="THRESHOLD_GT",IF(ISNUMBER(AX33),AX33,0)&gt;$S$11),AND($S$8="THRESHOLD_LE",IF(ISNUMBER(AX33),AX33,0)&lt;=$S$11),AND($S$8="THRESHOLD_LT",IF(ISNUMBER(AX33),AX33,0)&lt;$S$11),AND($S$8="CHANGE_PCT_GE",IF(IF(ISNUMBER(CC33),CC33,0)=0,IF(ISNUMBER(AX33),AX33,0)&gt;0,(IF(ISNUMBER(AX33),AX33,0)-IF(ISNUMBER(CC33),CC33,0))/ABS(IF(ISNUMBER(CC33),CC33,0))&gt;=$S$11)),AND($S$8="CHANGE_ABS_GE",ABS(IF(ISNUMBER(AX33),AX33,0)-IF(ISNUMBER(CC33),CC33,0))&gt;=$S$11),AND($S$8="COUNT_LT",IF(ISNUMBER(AX33),AX33,0)&lt;$S$11),AND($S$8="COUNT_LE",IF(ISNUMBER(AX33),AX33,0)&lt;=$S$11),AND($S$8="AND_YES",OR(LOWER(LEFT(AX33&amp;"",2))="да",AX33=1),OR(LOWER(LEFT(CC33&amp;"",2))="да",CC33=1)),AND($S$8="OR_YES",OR(OR(LOWER(LEFT(AX33&amp;"",2))="да",AX33=1),OR(LOWER(LEFT(CC33&amp;"",2))="да",CC33=1)))),$S$14,$S$15))))))))))</f>
        <v/>
      </c>
      <c r="T33" s="70" t="str">
        <f>IF($A33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33="#FIELD",AY33="",AND(OR($T$8="CHANGE_PCT_GE",$T$8="CHANGE_ABS_GE",$T$8="COUNT_FLAG_RULE",$T$8="AND_YES",$T$8="OR_YES"),OR(CD33="#FIELD",CD33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33)))),IF($T$18="LOW_MU",MAX(Настройки!$B$14,$T$16),IF($T$18="NEUTRAL",Настройки!$B$15,IF($T$18="IGNORE","IGNORE",IF(OR(AY33="#FIELD",CD33="#FIELD"),"Поле не найдено","Недостаточно данных")))),IF($T$8="SIGMOID_INC",MAX(Настройки!$B$14,$T$16+($T$17-$T$16)/(1+EXP(-$T$12*(IF(ISNUMBER(AY33),AY33,0)-$T$11)))),IF($T$8="SIGMOID_DEC",MAX(Настройки!$B$14,$T$16+($T$17-$T$16)/(1+EXP($T$12*(IF(ISNUMBER(AY33),AY33,0)-$T$11)))),IF($T$8="TOP_PERCENT",IF((COUNTIF(INDEX(Данные!$A$7:$CV$106,0,MATCH($T$9,Данные!$A$6:$CV$6,0)),"&gt;"&amp;IF(ISNUMBER(AY33),AY33,0))+COUNTIFS(INDEX(Данные!$A$7:$CV$106,0,MATCH($T$9,Данные!$A$6:$CV$6,0)),IF(ISNUMBER(AY33),AY33,0),Данные!$A$7:$A$106,"&lt;"&amp;$A33)+1)/COUNT(INDEX(Данные!$A$7:$CV$106,0,MATCH($T$9,Данные!$A$6:$CV$6,0)))&lt;=$T$11,$T$14,$T$15),IF($T$8="MANUAL_MU",MAX(Настройки!$B$14,MIN(1,IF(ISNUMBER(AY33),AY33,0))),IF($T$8="COUNT_FLAG_RULE",IF(IF(ISNUMBER(AY33),AY33,0)&lt;=$T$11,$T$14,IF(IF(ISNUMBER(AY33),AY33,0)&gt;=$T$12,$T$15,IF(OR(LOWER(LEFT(CD33&amp;"",2))="да",CD33=1),$T$13,$T$15))),IF(OR(AND($T$8="YES_NO",OR(LOWER(LEFT(AY33&amp;"",2))="да",AY33=1)),AND($T$8="THRESHOLD_GE",IF(ISNUMBER(AY33),AY33,0)&gt;=$T$11),AND($T$8="THRESHOLD_GT",IF(ISNUMBER(AY33),AY33,0)&gt;$T$11),AND($T$8="THRESHOLD_LE",IF(ISNUMBER(AY33),AY33,0)&lt;=$T$11),AND($T$8="THRESHOLD_LT",IF(ISNUMBER(AY33),AY33,0)&lt;$T$11),AND($T$8="CHANGE_PCT_GE",IF(IF(ISNUMBER(CD33),CD33,0)=0,IF(ISNUMBER(AY33),AY33,0)&gt;0,(IF(ISNUMBER(AY33),AY33,0)-IF(ISNUMBER(CD33),CD33,0))/ABS(IF(ISNUMBER(CD33),CD33,0))&gt;=$T$11)),AND($T$8="CHANGE_ABS_GE",ABS(IF(ISNUMBER(AY33),AY33,0)-IF(ISNUMBER(CD33),CD33,0))&gt;=$T$11),AND($T$8="COUNT_LT",IF(ISNUMBER(AY33),AY33,0)&lt;$T$11),AND($T$8="COUNT_LE",IF(ISNUMBER(AY33),AY33,0)&lt;=$T$11),AND($T$8="AND_YES",OR(LOWER(LEFT(AY33&amp;"",2))="да",AY33=1),OR(LOWER(LEFT(CD33&amp;"",2))="да",CD33=1)),AND($T$8="OR_YES",OR(OR(LOWER(LEFT(AY33&amp;"",2))="да",AY33=1),OR(LOWER(LEFT(CD33&amp;"",2))="да",CD33=1)))),$T$14,$T$15))))))))))</f>
        <v/>
      </c>
      <c r="U33" s="70" t="str">
        <f>IF($A33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33="#FIELD",AZ33="",AND(OR($U$8="CHANGE_PCT_GE",$U$8="CHANGE_ABS_GE",$U$8="COUNT_FLAG_RULE",$U$8="AND_YES",$U$8="OR_YES"),OR(CE33="#FIELD",CE33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33)))),IF($U$18="LOW_MU",MAX(Настройки!$B$14,$U$16),IF($U$18="NEUTRAL",Настройки!$B$15,IF($U$18="IGNORE","IGNORE",IF(OR(AZ33="#FIELD",CE33="#FIELD"),"Поле не найдено","Недостаточно данных")))),IF($U$8="SIGMOID_INC",MAX(Настройки!$B$14,$U$16+($U$17-$U$16)/(1+EXP(-$U$12*(IF(ISNUMBER(AZ33),AZ33,0)-$U$11)))),IF($U$8="SIGMOID_DEC",MAX(Настройки!$B$14,$U$16+($U$17-$U$16)/(1+EXP($U$12*(IF(ISNUMBER(AZ33),AZ33,0)-$U$11)))),IF($U$8="TOP_PERCENT",IF((COUNTIF(INDEX(Данные!$A$7:$CV$106,0,MATCH($U$9,Данные!$A$6:$CV$6,0)),"&gt;"&amp;IF(ISNUMBER(AZ33),AZ33,0))+COUNTIFS(INDEX(Данные!$A$7:$CV$106,0,MATCH($U$9,Данные!$A$6:$CV$6,0)),IF(ISNUMBER(AZ33),AZ33,0),Данные!$A$7:$A$106,"&lt;"&amp;$A33)+1)/COUNT(INDEX(Данные!$A$7:$CV$106,0,MATCH($U$9,Данные!$A$6:$CV$6,0)))&lt;=$U$11,$U$14,$U$15),IF($U$8="MANUAL_MU",MAX(Настройки!$B$14,MIN(1,IF(ISNUMBER(AZ33),AZ33,0))),IF($U$8="COUNT_FLAG_RULE",IF(IF(ISNUMBER(AZ33),AZ33,0)&lt;=$U$11,$U$14,IF(IF(ISNUMBER(AZ33),AZ33,0)&gt;=$U$12,$U$15,IF(OR(LOWER(LEFT(CE33&amp;"",2))="да",CE33=1),$U$13,$U$15))),IF(OR(AND($U$8="YES_NO",OR(LOWER(LEFT(AZ33&amp;"",2))="да",AZ33=1)),AND($U$8="THRESHOLD_GE",IF(ISNUMBER(AZ33),AZ33,0)&gt;=$U$11),AND($U$8="THRESHOLD_GT",IF(ISNUMBER(AZ33),AZ33,0)&gt;$U$11),AND($U$8="THRESHOLD_LE",IF(ISNUMBER(AZ33),AZ33,0)&lt;=$U$11),AND($U$8="THRESHOLD_LT",IF(ISNUMBER(AZ33),AZ33,0)&lt;$U$11),AND($U$8="CHANGE_PCT_GE",IF(IF(ISNUMBER(CE33),CE33,0)=0,IF(ISNUMBER(AZ33),AZ33,0)&gt;0,(IF(ISNUMBER(AZ33),AZ33,0)-IF(ISNUMBER(CE33),CE33,0))/ABS(IF(ISNUMBER(CE33),CE33,0))&gt;=$U$11)),AND($U$8="CHANGE_ABS_GE",ABS(IF(ISNUMBER(AZ33),AZ33,0)-IF(ISNUMBER(CE33),CE33,0))&gt;=$U$11),AND($U$8="COUNT_LT",IF(ISNUMBER(AZ33),AZ33,0)&lt;$U$11),AND($U$8="COUNT_LE",IF(ISNUMBER(AZ33),AZ33,0)&lt;=$U$11),AND($U$8="AND_YES",OR(LOWER(LEFT(AZ33&amp;"",2))="да",AZ33=1),OR(LOWER(LEFT(CE33&amp;"",2))="да",CE33=1)),AND($U$8="OR_YES",OR(OR(LOWER(LEFT(AZ33&amp;"",2))="да",AZ33=1),OR(LOWER(LEFT(CE33&amp;"",2))="да",CE33=1)))),$U$14,$U$15))))))))))</f>
        <v/>
      </c>
      <c r="V33" s="70" t="str">
        <f>IF($A33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33="#FIELD",BA33="",AND(OR($V$8="CHANGE_PCT_GE",$V$8="CHANGE_ABS_GE",$V$8="COUNT_FLAG_RULE",$V$8="AND_YES",$V$8="OR_YES"),OR(CF33="#FIELD",CF33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33)))),IF($V$18="LOW_MU",MAX(Настройки!$B$14,$V$16),IF($V$18="NEUTRAL",Настройки!$B$15,IF($V$18="IGNORE","IGNORE",IF(OR(BA33="#FIELD",CF33="#FIELD"),"Поле не найдено","Недостаточно данных")))),IF($V$8="SIGMOID_INC",MAX(Настройки!$B$14,$V$16+($V$17-$V$16)/(1+EXP(-$V$12*(IF(ISNUMBER(BA33),BA33,0)-$V$11)))),IF($V$8="SIGMOID_DEC",MAX(Настройки!$B$14,$V$16+($V$17-$V$16)/(1+EXP($V$12*(IF(ISNUMBER(BA33),BA33,0)-$V$11)))),IF($V$8="TOP_PERCENT",IF((COUNTIF(INDEX(Данные!$A$7:$CV$106,0,MATCH($V$9,Данные!$A$6:$CV$6,0)),"&gt;"&amp;IF(ISNUMBER(BA33),BA33,0))+COUNTIFS(INDEX(Данные!$A$7:$CV$106,0,MATCH($V$9,Данные!$A$6:$CV$6,0)),IF(ISNUMBER(BA33),BA33,0),Данные!$A$7:$A$106,"&lt;"&amp;$A33)+1)/COUNT(INDEX(Данные!$A$7:$CV$106,0,MATCH($V$9,Данные!$A$6:$CV$6,0)))&lt;=$V$11,$V$14,$V$15),IF($V$8="MANUAL_MU",MAX(Настройки!$B$14,MIN(1,IF(ISNUMBER(BA33),BA33,0))),IF($V$8="COUNT_FLAG_RULE",IF(IF(ISNUMBER(BA33),BA33,0)&lt;=$V$11,$V$14,IF(IF(ISNUMBER(BA33),BA33,0)&gt;=$V$12,$V$15,IF(OR(LOWER(LEFT(CF33&amp;"",2))="да",CF33=1),$V$13,$V$15))),IF(OR(AND($V$8="YES_NO",OR(LOWER(LEFT(BA33&amp;"",2))="да",BA33=1)),AND($V$8="THRESHOLD_GE",IF(ISNUMBER(BA33),BA33,0)&gt;=$V$11),AND($V$8="THRESHOLD_GT",IF(ISNUMBER(BA33),BA33,0)&gt;$V$11),AND($V$8="THRESHOLD_LE",IF(ISNUMBER(BA33),BA33,0)&lt;=$V$11),AND($V$8="THRESHOLD_LT",IF(ISNUMBER(BA33),BA33,0)&lt;$V$11),AND($V$8="CHANGE_PCT_GE",IF(IF(ISNUMBER(CF33),CF33,0)=0,IF(ISNUMBER(BA33),BA33,0)&gt;0,(IF(ISNUMBER(BA33),BA33,0)-IF(ISNUMBER(CF33),CF33,0))/ABS(IF(ISNUMBER(CF33),CF33,0))&gt;=$V$11)),AND($V$8="CHANGE_ABS_GE",ABS(IF(ISNUMBER(BA33),BA33,0)-IF(ISNUMBER(CF33),CF33,0))&gt;=$V$11),AND($V$8="COUNT_LT",IF(ISNUMBER(BA33),BA33,0)&lt;$V$11),AND($V$8="COUNT_LE",IF(ISNUMBER(BA33),BA33,0)&lt;=$V$11),AND($V$8="AND_YES",OR(LOWER(LEFT(BA33&amp;"",2))="да",BA33=1),OR(LOWER(LEFT(CF33&amp;"",2))="да",CF33=1)),AND($V$8="OR_YES",OR(OR(LOWER(LEFT(BA33&amp;"",2))="да",BA33=1),OR(LOWER(LEFT(CF33&amp;"",2))="да",CF33=1)))),$V$14,$V$15))))))))))</f>
        <v/>
      </c>
      <c r="W33" s="70" t="str">
        <f>IF($A33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33="#FIELD",BB33="",AND(OR($W$8="CHANGE_PCT_GE",$W$8="CHANGE_ABS_GE",$W$8="COUNT_FLAG_RULE",$W$8="AND_YES",$W$8="OR_YES"),OR(CG33="#FIELD",CG33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33)))),IF($W$18="LOW_MU",MAX(Настройки!$B$14,$W$16),IF($W$18="NEUTRAL",Настройки!$B$15,IF($W$18="IGNORE","IGNORE",IF(OR(BB33="#FIELD",CG33="#FIELD"),"Поле не найдено","Недостаточно данных")))),IF($W$8="SIGMOID_INC",MAX(Настройки!$B$14,$W$16+($W$17-$W$16)/(1+EXP(-$W$12*(IF(ISNUMBER(BB33),BB33,0)-$W$11)))),IF($W$8="SIGMOID_DEC",MAX(Настройки!$B$14,$W$16+($W$17-$W$16)/(1+EXP($W$12*(IF(ISNUMBER(BB33),BB33,0)-$W$11)))),IF($W$8="TOP_PERCENT",IF((COUNTIF(INDEX(Данные!$A$7:$CV$106,0,MATCH($W$9,Данные!$A$6:$CV$6,0)),"&gt;"&amp;IF(ISNUMBER(BB33),BB33,0))+COUNTIFS(INDEX(Данные!$A$7:$CV$106,0,MATCH($W$9,Данные!$A$6:$CV$6,0)),IF(ISNUMBER(BB33),BB33,0),Данные!$A$7:$A$106,"&lt;"&amp;$A33)+1)/COUNT(INDEX(Данные!$A$7:$CV$106,0,MATCH($W$9,Данные!$A$6:$CV$6,0)))&lt;=$W$11,$W$14,$W$15),IF($W$8="MANUAL_MU",MAX(Настройки!$B$14,MIN(1,IF(ISNUMBER(BB33),BB33,0))),IF($W$8="COUNT_FLAG_RULE",IF(IF(ISNUMBER(BB33),BB33,0)&lt;=$W$11,$W$14,IF(IF(ISNUMBER(BB33),BB33,0)&gt;=$W$12,$W$15,IF(OR(LOWER(LEFT(CG33&amp;"",2))="да",CG33=1),$W$13,$W$15))),IF(OR(AND($W$8="YES_NO",OR(LOWER(LEFT(BB33&amp;"",2))="да",BB33=1)),AND($W$8="THRESHOLD_GE",IF(ISNUMBER(BB33),BB33,0)&gt;=$W$11),AND($W$8="THRESHOLD_GT",IF(ISNUMBER(BB33),BB33,0)&gt;$W$11),AND($W$8="THRESHOLD_LE",IF(ISNUMBER(BB33),BB33,0)&lt;=$W$11),AND($W$8="THRESHOLD_LT",IF(ISNUMBER(BB33),BB33,0)&lt;$W$11),AND($W$8="CHANGE_PCT_GE",IF(IF(ISNUMBER(CG33),CG33,0)=0,IF(ISNUMBER(BB33),BB33,0)&gt;0,(IF(ISNUMBER(BB33),BB33,0)-IF(ISNUMBER(CG33),CG33,0))/ABS(IF(ISNUMBER(CG33),CG33,0))&gt;=$W$11)),AND($W$8="CHANGE_ABS_GE",ABS(IF(ISNUMBER(BB33),BB33,0)-IF(ISNUMBER(CG33),CG33,0))&gt;=$W$11),AND($W$8="COUNT_LT",IF(ISNUMBER(BB33),BB33,0)&lt;$W$11),AND($W$8="COUNT_LE",IF(ISNUMBER(BB33),BB33,0)&lt;=$W$11),AND($W$8="AND_YES",OR(LOWER(LEFT(BB33&amp;"",2))="да",BB33=1),OR(LOWER(LEFT(CG33&amp;"",2))="да",CG33=1)),AND($W$8="OR_YES",OR(OR(LOWER(LEFT(BB33&amp;"",2))="да",BB33=1),OR(LOWER(LEFT(CG33&amp;"",2))="да",CG33=1)))),$W$14,$W$15))))))))))</f>
        <v/>
      </c>
      <c r="X33" s="70" t="str">
        <f>IF($A33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33="#FIELD",BC33="",AND(OR($X$8="CHANGE_PCT_GE",$X$8="CHANGE_ABS_GE",$X$8="COUNT_FLAG_RULE",$X$8="AND_YES",$X$8="OR_YES"),OR(CH33="#FIELD",CH33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33)))),IF($X$18="LOW_MU",MAX(Настройки!$B$14,$X$16),IF($X$18="NEUTRAL",Настройки!$B$15,IF($X$18="IGNORE","IGNORE",IF(OR(BC33="#FIELD",CH33="#FIELD"),"Поле не найдено","Недостаточно данных")))),IF($X$8="SIGMOID_INC",MAX(Настройки!$B$14,$X$16+($X$17-$X$16)/(1+EXP(-$X$12*(IF(ISNUMBER(BC33),BC33,0)-$X$11)))),IF($X$8="SIGMOID_DEC",MAX(Настройки!$B$14,$X$16+($X$17-$X$16)/(1+EXP($X$12*(IF(ISNUMBER(BC33),BC33,0)-$X$11)))),IF($X$8="TOP_PERCENT",IF((COUNTIF(INDEX(Данные!$A$7:$CV$106,0,MATCH($X$9,Данные!$A$6:$CV$6,0)),"&gt;"&amp;IF(ISNUMBER(BC33),BC33,0))+COUNTIFS(INDEX(Данные!$A$7:$CV$106,0,MATCH($X$9,Данные!$A$6:$CV$6,0)),IF(ISNUMBER(BC33),BC33,0),Данные!$A$7:$A$106,"&lt;"&amp;$A33)+1)/COUNT(INDEX(Данные!$A$7:$CV$106,0,MATCH($X$9,Данные!$A$6:$CV$6,0)))&lt;=$X$11,$X$14,$X$15),IF($X$8="MANUAL_MU",MAX(Настройки!$B$14,MIN(1,IF(ISNUMBER(BC33),BC33,0))),IF($X$8="COUNT_FLAG_RULE",IF(IF(ISNUMBER(BC33),BC33,0)&lt;=$X$11,$X$14,IF(IF(ISNUMBER(BC33),BC33,0)&gt;=$X$12,$X$15,IF(OR(LOWER(LEFT(CH33&amp;"",2))="да",CH33=1),$X$13,$X$15))),IF(OR(AND($X$8="YES_NO",OR(LOWER(LEFT(BC33&amp;"",2))="да",BC33=1)),AND($X$8="THRESHOLD_GE",IF(ISNUMBER(BC33),BC33,0)&gt;=$X$11),AND($X$8="THRESHOLD_GT",IF(ISNUMBER(BC33),BC33,0)&gt;$X$11),AND($X$8="THRESHOLD_LE",IF(ISNUMBER(BC33),BC33,0)&lt;=$X$11),AND($X$8="THRESHOLD_LT",IF(ISNUMBER(BC33),BC33,0)&lt;$X$11),AND($X$8="CHANGE_PCT_GE",IF(IF(ISNUMBER(CH33),CH33,0)=0,IF(ISNUMBER(BC33),BC33,0)&gt;0,(IF(ISNUMBER(BC33),BC33,0)-IF(ISNUMBER(CH33),CH33,0))/ABS(IF(ISNUMBER(CH33),CH33,0))&gt;=$X$11)),AND($X$8="CHANGE_ABS_GE",ABS(IF(ISNUMBER(BC33),BC33,0)-IF(ISNUMBER(CH33),CH33,0))&gt;=$X$11),AND($X$8="COUNT_LT",IF(ISNUMBER(BC33),BC33,0)&lt;$X$11),AND($X$8="COUNT_LE",IF(ISNUMBER(BC33),BC33,0)&lt;=$X$11),AND($X$8="AND_YES",OR(LOWER(LEFT(BC33&amp;"",2))="да",BC33=1),OR(LOWER(LEFT(CH33&amp;"",2))="да",CH33=1)),AND($X$8="OR_YES",OR(OR(LOWER(LEFT(BC33&amp;"",2))="да",BC33=1),OR(LOWER(LEFT(CH33&amp;"",2))="да",CH33=1)))),$X$14,$X$15))))))))))</f>
        <v/>
      </c>
      <c r="Y33" s="70" t="str">
        <f>IF($A33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33="#FIELD",BD33="",AND(OR($Y$8="CHANGE_PCT_GE",$Y$8="CHANGE_ABS_GE",$Y$8="COUNT_FLAG_RULE",$Y$8="AND_YES",$Y$8="OR_YES"),OR(CI33="#FIELD",CI33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33)))),IF($Y$18="LOW_MU",MAX(Настройки!$B$14,$Y$16),IF($Y$18="NEUTRAL",Настройки!$B$15,IF($Y$18="IGNORE","IGNORE",IF(OR(BD33="#FIELD",CI33="#FIELD"),"Поле не найдено","Недостаточно данных")))),IF($Y$8="SIGMOID_INC",MAX(Настройки!$B$14,$Y$16+($Y$17-$Y$16)/(1+EXP(-$Y$12*(IF(ISNUMBER(BD33),BD33,0)-$Y$11)))),IF($Y$8="SIGMOID_DEC",MAX(Настройки!$B$14,$Y$16+($Y$17-$Y$16)/(1+EXP($Y$12*(IF(ISNUMBER(BD33),BD33,0)-$Y$11)))),IF($Y$8="TOP_PERCENT",IF((COUNTIF(INDEX(Данные!$A$7:$CV$106,0,MATCH($Y$9,Данные!$A$6:$CV$6,0)),"&gt;"&amp;IF(ISNUMBER(BD33),BD33,0))+COUNTIFS(INDEX(Данные!$A$7:$CV$106,0,MATCH($Y$9,Данные!$A$6:$CV$6,0)),IF(ISNUMBER(BD33),BD33,0),Данные!$A$7:$A$106,"&lt;"&amp;$A33)+1)/COUNT(INDEX(Данные!$A$7:$CV$106,0,MATCH($Y$9,Данные!$A$6:$CV$6,0)))&lt;=$Y$11,$Y$14,$Y$15),IF($Y$8="MANUAL_MU",MAX(Настройки!$B$14,MIN(1,IF(ISNUMBER(BD33),BD33,0))),IF($Y$8="COUNT_FLAG_RULE",IF(IF(ISNUMBER(BD33),BD33,0)&lt;=$Y$11,$Y$14,IF(IF(ISNUMBER(BD33),BD33,0)&gt;=$Y$12,$Y$15,IF(OR(LOWER(LEFT(CI33&amp;"",2))="да",CI33=1),$Y$13,$Y$15))),IF(OR(AND($Y$8="YES_NO",OR(LOWER(LEFT(BD33&amp;"",2))="да",BD33=1)),AND($Y$8="THRESHOLD_GE",IF(ISNUMBER(BD33),BD33,0)&gt;=$Y$11),AND($Y$8="THRESHOLD_GT",IF(ISNUMBER(BD33),BD33,0)&gt;$Y$11),AND($Y$8="THRESHOLD_LE",IF(ISNUMBER(BD33),BD33,0)&lt;=$Y$11),AND($Y$8="THRESHOLD_LT",IF(ISNUMBER(BD33),BD33,0)&lt;$Y$11),AND($Y$8="CHANGE_PCT_GE",IF(IF(ISNUMBER(CI33),CI33,0)=0,IF(ISNUMBER(BD33),BD33,0)&gt;0,(IF(ISNUMBER(BD33),BD33,0)-IF(ISNUMBER(CI33),CI33,0))/ABS(IF(ISNUMBER(CI33),CI33,0))&gt;=$Y$11)),AND($Y$8="CHANGE_ABS_GE",ABS(IF(ISNUMBER(BD33),BD33,0)-IF(ISNUMBER(CI33),CI33,0))&gt;=$Y$11),AND($Y$8="COUNT_LT",IF(ISNUMBER(BD33),BD33,0)&lt;$Y$11),AND($Y$8="COUNT_LE",IF(ISNUMBER(BD33),BD33,0)&lt;=$Y$11),AND($Y$8="AND_YES",OR(LOWER(LEFT(BD33&amp;"",2))="да",BD33=1),OR(LOWER(LEFT(CI33&amp;"",2))="да",CI33=1)),AND($Y$8="OR_YES",OR(OR(LOWER(LEFT(BD33&amp;"",2))="да",BD33=1),OR(LOWER(LEFT(CI33&amp;"",2))="да",CI33=1)))),$Y$14,$Y$15))))))))))</f>
        <v/>
      </c>
      <c r="Z33" s="70" t="str">
        <f>IF($A33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33="#FIELD",BE33="",AND(OR($Z$8="CHANGE_PCT_GE",$Z$8="CHANGE_ABS_GE",$Z$8="COUNT_FLAG_RULE",$Z$8="AND_YES",$Z$8="OR_YES"),OR(CJ33="#FIELD",CJ33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33)))),IF($Z$18="LOW_MU",MAX(Настройки!$B$14,$Z$16),IF($Z$18="NEUTRAL",Настройки!$B$15,IF($Z$18="IGNORE","IGNORE",IF(OR(BE33="#FIELD",CJ33="#FIELD"),"Поле не найдено","Недостаточно данных")))),IF($Z$8="SIGMOID_INC",MAX(Настройки!$B$14,$Z$16+($Z$17-$Z$16)/(1+EXP(-$Z$12*(IF(ISNUMBER(BE33),BE33,0)-$Z$11)))),IF($Z$8="SIGMOID_DEC",MAX(Настройки!$B$14,$Z$16+($Z$17-$Z$16)/(1+EXP($Z$12*(IF(ISNUMBER(BE33),BE33,0)-$Z$11)))),IF($Z$8="TOP_PERCENT",IF((COUNTIF(INDEX(Данные!$A$7:$CV$106,0,MATCH($Z$9,Данные!$A$6:$CV$6,0)),"&gt;"&amp;IF(ISNUMBER(BE33),BE33,0))+COUNTIFS(INDEX(Данные!$A$7:$CV$106,0,MATCH($Z$9,Данные!$A$6:$CV$6,0)),IF(ISNUMBER(BE33),BE33,0),Данные!$A$7:$A$106,"&lt;"&amp;$A33)+1)/COUNT(INDEX(Данные!$A$7:$CV$106,0,MATCH($Z$9,Данные!$A$6:$CV$6,0)))&lt;=$Z$11,$Z$14,$Z$15),IF($Z$8="MANUAL_MU",MAX(Настройки!$B$14,MIN(1,IF(ISNUMBER(BE33),BE33,0))),IF($Z$8="COUNT_FLAG_RULE",IF(IF(ISNUMBER(BE33),BE33,0)&lt;=$Z$11,$Z$14,IF(IF(ISNUMBER(BE33),BE33,0)&gt;=$Z$12,$Z$15,IF(OR(LOWER(LEFT(CJ33&amp;"",2))="да",CJ33=1),$Z$13,$Z$15))),IF(OR(AND($Z$8="YES_NO",OR(LOWER(LEFT(BE33&amp;"",2))="да",BE33=1)),AND($Z$8="THRESHOLD_GE",IF(ISNUMBER(BE33),BE33,0)&gt;=$Z$11),AND($Z$8="THRESHOLD_GT",IF(ISNUMBER(BE33),BE33,0)&gt;$Z$11),AND($Z$8="THRESHOLD_LE",IF(ISNUMBER(BE33),BE33,0)&lt;=$Z$11),AND($Z$8="THRESHOLD_LT",IF(ISNUMBER(BE33),BE33,0)&lt;$Z$11),AND($Z$8="CHANGE_PCT_GE",IF(IF(ISNUMBER(CJ33),CJ33,0)=0,IF(ISNUMBER(BE33),BE33,0)&gt;0,(IF(ISNUMBER(BE33),BE33,0)-IF(ISNUMBER(CJ33),CJ33,0))/ABS(IF(ISNUMBER(CJ33),CJ33,0))&gt;=$Z$11)),AND($Z$8="CHANGE_ABS_GE",ABS(IF(ISNUMBER(BE33),BE33,0)-IF(ISNUMBER(CJ33),CJ33,0))&gt;=$Z$11),AND($Z$8="COUNT_LT",IF(ISNUMBER(BE33),BE33,0)&lt;$Z$11),AND($Z$8="COUNT_LE",IF(ISNUMBER(BE33),BE33,0)&lt;=$Z$11),AND($Z$8="AND_YES",OR(LOWER(LEFT(BE33&amp;"",2))="да",BE33=1),OR(LOWER(LEFT(CJ33&amp;"",2))="да",CJ33=1)),AND($Z$8="OR_YES",OR(OR(LOWER(LEFT(BE33&amp;"",2))="да",BE33=1),OR(LOWER(LEFT(CJ33&amp;"",2))="да",CJ33=1)))),$Z$14,$Z$15))))))))))</f>
        <v/>
      </c>
      <c r="AA33" s="70" t="str">
        <f>IF($A33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33="#FIELD",BF33="",AND(OR($AA$8="CHANGE_PCT_GE",$AA$8="CHANGE_ABS_GE",$AA$8="COUNT_FLAG_RULE",$AA$8="AND_YES",$AA$8="OR_YES"),OR(CK33="#FIELD",CK33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33)))),IF($AA$18="LOW_MU",MAX(Настройки!$B$14,$AA$16),IF($AA$18="NEUTRAL",Настройки!$B$15,IF($AA$18="IGNORE","IGNORE",IF(OR(BF33="#FIELD",CK33="#FIELD"),"Поле не найдено","Недостаточно данных")))),IF($AA$8="SIGMOID_INC",MAX(Настройки!$B$14,$AA$16+($AA$17-$AA$16)/(1+EXP(-$AA$12*(IF(ISNUMBER(BF33),BF33,0)-$AA$11)))),IF($AA$8="SIGMOID_DEC",MAX(Настройки!$B$14,$AA$16+($AA$17-$AA$16)/(1+EXP($AA$12*(IF(ISNUMBER(BF33),BF33,0)-$AA$11)))),IF($AA$8="TOP_PERCENT",IF((COUNTIF(INDEX(Данные!$A$7:$CV$106,0,MATCH($AA$9,Данные!$A$6:$CV$6,0)),"&gt;"&amp;IF(ISNUMBER(BF33),BF33,0))+COUNTIFS(INDEX(Данные!$A$7:$CV$106,0,MATCH($AA$9,Данные!$A$6:$CV$6,0)),IF(ISNUMBER(BF33),BF33,0),Данные!$A$7:$A$106,"&lt;"&amp;$A33)+1)/COUNT(INDEX(Данные!$A$7:$CV$106,0,MATCH($AA$9,Данные!$A$6:$CV$6,0)))&lt;=$AA$11,$AA$14,$AA$15),IF($AA$8="MANUAL_MU",MAX(Настройки!$B$14,MIN(1,IF(ISNUMBER(BF33),BF33,0))),IF($AA$8="COUNT_FLAG_RULE",IF(IF(ISNUMBER(BF33),BF33,0)&lt;=$AA$11,$AA$14,IF(IF(ISNUMBER(BF33),BF33,0)&gt;=$AA$12,$AA$15,IF(OR(LOWER(LEFT(CK33&amp;"",2))="да",CK33=1),$AA$13,$AA$15))),IF(OR(AND($AA$8="YES_NO",OR(LOWER(LEFT(BF33&amp;"",2))="да",BF33=1)),AND($AA$8="THRESHOLD_GE",IF(ISNUMBER(BF33),BF33,0)&gt;=$AA$11),AND($AA$8="THRESHOLD_GT",IF(ISNUMBER(BF33),BF33,0)&gt;$AA$11),AND($AA$8="THRESHOLD_LE",IF(ISNUMBER(BF33),BF33,0)&lt;=$AA$11),AND($AA$8="THRESHOLD_LT",IF(ISNUMBER(BF33),BF33,0)&lt;$AA$11),AND($AA$8="CHANGE_PCT_GE",IF(IF(ISNUMBER(CK33),CK33,0)=0,IF(ISNUMBER(BF33),BF33,0)&gt;0,(IF(ISNUMBER(BF33),BF33,0)-IF(ISNUMBER(CK33),CK33,0))/ABS(IF(ISNUMBER(CK33),CK33,0))&gt;=$AA$11)),AND($AA$8="CHANGE_ABS_GE",ABS(IF(ISNUMBER(BF33),BF33,0)-IF(ISNUMBER(CK33),CK33,0))&gt;=$AA$11),AND($AA$8="COUNT_LT",IF(ISNUMBER(BF33),BF33,0)&lt;$AA$11),AND($AA$8="COUNT_LE",IF(ISNUMBER(BF33),BF33,0)&lt;=$AA$11),AND($AA$8="AND_YES",OR(LOWER(LEFT(BF33&amp;"",2))="да",BF33=1),OR(LOWER(LEFT(CK33&amp;"",2))="да",CK33=1)),AND($AA$8="OR_YES",OR(OR(LOWER(LEFT(BF33&amp;"",2))="да",BF33=1),OR(LOWER(LEFT(CK33&amp;"",2))="да",CK33=1)))),$AA$14,$AA$15))))))))))</f>
        <v/>
      </c>
      <c r="AB33" s="70" t="str">
        <f>IF($A33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33="#FIELD",BG33="",AND(OR($AB$8="CHANGE_PCT_GE",$AB$8="CHANGE_ABS_GE",$AB$8="COUNT_FLAG_RULE",$AB$8="AND_YES",$AB$8="OR_YES"),OR(CL33="#FIELD",CL33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33)))),IF($AB$18="LOW_MU",MAX(Настройки!$B$14,$AB$16),IF($AB$18="NEUTRAL",Настройки!$B$15,IF($AB$18="IGNORE","IGNORE",IF(OR(BG33="#FIELD",CL33="#FIELD"),"Поле не найдено","Недостаточно данных")))),IF($AB$8="SIGMOID_INC",MAX(Настройки!$B$14,$AB$16+($AB$17-$AB$16)/(1+EXP(-$AB$12*(IF(ISNUMBER(BG33),BG33,0)-$AB$11)))),IF($AB$8="SIGMOID_DEC",MAX(Настройки!$B$14,$AB$16+($AB$17-$AB$16)/(1+EXP($AB$12*(IF(ISNUMBER(BG33),BG33,0)-$AB$11)))),IF($AB$8="TOP_PERCENT",IF((COUNTIF(INDEX(Данные!$A$7:$CV$106,0,MATCH($AB$9,Данные!$A$6:$CV$6,0)),"&gt;"&amp;IF(ISNUMBER(BG33),BG33,0))+COUNTIFS(INDEX(Данные!$A$7:$CV$106,0,MATCH($AB$9,Данные!$A$6:$CV$6,0)),IF(ISNUMBER(BG33),BG33,0),Данные!$A$7:$A$106,"&lt;"&amp;$A33)+1)/COUNT(INDEX(Данные!$A$7:$CV$106,0,MATCH($AB$9,Данные!$A$6:$CV$6,0)))&lt;=$AB$11,$AB$14,$AB$15),IF($AB$8="MANUAL_MU",MAX(Настройки!$B$14,MIN(1,IF(ISNUMBER(BG33),BG33,0))),IF($AB$8="COUNT_FLAG_RULE",IF(IF(ISNUMBER(BG33),BG33,0)&lt;=$AB$11,$AB$14,IF(IF(ISNUMBER(BG33),BG33,0)&gt;=$AB$12,$AB$15,IF(OR(LOWER(LEFT(CL33&amp;"",2))="да",CL33=1),$AB$13,$AB$15))),IF(OR(AND($AB$8="YES_NO",OR(LOWER(LEFT(BG33&amp;"",2))="да",BG33=1)),AND($AB$8="THRESHOLD_GE",IF(ISNUMBER(BG33),BG33,0)&gt;=$AB$11),AND($AB$8="THRESHOLD_GT",IF(ISNUMBER(BG33),BG33,0)&gt;$AB$11),AND($AB$8="THRESHOLD_LE",IF(ISNUMBER(BG33),BG33,0)&lt;=$AB$11),AND($AB$8="THRESHOLD_LT",IF(ISNUMBER(BG33),BG33,0)&lt;$AB$11),AND($AB$8="CHANGE_PCT_GE",IF(IF(ISNUMBER(CL33),CL33,0)=0,IF(ISNUMBER(BG33),BG33,0)&gt;0,(IF(ISNUMBER(BG33),BG33,0)-IF(ISNUMBER(CL33),CL33,0))/ABS(IF(ISNUMBER(CL33),CL33,0))&gt;=$AB$11)),AND($AB$8="CHANGE_ABS_GE",ABS(IF(ISNUMBER(BG33),BG33,0)-IF(ISNUMBER(CL33),CL33,0))&gt;=$AB$11),AND($AB$8="COUNT_LT",IF(ISNUMBER(BG33),BG33,0)&lt;$AB$11),AND($AB$8="COUNT_LE",IF(ISNUMBER(BG33),BG33,0)&lt;=$AB$11),AND($AB$8="AND_YES",OR(LOWER(LEFT(BG33&amp;"",2))="да",BG33=1),OR(LOWER(LEFT(CL33&amp;"",2))="да",CL33=1)),AND($AB$8="OR_YES",OR(OR(LOWER(LEFT(BG33&amp;"",2))="да",BG33=1),OR(LOWER(LEFT(CL33&amp;"",2))="да",CL33=1)))),$AB$14,$AB$15))))))))))</f>
        <v/>
      </c>
      <c r="AC33" s="70" t="str">
        <f>IF($A33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33="#FIELD",BH33="",AND(OR($AC$8="CHANGE_PCT_GE",$AC$8="CHANGE_ABS_GE",$AC$8="COUNT_FLAG_RULE",$AC$8="AND_YES",$AC$8="OR_YES"),OR(CM33="#FIELD",CM33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33)))),IF($AC$18="LOW_MU",MAX(Настройки!$B$14,$AC$16),IF($AC$18="NEUTRAL",Настройки!$B$15,IF($AC$18="IGNORE","IGNORE",IF(OR(BH33="#FIELD",CM33="#FIELD"),"Поле не найдено","Недостаточно данных")))),IF($AC$8="SIGMOID_INC",MAX(Настройки!$B$14,$AC$16+($AC$17-$AC$16)/(1+EXP(-$AC$12*(IF(ISNUMBER(BH33),BH33,0)-$AC$11)))),IF($AC$8="SIGMOID_DEC",MAX(Настройки!$B$14,$AC$16+($AC$17-$AC$16)/(1+EXP($AC$12*(IF(ISNUMBER(BH33),BH33,0)-$AC$11)))),IF($AC$8="TOP_PERCENT",IF((COUNTIF(INDEX(Данные!$A$7:$CV$106,0,MATCH($AC$9,Данные!$A$6:$CV$6,0)),"&gt;"&amp;IF(ISNUMBER(BH33),BH33,0))+COUNTIFS(INDEX(Данные!$A$7:$CV$106,0,MATCH($AC$9,Данные!$A$6:$CV$6,0)),IF(ISNUMBER(BH33),BH33,0),Данные!$A$7:$A$106,"&lt;"&amp;$A33)+1)/COUNT(INDEX(Данные!$A$7:$CV$106,0,MATCH($AC$9,Данные!$A$6:$CV$6,0)))&lt;=$AC$11,$AC$14,$AC$15),IF($AC$8="MANUAL_MU",MAX(Настройки!$B$14,MIN(1,IF(ISNUMBER(BH33),BH33,0))),IF($AC$8="COUNT_FLAG_RULE",IF(IF(ISNUMBER(BH33),BH33,0)&lt;=$AC$11,$AC$14,IF(IF(ISNUMBER(BH33),BH33,0)&gt;=$AC$12,$AC$15,IF(OR(LOWER(LEFT(CM33&amp;"",2))="да",CM33=1),$AC$13,$AC$15))),IF(OR(AND($AC$8="YES_NO",OR(LOWER(LEFT(BH33&amp;"",2))="да",BH33=1)),AND($AC$8="THRESHOLD_GE",IF(ISNUMBER(BH33),BH33,0)&gt;=$AC$11),AND($AC$8="THRESHOLD_GT",IF(ISNUMBER(BH33),BH33,0)&gt;$AC$11),AND($AC$8="THRESHOLD_LE",IF(ISNUMBER(BH33),BH33,0)&lt;=$AC$11),AND($AC$8="THRESHOLD_LT",IF(ISNUMBER(BH33),BH33,0)&lt;$AC$11),AND($AC$8="CHANGE_PCT_GE",IF(IF(ISNUMBER(CM33),CM33,0)=0,IF(ISNUMBER(BH33),BH33,0)&gt;0,(IF(ISNUMBER(BH33),BH33,0)-IF(ISNUMBER(CM33),CM33,0))/ABS(IF(ISNUMBER(CM33),CM33,0))&gt;=$AC$11)),AND($AC$8="CHANGE_ABS_GE",ABS(IF(ISNUMBER(BH33),BH33,0)-IF(ISNUMBER(CM33),CM33,0))&gt;=$AC$11),AND($AC$8="COUNT_LT",IF(ISNUMBER(BH33),BH33,0)&lt;$AC$11),AND($AC$8="COUNT_LE",IF(ISNUMBER(BH33),BH33,0)&lt;=$AC$11),AND($AC$8="AND_YES",OR(LOWER(LEFT(BH33&amp;"",2))="да",BH33=1),OR(LOWER(LEFT(CM33&amp;"",2))="да",CM33=1)),AND($AC$8="OR_YES",OR(OR(LOWER(LEFT(BH33&amp;"",2))="да",BH33=1),OR(LOWER(LEFT(CM33&amp;"",2))="да",CM33=1)))),$AC$14,$AC$15))))))))))</f>
        <v/>
      </c>
      <c r="AD33" s="70" t="str">
        <f>IF($A33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33="#FIELD",BI33="",AND(OR($AD$8="CHANGE_PCT_GE",$AD$8="CHANGE_ABS_GE",$AD$8="COUNT_FLAG_RULE",$AD$8="AND_YES",$AD$8="OR_YES"),OR(CN33="#FIELD",CN33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33)))),IF($AD$18="LOW_MU",MAX(Настройки!$B$14,$AD$16),IF($AD$18="NEUTRAL",Настройки!$B$15,IF($AD$18="IGNORE","IGNORE",IF(OR(BI33="#FIELD",CN33="#FIELD"),"Поле не найдено","Недостаточно данных")))),IF($AD$8="SIGMOID_INC",MAX(Настройки!$B$14,$AD$16+($AD$17-$AD$16)/(1+EXP(-$AD$12*(IF(ISNUMBER(BI33),BI33,0)-$AD$11)))),IF($AD$8="SIGMOID_DEC",MAX(Настройки!$B$14,$AD$16+($AD$17-$AD$16)/(1+EXP($AD$12*(IF(ISNUMBER(BI33),BI33,0)-$AD$11)))),IF($AD$8="TOP_PERCENT",IF((COUNTIF(INDEX(Данные!$A$7:$CV$106,0,MATCH($AD$9,Данные!$A$6:$CV$6,0)),"&gt;"&amp;IF(ISNUMBER(BI33),BI33,0))+COUNTIFS(INDEX(Данные!$A$7:$CV$106,0,MATCH($AD$9,Данные!$A$6:$CV$6,0)),IF(ISNUMBER(BI33),BI33,0),Данные!$A$7:$A$106,"&lt;"&amp;$A33)+1)/COUNT(INDEX(Данные!$A$7:$CV$106,0,MATCH($AD$9,Данные!$A$6:$CV$6,0)))&lt;=$AD$11,$AD$14,$AD$15),IF($AD$8="MANUAL_MU",MAX(Настройки!$B$14,MIN(1,IF(ISNUMBER(BI33),BI33,0))),IF($AD$8="COUNT_FLAG_RULE",IF(IF(ISNUMBER(BI33),BI33,0)&lt;=$AD$11,$AD$14,IF(IF(ISNUMBER(BI33),BI33,0)&gt;=$AD$12,$AD$15,IF(OR(LOWER(LEFT(CN33&amp;"",2))="да",CN33=1),$AD$13,$AD$15))),IF(OR(AND($AD$8="YES_NO",OR(LOWER(LEFT(BI33&amp;"",2))="да",BI33=1)),AND($AD$8="THRESHOLD_GE",IF(ISNUMBER(BI33),BI33,0)&gt;=$AD$11),AND($AD$8="THRESHOLD_GT",IF(ISNUMBER(BI33),BI33,0)&gt;$AD$11),AND($AD$8="THRESHOLD_LE",IF(ISNUMBER(BI33),BI33,0)&lt;=$AD$11),AND($AD$8="THRESHOLD_LT",IF(ISNUMBER(BI33),BI33,0)&lt;$AD$11),AND($AD$8="CHANGE_PCT_GE",IF(IF(ISNUMBER(CN33),CN33,0)=0,IF(ISNUMBER(BI33),BI33,0)&gt;0,(IF(ISNUMBER(BI33),BI33,0)-IF(ISNUMBER(CN33),CN33,0))/ABS(IF(ISNUMBER(CN33),CN33,0))&gt;=$AD$11)),AND($AD$8="CHANGE_ABS_GE",ABS(IF(ISNUMBER(BI33),BI33,0)-IF(ISNUMBER(CN33),CN33,0))&gt;=$AD$11),AND($AD$8="COUNT_LT",IF(ISNUMBER(BI33),BI33,0)&lt;$AD$11),AND($AD$8="COUNT_LE",IF(ISNUMBER(BI33),BI33,0)&lt;=$AD$11),AND($AD$8="AND_YES",OR(LOWER(LEFT(BI33&amp;"",2))="да",BI33=1),OR(LOWER(LEFT(CN33&amp;"",2))="да",CN33=1)),AND($AD$8="OR_YES",OR(OR(LOWER(LEFT(BI33&amp;"",2))="да",BI33=1),OR(LOWER(LEFT(CN33&amp;"",2))="да",CN33=1)))),$AD$14,$AD$15))))))))))</f>
        <v/>
      </c>
      <c r="AE33" s="71" t="str">
        <f>IF($A33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33="#FIELD",BJ33="",AND(OR($AE$8="CHANGE_PCT_GE",$AE$8="CHANGE_ABS_GE",$AE$8="COUNT_FLAG_RULE",$AE$8="AND_YES",$AE$8="OR_YES"),OR(CO33="#FIELD",CO33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33)))),IF($AE$18="LOW_MU",MAX(Настройки!$B$14,$AE$16),IF($AE$18="NEUTRAL",Настройки!$B$15,IF($AE$18="IGNORE","IGNORE",IF(OR(BJ33="#FIELD",CO33="#FIELD"),"Поле не найдено","Недостаточно данных")))),IF($AE$8="SIGMOID_INC",MAX(Настройки!$B$14,$AE$16+($AE$17-$AE$16)/(1+EXP(-$AE$12*(IF(ISNUMBER(BJ33),BJ33,0)-$AE$11)))),IF($AE$8="SIGMOID_DEC",MAX(Настройки!$B$14,$AE$16+($AE$17-$AE$16)/(1+EXP($AE$12*(IF(ISNUMBER(BJ33),BJ33,0)-$AE$11)))),IF($AE$8="TOP_PERCENT",IF((COUNTIF(INDEX(Данные!$A$7:$CV$106,0,MATCH($AE$9,Данные!$A$6:$CV$6,0)),"&gt;"&amp;IF(ISNUMBER(BJ33),BJ33,0))+COUNTIFS(INDEX(Данные!$A$7:$CV$106,0,MATCH($AE$9,Данные!$A$6:$CV$6,0)),IF(ISNUMBER(BJ33),BJ33,0),Данные!$A$7:$A$106,"&lt;"&amp;$A33)+1)/COUNT(INDEX(Данные!$A$7:$CV$106,0,MATCH($AE$9,Данные!$A$6:$CV$6,0)))&lt;=$AE$11,$AE$14,$AE$15),IF($AE$8="MANUAL_MU",MAX(Настройки!$B$14,MIN(1,IF(ISNUMBER(BJ33),BJ33,0))),IF($AE$8="COUNT_FLAG_RULE",IF(IF(ISNUMBER(BJ33),BJ33,0)&lt;=$AE$11,$AE$14,IF(IF(ISNUMBER(BJ33),BJ33,0)&gt;=$AE$12,$AE$15,IF(OR(LOWER(LEFT(CO33&amp;"",2))="да",CO33=1),$AE$13,$AE$15))),IF(OR(AND($AE$8="YES_NO",OR(LOWER(LEFT(BJ33&amp;"",2))="да",BJ33=1)),AND($AE$8="THRESHOLD_GE",IF(ISNUMBER(BJ33),BJ33,0)&gt;=$AE$11),AND($AE$8="THRESHOLD_GT",IF(ISNUMBER(BJ33),BJ33,0)&gt;$AE$11),AND($AE$8="THRESHOLD_LE",IF(ISNUMBER(BJ33),BJ33,0)&lt;=$AE$11),AND($AE$8="THRESHOLD_LT",IF(ISNUMBER(BJ33),BJ33,0)&lt;$AE$11),AND($AE$8="CHANGE_PCT_GE",IF(IF(ISNUMBER(CO33),CO33,0)=0,IF(ISNUMBER(BJ33),BJ33,0)&gt;0,(IF(ISNUMBER(BJ33),BJ33,0)-IF(ISNUMBER(CO33),CO33,0))/ABS(IF(ISNUMBER(CO33),CO33,0))&gt;=$AE$11)),AND($AE$8="CHANGE_ABS_GE",ABS(IF(ISNUMBER(BJ33),BJ33,0)-IF(ISNUMBER(CO33),CO33,0))&gt;=$AE$11),AND($AE$8="COUNT_LT",IF(ISNUMBER(BJ33),BJ33,0)&lt;$AE$11),AND($AE$8="COUNT_LE",IF(ISNUMBER(BJ33),BJ33,0)&lt;=$AE$11),AND($AE$8="AND_YES",OR(LOWER(LEFT(BJ33&amp;"",2))="да",BJ33=1),OR(LOWER(LEFT(CO33&amp;"",2))="да",CO33=1)),AND($AE$8="OR_YES",OR(OR(LOWER(LEFT(BJ33&amp;"",2))="да",BJ33=1),OR(LOWER(LEFT(CO33&amp;"",2))="да",CO33=1)))),$AE$14,$AE$15))))))))))</f>
        <v/>
      </c>
      <c r="AF33" s="75"/>
      <c r="AG33" s="76" t="str">
        <f>IF($A33="","",IF($B$4&lt;&gt;"Да","",IF($B$9="","",IF(COUNTIF(Данные!$A$6:$CV$6,$B$9)=0,"#FIELD",INDEX(Данные!$A$7:$CV$106,ROW()-19,MATCH($B$9,Данные!$A$6:$CV$6,0))))))</f>
        <v/>
      </c>
      <c r="AH33" s="76" t="str">
        <f>IF($A33="","",IF($C$4&lt;&gt;"Да","",IF($C$9="","",IF(COUNTIF(Данные!$A$6:$CV$6,$C$9)=0,"#FIELD",INDEX(Данные!$A$7:$CV$106,ROW()-19,MATCH($C$9,Данные!$A$6:$CV$6,0))))))</f>
        <v/>
      </c>
      <c r="AI33" s="76" t="str">
        <f>IF($A33="","",IF($D$4&lt;&gt;"Да","",IF($D$9="","",IF(COUNTIF(Данные!$A$6:$CV$6,$D$9)=0,"#FIELD",INDEX(Данные!$A$7:$CV$106,ROW()-19,MATCH($D$9,Данные!$A$6:$CV$6,0))))))</f>
        <v/>
      </c>
      <c r="AJ33" s="76" t="str">
        <f>IF($A33="","",IF($E$4&lt;&gt;"Да","",IF($E$9="","",IF(COUNTIF(Данные!$A$6:$CV$6,$E$9)=0,"#FIELD",INDEX(Данные!$A$7:$CV$106,ROW()-19,MATCH($E$9,Данные!$A$6:$CV$6,0))))))</f>
        <v/>
      </c>
      <c r="AK33" s="76" t="str">
        <f>IF($A33="","",IF($F$4&lt;&gt;"Да","",IF($F$9="","",IF(COUNTIF(Данные!$A$6:$CV$6,$F$9)=0,"#FIELD",INDEX(Данные!$A$7:$CV$106,ROW()-19,MATCH($F$9,Данные!$A$6:$CV$6,0))))))</f>
        <v/>
      </c>
      <c r="AL33" s="76" t="str">
        <f>IF($A33="","",IF($G$4&lt;&gt;"Да","",IF($G$9="","",IF(COUNTIF(Данные!$A$6:$CV$6,$G$9)=0,"#FIELD",INDEX(Данные!$A$7:$CV$106,ROW()-19,MATCH($G$9,Данные!$A$6:$CV$6,0))))))</f>
        <v/>
      </c>
      <c r="AM33" s="76" t="str">
        <f>IF($A33="","",IF($H$4&lt;&gt;"Да","",IF($H$9="","",IF(COUNTIF(Данные!$A$6:$CV$6,$H$9)=0,"#FIELD",INDEX(Данные!$A$7:$CV$106,ROW()-19,MATCH($H$9,Данные!$A$6:$CV$6,0))))))</f>
        <v/>
      </c>
      <c r="AN33" s="76" t="str">
        <f>IF($A33="","",IF($I$4&lt;&gt;"Да","",IF($I$9="","",IF(COUNTIF(Данные!$A$6:$CV$6,$I$9)=0,"#FIELD",INDEX(Данные!$A$7:$CV$106,ROW()-19,MATCH($I$9,Данные!$A$6:$CV$6,0))))))</f>
        <v/>
      </c>
      <c r="AO33" s="76" t="str">
        <f>IF($A33="","",IF($J$4&lt;&gt;"Да","",IF($J$9="","",IF(COUNTIF(Данные!$A$6:$CV$6,$J$9)=0,"#FIELD",INDEX(Данные!$A$7:$CV$106,ROW()-19,MATCH($J$9,Данные!$A$6:$CV$6,0))))))</f>
        <v/>
      </c>
      <c r="AP33" s="76" t="str">
        <f>IF($A33="","",IF($K$4&lt;&gt;"Да","",IF($K$9="","",IF(COUNTIF(Данные!$A$6:$CV$6,$K$9)=0,"#FIELD",INDEX(Данные!$A$7:$CV$106,ROW()-19,MATCH($K$9,Данные!$A$6:$CV$6,0))))))</f>
        <v/>
      </c>
      <c r="AQ33" s="76" t="str">
        <f>IF($A33="","",IF($L$4&lt;&gt;"Да","",IF($L$9="","",IF(COUNTIF(Данные!$A$6:$CV$6,$L$9)=0,"#FIELD",INDEX(Данные!$A$7:$CV$106,ROW()-19,MATCH($L$9,Данные!$A$6:$CV$6,0))))))</f>
        <v/>
      </c>
      <c r="AR33" s="76" t="str">
        <f>IF($A33="","",IF($M$4&lt;&gt;"Да","",IF($M$9="","",IF(COUNTIF(Данные!$A$6:$CV$6,$M$9)=0,"#FIELD",INDEX(Данные!$A$7:$CV$106,ROW()-19,MATCH($M$9,Данные!$A$6:$CV$6,0))))))</f>
        <v/>
      </c>
      <c r="AS33" s="76" t="str">
        <f>IF($A33="","",IF($N$4&lt;&gt;"Да","",IF($N$9="","",IF(COUNTIF(Данные!$A$6:$CV$6,$N$9)=0,"#FIELD",INDEX(Данные!$A$7:$CV$106,ROW()-19,MATCH($N$9,Данные!$A$6:$CV$6,0))))))</f>
        <v/>
      </c>
      <c r="AT33" s="76" t="str">
        <f>IF($A33="","",IF($O$4&lt;&gt;"Да","",IF($O$9="","",IF(COUNTIF(Данные!$A$6:$CV$6,$O$9)=0,"#FIELD",INDEX(Данные!$A$7:$CV$106,ROW()-19,MATCH($O$9,Данные!$A$6:$CV$6,0))))))</f>
        <v/>
      </c>
      <c r="AU33" s="76" t="str">
        <f>IF($A33="","",IF($P$4&lt;&gt;"Да","",IF($P$9="","",IF(COUNTIF(Данные!$A$6:$CV$6,$P$9)=0,"#FIELD",INDEX(Данные!$A$7:$CV$106,ROW()-19,MATCH($P$9,Данные!$A$6:$CV$6,0))))))</f>
        <v/>
      </c>
      <c r="AV33" s="76" t="str">
        <f>IF($A33="","",IF($Q$4&lt;&gt;"Да","",IF($Q$9="","",IF(COUNTIF(Данные!$A$6:$CV$6,$Q$9)=0,"#FIELD",INDEX(Данные!$A$7:$CV$106,ROW()-19,MATCH($Q$9,Данные!$A$6:$CV$6,0))))))</f>
        <v/>
      </c>
      <c r="AW33" s="76" t="str">
        <f>IF($A33="","",IF($R$4&lt;&gt;"Да","",IF($R$9="","",IF(COUNTIF(Данные!$A$6:$CV$6,$R$9)=0,"#FIELD",INDEX(Данные!$A$7:$CV$106,ROW()-19,MATCH($R$9,Данные!$A$6:$CV$6,0))))))</f>
        <v/>
      </c>
      <c r="AX33" s="76" t="str">
        <f>IF($A33="","",IF($S$4&lt;&gt;"Да","",IF($S$9="","",IF(COUNTIF(Данные!$A$6:$CV$6,$S$9)=0,"#FIELD",INDEX(Данные!$A$7:$CV$106,ROW()-19,MATCH($S$9,Данные!$A$6:$CV$6,0))))))</f>
        <v/>
      </c>
      <c r="AY33" s="76" t="str">
        <f>IF($A33="","",IF($T$4&lt;&gt;"Да","",IF($T$9="","",IF(COUNTIF(Данные!$A$6:$CV$6,$T$9)=0,"#FIELD",INDEX(Данные!$A$7:$CV$106,ROW()-19,MATCH($T$9,Данные!$A$6:$CV$6,0))))))</f>
        <v/>
      </c>
      <c r="AZ33" s="76" t="str">
        <f>IF($A33="","",IF($U$4&lt;&gt;"Да","",IF($U$9="","",IF(COUNTIF(Данные!$A$6:$CV$6,$U$9)=0,"#FIELD",INDEX(Данные!$A$7:$CV$106,ROW()-19,MATCH($U$9,Данные!$A$6:$CV$6,0))))))</f>
        <v/>
      </c>
      <c r="BA33" s="76" t="str">
        <f>IF($A33="","",IF($V$4&lt;&gt;"Да","",IF($V$9="","",IF(COUNTIF(Данные!$A$6:$CV$6,$V$9)=0,"#FIELD",INDEX(Данные!$A$7:$CV$106,ROW()-19,MATCH($V$9,Данные!$A$6:$CV$6,0))))))</f>
        <v/>
      </c>
      <c r="BB33" s="76" t="str">
        <f>IF($A33="","",IF($W$4&lt;&gt;"Да","",IF($W$9="","",IF(COUNTIF(Данные!$A$6:$CV$6,$W$9)=0,"#FIELD",INDEX(Данные!$A$7:$CV$106,ROW()-19,MATCH($W$9,Данные!$A$6:$CV$6,0))))))</f>
        <v/>
      </c>
      <c r="BC33" s="76" t="str">
        <f>IF($A33="","",IF($X$4&lt;&gt;"Да","",IF($X$9="","",IF(COUNTIF(Данные!$A$6:$CV$6,$X$9)=0,"#FIELD",INDEX(Данные!$A$7:$CV$106,ROW()-19,MATCH($X$9,Данные!$A$6:$CV$6,0))))))</f>
        <v/>
      </c>
      <c r="BD33" s="76" t="str">
        <f>IF($A33="","",IF($Y$4&lt;&gt;"Да","",IF($Y$9="","",IF(COUNTIF(Данные!$A$6:$CV$6,$Y$9)=0,"#FIELD",INDEX(Данные!$A$7:$CV$106,ROW()-19,MATCH($Y$9,Данные!$A$6:$CV$6,0))))))</f>
        <v/>
      </c>
      <c r="BE33" s="76" t="str">
        <f>IF($A33="","",IF($Z$4&lt;&gt;"Да","",IF($Z$9="","",IF(COUNTIF(Данные!$A$6:$CV$6,$Z$9)=0,"#FIELD",INDEX(Данные!$A$7:$CV$106,ROW()-19,MATCH($Z$9,Данные!$A$6:$CV$6,0))))))</f>
        <v/>
      </c>
      <c r="BF33" s="76" t="str">
        <f>IF($A33="","",IF($AA$4&lt;&gt;"Да","",IF($AA$9="","",IF(COUNTIF(Данные!$A$6:$CV$6,$AA$9)=0,"#FIELD",INDEX(Данные!$A$7:$CV$106,ROW()-19,MATCH($AA$9,Данные!$A$6:$CV$6,0))))))</f>
        <v/>
      </c>
      <c r="BG33" s="76" t="str">
        <f>IF($A33="","",IF($AB$4&lt;&gt;"Да","",IF($AB$9="","",IF(COUNTIF(Данные!$A$6:$CV$6,$AB$9)=0,"#FIELD",INDEX(Данные!$A$7:$CV$106,ROW()-19,MATCH($AB$9,Данные!$A$6:$CV$6,0))))))</f>
        <v/>
      </c>
      <c r="BH33" s="76" t="str">
        <f>IF($A33="","",IF($AC$4&lt;&gt;"Да","",IF($AC$9="","",IF(COUNTIF(Данные!$A$6:$CV$6,$AC$9)=0,"#FIELD",INDEX(Данные!$A$7:$CV$106,ROW()-19,MATCH($AC$9,Данные!$A$6:$CV$6,0))))))</f>
        <v/>
      </c>
      <c r="BI33" s="76" t="str">
        <f>IF($A33="","",IF($AD$4&lt;&gt;"Да","",IF($AD$9="","",IF(COUNTIF(Данные!$A$6:$CV$6,$AD$9)=0,"#FIELD",INDEX(Данные!$A$7:$CV$106,ROW()-19,MATCH($AD$9,Данные!$A$6:$CV$6,0))))))</f>
        <v/>
      </c>
      <c r="BJ33" s="76" t="str">
        <f>IF($A33="","",IF($AE$4&lt;&gt;"Да","",IF($AE$9="","",IF(COUNTIF(Данные!$A$6:$CV$6,$AE$9)=0,"#FIELD",INDEX(Данные!$A$7:$CV$106,ROW()-19,MATCH($AE$9,Данные!$A$6:$CV$6,0))))))</f>
        <v/>
      </c>
      <c r="BK33" s="76"/>
      <c r="BL33" s="76" t="str">
        <f>IF($A33="","",IF($B$4&lt;&gt;"Да","",IF($B$10="","",IF(COUNTIF(Данные!$A$6:$CV$6,$B$10)=0,"#FIELD",INDEX(Данные!$A$7:$CV$106,ROW()-19,MATCH($B$10,Данные!$A$6:$CV$6,0))))))</f>
        <v/>
      </c>
      <c r="BM33" s="76" t="str">
        <f>IF($A33="","",IF($C$4&lt;&gt;"Да","",IF($C$10="","",IF(COUNTIF(Данные!$A$6:$CV$6,$C$10)=0,"#FIELD",INDEX(Данные!$A$7:$CV$106,ROW()-19,MATCH($C$10,Данные!$A$6:$CV$6,0))))))</f>
        <v/>
      </c>
      <c r="BN33" s="76" t="str">
        <f>IF($A33="","",IF($D$4&lt;&gt;"Да","",IF($D$10="","",IF(COUNTIF(Данные!$A$6:$CV$6,$D$10)=0,"#FIELD",INDEX(Данные!$A$7:$CV$106,ROW()-19,MATCH($D$10,Данные!$A$6:$CV$6,0))))))</f>
        <v/>
      </c>
      <c r="BO33" s="76" t="str">
        <f>IF($A33="","",IF($E$4&lt;&gt;"Да","",IF($E$10="","",IF(COUNTIF(Данные!$A$6:$CV$6,$E$10)=0,"#FIELD",INDEX(Данные!$A$7:$CV$106,ROW()-19,MATCH($E$10,Данные!$A$6:$CV$6,0))))))</f>
        <v/>
      </c>
      <c r="BP33" s="76" t="str">
        <f>IF($A33="","",IF($F$4&lt;&gt;"Да","",IF($F$10="","",IF(COUNTIF(Данные!$A$6:$CV$6,$F$10)=0,"#FIELD",INDEX(Данные!$A$7:$CV$106,ROW()-19,MATCH($F$10,Данные!$A$6:$CV$6,0))))))</f>
        <v/>
      </c>
      <c r="BQ33" s="76" t="str">
        <f>IF($A33="","",IF($G$4&lt;&gt;"Да","",IF($G$10="","",IF(COUNTIF(Данные!$A$6:$CV$6,$G$10)=0,"#FIELD",INDEX(Данные!$A$7:$CV$106,ROW()-19,MATCH($G$10,Данные!$A$6:$CV$6,0))))))</f>
        <v/>
      </c>
      <c r="BR33" s="76" t="str">
        <f>IF($A33="","",IF($H$4&lt;&gt;"Да","",IF($H$10="","",IF(COUNTIF(Данные!$A$6:$CV$6,$H$10)=0,"#FIELD",INDEX(Данные!$A$7:$CV$106,ROW()-19,MATCH($H$10,Данные!$A$6:$CV$6,0))))))</f>
        <v/>
      </c>
      <c r="BS33" s="76" t="str">
        <f>IF($A33="","",IF($I$4&lt;&gt;"Да","",IF($I$10="","",IF(COUNTIF(Данные!$A$6:$CV$6,$I$10)=0,"#FIELD",INDEX(Данные!$A$7:$CV$106,ROW()-19,MATCH($I$10,Данные!$A$6:$CV$6,0))))))</f>
        <v/>
      </c>
      <c r="BT33" s="76" t="str">
        <f>IF($A33="","",IF($J$4&lt;&gt;"Да","",IF($J$10="","",IF(COUNTIF(Данные!$A$6:$CV$6,$J$10)=0,"#FIELD",INDEX(Данные!$A$7:$CV$106,ROW()-19,MATCH($J$10,Данные!$A$6:$CV$6,0))))))</f>
        <v/>
      </c>
      <c r="BU33" s="76" t="str">
        <f>IF($A33="","",IF($K$4&lt;&gt;"Да","",IF($K$10="","",IF(COUNTIF(Данные!$A$6:$CV$6,$K$10)=0,"#FIELD",INDEX(Данные!$A$7:$CV$106,ROW()-19,MATCH($K$10,Данные!$A$6:$CV$6,0))))))</f>
        <v/>
      </c>
      <c r="BV33" s="76" t="str">
        <f>IF($A33="","",IF($L$4&lt;&gt;"Да","",IF($L$10="","",IF(COUNTIF(Данные!$A$6:$CV$6,$L$10)=0,"#FIELD",INDEX(Данные!$A$7:$CV$106,ROW()-19,MATCH($L$10,Данные!$A$6:$CV$6,0))))))</f>
        <v/>
      </c>
      <c r="BW33" s="76" t="str">
        <f>IF($A33="","",IF($M$4&lt;&gt;"Да","",IF($M$10="","",IF(COUNTIF(Данные!$A$6:$CV$6,$M$10)=0,"#FIELD",INDEX(Данные!$A$7:$CV$106,ROW()-19,MATCH($M$10,Данные!$A$6:$CV$6,0))))))</f>
        <v/>
      </c>
      <c r="BX33" s="76" t="str">
        <f>IF($A33="","",IF($N$4&lt;&gt;"Да","",IF($N$10="","",IF(COUNTIF(Данные!$A$6:$CV$6,$N$10)=0,"#FIELD",INDEX(Данные!$A$7:$CV$106,ROW()-19,MATCH($N$10,Данные!$A$6:$CV$6,0))))))</f>
        <v/>
      </c>
      <c r="BY33" s="76" t="str">
        <f>IF($A33="","",IF($O$4&lt;&gt;"Да","",IF($O$10="","",IF(COUNTIF(Данные!$A$6:$CV$6,$O$10)=0,"#FIELD",INDEX(Данные!$A$7:$CV$106,ROW()-19,MATCH($O$10,Данные!$A$6:$CV$6,0))))))</f>
        <v/>
      </c>
      <c r="BZ33" s="76" t="str">
        <f>IF($A33="","",IF($P$4&lt;&gt;"Да","",IF($P$10="","",IF(COUNTIF(Данные!$A$6:$CV$6,$P$10)=0,"#FIELD",INDEX(Данные!$A$7:$CV$106,ROW()-19,MATCH($P$10,Данные!$A$6:$CV$6,0))))))</f>
        <v/>
      </c>
      <c r="CA33" s="76" t="str">
        <f>IF($A33="","",IF($Q$4&lt;&gt;"Да","",IF($Q$10="","",IF(COUNTIF(Данные!$A$6:$CV$6,$Q$10)=0,"#FIELD",INDEX(Данные!$A$7:$CV$106,ROW()-19,MATCH($Q$10,Данные!$A$6:$CV$6,0))))))</f>
        <v/>
      </c>
      <c r="CB33" s="76" t="str">
        <f>IF($A33="","",IF($R$4&lt;&gt;"Да","",IF($R$10="","",IF(COUNTIF(Данные!$A$6:$CV$6,$R$10)=0,"#FIELD",INDEX(Данные!$A$7:$CV$106,ROW()-19,MATCH($R$10,Данные!$A$6:$CV$6,0))))))</f>
        <v/>
      </c>
      <c r="CC33" s="76" t="str">
        <f>IF($A33="","",IF($S$4&lt;&gt;"Да","",IF($S$10="","",IF(COUNTIF(Данные!$A$6:$CV$6,$S$10)=0,"#FIELD",INDEX(Данные!$A$7:$CV$106,ROW()-19,MATCH($S$10,Данные!$A$6:$CV$6,0))))))</f>
        <v/>
      </c>
      <c r="CD33" s="76" t="str">
        <f>IF($A33="","",IF($T$4&lt;&gt;"Да","",IF($T$10="","",IF(COUNTIF(Данные!$A$6:$CV$6,$T$10)=0,"#FIELD",INDEX(Данные!$A$7:$CV$106,ROW()-19,MATCH($T$10,Данные!$A$6:$CV$6,0))))))</f>
        <v/>
      </c>
      <c r="CE33" s="76" t="str">
        <f>IF($A33="","",IF($U$4&lt;&gt;"Да","",IF($U$10="","",IF(COUNTIF(Данные!$A$6:$CV$6,$U$10)=0,"#FIELD",INDEX(Данные!$A$7:$CV$106,ROW()-19,MATCH($U$10,Данные!$A$6:$CV$6,0))))))</f>
        <v/>
      </c>
      <c r="CF33" s="76" t="str">
        <f>IF($A33="","",IF($V$4&lt;&gt;"Да","",IF($V$10="","",IF(COUNTIF(Данные!$A$6:$CV$6,$V$10)=0,"#FIELD",INDEX(Данные!$A$7:$CV$106,ROW()-19,MATCH($V$10,Данные!$A$6:$CV$6,0))))))</f>
        <v/>
      </c>
      <c r="CG33" s="76" t="str">
        <f>IF($A33="","",IF($W$4&lt;&gt;"Да","",IF($W$10="","",IF(COUNTIF(Данные!$A$6:$CV$6,$W$10)=0,"#FIELD",INDEX(Данные!$A$7:$CV$106,ROW()-19,MATCH($W$10,Данные!$A$6:$CV$6,0))))))</f>
        <v/>
      </c>
      <c r="CH33" s="76" t="str">
        <f>IF($A33="","",IF($X$4&lt;&gt;"Да","",IF($X$10="","",IF(COUNTIF(Данные!$A$6:$CV$6,$X$10)=0,"#FIELD",INDEX(Данные!$A$7:$CV$106,ROW()-19,MATCH($X$10,Данные!$A$6:$CV$6,0))))))</f>
        <v/>
      </c>
      <c r="CI33" s="76" t="str">
        <f>IF($A33="","",IF($Y$4&lt;&gt;"Да","",IF($Y$10="","",IF(COUNTIF(Данные!$A$6:$CV$6,$Y$10)=0,"#FIELD",INDEX(Данные!$A$7:$CV$106,ROW()-19,MATCH($Y$10,Данные!$A$6:$CV$6,0))))))</f>
        <v/>
      </c>
      <c r="CJ33" s="76" t="str">
        <f>IF($A33="","",IF($Z$4&lt;&gt;"Да","",IF($Z$10="","",IF(COUNTIF(Данные!$A$6:$CV$6,$Z$10)=0,"#FIELD",INDEX(Данные!$A$7:$CV$106,ROW()-19,MATCH($Z$10,Данные!$A$6:$CV$6,0))))))</f>
        <v/>
      </c>
      <c r="CK33" s="76" t="str">
        <f>IF($A33="","",IF($AA$4&lt;&gt;"Да","",IF($AA$10="","",IF(COUNTIF(Данные!$A$6:$CV$6,$AA$10)=0,"#FIELD",INDEX(Данные!$A$7:$CV$106,ROW()-19,MATCH($AA$10,Данные!$A$6:$CV$6,0))))))</f>
        <v/>
      </c>
      <c r="CL33" s="76" t="str">
        <f>IF($A33="","",IF($AB$4&lt;&gt;"Да","",IF($AB$10="","",IF(COUNTIF(Данные!$A$6:$CV$6,$AB$10)=0,"#FIELD",INDEX(Данные!$A$7:$CV$106,ROW()-19,MATCH($AB$10,Данные!$A$6:$CV$6,0))))))</f>
        <v/>
      </c>
      <c r="CM33" s="76" t="str">
        <f>IF($A33="","",IF($AC$4&lt;&gt;"Да","",IF($AC$10="","",IF(COUNTIF(Данные!$A$6:$CV$6,$AC$10)=0,"#FIELD",INDEX(Данные!$A$7:$CV$106,ROW()-19,MATCH($AC$10,Данные!$A$6:$CV$6,0))))))</f>
        <v/>
      </c>
      <c r="CN33" s="76" t="str">
        <f>IF($A33="","",IF($AD$4&lt;&gt;"Да","",IF($AD$10="","",IF(COUNTIF(Данные!$A$6:$CV$6,$AD$10)=0,"#FIELD",INDEX(Данные!$A$7:$CV$106,ROW()-19,MATCH($AD$10,Данные!$A$6:$CV$6,0))))))</f>
        <v/>
      </c>
      <c r="CO33" s="77" t="str">
        <f>IF($A33="","",IF($AE$4&lt;&gt;"Да","",IF($AE$10="","",IF(COUNTIF(Данные!$A$6:$CV$6,$AE$10)=0,"#FIELD",INDEX(Данные!$A$7:$CV$106,ROW()-19,MATCH($AE$10,Данные!$A$6:$CV$6,0))))))</f>
        <v/>
      </c>
    </row>
    <row r="34" spans="1:93">
      <c r="A34" s="24" t="str">
        <f>IF(Данные!A21="","",Данные!A21)</f>
        <v/>
      </c>
      <c r="B34" s="19" t="str">
        <f>IF($A34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34="#FIELD",AG34="",AND(OR($B$8="CHANGE_PCT_GE",$B$8="CHANGE_ABS_GE",$B$8="COUNT_FLAG_RULE",$B$8="AND_YES",$B$8="OR_YES"),OR(BL34="#FIELD",BL34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34)))),IF($B$18="LOW_MU",MAX(Настройки!$B$14,$B$16),IF($B$18="NEUTRAL",Настройки!$B$15,IF($B$18="IGNORE","IGNORE",IF(OR(AG34="#FIELD",BL34="#FIELD"),"Поле не найдено","Недостаточно данных")))),IF($B$8="SIGMOID_INC",MAX(Настройки!$B$14,$B$16+($B$17-$B$16)/(1+EXP(-$B$12*(IF(ISNUMBER(AG34),AG34,0)-$B$11)))),IF($B$8="SIGMOID_DEC",MAX(Настройки!$B$14,$B$16+($B$17-$B$16)/(1+EXP($B$12*(IF(ISNUMBER(AG34),AG34,0)-$B$11)))),IF($B$8="TOP_PERCENT",IF((COUNTIF(INDEX(Данные!$A$7:$CV$106,0,MATCH($B$9,Данные!$A$6:$CV$6,0)),"&gt;"&amp;IF(ISNUMBER(AG34),AG34,0))+COUNTIFS(INDEX(Данные!$A$7:$CV$106,0,MATCH($B$9,Данные!$A$6:$CV$6,0)),IF(ISNUMBER(AG34),AG34,0),Данные!$A$7:$A$106,"&lt;"&amp;$A34)+1)/COUNT(INDEX(Данные!$A$7:$CV$106,0,MATCH($B$9,Данные!$A$6:$CV$6,0)))&lt;=$B$11,$B$14,$B$15),IF($B$8="MANUAL_MU",MAX(Настройки!$B$14,MIN(1,IF(ISNUMBER(AG34),AG34,0))),IF($B$8="COUNT_FLAG_RULE",IF(IF(ISNUMBER(AG34),AG34,0)&lt;=$B$11,$B$14,IF(IF(ISNUMBER(AG34),AG34,0)&gt;=$B$12,$B$15,IF(OR(LOWER(LEFT(BL34&amp;"",2))="да",BL34=1),$B$13,$B$15))),IF(OR(AND($B$8="YES_NO",OR(LOWER(LEFT(AG34&amp;"",2))="да",AG34=1)),AND($B$8="THRESHOLD_GE",IF(ISNUMBER(AG34),AG34,0)&gt;=$B$11),AND($B$8="THRESHOLD_GT",IF(ISNUMBER(AG34),AG34,0)&gt;$B$11),AND($B$8="THRESHOLD_LE",IF(ISNUMBER(AG34),AG34,0)&lt;=$B$11),AND($B$8="THRESHOLD_LT",IF(ISNUMBER(AG34),AG34,0)&lt;$B$11),AND($B$8="CHANGE_PCT_GE",IF(IF(ISNUMBER(BL34),BL34,0)=0,IF(ISNUMBER(AG34),AG34,0)&gt;0,(IF(ISNUMBER(AG34),AG34,0)-IF(ISNUMBER(BL34),BL34,0))/ABS(IF(ISNUMBER(BL34),BL34,0))&gt;=$B$11)),AND($B$8="CHANGE_ABS_GE",ABS(IF(ISNUMBER(AG34),AG34,0)-IF(ISNUMBER(BL34),BL34,0))&gt;=$B$11),AND($B$8="COUNT_LT",IF(ISNUMBER(AG34),AG34,0)&lt;$B$11),AND($B$8="COUNT_LE",IF(ISNUMBER(AG34),AG34,0)&lt;=$B$11),AND($B$8="AND_YES",OR(LOWER(LEFT(AG34&amp;"",2))="да",AG34=1),OR(LOWER(LEFT(BL34&amp;"",2))="да",BL34=1)),AND($B$8="OR_YES",OR(OR(LOWER(LEFT(AG34&amp;"",2))="да",AG34=1),OR(LOWER(LEFT(BL34&amp;"",2))="да",BL34=1)))),$B$14,$B$15))))))))))</f>
        <v/>
      </c>
      <c r="C34" s="19" t="str">
        <f>IF($A34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34="#FIELD",AH34="",AND(OR($C$8="CHANGE_PCT_GE",$C$8="CHANGE_ABS_GE",$C$8="COUNT_FLAG_RULE",$C$8="AND_YES",$C$8="OR_YES"),OR(BM34="#FIELD",BM34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34)))),IF($C$18="LOW_MU",MAX(Настройки!$B$14,$C$16),IF($C$18="NEUTRAL",Настройки!$B$15,IF($C$18="IGNORE","IGNORE",IF(OR(AH34="#FIELD",BM34="#FIELD"),"Поле не найдено","Недостаточно данных")))),IF($C$8="SIGMOID_INC",MAX(Настройки!$B$14,$C$16+($C$17-$C$16)/(1+EXP(-$C$12*(IF(ISNUMBER(AH34),AH34,0)-$C$11)))),IF($C$8="SIGMOID_DEC",MAX(Настройки!$B$14,$C$16+($C$17-$C$16)/(1+EXP($C$12*(IF(ISNUMBER(AH34),AH34,0)-$C$11)))),IF($C$8="TOP_PERCENT",IF((COUNTIF(INDEX(Данные!$A$7:$CV$106,0,MATCH($C$9,Данные!$A$6:$CV$6,0)),"&gt;"&amp;IF(ISNUMBER(AH34),AH34,0))+COUNTIFS(INDEX(Данные!$A$7:$CV$106,0,MATCH($C$9,Данные!$A$6:$CV$6,0)),IF(ISNUMBER(AH34),AH34,0),Данные!$A$7:$A$106,"&lt;"&amp;$A34)+1)/COUNT(INDEX(Данные!$A$7:$CV$106,0,MATCH($C$9,Данные!$A$6:$CV$6,0)))&lt;=$C$11,$C$14,$C$15),IF($C$8="MANUAL_MU",MAX(Настройки!$B$14,MIN(1,IF(ISNUMBER(AH34),AH34,0))),IF($C$8="COUNT_FLAG_RULE",IF(IF(ISNUMBER(AH34),AH34,0)&lt;=$C$11,$C$14,IF(IF(ISNUMBER(AH34),AH34,0)&gt;=$C$12,$C$15,IF(OR(LOWER(LEFT(BM34&amp;"",2))="да",BM34=1),$C$13,$C$15))),IF(OR(AND($C$8="YES_NO",OR(LOWER(LEFT(AH34&amp;"",2))="да",AH34=1)),AND($C$8="THRESHOLD_GE",IF(ISNUMBER(AH34),AH34,0)&gt;=$C$11),AND($C$8="THRESHOLD_GT",IF(ISNUMBER(AH34),AH34,0)&gt;$C$11),AND($C$8="THRESHOLD_LE",IF(ISNUMBER(AH34),AH34,0)&lt;=$C$11),AND($C$8="THRESHOLD_LT",IF(ISNUMBER(AH34),AH34,0)&lt;$C$11),AND($C$8="CHANGE_PCT_GE",IF(IF(ISNUMBER(BM34),BM34,0)=0,IF(ISNUMBER(AH34),AH34,0)&gt;0,(IF(ISNUMBER(AH34),AH34,0)-IF(ISNUMBER(BM34),BM34,0))/ABS(IF(ISNUMBER(BM34),BM34,0))&gt;=$C$11)),AND($C$8="CHANGE_ABS_GE",ABS(IF(ISNUMBER(AH34),AH34,0)-IF(ISNUMBER(BM34),BM34,0))&gt;=$C$11),AND($C$8="COUNT_LT",IF(ISNUMBER(AH34),AH34,0)&lt;$C$11),AND($C$8="COUNT_LE",IF(ISNUMBER(AH34),AH34,0)&lt;=$C$11),AND($C$8="AND_YES",OR(LOWER(LEFT(AH34&amp;"",2))="да",AH34=1),OR(LOWER(LEFT(BM34&amp;"",2))="да",BM34=1)),AND($C$8="OR_YES",OR(OR(LOWER(LEFT(AH34&amp;"",2))="да",AH34=1),OR(LOWER(LEFT(BM34&amp;"",2))="да",BM34=1)))),$C$14,$C$15))))))))))</f>
        <v/>
      </c>
      <c r="D34" s="19" t="str">
        <f>IF($A34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34="#FIELD",AI34="",AND(OR($D$8="CHANGE_PCT_GE",$D$8="CHANGE_ABS_GE",$D$8="COUNT_FLAG_RULE",$D$8="AND_YES",$D$8="OR_YES"),OR(BN34="#FIELD",BN34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34)))),IF($D$18="LOW_MU",MAX(Настройки!$B$14,$D$16),IF($D$18="NEUTRAL",Настройки!$B$15,IF($D$18="IGNORE","IGNORE",IF(OR(AI34="#FIELD",BN34="#FIELD"),"Поле не найдено","Недостаточно данных")))),IF($D$8="SIGMOID_INC",MAX(Настройки!$B$14,$D$16+($D$17-$D$16)/(1+EXP(-$D$12*(IF(ISNUMBER(AI34),AI34,0)-$D$11)))),IF($D$8="SIGMOID_DEC",MAX(Настройки!$B$14,$D$16+($D$17-$D$16)/(1+EXP($D$12*(IF(ISNUMBER(AI34),AI34,0)-$D$11)))),IF($D$8="TOP_PERCENT",IF((COUNTIF(INDEX(Данные!$A$7:$CV$106,0,MATCH($D$9,Данные!$A$6:$CV$6,0)),"&gt;"&amp;IF(ISNUMBER(AI34),AI34,0))+COUNTIFS(INDEX(Данные!$A$7:$CV$106,0,MATCH($D$9,Данные!$A$6:$CV$6,0)),IF(ISNUMBER(AI34),AI34,0),Данные!$A$7:$A$106,"&lt;"&amp;$A34)+1)/COUNT(INDEX(Данные!$A$7:$CV$106,0,MATCH($D$9,Данные!$A$6:$CV$6,0)))&lt;=$D$11,$D$14,$D$15),IF($D$8="MANUAL_MU",MAX(Настройки!$B$14,MIN(1,IF(ISNUMBER(AI34),AI34,0))),IF($D$8="COUNT_FLAG_RULE",IF(IF(ISNUMBER(AI34),AI34,0)&lt;=$D$11,$D$14,IF(IF(ISNUMBER(AI34),AI34,0)&gt;=$D$12,$D$15,IF(OR(LOWER(LEFT(BN34&amp;"",2))="да",BN34=1),$D$13,$D$15))),IF(OR(AND($D$8="YES_NO",OR(LOWER(LEFT(AI34&amp;"",2))="да",AI34=1)),AND($D$8="THRESHOLD_GE",IF(ISNUMBER(AI34),AI34,0)&gt;=$D$11),AND($D$8="THRESHOLD_GT",IF(ISNUMBER(AI34),AI34,0)&gt;$D$11),AND($D$8="THRESHOLD_LE",IF(ISNUMBER(AI34),AI34,0)&lt;=$D$11),AND($D$8="THRESHOLD_LT",IF(ISNUMBER(AI34),AI34,0)&lt;$D$11),AND($D$8="CHANGE_PCT_GE",IF(IF(ISNUMBER(BN34),BN34,0)=0,IF(ISNUMBER(AI34),AI34,0)&gt;0,(IF(ISNUMBER(AI34),AI34,0)-IF(ISNUMBER(BN34),BN34,0))/ABS(IF(ISNUMBER(BN34),BN34,0))&gt;=$D$11)),AND($D$8="CHANGE_ABS_GE",ABS(IF(ISNUMBER(AI34),AI34,0)-IF(ISNUMBER(BN34),BN34,0))&gt;=$D$11),AND($D$8="COUNT_LT",IF(ISNUMBER(AI34),AI34,0)&lt;$D$11),AND($D$8="COUNT_LE",IF(ISNUMBER(AI34),AI34,0)&lt;=$D$11),AND($D$8="AND_YES",OR(LOWER(LEFT(AI34&amp;"",2))="да",AI34=1),OR(LOWER(LEFT(BN34&amp;"",2))="да",BN34=1)),AND($D$8="OR_YES",OR(OR(LOWER(LEFT(AI34&amp;"",2))="да",AI34=1),OR(LOWER(LEFT(BN34&amp;"",2))="да",BN34=1)))),$D$14,$D$15))))))))))</f>
        <v/>
      </c>
      <c r="E34" s="19" t="str">
        <f>IF($A34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34="#FIELD",AJ34="",AND(OR($E$8="CHANGE_PCT_GE",$E$8="CHANGE_ABS_GE",$E$8="COUNT_FLAG_RULE",$E$8="AND_YES",$E$8="OR_YES"),OR(BO34="#FIELD",BO34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34)))),IF($E$18="LOW_MU",MAX(Настройки!$B$14,$E$16),IF($E$18="NEUTRAL",Настройки!$B$15,IF($E$18="IGNORE","IGNORE",IF(OR(AJ34="#FIELD",BO34="#FIELD"),"Поле не найдено","Недостаточно данных")))),IF($E$8="SIGMOID_INC",MAX(Настройки!$B$14,$E$16+($E$17-$E$16)/(1+EXP(-$E$12*(IF(ISNUMBER(AJ34),AJ34,0)-$E$11)))),IF($E$8="SIGMOID_DEC",MAX(Настройки!$B$14,$E$16+($E$17-$E$16)/(1+EXP($E$12*(IF(ISNUMBER(AJ34),AJ34,0)-$E$11)))),IF($E$8="TOP_PERCENT",IF((COUNTIF(INDEX(Данные!$A$7:$CV$106,0,MATCH($E$9,Данные!$A$6:$CV$6,0)),"&gt;"&amp;IF(ISNUMBER(AJ34),AJ34,0))+COUNTIFS(INDEX(Данные!$A$7:$CV$106,0,MATCH($E$9,Данные!$A$6:$CV$6,0)),IF(ISNUMBER(AJ34),AJ34,0),Данные!$A$7:$A$106,"&lt;"&amp;$A34)+1)/COUNT(INDEX(Данные!$A$7:$CV$106,0,MATCH($E$9,Данные!$A$6:$CV$6,0)))&lt;=$E$11,$E$14,$E$15),IF($E$8="MANUAL_MU",MAX(Настройки!$B$14,MIN(1,IF(ISNUMBER(AJ34),AJ34,0))),IF($E$8="COUNT_FLAG_RULE",IF(IF(ISNUMBER(AJ34),AJ34,0)&lt;=$E$11,$E$14,IF(IF(ISNUMBER(AJ34),AJ34,0)&gt;=$E$12,$E$15,IF(OR(LOWER(LEFT(BO34&amp;"",2))="да",BO34=1),$E$13,$E$15))),IF(OR(AND($E$8="YES_NO",OR(LOWER(LEFT(AJ34&amp;"",2))="да",AJ34=1)),AND($E$8="THRESHOLD_GE",IF(ISNUMBER(AJ34),AJ34,0)&gt;=$E$11),AND($E$8="THRESHOLD_GT",IF(ISNUMBER(AJ34),AJ34,0)&gt;$E$11),AND($E$8="THRESHOLD_LE",IF(ISNUMBER(AJ34),AJ34,0)&lt;=$E$11),AND($E$8="THRESHOLD_LT",IF(ISNUMBER(AJ34),AJ34,0)&lt;$E$11),AND($E$8="CHANGE_PCT_GE",IF(IF(ISNUMBER(BO34),BO34,0)=0,IF(ISNUMBER(AJ34),AJ34,0)&gt;0,(IF(ISNUMBER(AJ34),AJ34,0)-IF(ISNUMBER(BO34),BO34,0))/ABS(IF(ISNUMBER(BO34),BO34,0))&gt;=$E$11)),AND($E$8="CHANGE_ABS_GE",ABS(IF(ISNUMBER(AJ34),AJ34,0)-IF(ISNUMBER(BO34),BO34,0))&gt;=$E$11),AND($E$8="COUNT_LT",IF(ISNUMBER(AJ34),AJ34,0)&lt;$E$11),AND($E$8="COUNT_LE",IF(ISNUMBER(AJ34),AJ34,0)&lt;=$E$11),AND($E$8="AND_YES",OR(LOWER(LEFT(AJ34&amp;"",2))="да",AJ34=1),OR(LOWER(LEFT(BO34&amp;"",2))="да",BO34=1)),AND($E$8="OR_YES",OR(OR(LOWER(LEFT(AJ34&amp;"",2))="да",AJ34=1),OR(LOWER(LEFT(BO34&amp;"",2))="да",BO34=1)))),$E$14,$E$15))))))))))</f>
        <v/>
      </c>
      <c r="F34" s="19" t="str">
        <f>IF($A34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34="#FIELD",AK34="",AND(OR($F$8="CHANGE_PCT_GE",$F$8="CHANGE_ABS_GE",$F$8="COUNT_FLAG_RULE",$F$8="AND_YES",$F$8="OR_YES"),OR(BP34="#FIELD",BP34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34)))),IF($F$18="LOW_MU",MAX(Настройки!$B$14,$F$16),IF($F$18="NEUTRAL",Настройки!$B$15,IF($F$18="IGNORE","IGNORE",IF(OR(AK34="#FIELD",BP34="#FIELD"),"Поле не найдено","Недостаточно данных")))),IF($F$8="SIGMOID_INC",MAX(Настройки!$B$14,$F$16+($F$17-$F$16)/(1+EXP(-$F$12*(IF(ISNUMBER(AK34),AK34,0)-$F$11)))),IF($F$8="SIGMOID_DEC",MAX(Настройки!$B$14,$F$16+($F$17-$F$16)/(1+EXP($F$12*(IF(ISNUMBER(AK34),AK34,0)-$F$11)))),IF($F$8="TOP_PERCENT",IF((COUNTIF(INDEX(Данные!$A$7:$CV$106,0,MATCH($F$9,Данные!$A$6:$CV$6,0)),"&gt;"&amp;IF(ISNUMBER(AK34),AK34,0))+COUNTIFS(INDEX(Данные!$A$7:$CV$106,0,MATCH($F$9,Данные!$A$6:$CV$6,0)),IF(ISNUMBER(AK34),AK34,0),Данные!$A$7:$A$106,"&lt;"&amp;$A34)+1)/COUNT(INDEX(Данные!$A$7:$CV$106,0,MATCH($F$9,Данные!$A$6:$CV$6,0)))&lt;=$F$11,$F$14,$F$15),IF($F$8="MANUAL_MU",MAX(Настройки!$B$14,MIN(1,IF(ISNUMBER(AK34),AK34,0))),IF($F$8="COUNT_FLAG_RULE",IF(IF(ISNUMBER(AK34),AK34,0)&lt;=$F$11,$F$14,IF(IF(ISNUMBER(AK34),AK34,0)&gt;=$F$12,$F$15,IF(OR(LOWER(LEFT(BP34&amp;"",2))="да",BP34=1),$F$13,$F$15))),IF(OR(AND($F$8="YES_NO",OR(LOWER(LEFT(AK34&amp;"",2))="да",AK34=1)),AND($F$8="THRESHOLD_GE",IF(ISNUMBER(AK34),AK34,0)&gt;=$F$11),AND($F$8="THRESHOLD_GT",IF(ISNUMBER(AK34),AK34,0)&gt;$F$11),AND($F$8="THRESHOLD_LE",IF(ISNUMBER(AK34),AK34,0)&lt;=$F$11),AND($F$8="THRESHOLD_LT",IF(ISNUMBER(AK34),AK34,0)&lt;$F$11),AND($F$8="CHANGE_PCT_GE",IF(IF(ISNUMBER(BP34),BP34,0)=0,IF(ISNUMBER(AK34),AK34,0)&gt;0,(IF(ISNUMBER(AK34),AK34,0)-IF(ISNUMBER(BP34),BP34,0))/ABS(IF(ISNUMBER(BP34),BP34,0))&gt;=$F$11)),AND($F$8="CHANGE_ABS_GE",ABS(IF(ISNUMBER(AK34),AK34,0)-IF(ISNUMBER(BP34),BP34,0))&gt;=$F$11),AND($F$8="COUNT_LT",IF(ISNUMBER(AK34),AK34,0)&lt;$F$11),AND($F$8="COUNT_LE",IF(ISNUMBER(AK34),AK34,0)&lt;=$F$11),AND($F$8="AND_YES",OR(LOWER(LEFT(AK34&amp;"",2))="да",AK34=1),OR(LOWER(LEFT(BP34&amp;"",2))="да",BP34=1)),AND($F$8="OR_YES",OR(OR(LOWER(LEFT(AK34&amp;"",2))="да",AK34=1),OR(LOWER(LEFT(BP34&amp;"",2))="да",BP34=1)))),$F$14,$F$15))))))))))</f>
        <v/>
      </c>
      <c r="G34" s="19" t="str">
        <f>IF($A34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34="#FIELD",AL34="",AND(OR($G$8="CHANGE_PCT_GE",$G$8="CHANGE_ABS_GE",$G$8="COUNT_FLAG_RULE",$G$8="AND_YES",$G$8="OR_YES"),OR(BQ34="#FIELD",BQ34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34)))),IF($G$18="LOW_MU",MAX(Настройки!$B$14,$G$16),IF($G$18="NEUTRAL",Настройки!$B$15,IF($G$18="IGNORE","IGNORE",IF(OR(AL34="#FIELD",BQ34="#FIELD"),"Поле не найдено","Недостаточно данных")))),IF($G$8="SIGMOID_INC",MAX(Настройки!$B$14,$G$16+($G$17-$G$16)/(1+EXP(-$G$12*(IF(ISNUMBER(AL34),AL34,0)-$G$11)))),IF($G$8="SIGMOID_DEC",MAX(Настройки!$B$14,$G$16+($G$17-$G$16)/(1+EXP($G$12*(IF(ISNUMBER(AL34),AL34,0)-$G$11)))),IF($G$8="TOP_PERCENT",IF((COUNTIF(INDEX(Данные!$A$7:$CV$106,0,MATCH($G$9,Данные!$A$6:$CV$6,0)),"&gt;"&amp;IF(ISNUMBER(AL34),AL34,0))+COUNTIFS(INDEX(Данные!$A$7:$CV$106,0,MATCH($G$9,Данные!$A$6:$CV$6,0)),IF(ISNUMBER(AL34),AL34,0),Данные!$A$7:$A$106,"&lt;"&amp;$A34)+1)/COUNT(INDEX(Данные!$A$7:$CV$106,0,MATCH($G$9,Данные!$A$6:$CV$6,0)))&lt;=$G$11,$G$14,$G$15),IF($G$8="MANUAL_MU",MAX(Настройки!$B$14,MIN(1,IF(ISNUMBER(AL34),AL34,0))),IF($G$8="COUNT_FLAG_RULE",IF(IF(ISNUMBER(AL34),AL34,0)&lt;=$G$11,$G$14,IF(IF(ISNUMBER(AL34),AL34,0)&gt;=$G$12,$G$15,IF(OR(LOWER(LEFT(BQ34&amp;"",2))="да",BQ34=1),$G$13,$G$15))),IF(OR(AND($G$8="YES_NO",OR(LOWER(LEFT(AL34&amp;"",2))="да",AL34=1)),AND($G$8="THRESHOLD_GE",IF(ISNUMBER(AL34),AL34,0)&gt;=$G$11),AND($G$8="THRESHOLD_GT",IF(ISNUMBER(AL34),AL34,0)&gt;$G$11),AND($G$8="THRESHOLD_LE",IF(ISNUMBER(AL34),AL34,0)&lt;=$G$11),AND($G$8="THRESHOLD_LT",IF(ISNUMBER(AL34),AL34,0)&lt;$G$11),AND($G$8="CHANGE_PCT_GE",IF(IF(ISNUMBER(BQ34),BQ34,0)=0,IF(ISNUMBER(AL34),AL34,0)&gt;0,(IF(ISNUMBER(AL34),AL34,0)-IF(ISNUMBER(BQ34),BQ34,0))/ABS(IF(ISNUMBER(BQ34),BQ34,0))&gt;=$G$11)),AND($G$8="CHANGE_ABS_GE",ABS(IF(ISNUMBER(AL34),AL34,0)-IF(ISNUMBER(BQ34),BQ34,0))&gt;=$G$11),AND($G$8="COUNT_LT",IF(ISNUMBER(AL34),AL34,0)&lt;$G$11),AND($G$8="COUNT_LE",IF(ISNUMBER(AL34),AL34,0)&lt;=$G$11),AND($G$8="AND_YES",OR(LOWER(LEFT(AL34&amp;"",2))="да",AL34=1),OR(LOWER(LEFT(BQ34&amp;"",2))="да",BQ34=1)),AND($G$8="OR_YES",OR(OR(LOWER(LEFT(AL34&amp;"",2))="да",AL34=1),OR(LOWER(LEFT(BQ34&amp;"",2))="да",BQ34=1)))),$G$14,$G$15))))))))))</f>
        <v/>
      </c>
      <c r="H34" s="19" t="str">
        <f>IF($A34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34="#FIELD",AM34="",AND(OR($H$8="CHANGE_PCT_GE",$H$8="CHANGE_ABS_GE",$H$8="COUNT_FLAG_RULE",$H$8="AND_YES",$H$8="OR_YES"),OR(BR34="#FIELD",BR34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34)))),IF($H$18="LOW_MU",MAX(Настройки!$B$14,$H$16),IF($H$18="NEUTRAL",Настройки!$B$15,IF($H$18="IGNORE","IGNORE",IF(OR(AM34="#FIELD",BR34="#FIELD"),"Поле не найдено","Недостаточно данных")))),IF($H$8="SIGMOID_INC",MAX(Настройки!$B$14,$H$16+($H$17-$H$16)/(1+EXP(-$H$12*(IF(ISNUMBER(AM34),AM34,0)-$H$11)))),IF($H$8="SIGMOID_DEC",MAX(Настройки!$B$14,$H$16+($H$17-$H$16)/(1+EXP($H$12*(IF(ISNUMBER(AM34),AM34,0)-$H$11)))),IF($H$8="TOP_PERCENT",IF((COUNTIF(INDEX(Данные!$A$7:$CV$106,0,MATCH($H$9,Данные!$A$6:$CV$6,0)),"&gt;"&amp;IF(ISNUMBER(AM34),AM34,0))+COUNTIFS(INDEX(Данные!$A$7:$CV$106,0,MATCH($H$9,Данные!$A$6:$CV$6,0)),IF(ISNUMBER(AM34),AM34,0),Данные!$A$7:$A$106,"&lt;"&amp;$A34)+1)/COUNT(INDEX(Данные!$A$7:$CV$106,0,MATCH($H$9,Данные!$A$6:$CV$6,0)))&lt;=$H$11,$H$14,$H$15),IF($H$8="MANUAL_MU",MAX(Настройки!$B$14,MIN(1,IF(ISNUMBER(AM34),AM34,0))),IF($H$8="COUNT_FLAG_RULE",IF(IF(ISNUMBER(AM34),AM34,0)&lt;=$H$11,$H$14,IF(IF(ISNUMBER(AM34),AM34,0)&gt;=$H$12,$H$15,IF(OR(LOWER(LEFT(BR34&amp;"",2))="да",BR34=1),$H$13,$H$15))),IF(OR(AND($H$8="YES_NO",OR(LOWER(LEFT(AM34&amp;"",2))="да",AM34=1)),AND($H$8="THRESHOLD_GE",IF(ISNUMBER(AM34),AM34,0)&gt;=$H$11),AND($H$8="THRESHOLD_GT",IF(ISNUMBER(AM34),AM34,0)&gt;$H$11),AND($H$8="THRESHOLD_LE",IF(ISNUMBER(AM34),AM34,0)&lt;=$H$11),AND($H$8="THRESHOLD_LT",IF(ISNUMBER(AM34),AM34,0)&lt;$H$11),AND($H$8="CHANGE_PCT_GE",IF(IF(ISNUMBER(BR34),BR34,0)=0,IF(ISNUMBER(AM34),AM34,0)&gt;0,(IF(ISNUMBER(AM34),AM34,0)-IF(ISNUMBER(BR34),BR34,0))/ABS(IF(ISNUMBER(BR34),BR34,0))&gt;=$H$11)),AND($H$8="CHANGE_ABS_GE",ABS(IF(ISNUMBER(AM34),AM34,0)-IF(ISNUMBER(BR34),BR34,0))&gt;=$H$11),AND($H$8="COUNT_LT",IF(ISNUMBER(AM34),AM34,0)&lt;$H$11),AND($H$8="COUNT_LE",IF(ISNUMBER(AM34),AM34,0)&lt;=$H$11),AND($H$8="AND_YES",OR(LOWER(LEFT(AM34&amp;"",2))="да",AM34=1),OR(LOWER(LEFT(BR34&amp;"",2))="да",BR34=1)),AND($H$8="OR_YES",OR(OR(LOWER(LEFT(AM34&amp;"",2))="да",AM34=1),OR(LOWER(LEFT(BR34&amp;"",2))="да",BR34=1)))),$H$14,$H$15))))))))))</f>
        <v/>
      </c>
      <c r="I34" s="19" t="str">
        <f>IF($A34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34="#FIELD",AN34="",AND(OR($I$8="CHANGE_PCT_GE",$I$8="CHANGE_ABS_GE",$I$8="COUNT_FLAG_RULE",$I$8="AND_YES",$I$8="OR_YES"),OR(BS34="#FIELD",BS34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34)))),IF($I$18="LOW_MU",MAX(Настройки!$B$14,$I$16),IF($I$18="NEUTRAL",Настройки!$B$15,IF($I$18="IGNORE","IGNORE",IF(OR(AN34="#FIELD",BS34="#FIELD"),"Поле не найдено","Недостаточно данных")))),IF($I$8="SIGMOID_INC",MAX(Настройки!$B$14,$I$16+($I$17-$I$16)/(1+EXP(-$I$12*(IF(ISNUMBER(AN34),AN34,0)-$I$11)))),IF($I$8="SIGMOID_DEC",MAX(Настройки!$B$14,$I$16+($I$17-$I$16)/(1+EXP($I$12*(IF(ISNUMBER(AN34),AN34,0)-$I$11)))),IF($I$8="TOP_PERCENT",IF((COUNTIF(INDEX(Данные!$A$7:$CV$106,0,MATCH($I$9,Данные!$A$6:$CV$6,0)),"&gt;"&amp;IF(ISNUMBER(AN34),AN34,0))+COUNTIFS(INDEX(Данные!$A$7:$CV$106,0,MATCH($I$9,Данные!$A$6:$CV$6,0)),IF(ISNUMBER(AN34),AN34,0),Данные!$A$7:$A$106,"&lt;"&amp;$A34)+1)/COUNT(INDEX(Данные!$A$7:$CV$106,0,MATCH($I$9,Данные!$A$6:$CV$6,0)))&lt;=$I$11,$I$14,$I$15),IF($I$8="MANUAL_MU",MAX(Настройки!$B$14,MIN(1,IF(ISNUMBER(AN34),AN34,0))),IF($I$8="COUNT_FLAG_RULE",IF(IF(ISNUMBER(AN34),AN34,0)&lt;=$I$11,$I$14,IF(IF(ISNUMBER(AN34),AN34,0)&gt;=$I$12,$I$15,IF(OR(LOWER(LEFT(BS34&amp;"",2))="да",BS34=1),$I$13,$I$15))),IF(OR(AND($I$8="YES_NO",OR(LOWER(LEFT(AN34&amp;"",2))="да",AN34=1)),AND($I$8="THRESHOLD_GE",IF(ISNUMBER(AN34),AN34,0)&gt;=$I$11),AND($I$8="THRESHOLD_GT",IF(ISNUMBER(AN34),AN34,0)&gt;$I$11),AND($I$8="THRESHOLD_LE",IF(ISNUMBER(AN34),AN34,0)&lt;=$I$11),AND($I$8="THRESHOLD_LT",IF(ISNUMBER(AN34),AN34,0)&lt;$I$11),AND($I$8="CHANGE_PCT_GE",IF(IF(ISNUMBER(BS34),BS34,0)=0,IF(ISNUMBER(AN34),AN34,0)&gt;0,(IF(ISNUMBER(AN34),AN34,0)-IF(ISNUMBER(BS34),BS34,0))/ABS(IF(ISNUMBER(BS34),BS34,0))&gt;=$I$11)),AND($I$8="CHANGE_ABS_GE",ABS(IF(ISNUMBER(AN34),AN34,0)-IF(ISNUMBER(BS34),BS34,0))&gt;=$I$11),AND($I$8="COUNT_LT",IF(ISNUMBER(AN34),AN34,0)&lt;$I$11),AND($I$8="COUNT_LE",IF(ISNUMBER(AN34),AN34,0)&lt;=$I$11),AND($I$8="AND_YES",OR(LOWER(LEFT(AN34&amp;"",2))="да",AN34=1),OR(LOWER(LEFT(BS34&amp;"",2))="да",BS34=1)),AND($I$8="OR_YES",OR(OR(LOWER(LEFT(AN34&amp;"",2))="да",AN34=1),OR(LOWER(LEFT(BS34&amp;"",2))="да",BS34=1)))),$I$14,$I$15))))))))))</f>
        <v/>
      </c>
      <c r="J34" s="19" t="str">
        <f>IF($A34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34="#FIELD",AO34="",AND(OR($J$8="CHANGE_PCT_GE",$J$8="CHANGE_ABS_GE",$J$8="COUNT_FLAG_RULE",$J$8="AND_YES",$J$8="OR_YES"),OR(BT34="#FIELD",BT34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34)))),IF($J$18="LOW_MU",MAX(Настройки!$B$14,$J$16),IF($J$18="NEUTRAL",Настройки!$B$15,IF($J$18="IGNORE","IGNORE",IF(OR(AO34="#FIELD",BT34="#FIELD"),"Поле не найдено","Недостаточно данных")))),IF($J$8="SIGMOID_INC",MAX(Настройки!$B$14,$J$16+($J$17-$J$16)/(1+EXP(-$J$12*(IF(ISNUMBER(AO34),AO34,0)-$J$11)))),IF($J$8="SIGMOID_DEC",MAX(Настройки!$B$14,$J$16+($J$17-$J$16)/(1+EXP($J$12*(IF(ISNUMBER(AO34),AO34,0)-$J$11)))),IF($J$8="TOP_PERCENT",IF((COUNTIF(INDEX(Данные!$A$7:$CV$106,0,MATCH($J$9,Данные!$A$6:$CV$6,0)),"&gt;"&amp;IF(ISNUMBER(AO34),AO34,0))+COUNTIFS(INDEX(Данные!$A$7:$CV$106,0,MATCH($J$9,Данные!$A$6:$CV$6,0)),IF(ISNUMBER(AO34),AO34,0),Данные!$A$7:$A$106,"&lt;"&amp;$A34)+1)/COUNT(INDEX(Данные!$A$7:$CV$106,0,MATCH($J$9,Данные!$A$6:$CV$6,0)))&lt;=$J$11,$J$14,$J$15),IF($J$8="MANUAL_MU",MAX(Настройки!$B$14,MIN(1,IF(ISNUMBER(AO34),AO34,0))),IF($J$8="COUNT_FLAG_RULE",IF(IF(ISNUMBER(AO34),AO34,0)&lt;=$J$11,$J$14,IF(IF(ISNUMBER(AO34),AO34,0)&gt;=$J$12,$J$15,IF(OR(LOWER(LEFT(BT34&amp;"",2))="да",BT34=1),$J$13,$J$15))),IF(OR(AND($J$8="YES_NO",OR(LOWER(LEFT(AO34&amp;"",2))="да",AO34=1)),AND($J$8="THRESHOLD_GE",IF(ISNUMBER(AO34),AO34,0)&gt;=$J$11),AND($J$8="THRESHOLD_GT",IF(ISNUMBER(AO34),AO34,0)&gt;$J$11),AND($J$8="THRESHOLD_LE",IF(ISNUMBER(AO34),AO34,0)&lt;=$J$11),AND($J$8="THRESHOLD_LT",IF(ISNUMBER(AO34),AO34,0)&lt;$J$11),AND($J$8="CHANGE_PCT_GE",IF(IF(ISNUMBER(BT34),BT34,0)=0,IF(ISNUMBER(AO34),AO34,0)&gt;0,(IF(ISNUMBER(AO34),AO34,0)-IF(ISNUMBER(BT34),BT34,0))/ABS(IF(ISNUMBER(BT34),BT34,0))&gt;=$J$11)),AND($J$8="CHANGE_ABS_GE",ABS(IF(ISNUMBER(AO34),AO34,0)-IF(ISNUMBER(BT34),BT34,0))&gt;=$J$11),AND($J$8="COUNT_LT",IF(ISNUMBER(AO34),AO34,0)&lt;$J$11),AND($J$8="COUNT_LE",IF(ISNUMBER(AO34),AO34,0)&lt;=$J$11),AND($J$8="AND_YES",OR(LOWER(LEFT(AO34&amp;"",2))="да",AO34=1),OR(LOWER(LEFT(BT34&amp;"",2))="да",BT34=1)),AND($J$8="OR_YES",OR(OR(LOWER(LEFT(AO34&amp;"",2))="да",AO34=1),OR(LOWER(LEFT(BT34&amp;"",2))="да",BT34=1)))),$J$14,$J$15))))))))))</f>
        <v/>
      </c>
      <c r="K34" s="19" t="str">
        <f>IF($A34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34="#FIELD",AP34="",AND(OR($K$8="CHANGE_PCT_GE",$K$8="CHANGE_ABS_GE",$K$8="COUNT_FLAG_RULE",$K$8="AND_YES",$K$8="OR_YES"),OR(BU34="#FIELD",BU34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34)))),IF($K$18="LOW_MU",MAX(Настройки!$B$14,$K$16),IF($K$18="NEUTRAL",Настройки!$B$15,IF($K$18="IGNORE","IGNORE",IF(OR(AP34="#FIELD",BU34="#FIELD"),"Поле не найдено","Недостаточно данных")))),IF($K$8="SIGMOID_INC",MAX(Настройки!$B$14,$K$16+($K$17-$K$16)/(1+EXP(-$K$12*(IF(ISNUMBER(AP34),AP34,0)-$K$11)))),IF($K$8="SIGMOID_DEC",MAX(Настройки!$B$14,$K$16+($K$17-$K$16)/(1+EXP($K$12*(IF(ISNUMBER(AP34),AP34,0)-$K$11)))),IF($K$8="TOP_PERCENT",IF((COUNTIF(INDEX(Данные!$A$7:$CV$106,0,MATCH($K$9,Данные!$A$6:$CV$6,0)),"&gt;"&amp;IF(ISNUMBER(AP34),AP34,0))+COUNTIFS(INDEX(Данные!$A$7:$CV$106,0,MATCH($K$9,Данные!$A$6:$CV$6,0)),IF(ISNUMBER(AP34),AP34,0),Данные!$A$7:$A$106,"&lt;"&amp;$A34)+1)/COUNT(INDEX(Данные!$A$7:$CV$106,0,MATCH($K$9,Данные!$A$6:$CV$6,0)))&lt;=$K$11,$K$14,$K$15),IF($K$8="MANUAL_MU",MAX(Настройки!$B$14,MIN(1,IF(ISNUMBER(AP34),AP34,0))),IF($K$8="COUNT_FLAG_RULE",IF(IF(ISNUMBER(AP34),AP34,0)&lt;=$K$11,$K$14,IF(IF(ISNUMBER(AP34),AP34,0)&gt;=$K$12,$K$15,IF(OR(LOWER(LEFT(BU34&amp;"",2))="да",BU34=1),$K$13,$K$15))),IF(OR(AND($K$8="YES_NO",OR(LOWER(LEFT(AP34&amp;"",2))="да",AP34=1)),AND($K$8="THRESHOLD_GE",IF(ISNUMBER(AP34),AP34,0)&gt;=$K$11),AND($K$8="THRESHOLD_GT",IF(ISNUMBER(AP34),AP34,0)&gt;$K$11),AND($K$8="THRESHOLD_LE",IF(ISNUMBER(AP34),AP34,0)&lt;=$K$11),AND($K$8="THRESHOLD_LT",IF(ISNUMBER(AP34),AP34,0)&lt;$K$11),AND($K$8="CHANGE_PCT_GE",IF(IF(ISNUMBER(BU34),BU34,0)=0,IF(ISNUMBER(AP34),AP34,0)&gt;0,(IF(ISNUMBER(AP34),AP34,0)-IF(ISNUMBER(BU34),BU34,0))/ABS(IF(ISNUMBER(BU34),BU34,0))&gt;=$K$11)),AND($K$8="CHANGE_ABS_GE",ABS(IF(ISNUMBER(AP34),AP34,0)-IF(ISNUMBER(BU34),BU34,0))&gt;=$K$11),AND($K$8="COUNT_LT",IF(ISNUMBER(AP34),AP34,0)&lt;$K$11),AND($K$8="COUNT_LE",IF(ISNUMBER(AP34),AP34,0)&lt;=$K$11),AND($K$8="AND_YES",OR(LOWER(LEFT(AP34&amp;"",2))="да",AP34=1),OR(LOWER(LEFT(BU34&amp;"",2))="да",BU34=1)),AND($K$8="OR_YES",OR(OR(LOWER(LEFT(AP34&amp;"",2))="да",AP34=1),OR(LOWER(LEFT(BU34&amp;"",2))="да",BU34=1)))),$K$14,$K$15))))))))))</f>
        <v/>
      </c>
      <c r="L34" s="19" t="str">
        <f>IF($A34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34="#FIELD",AQ34="",AND(OR($L$8="CHANGE_PCT_GE",$L$8="CHANGE_ABS_GE",$L$8="COUNT_FLAG_RULE",$L$8="AND_YES",$L$8="OR_YES"),OR(BV34="#FIELD",BV34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34)))),IF($L$18="LOW_MU",MAX(Настройки!$B$14,$L$16),IF($L$18="NEUTRAL",Настройки!$B$15,IF($L$18="IGNORE","IGNORE",IF(OR(AQ34="#FIELD",BV34="#FIELD"),"Поле не найдено","Недостаточно данных")))),IF($L$8="SIGMOID_INC",MAX(Настройки!$B$14,$L$16+($L$17-$L$16)/(1+EXP(-$L$12*(IF(ISNUMBER(AQ34),AQ34,0)-$L$11)))),IF($L$8="SIGMOID_DEC",MAX(Настройки!$B$14,$L$16+($L$17-$L$16)/(1+EXP($L$12*(IF(ISNUMBER(AQ34),AQ34,0)-$L$11)))),IF($L$8="TOP_PERCENT",IF((COUNTIF(INDEX(Данные!$A$7:$CV$106,0,MATCH($L$9,Данные!$A$6:$CV$6,0)),"&gt;"&amp;IF(ISNUMBER(AQ34),AQ34,0))+COUNTIFS(INDEX(Данные!$A$7:$CV$106,0,MATCH($L$9,Данные!$A$6:$CV$6,0)),IF(ISNUMBER(AQ34),AQ34,0),Данные!$A$7:$A$106,"&lt;"&amp;$A34)+1)/COUNT(INDEX(Данные!$A$7:$CV$106,0,MATCH($L$9,Данные!$A$6:$CV$6,0)))&lt;=$L$11,$L$14,$L$15),IF($L$8="MANUAL_MU",MAX(Настройки!$B$14,MIN(1,IF(ISNUMBER(AQ34),AQ34,0))),IF($L$8="COUNT_FLAG_RULE",IF(IF(ISNUMBER(AQ34),AQ34,0)&lt;=$L$11,$L$14,IF(IF(ISNUMBER(AQ34),AQ34,0)&gt;=$L$12,$L$15,IF(OR(LOWER(LEFT(BV34&amp;"",2))="да",BV34=1),$L$13,$L$15))),IF(OR(AND($L$8="YES_NO",OR(LOWER(LEFT(AQ34&amp;"",2))="да",AQ34=1)),AND($L$8="THRESHOLD_GE",IF(ISNUMBER(AQ34),AQ34,0)&gt;=$L$11),AND($L$8="THRESHOLD_GT",IF(ISNUMBER(AQ34),AQ34,0)&gt;$L$11),AND($L$8="THRESHOLD_LE",IF(ISNUMBER(AQ34),AQ34,0)&lt;=$L$11),AND($L$8="THRESHOLD_LT",IF(ISNUMBER(AQ34),AQ34,0)&lt;$L$11),AND($L$8="CHANGE_PCT_GE",IF(IF(ISNUMBER(BV34),BV34,0)=0,IF(ISNUMBER(AQ34),AQ34,0)&gt;0,(IF(ISNUMBER(AQ34),AQ34,0)-IF(ISNUMBER(BV34),BV34,0))/ABS(IF(ISNUMBER(BV34),BV34,0))&gt;=$L$11)),AND($L$8="CHANGE_ABS_GE",ABS(IF(ISNUMBER(AQ34),AQ34,0)-IF(ISNUMBER(BV34),BV34,0))&gt;=$L$11),AND($L$8="COUNT_LT",IF(ISNUMBER(AQ34),AQ34,0)&lt;$L$11),AND($L$8="COUNT_LE",IF(ISNUMBER(AQ34),AQ34,0)&lt;=$L$11),AND($L$8="AND_YES",OR(LOWER(LEFT(AQ34&amp;"",2))="да",AQ34=1),OR(LOWER(LEFT(BV34&amp;"",2))="да",BV34=1)),AND($L$8="OR_YES",OR(OR(LOWER(LEFT(AQ34&amp;"",2))="да",AQ34=1),OR(LOWER(LEFT(BV34&amp;"",2))="да",BV34=1)))),$L$14,$L$15))))))))))</f>
        <v/>
      </c>
      <c r="M34" s="19" t="str">
        <f>IF($A34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34="#FIELD",AR34="",AND(OR($M$8="CHANGE_PCT_GE",$M$8="CHANGE_ABS_GE",$M$8="COUNT_FLAG_RULE",$M$8="AND_YES",$M$8="OR_YES"),OR(BW34="#FIELD",BW34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34)))),IF($M$18="LOW_MU",MAX(Настройки!$B$14,$M$16),IF($M$18="NEUTRAL",Настройки!$B$15,IF($M$18="IGNORE","IGNORE",IF(OR(AR34="#FIELD",BW34="#FIELD"),"Поле не найдено","Недостаточно данных")))),IF($M$8="SIGMOID_INC",MAX(Настройки!$B$14,$M$16+($M$17-$M$16)/(1+EXP(-$M$12*(IF(ISNUMBER(AR34),AR34,0)-$M$11)))),IF($M$8="SIGMOID_DEC",MAX(Настройки!$B$14,$M$16+($M$17-$M$16)/(1+EXP($M$12*(IF(ISNUMBER(AR34),AR34,0)-$M$11)))),IF($M$8="TOP_PERCENT",IF((COUNTIF(INDEX(Данные!$A$7:$CV$106,0,MATCH($M$9,Данные!$A$6:$CV$6,0)),"&gt;"&amp;IF(ISNUMBER(AR34),AR34,0))+COUNTIFS(INDEX(Данные!$A$7:$CV$106,0,MATCH($M$9,Данные!$A$6:$CV$6,0)),IF(ISNUMBER(AR34),AR34,0),Данные!$A$7:$A$106,"&lt;"&amp;$A34)+1)/COUNT(INDEX(Данные!$A$7:$CV$106,0,MATCH($M$9,Данные!$A$6:$CV$6,0)))&lt;=$M$11,$M$14,$M$15),IF($M$8="MANUAL_MU",MAX(Настройки!$B$14,MIN(1,IF(ISNUMBER(AR34),AR34,0))),IF($M$8="COUNT_FLAG_RULE",IF(IF(ISNUMBER(AR34),AR34,0)&lt;=$M$11,$M$14,IF(IF(ISNUMBER(AR34),AR34,0)&gt;=$M$12,$M$15,IF(OR(LOWER(LEFT(BW34&amp;"",2))="да",BW34=1),$M$13,$M$15))),IF(OR(AND($M$8="YES_NO",OR(LOWER(LEFT(AR34&amp;"",2))="да",AR34=1)),AND($M$8="THRESHOLD_GE",IF(ISNUMBER(AR34),AR34,0)&gt;=$M$11),AND($M$8="THRESHOLD_GT",IF(ISNUMBER(AR34),AR34,0)&gt;$M$11),AND($M$8="THRESHOLD_LE",IF(ISNUMBER(AR34),AR34,0)&lt;=$M$11),AND($M$8="THRESHOLD_LT",IF(ISNUMBER(AR34),AR34,0)&lt;$M$11),AND($M$8="CHANGE_PCT_GE",IF(IF(ISNUMBER(BW34),BW34,0)=0,IF(ISNUMBER(AR34),AR34,0)&gt;0,(IF(ISNUMBER(AR34),AR34,0)-IF(ISNUMBER(BW34),BW34,0))/ABS(IF(ISNUMBER(BW34),BW34,0))&gt;=$M$11)),AND($M$8="CHANGE_ABS_GE",ABS(IF(ISNUMBER(AR34),AR34,0)-IF(ISNUMBER(BW34),BW34,0))&gt;=$M$11),AND($M$8="COUNT_LT",IF(ISNUMBER(AR34),AR34,0)&lt;$M$11),AND($M$8="COUNT_LE",IF(ISNUMBER(AR34),AR34,0)&lt;=$M$11),AND($M$8="AND_YES",OR(LOWER(LEFT(AR34&amp;"",2))="да",AR34=1),OR(LOWER(LEFT(BW34&amp;"",2))="да",BW34=1)),AND($M$8="OR_YES",OR(OR(LOWER(LEFT(AR34&amp;"",2))="да",AR34=1),OR(LOWER(LEFT(BW34&amp;"",2))="да",BW34=1)))),$M$14,$M$15))))))))))</f>
        <v/>
      </c>
      <c r="N34" s="19" t="str">
        <f>IF($A34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34="#FIELD",AS34="",AND(OR($N$8="CHANGE_PCT_GE",$N$8="CHANGE_ABS_GE",$N$8="COUNT_FLAG_RULE",$N$8="AND_YES",$N$8="OR_YES"),OR(BX34="#FIELD",BX34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34)))),IF($N$18="LOW_MU",MAX(Настройки!$B$14,$N$16),IF($N$18="NEUTRAL",Настройки!$B$15,IF($N$18="IGNORE","IGNORE",IF(OR(AS34="#FIELD",BX34="#FIELD"),"Поле не найдено","Недостаточно данных")))),IF($N$8="SIGMOID_INC",MAX(Настройки!$B$14,$N$16+($N$17-$N$16)/(1+EXP(-$N$12*(IF(ISNUMBER(AS34),AS34,0)-$N$11)))),IF($N$8="SIGMOID_DEC",MAX(Настройки!$B$14,$N$16+($N$17-$N$16)/(1+EXP($N$12*(IF(ISNUMBER(AS34),AS34,0)-$N$11)))),IF($N$8="TOP_PERCENT",IF((COUNTIF(INDEX(Данные!$A$7:$CV$106,0,MATCH($N$9,Данные!$A$6:$CV$6,0)),"&gt;"&amp;IF(ISNUMBER(AS34),AS34,0))+COUNTIFS(INDEX(Данные!$A$7:$CV$106,0,MATCH($N$9,Данные!$A$6:$CV$6,0)),IF(ISNUMBER(AS34),AS34,0),Данные!$A$7:$A$106,"&lt;"&amp;$A34)+1)/COUNT(INDEX(Данные!$A$7:$CV$106,0,MATCH($N$9,Данные!$A$6:$CV$6,0)))&lt;=$N$11,$N$14,$N$15),IF($N$8="MANUAL_MU",MAX(Настройки!$B$14,MIN(1,IF(ISNUMBER(AS34),AS34,0))),IF($N$8="COUNT_FLAG_RULE",IF(IF(ISNUMBER(AS34),AS34,0)&lt;=$N$11,$N$14,IF(IF(ISNUMBER(AS34),AS34,0)&gt;=$N$12,$N$15,IF(OR(LOWER(LEFT(BX34&amp;"",2))="да",BX34=1),$N$13,$N$15))),IF(OR(AND($N$8="YES_NO",OR(LOWER(LEFT(AS34&amp;"",2))="да",AS34=1)),AND($N$8="THRESHOLD_GE",IF(ISNUMBER(AS34),AS34,0)&gt;=$N$11),AND($N$8="THRESHOLD_GT",IF(ISNUMBER(AS34),AS34,0)&gt;$N$11),AND($N$8="THRESHOLD_LE",IF(ISNUMBER(AS34),AS34,0)&lt;=$N$11),AND($N$8="THRESHOLD_LT",IF(ISNUMBER(AS34),AS34,0)&lt;$N$11),AND($N$8="CHANGE_PCT_GE",IF(IF(ISNUMBER(BX34),BX34,0)=0,IF(ISNUMBER(AS34),AS34,0)&gt;0,(IF(ISNUMBER(AS34),AS34,0)-IF(ISNUMBER(BX34),BX34,0))/ABS(IF(ISNUMBER(BX34),BX34,0))&gt;=$N$11)),AND($N$8="CHANGE_ABS_GE",ABS(IF(ISNUMBER(AS34),AS34,0)-IF(ISNUMBER(BX34),BX34,0))&gt;=$N$11),AND($N$8="COUNT_LT",IF(ISNUMBER(AS34),AS34,0)&lt;$N$11),AND($N$8="COUNT_LE",IF(ISNUMBER(AS34),AS34,0)&lt;=$N$11),AND($N$8="AND_YES",OR(LOWER(LEFT(AS34&amp;"",2))="да",AS34=1),OR(LOWER(LEFT(BX34&amp;"",2))="да",BX34=1)),AND($N$8="OR_YES",OR(OR(LOWER(LEFT(AS34&amp;"",2))="да",AS34=1),OR(LOWER(LEFT(BX34&amp;"",2))="да",BX34=1)))),$N$14,$N$15))))))))))</f>
        <v/>
      </c>
      <c r="O34" s="19" t="str">
        <f>IF($A34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34="#FIELD",AT34="",AND(OR($O$8="CHANGE_PCT_GE",$O$8="CHANGE_ABS_GE",$O$8="COUNT_FLAG_RULE",$O$8="AND_YES",$O$8="OR_YES"),OR(BY34="#FIELD",BY34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34)))),IF($O$18="LOW_MU",MAX(Настройки!$B$14,$O$16),IF($O$18="NEUTRAL",Настройки!$B$15,IF($O$18="IGNORE","IGNORE",IF(OR(AT34="#FIELD",BY34="#FIELD"),"Поле не найдено","Недостаточно данных")))),IF($O$8="SIGMOID_INC",MAX(Настройки!$B$14,$O$16+($O$17-$O$16)/(1+EXP(-$O$12*(IF(ISNUMBER(AT34),AT34,0)-$O$11)))),IF($O$8="SIGMOID_DEC",MAX(Настройки!$B$14,$O$16+($O$17-$O$16)/(1+EXP($O$12*(IF(ISNUMBER(AT34),AT34,0)-$O$11)))),IF($O$8="TOP_PERCENT",IF((COUNTIF(INDEX(Данные!$A$7:$CV$106,0,MATCH($O$9,Данные!$A$6:$CV$6,0)),"&gt;"&amp;IF(ISNUMBER(AT34),AT34,0))+COUNTIFS(INDEX(Данные!$A$7:$CV$106,0,MATCH($O$9,Данные!$A$6:$CV$6,0)),IF(ISNUMBER(AT34),AT34,0),Данные!$A$7:$A$106,"&lt;"&amp;$A34)+1)/COUNT(INDEX(Данные!$A$7:$CV$106,0,MATCH($O$9,Данные!$A$6:$CV$6,0)))&lt;=$O$11,$O$14,$O$15),IF($O$8="MANUAL_MU",MAX(Настройки!$B$14,MIN(1,IF(ISNUMBER(AT34),AT34,0))),IF($O$8="COUNT_FLAG_RULE",IF(IF(ISNUMBER(AT34),AT34,0)&lt;=$O$11,$O$14,IF(IF(ISNUMBER(AT34),AT34,0)&gt;=$O$12,$O$15,IF(OR(LOWER(LEFT(BY34&amp;"",2))="да",BY34=1),$O$13,$O$15))),IF(OR(AND($O$8="YES_NO",OR(LOWER(LEFT(AT34&amp;"",2))="да",AT34=1)),AND($O$8="THRESHOLD_GE",IF(ISNUMBER(AT34),AT34,0)&gt;=$O$11),AND($O$8="THRESHOLD_GT",IF(ISNUMBER(AT34),AT34,0)&gt;$O$11),AND($O$8="THRESHOLD_LE",IF(ISNUMBER(AT34),AT34,0)&lt;=$O$11),AND($O$8="THRESHOLD_LT",IF(ISNUMBER(AT34),AT34,0)&lt;$O$11),AND($O$8="CHANGE_PCT_GE",IF(IF(ISNUMBER(BY34),BY34,0)=0,IF(ISNUMBER(AT34),AT34,0)&gt;0,(IF(ISNUMBER(AT34),AT34,0)-IF(ISNUMBER(BY34),BY34,0))/ABS(IF(ISNUMBER(BY34),BY34,0))&gt;=$O$11)),AND($O$8="CHANGE_ABS_GE",ABS(IF(ISNUMBER(AT34),AT34,0)-IF(ISNUMBER(BY34),BY34,0))&gt;=$O$11),AND($O$8="COUNT_LT",IF(ISNUMBER(AT34),AT34,0)&lt;$O$11),AND($O$8="COUNT_LE",IF(ISNUMBER(AT34),AT34,0)&lt;=$O$11),AND($O$8="AND_YES",OR(LOWER(LEFT(AT34&amp;"",2))="да",AT34=1),OR(LOWER(LEFT(BY34&amp;"",2))="да",BY34=1)),AND($O$8="OR_YES",OR(OR(LOWER(LEFT(AT34&amp;"",2))="да",AT34=1),OR(LOWER(LEFT(BY34&amp;"",2))="да",BY34=1)))),$O$14,$O$15))))))))))</f>
        <v/>
      </c>
      <c r="P34" s="19" t="str">
        <f>IF($A34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34="#FIELD",AU34="",AND(OR($P$8="CHANGE_PCT_GE",$P$8="CHANGE_ABS_GE",$P$8="COUNT_FLAG_RULE",$P$8="AND_YES",$P$8="OR_YES"),OR(BZ34="#FIELD",BZ34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34)))),IF($P$18="LOW_MU",MAX(Настройки!$B$14,$P$16),IF($P$18="NEUTRAL",Настройки!$B$15,IF($P$18="IGNORE","IGNORE",IF(OR(AU34="#FIELD",BZ34="#FIELD"),"Поле не найдено","Недостаточно данных")))),IF($P$8="SIGMOID_INC",MAX(Настройки!$B$14,$P$16+($P$17-$P$16)/(1+EXP(-$P$12*(IF(ISNUMBER(AU34),AU34,0)-$P$11)))),IF($P$8="SIGMOID_DEC",MAX(Настройки!$B$14,$P$16+($P$17-$P$16)/(1+EXP($P$12*(IF(ISNUMBER(AU34),AU34,0)-$P$11)))),IF($P$8="TOP_PERCENT",IF((COUNTIF(INDEX(Данные!$A$7:$CV$106,0,MATCH($P$9,Данные!$A$6:$CV$6,0)),"&gt;"&amp;IF(ISNUMBER(AU34),AU34,0))+COUNTIFS(INDEX(Данные!$A$7:$CV$106,0,MATCH($P$9,Данные!$A$6:$CV$6,0)),IF(ISNUMBER(AU34),AU34,0),Данные!$A$7:$A$106,"&lt;"&amp;$A34)+1)/COUNT(INDEX(Данные!$A$7:$CV$106,0,MATCH($P$9,Данные!$A$6:$CV$6,0)))&lt;=$P$11,$P$14,$P$15),IF($P$8="MANUAL_MU",MAX(Настройки!$B$14,MIN(1,IF(ISNUMBER(AU34),AU34,0))),IF($P$8="COUNT_FLAG_RULE",IF(IF(ISNUMBER(AU34),AU34,0)&lt;=$P$11,$P$14,IF(IF(ISNUMBER(AU34),AU34,0)&gt;=$P$12,$P$15,IF(OR(LOWER(LEFT(BZ34&amp;"",2))="да",BZ34=1),$P$13,$P$15))),IF(OR(AND($P$8="YES_NO",OR(LOWER(LEFT(AU34&amp;"",2))="да",AU34=1)),AND($P$8="THRESHOLD_GE",IF(ISNUMBER(AU34),AU34,0)&gt;=$P$11),AND($P$8="THRESHOLD_GT",IF(ISNUMBER(AU34),AU34,0)&gt;$P$11),AND($P$8="THRESHOLD_LE",IF(ISNUMBER(AU34),AU34,0)&lt;=$P$11),AND($P$8="THRESHOLD_LT",IF(ISNUMBER(AU34),AU34,0)&lt;$P$11),AND($P$8="CHANGE_PCT_GE",IF(IF(ISNUMBER(BZ34),BZ34,0)=0,IF(ISNUMBER(AU34),AU34,0)&gt;0,(IF(ISNUMBER(AU34),AU34,0)-IF(ISNUMBER(BZ34),BZ34,0))/ABS(IF(ISNUMBER(BZ34),BZ34,0))&gt;=$P$11)),AND($P$8="CHANGE_ABS_GE",ABS(IF(ISNUMBER(AU34),AU34,0)-IF(ISNUMBER(BZ34),BZ34,0))&gt;=$P$11),AND($P$8="COUNT_LT",IF(ISNUMBER(AU34),AU34,0)&lt;$P$11),AND($P$8="COUNT_LE",IF(ISNUMBER(AU34),AU34,0)&lt;=$P$11),AND($P$8="AND_YES",OR(LOWER(LEFT(AU34&amp;"",2))="да",AU34=1),OR(LOWER(LEFT(BZ34&amp;"",2))="да",BZ34=1)),AND($P$8="OR_YES",OR(OR(LOWER(LEFT(AU34&amp;"",2))="да",AU34=1),OR(LOWER(LEFT(BZ34&amp;"",2))="да",BZ34=1)))),$P$14,$P$15))))))))))</f>
        <v/>
      </c>
      <c r="Q34" s="19" t="str">
        <f>IF($A34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34="#FIELD",AV34="",AND(OR($Q$8="CHANGE_PCT_GE",$Q$8="CHANGE_ABS_GE",$Q$8="COUNT_FLAG_RULE",$Q$8="AND_YES",$Q$8="OR_YES"),OR(CA34="#FIELD",CA34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34)))),IF($Q$18="LOW_MU",MAX(Настройки!$B$14,$Q$16),IF($Q$18="NEUTRAL",Настройки!$B$15,IF($Q$18="IGNORE","IGNORE",IF(OR(AV34="#FIELD",CA34="#FIELD"),"Поле не найдено","Недостаточно данных")))),IF($Q$8="SIGMOID_INC",MAX(Настройки!$B$14,$Q$16+($Q$17-$Q$16)/(1+EXP(-$Q$12*(IF(ISNUMBER(AV34),AV34,0)-$Q$11)))),IF($Q$8="SIGMOID_DEC",MAX(Настройки!$B$14,$Q$16+($Q$17-$Q$16)/(1+EXP($Q$12*(IF(ISNUMBER(AV34),AV34,0)-$Q$11)))),IF($Q$8="TOP_PERCENT",IF((COUNTIF(INDEX(Данные!$A$7:$CV$106,0,MATCH($Q$9,Данные!$A$6:$CV$6,0)),"&gt;"&amp;IF(ISNUMBER(AV34),AV34,0))+COUNTIFS(INDEX(Данные!$A$7:$CV$106,0,MATCH($Q$9,Данные!$A$6:$CV$6,0)),IF(ISNUMBER(AV34),AV34,0),Данные!$A$7:$A$106,"&lt;"&amp;$A34)+1)/COUNT(INDEX(Данные!$A$7:$CV$106,0,MATCH($Q$9,Данные!$A$6:$CV$6,0)))&lt;=$Q$11,$Q$14,$Q$15),IF($Q$8="MANUAL_MU",MAX(Настройки!$B$14,MIN(1,IF(ISNUMBER(AV34),AV34,0))),IF($Q$8="COUNT_FLAG_RULE",IF(IF(ISNUMBER(AV34),AV34,0)&lt;=$Q$11,$Q$14,IF(IF(ISNUMBER(AV34),AV34,0)&gt;=$Q$12,$Q$15,IF(OR(LOWER(LEFT(CA34&amp;"",2))="да",CA34=1),$Q$13,$Q$15))),IF(OR(AND($Q$8="YES_NO",OR(LOWER(LEFT(AV34&amp;"",2))="да",AV34=1)),AND($Q$8="THRESHOLD_GE",IF(ISNUMBER(AV34),AV34,0)&gt;=$Q$11),AND($Q$8="THRESHOLD_GT",IF(ISNUMBER(AV34),AV34,0)&gt;$Q$11),AND($Q$8="THRESHOLD_LE",IF(ISNUMBER(AV34),AV34,0)&lt;=$Q$11),AND($Q$8="THRESHOLD_LT",IF(ISNUMBER(AV34),AV34,0)&lt;$Q$11),AND($Q$8="CHANGE_PCT_GE",IF(IF(ISNUMBER(CA34),CA34,0)=0,IF(ISNUMBER(AV34),AV34,0)&gt;0,(IF(ISNUMBER(AV34),AV34,0)-IF(ISNUMBER(CA34),CA34,0))/ABS(IF(ISNUMBER(CA34),CA34,0))&gt;=$Q$11)),AND($Q$8="CHANGE_ABS_GE",ABS(IF(ISNUMBER(AV34),AV34,0)-IF(ISNUMBER(CA34),CA34,0))&gt;=$Q$11),AND($Q$8="COUNT_LT",IF(ISNUMBER(AV34),AV34,0)&lt;$Q$11),AND($Q$8="COUNT_LE",IF(ISNUMBER(AV34),AV34,0)&lt;=$Q$11),AND($Q$8="AND_YES",OR(LOWER(LEFT(AV34&amp;"",2))="да",AV34=1),OR(LOWER(LEFT(CA34&amp;"",2))="да",CA34=1)),AND($Q$8="OR_YES",OR(OR(LOWER(LEFT(AV34&amp;"",2))="да",AV34=1),OR(LOWER(LEFT(CA34&amp;"",2))="да",CA34=1)))),$Q$14,$Q$15))))))))))</f>
        <v/>
      </c>
      <c r="R34" s="69" t="str">
        <f>IF($A34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34="#FIELD",AW34="",AND(OR($R$8="CHANGE_PCT_GE",$R$8="CHANGE_ABS_GE",$R$8="COUNT_FLAG_RULE",$R$8="AND_YES",$R$8="OR_YES"),OR(CB34="#FIELD",CB34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34)))),IF($R$18="LOW_MU",MAX(Настройки!$B$14,$R$16),IF($R$18="NEUTRAL",Настройки!$B$15,IF($R$18="IGNORE","IGNORE",IF(OR(AW34="#FIELD",CB34="#FIELD"),"Поле не найдено","Недостаточно данных")))),IF($R$8="SIGMOID_INC",MAX(Настройки!$B$14,$R$16+($R$17-$R$16)/(1+EXP(-$R$12*(IF(ISNUMBER(AW34),AW34,0)-$R$11)))),IF($R$8="SIGMOID_DEC",MAX(Настройки!$B$14,$R$16+($R$17-$R$16)/(1+EXP($R$12*(IF(ISNUMBER(AW34),AW34,0)-$R$11)))),IF($R$8="TOP_PERCENT",IF((COUNTIF(INDEX(Данные!$A$7:$CV$106,0,MATCH($R$9,Данные!$A$6:$CV$6,0)),"&gt;"&amp;IF(ISNUMBER(AW34),AW34,0))+COUNTIFS(INDEX(Данные!$A$7:$CV$106,0,MATCH($R$9,Данные!$A$6:$CV$6,0)),IF(ISNUMBER(AW34),AW34,0),Данные!$A$7:$A$106,"&lt;"&amp;$A34)+1)/COUNT(INDEX(Данные!$A$7:$CV$106,0,MATCH($R$9,Данные!$A$6:$CV$6,0)))&lt;=$R$11,$R$14,$R$15),IF($R$8="MANUAL_MU",MAX(Настройки!$B$14,MIN(1,IF(ISNUMBER(AW34),AW34,0))),IF($R$8="COUNT_FLAG_RULE",IF(IF(ISNUMBER(AW34),AW34,0)&lt;=$R$11,$R$14,IF(IF(ISNUMBER(AW34),AW34,0)&gt;=$R$12,$R$15,IF(OR(LOWER(LEFT(CB34&amp;"",2))="да",CB34=1),$R$13,$R$15))),IF(OR(AND($R$8="YES_NO",OR(LOWER(LEFT(AW34&amp;"",2))="да",AW34=1)),AND($R$8="THRESHOLD_GE",IF(ISNUMBER(AW34),AW34,0)&gt;=$R$11),AND($R$8="THRESHOLD_GT",IF(ISNUMBER(AW34),AW34,0)&gt;$R$11),AND($R$8="THRESHOLD_LE",IF(ISNUMBER(AW34),AW34,0)&lt;=$R$11),AND($R$8="THRESHOLD_LT",IF(ISNUMBER(AW34),AW34,0)&lt;$R$11),AND($R$8="CHANGE_PCT_GE",IF(IF(ISNUMBER(CB34),CB34,0)=0,IF(ISNUMBER(AW34),AW34,0)&gt;0,(IF(ISNUMBER(AW34),AW34,0)-IF(ISNUMBER(CB34),CB34,0))/ABS(IF(ISNUMBER(CB34),CB34,0))&gt;=$R$11)),AND($R$8="CHANGE_ABS_GE",ABS(IF(ISNUMBER(AW34),AW34,0)-IF(ISNUMBER(CB34),CB34,0))&gt;=$R$11),AND($R$8="COUNT_LT",IF(ISNUMBER(AW34),AW34,0)&lt;$R$11),AND($R$8="COUNT_LE",IF(ISNUMBER(AW34),AW34,0)&lt;=$R$11),AND($R$8="AND_YES",OR(LOWER(LEFT(AW34&amp;"",2))="да",AW34=1),OR(LOWER(LEFT(CB34&amp;"",2))="да",CB34=1)),AND($R$8="OR_YES",OR(OR(LOWER(LEFT(AW34&amp;"",2))="да",AW34=1),OR(LOWER(LEFT(CB34&amp;"",2))="да",CB34=1)))),$R$14,$R$15))))))))))</f>
        <v/>
      </c>
      <c r="S34" s="70" t="str">
        <f>IF($A34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34="#FIELD",AX34="",AND(OR($S$8="CHANGE_PCT_GE",$S$8="CHANGE_ABS_GE",$S$8="COUNT_FLAG_RULE",$S$8="AND_YES",$S$8="OR_YES"),OR(CC34="#FIELD",CC34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34)))),IF($S$18="LOW_MU",MAX(Настройки!$B$14,$S$16),IF($S$18="NEUTRAL",Настройки!$B$15,IF($S$18="IGNORE","IGNORE",IF(OR(AX34="#FIELD",CC34="#FIELD"),"Поле не найдено","Недостаточно данных")))),IF($S$8="SIGMOID_INC",MAX(Настройки!$B$14,$S$16+($S$17-$S$16)/(1+EXP(-$S$12*(IF(ISNUMBER(AX34),AX34,0)-$S$11)))),IF($S$8="SIGMOID_DEC",MAX(Настройки!$B$14,$S$16+($S$17-$S$16)/(1+EXP($S$12*(IF(ISNUMBER(AX34),AX34,0)-$S$11)))),IF($S$8="TOP_PERCENT",IF((COUNTIF(INDEX(Данные!$A$7:$CV$106,0,MATCH($S$9,Данные!$A$6:$CV$6,0)),"&gt;"&amp;IF(ISNUMBER(AX34),AX34,0))+COUNTIFS(INDEX(Данные!$A$7:$CV$106,0,MATCH($S$9,Данные!$A$6:$CV$6,0)),IF(ISNUMBER(AX34),AX34,0),Данные!$A$7:$A$106,"&lt;"&amp;$A34)+1)/COUNT(INDEX(Данные!$A$7:$CV$106,0,MATCH($S$9,Данные!$A$6:$CV$6,0)))&lt;=$S$11,$S$14,$S$15),IF($S$8="MANUAL_MU",MAX(Настройки!$B$14,MIN(1,IF(ISNUMBER(AX34),AX34,0))),IF($S$8="COUNT_FLAG_RULE",IF(IF(ISNUMBER(AX34),AX34,0)&lt;=$S$11,$S$14,IF(IF(ISNUMBER(AX34),AX34,0)&gt;=$S$12,$S$15,IF(OR(LOWER(LEFT(CC34&amp;"",2))="да",CC34=1),$S$13,$S$15))),IF(OR(AND($S$8="YES_NO",OR(LOWER(LEFT(AX34&amp;"",2))="да",AX34=1)),AND($S$8="THRESHOLD_GE",IF(ISNUMBER(AX34),AX34,0)&gt;=$S$11),AND($S$8="THRESHOLD_GT",IF(ISNUMBER(AX34),AX34,0)&gt;$S$11),AND($S$8="THRESHOLD_LE",IF(ISNUMBER(AX34),AX34,0)&lt;=$S$11),AND($S$8="THRESHOLD_LT",IF(ISNUMBER(AX34),AX34,0)&lt;$S$11),AND($S$8="CHANGE_PCT_GE",IF(IF(ISNUMBER(CC34),CC34,0)=0,IF(ISNUMBER(AX34),AX34,0)&gt;0,(IF(ISNUMBER(AX34),AX34,0)-IF(ISNUMBER(CC34),CC34,0))/ABS(IF(ISNUMBER(CC34),CC34,0))&gt;=$S$11)),AND($S$8="CHANGE_ABS_GE",ABS(IF(ISNUMBER(AX34),AX34,0)-IF(ISNUMBER(CC34),CC34,0))&gt;=$S$11),AND($S$8="COUNT_LT",IF(ISNUMBER(AX34),AX34,0)&lt;$S$11),AND($S$8="COUNT_LE",IF(ISNUMBER(AX34),AX34,0)&lt;=$S$11),AND($S$8="AND_YES",OR(LOWER(LEFT(AX34&amp;"",2))="да",AX34=1),OR(LOWER(LEFT(CC34&amp;"",2))="да",CC34=1)),AND($S$8="OR_YES",OR(OR(LOWER(LEFT(AX34&amp;"",2))="да",AX34=1),OR(LOWER(LEFT(CC34&amp;"",2))="да",CC34=1)))),$S$14,$S$15))))))))))</f>
        <v/>
      </c>
      <c r="T34" s="70" t="str">
        <f>IF($A34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34="#FIELD",AY34="",AND(OR($T$8="CHANGE_PCT_GE",$T$8="CHANGE_ABS_GE",$T$8="COUNT_FLAG_RULE",$T$8="AND_YES",$T$8="OR_YES"),OR(CD34="#FIELD",CD34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34)))),IF($T$18="LOW_MU",MAX(Настройки!$B$14,$T$16),IF($T$18="NEUTRAL",Настройки!$B$15,IF($T$18="IGNORE","IGNORE",IF(OR(AY34="#FIELD",CD34="#FIELD"),"Поле не найдено","Недостаточно данных")))),IF($T$8="SIGMOID_INC",MAX(Настройки!$B$14,$T$16+($T$17-$T$16)/(1+EXP(-$T$12*(IF(ISNUMBER(AY34),AY34,0)-$T$11)))),IF($T$8="SIGMOID_DEC",MAX(Настройки!$B$14,$T$16+($T$17-$T$16)/(1+EXP($T$12*(IF(ISNUMBER(AY34),AY34,0)-$T$11)))),IF($T$8="TOP_PERCENT",IF((COUNTIF(INDEX(Данные!$A$7:$CV$106,0,MATCH($T$9,Данные!$A$6:$CV$6,0)),"&gt;"&amp;IF(ISNUMBER(AY34),AY34,0))+COUNTIFS(INDEX(Данные!$A$7:$CV$106,0,MATCH($T$9,Данные!$A$6:$CV$6,0)),IF(ISNUMBER(AY34),AY34,0),Данные!$A$7:$A$106,"&lt;"&amp;$A34)+1)/COUNT(INDEX(Данные!$A$7:$CV$106,0,MATCH($T$9,Данные!$A$6:$CV$6,0)))&lt;=$T$11,$T$14,$T$15),IF($T$8="MANUAL_MU",MAX(Настройки!$B$14,MIN(1,IF(ISNUMBER(AY34),AY34,0))),IF($T$8="COUNT_FLAG_RULE",IF(IF(ISNUMBER(AY34),AY34,0)&lt;=$T$11,$T$14,IF(IF(ISNUMBER(AY34),AY34,0)&gt;=$T$12,$T$15,IF(OR(LOWER(LEFT(CD34&amp;"",2))="да",CD34=1),$T$13,$T$15))),IF(OR(AND($T$8="YES_NO",OR(LOWER(LEFT(AY34&amp;"",2))="да",AY34=1)),AND($T$8="THRESHOLD_GE",IF(ISNUMBER(AY34),AY34,0)&gt;=$T$11),AND($T$8="THRESHOLD_GT",IF(ISNUMBER(AY34),AY34,0)&gt;$T$11),AND($T$8="THRESHOLD_LE",IF(ISNUMBER(AY34),AY34,0)&lt;=$T$11),AND($T$8="THRESHOLD_LT",IF(ISNUMBER(AY34),AY34,0)&lt;$T$11),AND($T$8="CHANGE_PCT_GE",IF(IF(ISNUMBER(CD34),CD34,0)=0,IF(ISNUMBER(AY34),AY34,0)&gt;0,(IF(ISNUMBER(AY34),AY34,0)-IF(ISNUMBER(CD34),CD34,0))/ABS(IF(ISNUMBER(CD34),CD34,0))&gt;=$T$11)),AND($T$8="CHANGE_ABS_GE",ABS(IF(ISNUMBER(AY34),AY34,0)-IF(ISNUMBER(CD34),CD34,0))&gt;=$T$11),AND($T$8="COUNT_LT",IF(ISNUMBER(AY34),AY34,0)&lt;$T$11),AND($T$8="COUNT_LE",IF(ISNUMBER(AY34),AY34,0)&lt;=$T$11),AND($T$8="AND_YES",OR(LOWER(LEFT(AY34&amp;"",2))="да",AY34=1),OR(LOWER(LEFT(CD34&amp;"",2))="да",CD34=1)),AND($T$8="OR_YES",OR(OR(LOWER(LEFT(AY34&amp;"",2))="да",AY34=1),OR(LOWER(LEFT(CD34&amp;"",2))="да",CD34=1)))),$T$14,$T$15))))))))))</f>
        <v/>
      </c>
      <c r="U34" s="70" t="str">
        <f>IF($A34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34="#FIELD",AZ34="",AND(OR($U$8="CHANGE_PCT_GE",$U$8="CHANGE_ABS_GE",$U$8="COUNT_FLAG_RULE",$U$8="AND_YES",$U$8="OR_YES"),OR(CE34="#FIELD",CE34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34)))),IF($U$18="LOW_MU",MAX(Настройки!$B$14,$U$16),IF($U$18="NEUTRAL",Настройки!$B$15,IF($U$18="IGNORE","IGNORE",IF(OR(AZ34="#FIELD",CE34="#FIELD"),"Поле не найдено","Недостаточно данных")))),IF($U$8="SIGMOID_INC",MAX(Настройки!$B$14,$U$16+($U$17-$U$16)/(1+EXP(-$U$12*(IF(ISNUMBER(AZ34),AZ34,0)-$U$11)))),IF($U$8="SIGMOID_DEC",MAX(Настройки!$B$14,$U$16+($U$17-$U$16)/(1+EXP($U$12*(IF(ISNUMBER(AZ34),AZ34,0)-$U$11)))),IF($U$8="TOP_PERCENT",IF((COUNTIF(INDEX(Данные!$A$7:$CV$106,0,MATCH($U$9,Данные!$A$6:$CV$6,0)),"&gt;"&amp;IF(ISNUMBER(AZ34),AZ34,0))+COUNTIFS(INDEX(Данные!$A$7:$CV$106,0,MATCH($U$9,Данные!$A$6:$CV$6,0)),IF(ISNUMBER(AZ34),AZ34,0),Данные!$A$7:$A$106,"&lt;"&amp;$A34)+1)/COUNT(INDEX(Данные!$A$7:$CV$106,0,MATCH($U$9,Данные!$A$6:$CV$6,0)))&lt;=$U$11,$U$14,$U$15),IF($U$8="MANUAL_MU",MAX(Настройки!$B$14,MIN(1,IF(ISNUMBER(AZ34),AZ34,0))),IF($U$8="COUNT_FLAG_RULE",IF(IF(ISNUMBER(AZ34),AZ34,0)&lt;=$U$11,$U$14,IF(IF(ISNUMBER(AZ34),AZ34,0)&gt;=$U$12,$U$15,IF(OR(LOWER(LEFT(CE34&amp;"",2))="да",CE34=1),$U$13,$U$15))),IF(OR(AND($U$8="YES_NO",OR(LOWER(LEFT(AZ34&amp;"",2))="да",AZ34=1)),AND($U$8="THRESHOLD_GE",IF(ISNUMBER(AZ34),AZ34,0)&gt;=$U$11),AND($U$8="THRESHOLD_GT",IF(ISNUMBER(AZ34),AZ34,0)&gt;$U$11),AND($U$8="THRESHOLD_LE",IF(ISNUMBER(AZ34),AZ34,0)&lt;=$U$11),AND($U$8="THRESHOLD_LT",IF(ISNUMBER(AZ34),AZ34,0)&lt;$U$11),AND($U$8="CHANGE_PCT_GE",IF(IF(ISNUMBER(CE34),CE34,0)=0,IF(ISNUMBER(AZ34),AZ34,0)&gt;0,(IF(ISNUMBER(AZ34),AZ34,0)-IF(ISNUMBER(CE34),CE34,0))/ABS(IF(ISNUMBER(CE34),CE34,0))&gt;=$U$11)),AND($U$8="CHANGE_ABS_GE",ABS(IF(ISNUMBER(AZ34),AZ34,0)-IF(ISNUMBER(CE34),CE34,0))&gt;=$U$11),AND($U$8="COUNT_LT",IF(ISNUMBER(AZ34),AZ34,0)&lt;$U$11),AND($U$8="COUNT_LE",IF(ISNUMBER(AZ34),AZ34,0)&lt;=$U$11),AND($U$8="AND_YES",OR(LOWER(LEFT(AZ34&amp;"",2))="да",AZ34=1),OR(LOWER(LEFT(CE34&amp;"",2))="да",CE34=1)),AND($U$8="OR_YES",OR(OR(LOWER(LEFT(AZ34&amp;"",2))="да",AZ34=1),OR(LOWER(LEFT(CE34&amp;"",2))="да",CE34=1)))),$U$14,$U$15))))))))))</f>
        <v/>
      </c>
      <c r="V34" s="70" t="str">
        <f>IF($A34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34="#FIELD",BA34="",AND(OR($V$8="CHANGE_PCT_GE",$V$8="CHANGE_ABS_GE",$V$8="COUNT_FLAG_RULE",$V$8="AND_YES",$V$8="OR_YES"),OR(CF34="#FIELD",CF34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34)))),IF($V$18="LOW_MU",MAX(Настройки!$B$14,$V$16),IF($V$18="NEUTRAL",Настройки!$B$15,IF($V$18="IGNORE","IGNORE",IF(OR(BA34="#FIELD",CF34="#FIELD"),"Поле не найдено","Недостаточно данных")))),IF($V$8="SIGMOID_INC",MAX(Настройки!$B$14,$V$16+($V$17-$V$16)/(1+EXP(-$V$12*(IF(ISNUMBER(BA34),BA34,0)-$V$11)))),IF($V$8="SIGMOID_DEC",MAX(Настройки!$B$14,$V$16+($V$17-$V$16)/(1+EXP($V$12*(IF(ISNUMBER(BA34),BA34,0)-$V$11)))),IF($V$8="TOP_PERCENT",IF((COUNTIF(INDEX(Данные!$A$7:$CV$106,0,MATCH($V$9,Данные!$A$6:$CV$6,0)),"&gt;"&amp;IF(ISNUMBER(BA34),BA34,0))+COUNTIFS(INDEX(Данные!$A$7:$CV$106,0,MATCH($V$9,Данные!$A$6:$CV$6,0)),IF(ISNUMBER(BA34),BA34,0),Данные!$A$7:$A$106,"&lt;"&amp;$A34)+1)/COUNT(INDEX(Данные!$A$7:$CV$106,0,MATCH($V$9,Данные!$A$6:$CV$6,0)))&lt;=$V$11,$V$14,$V$15),IF($V$8="MANUAL_MU",MAX(Настройки!$B$14,MIN(1,IF(ISNUMBER(BA34),BA34,0))),IF($V$8="COUNT_FLAG_RULE",IF(IF(ISNUMBER(BA34),BA34,0)&lt;=$V$11,$V$14,IF(IF(ISNUMBER(BA34),BA34,0)&gt;=$V$12,$V$15,IF(OR(LOWER(LEFT(CF34&amp;"",2))="да",CF34=1),$V$13,$V$15))),IF(OR(AND($V$8="YES_NO",OR(LOWER(LEFT(BA34&amp;"",2))="да",BA34=1)),AND($V$8="THRESHOLD_GE",IF(ISNUMBER(BA34),BA34,0)&gt;=$V$11),AND($V$8="THRESHOLD_GT",IF(ISNUMBER(BA34),BA34,0)&gt;$V$11),AND($V$8="THRESHOLD_LE",IF(ISNUMBER(BA34),BA34,0)&lt;=$V$11),AND($V$8="THRESHOLD_LT",IF(ISNUMBER(BA34),BA34,0)&lt;$V$11),AND($V$8="CHANGE_PCT_GE",IF(IF(ISNUMBER(CF34),CF34,0)=0,IF(ISNUMBER(BA34),BA34,0)&gt;0,(IF(ISNUMBER(BA34),BA34,0)-IF(ISNUMBER(CF34),CF34,0))/ABS(IF(ISNUMBER(CF34),CF34,0))&gt;=$V$11)),AND($V$8="CHANGE_ABS_GE",ABS(IF(ISNUMBER(BA34),BA34,0)-IF(ISNUMBER(CF34),CF34,0))&gt;=$V$11),AND($V$8="COUNT_LT",IF(ISNUMBER(BA34),BA34,0)&lt;$V$11),AND($V$8="COUNT_LE",IF(ISNUMBER(BA34),BA34,0)&lt;=$V$11),AND($V$8="AND_YES",OR(LOWER(LEFT(BA34&amp;"",2))="да",BA34=1),OR(LOWER(LEFT(CF34&amp;"",2))="да",CF34=1)),AND($V$8="OR_YES",OR(OR(LOWER(LEFT(BA34&amp;"",2))="да",BA34=1),OR(LOWER(LEFT(CF34&amp;"",2))="да",CF34=1)))),$V$14,$V$15))))))))))</f>
        <v/>
      </c>
      <c r="W34" s="70" t="str">
        <f>IF($A34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34="#FIELD",BB34="",AND(OR($W$8="CHANGE_PCT_GE",$W$8="CHANGE_ABS_GE",$W$8="COUNT_FLAG_RULE",$W$8="AND_YES",$W$8="OR_YES"),OR(CG34="#FIELD",CG34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34)))),IF($W$18="LOW_MU",MAX(Настройки!$B$14,$W$16),IF($W$18="NEUTRAL",Настройки!$B$15,IF($W$18="IGNORE","IGNORE",IF(OR(BB34="#FIELD",CG34="#FIELD"),"Поле не найдено","Недостаточно данных")))),IF($W$8="SIGMOID_INC",MAX(Настройки!$B$14,$W$16+($W$17-$W$16)/(1+EXP(-$W$12*(IF(ISNUMBER(BB34),BB34,0)-$W$11)))),IF($W$8="SIGMOID_DEC",MAX(Настройки!$B$14,$W$16+($W$17-$W$16)/(1+EXP($W$12*(IF(ISNUMBER(BB34),BB34,0)-$W$11)))),IF($W$8="TOP_PERCENT",IF((COUNTIF(INDEX(Данные!$A$7:$CV$106,0,MATCH($W$9,Данные!$A$6:$CV$6,0)),"&gt;"&amp;IF(ISNUMBER(BB34),BB34,0))+COUNTIFS(INDEX(Данные!$A$7:$CV$106,0,MATCH($W$9,Данные!$A$6:$CV$6,0)),IF(ISNUMBER(BB34),BB34,0),Данные!$A$7:$A$106,"&lt;"&amp;$A34)+1)/COUNT(INDEX(Данные!$A$7:$CV$106,0,MATCH($W$9,Данные!$A$6:$CV$6,0)))&lt;=$W$11,$W$14,$W$15),IF($W$8="MANUAL_MU",MAX(Настройки!$B$14,MIN(1,IF(ISNUMBER(BB34),BB34,0))),IF($W$8="COUNT_FLAG_RULE",IF(IF(ISNUMBER(BB34),BB34,0)&lt;=$W$11,$W$14,IF(IF(ISNUMBER(BB34),BB34,0)&gt;=$W$12,$W$15,IF(OR(LOWER(LEFT(CG34&amp;"",2))="да",CG34=1),$W$13,$W$15))),IF(OR(AND($W$8="YES_NO",OR(LOWER(LEFT(BB34&amp;"",2))="да",BB34=1)),AND($W$8="THRESHOLD_GE",IF(ISNUMBER(BB34),BB34,0)&gt;=$W$11),AND($W$8="THRESHOLD_GT",IF(ISNUMBER(BB34),BB34,0)&gt;$W$11),AND($W$8="THRESHOLD_LE",IF(ISNUMBER(BB34),BB34,0)&lt;=$W$11),AND($W$8="THRESHOLD_LT",IF(ISNUMBER(BB34),BB34,0)&lt;$W$11),AND($W$8="CHANGE_PCT_GE",IF(IF(ISNUMBER(CG34),CG34,0)=0,IF(ISNUMBER(BB34),BB34,0)&gt;0,(IF(ISNUMBER(BB34),BB34,0)-IF(ISNUMBER(CG34),CG34,0))/ABS(IF(ISNUMBER(CG34),CG34,0))&gt;=$W$11)),AND($W$8="CHANGE_ABS_GE",ABS(IF(ISNUMBER(BB34),BB34,0)-IF(ISNUMBER(CG34),CG34,0))&gt;=$W$11),AND($W$8="COUNT_LT",IF(ISNUMBER(BB34),BB34,0)&lt;$W$11),AND($W$8="COUNT_LE",IF(ISNUMBER(BB34),BB34,0)&lt;=$W$11),AND($W$8="AND_YES",OR(LOWER(LEFT(BB34&amp;"",2))="да",BB34=1),OR(LOWER(LEFT(CG34&amp;"",2))="да",CG34=1)),AND($W$8="OR_YES",OR(OR(LOWER(LEFT(BB34&amp;"",2))="да",BB34=1),OR(LOWER(LEFT(CG34&amp;"",2))="да",CG34=1)))),$W$14,$W$15))))))))))</f>
        <v/>
      </c>
      <c r="X34" s="70" t="str">
        <f>IF($A34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34="#FIELD",BC34="",AND(OR($X$8="CHANGE_PCT_GE",$X$8="CHANGE_ABS_GE",$X$8="COUNT_FLAG_RULE",$X$8="AND_YES",$X$8="OR_YES"),OR(CH34="#FIELD",CH34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34)))),IF($X$18="LOW_MU",MAX(Настройки!$B$14,$X$16),IF($X$18="NEUTRAL",Настройки!$B$15,IF($X$18="IGNORE","IGNORE",IF(OR(BC34="#FIELD",CH34="#FIELD"),"Поле не найдено","Недостаточно данных")))),IF($X$8="SIGMOID_INC",MAX(Настройки!$B$14,$X$16+($X$17-$X$16)/(1+EXP(-$X$12*(IF(ISNUMBER(BC34),BC34,0)-$X$11)))),IF($X$8="SIGMOID_DEC",MAX(Настройки!$B$14,$X$16+($X$17-$X$16)/(1+EXP($X$12*(IF(ISNUMBER(BC34),BC34,0)-$X$11)))),IF($X$8="TOP_PERCENT",IF((COUNTIF(INDEX(Данные!$A$7:$CV$106,0,MATCH($X$9,Данные!$A$6:$CV$6,0)),"&gt;"&amp;IF(ISNUMBER(BC34),BC34,0))+COUNTIFS(INDEX(Данные!$A$7:$CV$106,0,MATCH($X$9,Данные!$A$6:$CV$6,0)),IF(ISNUMBER(BC34),BC34,0),Данные!$A$7:$A$106,"&lt;"&amp;$A34)+1)/COUNT(INDEX(Данные!$A$7:$CV$106,0,MATCH($X$9,Данные!$A$6:$CV$6,0)))&lt;=$X$11,$X$14,$X$15),IF($X$8="MANUAL_MU",MAX(Настройки!$B$14,MIN(1,IF(ISNUMBER(BC34),BC34,0))),IF($X$8="COUNT_FLAG_RULE",IF(IF(ISNUMBER(BC34),BC34,0)&lt;=$X$11,$X$14,IF(IF(ISNUMBER(BC34),BC34,0)&gt;=$X$12,$X$15,IF(OR(LOWER(LEFT(CH34&amp;"",2))="да",CH34=1),$X$13,$X$15))),IF(OR(AND($X$8="YES_NO",OR(LOWER(LEFT(BC34&amp;"",2))="да",BC34=1)),AND($X$8="THRESHOLD_GE",IF(ISNUMBER(BC34),BC34,0)&gt;=$X$11),AND($X$8="THRESHOLD_GT",IF(ISNUMBER(BC34),BC34,0)&gt;$X$11),AND($X$8="THRESHOLD_LE",IF(ISNUMBER(BC34),BC34,0)&lt;=$X$11),AND($X$8="THRESHOLD_LT",IF(ISNUMBER(BC34),BC34,0)&lt;$X$11),AND($X$8="CHANGE_PCT_GE",IF(IF(ISNUMBER(CH34),CH34,0)=0,IF(ISNUMBER(BC34),BC34,0)&gt;0,(IF(ISNUMBER(BC34),BC34,0)-IF(ISNUMBER(CH34),CH34,0))/ABS(IF(ISNUMBER(CH34),CH34,0))&gt;=$X$11)),AND($X$8="CHANGE_ABS_GE",ABS(IF(ISNUMBER(BC34),BC34,0)-IF(ISNUMBER(CH34),CH34,0))&gt;=$X$11),AND($X$8="COUNT_LT",IF(ISNUMBER(BC34),BC34,0)&lt;$X$11),AND($X$8="COUNT_LE",IF(ISNUMBER(BC34),BC34,0)&lt;=$X$11),AND($X$8="AND_YES",OR(LOWER(LEFT(BC34&amp;"",2))="да",BC34=1),OR(LOWER(LEFT(CH34&amp;"",2))="да",CH34=1)),AND($X$8="OR_YES",OR(OR(LOWER(LEFT(BC34&amp;"",2))="да",BC34=1),OR(LOWER(LEFT(CH34&amp;"",2))="да",CH34=1)))),$X$14,$X$15))))))))))</f>
        <v/>
      </c>
      <c r="Y34" s="70" t="str">
        <f>IF($A34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34="#FIELD",BD34="",AND(OR($Y$8="CHANGE_PCT_GE",$Y$8="CHANGE_ABS_GE",$Y$8="COUNT_FLAG_RULE",$Y$8="AND_YES",$Y$8="OR_YES"),OR(CI34="#FIELD",CI34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34)))),IF($Y$18="LOW_MU",MAX(Настройки!$B$14,$Y$16),IF($Y$18="NEUTRAL",Настройки!$B$15,IF($Y$18="IGNORE","IGNORE",IF(OR(BD34="#FIELD",CI34="#FIELD"),"Поле не найдено","Недостаточно данных")))),IF($Y$8="SIGMOID_INC",MAX(Настройки!$B$14,$Y$16+($Y$17-$Y$16)/(1+EXP(-$Y$12*(IF(ISNUMBER(BD34),BD34,0)-$Y$11)))),IF($Y$8="SIGMOID_DEC",MAX(Настройки!$B$14,$Y$16+($Y$17-$Y$16)/(1+EXP($Y$12*(IF(ISNUMBER(BD34),BD34,0)-$Y$11)))),IF($Y$8="TOP_PERCENT",IF((COUNTIF(INDEX(Данные!$A$7:$CV$106,0,MATCH($Y$9,Данные!$A$6:$CV$6,0)),"&gt;"&amp;IF(ISNUMBER(BD34),BD34,0))+COUNTIFS(INDEX(Данные!$A$7:$CV$106,0,MATCH($Y$9,Данные!$A$6:$CV$6,0)),IF(ISNUMBER(BD34),BD34,0),Данные!$A$7:$A$106,"&lt;"&amp;$A34)+1)/COUNT(INDEX(Данные!$A$7:$CV$106,0,MATCH($Y$9,Данные!$A$6:$CV$6,0)))&lt;=$Y$11,$Y$14,$Y$15),IF($Y$8="MANUAL_MU",MAX(Настройки!$B$14,MIN(1,IF(ISNUMBER(BD34),BD34,0))),IF($Y$8="COUNT_FLAG_RULE",IF(IF(ISNUMBER(BD34),BD34,0)&lt;=$Y$11,$Y$14,IF(IF(ISNUMBER(BD34),BD34,0)&gt;=$Y$12,$Y$15,IF(OR(LOWER(LEFT(CI34&amp;"",2))="да",CI34=1),$Y$13,$Y$15))),IF(OR(AND($Y$8="YES_NO",OR(LOWER(LEFT(BD34&amp;"",2))="да",BD34=1)),AND($Y$8="THRESHOLD_GE",IF(ISNUMBER(BD34),BD34,0)&gt;=$Y$11),AND($Y$8="THRESHOLD_GT",IF(ISNUMBER(BD34),BD34,0)&gt;$Y$11),AND($Y$8="THRESHOLD_LE",IF(ISNUMBER(BD34),BD34,0)&lt;=$Y$11),AND($Y$8="THRESHOLD_LT",IF(ISNUMBER(BD34),BD34,0)&lt;$Y$11),AND($Y$8="CHANGE_PCT_GE",IF(IF(ISNUMBER(CI34),CI34,0)=0,IF(ISNUMBER(BD34),BD34,0)&gt;0,(IF(ISNUMBER(BD34),BD34,0)-IF(ISNUMBER(CI34),CI34,0))/ABS(IF(ISNUMBER(CI34),CI34,0))&gt;=$Y$11)),AND($Y$8="CHANGE_ABS_GE",ABS(IF(ISNUMBER(BD34),BD34,0)-IF(ISNUMBER(CI34),CI34,0))&gt;=$Y$11),AND($Y$8="COUNT_LT",IF(ISNUMBER(BD34),BD34,0)&lt;$Y$11),AND($Y$8="COUNT_LE",IF(ISNUMBER(BD34),BD34,0)&lt;=$Y$11),AND($Y$8="AND_YES",OR(LOWER(LEFT(BD34&amp;"",2))="да",BD34=1),OR(LOWER(LEFT(CI34&amp;"",2))="да",CI34=1)),AND($Y$8="OR_YES",OR(OR(LOWER(LEFT(BD34&amp;"",2))="да",BD34=1),OR(LOWER(LEFT(CI34&amp;"",2))="да",CI34=1)))),$Y$14,$Y$15))))))))))</f>
        <v/>
      </c>
      <c r="Z34" s="70" t="str">
        <f>IF($A34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34="#FIELD",BE34="",AND(OR($Z$8="CHANGE_PCT_GE",$Z$8="CHANGE_ABS_GE",$Z$8="COUNT_FLAG_RULE",$Z$8="AND_YES",$Z$8="OR_YES"),OR(CJ34="#FIELD",CJ34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34)))),IF($Z$18="LOW_MU",MAX(Настройки!$B$14,$Z$16),IF($Z$18="NEUTRAL",Настройки!$B$15,IF($Z$18="IGNORE","IGNORE",IF(OR(BE34="#FIELD",CJ34="#FIELD"),"Поле не найдено","Недостаточно данных")))),IF($Z$8="SIGMOID_INC",MAX(Настройки!$B$14,$Z$16+($Z$17-$Z$16)/(1+EXP(-$Z$12*(IF(ISNUMBER(BE34),BE34,0)-$Z$11)))),IF($Z$8="SIGMOID_DEC",MAX(Настройки!$B$14,$Z$16+($Z$17-$Z$16)/(1+EXP($Z$12*(IF(ISNUMBER(BE34),BE34,0)-$Z$11)))),IF($Z$8="TOP_PERCENT",IF((COUNTIF(INDEX(Данные!$A$7:$CV$106,0,MATCH($Z$9,Данные!$A$6:$CV$6,0)),"&gt;"&amp;IF(ISNUMBER(BE34),BE34,0))+COUNTIFS(INDEX(Данные!$A$7:$CV$106,0,MATCH($Z$9,Данные!$A$6:$CV$6,0)),IF(ISNUMBER(BE34),BE34,0),Данные!$A$7:$A$106,"&lt;"&amp;$A34)+1)/COUNT(INDEX(Данные!$A$7:$CV$106,0,MATCH($Z$9,Данные!$A$6:$CV$6,0)))&lt;=$Z$11,$Z$14,$Z$15),IF($Z$8="MANUAL_MU",MAX(Настройки!$B$14,MIN(1,IF(ISNUMBER(BE34),BE34,0))),IF($Z$8="COUNT_FLAG_RULE",IF(IF(ISNUMBER(BE34),BE34,0)&lt;=$Z$11,$Z$14,IF(IF(ISNUMBER(BE34),BE34,0)&gt;=$Z$12,$Z$15,IF(OR(LOWER(LEFT(CJ34&amp;"",2))="да",CJ34=1),$Z$13,$Z$15))),IF(OR(AND($Z$8="YES_NO",OR(LOWER(LEFT(BE34&amp;"",2))="да",BE34=1)),AND($Z$8="THRESHOLD_GE",IF(ISNUMBER(BE34),BE34,0)&gt;=$Z$11),AND($Z$8="THRESHOLD_GT",IF(ISNUMBER(BE34),BE34,0)&gt;$Z$11),AND($Z$8="THRESHOLD_LE",IF(ISNUMBER(BE34),BE34,0)&lt;=$Z$11),AND($Z$8="THRESHOLD_LT",IF(ISNUMBER(BE34),BE34,0)&lt;$Z$11),AND($Z$8="CHANGE_PCT_GE",IF(IF(ISNUMBER(CJ34),CJ34,0)=0,IF(ISNUMBER(BE34),BE34,0)&gt;0,(IF(ISNUMBER(BE34),BE34,0)-IF(ISNUMBER(CJ34),CJ34,0))/ABS(IF(ISNUMBER(CJ34),CJ34,0))&gt;=$Z$11)),AND($Z$8="CHANGE_ABS_GE",ABS(IF(ISNUMBER(BE34),BE34,0)-IF(ISNUMBER(CJ34),CJ34,0))&gt;=$Z$11),AND($Z$8="COUNT_LT",IF(ISNUMBER(BE34),BE34,0)&lt;$Z$11),AND($Z$8="COUNT_LE",IF(ISNUMBER(BE34),BE34,0)&lt;=$Z$11),AND($Z$8="AND_YES",OR(LOWER(LEFT(BE34&amp;"",2))="да",BE34=1),OR(LOWER(LEFT(CJ34&amp;"",2))="да",CJ34=1)),AND($Z$8="OR_YES",OR(OR(LOWER(LEFT(BE34&amp;"",2))="да",BE34=1),OR(LOWER(LEFT(CJ34&amp;"",2))="да",CJ34=1)))),$Z$14,$Z$15))))))))))</f>
        <v/>
      </c>
      <c r="AA34" s="70" t="str">
        <f>IF($A34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34="#FIELD",BF34="",AND(OR($AA$8="CHANGE_PCT_GE",$AA$8="CHANGE_ABS_GE",$AA$8="COUNT_FLAG_RULE",$AA$8="AND_YES",$AA$8="OR_YES"),OR(CK34="#FIELD",CK34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34)))),IF($AA$18="LOW_MU",MAX(Настройки!$B$14,$AA$16),IF($AA$18="NEUTRAL",Настройки!$B$15,IF($AA$18="IGNORE","IGNORE",IF(OR(BF34="#FIELD",CK34="#FIELD"),"Поле не найдено","Недостаточно данных")))),IF($AA$8="SIGMOID_INC",MAX(Настройки!$B$14,$AA$16+($AA$17-$AA$16)/(1+EXP(-$AA$12*(IF(ISNUMBER(BF34),BF34,0)-$AA$11)))),IF($AA$8="SIGMOID_DEC",MAX(Настройки!$B$14,$AA$16+($AA$17-$AA$16)/(1+EXP($AA$12*(IF(ISNUMBER(BF34),BF34,0)-$AA$11)))),IF($AA$8="TOP_PERCENT",IF((COUNTIF(INDEX(Данные!$A$7:$CV$106,0,MATCH($AA$9,Данные!$A$6:$CV$6,0)),"&gt;"&amp;IF(ISNUMBER(BF34),BF34,0))+COUNTIFS(INDEX(Данные!$A$7:$CV$106,0,MATCH($AA$9,Данные!$A$6:$CV$6,0)),IF(ISNUMBER(BF34),BF34,0),Данные!$A$7:$A$106,"&lt;"&amp;$A34)+1)/COUNT(INDEX(Данные!$A$7:$CV$106,0,MATCH($AA$9,Данные!$A$6:$CV$6,0)))&lt;=$AA$11,$AA$14,$AA$15),IF($AA$8="MANUAL_MU",MAX(Настройки!$B$14,MIN(1,IF(ISNUMBER(BF34),BF34,0))),IF($AA$8="COUNT_FLAG_RULE",IF(IF(ISNUMBER(BF34),BF34,0)&lt;=$AA$11,$AA$14,IF(IF(ISNUMBER(BF34),BF34,0)&gt;=$AA$12,$AA$15,IF(OR(LOWER(LEFT(CK34&amp;"",2))="да",CK34=1),$AA$13,$AA$15))),IF(OR(AND($AA$8="YES_NO",OR(LOWER(LEFT(BF34&amp;"",2))="да",BF34=1)),AND($AA$8="THRESHOLD_GE",IF(ISNUMBER(BF34),BF34,0)&gt;=$AA$11),AND($AA$8="THRESHOLD_GT",IF(ISNUMBER(BF34),BF34,0)&gt;$AA$11),AND($AA$8="THRESHOLD_LE",IF(ISNUMBER(BF34),BF34,0)&lt;=$AA$11),AND($AA$8="THRESHOLD_LT",IF(ISNUMBER(BF34),BF34,0)&lt;$AA$11),AND($AA$8="CHANGE_PCT_GE",IF(IF(ISNUMBER(CK34),CK34,0)=0,IF(ISNUMBER(BF34),BF34,0)&gt;0,(IF(ISNUMBER(BF34),BF34,0)-IF(ISNUMBER(CK34),CK34,0))/ABS(IF(ISNUMBER(CK34),CK34,0))&gt;=$AA$11)),AND($AA$8="CHANGE_ABS_GE",ABS(IF(ISNUMBER(BF34),BF34,0)-IF(ISNUMBER(CK34),CK34,0))&gt;=$AA$11),AND($AA$8="COUNT_LT",IF(ISNUMBER(BF34),BF34,0)&lt;$AA$11),AND($AA$8="COUNT_LE",IF(ISNUMBER(BF34),BF34,0)&lt;=$AA$11),AND($AA$8="AND_YES",OR(LOWER(LEFT(BF34&amp;"",2))="да",BF34=1),OR(LOWER(LEFT(CK34&amp;"",2))="да",CK34=1)),AND($AA$8="OR_YES",OR(OR(LOWER(LEFT(BF34&amp;"",2))="да",BF34=1),OR(LOWER(LEFT(CK34&amp;"",2))="да",CK34=1)))),$AA$14,$AA$15))))))))))</f>
        <v/>
      </c>
      <c r="AB34" s="70" t="str">
        <f>IF($A34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34="#FIELD",BG34="",AND(OR($AB$8="CHANGE_PCT_GE",$AB$8="CHANGE_ABS_GE",$AB$8="COUNT_FLAG_RULE",$AB$8="AND_YES",$AB$8="OR_YES"),OR(CL34="#FIELD",CL34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34)))),IF($AB$18="LOW_MU",MAX(Настройки!$B$14,$AB$16),IF($AB$18="NEUTRAL",Настройки!$B$15,IF($AB$18="IGNORE","IGNORE",IF(OR(BG34="#FIELD",CL34="#FIELD"),"Поле не найдено","Недостаточно данных")))),IF($AB$8="SIGMOID_INC",MAX(Настройки!$B$14,$AB$16+($AB$17-$AB$16)/(1+EXP(-$AB$12*(IF(ISNUMBER(BG34),BG34,0)-$AB$11)))),IF($AB$8="SIGMOID_DEC",MAX(Настройки!$B$14,$AB$16+($AB$17-$AB$16)/(1+EXP($AB$12*(IF(ISNUMBER(BG34),BG34,0)-$AB$11)))),IF($AB$8="TOP_PERCENT",IF((COUNTIF(INDEX(Данные!$A$7:$CV$106,0,MATCH($AB$9,Данные!$A$6:$CV$6,0)),"&gt;"&amp;IF(ISNUMBER(BG34),BG34,0))+COUNTIFS(INDEX(Данные!$A$7:$CV$106,0,MATCH($AB$9,Данные!$A$6:$CV$6,0)),IF(ISNUMBER(BG34),BG34,0),Данные!$A$7:$A$106,"&lt;"&amp;$A34)+1)/COUNT(INDEX(Данные!$A$7:$CV$106,0,MATCH($AB$9,Данные!$A$6:$CV$6,0)))&lt;=$AB$11,$AB$14,$AB$15),IF($AB$8="MANUAL_MU",MAX(Настройки!$B$14,MIN(1,IF(ISNUMBER(BG34),BG34,0))),IF($AB$8="COUNT_FLAG_RULE",IF(IF(ISNUMBER(BG34),BG34,0)&lt;=$AB$11,$AB$14,IF(IF(ISNUMBER(BG34),BG34,0)&gt;=$AB$12,$AB$15,IF(OR(LOWER(LEFT(CL34&amp;"",2))="да",CL34=1),$AB$13,$AB$15))),IF(OR(AND($AB$8="YES_NO",OR(LOWER(LEFT(BG34&amp;"",2))="да",BG34=1)),AND($AB$8="THRESHOLD_GE",IF(ISNUMBER(BG34),BG34,0)&gt;=$AB$11),AND($AB$8="THRESHOLD_GT",IF(ISNUMBER(BG34),BG34,0)&gt;$AB$11),AND($AB$8="THRESHOLD_LE",IF(ISNUMBER(BG34),BG34,0)&lt;=$AB$11),AND($AB$8="THRESHOLD_LT",IF(ISNUMBER(BG34),BG34,0)&lt;$AB$11),AND($AB$8="CHANGE_PCT_GE",IF(IF(ISNUMBER(CL34),CL34,0)=0,IF(ISNUMBER(BG34),BG34,0)&gt;0,(IF(ISNUMBER(BG34),BG34,0)-IF(ISNUMBER(CL34),CL34,0))/ABS(IF(ISNUMBER(CL34),CL34,0))&gt;=$AB$11)),AND($AB$8="CHANGE_ABS_GE",ABS(IF(ISNUMBER(BG34),BG34,0)-IF(ISNUMBER(CL34),CL34,0))&gt;=$AB$11),AND($AB$8="COUNT_LT",IF(ISNUMBER(BG34),BG34,0)&lt;$AB$11),AND($AB$8="COUNT_LE",IF(ISNUMBER(BG34),BG34,0)&lt;=$AB$11),AND($AB$8="AND_YES",OR(LOWER(LEFT(BG34&amp;"",2))="да",BG34=1),OR(LOWER(LEFT(CL34&amp;"",2))="да",CL34=1)),AND($AB$8="OR_YES",OR(OR(LOWER(LEFT(BG34&amp;"",2))="да",BG34=1),OR(LOWER(LEFT(CL34&amp;"",2))="да",CL34=1)))),$AB$14,$AB$15))))))))))</f>
        <v/>
      </c>
      <c r="AC34" s="70" t="str">
        <f>IF($A34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34="#FIELD",BH34="",AND(OR($AC$8="CHANGE_PCT_GE",$AC$8="CHANGE_ABS_GE",$AC$8="COUNT_FLAG_RULE",$AC$8="AND_YES",$AC$8="OR_YES"),OR(CM34="#FIELD",CM34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34)))),IF($AC$18="LOW_MU",MAX(Настройки!$B$14,$AC$16),IF($AC$18="NEUTRAL",Настройки!$B$15,IF($AC$18="IGNORE","IGNORE",IF(OR(BH34="#FIELD",CM34="#FIELD"),"Поле не найдено","Недостаточно данных")))),IF($AC$8="SIGMOID_INC",MAX(Настройки!$B$14,$AC$16+($AC$17-$AC$16)/(1+EXP(-$AC$12*(IF(ISNUMBER(BH34),BH34,0)-$AC$11)))),IF($AC$8="SIGMOID_DEC",MAX(Настройки!$B$14,$AC$16+($AC$17-$AC$16)/(1+EXP($AC$12*(IF(ISNUMBER(BH34),BH34,0)-$AC$11)))),IF($AC$8="TOP_PERCENT",IF((COUNTIF(INDEX(Данные!$A$7:$CV$106,0,MATCH($AC$9,Данные!$A$6:$CV$6,0)),"&gt;"&amp;IF(ISNUMBER(BH34),BH34,0))+COUNTIFS(INDEX(Данные!$A$7:$CV$106,0,MATCH($AC$9,Данные!$A$6:$CV$6,0)),IF(ISNUMBER(BH34),BH34,0),Данные!$A$7:$A$106,"&lt;"&amp;$A34)+1)/COUNT(INDEX(Данные!$A$7:$CV$106,0,MATCH($AC$9,Данные!$A$6:$CV$6,0)))&lt;=$AC$11,$AC$14,$AC$15),IF($AC$8="MANUAL_MU",MAX(Настройки!$B$14,MIN(1,IF(ISNUMBER(BH34),BH34,0))),IF($AC$8="COUNT_FLAG_RULE",IF(IF(ISNUMBER(BH34),BH34,0)&lt;=$AC$11,$AC$14,IF(IF(ISNUMBER(BH34),BH34,0)&gt;=$AC$12,$AC$15,IF(OR(LOWER(LEFT(CM34&amp;"",2))="да",CM34=1),$AC$13,$AC$15))),IF(OR(AND($AC$8="YES_NO",OR(LOWER(LEFT(BH34&amp;"",2))="да",BH34=1)),AND($AC$8="THRESHOLD_GE",IF(ISNUMBER(BH34),BH34,0)&gt;=$AC$11),AND($AC$8="THRESHOLD_GT",IF(ISNUMBER(BH34),BH34,0)&gt;$AC$11),AND($AC$8="THRESHOLD_LE",IF(ISNUMBER(BH34),BH34,0)&lt;=$AC$11),AND($AC$8="THRESHOLD_LT",IF(ISNUMBER(BH34),BH34,0)&lt;$AC$11),AND($AC$8="CHANGE_PCT_GE",IF(IF(ISNUMBER(CM34),CM34,0)=0,IF(ISNUMBER(BH34),BH34,0)&gt;0,(IF(ISNUMBER(BH34),BH34,0)-IF(ISNUMBER(CM34),CM34,0))/ABS(IF(ISNUMBER(CM34),CM34,0))&gt;=$AC$11)),AND($AC$8="CHANGE_ABS_GE",ABS(IF(ISNUMBER(BH34),BH34,0)-IF(ISNUMBER(CM34),CM34,0))&gt;=$AC$11),AND($AC$8="COUNT_LT",IF(ISNUMBER(BH34),BH34,0)&lt;$AC$11),AND($AC$8="COUNT_LE",IF(ISNUMBER(BH34),BH34,0)&lt;=$AC$11),AND($AC$8="AND_YES",OR(LOWER(LEFT(BH34&amp;"",2))="да",BH34=1),OR(LOWER(LEFT(CM34&amp;"",2))="да",CM34=1)),AND($AC$8="OR_YES",OR(OR(LOWER(LEFT(BH34&amp;"",2))="да",BH34=1),OR(LOWER(LEFT(CM34&amp;"",2))="да",CM34=1)))),$AC$14,$AC$15))))))))))</f>
        <v/>
      </c>
      <c r="AD34" s="70" t="str">
        <f>IF($A34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34="#FIELD",BI34="",AND(OR($AD$8="CHANGE_PCT_GE",$AD$8="CHANGE_ABS_GE",$AD$8="COUNT_FLAG_RULE",$AD$8="AND_YES",$AD$8="OR_YES"),OR(CN34="#FIELD",CN34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34)))),IF($AD$18="LOW_MU",MAX(Настройки!$B$14,$AD$16),IF($AD$18="NEUTRAL",Настройки!$B$15,IF($AD$18="IGNORE","IGNORE",IF(OR(BI34="#FIELD",CN34="#FIELD"),"Поле не найдено","Недостаточно данных")))),IF($AD$8="SIGMOID_INC",MAX(Настройки!$B$14,$AD$16+($AD$17-$AD$16)/(1+EXP(-$AD$12*(IF(ISNUMBER(BI34),BI34,0)-$AD$11)))),IF($AD$8="SIGMOID_DEC",MAX(Настройки!$B$14,$AD$16+($AD$17-$AD$16)/(1+EXP($AD$12*(IF(ISNUMBER(BI34),BI34,0)-$AD$11)))),IF($AD$8="TOP_PERCENT",IF((COUNTIF(INDEX(Данные!$A$7:$CV$106,0,MATCH($AD$9,Данные!$A$6:$CV$6,0)),"&gt;"&amp;IF(ISNUMBER(BI34),BI34,0))+COUNTIFS(INDEX(Данные!$A$7:$CV$106,0,MATCH($AD$9,Данные!$A$6:$CV$6,0)),IF(ISNUMBER(BI34),BI34,0),Данные!$A$7:$A$106,"&lt;"&amp;$A34)+1)/COUNT(INDEX(Данные!$A$7:$CV$106,0,MATCH($AD$9,Данные!$A$6:$CV$6,0)))&lt;=$AD$11,$AD$14,$AD$15),IF($AD$8="MANUAL_MU",MAX(Настройки!$B$14,MIN(1,IF(ISNUMBER(BI34),BI34,0))),IF($AD$8="COUNT_FLAG_RULE",IF(IF(ISNUMBER(BI34),BI34,0)&lt;=$AD$11,$AD$14,IF(IF(ISNUMBER(BI34),BI34,0)&gt;=$AD$12,$AD$15,IF(OR(LOWER(LEFT(CN34&amp;"",2))="да",CN34=1),$AD$13,$AD$15))),IF(OR(AND($AD$8="YES_NO",OR(LOWER(LEFT(BI34&amp;"",2))="да",BI34=1)),AND($AD$8="THRESHOLD_GE",IF(ISNUMBER(BI34),BI34,0)&gt;=$AD$11),AND($AD$8="THRESHOLD_GT",IF(ISNUMBER(BI34),BI34,0)&gt;$AD$11),AND($AD$8="THRESHOLD_LE",IF(ISNUMBER(BI34),BI34,0)&lt;=$AD$11),AND($AD$8="THRESHOLD_LT",IF(ISNUMBER(BI34),BI34,0)&lt;$AD$11),AND($AD$8="CHANGE_PCT_GE",IF(IF(ISNUMBER(CN34),CN34,0)=0,IF(ISNUMBER(BI34),BI34,0)&gt;0,(IF(ISNUMBER(BI34),BI34,0)-IF(ISNUMBER(CN34),CN34,0))/ABS(IF(ISNUMBER(CN34),CN34,0))&gt;=$AD$11)),AND($AD$8="CHANGE_ABS_GE",ABS(IF(ISNUMBER(BI34),BI34,0)-IF(ISNUMBER(CN34),CN34,0))&gt;=$AD$11),AND($AD$8="COUNT_LT",IF(ISNUMBER(BI34),BI34,0)&lt;$AD$11),AND($AD$8="COUNT_LE",IF(ISNUMBER(BI34),BI34,0)&lt;=$AD$11),AND($AD$8="AND_YES",OR(LOWER(LEFT(BI34&amp;"",2))="да",BI34=1),OR(LOWER(LEFT(CN34&amp;"",2))="да",CN34=1)),AND($AD$8="OR_YES",OR(OR(LOWER(LEFT(BI34&amp;"",2))="да",BI34=1),OR(LOWER(LEFT(CN34&amp;"",2))="да",CN34=1)))),$AD$14,$AD$15))))))))))</f>
        <v/>
      </c>
      <c r="AE34" s="71" t="str">
        <f>IF($A34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34="#FIELD",BJ34="",AND(OR($AE$8="CHANGE_PCT_GE",$AE$8="CHANGE_ABS_GE",$AE$8="COUNT_FLAG_RULE",$AE$8="AND_YES",$AE$8="OR_YES"),OR(CO34="#FIELD",CO34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34)))),IF($AE$18="LOW_MU",MAX(Настройки!$B$14,$AE$16),IF($AE$18="NEUTRAL",Настройки!$B$15,IF($AE$18="IGNORE","IGNORE",IF(OR(BJ34="#FIELD",CO34="#FIELD"),"Поле не найдено","Недостаточно данных")))),IF($AE$8="SIGMOID_INC",MAX(Настройки!$B$14,$AE$16+($AE$17-$AE$16)/(1+EXP(-$AE$12*(IF(ISNUMBER(BJ34),BJ34,0)-$AE$11)))),IF($AE$8="SIGMOID_DEC",MAX(Настройки!$B$14,$AE$16+($AE$17-$AE$16)/(1+EXP($AE$12*(IF(ISNUMBER(BJ34),BJ34,0)-$AE$11)))),IF($AE$8="TOP_PERCENT",IF((COUNTIF(INDEX(Данные!$A$7:$CV$106,0,MATCH($AE$9,Данные!$A$6:$CV$6,0)),"&gt;"&amp;IF(ISNUMBER(BJ34),BJ34,0))+COUNTIFS(INDEX(Данные!$A$7:$CV$106,0,MATCH($AE$9,Данные!$A$6:$CV$6,0)),IF(ISNUMBER(BJ34),BJ34,0),Данные!$A$7:$A$106,"&lt;"&amp;$A34)+1)/COUNT(INDEX(Данные!$A$7:$CV$106,0,MATCH($AE$9,Данные!$A$6:$CV$6,0)))&lt;=$AE$11,$AE$14,$AE$15),IF($AE$8="MANUAL_MU",MAX(Настройки!$B$14,MIN(1,IF(ISNUMBER(BJ34),BJ34,0))),IF($AE$8="COUNT_FLAG_RULE",IF(IF(ISNUMBER(BJ34),BJ34,0)&lt;=$AE$11,$AE$14,IF(IF(ISNUMBER(BJ34),BJ34,0)&gt;=$AE$12,$AE$15,IF(OR(LOWER(LEFT(CO34&amp;"",2))="да",CO34=1),$AE$13,$AE$15))),IF(OR(AND($AE$8="YES_NO",OR(LOWER(LEFT(BJ34&amp;"",2))="да",BJ34=1)),AND($AE$8="THRESHOLD_GE",IF(ISNUMBER(BJ34),BJ34,0)&gt;=$AE$11),AND($AE$8="THRESHOLD_GT",IF(ISNUMBER(BJ34),BJ34,0)&gt;$AE$11),AND($AE$8="THRESHOLD_LE",IF(ISNUMBER(BJ34),BJ34,0)&lt;=$AE$11),AND($AE$8="THRESHOLD_LT",IF(ISNUMBER(BJ34),BJ34,0)&lt;$AE$11),AND($AE$8="CHANGE_PCT_GE",IF(IF(ISNUMBER(CO34),CO34,0)=0,IF(ISNUMBER(BJ34),BJ34,0)&gt;0,(IF(ISNUMBER(BJ34),BJ34,0)-IF(ISNUMBER(CO34),CO34,0))/ABS(IF(ISNUMBER(CO34),CO34,0))&gt;=$AE$11)),AND($AE$8="CHANGE_ABS_GE",ABS(IF(ISNUMBER(BJ34),BJ34,0)-IF(ISNUMBER(CO34),CO34,0))&gt;=$AE$11),AND($AE$8="COUNT_LT",IF(ISNUMBER(BJ34),BJ34,0)&lt;$AE$11),AND($AE$8="COUNT_LE",IF(ISNUMBER(BJ34),BJ34,0)&lt;=$AE$11),AND($AE$8="AND_YES",OR(LOWER(LEFT(BJ34&amp;"",2))="да",BJ34=1),OR(LOWER(LEFT(CO34&amp;"",2))="да",CO34=1)),AND($AE$8="OR_YES",OR(OR(LOWER(LEFT(BJ34&amp;"",2))="да",BJ34=1),OR(LOWER(LEFT(CO34&amp;"",2))="да",CO34=1)))),$AE$14,$AE$15))))))))))</f>
        <v/>
      </c>
      <c r="AF34" s="75"/>
      <c r="AG34" s="76" t="str">
        <f>IF($A34="","",IF($B$4&lt;&gt;"Да","",IF($B$9="","",IF(COUNTIF(Данные!$A$6:$CV$6,$B$9)=0,"#FIELD",INDEX(Данные!$A$7:$CV$106,ROW()-19,MATCH($B$9,Данные!$A$6:$CV$6,0))))))</f>
        <v/>
      </c>
      <c r="AH34" s="76" t="str">
        <f>IF($A34="","",IF($C$4&lt;&gt;"Да","",IF($C$9="","",IF(COUNTIF(Данные!$A$6:$CV$6,$C$9)=0,"#FIELD",INDEX(Данные!$A$7:$CV$106,ROW()-19,MATCH($C$9,Данные!$A$6:$CV$6,0))))))</f>
        <v/>
      </c>
      <c r="AI34" s="76" t="str">
        <f>IF($A34="","",IF($D$4&lt;&gt;"Да","",IF($D$9="","",IF(COUNTIF(Данные!$A$6:$CV$6,$D$9)=0,"#FIELD",INDEX(Данные!$A$7:$CV$106,ROW()-19,MATCH($D$9,Данные!$A$6:$CV$6,0))))))</f>
        <v/>
      </c>
      <c r="AJ34" s="76" t="str">
        <f>IF($A34="","",IF($E$4&lt;&gt;"Да","",IF($E$9="","",IF(COUNTIF(Данные!$A$6:$CV$6,$E$9)=0,"#FIELD",INDEX(Данные!$A$7:$CV$106,ROW()-19,MATCH($E$9,Данные!$A$6:$CV$6,0))))))</f>
        <v/>
      </c>
      <c r="AK34" s="76" t="str">
        <f>IF($A34="","",IF($F$4&lt;&gt;"Да","",IF($F$9="","",IF(COUNTIF(Данные!$A$6:$CV$6,$F$9)=0,"#FIELD",INDEX(Данные!$A$7:$CV$106,ROW()-19,MATCH($F$9,Данные!$A$6:$CV$6,0))))))</f>
        <v/>
      </c>
      <c r="AL34" s="76" t="str">
        <f>IF($A34="","",IF($G$4&lt;&gt;"Да","",IF($G$9="","",IF(COUNTIF(Данные!$A$6:$CV$6,$G$9)=0,"#FIELD",INDEX(Данные!$A$7:$CV$106,ROW()-19,MATCH($G$9,Данные!$A$6:$CV$6,0))))))</f>
        <v/>
      </c>
      <c r="AM34" s="76" t="str">
        <f>IF($A34="","",IF($H$4&lt;&gt;"Да","",IF($H$9="","",IF(COUNTIF(Данные!$A$6:$CV$6,$H$9)=0,"#FIELD",INDEX(Данные!$A$7:$CV$106,ROW()-19,MATCH($H$9,Данные!$A$6:$CV$6,0))))))</f>
        <v/>
      </c>
      <c r="AN34" s="76" t="str">
        <f>IF($A34="","",IF($I$4&lt;&gt;"Да","",IF($I$9="","",IF(COUNTIF(Данные!$A$6:$CV$6,$I$9)=0,"#FIELD",INDEX(Данные!$A$7:$CV$106,ROW()-19,MATCH($I$9,Данные!$A$6:$CV$6,0))))))</f>
        <v/>
      </c>
      <c r="AO34" s="76" t="str">
        <f>IF($A34="","",IF($J$4&lt;&gt;"Да","",IF($J$9="","",IF(COUNTIF(Данные!$A$6:$CV$6,$J$9)=0,"#FIELD",INDEX(Данные!$A$7:$CV$106,ROW()-19,MATCH($J$9,Данные!$A$6:$CV$6,0))))))</f>
        <v/>
      </c>
      <c r="AP34" s="76" t="str">
        <f>IF($A34="","",IF($K$4&lt;&gt;"Да","",IF($K$9="","",IF(COUNTIF(Данные!$A$6:$CV$6,$K$9)=0,"#FIELD",INDEX(Данные!$A$7:$CV$106,ROW()-19,MATCH($K$9,Данные!$A$6:$CV$6,0))))))</f>
        <v/>
      </c>
      <c r="AQ34" s="76" t="str">
        <f>IF($A34="","",IF($L$4&lt;&gt;"Да","",IF($L$9="","",IF(COUNTIF(Данные!$A$6:$CV$6,$L$9)=0,"#FIELD",INDEX(Данные!$A$7:$CV$106,ROW()-19,MATCH($L$9,Данные!$A$6:$CV$6,0))))))</f>
        <v/>
      </c>
      <c r="AR34" s="76" t="str">
        <f>IF($A34="","",IF($M$4&lt;&gt;"Да","",IF($M$9="","",IF(COUNTIF(Данные!$A$6:$CV$6,$M$9)=0,"#FIELD",INDEX(Данные!$A$7:$CV$106,ROW()-19,MATCH($M$9,Данные!$A$6:$CV$6,0))))))</f>
        <v/>
      </c>
      <c r="AS34" s="76" t="str">
        <f>IF($A34="","",IF($N$4&lt;&gt;"Да","",IF($N$9="","",IF(COUNTIF(Данные!$A$6:$CV$6,$N$9)=0,"#FIELD",INDEX(Данные!$A$7:$CV$106,ROW()-19,MATCH($N$9,Данные!$A$6:$CV$6,0))))))</f>
        <v/>
      </c>
      <c r="AT34" s="76" t="str">
        <f>IF($A34="","",IF($O$4&lt;&gt;"Да","",IF($O$9="","",IF(COUNTIF(Данные!$A$6:$CV$6,$O$9)=0,"#FIELD",INDEX(Данные!$A$7:$CV$106,ROW()-19,MATCH($O$9,Данные!$A$6:$CV$6,0))))))</f>
        <v/>
      </c>
      <c r="AU34" s="76" t="str">
        <f>IF($A34="","",IF($P$4&lt;&gt;"Да","",IF($P$9="","",IF(COUNTIF(Данные!$A$6:$CV$6,$P$9)=0,"#FIELD",INDEX(Данные!$A$7:$CV$106,ROW()-19,MATCH($P$9,Данные!$A$6:$CV$6,0))))))</f>
        <v/>
      </c>
      <c r="AV34" s="76" t="str">
        <f>IF($A34="","",IF($Q$4&lt;&gt;"Да","",IF($Q$9="","",IF(COUNTIF(Данные!$A$6:$CV$6,$Q$9)=0,"#FIELD",INDEX(Данные!$A$7:$CV$106,ROW()-19,MATCH($Q$9,Данные!$A$6:$CV$6,0))))))</f>
        <v/>
      </c>
      <c r="AW34" s="76" t="str">
        <f>IF($A34="","",IF($R$4&lt;&gt;"Да","",IF($R$9="","",IF(COUNTIF(Данные!$A$6:$CV$6,$R$9)=0,"#FIELD",INDEX(Данные!$A$7:$CV$106,ROW()-19,MATCH($R$9,Данные!$A$6:$CV$6,0))))))</f>
        <v/>
      </c>
      <c r="AX34" s="76" t="str">
        <f>IF($A34="","",IF($S$4&lt;&gt;"Да","",IF($S$9="","",IF(COUNTIF(Данные!$A$6:$CV$6,$S$9)=0,"#FIELD",INDEX(Данные!$A$7:$CV$106,ROW()-19,MATCH($S$9,Данные!$A$6:$CV$6,0))))))</f>
        <v/>
      </c>
      <c r="AY34" s="76" t="str">
        <f>IF($A34="","",IF($T$4&lt;&gt;"Да","",IF($T$9="","",IF(COUNTIF(Данные!$A$6:$CV$6,$T$9)=0,"#FIELD",INDEX(Данные!$A$7:$CV$106,ROW()-19,MATCH($T$9,Данные!$A$6:$CV$6,0))))))</f>
        <v/>
      </c>
      <c r="AZ34" s="76" t="str">
        <f>IF($A34="","",IF($U$4&lt;&gt;"Да","",IF($U$9="","",IF(COUNTIF(Данные!$A$6:$CV$6,$U$9)=0,"#FIELD",INDEX(Данные!$A$7:$CV$106,ROW()-19,MATCH($U$9,Данные!$A$6:$CV$6,0))))))</f>
        <v/>
      </c>
      <c r="BA34" s="76" t="str">
        <f>IF($A34="","",IF($V$4&lt;&gt;"Да","",IF($V$9="","",IF(COUNTIF(Данные!$A$6:$CV$6,$V$9)=0,"#FIELD",INDEX(Данные!$A$7:$CV$106,ROW()-19,MATCH($V$9,Данные!$A$6:$CV$6,0))))))</f>
        <v/>
      </c>
      <c r="BB34" s="76" t="str">
        <f>IF($A34="","",IF($W$4&lt;&gt;"Да","",IF($W$9="","",IF(COUNTIF(Данные!$A$6:$CV$6,$W$9)=0,"#FIELD",INDEX(Данные!$A$7:$CV$106,ROW()-19,MATCH($W$9,Данные!$A$6:$CV$6,0))))))</f>
        <v/>
      </c>
      <c r="BC34" s="76" t="str">
        <f>IF($A34="","",IF($X$4&lt;&gt;"Да","",IF($X$9="","",IF(COUNTIF(Данные!$A$6:$CV$6,$X$9)=0,"#FIELD",INDEX(Данные!$A$7:$CV$106,ROW()-19,MATCH($X$9,Данные!$A$6:$CV$6,0))))))</f>
        <v/>
      </c>
      <c r="BD34" s="76" t="str">
        <f>IF($A34="","",IF($Y$4&lt;&gt;"Да","",IF($Y$9="","",IF(COUNTIF(Данные!$A$6:$CV$6,$Y$9)=0,"#FIELD",INDEX(Данные!$A$7:$CV$106,ROW()-19,MATCH($Y$9,Данные!$A$6:$CV$6,0))))))</f>
        <v/>
      </c>
      <c r="BE34" s="76" t="str">
        <f>IF($A34="","",IF($Z$4&lt;&gt;"Да","",IF($Z$9="","",IF(COUNTIF(Данные!$A$6:$CV$6,$Z$9)=0,"#FIELD",INDEX(Данные!$A$7:$CV$106,ROW()-19,MATCH($Z$9,Данные!$A$6:$CV$6,0))))))</f>
        <v/>
      </c>
      <c r="BF34" s="76" t="str">
        <f>IF($A34="","",IF($AA$4&lt;&gt;"Да","",IF($AA$9="","",IF(COUNTIF(Данные!$A$6:$CV$6,$AA$9)=0,"#FIELD",INDEX(Данные!$A$7:$CV$106,ROW()-19,MATCH($AA$9,Данные!$A$6:$CV$6,0))))))</f>
        <v/>
      </c>
      <c r="BG34" s="76" t="str">
        <f>IF($A34="","",IF($AB$4&lt;&gt;"Да","",IF($AB$9="","",IF(COUNTIF(Данные!$A$6:$CV$6,$AB$9)=0,"#FIELD",INDEX(Данные!$A$7:$CV$106,ROW()-19,MATCH($AB$9,Данные!$A$6:$CV$6,0))))))</f>
        <v/>
      </c>
      <c r="BH34" s="76" t="str">
        <f>IF($A34="","",IF($AC$4&lt;&gt;"Да","",IF($AC$9="","",IF(COUNTIF(Данные!$A$6:$CV$6,$AC$9)=0,"#FIELD",INDEX(Данные!$A$7:$CV$106,ROW()-19,MATCH($AC$9,Данные!$A$6:$CV$6,0))))))</f>
        <v/>
      </c>
      <c r="BI34" s="76" t="str">
        <f>IF($A34="","",IF($AD$4&lt;&gt;"Да","",IF($AD$9="","",IF(COUNTIF(Данные!$A$6:$CV$6,$AD$9)=0,"#FIELD",INDEX(Данные!$A$7:$CV$106,ROW()-19,MATCH($AD$9,Данные!$A$6:$CV$6,0))))))</f>
        <v/>
      </c>
      <c r="BJ34" s="76" t="str">
        <f>IF($A34="","",IF($AE$4&lt;&gt;"Да","",IF($AE$9="","",IF(COUNTIF(Данные!$A$6:$CV$6,$AE$9)=0,"#FIELD",INDEX(Данные!$A$7:$CV$106,ROW()-19,MATCH($AE$9,Данные!$A$6:$CV$6,0))))))</f>
        <v/>
      </c>
      <c r="BK34" s="76"/>
      <c r="BL34" s="76" t="str">
        <f>IF($A34="","",IF($B$4&lt;&gt;"Да","",IF($B$10="","",IF(COUNTIF(Данные!$A$6:$CV$6,$B$10)=0,"#FIELD",INDEX(Данные!$A$7:$CV$106,ROW()-19,MATCH($B$10,Данные!$A$6:$CV$6,0))))))</f>
        <v/>
      </c>
      <c r="BM34" s="76" t="str">
        <f>IF($A34="","",IF($C$4&lt;&gt;"Да","",IF($C$10="","",IF(COUNTIF(Данные!$A$6:$CV$6,$C$10)=0,"#FIELD",INDEX(Данные!$A$7:$CV$106,ROW()-19,MATCH($C$10,Данные!$A$6:$CV$6,0))))))</f>
        <v/>
      </c>
      <c r="BN34" s="76" t="str">
        <f>IF($A34="","",IF($D$4&lt;&gt;"Да","",IF($D$10="","",IF(COUNTIF(Данные!$A$6:$CV$6,$D$10)=0,"#FIELD",INDEX(Данные!$A$7:$CV$106,ROW()-19,MATCH($D$10,Данные!$A$6:$CV$6,0))))))</f>
        <v/>
      </c>
      <c r="BO34" s="76" t="str">
        <f>IF($A34="","",IF($E$4&lt;&gt;"Да","",IF($E$10="","",IF(COUNTIF(Данные!$A$6:$CV$6,$E$10)=0,"#FIELD",INDEX(Данные!$A$7:$CV$106,ROW()-19,MATCH($E$10,Данные!$A$6:$CV$6,0))))))</f>
        <v/>
      </c>
      <c r="BP34" s="76" t="str">
        <f>IF($A34="","",IF($F$4&lt;&gt;"Да","",IF($F$10="","",IF(COUNTIF(Данные!$A$6:$CV$6,$F$10)=0,"#FIELD",INDEX(Данные!$A$7:$CV$106,ROW()-19,MATCH($F$10,Данные!$A$6:$CV$6,0))))))</f>
        <v/>
      </c>
      <c r="BQ34" s="76" t="str">
        <f>IF($A34="","",IF($G$4&lt;&gt;"Да","",IF($G$10="","",IF(COUNTIF(Данные!$A$6:$CV$6,$G$10)=0,"#FIELD",INDEX(Данные!$A$7:$CV$106,ROW()-19,MATCH($G$10,Данные!$A$6:$CV$6,0))))))</f>
        <v/>
      </c>
      <c r="BR34" s="76" t="str">
        <f>IF($A34="","",IF($H$4&lt;&gt;"Да","",IF($H$10="","",IF(COUNTIF(Данные!$A$6:$CV$6,$H$10)=0,"#FIELD",INDEX(Данные!$A$7:$CV$106,ROW()-19,MATCH($H$10,Данные!$A$6:$CV$6,0))))))</f>
        <v/>
      </c>
      <c r="BS34" s="76" t="str">
        <f>IF($A34="","",IF($I$4&lt;&gt;"Да","",IF($I$10="","",IF(COUNTIF(Данные!$A$6:$CV$6,$I$10)=0,"#FIELD",INDEX(Данные!$A$7:$CV$106,ROW()-19,MATCH($I$10,Данные!$A$6:$CV$6,0))))))</f>
        <v/>
      </c>
      <c r="BT34" s="76" t="str">
        <f>IF($A34="","",IF($J$4&lt;&gt;"Да","",IF($J$10="","",IF(COUNTIF(Данные!$A$6:$CV$6,$J$10)=0,"#FIELD",INDEX(Данные!$A$7:$CV$106,ROW()-19,MATCH($J$10,Данные!$A$6:$CV$6,0))))))</f>
        <v/>
      </c>
      <c r="BU34" s="76" t="str">
        <f>IF($A34="","",IF($K$4&lt;&gt;"Да","",IF($K$10="","",IF(COUNTIF(Данные!$A$6:$CV$6,$K$10)=0,"#FIELD",INDEX(Данные!$A$7:$CV$106,ROW()-19,MATCH($K$10,Данные!$A$6:$CV$6,0))))))</f>
        <v/>
      </c>
      <c r="BV34" s="76" t="str">
        <f>IF($A34="","",IF($L$4&lt;&gt;"Да","",IF($L$10="","",IF(COUNTIF(Данные!$A$6:$CV$6,$L$10)=0,"#FIELD",INDEX(Данные!$A$7:$CV$106,ROW()-19,MATCH($L$10,Данные!$A$6:$CV$6,0))))))</f>
        <v/>
      </c>
      <c r="BW34" s="76" t="str">
        <f>IF($A34="","",IF($M$4&lt;&gt;"Да","",IF($M$10="","",IF(COUNTIF(Данные!$A$6:$CV$6,$M$10)=0,"#FIELD",INDEX(Данные!$A$7:$CV$106,ROW()-19,MATCH($M$10,Данные!$A$6:$CV$6,0))))))</f>
        <v/>
      </c>
      <c r="BX34" s="76" t="str">
        <f>IF($A34="","",IF($N$4&lt;&gt;"Да","",IF($N$10="","",IF(COUNTIF(Данные!$A$6:$CV$6,$N$10)=0,"#FIELD",INDEX(Данные!$A$7:$CV$106,ROW()-19,MATCH($N$10,Данные!$A$6:$CV$6,0))))))</f>
        <v/>
      </c>
      <c r="BY34" s="76" t="str">
        <f>IF($A34="","",IF($O$4&lt;&gt;"Да","",IF($O$10="","",IF(COUNTIF(Данные!$A$6:$CV$6,$O$10)=0,"#FIELD",INDEX(Данные!$A$7:$CV$106,ROW()-19,MATCH($O$10,Данные!$A$6:$CV$6,0))))))</f>
        <v/>
      </c>
      <c r="BZ34" s="76" t="str">
        <f>IF($A34="","",IF($P$4&lt;&gt;"Да","",IF($P$10="","",IF(COUNTIF(Данные!$A$6:$CV$6,$P$10)=0,"#FIELD",INDEX(Данные!$A$7:$CV$106,ROW()-19,MATCH($P$10,Данные!$A$6:$CV$6,0))))))</f>
        <v/>
      </c>
      <c r="CA34" s="76" t="str">
        <f>IF($A34="","",IF($Q$4&lt;&gt;"Да","",IF($Q$10="","",IF(COUNTIF(Данные!$A$6:$CV$6,$Q$10)=0,"#FIELD",INDEX(Данные!$A$7:$CV$106,ROW()-19,MATCH($Q$10,Данные!$A$6:$CV$6,0))))))</f>
        <v/>
      </c>
      <c r="CB34" s="76" t="str">
        <f>IF($A34="","",IF($R$4&lt;&gt;"Да","",IF($R$10="","",IF(COUNTIF(Данные!$A$6:$CV$6,$R$10)=0,"#FIELD",INDEX(Данные!$A$7:$CV$106,ROW()-19,MATCH($R$10,Данные!$A$6:$CV$6,0))))))</f>
        <v/>
      </c>
      <c r="CC34" s="76" t="str">
        <f>IF($A34="","",IF($S$4&lt;&gt;"Да","",IF($S$10="","",IF(COUNTIF(Данные!$A$6:$CV$6,$S$10)=0,"#FIELD",INDEX(Данные!$A$7:$CV$106,ROW()-19,MATCH($S$10,Данные!$A$6:$CV$6,0))))))</f>
        <v/>
      </c>
      <c r="CD34" s="76" t="str">
        <f>IF($A34="","",IF($T$4&lt;&gt;"Да","",IF($T$10="","",IF(COUNTIF(Данные!$A$6:$CV$6,$T$10)=0,"#FIELD",INDEX(Данные!$A$7:$CV$106,ROW()-19,MATCH($T$10,Данные!$A$6:$CV$6,0))))))</f>
        <v/>
      </c>
      <c r="CE34" s="76" t="str">
        <f>IF($A34="","",IF($U$4&lt;&gt;"Да","",IF($U$10="","",IF(COUNTIF(Данные!$A$6:$CV$6,$U$10)=0,"#FIELD",INDEX(Данные!$A$7:$CV$106,ROW()-19,MATCH($U$10,Данные!$A$6:$CV$6,0))))))</f>
        <v/>
      </c>
      <c r="CF34" s="76" t="str">
        <f>IF($A34="","",IF($V$4&lt;&gt;"Да","",IF($V$10="","",IF(COUNTIF(Данные!$A$6:$CV$6,$V$10)=0,"#FIELD",INDEX(Данные!$A$7:$CV$106,ROW()-19,MATCH($V$10,Данные!$A$6:$CV$6,0))))))</f>
        <v/>
      </c>
      <c r="CG34" s="76" t="str">
        <f>IF($A34="","",IF($W$4&lt;&gt;"Да","",IF($W$10="","",IF(COUNTIF(Данные!$A$6:$CV$6,$W$10)=0,"#FIELD",INDEX(Данные!$A$7:$CV$106,ROW()-19,MATCH($W$10,Данные!$A$6:$CV$6,0))))))</f>
        <v/>
      </c>
      <c r="CH34" s="76" t="str">
        <f>IF($A34="","",IF($X$4&lt;&gt;"Да","",IF($X$10="","",IF(COUNTIF(Данные!$A$6:$CV$6,$X$10)=0,"#FIELD",INDEX(Данные!$A$7:$CV$106,ROW()-19,MATCH($X$10,Данные!$A$6:$CV$6,0))))))</f>
        <v/>
      </c>
      <c r="CI34" s="76" t="str">
        <f>IF($A34="","",IF($Y$4&lt;&gt;"Да","",IF($Y$10="","",IF(COUNTIF(Данные!$A$6:$CV$6,$Y$10)=0,"#FIELD",INDEX(Данные!$A$7:$CV$106,ROW()-19,MATCH($Y$10,Данные!$A$6:$CV$6,0))))))</f>
        <v/>
      </c>
      <c r="CJ34" s="76" t="str">
        <f>IF($A34="","",IF($Z$4&lt;&gt;"Да","",IF($Z$10="","",IF(COUNTIF(Данные!$A$6:$CV$6,$Z$10)=0,"#FIELD",INDEX(Данные!$A$7:$CV$106,ROW()-19,MATCH($Z$10,Данные!$A$6:$CV$6,0))))))</f>
        <v/>
      </c>
      <c r="CK34" s="76" t="str">
        <f>IF($A34="","",IF($AA$4&lt;&gt;"Да","",IF($AA$10="","",IF(COUNTIF(Данные!$A$6:$CV$6,$AA$10)=0,"#FIELD",INDEX(Данные!$A$7:$CV$106,ROW()-19,MATCH($AA$10,Данные!$A$6:$CV$6,0))))))</f>
        <v/>
      </c>
      <c r="CL34" s="76" t="str">
        <f>IF($A34="","",IF($AB$4&lt;&gt;"Да","",IF($AB$10="","",IF(COUNTIF(Данные!$A$6:$CV$6,$AB$10)=0,"#FIELD",INDEX(Данные!$A$7:$CV$106,ROW()-19,MATCH($AB$10,Данные!$A$6:$CV$6,0))))))</f>
        <v/>
      </c>
      <c r="CM34" s="76" t="str">
        <f>IF($A34="","",IF($AC$4&lt;&gt;"Да","",IF($AC$10="","",IF(COUNTIF(Данные!$A$6:$CV$6,$AC$10)=0,"#FIELD",INDEX(Данные!$A$7:$CV$106,ROW()-19,MATCH($AC$10,Данные!$A$6:$CV$6,0))))))</f>
        <v/>
      </c>
      <c r="CN34" s="76" t="str">
        <f>IF($A34="","",IF($AD$4&lt;&gt;"Да","",IF($AD$10="","",IF(COUNTIF(Данные!$A$6:$CV$6,$AD$10)=0,"#FIELD",INDEX(Данные!$A$7:$CV$106,ROW()-19,MATCH($AD$10,Данные!$A$6:$CV$6,0))))))</f>
        <v/>
      </c>
      <c r="CO34" s="77" t="str">
        <f>IF($A34="","",IF($AE$4&lt;&gt;"Да","",IF($AE$10="","",IF(COUNTIF(Данные!$A$6:$CV$6,$AE$10)=0,"#FIELD",INDEX(Данные!$A$7:$CV$106,ROW()-19,MATCH($AE$10,Данные!$A$6:$CV$6,0))))))</f>
        <v/>
      </c>
    </row>
    <row r="35" spans="1:93">
      <c r="A35" s="24" t="str">
        <f>IF(Данные!A22="","",Данные!A22)</f>
        <v/>
      </c>
      <c r="B35" s="19" t="str">
        <f>IF($A35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35="#FIELD",AG35="",AND(OR($B$8="CHANGE_PCT_GE",$B$8="CHANGE_ABS_GE",$B$8="COUNT_FLAG_RULE",$B$8="AND_YES",$B$8="OR_YES"),OR(BL35="#FIELD",BL35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35)))),IF($B$18="LOW_MU",MAX(Настройки!$B$14,$B$16),IF($B$18="NEUTRAL",Настройки!$B$15,IF($B$18="IGNORE","IGNORE",IF(OR(AG35="#FIELD",BL35="#FIELD"),"Поле не найдено","Недостаточно данных")))),IF($B$8="SIGMOID_INC",MAX(Настройки!$B$14,$B$16+($B$17-$B$16)/(1+EXP(-$B$12*(IF(ISNUMBER(AG35),AG35,0)-$B$11)))),IF($B$8="SIGMOID_DEC",MAX(Настройки!$B$14,$B$16+($B$17-$B$16)/(1+EXP($B$12*(IF(ISNUMBER(AG35),AG35,0)-$B$11)))),IF($B$8="TOP_PERCENT",IF((COUNTIF(INDEX(Данные!$A$7:$CV$106,0,MATCH($B$9,Данные!$A$6:$CV$6,0)),"&gt;"&amp;IF(ISNUMBER(AG35),AG35,0))+COUNTIFS(INDEX(Данные!$A$7:$CV$106,0,MATCH($B$9,Данные!$A$6:$CV$6,0)),IF(ISNUMBER(AG35),AG35,0),Данные!$A$7:$A$106,"&lt;"&amp;$A35)+1)/COUNT(INDEX(Данные!$A$7:$CV$106,0,MATCH($B$9,Данные!$A$6:$CV$6,0)))&lt;=$B$11,$B$14,$B$15),IF($B$8="MANUAL_MU",MAX(Настройки!$B$14,MIN(1,IF(ISNUMBER(AG35),AG35,0))),IF($B$8="COUNT_FLAG_RULE",IF(IF(ISNUMBER(AG35),AG35,0)&lt;=$B$11,$B$14,IF(IF(ISNUMBER(AG35),AG35,0)&gt;=$B$12,$B$15,IF(OR(LOWER(LEFT(BL35&amp;"",2))="да",BL35=1),$B$13,$B$15))),IF(OR(AND($B$8="YES_NO",OR(LOWER(LEFT(AG35&amp;"",2))="да",AG35=1)),AND($B$8="THRESHOLD_GE",IF(ISNUMBER(AG35),AG35,0)&gt;=$B$11),AND($B$8="THRESHOLD_GT",IF(ISNUMBER(AG35),AG35,0)&gt;$B$11),AND($B$8="THRESHOLD_LE",IF(ISNUMBER(AG35),AG35,0)&lt;=$B$11),AND($B$8="THRESHOLD_LT",IF(ISNUMBER(AG35),AG35,0)&lt;$B$11),AND($B$8="CHANGE_PCT_GE",IF(IF(ISNUMBER(BL35),BL35,0)=0,IF(ISNUMBER(AG35),AG35,0)&gt;0,(IF(ISNUMBER(AG35),AG35,0)-IF(ISNUMBER(BL35),BL35,0))/ABS(IF(ISNUMBER(BL35),BL35,0))&gt;=$B$11)),AND($B$8="CHANGE_ABS_GE",ABS(IF(ISNUMBER(AG35),AG35,0)-IF(ISNUMBER(BL35),BL35,0))&gt;=$B$11),AND($B$8="COUNT_LT",IF(ISNUMBER(AG35),AG35,0)&lt;$B$11),AND($B$8="COUNT_LE",IF(ISNUMBER(AG35),AG35,0)&lt;=$B$11),AND($B$8="AND_YES",OR(LOWER(LEFT(AG35&amp;"",2))="да",AG35=1),OR(LOWER(LEFT(BL35&amp;"",2))="да",BL35=1)),AND($B$8="OR_YES",OR(OR(LOWER(LEFT(AG35&amp;"",2))="да",AG35=1),OR(LOWER(LEFT(BL35&amp;"",2))="да",BL35=1)))),$B$14,$B$15))))))))))</f>
        <v/>
      </c>
      <c r="C35" s="19" t="str">
        <f>IF($A35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35="#FIELD",AH35="",AND(OR($C$8="CHANGE_PCT_GE",$C$8="CHANGE_ABS_GE",$C$8="COUNT_FLAG_RULE",$C$8="AND_YES",$C$8="OR_YES"),OR(BM35="#FIELD",BM35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35)))),IF($C$18="LOW_MU",MAX(Настройки!$B$14,$C$16),IF($C$18="NEUTRAL",Настройки!$B$15,IF($C$18="IGNORE","IGNORE",IF(OR(AH35="#FIELD",BM35="#FIELD"),"Поле не найдено","Недостаточно данных")))),IF($C$8="SIGMOID_INC",MAX(Настройки!$B$14,$C$16+($C$17-$C$16)/(1+EXP(-$C$12*(IF(ISNUMBER(AH35),AH35,0)-$C$11)))),IF($C$8="SIGMOID_DEC",MAX(Настройки!$B$14,$C$16+($C$17-$C$16)/(1+EXP($C$12*(IF(ISNUMBER(AH35),AH35,0)-$C$11)))),IF($C$8="TOP_PERCENT",IF((COUNTIF(INDEX(Данные!$A$7:$CV$106,0,MATCH($C$9,Данные!$A$6:$CV$6,0)),"&gt;"&amp;IF(ISNUMBER(AH35),AH35,0))+COUNTIFS(INDEX(Данные!$A$7:$CV$106,0,MATCH($C$9,Данные!$A$6:$CV$6,0)),IF(ISNUMBER(AH35),AH35,0),Данные!$A$7:$A$106,"&lt;"&amp;$A35)+1)/COUNT(INDEX(Данные!$A$7:$CV$106,0,MATCH($C$9,Данные!$A$6:$CV$6,0)))&lt;=$C$11,$C$14,$C$15),IF($C$8="MANUAL_MU",MAX(Настройки!$B$14,MIN(1,IF(ISNUMBER(AH35),AH35,0))),IF($C$8="COUNT_FLAG_RULE",IF(IF(ISNUMBER(AH35),AH35,0)&lt;=$C$11,$C$14,IF(IF(ISNUMBER(AH35),AH35,0)&gt;=$C$12,$C$15,IF(OR(LOWER(LEFT(BM35&amp;"",2))="да",BM35=1),$C$13,$C$15))),IF(OR(AND($C$8="YES_NO",OR(LOWER(LEFT(AH35&amp;"",2))="да",AH35=1)),AND($C$8="THRESHOLD_GE",IF(ISNUMBER(AH35),AH35,0)&gt;=$C$11),AND($C$8="THRESHOLD_GT",IF(ISNUMBER(AH35),AH35,0)&gt;$C$11),AND($C$8="THRESHOLD_LE",IF(ISNUMBER(AH35),AH35,0)&lt;=$C$11),AND($C$8="THRESHOLD_LT",IF(ISNUMBER(AH35),AH35,0)&lt;$C$11),AND($C$8="CHANGE_PCT_GE",IF(IF(ISNUMBER(BM35),BM35,0)=0,IF(ISNUMBER(AH35),AH35,0)&gt;0,(IF(ISNUMBER(AH35),AH35,0)-IF(ISNUMBER(BM35),BM35,0))/ABS(IF(ISNUMBER(BM35),BM35,0))&gt;=$C$11)),AND($C$8="CHANGE_ABS_GE",ABS(IF(ISNUMBER(AH35),AH35,0)-IF(ISNUMBER(BM35),BM35,0))&gt;=$C$11),AND($C$8="COUNT_LT",IF(ISNUMBER(AH35),AH35,0)&lt;$C$11),AND($C$8="COUNT_LE",IF(ISNUMBER(AH35),AH35,0)&lt;=$C$11),AND($C$8="AND_YES",OR(LOWER(LEFT(AH35&amp;"",2))="да",AH35=1),OR(LOWER(LEFT(BM35&amp;"",2))="да",BM35=1)),AND($C$8="OR_YES",OR(OR(LOWER(LEFT(AH35&amp;"",2))="да",AH35=1),OR(LOWER(LEFT(BM35&amp;"",2))="да",BM35=1)))),$C$14,$C$15))))))))))</f>
        <v/>
      </c>
      <c r="D35" s="19" t="str">
        <f>IF($A35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35="#FIELD",AI35="",AND(OR($D$8="CHANGE_PCT_GE",$D$8="CHANGE_ABS_GE",$D$8="COUNT_FLAG_RULE",$D$8="AND_YES",$D$8="OR_YES"),OR(BN35="#FIELD",BN35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35)))),IF($D$18="LOW_MU",MAX(Настройки!$B$14,$D$16),IF($D$18="NEUTRAL",Настройки!$B$15,IF($D$18="IGNORE","IGNORE",IF(OR(AI35="#FIELD",BN35="#FIELD"),"Поле не найдено","Недостаточно данных")))),IF($D$8="SIGMOID_INC",MAX(Настройки!$B$14,$D$16+($D$17-$D$16)/(1+EXP(-$D$12*(IF(ISNUMBER(AI35),AI35,0)-$D$11)))),IF($D$8="SIGMOID_DEC",MAX(Настройки!$B$14,$D$16+($D$17-$D$16)/(1+EXP($D$12*(IF(ISNUMBER(AI35),AI35,0)-$D$11)))),IF($D$8="TOP_PERCENT",IF((COUNTIF(INDEX(Данные!$A$7:$CV$106,0,MATCH($D$9,Данные!$A$6:$CV$6,0)),"&gt;"&amp;IF(ISNUMBER(AI35),AI35,0))+COUNTIFS(INDEX(Данные!$A$7:$CV$106,0,MATCH($D$9,Данные!$A$6:$CV$6,0)),IF(ISNUMBER(AI35),AI35,0),Данные!$A$7:$A$106,"&lt;"&amp;$A35)+1)/COUNT(INDEX(Данные!$A$7:$CV$106,0,MATCH($D$9,Данные!$A$6:$CV$6,0)))&lt;=$D$11,$D$14,$D$15),IF($D$8="MANUAL_MU",MAX(Настройки!$B$14,MIN(1,IF(ISNUMBER(AI35),AI35,0))),IF($D$8="COUNT_FLAG_RULE",IF(IF(ISNUMBER(AI35),AI35,0)&lt;=$D$11,$D$14,IF(IF(ISNUMBER(AI35),AI35,0)&gt;=$D$12,$D$15,IF(OR(LOWER(LEFT(BN35&amp;"",2))="да",BN35=1),$D$13,$D$15))),IF(OR(AND($D$8="YES_NO",OR(LOWER(LEFT(AI35&amp;"",2))="да",AI35=1)),AND($D$8="THRESHOLD_GE",IF(ISNUMBER(AI35),AI35,0)&gt;=$D$11),AND($D$8="THRESHOLD_GT",IF(ISNUMBER(AI35),AI35,0)&gt;$D$11),AND($D$8="THRESHOLD_LE",IF(ISNUMBER(AI35),AI35,0)&lt;=$D$11),AND($D$8="THRESHOLD_LT",IF(ISNUMBER(AI35),AI35,0)&lt;$D$11),AND($D$8="CHANGE_PCT_GE",IF(IF(ISNUMBER(BN35),BN35,0)=0,IF(ISNUMBER(AI35),AI35,0)&gt;0,(IF(ISNUMBER(AI35),AI35,0)-IF(ISNUMBER(BN35),BN35,0))/ABS(IF(ISNUMBER(BN35),BN35,0))&gt;=$D$11)),AND($D$8="CHANGE_ABS_GE",ABS(IF(ISNUMBER(AI35),AI35,0)-IF(ISNUMBER(BN35),BN35,0))&gt;=$D$11),AND($D$8="COUNT_LT",IF(ISNUMBER(AI35),AI35,0)&lt;$D$11),AND($D$8="COUNT_LE",IF(ISNUMBER(AI35),AI35,0)&lt;=$D$11),AND($D$8="AND_YES",OR(LOWER(LEFT(AI35&amp;"",2))="да",AI35=1),OR(LOWER(LEFT(BN35&amp;"",2))="да",BN35=1)),AND($D$8="OR_YES",OR(OR(LOWER(LEFT(AI35&amp;"",2))="да",AI35=1),OR(LOWER(LEFT(BN35&amp;"",2))="да",BN35=1)))),$D$14,$D$15))))))))))</f>
        <v/>
      </c>
      <c r="E35" s="19" t="str">
        <f>IF($A35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35="#FIELD",AJ35="",AND(OR($E$8="CHANGE_PCT_GE",$E$8="CHANGE_ABS_GE",$E$8="COUNT_FLAG_RULE",$E$8="AND_YES",$E$8="OR_YES"),OR(BO35="#FIELD",BO35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35)))),IF($E$18="LOW_MU",MAX(Настройки!$B$14,$E$16),IF($E$18="NEUTRAL",Настройки!$B$15,IF($E$18="IGNORE","IGNORE",IF(OR(AJ35="#FIELD",BO35="#FIELD"),"Поле не найдено","Недостаточно данных")))),IF($E$8="SIGMOID_INC",MAX(Настройки!$B$14,$E$16+($E$17-$E$16)/(1+EXP(-$E$12*(IF(ISNUMBER(AJ35),AJ35,0)-$E$11)))),IF($E$8="SIGMOID_DEC",MAX(Настройки!$B$14,$E$16+($E$17-$E$16)/(1+EXP($E$12*(IF(ISNUMBER(AJ35),AJ35,0)-$E$11)))),IF($E$8="TOP_PERCENT",IF((COUNTIF(INDEX(Данные!$A$7:$CV$106,0,MATCH($E$9,Данные!$A$6:$CV$6,0)),"&gt;"&amp;IF(ISNUMBER(AJ35),AJ35,0))+COUNTIFS(INDEX(Данные!$A$7:$CV$106,0,MATCH($E$9,Данные!$A$6:$CV$6,0)),IF(ISNUMBER(AJ35),AJ35,0),Данные!$A$7:$A$106,"&lt;"&amp;$A35)+1)/COUNT(INDEX(Данные!$A$7:$CV$106,0,MATCH($E$9,Данные!$A$6:$CV$6,0)))&lt;=$E$11,$E$14,$E$15),IF($E$8="MANUAL_MU",MAX(Настройки!$B$14,MIN(1,IF(ISNUMBER(AJ35),AJ35,0))),IF($E$8="COUNT_FLAG_RULE",IF(IF(ISNUMBER(AJ35),AJ35,0)&lt;=$E$11,$E$14,IF(IF(ISNUMBER(AJ35),AJ35,0)&gt;=$E$12,$E$15,IF(OR(LOWER(LEFT(BO35&amp;"",2))="да",BO35=1),$E$13,$E$15))),IF(OR(AND($E$8="YES_NO",OR(LOWER(LEFT(AJ35&amp;"",2))="да",AJ35=1)),AND($E$8="THRESHOLD_GE",IF(ISNUMBER(AJ35),AJ35,0)&gt;=$E$11),AND($E$8="THRESHOLD_GT",IF(ISNUMBER(AJ35),AJ35,0)&gt;$E$11),AND($E$8="THRESHOLD_LE",IF(ISNUMBER(AJ35),AJ35,0)&lt;=$E$11),AND($E$8="THRESHOLD_LT",IF(ISNUMBER(AJ35),AJ35,0)&lt;$E$11),AND($E$8="CHANGE_PCT_GE",IF(IF(ISNUMBER(BO35),BO35,0)=0,IF(ISNUMBER(AJ35),AJ35,0)&gt;0,(IF(ISNUMBER(AJ35),AJ35,0)-IF(ISNUMBER(BO35),BO35,0))/ABS(IF(ISNUMBER(BO35),BO35,0))&gt;=$E$11)),AND($E$8="CHANGE_ABS_GE",ABS(IF(ISNUMBER(AJ35),AJ35,0)-IF(ISNUMBER(BO35),BO35,0))&gt;=$E$11),AND($E$8="COUNT_LT",IF(ISNUMBER(AJ35),AJ35,0)&lt;$E$11),AND($E$8="COUNT_LE",IF(ISNUMBER(AJ35),AJ35,0)&lt;=$E$11),AND($E$8="AND_YES",OR(LOWER(LEFT(AJ35&amp;"",2))="да",AJ35=1),OR(LOWER(LEFT(BO35&amp;"",2))="да",BO35=1)),AND($E$8="OR_YES",OR(OR(LOWER(LEFT(AJ35&amp;"",2))="да",AJ35=1),OR(LOWER(LEFT(BO35&amp;"",2))="да",BO35=1)))),$E$14,$E$15))))))))))</f>
        <v/>
      </c>
      <c r="F35" s="19" t="str">
        <f>IF($A35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35="#FIELD",AK35="",AND(OR($F$8="CHANGE_PCT_GE",$F$8="CHANGE_ABS_GE",$F$8="COUNT_FLAG_RULE",$F$8="AND_YES",$F$8="OR_YES"),OR(BP35="#FIELD",BP35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35)))),IF($F$18="LOW_MU",MAX(Настройки!$B$14,$F$16),IF($F$18="NEUTRAL",Настройки!$B$15,IF($F$18="IGNORE","IGNORE",IF(OR(AK35="#FIELD",BP35="#FIELD"),"Поле не найдено","Недостаточно данных")))),IF($F$8="SIGMOID_INC",MAX(Настройки!$B$14,$F$16+($F$17-$F$16)/(1+EXP(-$F$12*(IF(ISNUMBER(AK35),AK35,0)-$F$11)))),IF($F$8="SIGMOID_DEC",MAX(Настройки!$B$14,$F$16+($F$17-$F$16)/(1+EXP($F$12*(IF(ISNUMBER(AK35),AK35,0)-$F$11)))),IF($F$8="TOP_PERCENT",IF((COUNTIF(INDEX(Данные!$A$7:$CV$106,0,MATCH($F$9,Данные!$A$6:$CV$6,0)),"&gt;"&amp;IF(ISNUMBER(AK35),AK35,0))+COUNTIFS(INDEX(Данные!$A$7:$CV$106,0,MATCH($F$9,Данные!$A$6:$CV$6,0)),IF(ISNUMBER(AK35),AK35,0),Данные!$A$7:$A$106,"&lt;"&amp;$A35)+1)/COUNT(INDEX(Данные!$A$7:$CV$106,0,MATCH($F$9,Данные!$A$6:$CV$6,0)))&lt;=$F$11,$F$14,$F$15),IF($F$8="MANUAL_MU",MAX(Настройки!$B$14,MIN(1,IF(ISNUMBER(AK35),AK35,0))),IF($F$8="COUNT_FLAG_RULE",IF(IF(ISNUMBER(AK35),AK35,0)&lt;=$F$11,$F$14,IF(IF(ISNUMBER(AK35),AK35,0)&gt;=$F$12,$F$15,IF(OR(LOWER(LEFT(BP35&amp;"",2))="да",BP35=1),$F$13,$F$15))),IF(OR(AND($F$8="YES_NO",OR(LOWER(LEFT(AK35&amp;"",2))="да",AK35=1)),AND($F$8="THRESHOLD_GE",IF(ISNUMBER(AK35),AK35,0)&gt;=$F$11),AND($F$8="THRESHOLD_GT",IF(ISNUMBER(AK35),AK35,0)&gt;$F$11),AND($F$8="THRESHOLD_LE",IF(ISNUMBER(AK35),AK35,0)&lt;=$F$11),AND($F$8="THRESHOLD_LT",IF(ISNUMBER(AK35),AK35,0)&lt;$F$11),AND($F$8="CHANGE_PCT_GE",IF(IF(ISNUMBER(BP35),BP35,0)=0,IF(ISNUMBER(AK35),AK35,0)&gt;0,(IF(ISNUMBER(AK35),AK35,0)-IF(ISNUMBER(BP35),BP35,0))/ABS(IF(ISNUMBER(BP35),BP35,0))&gt;=$F$11)),AND($F$8="CHANGE_ABS_GE",ABS(IF(ISNUMBER(AK35),AK35,0)-IF(ISNUMBER(BP35),BP35,0))&gt;=$F$11),AND($F$8="COUNT_LT",IF(ISNUMBER(AK35),AK35,0)&lt;$F$11),AND($F$8="COUNT_LE",IF(ISNUMBER(AK35),AK35,0)&lt;=$F$11),AND($F$8="AND_YES",OR(LOWER(LEFT(AK35&amp;"",2))="да",AK35=1),OR(LOWER(LEFT(BP35&amp;"",2))="да",BP35=1)),AND($F$8="OR_YES",OR(OR(LOWER(LEFT(AK35&amp;"",2))="да",AK35=1),OR(LOWER(LEFT(BP35&amp;"",2))="да",BP35=1)))),$F$14,$F$15))))))))))</f>
        <v/>
      </c>
      <c r="G35" s="19" t="str">
        <f>IF($A35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35="#FIELD",AL35="",AND(OR($G$8="CHANGE_PCT_GE",$G$8="CHANGE_ABS_GE",$G$8="COUNT_FLAG_RULE",$G$8="AND_YES",$G$8="OR_YES"),OR(BQ35="#FIELD",BQ35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35)))),IF($G$18="LOW_MU",MAX(Настройки!$B$14,$G$16),IF($G$18="NEUTRAL",Настройки!$B$15,IF($G$18="IGNORE","IGNORE",IF(OR(AL35="#FIELD",BQ35="#FIELD"),"Поле не найдено","Недостаточно данных")))),IF($G$8="SIGMOID_INC",MAX(Настройки!$B$14,$G$16+($G$17-$G$16)/(1+EXP(-$G$12*(IF(ISNUMBER(AL35),AL35,0)-$G$11)))),IF($G$8="SIGMOID_DEC",MAX(Настройки!$B$14,$G$16+($G$17-$G$16)/(1+EXP($G$12*(IF(ISNUMBER(AL35),AL35,0)-$G$11)))),IF($G$8="TOP_PERCENT",IF((COUNTIF(INDEX(Данные!$A$7:$CV$106,0,MATCH($G$9,Данные!$A$6:$CV$6,0)),"&gt;"&amp;IF(ISNUMBER(AL35),AL35,0))+COUNTIFS(INDEX(Данные!$A$7:$CV$106,0,MATCH($G$9,Данные!$A$6:$CV$6,0)),IF(ISNUMBER(AL35),AL35,0),Данные!$A$7:$A$106,"&lt;"&amp;$A35)+1)/COUNT(INDEX(Данные!$A$7:$CV$106,0,MATCH($G$9,Данные!$A$6:$CV$6,0)))&lt;=$G$11,$G$14,$G$15),IF($G$8="MANUAL_MU",MAX(Настройки!$B$14,MIN(1,IF(ISNUMBER(AL35),AL35,0))),IF($G$8="COUNT_FLAG_RULE",IF(IF(ISNUMBER(AL35),AL35,0)&lt;=$G$11,$G$14,IF(IF(ISNUMBER(AL35),AL35,0)&gt;=$G$12,$G$15,IF(OR(LOWER(LEFT(BQ35&amp;"",2))="да",BQ35=1),$G$13,$G$15))),IF(OR(AND($G$8="YES_NO",OR(LOWER(LEFT(AL35&amp;"",2))="да",AL35=1)),AND($G$8="THRESHOLD_GE",IF(ISNUMBER(AL35),AL35,0)&gt;=$G$11),AND($G$8="THRESHOLD_GT",IF(ISNUMBER(AL35),AL35,0)&gt;$G$11),AND($G$8="THRESHOLD_LE",IF(ISNUMBER(AL35),AL35,0)&lt;=$G$11),AND($G$8="THRESHOLD_LT",IF(ISNUMBER(AL35),AL35,0)&lt;$G$11),AND($G$8="CHANGE_PCT_GE",IF(IF(ISNUMBER(BQ35),BQ35,0)=0,IF(ISNUMBER(AL35),AL35,0)&gt;0,(IF(ISNUMBER(AL35),AL35,0)-IF(ISNUMBER(BQ35),BQ35,0))/ABS(IF(ISNUMBER(BQ35),BQ35,0))&gt;=$G$11)),AND($G$8="CHANGE_ABS_GE",ABS(IF(ISNUMBER(AL35),AL35,0)-IF(ISNUMBER(BQ35),BQ35,0))&gt;=$G$11),AND($G$8="COUNT_LT",IF(ISNUMBER(AL35),AL35,0)&lt;$G$11),AND($G$8="COUNT_LE",IF(ISNUMBER(AL35),AL35,0)&lt;=$G$11),AND($G$8="AND_YES",OR(LOWER(LEFT(AL35&amp;"",2))="да",AL35=1),OR(LOWER(LEFT(BQ35&amp;"",2))="да",BQ35=1)),AND($G$8="OR_YES",OR(OR(LOWER(LEFT(AL35&amp;"",2))="да",AL35=1),OR(LOWER(LEFT(BQ35&amp;"",2))="да",BQ35=1)))),$G$14,$G$15))))))))))</f>
        <v/>
      </c>
      <c r="H35" s="19" t="str">
        <f>IF($A35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35="#FIELD",AM35="",AND(OR($H$8="CHANGE_PCT_GE",$H$8="CHANGE_ABS_GE",$H$8="COUNT_FLAG_RULE",$H$8="AND_YES",$H$8="OR_YES"),OR(BR35="#FIELD",BR35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35)))),IF($H$18="LOW_MU",MAX(Настройки!$B$14,$H$16),IF($H$18="NEUTRAL",Настройки!$B$15,IF($H$18="IGNORE","IGNORE",IF(OR(AM35="#FIELD",BR35="#FIELD"),"Поле не найдено","Недостаточно данных")))),IF($H$8="SIGMOID_INC",MAX(Настройки!$B$14,$H$16+($H$17-$H$16)/(1+EXP(-$H$12*(IF(ISNUMBER(AM35),AM35,0)-$H$11)))),IF($H$8="SIGMOID_DEC",MAX(Настройки!$B$14,$H$16+($H$17-$H$16)/(1+EXP($H$12*(IF(ISNUMBER(AM35),AM35,0)-$H$11)))),IF($H$8="TOP_PERCENT",IF((COUNTIF(INDEX(Данные!$A$7:$CV$106,0,MATCH($H$9,Данные!$A$6:$CV$6,0)),"&gt;"&amp;IF(ISNUMBER(AM35),AM35,0))+COUNTIFS(INDEX(Данные!$A$7:$CV$106,0,MATCH($H$9,Данные!$A$6:$CV$6,0)),IF(ISNUMBER(AM35),AM35,0),Данные!$A$7:$A$106,"&lt;"&amp;$A35)+1)/COUNT(INDEX(Данные!$A$7:$CV$106,0,MATCH($H$9,Данные!$A$6:$CV$6,0)))&lt;=$H$11,$H$14,$H$15),IF($H$8="MANUAL_MU",MAX(Настройки!$B$14,MIN(1,IF(ISNUMBER(AM35),AM35,0))),IF($H$8="COUNT_FLAG_RULE",IF(IF(ISNUMBER(AM35),AM35,0)&lt;=$H$11,$H$14,IF(IF(ISNUMBER(AM35),AM35,0)&gt;=$H$12,$H$15,IF(OR(LOWER(LEFT(BR35&amp;"",2))="да",BR35=1),$H$13,$H$15))),IF(OR(AND($H$8="YES_NO",OR(LOWER(LEFT(AM35&amp;"",2))="да",AM35=1)),AND($H$8="THRESHOLD_GE",IF(ISNUMBER(AM35),AM35,0)&gt;=$H$11),AND($H$8="THRESHOLD_GT",IF(ISNUMBER(AM35),AM35,0)&gt;$H$11),AND($H$8="THRESHOLD_LE",IF(ISNUMBER(AM35),AM35,0)&lt;=$H$11),AND($H$8="THRESHOLD_LT",IF(ISNUMBER(AM35),AM35,0)&lt;$H$11),AND($H$8="CHANGE_PCT_GE",IF(IF(ISNUMBER(BR35),BR35,0)=0,IF(ISNUMBER(AM35),AM35,0)&gt;0,(IF(ISNUMBER(AM35),AM35,0)-IF(ISNUMBER(BR35),BR35,0))/ABS(IF(ISNUMBER(BR35),BR35,0))&gt;=$H$11)),AND($H$8="CHANGE_ABS_GE",ABS(IF(ISNUMBER(AM35),AM35,0)-IF(ISNUMBER(BR35),BR35,0))&gt;=$H$11),AND($H$8="COUNT_LT",IF(ISNUMBER(AM35),AM35,0)&lt;$H$11),AND($H$8="COUNT_LE",IF(ISNUMBER(AM35),AM35,0)&lt;=$H$11),AND($H$8="AND_YES",OR(LOWER(LEFT(AM35&amp;"",2))="да",AM35=1),OR(LOWER(LEFT(BR35&amp;"",2))="да",BR35=1)),AND($H$8="OR_YES",OR(OR(LOWER(LEFT(AM35&amp;"",2))="да",AM35=1),OR(LOWER(LEFT(BR35&amp;"",2))="да",BR35=1)))),$H$14,$H$15))))))))))</f>
        <v/>
      </c>
      <c r="I35" s="19" t="str">
        <f>IF($A35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35="#FIELD",AN35="",AND(OR($I$8="CHANGE_PCT_GE",$I$8="CHANGE_ABS_GE",$I$8="COUNT_FLAG_RULE",$I$8="AND_YES",$I$8="OR_YES"),OR(BS35="#FIELD",BS35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35)))),IF($I$18="LOW_MU",MAX(Настройки!$B$14,$I$16),IF($I$18="NEUTRAL",Настройки!$B$15,IF($I$18="IGNORE","IGNORE",IF(OR(AN35="#FIELD",BS35="#FIELD"),"Поле не найдено","Недостаточно данных")))),IF($I$8="SIGMOID_INC",MAX(Настройки!$B$14,$I$16+($I$17-$I$16)/(1+EXP(-$I$12*(IF(ISNUMBER(AN35),AN35,0)-$I$11)))),IF($I$8="SIGMOID_DEC",MAX(Настройки!$B$14,$I$16+($I$17-$I$16)/(1+EXP($I$12*(IF(ISNUMBER(AN35),AN35,0)-$I$11)))),IF($I$8="TOP_PERCENT",IF((COUNTIF(INDEX(Данные!$A$7:$CV$106,0,MATCH($I$9,Данные!$A$6:$CV$6,0)),"&gt;"&amp;IF(ISNUMBER(AN35),AN35,0))+COUNTIFS(INDEX(Данные!$A$7:$CV$106,0,MATCH($I$9,Данные!$A$6:$CV$6,0)),IF(ISNUMBER(AN35),AN35,0),Данные!$A$7:$A$106,"&lt;"&amp;$A35)+1)/COUNT(INDEX(Данные!$A$7:$CV$106,0,MATCH($I$9,Данные!$A$6:$CV$6,0)))&lt;=$I$11,$I$14,$I$15),IF($I$8="MANUAL_MU",MAX(Настройки!$B$14,MIN(1,IF(ISNUMBER(AN35),AN35,0))),IF($I$8="COUNT_FLAG_RULE",IF(IF(ISNUMBER(AN35),AN35,0)&lt;=$I$11,$I$14,IF(IF(ISNUMBER(AN35),AN35,0)&gt;=$I$12,$I$15,IF(OR(LOWER(LEFT(BS35&amp;"",2))="да",BS35=1),$I$13,$I$15))),IF(OR(AND($I$8="YES_NO",OR(LOWER(LEFT(AN35&amp;"",2))="да",AN35=1)),AND($I$8="THRESHOLD_GE",IF(ISNUMBER(AN35),AN35,0)&gt;=$I$11),AND($I$8="THRESHOLD_GT",IF(ISNUMBER(AN35),AN35,0)&gt;$I$11),AND($I$8="THRESHOLD_LE",IF(ISNUMBER(AN35),AN35,0)&lt;=$I$11),AND($I$8="THRESHOLD_LT",IF(ISNUMBER(AN35),AN35,0)&lt;$I$11),AND($I$8="CHANGE_PCT_GE",IF(IF(ISNUMBER(BS35),BS35,0)=0,IF(ISNUMBER(AN35),AN35,0)&gt;0,(IF(ISNUMBER(AN35),AN35,0)-IF(ISNUMBER(BS35),BS35,0))/ABS(IF(ISNUMBER(BS35),BS35,0))&gt;=$I$11)),AND($I$8="CHANGE_ABS_GE",ABS(IF(ISNUMBER(AN35),AN35,0)-IF(ISNUMBER(BS35),BS35,0))&gt;=$I$11),AND($I$8="COUNT_LT",IF(ISNUMBER(AN35),AN35,0)&lt;$I$11),AND($I$8="COUNT_LE",IF(ISNUMBER(AN35),AN35,0)&lt;=$I$11),AND($I$8="AND_YES",OR(LOWER(LEFT(AN35&amp;"",2))="да",AN35=1),OR(LOWER(LEFT(BS35&amp;"",2))="да",BS35=1)),AND($I$8="OR_YES",OR(OR(LOWER(LEFT(AN35&amp;"",2))="да",AN35=1),OR(LOWER(LEFT(BS35&amp;"",2))="да",BS35=1)))),$I$14,$I$15))))))))))</f>
        <v/>
      </c>
      <c r="J35" s="19" t="str">
        <f>IF($A35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35="#FIELD",AO35="",AND(OR($J$8="CHANGE_PCT_GE",$J$8="CHANGE_ABS_GE",$J$8="COUNT_FLAG_RULE",$J$8="AND_YES",$J$8="OR_YES"),OR(BT35="#FIELD",BT35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35)))),IF($J$18="LOW_MU",MAX(Настройки!$B$14,$J$16),IF($J$18="NEUTRAL",Настройки!$B$15,IF($J$18="IGNORE","IGNORE",IF(OR(AO35="#FIELD",BT35="#FIELD"),"Поле не найдено","Недостаточно данных")))),IF($J$8="SIGMOID_INC",MAX(Настройки!$B$14,$J$16+($J$17-$J$16)/(1+EXP(-$J$12*(IF(ISNUMBER(AO35),AO35,0)-$J$11)))),IF($J$8="SIGMOID_DEC",MAX(Настройки!$B$14,$J$16+($J$17-$J$16)/(1+EXP($J$12*(IF(ISNUMBER(AO35),AO35,0)-$J$11)))),IF($J$8="TOP_PERCENT",IF((COUNTIF(INDEX(Данные!$A$7:$CV$106,0,MATCH($J$9,Данные!$A$6:$CV$6,0)),"&gt;"&amp;IF(ISNUMBER(AO35),AO35,0))+COUNTIFS(INDEX(Данные!$A$7:$CV$106,0,MATCH($J$9,Данные!$A$6:$CV$6,0)),IF(ISNUMBER(AO35),AO35,0),Данные!$A$7:$A$106,"&lt;"&amp;$A35)+1)/COUNT(INDEX(Данные!$A$7:$CV$106,0,MATCH($J$9,Данные!$A$6:$CV$6,0)))&lt;=$J$11,$J$14,$J$15),IF($J$8="MANUAL_MU",MAX(Настройки!$B$14,MIN(1,IF(ISNUMBER(AO35),AO35,0))),IF($J$8="COUNT_FLAG_RULE",IF(IF(ISNUMBER(AO35),AO35,0)&lt;=$J$11,$J$14,IF(IF(ISNUMBER(AO35),AO35,0)&gt;=$J$12,$J$15,IF(OR(LOWER(LEFT(BT35&amp;"",2))="да",BT35=1),$J$13,$J$15))),IF(OR(AND($J$8="YES_NO",OR(LOWER(LEFT(AO35&amp;"",2))="да",AO35=1)),AND($J$8="THRESHOLD_GE",IF(ISNUMBER(AO35),AO35,0)&gt;=$J$11),AND($J$8="THRESHOLD_GT",IF(ISNUMBER(AO35),AO35,0)&gt;$J$11),AND($J$8="THRESHOLD_LE",IF(ISNUMBER(AO35),AO35,0)&lt;=$J$11),AND($J$8="THRESHOLD_LT",IF(ISNUMBER(AO35),AO35,0)&lt;$J$11),AND($J$8="CHANGE_PCT_GE",IF(IF(ISNUMBER(BT35),BT35,0)=0,IF(ISNUMBER(AO35),AO35,0)&gt;0,(IF(ISNUMBER(AO35),AO35,0)-IF(ISNUMBER(BT35),BT35,0))/ABS(IF(ISNUMBER(BT35),BT35,0))&gt;=$J$11)),AND($J$8="CHANGE_ABS_GE",ABS(IF(ISNUMBER(AO35),AO35,0)-IF(ISNUMBER(BT35),BT35,0))&gt;=$J$11),AND($J$8="COUNT_LT",IF(ISNUMBER(AO35),AO35,0)&lt;$J$11),AND($J$8="COUNT_LE",IF(ISNUMBER(AO35),AO35,0)&lt;=$J$11),AND($J$8="AND_YES",OR(LOWER(LEFT(AO35&amp;"",2))="да",AO35=1),OR(LOWER(LEFT(BT35&amp;"",2))="да",BT35=1)),AND($J$8="OR_YES",OR(OR(LOWER(LEFT(AO35&amp;"",2))="да",AO35=1),OR(LOWER(LEFT(BT35&amp;"",2))="да",BT35=1)))),$J$14,$J$15))))))))))</f>
        <v/>
      </c>
      <c r="K35" s="19" t="str">
        <f>IF($A35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35="#FIELD",AP35="",AND(OR($K$8="CHANGE_PCT_GE",$K$8="CHANGE_ABS_GE",$K$8="COUNT_FLAG_RULE",$K$8="AND_YES",$K$8="OR_YES"),OR(BU35="#FIELD",BU35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35)))),IF($K$18="LOW_MU",MAX(Настройки!$B$14,$K$16),IF($K$18="NEUTRAL",Настройки!$B$15,IF($K$18="IGNORE","IGNORE",IF(OR(AP35="#FIELD",BU35="#FIELD"),"Поле не найдено","Недостаточно данных")))),IF($K$8="SIGMOID_INC",MAX(Настройки!$B$14,$K$16+($K$17-$K$16)/(1+EXP(-$K$12*(IF(ISNUMBER(AP35),AP35,0)-$K$11)))),IF($K$8="SIGMOID_DEC",MAX(Настройки!$B$14,$K$16+($K$17-$K$16)/(1+EXP($K$12*(IF(ISNUMBER(AP35),AP35,0)-$K$11)))),IF($K$8="TOP_PERCENT",IF((COUNTIF(INDEX(Данные!$A$7:$CV$106,0,MATCH($K$9,Данные!$A$6:$CV$6,0)),"&gt;"&amp;IF(ISNUMBER(AP35),AP35,0))+COUNTIFS(INDEX(Данные!$A$7:$CV$106,0,MATCH($K$9,Данные!$A$6:$CV$6,0)),IF(ISNUMBER(AP35),AP35,0),Данные!$A$7:$A$106,"&lt;"&amp;$A35)+1)/COUNT(INDEX(Данные!$A$7:$CV$106,0,MATCH($K$9,Данные!$A$6:$CV$6,0)))&lt;=$K$11,$K$14,$K$15),IF($K$8="MANUAL_MU",MAX(Настройки!$B$14,MIN(1,IF(ISNUMBER(AP35),AP35,0))),IF($K$8="COUNT_FLAG_RULE",IF(IF(ISNUMBER(AP35),AP35,0)&lt;=$K$11,$K$14,IF(IF(ISNUMBER(AP35),AP35,0)&gt;=$K$12,$K$15,IF(OR(LOWER(LEFT(BU35&amp;"",2))="да",BU35=1),$K$13,$K$15))),IF(OR(AND($K$8="YES_NO",OR(LOWER(LEFT(AP35&amp;"",2))="да",AP35=1)),AND($K$8="THRESHOLD_GE",IF(ISNUMBER(AP35),AP35,0)&gt;=$K$11),AND($K$8="THRESHOLD_GT",IF(ISNUMBER(AP35),AP35,0)&gt;$K$11),AND($K$8="THRESHOLD_LE",IF(ISNUMBER(AP35),AP35,0)&lt;=$K$11),AND($K$8="THRESHOLD_LT",IF(ISNUMBER(AP35),AP35,0)&lt;$K$11),AND($K$8="CHANGE_PCT_GE",IF(IF(ISNUMBER(BU35),BU35,0)=0,IF(ISNUMBER(AP35),AP35,0)&gt;0,(IF(ISNUMBER(AP35),AP35,0)-IF(ISNUMBER(BU35),BU35,0))/ABS(IF(ISNUMBER(BU35),BU35,0))&gt;=$K$11)),AND($K$8="CHANGE_ABS_GE",ABS(IF(ISNUMBER(AP35),AP35,0)-IF(ISNUMBER(BU35),BU35,0))&gt;=$K$11),AND($K$8="COUNT_LT",IF(ISNUMBER(AP35),AP35,0)&lt;$K$11),AND($K$8="COUNT_LE",IF(ISNUMBER(AP35),AP35,0)&lt;=$K$11),AND($K$8="AND_YES",OR(LOWER(LEFT(AP35&amp;"",2))="да",AP35=1),OR(LOWER(LEFT(BU35&amp;"",2))="да",BU35=1)),AND($K$8="OR_YES",OR(OR(LOWER(LEFT(AP35&amp;"",2))="да",AP35=1),OR(LOWER(LEFT(BU35&amp;"",2))="да",BU35=1)))),$K$14,$K$15))))))))))</f>
        <v/>
      </c>
      <c r="L35" s="19" t="str">
        <f>IF($A35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35="#FIELD",AQ35="",AND(OR($L$8="CHANGE_PCT_GE",$L$8="CHANGE_ABS_GE",$L$8="COUNT_FLAG_RULE",$L$8="AND_YES",$L$8="OR_YES"),OR(BV35="#FIELD",BV35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35)))),IF($L$18="LOW_MU",MAX(Настройки!$B$14,$L$16),IF($L$18="NEUTRAL",Настройки!$B$15,IF($L$18="IGNORE","IGNORE",IF(OR(AQ35="#FIELD",BV35="#FIELD"),"Поле не найдено","Недостаточно данных")))),IF($L$8="SIGMOID_INC",MAX(Настройки!$B$14,$L$16+($L$17-$L$16)/(1+EXP(-$L$12*(IF(ISNUMBER(AQ35),AQ35,0)-$L$11)))),IF($L$8="SIGMOID_DEC",MAX(Настройки!$B$14,$L$16+($L$17-$L$16)/(1+EXP($L$12*(IF(ISNUMBER(AQ35),AQ35,0)-$L$11)))),IF($L$8="TOP_PERCENT",IF((COUNTIF(INDEX(Данные!$A$7:$CV$106,0,MATCH($L$9,Данные!$A$6:$CV$6,0)),"&gt;"&amp;IF(ISNUMBER(AQ35),AQ35,0))+COUNTIFS(INDEX(Данные!$A$7:$CV$106,0,MATCH($L$9,Данные!$A$6:$CV$6,0)),IF(ISNUMBER(AQ35),AQ35,0),Данные!$A$7:$A$106,"&lt;"&amp;$A35)+1)/COUNT(INDEX(Данные!$A$7:$CV$106,0,MATCH($L$9,Данные!$A$6:$CV$6,0)))&lt;=$L$11,$L$14,$L$15),IF($L$8="MANUAL_MU",MAX(Настройки!$B$14,MIN(1,IF(ISNUMBER(AQ35),AQ35,0))),IF($L$8="COUNT_FLAG_RULE",IF(IF(ISNUMBER(AQ35),AQ35,0)&lt;=$L$11,$L$14,IF(IF(ISNUMBER(AQ35),AQ35,0)&gt;=$L$12,$L$15,IF(OR(LOWER(LEFT(BV35&amp;"",2))="да",BV35=1),$L$13,$L$15))),IF(OR(AND($L$8="YES_NO",OR(LOWER(LEFT(AQ35&amp;"",2))="да",AQ35=1)),AND($L$8="THRESHOLD_GE",IF(ISNUMBER(AQ35),AQ35,0)&gt;=$L$11),AND($L$8="THRESHOLD_GT",IF(ISNUMBER(AQ35),AQ35,0)&gt;$L$11),AND($L$8="THRESHOLD_LE",IF(ISNUMBER(AQ35),AQ35,0)&lt;=$L$11),AND($L$8="THRESHOLD_LT",IF(ISNUMBER(AQ35),AQ35,0)&lt;$L$11),AND($L$8="CHANGE_PCT_GE",IF(IF(ISNUMBER(BV35),BV35,0)=0,IF(ISNUMBER(AQ35),AQ35,0)&gt;0,(IF(ISNUMBER(AQ35),AQ35,0)-IF(ISNUMBER(BV35),BV35,0))/ABS(IF(ISNUMBER(BV35),BV35,0))&gt;=$L$11)),AND($L$8="CHANGE_ABS_GE",ABS(IF(ISNUMBER(AQ35),AQ35,0)-IF(ISNUMBER(BV35),BV35,0))&gt;=$L$11),AND($L$8="COUNT_LT",IF(ISNUMBER(AQ35),AQ35,0)&lt;$L$11),AND($L$8="COUNT_LE",IF(ISNUMBER(AQ35),AQ35,0)&lt;=$L$11),AND($L$8="AND_YES",OR(LOWER(LEFT(AQ35&amp;"",2))="да",AQ35=1),OR(LOWER(LEFT(BV35&amp;"",2))="да",BV35=1)),AND($L$8="OR_YES",OR(OR(LOWER(LEFT(AQ35&amp;"",2))="да",AQ35=1),OR(LOWER(LEFT(BV35&amp;"",2))="да",BV35=1)))),$L$14,$L$15))))))))))</f>
        <v/>
      </c>
      <c r="M35" s="19" t="str">
        <f>IF($A35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35="#FIELD",AR35="",AND(OR($M$8="CHANGE_PCT_GE",$M$8="CHANGE_ABS_GE",$M$8="COUNT_FLAG_RULE",$M$8="AND_YES",$M$8="OR_YES"),OR(BW35="#FIELD",BW35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35)))),IF($M$18="LOW_MU",MAX(Настройки!$B$14,$M$16),IF($M$18="NEUTRAL",Настройки!$B$15,IF($M$18="IGNORE","IGNORE",IF(OR(AR35="#FIELD",BW35="#FIELD"),"Поле не найдено","Недостаточно данных")))),IF($M$8="SIGMOID_INC",MAX(Настройки!$B$14,$M$16+($M$17-$M$16)/(1+EXP(-$M$12*(IF(ISNUMBER(AR35),AR35,0)-$M$11)))),IF($M$8="SIGMOID_DEC",MAX(Настройки!$B$14,$M$16+($M$17-$M$16)/(1+EXP($M$12*(IF(ISNUMBER(AR35),AR35,0)-$M$11)))),IF($M$8="TOP_PERCENT",IF((COUNTIF(INDEX(Данные!$A$7:$CV$106,0,MATCH($M$9,Данные!$A$6:$CV$6,0)),"&gt;"&amp;IF(ISNUMBER(AR35),AR35,0))+COUNTIFS(INDEX(Данные!$A$7:$CV$106,0,MATCH($M$9,Данные!$A$6:$CV$6,0)),IF(ISNUMBER(AR35),AR35,0),Данные!$A$7:$A$106,"&lt;"&amp;$A35)+1)/COUNT(INDEX(Данные!$A$7:$CV$106,0,MATCH($M$9,Данные!$A$6:$CV$6,0)))&lt;=$M$11,$M$14,$M$15),IF($M$8="MANUAL_MU",MAX(Настройки!$B$14,MIN(1,IF(ISNUMBER(AR35),AR35,0))),IF($M$8="COUNT_FLAG_RULE",IF(IF(ISNUMBER(AR35),AR35,0)&lt;=$M$11,$M$14,IF(IF(ISNUMBER(AR35),AR35,0)&gt;=$M$12,$M$15,IF(OR(LOWER(LEFT(BW35&amp;"",2))="да",BW35=1),$M$13,$M$15))),IF(OR(AND($M$8="YES_NO",OR(LOWER(LEFT(AR35&amp;"",2))="да",AR35=1)),AND($M$8="THRESHOLD_GE",IF(ISNUMBER(AR35),AR35,0)&gt;=$M$11),AND($M$8="THRESHOLD_GT",IF(ISNUMBER(AR35),AR35,0)&gt;$M$11),AND($M$8="THRESHOLD_LE",IF(ISNUMBER(AR35),AR35,0)&lt;=$M$11),AND($M$8="THRESHOLD_LT",IF(ISNUMBER(AR35),AR35,0)&lt;$M$11),AND($M$8="CHANGE_PCT_GE",IF(IF(ISNUMBER(BW35),BW35,0)=0,IF(ISNUMBER(AR35),AR35,0)&gt;0,(IF(ISNUMBER(AR35),AR35,0)-IF(ISNUMBER(BW35),BW35,0))/ABS(IF(ISNUMBER(BW35),BW35,0))&gt;=$M$11)),AND($M$8="CHANGE_ABS_GE",ABS(IF(ISNUMBER(AR35),AR35,0)-IF(ISNUMBER(BW35),BW35,0))&gt;=$M$11),AND($M$8="COUNT_LT",IF(ISNUMBER(AR35),AR35,0)&lt;$M$11),AND($M$8="COUNT_LE",IF(ISNUMBER(AR35),AR35,0)&lt;=$M$11),AND($M$8="AND_YES",OR(LOWER(LEFT(AR35&amp;"",2))="да",AR35=1),OR(LOWER(LEFT(BW35&amp;"",2))="да",BW35=1)),AND($M$8="OR_YES",OR(OR(LOWER(LEFT(AR35&amp;"",2))="да",AR35=1),OR(LOWER(LEFT(BW35&amp;"",2))="да",BW35=1)))),$M$14,$M$15))))))))))</f>
        <v/>
      </c>
      <c r="N35" s="19" t="str">
        <f>IF($A35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35="#FIELD",AS35="",AND(OR($N$8="CHANGE_PCT_GE",$N$8="CHANGE_ABS_GE",$N$8="COUNT_FLAG_RULE",$N$8="AND_YES",$N$8="OR_YES"),OR(BX35="#FIELD",BX35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35)))),IF($N$18="LOW_MU",MAX(Настройки!$B$14,$N$16),IF($N$18="NEUTRAL",Настройки!$B$15,IF($N$18="IGNORE","IGNORE",IF(OR(AS35="#FIELD",BX35="#FIELD"),"Поле не найдено","Недостаточно данных")))),IF($N$8="SIGMOID_INC",MAX(Настройки!$B$14,$N$16+($N$17-$N$16)/(1+EXP(-$N$12*(IF(ISNUMBER(AS35),AS35,0)-$N$11)))),IF($N$8="SIGMOID_DEC",MAX(Настройки!$B$14,$N$16+($N$17-$N$16)/(1+EXP($N$12*(IF(ISNUMBER(AS35),AS35,0)-$N$11)))),IF($N$8="TOP_PERCENT",IF((COUNTIF(INDEX(Данные!$A$7:$CV$106,0,MATCH($N$9,Данные!$A$6:$CV$6,0)),"&gt;"&amp;IF(ISNUMBER(AS35),AS35,0))+COUNTIFS(INDEX(Данные!$A$7:$CV$106,0,MATCH($N$9,Данные!$A$6:$CV$6,0)),IF(ISNUMBER(AS35),AS35,0),Данные!$A$7:$A$106,"&lt;"&amp;$A35)+1)/COUNT(INDEX(Данные!$A$7:$CV$106,0,MATCH($N$9,Данные!$A$6:$CV$6,0)))&lt;=$N$11,$N$14,$N$15),IF($N$8="MANUAL_MU",MAX(Настройки!$B$14,MIN(1,IF(ISNUMBER(AS35),AS35,0))),IF($N$8="COUNT_FLAG_RULE",IF(IF(ISNUMBER(AS35),AS35,0)&lt;=$N$11,$N$14,IF(IF(ISNUMBER(AS35),AS35,0)&gt;=$N$12,$N$15,IF(OR(LOWER(LEFT(BX35&amp;"",2))="да",BX35=1),$N$13,$N$15))),IF(OR(AND($N$8="YES_NO",OR(LOWER(LEFT(AS35&amp;"",2))="да",AS35=1)),AND($N$8="THRESHOLD_GE",IF(ISNUMBER(AS35),AS35,0)&gt;=$N$11),AND($N$8="THRESHOLD_GT",IF(ISNUMBER(AS35),AS35,0)&gt;$N$11),AND($N$8="THRESHOLD_LE",IF(ISNUMBER(AS35),AS35,0)&lt;=$N$11),AND($N$8="THRESHOLD_LT",IF(ISNUMBER(AS35),AS35,0)&lt;$N$11),AND($N$8="CHANGE_PCT_GE",IF(IF(ISNUMBER(BX35),BX35,0)=0,IF(ISNUMBER(AS35),AS35,0)&gt;0,(IF(ISNUMBER(AS35),AS35,0)-IF(ISNUMBER(BX35),BX35,0))/ABS(IF(ISNUMBER(BX35),BX35,0))&gt;=$N$11)),AND($N$8="CHANGE_ABS_GE",ABS(IF(ISNUMBER(AS35),AS35,0)-IF(ISNUMBER(BX35),BX35,0))&gt;=$N$11),AND($N$8="COUNT_LT",IF(ISNUMBER(AS35),AS35,0)&lt;$N$11),AND($N$8="COUNT_LE",IF(ISNUMBER(AS35),AS35,0)&lt;=$N$11),AND($N$8="AND_YES",OR(LOWER(LEFT(AS35&amp;"",2))="да",AS35=1),OR(LOWER(LEFT(BX35&amp;"",2))="да",BX35=1)),AND($N$8="OR_YES",OR(OR(LOWER(LEFT(AS35&amp;"",2))="да",AS35=1),OR(LOWER(LEFT(BX35&amp;"",2))="да",BX35=1)))),$N$14,$N$15))))))))))</f>
        <v/>
      </c>
      <c r="O35" s="19" t="str">
        <f>IF($A35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35="#FIELD",AT35="",AND(OR($O$8="CHANGE_PCT_GE",$O$8="CHANGE_ABS_GE",$O$8="COUNT_FLAG_RULE",$O$8="AND_YES",$O$8="OR_YES"),OR(BY35="#FIELD",BY35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35)))),IF($O$18="LOW_MU",MAX(Настройки!$B$14,$O$16),IF($O$18="NEUTRAL",Настройки!$B$15,IF($O$18="IGNORE","IGNORE",IF(OR(AT35="#FIELD",BY35="#FIELD"),"Поле не найдено","Недостаточно данных")))),IF($O$8="SIGMOID_INC",MAX(Настройки!$B$14,$O$16+($O$17-$O$16)/(1+EXP(-$O$12*(IF(ISNUMBER(AT35),AT35,0)-$O$11)))),IF($O$8="SIGMOID_DEC",MAX(Настройки!$B$14,$O$16+($O$17-$O$16)/(1+EXP($O$12*(IF(ISNUMBER(AT35),AT35,0)-$O$11)))),IF($O$8="TOP_PERCENT",IF((COUNTIF(INDEX(Данные!$A$7:$CV$106,0,MATCH($O$9,Данные!$A$6:$CV$6,0)),"&gt;"&amp;IF(ISNUMBER(AT35),AT35,0))+COUNTIFS(INDEX(Данные!$A$7:$CV$106,0,MATCH($O$9,Данные!$A$6:$CV$6,0)),IF(ISNUMBER(AT35),AT35,0),Данные!$A$7:$A$106,"&lt;"&amp;$A35)+1)/COUNT(INDEX(Данные!$A$7:$CV$106,0,MATCH($O$9,Данные!$A$6:$CV$6,0)))&lt;=$O$11,$O$14,$O$15),IF($O$8="MANUAL_MU",MAX(Настройки!$B$14,MIN(1,IF(ISNUMBER(AT35),AT35,0))),IF($O$8="COUNT_FLAG_RULE",IF(IF(ISNUMBER(AT35),AT35,0)&lt;=$O$11,$O$14,IF(IF(ISNUMBER(AT35),AT35,0)&gt;=$O$12,$O$15,IF(OR(LOWER(LEFT(BY35&amp;"",2))="да",BY35=1),$O$13,$O$15))),IF(OR(AND($O$8="YES_NO",OR(LOWER(LEFT(AT35&amp;"",2))="да",AT35=1)),AND($O$8="THRESHOLD_GE",IF(ISNUMBER(AT35),AT35,0)&gt;=$O$11),AND($O$8="THRESHOLD_GT",IF(ISNUMBER(AT35),AT35,0)&gt;$O$11),AND($O$8="THRESHOLD_LE",IF(ISNUMBER(AT35),AT35,0)&lt;=$O$11),AND($O$8="THRESHOLD_LT",IF(ISNUMBER(AT35),AT35,0)&lt;$O$11),AND($O$8="CHANGE_PCT_GE",IF(IF(ISNUMBER(BY35),BY35,0)=0,IF(ISNUMBER(AT35),AT35,0)&gt;0,(IF(ISNUMBER(AT35),AT35,0)-IF(ISNUMBER(BY35),BY35,0))/ABS(IF(ISNUMBER(BY35),BY35,0))&gt;=$O$11)),AND($O$8="CHANGE_ABS_GE",ABS(IF(ISNUMBER(AT35),AT35,0)-IF(ISNUMBER(BY35),BY35,0))&gt;=$O$11),AND($O$8="COUNT_LT",IF(ISNUMBER(AT35),AT35,0)&lt;$O$11),AND($O$8="COUNT_LE",IF(ISNUMBER(AT35),AT35,0)&lt;=$O$11),AND($O$8="AND_YES",OR(LOWER(LEFT(AT35&amp;"",2))="да",AT35=1),OR(LOWER(LEFT(BY35&amp;"",2))="да",BY35=1)),AND($O$8="OR_YES",OR(OR(LOWER(LEFT(AT35&amp;"",2))="да",AT35=1),OR(LOWER(LEFT(BY35&amp;"",2))="да",BY35=1)))),$O$14,$O$15))))))))))</f>
        <v/>
      </c>
      <c r="P35" s="19" t="str">
        <f>IF($A35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35="#FIELD",AU35="",AND(OR($P$8="CHANGE_PCT_GE",$P$8="CHANGE_ABS_GE",$P$8="COUNT_FLAG_RULE",$P$8="AND_YES",$P$8="OR_YES"),OR(BZ35="#FIELD",BZ35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35)))),IF($P$18="LOW_MU",MAX(Настройки!$B$14,$P$16),IF($P$18="NEUTRAL",Настройки!$B$15,IF($P$18="IGNORE","IGNORE",IF(OR(AU35="#FIELD",BZ35="#FIELD"),"Поле не найдено","Недостаточно данных")))),IF($P$8="SIGMOID_INC",MAX(Настройки!$B$14,$P$16+($P$17-$P$16)/(1+EXP(-$P$12*(IF(ISNUMBER(AU35),AU35,0)-$P$11)))),IF($P$8="SIGMOID_DEC",MAX(Настройки!$B$14,$P$16+($P$17-$P$16)/(1+EXP($P$12*(IF(ISNUMBER(AU35),AU35,0)-$P$11)))),IF($P$8="TOP_PERCENT",IF((COUNTIF(INDEX(Данные!$A$7:$CV$106,0,MATCH($P$9,Данные!$A$6:$CV$6,0)),"&gt;"&amp;IF(ISNUMBER(AU35),AU35,0))+COUNTIFS(INDEX(Данные!$A$7:$CV$106,0,MATCH($P$9,Данные!$A$6:$CV$6,0)),IF(ISNUMBER(AU35),AU35,0),Данные!$A$7:$A$106,"&lt;"&amp;$A35)+1)/COUNT(INDEX(Данные!$A$7:$CV$106,0,MATCH($P$9,Данные!$A$6:$CV$6,0)))&lt;=$P$11,$P$14,$P$15),IF($P$8="MANUAL_MU",MAX(Настройки!$B$14,MIN(1,IF(ISNUMBER(AU35),AU35,0))),IF($P$8="COUNT_FLAG_RULE",IF(IF(ISNUMBER(AU35),AU35,0)&lt;=$P$11,$P$14,IF(IF(ISNUMBER(AU35),AU35,0)&gt;=$P$12,$P$15,IF(OR(LOWER(LEFT(BZ35&amp;"",2))="да",BZ35=1),$P$13,$P$15))),IF(OR(AND($P$8="YES_NO",OR(LOWER(LEFT(AU35&amp;"",2))="да",AU35=1)),AND($P$8="THRESHOLD_GE",IF(ISNUMBER(AU35),AU35,0)&gt;=$P$11),AND($P$8="THRESHOLD_GT",IF(ISNUMBER(AU35),AU35,0)&gt;$P$11),AND($P$8="THRESHOLD_LE",IF(ISNUMBER(AU35),AU35,0)&lt;=$P$11),AND($P$8="THRESHOLD_LT",IF(ISNUMBER(AU35),AU35,0)&lt;$P$11),AND($P$8="CHANGE_PCT_GE",IF(IF(ISNUMBER(BZ35),BZ35,0)=0,IF(ISNUMBER(AU35),AU35,0)&gt;0,(IF(ISNUMBER(AU35),AU35,0)-IF(ISNUMBER(BZ35),BZ35,0))/ABS(IF(ISNUMBER(BZ35),BZ35,0))&gt;=$P$11)),AND($P$8="CHANGE_ABS_GE",ABS(IF(ISNUMBER(AU35),AU35,0)-IF(ISNUMBER(BZ35),BZ35,0))&gt;=$P$11),AND($P$8="COUNT_LT",IF(ISNUMBER(AU35),AU35,0)&lt;$P$11),AND($P$8="COUNT_LE",IF(ISNUMBER(AU35),AU35,0)&lt;=$P$11),AND($P$8="AND_YES",OR(LOWER(LEFT(AU35&amp;"",2))="да",AU35=1),OR(LOWER(LEFT(BZ35&amp;"",2))="да",BZ35=1)),AND($P$8="OR_YES",OR(OR(LOWER(LEFT(AU35&amp;"",2))="да",AU35=1),OR(LOWER(LEFT(BZ35&amp;"",2))="да",BZ35=1)))),$P$14,$P$15))))))))))</f>
        <v/>
      </c>
      <c r="Q35" s="19" t="str">
        <f>IF($A35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35="#FIELD",AV35="",AND(OR($Q$8="CHANGE_PCT_GE",$Q$8="CHANGE_ABS_GE",$Q$8="COUNT_FLAG_RULE",$Q$8="AND_YES",$Q$8="OR_YES"),OR(CA35="#FIELD",CA35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35)))),IF($Q$18="LOW_MU",MAX(Настройки!$B$14,$Q$16),IF($Q$18="NEUTRAL",Настройки!$B$15,IF($Q$18="IGNORE","IGNORE",IF(OR(AV35="#FIELD",CA35="#FIELD"),"Поле не найдено","Недостаточно данных")))),IF($Q$8="SIGMOID_INC",MAX(Настройки!$B$14,$Q$16+($Q$17-$Q$16)/(1+EXP(-$Q$12*(IF(ISNUMBER(AV35),AV35,0)-$Q$11)))),IF($Q$8="SIGMOID_DEC",MAX(Настройки!$B$14,$Q$16+($Q$17-$Q$16)/(1+EXP($Q$12*(IF(ISNUMBER(AV35),AV35,0)-$Q$11)))),IF($Q$8="TOP_PERCENT",IF((COUNTIF(INDEX(Данные!$A$7:$CV$106,0,MATCH($Q$9,Данные!$A$6:$CV$6,0)),"&gt;"&amp;IF(ISNUMBER(AV35),AV35,0))+COUNTIFS(INDEX(Данные!$A$7:$CV$106,0,MATCH($Q$9,Данные!$A$6:$CV$6,0)),IF(ISNUMBER(AV35),AV35,0),Данные!$A$7:$A$106,"&lt;"&amp;$A35)+1)/COUNT(INDEX(Данные!$A$7:$CV$106,0,MATCH($Q$9,Данные!$A$6:$CV$6,0)))&lt;=$Q$11,$Q$14,$Q$15),IF($Q$8="MANUAL_MU",MAX(Настройки!$B$14,MIN(1,IF(ISNUMBER(AV35),AV35,0))),IF($Q$8="COUNT_FLAG_RULE",IF(IF(ISNUMBER(AV35),AV35,0)&lt;=$Q$11,$Q$14,IF(IF(ISNUMBER(AV35),AV35,0)&gt;=$Q$12,$Q$15,IF(OR(LOWER(LEFT(CA35&amp;"",2))="да",CA35=1),$Q$13,$Q$15))),IF(OR(AND($Q$8="YES_NO",OR(LOWER(LEFT(AV35&amp;"",2))="да",AV35=1)),AND($Q$8="THRESHOLD_GE",IF(ISNUMBER(AV35),AV35,0)&gt;=$Q$11),AND($Q$8="THRESHOLD_GT",IF(ISNUMBER(AV35),AV35,0)&gt;$Q$11),AND($Q$8="THRESHOLD_LE",IF(ISNUMBER(AV35),AV35,0)&lt;=$Q$11),AND($Q$8="THRESHOLD_LT",IF(ISNUMBER(AV35),AV35,0)&lt;$Q$11),AND($Q$8="CHANGE_PCT_GE",IF(IF(ISNUMBER(CA35),CA35,0)=0,IF(ISNUMBER(AV35),AV35,0)&gt;0,(IF(ISNUMBER(AV35),AV35,0)-IF(ISNUMBER(CA35),CA35,0))/ABS(IF(ISNUMBER(CA35),CA35,0))&gt;=$Q$11)),AND($Q$8="CHANGE_ABS_GE",ABS(IF(ISNUMBER(AV35),AV35,0)-IF(ISNUMBER(CA35),CA35,0))&gt;=$Q$11),AND($Q$8="COUNT_LT",IF(ISNUMBER(AV35),AV35,0)&lt;$Q$11),AND($Q$8="COUNT_LE",IF(ISNUMBER(AV35),AV35,0)&lt;=$Q$11),AND($Q$8="AND_YES",OR(LOWER(LEFT(AV35&amp;"",2))="да",AV35=1),OR(LOWER(LEFT(CA35&amp;"",2))="да",CA35=1)),AND($Q$8="OR_YES",OR(OR(LOWER(LEFT(AV35&amp;"",2))="да",AV35=1),OR(LOWER(LEFT(CA35&amp;"",2))="да",CA35=1)))),$Q$14,$Q$15))))))))))</f>
        <v/>
      </c>
      <c r="R35" s="69" t="str">
        <f>IF($A35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35="#FIELD",AW35="",AND(OR($R$8="CHANGE_PCT_GE",$R$8="CHANGE_ABS_GE",$R$8="COUNT_FLAG_RULE",$R$8="AND_YES",$R$8="OR_YES"),OR(CB35="#FIELD",CB35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35)))),IF($R$18="LOW_MU",MAX(Настройки!$B$14,$R$16),IF($R$18="NEUTRAL",Настройки!$B$15,IF($R$18="IGNORE","IGNORE",IF(OR(AW35="#FIELD",CB35="#FIELD"),"Поле не найдено","Недостаточно данных")))),IF($R$8="SIGMOID_INC",MAX(Настройки!$B$14,$R$16+($R$17-$R$16)/(1+EXP(-$R$12*(IF(ISNUMBER(AW35),AW35,0)-$R$11)))),IF($R$8="SIGMOID_DEC",MAX(Настройки!$B$14,$R$16+($R$17-$R$16)/(1+EXP($R$12*(IF(ISNUMBER(AW35),AW35,0)-$R$11)))),IF($R$8="TOP_PERCENT",IF((COUNTIF(INDEX(Данные!$A$7:$CV$106,0,MATCH($R$9,Данные!$A$6:$CV$6,0)),"&gt;"&amp;IF(ISNUMBER(AW35),AW35,0))+COUNTIFS(INDEX(Данные!$A$7:$CV$106,0,MATCH($R$9,Данные!$A$6:$CV$6,0)),IF(ISNUMBER(AW35),AW35,0),Данные!$A$7:$A$106,"&lt;"&amp;$A35)+1)/COUNT(INDEX(Данные!$A$7:$CV$106,0,MATCH($R$9,Данные!$A$6:$CV$6,0)))&lt;=$R$11,$R$14,$R$15),IF($R$8="MANUAL_MU",MAX(Настройки!$B$14,MIN(1,IF(ISNUMBER(AW35),AW35,0))),IF($R$8="COUNT_FLAG_RULE",IF(IF(ISNUMBER(AW35),AW35,0)&lt;=$R$11,$R$14,IF(IF(ISNUMBER(AW35),AW35,0)&gt;=$R$12,$R$15,IF(OR(LOWER(LEFT(CB35&amp;"",2))="да",CB35=1),$R$13,$R$15))),IF(OR(AND($R$8="YES_NO",OR(LOWER(LEFT(AW35&amp;"",2))="да",AW35=1)),AND($R$8="THRESHOLD_GE",IF(ISNUMBER(AW35),AW35,0)&gt;=$R$11),AND($R$8="THRESHOLD_GT",IF(ISNUMBER(AW35),AW35,0)&gt;$R$11),AND($R$8="THRESHOLD_LE",IF(ISNUMBER(AW35),AW35,0)&lt;=$R$11),AND($R$8="THRESHOLD_LT",IF(ISNUMBER(AW35),AW35,0)&lt;$R$11),AND($R$8="CHANGE_PCT_GE",IF(IF(ISNUMBER(CB35),CB35,0)=0,IF(ISNUMBER(AW35),AW35,0)&gt;0,(IF(ISNUMBER(AW35),AW35,0)-IF(ISNUMBER(CB35),CB35,0))/ABS(IF(ISNUMBER(CB35),CB35,0))&gt;=$R$11)),AND($R$8="CHANGE_ABS_GE",ABS(IF(ISNUMBER(AW35),AW35,0)-IF(ISNUMBER(CB35),CB35,0))&gt;=$R$11),AND($R$8="COUNT_LT",IF(ISNUMBER(AW35),AW35,0)&lt;$R$11),AND($R$8="COUNT_LE",IF(ISNUMBER(AW35),AW35,0)&lt;=$R$11),AND($R$8="AND_YES",OR(LOWER(LEFT(AW35&amp;"",2))="да",AW35=1),OR(LOWER(LEFT(CB35&amp;"",2))="да",CB35=1)),AND($R$8="OR_YES",OR(OR(LOWER(LEFT(AW35&amp;"",2))="да",AW35=1),OR(LOWER(LEFT(CB35&amp;"",2))="да",CB35=1)))),$R$14,$R$15))))))))))</f>
        <v/>
      </c>
      <c r="S35" s="70" t="str">
        <f>IF($A35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35="#FIELD",AX35="",AND(OR($S$8="CHANGE_PCT_GE",$S$8="CHANGE_ABS_GE",$S$8="COUNT_FLAG_RULE",$S$8="AND_YES",$S$8="OR_YES"),OR(CC35="#FIELD",CC35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35)))),IF($S$18="LOW_MU",MAX(Настройки!$B$14,$S$16),IF($S$18="NEUTRAL",Настройки!$B$15,IF($S$18="IGNORE","IGNORE",IF(OR(AX35="#FIELD",CC35="#FIELD"),"Поле не найдено","Недостаточно данных")))),IF($S$8="SIGMOID_INC",MAX(Настройки!$B$14,$S$16+($S$17-$S$16)/(1+EXP(-$S$12*(IF(ISNUMBER(AX35),AX35,0)-$S$11)))),IF($S$8="SIGMOID_DEC",MAX(Настройки!$B$14,$S$16+($S$17-$S$16)/(1+EXP($S$12*(IF(ISNUMBER(AX35),AX35,0)-$S$11)))),IF($S$8="TOP_PERCENT",IF((COUNTIF(INDEX(Данные!$A$7:$CV$106,0,MATCH($S$9,Данные!$A$6:$CV$6,0)),"&gt;"&amp;IF(ISNUMBER(AX35),AX35,0))+COUNTIFS(INDEX(Данные!$A$7:$CV$106,0,MATCH($S$9,Данные!$A$6:$CV$6,0)),IF(ISNUMBER(AX35),AX35,0),Данные!$A$7:$A$106,"&lt;"&amp;$A35)+1)/COUNT(INDEX(Данные!$A$7:$CV$106,0,MATCH($S$9,Данные!$A$6:$CV$6,0)))&lt;=$S$11,$S$14,$S$15),IF($S$8="MANUAL_MU",MAX(Настройки!$B$14,MIN(1,IF(ISNUMBER(AX35),AX35,0))),IF($S$8="COUNT_FLAG_RULE",IF(IF(ISNUMBER(AX35),AX35,0)&lt;=$S$11,$S$14,IF(IF(ISNUMBER(AX35),AX35,0)&gt;=$S$12,$S$15,IF(OR(LOWER(LEFT(CC35&amp;"",2))="да",CC35=1),$S$13,$S$15))),IF(OR(AND($S$8="YES_NO",OR(LOWER(LEFT(AX35&amp;"",2))="да",AX35=1)),AND($S$8="THRESHOLD_GE",IF(ISNUMBER(AX35),AX35,0)&gt;=$S$11),AND($S$8="THRESHOLD_GT",IF(ISNUMBER(AX35),AX35,0)&gt;$S$11),AND($S$8="THRESHOLD_LE",IF(ISNUMBER(AX35),AX35,0)&lt;=$S$11),AND($S$8="THRESHOLD_LT",IF(ISNUMBER(AX35),AX35,0)&lt;$S$11),AND($S$8="CHANGE_PCT_GE",IF(IF(ISNUMBER(CC35),CC35,0)=0,IF(ISNUMBER(AX35),AX35,0)&gt;0,(IF(ISNUMBER(AX35),AX35,0)-IF(ISNUMBER(CC35),CC35,0))/ABS(IF(ISNUMBER(CC35),CC35,0))&gt;=$S$11)),AND($S$8="CHANGE_ABS_GE",ABS(IF(ISNUMBER(AX35),AX35,0)-IF(ISNUMBER(CC35),CC35,0))&gt;=$S$11),AND($S$8="COUNT_LT",IF(ISNUMBER(AX35),AX35,0)&lt;$S$11),AND($S$8="COUNT_LE",IF(ISNUMBER(AX35),AX35,0)&lt;=$S$11),AND($S$8="AND_YES",OR(LOWER(LEFT(AX35&amp;"",2))="да",AX35=1),OR(LOWER(LEFT(CC35&amp;"",2))="да",CC35=1)),AND($S$8="OR_YES",OR(OR(LOWER(LEFT(AX35&amp;"",2))="да",AX35=1),OR(LOWER(LEFT(CC35&amp;"",2))="да",CC35=1)))),$S$14,$S$15))))))))))</f>
        <v/>
      </c>
      <c r="T35" s="70" t="str">
        <f>IF($A35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35="#FIELD",AY35="",AND(OR($T$8="CHANGE_PCT_GE",$T$8="CHANGE_ABS_GE",$T$8="COUNT_FLAG_RULE",$T$8="AND_YES",$T$8="OR_YES"),OR(CD35="#FIELD",CD35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35)))),IF($T$18="LOW_MU",MAX(Настройки!$B$14,$T$16),IF($T$18="NEUTRAL",Настройки!$B$15,IF($T$18="IGNORE","IGNORE",IF(OR(AY35="#FIELD",CD35="#FIELD"),"Поле не найдено","Недостаточно данных")))),IF($T$8="SIGMOID_INC",MAX(Настройки!$B$14,$T$16+($T$17-$T$16)/(1+EXP(-$T$12*(IF(ISNUMBER(AY35),AY35,0)-$T$11)))),IF($T$8="SIGMOID_DEC",MAX(Настройки!$B$14,$T$16+($T$17-$T$16)/(1+EXP($T$12*(IF(ISNUMBER(AY35),AY35,0)-$T$11)))),IF($T$8="TOP_PERCENT",IF((COUNTIF(INDEX(Данные!$A$7:$CV$106,0,MATCH($T$9,Данные!$A$6:$CV$6,0)),"&gt;"&amp;IF(ISNUMBER(AY35),AY35,0))+COUNTIFS(INDEX(Данные!$A$7:$CV$106,0,MATCH($T$9,Данные!$A$6:$CV$6,0)),IF(ISNUMBER(AY35),AY35,0),Данные!$A$7:$A$106,"&lt;"&amp;$A35)+1)/COUNT(INDEX(Данные!$A$7:$CV$106,0,MATCH($T$9,Данные!$A$6:$CV$6,0)))&lt;=$T$11,$T$14,$T$15),IF($T$8="MANUAL_MU",MAX(Настройки!$B$14,MIN(1,IF(ISNUMBER(AY35),AY35,0))),IF($T$8="COUNT_FLAG_RULE",IF(IF(ISNUMBER(AY35),AY35,0)&lt;=$T$11,$T$14,IF(IF(ISNUMBER(AY35),AY35,0)&gt;=$T$12,$T$15,IF(OR(LOWER(LEFT(CD35&amp;"",2))="да",CD35=1),$T$13,$T$15))),IF(OR(AND($T$8="YES_NO",OR(LOWER(LEFT(AY35&amp;"",2))="да",AY35=1)),AND($T$8="THRESHOLD_GE",IF(ISNUMBER(AY35),AY35,0)&gt;=$T$11),AND($T$8="THRESHOLD_GT",IF(ISNUMBER(AY35),AY35,0)&gt;$T$11),AND($T$8="THRESHOLD_LE",IF(ISNUMBER(AY35),AY35,0)&lt;=$T$11),AND($T$8="THRESHOLD_LT",IF(ISNUMBER(AY35),AY35,0)&lt;$T$11),AND($T$8="CHANGE_PCT_GE",IF(IF(ISNUMBER(CD35),CD35,0)=0,IF(ISNUMBER(AY35),AY35,0)&gt;0,(IF(ISNUMBER(AY35),AY35,0)-IF(ISNUMBER(CD35),CD35,0))/ABS(IF(ISNUMBER(CD35),CD35,0))&gt;=$T$11)),AND($T$8="CHANGE_ABS_GE",ABS(IF(ISNUMBER(AY35),AY35,0)-IF(ISNUMBER(CD35),CD35,0))&gt;=$T$11),AND($T$8="COUNT_LT",IF(ISNUMBER(AY35),AY35,0)&lt;$T$11),AND($T$8="COUNT_LE",IF(ISNUMBER(AY35),AY35,0)&lt;=$T$11),AND($T$8="AND_YES",OR(LOWER(LEFT(AY35&amp;"",2))="да",AY35=1),OR(LOWER(LEFT(CD35&amp;"",2))="да",CD35=1)),AND($T$8="OR_YES",OR(OR(LOWER(LEFT(AY35&amp;"",2))="да",AY35=1),OR(LOWER(LEFT(CD35&amp;"",2))="да",CD35=1)))),$T$14,$T$15))))))))))</f>
        <v/>
      </c>
      <c r="U35" s="70" t="str">
        <f>IF($A35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35="#FIELD",AZ35="",AND(OR($U$8="CHANGE_PCT_GE",$U$8="CHANGE_ABS_GE",$U$8="COUNT_FLAG_RULE",$U$8="AND_YES",$U$8="OR_YES"),OR(CE35="#FIELD",CE35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35)))),IF($U$18="LOW_MU",MAX(Настройки!$B$14,$U$16),IF($U$18="NEUTRAL",Настройки!$B$15,IF($U$18="IGNORE","IGNORE",IF(OR(AZ35="#FIELD",CE35="#FIELD"),"Поле не найдено","Недостаточно данных")))),IF($U$8="SIGMOID_INC",MAX(Настройки!$B$14,$U$16+($U$17-$U$16)/(1+EXP(-$U$12*(IF(ISNUMBER(AZ35),AZ35,0)-$U$11)))),IF($U$8="SIGMOID_DEC",MAX(Настройки!$B$14,$U$16+($U$17-$U$16)/(1+EXP($U$12*(IF(ISNUMBER(AZ35),AZ35,0)-$U$11)))),IF($U$8="TOP_PERCENT",IF((COUNTIF(INDEX(Данные!$A$7:$CV$106,0,MATCH($U$9,Данные!$A$6:$CV$6,0)),"&gt;"&amp;IF(ISNUMBER(AZ35),AZ35,0))+COUNTIFS(INDEX(Данные!$A$7:$CV$106,0,MATCH($U$9,Данные!$A$6:$CV$6,0)),IF(ISNUMBER(AZ35),AZ35,0),Данные!$A$7:$A$106,"&lt;"&amp;$A35)+1)/COUNT(INDEX(Данные!$A$7:$CV$106,0,MATCH($U$9,Данные!$A$6:$CV$6,0)))&lt;=$U$11,$U$14,$U$15),IF($U$8="MANUAL_MU",MAX(Настройки!$B$14,MIN(1,IF(ISNUMBER(AZ35),AZ35,0))),IF($U$8="COUNT_FLAG_RULE",IF(IF(ISNUMBER(AZ35),AZ35,0)&lt;=$U$11,$U$14,IF(IF(ISNUMBER(AZ35),AZ35,0)&gt;=$U$12,$U$15,IF(OR(LOWER(LEFT(CE35&amp;"",2))="да",CE35=1),$U$13,$U$15))),IF(OR(AND($U$8="YES_NO",OR(LOWER(LEFT(AZ35&amp;"",2))="да",AZ35=1)),AND($U$8="THRESHOLD_GE",IF(ISNUMBER(AZ35),AZ35,0)&gt;=$U$11),AND($U$8="THRESHOLD_GT",IF(ISNUMBER(AZ35),AZ35,0)&gt;$U$11),AND($U$8="THRESHOLD_LE",IF(ISNUMBER(AZ35),AZ35,0)&lt;=$U$11),AND($U$8="THRESHOLD_LT",IF(ISNUMBER(AZ35),AZ35,0)&lt;$U$11),AND($U$8="CHANGE_PCT_GE",IF(IF(ISNUMBER(CE35),CE35,0)=0,IF(ISNUMBER(AZ35),AZ35,0)&gt;0,(IF(ISNUMBER(AZ35),AZ35,0)-IF(ISNUMBER(CE35),CE35,0))/ABS(IF(ISNUMBER(CE35),CE35,0))&gt;=$U$11)),AND($U$8="CHANGE_ABS_GE",ABS(IF(ISNUMBER(AZ35),AZ35,0)-IF(ISNUMBER(CE35),CE35,0))&gt;=$U$11),AND($U$8="COUNT_LT",IF(ISNUMBER(AZ35),AZ35,0)&lt;$U$11),AND($U$8="COUNT_LE",IF(ISNUMBER(AZ35),AZ35,0)&lt;=$U$11),AND($U$8="AND_YES",OR(LOWER(LEFT(AZ35&amp;"",2))="да",AZ35=1),OR(LOWER(LEFT(CE35&amp;"",2))="да",CE35=1)),AND($U$8="OR_YES",OR(OR(LOWER(LEFT(AZ35&amp;"",2))="да",AZ35=1),OR(LOWER(LEFT(CE35&amp;"",2))="да",CE35=1)))),$U$14,$U$15))))))))))</f>
        <v/>
      </c>
      <c r="V35" s="70" t="str">
        <f>IF($A35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35="#FIELD",BA35="",AND(OR($V$8="CHANGE_PCT_GE",$V$8="CHANGE_ABS_GE",$V$8="COUNT_FLAG_RULE",$V$8="AND_YES",$V$8="OR_YES"),OR(CF35="#FIELD",CF35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35)))),IF($V$18="LOW_MU",MAX(Настройки!$B$14,$V$16),IF($V$18="NEUTRAL",Настройки!$B$15,IF($V$18="IGNORE","IGNORE",IF(OR(BA35="#FIELD",CF35="#FIELD"),"Поле не найдено","Недостаточно данных")))),IF($V$8="SIGMOID_INC",MAX(Настройки!$B$14,$V$16+($V$17-$V$16)/(1+EXP(-$V$12*(IF(ISNUMBER(BA35),BA35,0)-$V$11)))),IF($V$8="SIGMOID_DEC",MAX(Настройки!$B$14,$V$16+($V$17-$V$16)/(1+EXP($V$12*(IF(ISNUMBER(BA35),BA35,0)-$V$11)))),IF($V$8="TOP_PERCENT",IF((COUNTIF(INDEX(Данные!$A$7:$CV$106,0,MATCH($V$9,Данные!$A$6:$CV$6,0)),"&gt;"&amp;IF(ISNUMBER(BA35),BA35,0))+COUNTIFS(INDEX(Данные!$A$7:$CV$106,0,MATCH($V$9,Данные!$A$6:$CV$6,0)),IF(ISNUMBER(BA35),BA35,0),Данные!$A$7:$A$106,"&lt;"&amp;$A35)+1)/COUNT(INDEX(Данные!$A$7:$CV$106,0,MATCH($V$9,Данные!$A$6:$CV$6,0)))&lt;=$V$11,$V$14,$V$15),IF($V$8="MANUAL_MU",MAX(Настройки!$B$14,MIN(1,IF(ISNUMBER(BA35),BA35,0))),IF($V$8="COUNT_FLAG_RULE",IF(IF(ISNUMBER(BA35),BA35,0)&lt;=$V$11,$V$14,IF(IF(ISNUMBER(BA35),BA35,0)&gt;=$V$12,$V$15,IF(OR(LOWER(LEFT(CF35&amp;"",2))="да",CF35=1),$V$13,$V$15))),IF(OR(AND($V$8="YES_NO",OR(LOWER(LEFT(BA35&amp;"",2))="да",BA35=1)),AND($V$8="THRESHOLD_GE",IF(ISNUMBER(BA35),BA35,0)&gt;=$V$11),AND($V$8="THRESHOLD_GT",IF(ISNUMBER(BA35),BA35,0)&gt;$V$11),AND($V$8="THRESHOLD_LE",IF(ISNUMBER(BA35),BA35,0)&lt;=$V$11),AND($V$8="THRESHOLD_LT",IF(ISNUMBER(BA35),BA35,0)&lt;$V$11),AND($V$8="CHANGE_PCT_GE",IF(IF(ISNUMBER(CF35),CF35,0)=0,IF(ISNUMBER(BA35),BA35,0)&gt;0,(IF(ISNUMBER(BA35),BA35,0)-IF(ISNUMBER(CF35),CF35,0))/ABS(IF(ISNUMBER(CF35),CF35,0))&gt;=$V$11)),AND($V$8="CHANGE_ABS_GE",ABS(IF(ISNUMBER(BA35),BA35,0)-IF(ISNUMBER(CF35),CF35,0))&gt;=$V$11),AND($V$8="COUNT_LT",IF(ISNUMBER(BA35),BA35,0)&lt;$V$11),AND($V$8="COUNT_LE",IF(ISNUMBER(BA35),BA35,0)&lt;=$V$11),AND($V$8="AND_YES",OR(LOWER(LEFT(BA35&amp;"",2))="да",BA35=1),OR(LOWER(LEFT(CF35&amp;"",2))="да",CF35=1)),AND($V$8="OR_YES",OR(OR(LOWER(LEFT(BA35&amp;"",2))="да",BA35=1),OR(LOWER(LEFT(CF35&amp;"",2))="да",CF35=1)))),$V$14,$V$15))))))))))</f>
        <v/>
      </c>
      <c r="W35" s="70" t="str">
        <f>IF($A35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35="#FIELD",BB35="",AND(OR($W$8="CHANGE_PCT_GE",$W$8="CHANGE_ABS_GE",$W$8="COUNT_FLAG_RULE",$W$8="AND_YES",$W$8="OR_YES"),OR(CG35="#FIELD",CG35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35)))),IF($W$18="LOW_MU",MAX(Настройки!$B$14,$W$16),IF($W$18="NEUTRAL",Настройки!$B$15,IF($W$18="IGNORE","IGNORE",IF(OR(BB35="#FIELD",CG35="#FIELD"),"Поле не найдено","Недостаточно данных")))),IF($W$8="SIGMOID_INC",MAX(Настройки!$B$14,$W$16+($W$17-$W$16)/(1+EXP(-$W$12*(IF(ISNUMBER(BB35),BB35,0)-$W$11)))),IF($W$8="SIGMOID_DEC",MAX(Настройки!$B$14,$W$16+($W$17-$W$16)/(1+EXP($W$12*(IF(ISNUMBER(BB35),BB35,0)-$W$11)))),IF($W$8="TOP_PERCENT",IF((COUNTIF(INDEX(Данные!$A$7:$CV$106,0,MATCH($W$9,Данные!$A$6:$CV$6,0)),"&gt;"&amp;IF(ISNUMBER(BB35),BB35,0))+COUNTIFS(INDEX(Данные!$A$7:$CV$106,0,MATCH($W$9,Данные!$A$6:$CV$6,0)),IF(ISNUMBER(BB35),BB35,0),Данные!$A$7:$A$106,"&lt;"&amp;$A35)+1)/COUNT(INDEX(Данные!$A$7:$CV$106,0,MATCH($W$9,Данные!$A$6:$CV$6,0)))&lt;=$W$11,$W$14,$W$15),IF($W$8="MANUAL_MU",MAX(Настройки!$B$14,MIN(1,IF(ISNUMBER(BB35),BB35,0))),IF($W$8="COUNT_FLAG_RULE",IF(IF(ISNUMBER(BB35),BB35,0)&lt;=$W$11,$W$14,IF(IF(ISNUMBER(BB35),BB35,0)&gt;=$W$12,$W$15,IF(OR(LOWER(LEFT(CG35&amp;"",2))="да",CG35=1),$W$13,$W$15))),IF(OR(AND($W$8="YES_NO",OR(LOWER(LEFT(BB35&amp;"",2))="да",BB35=1)),AND($W$8="THRESHOLD_GE",IF(ISNUMBER(BB35),BB35,0)&gt;=$W$11),AND($W$8="THRESHOLD_GT",IF(ISNUMBER(BB35),BB35,0)&gt;$W$11),AND($W$8="THRESHOLD_LE",IF(ISNUMBER(BB35),BB35,0)&lt;=$W$11),AND($W$8="THRESHOLD_LT",IF(ISNUMBER(BB35),BB35,0)&lt;$W$11),AND($W$8="CHANGE_PCT_GE",IF(IF(ISNUMBER(CG35),CG35,0)=0,IF(ISNUMBER(BB35),BB35,0)&gt;0,(IF(ISNUMBER(BB35),BB35,0)-IF(ISNUMBER(CG35),CG35,0))/ABS(IF(ISNUMBER(CG35),CG35,0))&gt;=$W$11)),AND($W$8="CHANGE_ABS_GE",ABS(IF(ISNUMBER(BB35),BB35,0)-IF(ISNUMBER(CG35),CG35,0))&gt;=$W$11),AND($W$8="COUNT_LT",IF(ISNUMBER(BB35),BB35,0)&lt;$W$11),AND($W$8="COUNT_LE",IF(ISNUMBER(BB35),BB35,0)&lt;=$W$11),AND($W$8="AND_YES",OR(LOWER(LEFT(BB35&amp;"",2))="да",BB35=1),OR(LOWER(LEFT(CG35&amp;"",2))="да",CG35=1)),AND($W$8="OR_YES",OR(OR(LOWER(LEFT(BB35&amp;"",2))="да",BB35=1),OR(LOWER(LEFT(CG35&amp;"",2))="да",CG35=1)))),$W$14,$W$15))))))))))</f>
        <v/>
      </c>
      <c r="X35" s="70" t="str">
        <f>IF($A35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35="#FIELD",BC35="",AND(OR($X$8="CHANGE_PCT_GE",$X$8="CHANGE_ABS_GE",$X$8="COUNT_FLAG_RULE",$X$8="AND_YES",$X$8="OR_YES"),OR(CH35="#FIELD",CH35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35)))),IF($X$18="LOW_MU",MAX(Настройки!$B$14,$X$16),IF($X$18="NEUTRAL",Настройки!$B$15,IF($X$18="IGNORE","IGNORE",IF(OR(BC35="#FIELD",CH35="#FIELD"),"Поле не найдено","Недостаточно данных")))),IF($X$8="SIGMOID_INC",MAX(Настройки!$B$14,$X$16+($X$17-$X$16)/(1+EXP(-$X$12*(IF(ISNUMBER(BC35),BC35,0)-$X$11)))),IF($X$8="SIGMOID_DEC",MAX(Настройки!$B$14,$X$16+($X$17-$X$16)/(1+EXP($X$12*(IF(ISNUMBER(BC35),BC35,0)-$X$11)))),IF($X$8="TOP_PERCENT",IF((COUNTIF(INDEX(Данные!$A$7:$CV$106,0,MATCH($X$9,Данные!$A$6:$CV$6,0)),"&gt;"&amp;IF(ISNUMBER(BC35),BC35,0))+COUNTIFS(INDEX(Данные!$A$7:$CV$106,0,MATCH($X$9,Данные!$A$6:$CV$6,0)),IF(ISNUMBER(BC35),BC35,0),Данные!$A$7:$A$106,"&lt;"&amp;$A35)+1)/COUNT(INDEX(Данные!$A$7:$CV$106,0,MATCH($X$9,Данные!$A$6:$CV$6,0)))&lt;=$X$11,$X$14,$X$15),IF($X$8="MANUAL_MU",MAX(Настройки!$B$14,MIN(1,IF(ISNUMBER(BC35),BC35,0))),IF($X$8="COUNT_FLAG_RULE",IF(IF(ISNUMBER(BC35),BC35,0)&lt;=$X$11,$X$14,IF(IF(ISNUMBER(BC35),BC35,0)&gt;=$X$12,$X$15,IF(OR(LOWER(LEFT(CH35&amp;"",2))="да",CH35=1),$X$13,$X$15))),IF(OR(AND($X$8="YES_NO",OR(LOWER(LEFT(BC35&amp;"",2))="да",BC35=1)),AND($X$8="THRESHOLD_GE",IF(ISNUMBER(BC35),BC35,0)&gt;=$X$11),AND($X$8="THRESHOLD_GT",IF(ISNUMBER(BC35),BC35,0)&gt;$X$11),AND($X$8="THRESHOLD_LE",IF(ISNUMBER(BC35),BC35,0)&lt;=$X$11),AND($X$8="THRESHOLD_LT",IF(ISNUMBER(BC35),BC35,0)&lt;$X$11),AND($X$8="CHANGE_PCT_GE",IF(IF(ISNUMBER(CH35),CH35,0)=0,IF(ISNUMBER(BC35),BC35,0)&gt;0,(IF(ISNUMBER(BC35),BC35,0)-IF(ISNUMBER(CH35),CH35,0))/ABS(IF(ISNUMBER(CH35),CH35,0))&gt;=$X$11)),AND($X$8="CHANGE_ABS_GE",ABS(IF(ISNUMBER(BC35),BC35,0)-IF(ISNUMBER(CH35),CH35,0))&gt;=$X$11),AND($X$8="COUNT_LT",IF(ISNUMBER(BC35),BC35,0)&lt;$X$11),AND($X$8="COUNT_LE",IF(ISNUMBER(BC35),BC35,0)&lt;=$X$11),AND($X$8="AND_YES",OR(LOWER(LEFT(BC35&amp;"",2))="да",BC35=1),OR(LOWER(LEFT(CH35&amp;"",2))="да",CH35=1)),AND($X$8="OR_YES",OR(OR(LOWER(LEFT(BC35&amp;"",2))="да",BC35=1),OR(LOWER(LEFT(CH35&amp;"",2))="да",CH35=1)))),$X$14,$X$15))))))))))</f>
        <v/>
      </c>
      <c r="Y35" s="70" t="str">
        <f>IF($A35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35="#FIELD",BD35="",AND(OR($Y$8="CHANGE_PCT_GE",$Y$8="CHANGE_ABS_GE",$Y$8="COUNT_FLAG_RULE",$Y$8="AND_YES",$Y$8="OR_YES"),OR(CI35="#FIELD",CI35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35)))),IF($Y$18="LOW_MU",MAX(Настройки!$B$14,$Y$16),IF($Y$18="NEUTRAL",Настройки!$B$15,IF($Y$18="IGNORE","IGNORE",IF(OR(BD35="#FIELD",CI35="#FIELD"),"Поле не найдено","Недостаточно данных")))),IF($Y$8="SIGMOID_INC",MAX(Настройки!$B$14,$Y$16+($Y$17-$Y$16)/(1+EXP(-$Y$12*(IF(ISNUMBER(BD35),BD35,0)-$Y$11)))),IF($Y$8="SIGMOID_DEC",MAX(Настройки!$B$14,$Y$16+($Y$17-$Y$16)/(1+EXP($Y$12*(IF(ISNUMBER(BD35),BD35,0)-$Y$11)))),IF($Y$8="TOP_PERCENT",IF((COUNTIF(INDEX(Данные!$A$7:$CV$106,0,MATCH($Y$9,Данные!$A$6:$CV$6,0)),"&gt;"&amp;IF(ISNUMBER(BD35),BD35,0))+COUNTIFS(INDEX(Данные!$A$7:$CV$106,0,MATCH($Y$9,Данные!$A$6:$CV$6,0)),IF(ISNUMBER(BD35),BD35,0),Данные!$A$7:$A$106,"&lt;"&amp;$A35)+1)/COUNT(INDEX(Данные!$A$7:$CV$106,0,MATCH($Y$9,Данные!$A$6:$CV$6,0)))&lt;=$Y$11,$Y$14,$Y$15),IF($Y$8="MANUAL_MU",MAX(Настройки!$B$14,MIN(1,IF(ISNUMBER(BD35),BD35,0))),IF($Y$8="COUNT_FLAG_RULE",IF(IF(ISNUMBER(BD35),BD35,0)&lt;=$Y$11,$Y$14,IF(IF(ISNUMBER(BD35),BD35,0)&gt;=$Y$12,$Y$15,IF(OR(LOWER(LEFT(CI35&amp;"",2))="да",CI35=1),$Y$13,$Y$15))),IF(OR(AND($Y$8="YES_NO",OR(LOWER(LEFT(BD35&amp;"",2))="да",BD35=1)),AND($Y$8="THRESHOLD_GE",IF(ISNUMBER(BD35),BD35,0)&gt;=$Y$11),AND($Y$8="THRESHOLD_GT",IF(ISNUMBER(BD35),BD35,0)&gt;$Y$11),AND($Y$8="THRESHOLD_LE",IF(ISNUMBER(BD35),BD35,0)&lt;=$Y$11),AND($Y$8="THRESHOLD_LT",IF(ISNUMBER(BD35),BD35,0)&lt;$Y$11),AND($Y$8="CHANGE_PCT_GE",IF(IF(ISNUMBER(CI35),CI35,0)=0,IF(ISNUMBER(BD35),BD35,0)&gt;0,(IF(ISNUMBER(BD35),BD35,0)-IF(ISNUMBER(CI35),CI35,0))/ABS(IF(ISNUMBER(CI35),CI35,0))&gt;=$Y$11)),AND($Y$8="CHANGE_ABS_GE",ABS(IF(ISNUMBER(BD35),BD35,0)-IF(ISNUMBER(CI35),CI35,0))&gt;=$Y$11),AND($Y$8="COUNT_LT",IF(ISNUMBER(BD35),BD35,0)&lt;$Y$11),AND($Y$8="COUNT_LE",IF(ISNUMBER(BD35),BD35,0)&lt;=$Y$11),AND($Y$8="AND_YES",OR(LOWER(LEFT(BD35&amp;"",2))="да",BD35=1),OR(LOWER(LEFT(CI35&amp;"",2))="да",CI35=1)),AND($Y$8="OR_YES",OR(OR(LOWER(LEFT(BD35&amp;"",2))="да",BD35=1),OR(LOWER(LEFT(CI35&amp;"",2))="да",CI35=1)))),$Y$14,$Y$15))))))))))</f>
        <v/>
      </c>
      <c r="Z35" s="70" t="str">
        <f>IF($A35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35="#FIELD",BE35="",AND(OR($Z$8="CHANGE_PCT_GE",$Z$8="CHANGE_ABS_GE",$Z$8="COUNT_FLAG_RULE",$Z$8="AND_YES",$Z$8="OR_YES"),OR(CJ35="#FIELD",CJ35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35)))),IF($Z$18="LOW_MU",MAX(Настройки!$B$14,$Z$16),IF($Z$18="NEUTRAL",Настройки!$B$15,IF($Z$18="IGNORE","IGNORE",IF(OR(BE35="#FIELD",CJ35="#FIELD"),"Поле не найдено","Недостаточно данных")))),IF($Z$8="SIGMOID_INC",MAX(Настройки!$B$14,$Z$16+($Z$17-$Z$16)/(1+EXP(-$Z$12*(IF(ISNUMBER(BE35),BE35,0)-$Z$11)))),IF($Z$8="SIGMOID_DEC",MAX(Настройки!$B$14,$Z$16+($Z$17-$Z$16)/(1+EXP($Z$12*(IF(ISNUMBER(BE35),BE35,0)-$Z$11)))),IF($Z$8="TOP_PERCENT",IF((COUNTIF(INDEX(Данные!$A$7:$CV$106,0,MATCH($Z$9,Данные!$A$6:$CV$6,0)),"&gt;"&amp;IF(ISNUMBER(BE35),BE35,0))+COUNTIFS(INDEX(Данные!$A$7:$CV$106,0,MATCH($Z$9,Данные!$A$6:$CV$6,0)),IF(ISNUMBER(BE35),BE35,0),Данные!$A$7:$A$106,"&lt;"&amp;$A35)+1)/COUNT(INDEX(Данные!$A$7:$CV$106,0,MATCH($Z$9,Данные!$A$6:$CV$6,0)))&lt;=$Z$11,$Z$14,$Z$15),IF($Z$8="MANUAL_MU",MAX(Настройки!$B$14,MIN(1,IF(ISNUMBER(BE35),BE35,0))),IF($Z$8="COUNT_FLAG_RULE",IF(IF(ISNUMBER(BE35),BE35,0)&lt;=$Z$11,$Z$14,IF(IF(ISNUMBER(BE35),BE35,0)&gt;=$Z$12,$Z$15,IF(OR(LOWER(LEFT(CJ35&amp;"",2))="да",CJ35=1),$Z$13,$Z$15))),IF(OR(AND($Z$8="YES_NO",OR(LOWER(LEFT(BE35&amp;"",2))="да",BE35=1)),AND($Z$8="THRESHOLD_GE",IF(ISNUMBER(BE35),BE35,0)&gt;=$Z$11),AND($Z$8="THRESHOLD_GT",IF(ISNUMBER(BE35),BE35,0)&gt;$Z$11),AND($Z$8="THRESHOLD_LE",IF(ISNUMBER(BE35),BE35,0)&lt;=$Z$11),AND($Z$8="THRESHOLD_LT",IF(ISNUMBER(BE35),BE35,0)&lt;$Z$11),AND($Z$8="CHANGE_PCT_GE",IF(IF(ISNUMBER(CJ35),CJ35,0)=0,IF(ISNUMBER(BE35),BE35,0)&gt;0,(IF(ISNUMBER(BE35),BE35,0)-IF(ISNUMBER(CJ35),CJ35,0))/ABS(IF(ISNUMBER(CJ35),CJ35,0))&gt;=$Z$11)),AND($Z$8="CHANGE_ABS_GE",ABS(IF(ISNUMBER(BE35),BE35,0)-IF(ISNUMBER(CJ35),CJ35,0))&gt;=$Z$11),AND($Z$8="COUNT_LT",IF(ISNUMBER(BE35),BE35,0)&lt;$Z$11),AND($Z$8="COUNT_LE",IF(ISNUMBER(BE35),BE35,0)&lt;=$Z$11),AND($Z$8="AND_YES",OR(LOWER(LEFT(BE35&amp;"",2))="да",BE35=1),OR(LOWER(LEFT(CJ35&amp;"",2))="да",CJ35=1)),AND($Z$8="OR_YES",OR(OR(LOWER(LEFT(BE35&amp;"",2))="да",BE35=1),OR(LOWER(LEFT(CJ35&amp;"",2))="да",CJ35=1)))),$Z$14,$Z$15))))))))))</f>
        <v/>
      </c>
      <c r="AA35" s="70" t="str">
        <f>IF($A35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35="#FIELD",BF35="",AND(OR($AA$8="CHANGE_PCT_GE",$AA$8="CHANGE_ABS_GE",$AA$8="COUNT_FLAG_RULE",$AA$8="AND_YES",$AA$8="OR_YES"),OR(CK35="#FIELD",CK35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35)))),IF($AA$18="LOW_MU",MAX(Настройки!$B$14,$AA$16),IF($AA$18="NEUTRAL",Настройки!$B$15,IF($AA$18="IGNORE","IGNORE",IF(OR(BF35="#FIELD",CK35="#FIELD"),"Поле не найдено","Недостаточно данных")))),IF($AA$8="SIGMOID_INC",MAX(Настройки!$B$14,$AA$16+($AA$17-$AA$16)/(1+EXP(-$AA$12*(IF(ISNUMBER(BF35),BF35,0)-$AA$11)))),IF($AA$8="SIGMOID_DEC",MAX(Настройки!$B$14,$AA$16+($AA$17-$AA$16)/(1+EXP($AA$12*(IF(ISNUMBER(BF35),BF35,0)-$AA$11)))),IF($AA$8="TOP_PERCENT",IF((COUNTIF(INDEX(Данные!$A$7:$CV$106,0,MATCH($AA$9,Данные!$A$6:$CV$6,0)),"&gt;"&amp;IF(ISNUMBER(BF35),BF35,0))+COUNTIFS(INDEX(Данные!$A$7:$CV$106,0,MATCH($AA$9,Данные!$A$6:$CV$6,0)),IF(ISNUMBER(BF35),BF35,0),Данные!$A$7:$A$106,"&lt;"&amp;$A35)+1)/COUNT(INDEX(Данные!$A$7:$CV$106,0,MATCH($AA$9,Данные!$A$6:$CV$6,0)))&lt;=$AA$11,$AA$14,$AA$15),IF($AA$8="MANUAL_MU",MAX(Настройки!$B$14,MIN(1,IF(ISNUMBER(BF35),BF35,0))),IF($AA$8="COUNT_FLAG_RULE",IF(IF(ISNUMBER(BF35),BF35,0)&lt;=$AA$11,$AA$14,IF(IF(ISNUMBER(BF35),BF35,0)&gt;=$AA$12,$AA$15,IF(OR(LOWER(LEFT(CK35&amp;"",2))="да",CK35=1),$AA$13,$AA$15))),IF(OR(AND($AA$8="YES_NO",OR(LOWER(LEFT(BF35&amp;"",2))="да",BF35=1)),AND($AA$8="THRESHOLD_GE",IF(ISNUMBER(BF35),BF35,0)&gt;=$AA$11),AND($AA$8="THRESHOLD_GT",IF(ISNUMBER(BF35),BF35,0)&gt;$AA$11),AND($AA$8="THRESHOLD_LE",IF(ISNUMBER(BF35),BF35,0)&lt;=$AA$11),AND($AA$8="THRESHOLD_LT",IF(ISNUMBER(BF35),BF35,0)&lt;$AA$11),AND($AA$8="CHANGE_PCT_GE",IF(IF(ISNUMBER(CK35),CK35,0)=0,IF(ISNUMBER(BF35),BF35,0)&gt;0,(IF(ISNUMBER(BF35),BF35,0)-IF(ISNUMBER(CK35),CK35,0))/ABS(IF(ISNUMBER(CK35),CK35,0))&gt;=$AA$11)),AND($AA$8="CHANGE_ABS_GE",ABS(IF(ISNUMBER(BF35),BF35,0)-IF(ISNUMBER(CK35),CK35,0))&gt;=$AA$11),AND($AA$8="COUNT_LT",IF(ISNUMBER(BF35),BF35,0)&lt;$AA$11),AND($AA$8="COUNT_LE",IF(ISNUMBER(BF35),BF35,0)&lt;=$AA$11),AND($AA$8="AND_YES",OR(LOWER(LEFT(BF35&amp;"",2))="да",BF35=1),OR(LOWER(LEFT(CK35&amp;"",2))="да",CK35=1)),AND($AA$8="OR_YES",OR(OR(LOWER(LEFT(BF35&amp;"",2))="да",BF35=1),OR(LOWER(LEFT(CK35&amp;"",2))="да",CK35=1)))),$AA$14,$AA$15))))))))))</f>
        <v/>
      </c>
      <c r="AB35" s="70" t="str">
        <f>IF($A35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35="#FIELD",BG35="",AND(OR($AB$8="CHANGE_PCT_GE",$AB$8="CHANGE_ABS_GE",$AB$8="COUNT_FLAG_RULE",$AB$8="AND_YES",$AB$8="OR_YES"),OR(CL35="#FIELD",CL35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35)))),IF($AB$18="LOW_MU",MAX(Настройки!$B$14,$AB$16),IF($AB$18="NEUTRAL",Настройки!$B$15,IF($AB$18="IGNORE","IGNORE",IF(OR(BG35="#FIELD",CL35="#FIELD"),"Поле не найдено","Недостаточно данных")))),IF($AB$8="SIGMOID_INC",MAX(Настройки!$B$14,$AB$16+($AB$17-$AB$16)/(1+EXP(-$AB$12*(IF(ISNUMBER(BG35),BG35,0)-$AB$11)))),IF($AB$8="SIGMOID_DEC",MAX(Настройки!$B$14,$AB$16+($AB$17-$AB$16)/(1+EXP($AB$12*(IF(ISNUMBER(BG35),BG35,0)-$AB$11)))),IF($AB$8="TOP_PERCENT",IF((COUNTIF(INDEX(Данные!$A$7:$CV$106,0,MATCH($AB$9,Данные!$A$6:$CV$6,0)),"&gt;"&amp;IF(ISNUMBER(BG35),BG35,0))+COUNTIFS(INDEX(Данные!$A$7:$CV$106,0,MATCH($AB$9,Данные!$A$6:$CV$6,0)),IF(ISNUMBER(BG35),BG35,0),Данные!$A$7:$A$106,"&lt;"&amp;$A35)+1)/COUNT(INDEX(Данные!$A$7:$CV$106,0,MATCH($AB$9,Данные!$A$6:$CV$6,0)))&lt;=$AB$11,$AB$14,$AB$15),IF($AB$8="MANUAL_MU",MAX(Настройки!$B$14,MIN(1,IF(ISNUMBER(BG35),BG35,0))),IF($AB$8="COUNT_FLAG_RULE",IF(IF(ISNUMBER(BG35),BG35,0)&lt;=$AB$11,$AB$14,IF(IF(ISNUMBER(BG35),BG35,0)&gt;=$AB$12,$AB$15,IF(OR(LOWER(LEFT(CL35&amp;"",2))="да",CL35=1),$AB$13,$AB$15))),IF(OR(AND($AB$8="YES_NO",OR(LOWER(LEFT(BG35&amp;"",2))="да",BG35=1)),AND($AB$8="THRESHOLD_GE",IF(ISNUMBER(BG35),BG35,0)&gt;=$AB$11),AND($AB$8="THRESHOLD_GT",IF(ISNUMBER(BG35),BG35,0)&gt;$AB$11),AND($AB$8="THRESHOLD_LE",IF(ISNUMBER(BG35),BG35,0)&lt;=$AB$11),AND($AB$8="THRESHOLD_LT",IF(ISNUMBER(BG35),BG35,0)&lt;$AB$11),AND($AB$8="CHANGE_PCT_GE",IF(IF(ISNUMBER(CL35),CL35,0)=0,IF(ISNUMBER(BG35),BG35,0)&gt;0,(IF(ISNUMBER(BG35),BG35,0)-IF(ISNUMBER(CL35),CL35,0))/ABS(IF(ISNUMBER(CL35),CL35,0))&gt;=$AB$11)),AND($AB$8="CHANGE_ABS_GE",ABS(IF(ISNUMBER(BG35),BG35,0)-IF(ISNUMBER(CL35),CL35,0))&gt;=$AB$11),AND($AB$8="COUNT_LT",IF(ISNUMBER(BG35),BG35,0)&lt;$AB$11),AND($AB$8="COUNT_LE",IF(ISNUMBER(BG35),BG35,0)&lt;=$AB$11),AND($AB$8="AND_YES",OR(LOWER(LEFT(BG35&amp;"",2))="да",BG35=1),OR(LOWER(LEFT(CL35&amp;"",2))="да",CL35=1)),AND($AB$8="OR_YES",OR(OR(LOWER(LEFT(BG35&amp;"",2))="да",BG35=1),OR(LOWER(LEFT(CL35&amp;"",2))="да",CL35=1)))),$AB$14,$AB$15))))))))))</f>
        <v/>
      </c>
      <c r="AC35" s="70" t="str">
        <f>IF($A35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35="#FIELD",BH35="",AND(OR($AC$8="CHANGE_PCT_GE",$AC$8="CHANGE_ABS_GE",$AC$8="COUNT_FLAG_RULE",$AC$8="AND_YES",$AC$8="OR_YES"),OR(CM35="#FIELD",CM35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35)))),IF($AC$18="LOW_MU",MAX(Настройки!$B$14,$AC$16),IF($AC$18="NEUTRAL",Настройки!$B$15,IF($AC$18="IGNORE","IGNORE",IF(OR(BH35="#FIELD",CM35="#FIELD"),"Поле не найдено","Недостаточно данных")))),IF($AC$8="SIGMOID_INC",MAX(Настройки!$B$14,$AC$16+($AC$17-$AC$16)/(1+EXP(-$AC$12*(IF(ISNUMBER(BH35),BH35,0)-$AC$11)))),IF($AC$8="SIGMOID_DEC",MAX(Настройки!$B$14,$AC$16+($AC$17-$AC$16)/(1+EXP($AC$12*(IF(ISNUMBER(BH35),BH35,0)-$AC$11)))),IF($AC$8="TOP_PERCENT",IF((COUNTIF(INDEX(Данные!$A$7:$CV$106,0,MATCH($AC$9,Данные!$A$6:$CV$6,0)),"&gt;"&amp;IF(ISNUMBER(BH35),BH35,0))+COUNTIFS(INDEX(Данные!$A$7:$CV$106,0,MATCH($AC$9,Данные!$A$6:$CV$6,0)),IF(ISNUMBER(BH35),BH35,0),Данные!$A$7:$A$106,"&lt;"&amp;$A35)+1)/COUNT(INDEX(Данные!$A$7:$CV$106,0,MATCH($AC$9,Данные!$A$6:$CV$6,0)))&lt;=$AC$11,$AC$14,$AC$15),IF($AC$8="MANUAL_MU",MAX(Настройки!$B$14,MIN(1,IF(ISNUMBER(BH35),BH35,0))),IF($AC$8="COUNT_FLAG_RULE",IF(IF(ISNUMBER(BH35),BH35,0)&lt;=$AC$11,$AC$14,IF(IF(ISNUMBER(BH35),BH35,0)&gt;=$AC$12,$AC$15,IF(OR(LOWER(LEFT(CM35&amp;"",2))="да",CM35=1),$AC$13,$AC$15))),IF(OR(AND($AC$8="YES_NO",OR(LOWER(LEFT(BH35&amp;"",2))="да",BH35=1)),AND($AC$8="THRESHOLD_GE",IF(ISNUMBER(BH35),BH35,0)&gt;=$AC$11),AND($AC$8="THRESHOLD_GT",IF(ISNUMBER(BH35),BH35,0)&gt;$AC$11),AND($AC$8="THRESHOLD_LE",IF(ISNUMBER(BH35),BH35,0)&lt;=$AC$11),AND($AC$8="THRESHOLD_LT",IF(ISNUMBER(BH35),BH35,0)&lt;$AC$11),AND($AC$8="CHANGE_PCT_GE",IF(IF(ISNUMBER(CM35),CM35,0)=0,IF(ISNUMBER(BH35),BH35,0)&gt;0,(IF(ISNUMBER(BH35),BH35,0)-IF(ISNUMBER(CM35),CM35,0))/ABS(IF(ISNUMBER(CM35),CM35,0))&gt;=$AC$11)),AND($AC$8="CHANGE_ABS_GE",ABS(IF(ISNUMBER(BH35),BH35,0)-IF(ISNUMBER(CM35),CM35,0))&gt;=$AC$11),AND($AC$8="COUNT_LT",IF(ISNUMBER(BH35),BH35,0)&lt;$AC$11),AND($AC$8="COUNT_LE",IF(ISNUMBER(BH35),BH35,0)&lt;=$AC$11),AND($AC$8="AND_YES",OR(LOWER(LEFT(BH35&amp;"",2))="да",BH35=1),OR(LOWER(LEFT(CM35&amp;"",2))="да",CM35=1)),AND($AC$8="OR_YES",OR(OR(LOWER(LEFT(BH35&amp;"",2))="да",BH35=1),OR(LOWER(LEFT(CM35&amp;"",2))="да",CM35=1)))),$AC$14,$AC$15))))))))))</f>
        <v/>
      </c>
      <c r="AD35" s="70" t="str">
        <f>IF($A35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35="#FIELD",BI35="",AND(OR($AD$8="CHANGE_PCT_GE",$AD$8="CHANGE_ABS_GE",$AD$8="COUNT_FLAG_RULE",$AD$8="AND_YES",$AD$8="OR_YES"),OR(CN35="#FIELD",CN35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35)))),IF($AD$18="LOW_MU",MAX(Настройки!$B$14,$AD$16),IF($AD$18="NEUTRAL",Настройки!$B$15,IF($AD$18="IGNORE","IGNORE",IF(OR(BI35="#FIELD",CN35="#FIELD"),"Поле не найдено","Недостаточно данных")))),IF($AD$8="SIGMOID_INC",MAX(Настройки!$B$14,$AD$16+($AD$17-$AD$16)/(1+EXP(-$AD$12*(IF(ISNUMBER(BI35),BI35,0)-$AD$11)))),IF($AD$8="SIGMOID_DEC",MAX(Настройки!$B$14,$AD$16+($AD$17-$AD$16)/(1+EXP($AD$12*(IF(ISNUMBER(BI35),BI35,0)-$AD$11)))),IF($AD$8="TOP_PERCENT",IF((COUNTIF(INDEX(Данные!$A$7:$CV$106,0,MATCH($AD$9,Данные!$A$6:$CV$6,0)),"&gt;"&amp;IF(ISNUMBER(BI35),BI35,0))+COUNTIFS(INDEX(Данные!$A$7:$CV$106,0,MATCH($AD$9,Данные!$A$6:$CV$6,0)),IF(ISNUMBER(BI35),BI35,0),Данные!$A$7:$A$106,"&lt;"&amp;$A35)+1)/COUNT(INDEX(Данные!$A$7:$CV$106,0,MATCH($AD$9,Данные!$A$6:$CV$6,0)))&lt;=$AD$11,$AD$14,$AD$15),IF($AD$8="MANUAL_MU",MAX(Настройки!$B$14,MIN(1,IF(ISNUMBER(BI35),BI35,0))),IF($AD$8="COUNT_FLAG_RULE",IF(IF(ISNUMBER(BI35),BI35,0)&lt;=$AD$11,$AD$14,IF(IF(ISNUMBER(BI35),BI35,0)&gt;=$AD$12,$AD$15,IF(OR(LOWER(LEFT(CN35&amp;"",2))="да",CN35=1),$AD$13,$AD$15))),IF(OR(AND($AD$8="YES_NO",OR(LOWER(LEFT(BI35&amp;"",2))="да",BI35=1)),AND($AD$8="THRESHOLD_GE",IF(ISNUMBER(BI35),BI35,0)&gt;=$AD$11),AND($AD$8="THRESHOLD_GT",IF(ISNUMBER(BI35),BI35,0)&gt;$AD$11),AND($AD$8="THRESHOLD_LE",IF(ISNUMBER(BI35),BI35,0)&lt;=$AD$11),AND($AD$8="THRESHOLD_LT",IF(ISNUMBER(BI35),BI35,0)&lt;$AD$11),AND($AD$8="CHANGE_PCT_GE",IF(IF(ISNUMBER(CN35),CN35,0)=0,IF(ISNUMBER(BI35),BI35,0)&gt;0,(IF(ISNUMBER(BI35),BI35,0)-IF(ISNUMBER(CN35),CN35,0))/ABS(IF(ISNUMBER(CN35),CN35,0))&gt;=$AD$11)),AND($AD$8="CHANGE_ABS_GE",ABS(IF(ISNUMBER(BI35),BI35,0)-IF(ISNUMBER(CN35),CN35,0))&gt;=$AD$11),AND($AD$8="COUNT_LT",IF(ISNUMBER(BI35),BI35,0)&lt;$AD$11),AND($AD$8="COUNT_LE",IF(ISNUMBER(BI35),BI35,0)&lt;=$AD$11),AND($AD$8="AND_YES",OR(LOWER(LEFT(BI35&amp;"",2))="да",BI35=1),OR(LOWER(LEFT(CN35&amp;"",2))="да",CN35=1)),AND($AD$8="OR_YES",OR(OR(LOWER(LEFT(BI35&amp;"",2))="да",BI35=1),OR(LOWER(LEFT(CN35&amp;"",2))="да",CN35=1)))),$AD$14,$AD$15))))))))))</f>
        <v/>
      </c>
      <c r="AE35" s="71" t="str">
        <f>IF($A35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35="#FIELD",BJ35="",AND(OR($AE$8="CHANGE_PCT_GE",$AE$8="CHANGE_ABS_GE",$AE$8="COUNT_FLAG_RULE",$AE$8="AND_YES",$AE$8="OR_YES"),OR(CO35="#FIELD",CO35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35)))),IF($AE$18="LOW_MU",MAX(Настройки!$B$14,$AE$16),IF($AE$18="NEUTRAL",Настройки!$B$15,IF($AE$18="IGNORE","IGNORE",IF(OR(BJ35="#FIELD",CO35="#FIELD"),"Поле не найдено","Недостаточно данных")))),IF($AE$8="SIGMOID_INC",MAX(Настройки!$B$14,$AE$16+($AE$17-$AE$16)/(1+EXP(-$AE$12*(IF(ISNUMBER(BJ35),BJ35,0)-$AE$11)))),IF($AE$8="SIGMOID_DEC",MAX(Настройки!$B$14,$AE$16+($AE$17-$AE$16)/(1+EXP($AE$12*(IF(ISNUMBER(BJ35),BJ35,0)-$AE$11)))),IF($AE$8="TOP_PERCENT",IF((COUNTIF(INDEX(Данные!$A$7:$CV$106,0,MATCH($AE$9,Данные!$A$6:$CV$6,0)),"&gt;"&amp;IF(ISNUMBER(BJ35),BJ35,0))+COUNTIFS(INDEX(Данные!$A$7:$CV$106,0,MATCH($AE$9,Данные!$A$6:$CV$6,0)),IF(ISNUMBER(BJ35),BJ35,0),Данные!$A$7:$A$106,"&lt;"&amp;$A35)+1)/COUNT(INDEX(Данные!$A$7:$CV$106,0,MATCH($AE$9,Данные!$A$6:$CV$6,0)))&lt;=$AE$11,$AE$14,$AE$15),IF($AE$8="MANUAL_MU",MAX(Настройки!$B$14,MIN(1,IF(ISNUMBER(BJ35),BJ35,0))),IF($AE$8="COUNT_FLAG_RULE",IF(IF(ISNUMBER(BJ35),BJ35,0)&lt;=$AE$11,$AE$14,IF(IF(ISNUMBER(BJ35),BJ35,0)&gt;=$AE$12,$AE$15,IF(OR(LOWER(LEFT(CO35&amp;"",2))="да",CO35=1),$AE$13,$AE$15))),IF(OR(AND($AE$8="YES_NO",OR(LOWER(LEFT(BJ35&amp;"",2))="да",BJ35=1)),AND($AE$8="THRESHOLD_GE",IF(ISNUMBER(BJ35),BJ35,0)&gt;=$AE$11),AND($AE$8="THRESHOLD_GT",IF(ISNUMBER(BJ35),BJ35,0)&gt;$AE$11),AND($AE$8="THRESHOLD_LE",IF(ISNUMBER(BJ35),BJ35,0)&lt;=$AE$11),AND($AE$8="THRESHOLD_LT",IF(ISNUMBER(BJ35),BJ35,0)&lt;$AE$11),AND($AE$8="CHANGE_PCT_GE",IF(IF(ISNUMBER(CO35),CO35,0)=0,IF(ISNUMBER(BJ35),BJ35,0)&gt;0,(IF(ISNUMBER(BJ35),BJ35,0)-IF(ISNUMBER(CO35),CO35,0))/ABS(IF(ISNUMBER(CO35),CO35,0))&gt;=$AE$11)),AND($AE$8="CHANGE_ABS_GE",ABS(IF(ISNUMBER(BJ35),BJ35,0)-IF(ISNUMBER(CO35),CO35,0))&gt;=$AE$11),AND($AE$8="COUNT_LT",IF(ISNUMBER(BJ35),BJ35,0)&lt;$AE$11),AND($AE$8="COUNT_LE",IF(ISNUMBER(BJ35),BJ35,0)&lt;=$AE$11),AND($AE$8="AND_YES",OR(LOWER(LEFT(BJ35&amp;"",2))="да",BJ35=1),OR(LOWER(LEFT(CO35&amp;"",2))="да",CO35=1)),AND($AE$8="OR_YES",OR(OR(LOWER(LEFT(BJ35&amp;"",2))="да",BJ35=1),OR(LOWER(LEFT(CO35&amp;"",2))="да",CO35=1)))),$AE$14,$AE$15))))))))))</f>
        <v/>
      </c>
      <c r="AF35" s="75"/>
      <c r="AG35" s="76" t="str">
        <f>IF($A35="","",IF($B$4&lt;&gt;"Да","",IF($B$9="","",IF(COUNTIF(Данные!$A$6:$CV$6,$B$9)=0,"#FIELD",INDEX(Данные!$A$7:$CV$106,ROW()-19,MATCH($B$9,Данные!$A$6:$CV$6,0))))))</f>
        <v/>
      </c>
      <c r="AH35" s="76" t="str">
        <f>IF($A35="","",IF($C$4&lt;&gt;"Да","",IF($C$9="","",IF(COUNTIF(Данные!$A$6:$CV$6,$C$9)=0,"#FIELD",INDEX(Данные!$A$7:$CV$106,ROW()-19,MATCH($C$9,Данные!$A$6:$CV$6,0))))))</f>
        <v/>
      </c>
      <c r="AI35" s="76" t="str">
        <f>IF($A35="","",IF($D$4&lt;&gt;"Да","",IF($D$9="","",IF(COUNTIF(Данные!$A$6:$CV$6,$D$9)=0,"#FIELD",INDEX(Данные!$A$7:$CV$106,ROW()-19,MATCH($D$9,Данные!$A$6:$CV$6,0))))))</f>
        <v/>
      </c>
      <c r="AJ35" s="76" t="str">
        <f>IF($A35="","",IF($E$4&lt;&gt;"Да","",IF($E$9="","",IF(COUNTIF(Данные!$A$6:$CV$6,$E$9)=0,"#FIELD",INDEX(Данные!$A$7:$CV$106,ROW()-19,MATCH($E$9,Данные!$A$6:$CV$6,0))))))</f>
        <v/>
      </c>
      <c r="AK35" s="76" t="str">
        <f>IF($A35="","",IF($F$4&lt;&gt;"Да","",IF($F$9="","",IF(COUNTIF(Данные!$A$6:$CV$6,$F$9)=0,"#FIELD",INDEX(Данные!$A$7:$CV$106,ROW()-19,MATCH($F$9,Данные!$A$6:$CV$6,0))))))</f>
        <v/>
      </c>
      <c r="AL35" s="76" t="str">
        <f>IF($A35="","",IF($G$4&lt;&gt;"Да","",IF($G$9="","",IF(COUNTIF(Данные!$A$6:$CV$6,$G$9)=0,"#FIELD",INDEX(Данные!$A$7:$CV$106,ROW()-19,MATCH($G$9,Данные!$A$6:$CV$6,0))))))</f>
        <v/>
      </c>
      <c r="AM35" s="76" t="str">
        <f>IF($A35="","",IF($H$4&lt;&gt;"Да","",IF($H$9="","",IF(COUNTIF(Данные!$A$6:$CV$6,$H$9)=0,"#FIELD",INDEX(Данные!$A$7:$CV$106,ROW()-19,MATCH($H$9,Данные!$A$6:$CV$6,0))))))</f>
        <v/>
      </c>
      <c r="AN35" s="76" t="str">
        <f>IF($A35="","",IF($I$4&lt;&gt;"Да","",IF($I$9="","",IF(COUNTIF(Данные!$A$6:$CV$6,$I$9)=0,"#FIELD",INDEX(Данные!$A$7:$CV$106,ROW()-19,MATCH($I$9,Данные!$A$6:$CV$6,0))))))</f>
        <v/>
      </c>
      <c r="AO35" s="76" t="str">
        <f>IF($A35="","",IF($J$4&lt;&gt;"Да","",IF($J$9="","",IF(COUNTIF(Данные!$A$6:$CV$6,$J$9)=0,"#FIELD",INDEX(Данные!$A$7:$CV$106,ROW()-19,MATCH($J$9,Данные!$A$6:$CV$6,0))))))</f>
        <v/>
      </c>
      <c r="AP35" s="76" t="str">
        <f>IF($A35="","",IF($K$4&lt;&gt;"Да","",IF($K$9="","",IF(COUNTIF(Данные!$A$6:$CV$6,$K$9)=0,"#FIELD",INDEX(Данные!$A$7:$CV$106,ROW()-19,MATCH($K$9,Данные!$A$6:$CV$6,0))))))</f>
        <v/>
      </c>
      <c r="AQ35" s="76" t="str">
        <f>IF($A35="","",IF($L$4&lt;&gt;"Да","",IF($L$9="","",IF(COUNTIF(Данные!$A$6:$CV$6,$L$9)=0,"#FIELD",INDEX(Данные!$A$7:$CV$106,ROW()-19,MATCH($L$9,Данные!$A$6:$CV$6,0))))))</f>
        <v/>
      </c>
      <c r="AR35" s="76" t="str">
        <f>IF($A35="","",IF($M$4&lt;&gt;"Да","",IF($M$9="","",IF(COUNTIF(Данные!$A$6:$CV$6,$M$9)=0,"#FIELD",INDEX(Данные!$A$7:$CV$106,ROW()-19,MATCH($M$9,Данные!$A$6:$CV$6,0))))))</f>
        <v/>
      </c>
      <c r="AS35" s="76" t="str">
        <f>IF($A35="","",IF($N$4&lt;&gt;"Да","",IF($N$9="","",IF(COUNTIF(Данные!$A$6:$CV$6,$N$9)=0,"#FIELD",INDEX(Данные!$A$7:$CV$106,ROW()-19,MATCH($N$9,Данные!$A$6:$CV$6,0))))))</f>
        <v/>
      </c>
      <c r="AT35" s="76" t="str">
        <f>IF($A35="","",IF($O$4&lt;&gt;"Да","",IF($O$9="","",IF(COUNTIF(Данные!$A$6:$CV$6,$O$9)=0,"#FIELD",INDEX(Данные!$A$7:$CV$106,ROW()-19,MATCH($O$9,Данные!$A$6:$CV$6,0))))))</f>
        <v/>
      </c>
      <c r="AU35" s="76" t="str">
        <f>IF($A35="","",IF($P$4&lt;&gt;"Да","",IF($P$9="","",IF(COUNTIF(Данные!$A$6:$CV$6,$P$9)=0,"#FIELD",INDEX(Данные!$A$7:$CV$106,ROW()-19,MATCH($P$9,Данные!$A$6:$CV$6,0))))))</f>
        <v/>
      </c>
      <c r="AV35" s="76" t="str">
        <f>IF($A35="","",IF($Q$4&lt;&gt;"Да","",IF($Q$9="","",IF(COUNTIF(Данные!$A$6:$CV$6,$Q$9)=0,"#FIELD",INDEX(Данные!$A$7:$CV$106,ROW()-19,MATCH($Q$9,Данные!$A$6:$CV$6,0))))))</f>
        <v/>
      </c>
      <c r="AW35" s="76" t="str">
        <f>IF($A35="","",IF($R$4&lt;&gt;"Да","",IF($R$9="","",IF(COUNTIF(Данные!$A$6:$CV$6,$R$9)=0,"#FIELD",INDEX(Данные!$A$7:$CV$106,ROW()-19,MATCH($R$9,Данные!$A$6:$CV$6,0))))))</f>
        <v/>
      </c>
      <c r="AX35" s="76" t="str">
        <f>IF($A35="","",IF($S$4&lt;&gt;"Да","",IF($S$9="","",IF(COUNTIF(Данные!$A$6:$CV$6,$S$9)=0,"#FIELD",INDEX(Данные!$A$7:$CV$106,ROW()-19,MATCH($S$9,Данные!$A$6:$CV$6,0))))))</f>
        <v/>
      </c>
      <c r="AY35" s="76" t="str">
        <f>IF($A35="","",IF($T$4&lt;&gt;"Да","",IF($T$9="","",IF(COUNTIF(Данные!$A$6:$CV$6,$T$9)=0,"#FIELD",INDEX(Данные!$A$7:$CV$106,ROW()-19,MATCH($T$9,Данные!$A$6:$CV$6,0))))))</f>
        <v/>
      </c>
      <c r="AZ35" s="76" t="str">
        <f>IF($A35="","",IF($U$4&lt;&gt;"Да","",IF($U$9="","",IF(COUNTIF(Данные!$A$6:$CV$6,$U$9)=0,"#FIELD",INDEX(Данные!$A$7:$CV$106,ROW()-19,MATCH($U$9,Данные!$A$6:$CV$6,0))))))</f>
        <v/>
      </c>
      <c r="BA35" s="76" t="str">
        <f>IF($A35="","",IF($V$4&lt;&gt;"Да","",IF($V$9="","",IF(COUNTIF(Данные!$A$6:$CV$6,$V$9)=0,"#FIELD",INDEX(Данные!$A$7:$CV$106,ROW()-19,MATCH($V$9,Данные!$A$6:$CV$6,0))))))</f>
        <v/>
      </c>
      <c r="BB35" s="76" t="str">
        <f>IF($A35="","",IF($W$4&lt;&gt;"Да","",IF($W$9="","",IF(COUNTIF(Данные!$A$6:$CV$6,$W$9)=0,"#FIELD",INDEX(Данные!$A$7:$CV$106,ROW()-19,MATCH($W$9,Данные!$A$6:$CV$6,0))))))</f>
        <v/>
      </c>
      <c r="BC35" s="76" t="str">
        <f>IF($A35="","",IF($X$4&lt;&gt;"Да","",IF($X$9="","",IF(COUNTIF(Данные!$A$6:$CV$6,$X$9)=0,"#FIELD",INDEX(Данные!$A$7:$CV$106,ROW()-19,MATCH($X$9,Данные!$A$6:$CV$6,0))))))</f>
        <v/>
      </c>
      <c r="BD35" s="76" t="str">
        <f>IF($A35="","",IF($Y$4&lt;&gt;"Да","",IF($Y$9="","",IF(COUNTIF(Данные!$A$6:$CV$6,$Y$9)=0,"#FIELD",INDEX(Данные!$A$7:$CV$106,ROW()-19,MATCH($Y$9,Данные!$A$6:$CV$6,0))))))</f>
        <v/>
      </c>
      <c r="BE35" s="76" t="str">
        <f>IF($A35="","",IF($Z$4&lt;&gt;"Да","",IF($Z$9="","",IF(COUNTIF(Данные!$A$6:$CV$6,$Z$9)=0,"#FIELD",INDEX(Данные!$A$7:$CV$106,ROW()-19,MATCH($Z$9,Данные!$A$6:$CV$6,0))))))</f>
        <v/>
      </c>
      <c r="BF35" s="76" t="str">
        <f>IF($A35="","",IF($AA$4&lt;&gt;"Да","",IF($AA$9="","",IF(COUNTIF(Данные!$A$6:$CV$6,$AA$9)=0,"#FIELD",INDEX(Данные!$A$7:$CV$106,ROW()-19,MATCH($AA$9,Данные!$A$6:$CV$6,0))))))</f>
        <v/>
      </c>
      <c r="BG35" s="76" t="str">
        <f>IF($A35="","",IF($AB$4&lt;&gt;"Да","",IF($AB$9="","",IF(COUNTIF(Данные!$A$6:$CV$6,$AB$9)=0,"#FIELD",INDEX(Данные!$A$7:$CV$106,ROW()-19,MATCH($AB$9,Данные!$A$6:$CV$6,0))))))</f>
        <v/>
      </c>
      <c r="BH35" s="76" t="str">
        <f>IF($A35="","",IF($AC$4&lt;&gt;"Да","",IF($AC$9="","",IF(COUNTIF(Данные!$A$6:$CV$6,$AC$9)=0,"#FIELD",INDEX(Данные!$A$7:$CV$106,ROW()-19,MATCH($AC$9,Данные!$A$6:$CV$6,0))))))</f>
        <v/>
      </c>
      <c r="BI35" s="76" t="str">
        <f>IF($A35="","",IF($AD$4&lt;&gt;"Да","",IF($AD$9="","",IF(COUNTIF(Данные!$A$6:$CV$6,$AD$9)=0,"#FIELD",INDEX(Данные!$A$7:$CV$106,ROW()-19,MATCH($AD$9,Данные!$A$6:$CV$6,0))))))</f>
        <v/>
      </c>
      <c r="BJ35" s="76" t="str">
        <f>IF($A35="","",IF($AE$4&lt;&gt;"Да","",IF($AE$9="","",IF(COUNTIF(Данные!$A$6:$CV$6,$AE$9)=0,"#FIELD",INDEX(Данные!$A$7:$CV$106,ROW()-19,MATCH($AE$9,Данные!$A$6:$CV$6,0))))))</f>
        <v/>
      </c>
      <c r="BK35" s="76"/>
      <c r="BL35" s="76" t="str">
        <f>IF($A35="","",IF($B$4&lt;&gt;"Да","",IF($B$10="","",IF(COUNTIF(Данные!$A$6:$CV$6,$B$10)=0,"#FIELD",INDEX(Данные!$A$7:$CV$106,ROW()-19,MATCH($B$10,Данные!$A$6:$CV$6,0))))))</f>
        <v/>
      </c>
      <c r="BM35" s="76" t="str">
        <f>IF($A35="","",IF($C$4&lt;&gt;"Да","",IF($C$10="","",IF(COUNTIF(Данные!$A$6:$CV$6,$C$10)=0,"#FIELD",INDEX(Данные!$A$7:$CV$106,ROW()-19,MATCH($C$10,Данные!$A$6:$CV$6,0))))))</f>
        <v/>
      </c>
      <c r="BN35" s="76" t="str">
        <f>IF($A35="","",IF($D$4&lt;&gt;"Да","",IF($D$10="","",IF(COUNTIF(Данные!$A$6:$CV$6,$D$10)=0,"#FIELD",INDEX(Данные!$A$7:$CV$106,ROW()-19,MATCH($D$10,Данные!$A$6:$CV$6,0))))))</f>
        <v/>
      </c>
      <c r="BO35" s="76" t="str">
        <f>IF($A35="","",IF($E$4&lt;&gt;"Да","",IF($E$10="","",IF(COUNTIF(Данные!$A$6:$CV$6,$E$10)=0,"#FIELD",INDEX(Данные!$A$7:$CV$106,ROW()-19,MATCH($E$10,Данные!$A$6:$CV$6,0))))))</f>
        <v/>
      </c>
      <c r="BP35" s="76" t="str">
        <f>IF($A35="","",IF($F$4&lt;&gt;"Да","",IF($F$10="","",IF(COUNTIF(Данные!$A$6:$CV$6,$F$10)=0,"#FIELD",INDEX(Данные!$A$7:$CV$106,ROW()-19,MATCH($F$10,Данные!$A$6:$CV$6,0))))))</f>
        <v/>
      </c>
      <c r="BQ35" s="76" t="str">
        <f>IF($A35="","",IF($G$4&lt;&gt;"Да","",IF($G$10="","",IF(COUNTIF(Данные!$A$6:$CV$6,$G$10)=0,"#FIELD",INDEX(Данные!$A$7:$CV$106,ROW()-19,MATCH($G$10,Данные!$A$6:$CV$6,0))))))</f>
        <v/>
      </c>
      <c r="BR35" s="76" t="str">
        <f>IF($A35="","",IF($H$4&lt;&gt;"Да","",IF($H$10="","",IF(COUNTIF(Данные!$A$6:$CV$6,$H$10)=0,"#FIELD",INDEX(Данные!$A$7:$CV$106,ROW()-19,MATCH($H$10,Данные!$A$6:$CV$6,0))))))</f>
        <v/>
      </c>
      <c r="BS35" s="76" t="str">
        <f>IF($A35="","",IF($I$4&lt;&gt;"Да","",IF($I$10="","",IF(COUNTIF(Данные!$A$6:$CV$6,$I$10)=0,"#FIELD",INDEX(Данные!$A$7:$CV$106,ROW()-19,MATCH($I$10,Данные!$A$6:$CV$6,0))))))</f>
        <v/>
      </c>
      <c r="BT35" s="76" t="str">
        <f>IF($A35="","",IF($J$4&lt;&gt;"Да","",IF($J$10="","",IF(COUNTIF(Данные!$A$6:$CV$6,$J$10)=0,"#FIELD",INDEX(Данные!$A$7:$CV$106,ROW()-19,MATCH($J$10,Данные!$A$6:$CV$6,0))))))</f>
        <v/>
      </c>
      <c r="BU35" s="76" t="str">
        <f>IF($A35="","",IF($K$4&lt;&gt;"Да","",IF($K$10="","",IF(COUNTIF(Данные!$A$6:$CV$6,$K$10)=0,"#FIELD",INDEX(Данные!$A$7:$CV$106,ROW()-19,MATCH($K$10,Данные!$A$6:$CV$6,0))))))</f>
        <v/>
      </c>
      <c r="BV35" s="76" t="str">
        <f>IF($A35="","",IF($L$4&lt;&gt;"Да","",IF($L$10="","",IF(COUNTIF(Данные!$A$6:$CV$6,$L$10)=0,"#FIELD",INDEX(Данные!$A$7:$CV$106,ROW()-19,MATCH($L$10,Данные!$A$6:$CV$6,0))))))</f>
        <v/>
      </c>
      <c r="BW35" s="76" t="str">
        <f>IF($A35="","",IF($M$4&lt;&gt;"Да","",IF($M$10="","",IF(COUNTIF(Данные!$A$6:$CV$6,$M$10)=0,"#FIELD",INDEX(Данные!$A$7:$CV$106,ROW()-19,MATCH($M$10,Данные!$A$6:$CV$6,0))))))</f>
        <v/>
      </c>
      <c r="BX35" s="76" t="str">
        <f>IF($A35="","",IF($N$4&lt;&gt;"Да","",IF($N$10="","",IF(COUNTIF(Данные!$A$6:$CV$6,$N$10)=0,"#FIELD",INDEX(Данные!$A$7:$CV$106,ROW()-19,MATCH($N$10,Данные!$A$6:$CV$6,0))))))</f>
        <v/>
      </c>
      <c r="BY35" s="76" t="str">
        <f>IF($A35="","",IF($O$4&lt;&gt;"Да","",IF($O$10="","",IF(COUNTIF(Данные!$A$6:$CV$6,$O$10)=0,"#FIELD",INDEX(Данные!$A$7:$CV$106,ROW()-19,MATCH($O$10,Данные!$A$6:$CV$6,0))))))</f>
        <v/>
      </c>
      <c r="BZ35" s="76" t="str">
        <f>IF($A35="","",IF($P$4&lt;&gt;"Да","",IF($P$10="","",IF(COUNTIF(Данные!$A$6:$CV$6,$P$10)=0,"#FIELD",INDEX(Данные!$A$7:$CV$106,ROW()-19,MATCH($P$10,Данные!$A$6:$CV$6,0))))))</f>
        <v/>
      </c>
      <c r="CA35" s="76" t="str">
        <f>IF($A35="","",IF($Q$4&lt;&gt;"Да","",IF($Q$10="","",IF(COUNTIF(Данные!$A$6:$CV$6,$Q$10)=0,"#FIELD",INDEX(Данные!$A$7:$CV$106,ROW()-19,MATCH($Q$10,Данные!$A$6:$CV$6,0))))))</f>
        <v/>
      </c>
      <c r="CB35" s="76" t="str">
        <f>IF($A35="","",IF($R$4&lt;&gt;"Да","",IF($R$10="","",IF(COUNTIF(Данные!$A$6:$CV$6,$R$10)=0,"#FIELD",INDEX(Данные!$A$7:$CV$106,ROW()-19,MATCH($R$10,Данные!$A$6:$CV$6,0))))))</f>
        <v/>
      </c>
      <c r="CC35" s="76" t="str">
        <f>IF($A35="","",IF($S$4&lt;&gt;"Да","",IF($S$10="","",IF(COUNTIF(Данные!$A$6:$CV$6,$S$10)=0,"#FIELD",INDEX(Данные!$A$7:$CV$106,ROW()-19,MATCH($S$10,Данные!$A$6:$CV$6,0))))))</f>
        <v/>
      </c>
      <c r="CD35" s="76" t="str">
        <f>IF($A35="","",IF($T$4&lt;&gt;"Да","",IF($T$10="","",IF(COUNTIF(Данные!$A$6:$CV$6,$T$10)=0,"#FIELD",INDEX(Данные!$A$7:$CV$106,ROW()-19,MATCH($T$10,Данные!$A$6:$CV$6,0))))))</f>
        <v/>
      </c>
      <c r="CE35" s="76" t="str">
        <f>IF($A35="","",IF($U$4&lt;&gt;"Да","",IF($U$10="","",IF(COUNTIF(Данные!$A$6:$CV$6,$U$10)=0,"#FIELD",INDEX(Данные!$A$7:$CV$106,ROW()-19,MATCH($U$10,Данные!$A$6:$CV$6,0))))))</f>
        <v/>
      </c>
      <c r="CF35" s="76" t="str">
        <f>IF($A35="","",IF($V$4&lt;&gt;"Да","",IF($V$10="","",IF(COUNTIF(Данные!$A$6:$CV$6,$V$10)=0,"#FIELD",INDEX(Данные!$A$7:$CV$106,ROW()-19,MATCH($V$10,Данные!$A$6:$CV$6,0))))))</f>
        <v/>
      </c>
      <c r="CG35" s="76" t="str">
        <f>IF($A35="","",IF($W$4&lt;&gt;"Да","",IF($W$10="","",IF(COUNTIF(Данные!$A$6:$CV$6,$W$10)=0,"#FIELD",INDEX(Данные!$A$7:$CV$106,ROW()-19,MATCH($W$10,Данные!$A$6:$CV$6,0))))))</f>
        <v/>
      </c>
      <c r="CH35" s="76" t="str">
        <f>IF($A35="","",IF($X$4&lt;&gt;"Да","",IF($X$10="","",IF(COUNTIF(Данные!$A$6:$CV$6,$X$10)=0,"#FIELD",INDEX(Данные!$A$7:$CV$106,ROW()-19,MATCH($X$10,Данные!$A$6:$CV$6,0))))))</f>
        <v/>
      </c>
      <c r="CI35" s="76" t="str">
        <f>IF($A35="","",IF($Y$4&lt;&gt;"Да","",IF($Y$10="","",IF(COUNTIF(Данные!$A$6:$CV$6,$Y$10)=0,"#FIELD",INDEX(Данные!$A$7:$CV$106,ROW()-19,MATCH($Y$10,Данные!$A$6:$CV$6,0))))))</f>
        <v/>
      </c>
      <c r="CJ35" s="76" t="str">
        <f>IF($A35="","",IF($Z$4&lt;&gt;"Да","",IF($Z$10="","",IF(COUNTIF(Данные!$A$6:$CV$6,$Z$10)=0,"#FIELD",INDEX(Данные!$A$7:$CV$106,ROW()-19,MATCH($Z$10,Данные!$A$6:$CV$6,0))))))</f>
        <v/>
      </c>
      <c r="CK35" s="76" t="str">
        <f>IF($A35="","",IF($AA$4&lt;&gt;"Да","",IF($AA$10="","",IF(COUNTIF(Данные!$A$6:$CV$6,$AA$10)=0,"#FIELD",INDEX(Данные!$A$7:$CV$106,ROW()-19,MATCH($AA$10,Данные!$A$6:$CV$6,0))))))</f>
        <v/>
      </c>
      <c r="CL35" s="76" t="str">
        <f>IF($A35="","",IF($AB$4&lt;&gt;"Да","",IF($AB$10="","",IF(COUNTIF(Данные!$A$6:$CV$6,$AB$10)=0,"#FIELD",INDEX(Данные!$A$7:$CV$106,ROW()-19,MATCH($AB$10,Данные!$A$6:$CV$6,0))))))</f>
        <v/>
      </c>
      <c r="CM35" s="76" t="str">
        <f>IF($A35="","",IF($AC$4&lt;&gt;"Да","",IF($AC$10="","",IF(COUNTIF(Данные!$A$6:$CV$6,$AC$10)=0,"#FIELD",INDEX(Данные!$A$7:$CV$106,ROW()-19,MATCH($AC$10,Данные!$A$6:$CV$6,0))))))</f>
        <v/>
      </c>
      <c r="CN35" s="76" t="str">
        <f>IF($A35="","",IF($AD$4&lt;&gt;"Да","",IF($AD$10="","",IF(COUNTIF(Данные!$A$6:$CV$6,$AD$10)=0,"#FIELD",INDEX(Данные!$A$7:$CV$106,ROW()-19,MATCH($AD$10,Данные!$A$6:$CV$6,0))))))</f>
        <v/>
      </c>
      <c r="CO35" s="77" t="str">
        <f>IF($A35="","",IF($AE$4&lt;&gt;"Да","",IF($AE$10="","",IF(COUNTIF(Данные!$A$6:$CV$6,$AE$10)=0,"#FIELD",INDEX(Данные!$A$7:$CV$106,ROW()-19,MATCH($AE$10,Данные!$A$6:$CV$6,0))))))</f>
        <v/>
      </c>
    </row>
    <row r="36" spans="1:93">
      <c r="A36" s="24" t="str">
        <f>IF(Данные!A23="","",Данные!A23)</f>
        <v/>
      </c>
      <c r="B36" s="19" t="str">
        <f>IF($A36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36="#FIELD",AG36="",AND(OR($B$8="CHANGE_PCT_GE",$B$8="CHANGE_ABS_GE",$B$8="COUNT_FLAG_RULE",$B$8="AND_YES",$B$8="OR_YES"),OR(BL36="#FIELD",BL36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36)))),IF($B$18="LOW_MU",MAX(Настройки!$B$14,$B$16),IF($B$18="NEUTRAL",Настройки!$B$15,IF($B$18="IGNORE","IGNORE",IF(OR(AG36="#FIELD",BL36="#FIELD"),"Поле не найдено","Недостаточно данных")))),IF($B$8="SIGMOID_INC",MAX(Настройки!$B$14,$B$16+($B$17-$B$16)/(1+EXP(-$B$12*(IF(ISNUMBER(AG36),AG36,0)-$B$11)))),IF($B$8="SIGMOID_DEC",MAX(Настройки!$B$14,$B$16+($B$17-$B$16)/(1+EXP($B$12*(IF(ISNUMBER(AG36),AG36,0)-$B$11)))),IF($B$8="TOP_PERCENT",IF((COUNTIF(INDEX(Данные!$A$7:$CV$106,0,MATCH($B$9,Данные!$A$6:$CV$6,0)),"&gt;"&amp;IF(ISNUMBER(AG36),AG36,0))+COUNTIFS(INDEX(Данные!$A$7:$CV$106,0,MATCH($B$9,Данные!$A$6:$CV$6,0)),IF(ISNUMBER(AG36),AG36,0),Данные!$A$7:$A$106,"&lt;"&amp;$A36)+1)/COUNT(INDEX(Данные!$A$7:$CV$106,0,MATCH($B$9,Данные!$A$6:$CV$6,0)))&lt;=$B$11,$B$14,$B$15),IF($B$8="MANUAL_MU",MAX(Настройки!$B$14,MIN(1,IF(ISNUMBER(AG36),AG36,0))),IF($B$8="COUNT_FLAG_RULE",IF(IF(ISNUMBER(AG36),AG36,0)&lt;=$B$11,$B$14,IF(IF(ISNUMBER(AG36),AG36,0)&gt;=$B$12,$B$15,IF(OR(LOWER(LEFT(BL36&amp;"",2))="да",BL36=1),$B$13,$B$15))),IF(OR(AND($B$8="YES_NO",OR(LOWER(LEFT(AG36&amp;"",2))="да",AG36=1)),AND($B$8="THRESHOLD_GE",IF(ISNUMBER(AG36),AG36,0)&gt;=$B$11),AND($B$8="THRESHOLD_GT",IF(ISNUMBER(AG36),AG36,0)&gt;$B$11),AND($B$8="THRESHOLD_LE",IF(ISNUMBER(AG36),AG36,0)&lt;=$B$11),AND($B$8="THRESHOLD_LT",IF(ISNUMBER(AG36),AG36,0)&lt;$B$11),AND($B$8="CHANGE_PCT_GE",IF(IF(ISNUMBER(BL36),BL36,0)=0,IF(ISNUMBER(AG36),AG36,0)&gt;0,(IF(ISNUMBER(AG36),AG36,0)-IF(ISNUMBER(BL36),BL36,0))/ABS(IF(ISNUMBER(BL36),BL36,0))&gt;=$B$11)),AND($B$8="CHANGE_ABS_GE",ABS(IF(ISNUMBER(AG36),AG36,0)-IF(ISNUMBER(BL36),BL36,0))&gt;=$B$11),AND($B$8="COUNT_LT",IF(ISNUMBER(AG36),AG36,0)&lt;$B$11),AND($B$8="COUNT_LE",IF(ISNUMBER(AG36),AG36,0)&lt;=$B$11),AND($B$8="AND_YES",OR(LOWER(LEFT(AG36&amp;"",2))="да",AG36=1),OR(LOWER(LEFT(BL36&amp;"",2))="да",BL36=1)),AND($B$8="OR_YES",OR(OR(LOWER(LEFT(AG36&amp;"",2))="да",AG36=1),OR(LOWER(LEFT(BL36&amp;"",2))="да",BL36=1)))),$B$14,$B$15))))))))))</f>
        <v/>
      </c>
      <c r="C36" s="19" t="str">
        <f>IF($A36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36="#FIELD",AH36="",AND(OR($C$8="CHANGE_PCT_GE",$C$8="CHANGE_ABS_GE",$C$8="COUNT_FLAG_RULE",$C$8="AND_YES",$C$8="OR_YES"),OR(BM36="#FIELD",BM36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36)))),IF($C$18="LOW_MU",MAX(Настройки!$B$14,$C$16),IF($C$18="NEUTRAL",Настройки!$B$15,IF($C$18="IGNORE","IGNORE",IF(OR(AH36="#FIELD",BM36="#FIELD"),"Поле не найдено","Недостаточно данных")))),IF($C$8="SIGMOID_INC",MAX(Настройки!$B$14,$C$16+($C$17-$C$16)/(1+EXP(-$C$12*(IF(ISNUMBER(AH36),AH36,0)-$C$11)))),IF($C$8="SIGMOID_DEC",MAX(Настройки!$B$14,$C$16+($C$17-$C$16)/(1+EXP($C$12*(IF(ISNUMBER(AH36),AH36,0)-$C$11)))),IF($C$8="TOP_PERCENT",IF((COUNTIF(INDEX(Данные!$A$7:$CV$106,0,MATCH($C$9,Данные!$A$6:$CV$6,0)),"&gt;"&amp;IF(ISNUMBER(AH36),AH36,0))+COUNTIFS(INDEX(Данные!$A$7:$CV$106,0,MATCH($C$9,Данные!$A$6:$CV$6,0)),IF(ISNUMBER(AH36),AH36,0),Данные!$A$7:$A$106,"&lt;"&amp;$A36)+1)/COUNT(INDEX(Данные!$A$7:$CV$106,0,MATCH($C$9,Данные!$A$6:$CV$6,0)))&lt;=$C$11,$C$14,$C$15),IF($C$8="MANUAL_MU",MAX(Настройки!$B$14,MIN(1,IF(ISNUMBER(AH36),AH36,0))),IF($C$8="COUNT_FLAG_RULE",IF(IF(ISNUMBER(AH36),AH36,0)&lt;=$C$11,$C$14,IF(IF(ISNUMBER(AH36),AH36,0)&gt;=$C$12,$C$15,IF(OR(LOWER(LEFT(BM36&amp;"",2))="да",BM36=1),$C$13,$C$15))),IF(OR(AND($C$8="YES_NO",OR(LOWER(LEFT(AH36&amp;"",2))="да",AH36=1)),AND($C$8="THRESHOLD_GE",IF(ISNUMBER(AH36),AH36,0)&gt;=$C$11),AND($C$8="THRESHOLD_GT",IF(ISNUMBER(AH36),AH36,0)&gt;$C$11),AND($C$8="THRESHOLD_LE",IF(ISNUMBER(AH36),AH36,0)&lt;=$C$11),AND($C$8="THRESHOLD_LT",IF(ISNUMBER(AH36),AH36,0)&lt;$C$11),AND($C$8="CHANGE_PCT_GE",IF(IF(ISNUMBER(BM36),BM36,0)=0,IF(ISNUMBER(AH36),AH36,0)&gt;0,(IF(ISNUMBER(AH36),AH36,0)-IF(ISNUMBER(BM36),BM36,0))/ABS(IF(ISNUMBER(BM36),BM36,0))&gt;=$C$11)),AND($C$8="CHANGE_ABS_GE",ABS(IF(ISNUMBER(AH36),AH36,0)-IF(ISNUMBER(BM36),BM36,0))&gt;=$C$11),AND($C$8="COUNT_LT",IF(ISNUMBER(AH36),AH36,0)&lt;$C$11),AND($C$8="COUNT_LE",IF(ISNUMBER(AH36),AH36,0)&lt;=$C$11),AND($C$8="AND_YES",OR(LOWER(LEFT(AH36&amp;"",2))="да",AH36=1),OR(LOWER(LEFT(BM36&amp;"",2))="да",BM36=1)),AND($C$8="OR_YES",OR(OR(LOWER(LEFT(AH36&amp;"",2))="да",AH36=1),OR(LOWER(LEFT(BM36&amp;"",2))="да",BM36=1)))),$C$14,$C$15))))))))))</f>
        <v/>
      </c>
      <c r="D36" s="19" t="str">
        <f>IF($A36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36="#FIELD",AI36="",AND(OR($D$8="CHANGE_PCT_GE",$D$8="CHANGE_ABS_GE",$D$8="COUNT_FLAG_RULE",$D$8="AND_YES",$D$8="OR_YES"),OR(BN36="#FIELD",BN36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36)))),IF($D$18="LOW_MU",MAX(Настройки!$B$14,$D$16),IF($D$18="NEUTRAL",Настройки!$B$15,IF($D$18="IGNORE","IGNORE",IF(OR(AI36="#FIELD",BN36="#FIELD"),"Поле не найдено","Недостаточно данных")))),IF($D$8="SIGMOID_INC",MAX(Настройки!$B$14,$D$16+($D$17-$D$16)/(1+EXP(-$D$12*(IF(ISNUMBER(AI36),AI36,0)-$D$11)))),IF($D$8="SIGMOID_DEC",MAX(Настройки!$B$14,$D$16+($D$17-$D$16)/(1+EXP($D$12*(IF(ISNUMBER(AI36),AI36,0)-$D$11)))),IF($D$8="TOP_PERCENT",IF((COUNTIF(INDEX(Данные!$A$7:$CV$106,0,MATCH($D$9,Данные!$A$6:$CV$6,0)),"&gt;"&amp;IF(ISNUMBER(AI36),AI36,0))+COUNTIFS(INDEX(Данные!$A$7:$CV$106,0,MATCH($D$9,Данные!$A$6:$CV$6,0)),IF(ISNUMBER(AI36),AI36,0),Данные!$A$7:$A$106,"&lt;"&amp;$A36)+1)/COUNT(INDEX(Данные!$A$7:$CV$106,0,MATCH($D$9,Данные!$A$6:$CV$6,0)))&lt;=$D$11,$D$14,$D$15),IF($D$8="MANUAL_MU",MAX(Настройки!$B$14,MIN(1,IF(ISNUMBER(AI36),AI36,0))),IF($D$8="COUNT_FLAG_RULE",IF(IF(ISNUMBER(AI36),AI36,0)&lt;=$D$11,$D$14,IF(IF(ISNUMBER(AI36),AI36,0)&gt;=$D$12,$D$15,IF(OR(LOWER(LEFT(BN36&amp;"",2))="да",BN36=1),$D$13,$D$15))),IF(OR(AND($D$8="YES_NO",OR(LOWER(LEFT(AI36&amp;"",2))="да",AI36=1)),AND($D$8="THRESHOLD_GE",IF(ISNUMBER(AI36),AI36,0)&gt;=$D$11),AND($D$8="THRESHOLD_GT",IF(ISNUMBER(AI36),AI36,0)&gt;$D$11),AND($D$8="THRESHOLD_LE",IF(ISNUMBER(AI36),AI36,0)&lt;=$D$11),AND($D$8="THRESHOLD_LT",IF(ISNUMBER(AI36),AI36,0)&lt;$D$11),AND($D$8="CHANGE_PCT_GE",IF(IF(ISNUMBER(BN36),BN36,0)=0,IF(ISNUMBER(AI36),AI36,0)&gt;0,(IF(ISNUMBER(AI36),AI36,0)-IF(ISNUMBER(BN36),BN36,0))/ABS(IF(ISNUMBER(BN36),BN36,0))&gt;=$D$11)),AND($D$8="CHANGE_ABS_GE",ABS(IF(ISNUMBER(AI36),AI36,0)-IF(ISNUMBER(BN36),BN36,0))&gt;=$D$11),AND($D$8="COUNT_LT",IF(ISNUMBER(AI36),AI36,0)&lt;$D$11),AND($D$8="COUNT_LE",IF(ISNUMBER(AI36),AI36,0)&lt;=$D$11),AND($D$8="AND_YES",OR(LOWER(LEFT(AI36&amp;"",2))="да",AI36=1),OR(LOWER(LEFT(BN36&amp;"",2))="да",BN36=1)),AND($D$8="OR_YES",OR(OR(LOWER(LEFT(AI36&amp;"",2))="да",AI36=1),OR(LOWER(LEFT(BN36&amp;"",2))="да",BN36=1)))),$D$14,$D$15))))))))))</f>
        <v/>
      </c>
      <c r="E36" s="19" t="str">
        <f>IF($A36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36="#FIELD",AJ36="",AND(OR($E$8="CHANGE_PCT_GE",$E$8="CHANGE_ABS_GE",$E$8="COUNT_FLAG_RULE",$E$8="AND_YES",$E$8="OR_YES"),OR(BO36="#FIELD",BO36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36)))),IF($E$18="LOW_MU",MAX(Настройки!$B$14,$E$16),IF($E$18="NEUTRAL",Настройки!$B$15,IF($E$18="IGNORE","IGNORE",IF(OR(AJ36="#FIELD",BO36="#FIELD"),"Поле не найдено","Недостаточно данных")))),IF($E$8="SIGMOID_INC",MAX(Настройки!$B$14,$E$16+($E$17-$E$16)/(1+EXP(-$E$12*(IF(ISNUMBER(AJ36),AJ36,0)-$E$11)))),IF($E$8="SIGMOID_DEC",MAX(Настройки!$B$14,$E$16+($E$17-$E$16)/(1+EXP($E$12*(IF(ISNUMBER(AJ36),AJ36,0)-$E$11)))),IF($E$8="TOP_PERCENT",IF((COUNTIF(INDEX(Данные!$A$7:$CV$106,0,MATCH($E$9,Данные!$A$6:$CV$6,0)),"&gt;"&amp;IF(ISNUMBER(AJ36),AJ36,0))+COUNTIFS(INDEX(Данные!$A$7:$CV$106,0,MATCH($E$9,Данные!$A$6:$CV$6,0)),IF(ISNUMBER(AJ36),AJ36,0),Данные!$A$7:$A$106,"&lt;"&amp;$A36)+1)/COUNT(INDEX(Данные!$A$7:$CV$106,0,MATCH($E$9,Данные!$A$6:$CV$6,0)))&lt;=$E$11,$E$14,$E$15),IF($E$8="MANUAL_MU",MAX(Настройки!$B$14,MIN(1,IF(ISNUMBER(AJ36),AJ36,0))),IF($E$8="COUNT_FLAG_RULE",IF(IF(ISNUMBER(AJ36),AJ36,0)&lt;=$E$11,$E$14,IF(IF(ISNUMBER(AJ36),AJ36,0)&gt;=$E$12,$E$15,IF(OR(LOWER(LEFT(BO36&amp;"",2))="да",BO36=1),$E$13,$E$15))),IF(OR(AND($E$8="YES_NO",OR(LOWER(LEFT(AJ36&amp;"",2))="да",AJ36=1)),AND($E$8="THRESHOLD_GE",IF(ISNUMBER(AJ36),AJ36,0)&gt;=$E$11),AND($E$8="THRESHOLD_GT",IF(ISNUMBER(AJ36),AJ36,0)&gt;$E$11),AND($E$8="THRESHOLD_LE",IF(ISNUMBER(AJ36),AJ36,0)&lt;=$E$11),AND($E$8="THRESHOLD_LT",IF(ISNUMBER(AJ36),AJ36,0)&lt;$E$11),AND($E$8="CHANGE_PCT_GE",IF(IF(ISNUMBER(BO36),BO36,0)=0,IF(ISNUMBER(AJ36),AJ36,0)&gt;0,(IF(ISNUMBER(AJ36),AJ36,0)-IF(ISNUMBER(BO36),BO36,0))/ABS(IF(ISNUMBER(BO36),BO36,0))&gt;=$E$11)),AND($E$8="CHANGE_ABS_GE",ABS(IF(ISNUMBER(AJ36),AJ36,0)-IF(ISNUMBER(BO36),BO36,0))&gt;=$E$11),AND($E$8="COUNT_LT",IF(ISNUMBER(AJ36),AJ36,0)&lt;$E$11),AND($E$8="COUNT_LE",IF(ISNUMBER(AJ36),AJ36,0)&lt;=$E$11),AND($E$8="AND_YES",OR(LOWER(LEFT(AJ36&amp;"",2))="да",AJ36=1),OR(LOWER(LEFT(BO36&amp;"",2))="да",BO36=1)),AND($E$8="OR_YES",OR(OR(LOWER(LEFT(AJ36&amp;"",2))="да",AJ36=1),OR(LOWER(LEFT(BO36&amp;"",2))="да",BO36=1)))),$E$14,$E$15))))))))))</f>
        <v/>
      </c>
      <c r="F36" s="19" t="str">
        <f>IF($A36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36="#FIELD",AK36="",AND(OR($F$8="CHANGE_PCT_GE",$F$8="CHANGE_ABS_GE",$F$8="COUNT_FLAG_RULE",$F$8="AND_YES",$F$8="OR_YES"),OR(BP36="#FIELD",BP36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36)))),IF($F$18="LOW_MU",MAX(Настройки!$B$14,$F$16),IF($F$18="NEUTRAL",Настройки!$B$15,IF($F$18="IGNORE","IGNORE",IF(OR(AK36="#FIELD",BP36="#FIELD"),"Поле не найдено","Недостаточно данных")))),IF($F$8="SIGMOID_INC",MAX(Настройки!$B$14,$F$16+($F$17-$F$16)/(1+EXP(-$F$12*(IF(ISNUMBER(AK36),AK36,0)-$F$11)))),IF($F$8="SIGMOID_DEC",MAX(Настройки!$B$14,$F$16+($F$17-$F$16)/(1+EXP($F$12*(IF(ISNUMBER(AK36),AK36,0)-$F$11)))),IF($F$8="TOP_PERCENT",IF((COUNTIF(INDEX(Данные!$A$7:$CV$106,0,MATCH($F$9,Данные!$A$6:$CV$6,0)),"&gt;"&amp;IF(ISNUMBER(AK36),AK36,0))+COUNTIFS(INDEX(Данные!$A$7:$CV$106,0,MATCH($F$9,Данные!$A$6:$CV$6,0)),IF(ISNUMBER(AK36),AK36,0),Данные!$A$7:$A$106,"&lt;"&amp;$A36)+1)/COUNT(INDEX(Данные!$A$7:$CV$106,0,MATCH($F$9,Данные!$A$6:$CV$6,0)))&lt;=$F$11,$F$14,$F$15),IF($F$8="MANUAL_MU",MAX(Настройки!$B$14,MIN(1,IF(ISNUMBER(AK36),AK36,0))),IF($F$8="COUNT_FLAG_RULE",IF(IF(ISNUMBER(AK36),AK36,0)&lt;=$F$11,$F$14,IF(IF(ISNUMBER(AK36),AK36,0)&gt;=$F$12,$F$15,IF(OR(LOWER(LEFT(BP36&amp;"",2))="да",BP36=1),$F$13,$F$15))),IF(OR(AND($F$8="YES_NO",OR(LOWER(LEFT(AK36&amp;"",2))="да",AK36=1)),AND($F$8="THRESHOLD_GE",IF(ISNUMBER(AK36),AK36,0)&gt;=$F$11),AND($F$8="THRESHOLD_GT",IF(ISNUMBER(AK36),AK36,0)&gt;$F$11),AND($F$8="THRESHOLD_LE",IF(ISNUMBER(AK36),AK36,0)&lt;=$F$11),AND($F$8="THRESHOLD_LT",IF(ISNUMBER(AK36),AK36,0)&lt;$F$11),AND($F$8="CHANGE_PCT_GE",IF(IF(ISNUMBER(BP36),BP36,0)=0,IF(ISNUMBER(AK36),AK36,0)&gt;0,(IF(ISNUMBER(AK36),AK36,0)-IF(ISNUMBER(BP36),BP36,0))/ABS(IF(ISNUMBER(BP36),BP36,0))&gt;=$F$11)),AND($F$8="CHANGE_ABS_GE",ABS(IF(ISNUMBER(AK36),AK36,0)-IF(ISNUMBER(BP36),BP36,0))&gt;=$F$11),AND($F$8="COUNT_LT",IF(ISNUMBER(AK36),AK36,0)&lt;$F$11),AND($F$8="COUNT_LE",IF(ISNUMBER(AK36),AK36,0)&lt;=$F$11),AND($F$8="AND_YES",OR(LOWER(LEFT(AK36&amp;"",2))="да",AK36=1),OR(LOWER(LEFT(BP36&amp;"",2))="да",BP36=1)),AND($F$8="OR_YES",OR(OR(LOWER(LEFT(AK36&amp;"",2))="да",AK36=1),OR(LOWER(LEFT(BP36&amp;"",2))="да",BP36=1)))),$F$14,$F$15))))))))))</f>
        <v/>
      </c>
      <c r="G36" s="19" t="str">
        <f>IF($A36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36="#FIELD",AL36="",AND(OR($G$8="CHANGE_PCT_GE",$G$8="CHANGE_ABS_GE",$G$8="COUNT_FLAG_RULE",$G$8="AND_YES",$G$8="OR_YES"),OR(BQ36="#FIELD",BQ36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36)))),IF($G$18="LOW_MU",MAX(Настройки!$B$14,$G$16),IF($G$18="NEUTRAL",Настройки!$B$15,IF($G$18="IGNORE","IGNORE",IF(OR(AL36="#FIELD",BQ36="#FIELD"),"Поле не найдено","Недостаточно данных")))),IF($G$8="SIGMOID_INC",MAX(Настройки!$B$14,$G$16+($G$17-$G$16)/(1+EXP(-$G$12*(IF(ISNUMBER(AL36),AL36,0)-$G$11)))),IF($G$8="SIGMOID_DEC",MAX(Настройки!$B$14,$G$16+($G$17-$G$16)/(1+EXP($G$12*(IF(ISNUMBER(AL36),AL36,0)-$G$11)))),IF($G$8="TOP_PERCENT",IF((COUNTIF(INDEX(Данные!$A$7:$CV$106,0,MATCH($G$9,Данные!$A$6:$CV$6,0)),"&gt;"&amp;IF(ISNUMBER(AL36),AL36,0))+COUNTIFS(INDEX(Данные!$A$7:$CV$106,0,MATCH($G$9,Данные!$A$6:$CV$6,0)),IF(ISNUMBER(AL36),AL36,0),Данные!$A$7:$A$106,"&lt;"&amp;$A36)+1)/COUNT(INDEX(Данные!$A$7:$CV$106,0,MATCH($G$9,Данные!$A$6:$CV$6,0)))&lt;=$G$11,$G$14,$G$15),IF($G$8="MANUAL_MU",MAX(Настройки!$B$14,MIN(1,IF(ISNUMBER(AL36),AL36,0))),IF($G$8="COUNT_FLAG_RULE",IF(IF(ISNUMBER(AL36),AL36,0)&lt;=$G$11,$G$14,IF(IF(ISNUMBER(AL36),AL36,0)&gt;=$G$12,$G$15,IF(OR(LOWER(LEFT(BQ36&amp;"",2))="да",BQ36=1),$G$13,$G$15))),IF(OR(AND($G$8="YES_NO",OR(LOWER(LEFT(AL36&amp;"",2))="да",AL36=1)),AND($G$8="THRESHOLD_GE",IF(ISNUMBER(AL36),AL36,0)&gt;=$G$11),AND($G$8="THRESHOLD_GT",IF(ISNUMBER(AL36),AL36,0)&gt;$G$11),AND($G$8="THRESHOLD_LE",IF(ISNUMBER(AL36),AL36,0)&lt;=$G$11),AND($G$8="THRESHOLD_LT",IF(ISNUMBER(AL36),AL36,0)&lt;$G$11),AND($G$8="CHANGE_PCT_GE",IF(IF(ISNUMBER(BQ36),BQ36,0)=0,IF(ISNUMBER(AL36),AL36,0)&gt;0,(IF(ISNUMBER(AL36),AL36,0)-IF(ISNUMBER(BQ36),BQ36,0))/ABS(IF(ISNUMBER(BQ36),BQ36,0))&gt;=$G$11)),AND($G$8="CHANGE_ABS_GE",ABS(IF(ISNUMBER(AL36),AL36,0)-IF(ISNUMBER(BQ36),BQ36,0))&gt;=$G$11),AND($G$8="COUNT_LT",IF(ISNUMBER(AL36),AL36,0)&lt;$G$11),AND($G$8="COUNT_LE",IF(ISNUMBER(AL36),AL36,0)&lt;=$G$11),AND($G$8="AND_YES",OR(LOWER(LEFT(AL36&amp;"",2))="да",AL36=1),OR(LOWER(LEFT(BQ36&amp;"",2))="да",BQ36=1)),AND($G$8="OR_YES",OR(OR(LOWER(LEFT(AL36&amp;"",2))="да",AL36=1),OR(LOWER(LEFT(BQ36&amp;"",2))="да",BQ36=1)))),$G$14,$G$15))))))))))</f>
        <v/>
      </c>
      <c r="H36" s="19" t="str">
        <f>IF($A36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36="#FIELD",AM36="",AND(OR($H$8="CHANGE_PCT_GE",$H$8="CHANGE_ABS_GE",$H$8="COUNT_FLAG_RULE",$H$8="AND_YES",$H$8="OR_YES"),OR(BR36="#FIELD",BR36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36)))),IF($H$18="LOW_MU",MAX(Настройки!$B$14,$H$16),IF($H$18="NEUTRAL",Настройки!$B$15,IF($H$18="IGNORE","IGNORE",IF(OR(AM36="#FIELD",BR36="#FIELD"),"Поле не найдено","Недостаточно данных")))),IF($H$8="SIGMOID_INC",MAX(Настройки!$B$14,$H$16+($H$17-$H$16)/(1+EXP(-$H$12*(IF(ISNUMBER(AM36),AM36,0)-$H$11)))),IF($H$8="SIGMOID_DEC",MAX(Настройки!$B$14,$H$16+($H$17-$H$16)/(1+EXP($H$12*(IF(ISNUMBER(AM36),AM36,0)-$H$11)))),IF($H$8="TOP_PERCENT",IF((COUNTIF(INDEX(Данные!$A$7:$CV$106,0,MATCH($H$9,Данные!$A$6:$CV$6,0)),"&gt;"&amp;IF(ISNUMBER(AM36),AM36,0))+COUNTIFS(INDEX(Данные!$A$7:$CV$106,0,MATCH($H$9,Данные!$A$6:$CV$6,0)),IF(ISNUMBER(AM36),AM36,0),Данные!$A$7:$A$106,"&lt;"&amp;$A36)+1)/COUNT(INDEX(Данные!$A$7:$CV$106,0,MATCH($H$9,Данные!$A$6:$CV$6,0)))&lt;=$H$11,$H$14,$H$15),IF($H$8="MANUAL_MU",MAX(Настройки!$B$14,MIN(1,IF(ISNUMBER(AM36),AM36,0))),IF($H$8="COUNT_FLAG_RULE",IF(IF(ISNUMBER(AM36),AM36,0)&lt;=$H$11,$H$14,IF(IF(ISNUMBER(AM36),AM36,0)&gt;=$H$12,$H$15,IF(OR(LOWER(LEFT(BR36&amp;"",2))="да",BR36=1),$H$13,$H$15))),IF(OR(AND($H$8="YES_NO",OR(LOWER(LEFT(AM36&amp;"",2))="да",AM36=1)),AND($H$8="THRESHOLD_GE",IF(ISNUMBER(AM36),AM36,0)&gt;=$H$11),AND($H$8="THRESHOLD_GT",IF(ISNUMBER(AM36),AM36,0)&gt;$H$11),AND($H$8="THRESHOLD_LE",IF(ISNUMBER(AM36),AM36,0)&lt;=$H$11),AND($H$8="THRESHOLD_LT",IF(ISNUMBER(AM36),AM36,0)&lt;$H$11),AND($H$8="CHANGE_PCT_GE",IF(IF(ISNUMBER(BR36),BR36,0)=0,IF(ISNUMBER(AM36),AM36,0)&gt;0,(IF(ISNUMBER(AM36),AM36,0)-IF(ISNUMBER(BR36),BR36,0))/ABS(IF(ISNUMBER(BR36),BR36,0))&gt;=$H$11)),AND($H$8="CHANGE_ABS_GE",ABS(IF(ISNUMBER(AM36),AM36,0)-IF(ISNUMBER(BR36),BR36,0))&gt;=$H$11),AND($H$8="COUNT_LT",IF(ISNUMBER(AM36),AM36,0)&lt;$H$11),AND($H$8="COUNT_LE",IF(ISNUMBER(AM36),AM36,0)&lt;=$H$11),AND($H$8="AND_YES",OR(LOWER(LEFT(AM36&amp;"",2))="да",AM36=1),OR(LOWER(LEFT(BR36&amp;"",2))="да",BR36=1)),AND($H$8="OR_YES",OR(OR(LOWER(LEFT(AM36&amp;"",2))="да",AM36=1),OR(LOWER(LEFT(BR36&amp;"",2))="да",BR36=1)))),$H$14,$H$15))))))))))</f>
        <v/>
      </c>
      <c r="I36" s="19" t="str">
        <f>IF($A36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36="#FIELD",AN36="",AND(OR($I$8="CHANGE_PCT_GE",$I$8="CHANGE_ABS_GE",$I$8="COUNT_FLAG_RULE",$I$8="AND_YES",$I$8="OR_YES"),OR(BS36="#FIELD",BS36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36)))),IF($I$18="LOW_MU",MAX(Настройки!$B$14,$I$16),IF($I$18="NEUTRAL",Настройки!$B$15,IF($I$18="IGNORE","IGNORE",IF(OR(AN36="#FIELD",BS36="#FIELD"),"Поле не найдено","Недостаточно данных")))),IF($I$8="SIGMOID_INC",MAX(Настройки!$B$14,$I$16+($I$17-$I$16)/(1+EXP(-$I$12*(IF(ISNUMBER(AN36),AN36,0)-$I$11)))),IF($I$8="SIGMOID_DEC",MAX(Настройки!$B$14,$I$16+($I$17-$I$16)/(1+EXP($I$12*(IF(ISNUMBER(AN36),AN36,0)-$I$11)))),IF($I$8="TOP_PERCENT",IF((COUNTIF(INDEX(Данные!$A$7:$CV$106,0,MATCH($I$9,Данные!$A$6:$CV$6,0)),"&gt;"&amp;IF(ISNUMBER(AN36),AN36,0))+COUNTIFS(INDEX(Данные!$A$7:$CV$106,0,MATCH($I$9,Данные!$A$6:$CV$6,0)),IF(ISNUMBER(AN36),AN36,0),Данные!$A$7:$A$106,"&lt;"&amp;$A36)+1)/COUNT(INDEX(Данные!$A$7:$CV$106,0,MATCH($I$9,Данные!$A$6:$CV$6,0)))&lt;=$I$11,$I$14,$I$15),IF($I$8="MANUAL_MU",MAX(Настройки!$B$14,MIN(1,IF(ISNUMBER(AN36),AN36,0))),IF($I$8="COUNT_FLAG_RULE",IF(IF(ISNUMBER(AN36),AN36,0)&lt;=$I$11,$I$14,IF(IF(ISNUMBER(AN36),AN36,0)&gt;=$I$12,$I$15,IF(OR(LOWER(LEFT(BS36&amp;"",2))="да",BS36=1),$I$13,$I$15))),IF(OR(AND($I$8="YES_NO",OR(LOWER(LEFT(AN36&amp;"",2))="да",AN36=1)),AND($I$8="THRESHOLD_GE",IF(ISNUMBER(AN36),AN36,0)&gt;=$I$11),AND($I$8="THRESHOLD_GT",IF(ISNUMBER(AN36),AN36,0)&gt;$I$11),AND($I$8="THRESHOLD_LE",IF(ISNUMBER(AN36),AN36,0)&lt;=$I$11),AND($I$8="THRESHOLD_LT",IF(ISNUMBER(AN36),AN36,0)&lt;$I$11),AND($I$8="CHANGE_PCT_GE",IF(IF(ISNUMBER(BS36),BS36,0)=0,IF(ISNUMBER(AN36),AN36,0)&gt;0,(IF(ISNUMBER(AN36),AN36,0)-IF(ISNUMBER(BS36),BS36,0))/ABS(IF(ISNUMBER(BS36),BS36,0))&gt;=$I$11)),AND($I$8="CHANGE_ABS_GE",ABS(IF(ISNUMBER(AN36),AN36,0)-IF(ISNUMBER(BS36),BS36,0))&gt;=$I$11),AND($I$8="COUNT_LT",IF(ISNUMBER(AN36),AN36,0)&lt;$I$11),AND($I$8="COUNT_LE",IF(ISNUMBER(AN36),AN36,0)&lt;=$I$11),AND($I$8="AND_YES",OR(LOWER(LEFT(AN36&amp;"",2))="да",AN36=1),OR(LOWER(LEFT(BS36&amp;"",2))="да",BS36=1)),AND($I$8="OR_YES",OR(OR(LOWER(LEFT(AN36&amp;"",2))="да",AN36=1),OR(LOWER(LEFT(BS36&amp;"",2))="да",BS36=1)))),$I$14,$I$15))))))))))</f>
        <v/>
      </c>
      <c r="J36" s="19" t="str">
        <f>IF($A36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36="#FIELD",AO36="",AND(OR($J$8="CHANGE_PCT_GE",$J$8="CHANGE_ABS_GE",$J$8="COUNT_FLAG_RULE",$J$8="AND_YES",$J$8="OR_YES"),OR(BT36="#FIELD",BT36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36)))),IF($J$18="LOW_MU",MAX(Настройки!$B$14,$J$16),IF($J$18="NEUTRAL",Настройки!$B$15,IF($J$18="IGNORE","IGNORE",IF(OR(AO36="#FIELD",BT36="#FIELD"),"Поле не найдено","Недостаточно данных")))),IF($J$8="SIGMOID_INC",MAX(Настройки!$B$14,$J$16+($J$17-$J$16)/(1+EXP(-$J$12*(IF(ISNUMBER(AO36),AO36,0)-$J$11)))),IF($J$8="SIGMOID_DEC",MAX(Настройки!$B$14,$J$16+($J$17-$J$16)/(1+EXP($J$12*(IF(ISNUMBER(AO36),AO36,0)-$J$11)))),IF($J$8="TOP_PERCENT",IF((COUNTIF(INDEX(Данные!$A$7:$CV$106,0,MATCH($J$9,Данные!$A$6:$CV$6,0)),"&gt;"&amp;IF(ISNUMBER(AO36),AO36,0))+COUNTIFS(INDEX(Данные!$A$7:$CV$106,0,MATCH($J$9,Данные!$A$6:$CV$6,0)),IF(ISNUMBER(AO36),AO36,0),Данные!$A$7:$A$106,"&lt;"&amp;$A36)+1)/COUNT(INDEX(Данные!$A$7:$CV$106,0,MATCH($J$9,Данные!$A$6:$CV$6,0)))&lt;=$J$11,$J$14,$J$15),IF($J$8="MANUAL_MU",MAX(Настройки!$B$14,MIN(1,IF(ISNUMBER(AO36),AO36,0))),IF($J$8="COUNT_FLAG_RULE",IF(IF(ISNUMBER(AO36),AO36,0)&lt;=$J$11,$J$14,IF(IF(ISNUMBER(AO36),AO36,0)&gt;=$J$12,$J$15,IF(OR(LOWER(LEFT(BT36&amp;"",2))="да",BT36=1),$J$13,$J$15))),IF(OR(AND($J$8="YES_NO",OR(LOWER(LEFT(AO36&amp;"",2))="да",AO36=1)),AND($J$8="THRESHOLD_GE",IF(ISNUMBER(AO36),AO36,0)&gt;=$J$11),AND($J$8="THRESHOLD_GT",IF(ISNUMBER(AO36),AO36,0)&gt;$J$11),AND($J$8="THRESHOLD_LE",IF(ISNUMBER(AO36),AO36,0)&lt;=$J$11),AND($J$8="THRESHOLD_LT",IF(ISNUMBER(AO36),AO36,0)&lt;$J$11),AND($J$8="CHANGE_PCT_GE",IF(IF(ISNUMBER(BT36),BT36,0)=0,IF(ISNUMBER(AO36),AO36,0)&gt;0,(IF(ISNUMBER(AO36),AO36,0)-IF(ISNUMBER(BT36),BT36,0))/ABS(IF(ISNUMBER(BT36),BT36,0))&gt;=$J$11)),AND($J$8="CHANGE_ABS_GE",ABS(IF(ISNUMBER(AO36),AO36,0)-IF(ISNUMBER(BT36),BT36,0))&gt;=$J$11),AND($J$8="COUNT_LT",IF(ISNUMBER(AO36),AO36,0)&lt;$J$11),AND($J$8="COUNT_LE",IF(ISNUMBER(AO36),AO36,0)&lt;=$J$11),AND($J$8="AND_YES",OR(LOWER(LEFT(AO36&amp;"",2))="да",AO36=1),OR(LOWER(LEFT(BT36&amp;"",2))="да",BT36=1)),AND($J$8="OR_YES",OR(OR(LOWER(LEFT(AO36&amp;"",2))="да",AO36=1),OR(LOWER(LEFT(BT36&amp;"",2))="да",BT36=1)))),$J$14,$J$15))))))))))</f>
        <v/>
      </c>
      <c r="K36" s="19" t="str">
        <f>IF($A36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36="#FIELD",AP36="",AND(OR($K$8="CHANGE_PCT_GE",$K$8="CHANGE_ABS_GE",$K$8="COUNT_FLAG_RULE",$K$8="AND_YES",$K$8="OR_YES"),OR(BU36="#FIELD",BU36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36)))),IF($K$18="LOW_MU",MAX(Настройки!$B$14,$K$16),IF($K$18="NEUTRAL",Настройки!$B$15,IF($K$18="IGNORE","IGNORE",IF(OR(AP36="#FIELD",BU36="#FIELD"),"Поле не найдено","Недостаточно данных")))),IF($K$8="SIGMOID_INC",MAX(Настройки!$B$14,$K$16+($K$17-$K$16)/(1+EXP(-$K$12*(IF(ISNUMBER(AP36),AP36,0)-$K$11)))),IF($K$8="SIGMOID_DEC",MAX(Настройки!$B$14,$K$16+($K$17-$K$16)/(1+EXP($K$12*(IF(ISNUMBER(AP36),AP36,0)-$K$11)))),IF($K$8="TOP_PERCENT",IF((COUNTIF(INDEX(Данные!$A$7:$CV$106,0,MATCH($K$9,Данные!$A$6:$CV$6,0)),"&gt;"&amp;IF(ISNUMBER(AP36),AP36,0))+COUNTIFS(INDEX(Данные!$A$7:$CV$106,0,MATCH($K$9,Данные!$A$6:$CV$6,0)),IF(ISNUMBER(AP36),AP36,0),Данные!$A$7:$A$106,"&lt;"&amp;$A36)+1)/COUNT(INDEX(Данные!$A$7:$CV$106,0,MATCH($K$9,Данные!$A$6:$CV$6,0)))&lt;=$K$11,$K$14,$K$15),IF($K$8="MANUAL_MU",MAX(Настройки!$B$14,MIN(1,IF(ISNUMBER(AP36),AP36,0))),IF($K$8="COUNT_FLAG_RULE",IF(IF(ISNUMBER(AP36),AP36,0)&lt;=$K$11,$K$14,IF(IF(ISNUMBER(AP36),AP36,0)&gt;=$K$12,$K$15,IF(OR(LOWER(LEFT(BU36&amp;"",2))="да",BU36=1),$K$13,$K$15))),IF(OR(AND($K$8="YES_NO",OR(LOWER(LEFT(AP36&amp;"",2))="да",AP36=1)),AND($K$8="THRESHOLD_GE",IF(ISNUMBER(AP36),AP36,0)&gt;=$K$11),AND($K$8="THRESHOLD_GT",IF(ISNUMBER(AP36),AP36,0)&gt;$K$11),AND($K$8="THRESHOLD_LE",IF(ISNUMBER(AP36),AP36,0)&lt;=$K$11),AND($K$8="THRESHOLD_LT",IF(ISNUMBER(AP36),AP36,0)&lt;$K$11),AND($K$8="CHANGE_PCT_GE",IF(IF(ISNUMBER(BU36),BU36,0)=0,IF(ISNUMBER(AP36),AP36,0)&gt;0,(IF(ISNUMBER(AP36),AP36,0)-IF(ISNUMBER(BU36),BU36,0))/ABS(IF(ISNUMBER(BU36),BU36,0))&gt;=$K$11)),AND($K$8="CHANGE_ABS_GE",ABS(IF(ISNUMBER(AP36),AP36,0)-IF(ISNUMBER(BU36),BU36,0))&gt;=$K$11),AND($K$8="COUNT_LT",IF(ISNUMBER(AP36),AP36,0)&lt;$K$11),AND($K$8="COUNT_LE",IF(ISNUMBER(AP36),AP36,0)&lt;=$K$11),AND($K$8="AND_YES",OR(LOWER(LEFT(AP36&amp;"",2))="да",AP36=1),OR(LOWER(LEFT(BU36&amp;"",2))="да",BU36=1)),AND($K$8="OR_YES",OR(OR(LOWER(LEFT(AP36&amp;"",2))="да",AP36=1),OR(LOWER(LEFT(BU36&amp;"",2))="да",BU36=1)))),$K$14,$K$15))))))))))</f>
        <v/>
      </c>
      <c r="L36" s="19" t="str">
        <f>IF($A36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36="#FIELD",AQ36="",AND(OR($L$8="CHANGE_PCT_GE",$L$8="CHANGE_ABS_GE",$L$8="COUNT_FLAG_RULE",$L$8="AND_YES",$L$8="OR_YES"),OR(BV36="#FIELD",BV36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36)))),IF($L$18="LOW_MU",MAX(Настройки!$B$14,$L$16),IF($L$18="NEUTRAL",Настройки!$B$15,IF($L$18="IGNORE","IGNORE",IF(OR(AQ36="#FIELD",BV36="#FIELD"),"Поле не найдено","Недостаточно данных")))),IF($L$8="SIGMOID_INC",MAX(Настройки!$B$14,$L$16+($L$17-$L$16)/(1+EXP(-$L$12*(IF(ISNUMBER(AQ36),AQ36,0)-$L$11)))),IF($L$8="SIGMOID_DEC",MAX(Настройки!$B$14,$L$16+($L$17-$L$16)/(1+EXP($L$12*(IF(ISNUMBER(AQ36),AQ36,0)-$L$11)))),IF($L$8="TOP_PERCENT",IF((COUNTIF(INDEX(Данные!$A$7:$CV$106,0,MATCH($L$9,Данные!$A$6:$CV$6,0)),"&gt;"&amp;IF(ISNUMBER(AQ36),AQ36,0))+COUNTIFS(INDEX(Данные!$A$7:$CV$106,0,MATCH($L$9,Данные!$A$6:$CV$6,0)),IF(ISNUMBER(AQ36),AQ36,0),Данные!$A$7:$A$106,"&lt;"&amp;$A36)+1)/COUNT(INDEX(Данные!$A$7:$CV$106,0,MATCH($L$9,Данные!$A$6:$CV$6,0)))&lt;=$L$11,$L$14,$L$15),IF($L$8="MANUAL_MU",MAX(Настройки!$B$14,MIN(1,IF(ISNUMBER(AQ36),AQ36,0))),IF($L$8="COUNT_FLAG_RULE",IF(IF(ISNUMBER(AQ36),AQ36,0)&lt;=$L$11,$L$14,IF(IF(ISNUMBER(AQ36),AQ36,0)&gt;=$L$12,$L$15,IF(OR(LOWER(LEFT(BV36&amp;"",2))="да",BV36=1),$L$13,$L$15))),IF(OR(AND($L$8="YES_NO",OR(LOWER(LEFT(AQ36&amp;"",2))="да",AQ36=1)),AND($L$8="THRESHOLD_GE",IF(ISNUMBER(AQ36),AQ36,0)&gt;=$L$11),AND($L$8="THRESHOLD_GT",IF(ISNUMBER(AQ36),AQ36,0)&gt;$L$11),AND($L$8="THRESHOLD_LE",IF(ISNUMBER(AQ36),AQ36,0)&lt;=$L$11),AND($L$8="THRESHOLD_LT",IF(ISNUMBER(AQ36),AQ36,0)&lt;$L$11),AND($L$8="CHANGE_PCT_GE",IF(IF(ISNUMBER(BV36),BV36,0)=0,IF(ISNUMBER(AQ36),AQ36,0)&gt;0,(IF(ISNUMBER(AQ36),AQ36,0)-IF(ISNUMBER(BV36),BV36,0))/ABS(IF(ISNUMBER(BV36),BV36,0))&gt;=$L$11)),AND($L$8="CHANGE_ABS_GE",ABS(IF(ISNUMBER(AQ36),AQ36,0)-IF(ISNUMBER(BV36),BV36,0))&gt;=$L$11),AND($L$8="COUNT_LT",IF(ISNUMBER(AQ36),AQ36,0)&lt;$L$11),AND($L$8="COUNT_LE",IF(ISNUMBER(AQ36),AQ36,0)&lt;=$L$11),AND($L$8="AND_YES",OR(LOWER(LEFT(AQ36&amp;"",2))="да",AQ36=1),OR(LOWER(LEFT(BV36&amp;"",2))="да",BV36=1)),AND($L$8="OR_YES",OR(OR(LOWER(LEFT(AQ36&amp;"",2))="да",AQ36=1),OR(LOWER(LEFT(BV36&amp;"",2))="да",BV36=1)))),$L$14,$L$15))))))))))</f>
        <v/>
      </c>
      <c r="M36" s="19" t="str">
        <f>IF($A36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36="#FIELD",AR36="",AND(OR($M$8="CHANGE_PCT_GE",$M$8="CHANGE_ABS_GE",$M$8="COUNT_FLAG_RULE",$M$8="AND_YES",$M$8="OR_YES"),OR(BW36="#FIELD",BW36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36)))),IF($M$18="LOW_MU",MAX(Настройки!$B$14,$M$16),IF($M$18="NEUTRAL",Настройки!$B$15,IF($M$18="IGNORE","IGNORE",IF(OR(AR36="#FIELD",BW36="#FIELD"),"Поле не найдено","Недостаточно данных")))),IF($M$8="SIGMOID_INC",MAX(Настройки!$B$14,$M$16+($M$17-$M$16)/(1+EXP(-$M$12*(IF(ISNUMBER(AR36),AR36,0)-$M$11)))),IF($M$8="SIGMOID_DEC",MAX(Настройки!$B$14,$M$16+($M$17-$M$16)/(1+EXP($M$12*(IF(ISNUMBER(AR36),AR36,0)-$M$11)))),IF($M$8="TOP_PERCENT",IF((COUNTIF(INDEX(Данные!$A$7:$CV$106,0,MATCH($M$9,Данные!$A$6:$CV$6,0)),"&gt;"&amp;IF(ISNUMBER(AR36),AR36,0))+COUNTIFS(INDEX(Данные!$A$7:$CV$106,0,MATCH($M$9,Данные!$A$6:$CV$6,0)),IF(ISNUMBER(AR36),AR36,0),Данные!$A$7:$A$106,"&lt;"&amp;$A36)+1)/COUNT(INDEX(Данные!$A$7:$CV$106,0,MATCH($M$9,Данные!$A$6:$CV$6,0)))&lt;=$M$11,$M$14,$M$15),IF($M$8="MANUAL_MU",MAX(Настройки!$B$14,MIN(1,IF(ISNUMBER(AR36),AR36,0))),IF($M$8="COUNT_FLAG_RULE",IF(IF(ISNUMBER(AR36),AR36,0)&lt;=$M$11,$M$14,IF(IF(ISNUMBER(AR36),AR36,0)&gt;=$M$12,$M$15,IF(OR(LOWER(LEFT(BW36&amp;"",2))="да",BW36=1),$M$13,$M$15))),IF(OR(AND($M$8="YES_NO",OR(LOWER(LEFT(AR36&amp;"",2))="да",AR36=1)),AND($M$8="THRESHOLD_GE",IF(ISNUMBER(AR36),AR36,0)&gt;=$M$11),AND($M$8="THRESHOLD_GT",IF(ISNUMBER(AR36),AR36,0)&gt;$M$11),AND($M$8="THRESHOLD_LE",IF(ISNUMBER(AR36),AR36,0)&lt;=$M$11),AND($M$8="THRESHOLD_LT",IF(ISNUMBER(AR36),AR36,0)&lt;$M$11),AND($M$8="CHANGE_PCT_GE",IF(IF(ISNUMBER(BW36),BW36,0)=0,IF(ISNUMBER(AR36),AR36,0)&gt;0,(IF(ISNUMBER(AR36),AR36,0)-IF(ISNUMBER(BW36),BW36,0))/ABS(IF(ISNUMBER(BW36),BW36,0))&gt;=$M$11)),AND($M$8="CHANGE_ABS_GE",ABS(IF(ISNUMBER(AR36),AR36,0)-IF(ISNUMBER(BW36),BW36,0))&gt;=$M$11),AND($M$8="COUNT_LT",IF(ISNUMBER(AR36),AR36,0)&lt;$M$11),AND($M$8="COUNT_LE",IF(ISNUMBER(AR36),AR36,0)&lt;=$M$11),AND($M$8="AND_YES",OR(LOWER(LEFT(AR36&amp;"",2))="да",AR36=1),OR(LOWER(LEFT(BW36&amp;"",2))="да",BW36=1)),AND($M$8="OR_YES",OR(OR(LOWER(LEFT(AR36&amp;"",2))="да",AR36=1),OR(LOWER(LEFT(BW36&amp;"",2))="да",BW36=1)))),$M$14,$M$15))))))))))</f>
        <v/>
      </c>
      <c r="N36" s="19" t="str">
        <f>IF($A36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36="#FIELD",AS36="",AND(OR($N$8="CHANGE_PCT_GE",$N$8="CHANGE_ABS_GE",$N$8="COUNT_FLAG_RULE",$N$8="AND_YES",$N$8="OR_YES"),OR(BX36="#FIELD",BX36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36)))),IF($N$18="LOW_MU",MAX(Настройки!$B$14,$N$16),IF($N$18="NEUTRAL",Настройки!$B$15,IF($N$18="IGNORE","IGNORE",IF(OR(AS36="#FIELD",BX36="#FIELD"),"Поле не найдено","Недостаточно данных")))),IF($N$8="SIGMOID_INC",MAX(Настройки!$B$14,$N$16+($N$17-$N$16)/(1+EXP(-$N$12*(IF(ISNUMBER(AS36),AS36,0)-$N$11)))),IF($N$8="SIGMOID_DEC",MAX(Настройки!$B$14,$N$16+($N$17-$N$16)/(1+EXP($N$12*(IF(ISNUMBER(AS36),AS36,0)-$N$11)))),IF($N$8="TOP_PERCENT",IF((COUNTIF(INDEX(Данные!$A$7:$CV$106,0,MATCH($N$9,Данные!$A$6:$CV$6,0)),"&gt;"&amp;IF(ISNUMBER(AS36),AS36,0))+COUNTIFS(INDEX(Данные!$A$7:$CV$106,0,MATCH($N$9,Данные!$A$6:$CV$6,0)),IF(ISNUMBER(AS36),AS36,0),Данные!$A$7:$A$106,"&lt;"&amp;$A36)+1)/COUNT(INDEX(Данные!$A$7:$CV$106,0,MATCH($N$9,Данные!$A$6:$CV$6,0)))&lt;=$N$11,$N$14,$N$15),IF($N$8="MANUAL_MU",MAX(Настройки!$B$14,MIN(1,IF(ISNUMBER(AS36),AS36,0))),IF($N$8="COUNT_FLAG_RULE",IF(IF(ISNUMBER(AS36),AS36,0)&lt;=$N$11,$N$14,IF(IF(ISNUMBER(AS36),AS36,0)&gt;=$N$12,$N$15,IF(OR(LOWER(LEFT(BX36&amp;"",2))="да",BX36=1),$N$13,$N$15))),IF(OR(AND($N$8="YES_NO",OR(LOWER(LEFT(AS36&amp;"",2))="да",AS36=1)),AND($N$8="THRESHOLD_GE",IF(ISNUMBER(AS36),AS36,0)&gt;=$N$11),AND($N$8="THRESHOLD_GT",IF(ISNUMBER(AS36),AS36,0)&gt;$N$11),AND($N$8="THRESHOLD_LE",IF(ISNUMBER(AS36),AS36,0)&lt;=$N$11),AND($N$8="THRESHOLD_LT",IF(ISNUMBER(AS36),AS36,0)&lt;$N$11),AND($N$8="CHANGE_PCT_GE",IF(IF(ISNUMBER(BX36),BX36,0)=0,IF(ISNUMBER(AS36),AS36,0)&gt;0,(IF(ISNUMBER(AS36),AS36,0)-IF(ISNUMBER(BX36),BX36,0))/ABS(IF(ISNUMBER(BX36),BX36,0))&gt;=$N$11)),AND($N$8="CHANGE_ABS_GE",ABS(IF(ISNUMBER(AS36),AS36,0)-IF(ISNUMBER(BX36),BX36,0))&gt;=$N$11),AND($N$8="COUNT_LT",IF(ISNUMBER(AS36),AS36,0)&lt;$N$11),AND($N$8="COUNT_LE",IF(ISNUMBER(AS36),AS36,0)&lt;=$N$11),AND($N$8="AND_YES",OR(LOWER(LEFT(AS36&amp;"",2))="да",AS36=1),OR(LOWER(LEFT(BX36&amp;"",2))="да",BX36=1)),AND($N$8="OR_YES",OR(OR(LOWER(LEFT(AS36&amp;"",2))="да",AS36=1),OR(LOWER(LEFT(BX36&amp;"",2))="да",BX36=1)))),$N$14,$N$15))))))))))</f>
        <v/>
      </c>
      <c r="O36" s="19" t="str">
        <f>IF($A36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36="#FIELD",AT36="",AND(OR($O$8="CHANGE_PCT_GE",$O$8="CHANGE_ABS_GE",$O$8="COUNT_FLAG_RULE",$O$8="AND_YES",$O$8="OR_YES"),OR(BY36="#FIELD",BY36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36)))),IF($O$18="LOW_MU",MAX(Настройки!$B$14,$O$16),IF($O$18="NEUTRAL",Настройки!$B$15,IF($O$18="IGNORE","IGNORE",IF(OR(AT36="#FIELD",BY36="#FIELD"),"Поле не найдено","Недостаточно данных")))),IF($O$8="SIGMOID_INC",MAX(Настройки!$B$14,$O$16+($O$17-$O$16)/(1+EXP(-$O$12*(IF(ISNUMBER(AT36),AT36,0)-$O$11)))),IF($O$8="SIGMOID_DEC",MAX(Настройки!$B$14,$O$16+($O$17-$O$16)/(1+EXP($O$12*(IF(ISNUMBER(AT36),AT36,0)-$O$11)))),IF($O$8="TOP_PERCENT",IF((COUNTIF(INDEX(Данные!$A$7:$CV$106,0,MATCH($O$9,Данные!$A$6:$CV$6,0)),"&gt;"&amp;IF(ISNUMBER(AT36),AT36,0))+COUNTIFS(INDEX(Данные!$A$7:$CV$106,0,MATCH($O$9,Данные!$A$6:$CV$6,0)),IF(ISNUMBER(AT36),AT36,0),Данные!$A$7:$A$106,"&lt;"&amp;$A36)+1)/COUNT(INDEX(Данные!$A$7:$CV$106,0,MATCH($O$9,Данные!$A$6:$CV$6,0)))&lt;=$O$11,$O$14,$O$15),IF($O$8="MANUAL_MU",MAX(Настройки!$B$14,MIN(1,IF(ISNUMBER(AT36),AT36,0))),IF($O$8="COUNT_FLAG_RULE",IF(IF(ISNUMBER(AT36),AT36,0)&lt;=$O$11,$O$14,IF(IF(ISNUMBER(AT36),AT36,0)&gt;=$O$12,$O$15,IF(OR(LOWER(LEFT(BY36&amp;"",2))="да",BY36=1),$O$13,$O$15))),IF(OR(AND($O$8="YES_NO",OR(LOWER(LEFT(AT36&amp;"",2))="да",AT36=1)),AND($O$8="THRESHOLD_GE",IF(ISNUMBER(AT36),AT36,0)&gt;=$O$11),AND($O$8="THRESHOLD_GT",IF(ISNUMBER(AT36),AT36,0)&gt;$O$11),AND($O$8="THRESHOLD_LE",IF(ISNUMBER(AT36),AT36,0)&lt;=$O$11),AND($O$8="THRESHOLD_LT",IF(ISNUMBER(AT36),AT36,0)&lt;$O$11),AND($O$8="CHANGE_PCT_GE",IF(IF(ISNUMBER(BY36),BY36,0)=0,IF(ISNUMBER(AT36),AT36,0)&gt;0,(IF(ISNUMBER(AT36),AT36,0)-IF(ISNUMBER(BY36),BY36,0))/ABS(IF(ISNUMBER(BY36),BY36,0))&gt;=$O$11)),AND($O$8="CHANGE_ABS_GE",ABS(IF(ISNUMBER(AT36),AT36,0)-IF(ISNUMBER(BY36),BY36,0))&gt;=$O$11),AND($O$8="COUNT_LT",IF(ISNUMBER(AT36),AT36,0)&lt;$O$11),AND($O$8="COUNT_LE",IF(ISNUMBER(AT36),AT36,0)&lt;=$O$11),AND($O$8="AND_YES",OR(LOWER(LEFT(AT36&amp;"",2))="да",AT36=1),OR(LOWER(LEFT(BY36&amp;"",2))="да",BY36=1)),AND($O$8="OR_YES",OR(OR(LOWER(LEFT(AT36&amp;"",2))="да",AT36=1),OR(LOWER(LEFT(BY36&amp;"",2))="да",BY36=1)))),$O$14,$O$15))))))))))</f>
        <v/>
      </c>
      <c r="P36" s="19" t="str">
        <f>IF($A36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36="#FIELD",AU36="",AND(OR($P$8="CHANGE_PCT_GE",$P$8="CHANGE_ABS_GE",$P$8="COUNT_FLAG_RULE",$P$8="AND_YES",$P$8="OR_YES"),OR(BZ36="#FIELD",BZ36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36)))),IF($P$18="LOW_MU",MAX(Настройки!$B$14,$P$16),IF($P$18="NEUTRAL",Настройки!$B$15,IF($P$18="IGNORE","IGNORE",IF(OR(AU36="#FIELD",BZ36="#FIELD"),"Поле не найдено","Недостаточно данных")))),IF($P$8="SIGMOID_INC",MAX(Настройки!$B$14,$P$16+($P$17-$P$16)/(1+EXP(-$P$12*(IF(ISNUMBER(AU36),AU36,0)-$P$11)))),IF($P$8="SIGMOID_DEC",MAX(Настройки!$B$14,$P$16+($P$17-$P$16)/(1+EXP($P$12*(IF(ISNUMBER(AU36),AU36,0)-$P$11)))),IF($P$8="TOP_PERCENT",IF((COUNTIF(INDEX(Данные!$A$7:$CV$106,0,MATCH($P$9,Данные!$A$6:$CV$6,0)),"&gt;"&amp;IF(ISNUMBER(AU36),AU36,0))+COUNTIFS(INDEX(Данные!$A$7:$CV$106,0,MATCH($P$9,Данные!$A$6:$CV$6,0)),IF(ISNUMBER(AU36),AU36,0),Данные!$A$7:$A$106,"&lt;"&amp;$A36)+1)/COUNT(INDEX(Данные!$A$7:$CV$106,0,MATCH($P$9,Данные!$A$6:$CV$6,0)))&lt;=$P$11,$P$14,$P$15),IF($P$8="MANUAL_MU",MAX(Настройки!$B$14,MIN(1,IF(ISNUMBER(AU36),AU36,0))),IF($P$8="COUNT_FLAG_RULE",IF(IF(ISNUMBER(AU36),AU36,0)&lt;=$P$11,$P$14,IF(IF(ISNUMBER(AU36),AU36,0)&gt;=$P$12,$P$15,IF(OR(LOWER(LEFT(BZ36&amp;"",2))="да",BZ36=1),$P$13,$P$15))),IF(OR(AND($P$8="YES_NO",OR(LOWER(LEFT(AU36&amp;"",2))="да",AU36=1)),AND($P$8="THRESHOLD_GE",IF(ISNUMBER(AU36),AU36,0)&gt;=$P$11),AND($P$8="THRESHOLD_GT",IF(ISNUMBER(AU36),AU36,0)&gt;$P$11),AND($P$8="THRESHOLD_LE",IF(ISNUMBER(AU36),AU36,0)&lt;=$P$11),AND($P$8="THRESHOLD_LT",IF(ISNUMBER(AU36),AU36,0)&lt;$P$11),AND($P$8="CHANGE_PCT_GE",IF(IF(ISNUMBER(BZ36),BZ36,0)=0,IF(ISNUMBER(AU36),AU36,0)&gt;0,(IF(ISNUMBER(AU36),AU36,0)-IF(ISNUMBER(BZ36),BZ36,0))/ABS(IF(ISNUMBER(BZ36),BZ36,0))&gt;=$P$11)),AND($P$8="CHANGE_ABS_GE",ABS(IF(ISNUMBER(AU36),AU36,0)-IF(ISNUMBER(BZ36),BZ36,0))&gt;=$P$11),AND($P$8="COUNT_LT",IF(ISNUMBER(AU36),AU36,0)&lt;$P$11),AND($P$8="COUNT_LE",IF(ISNUMBER(AU36),AU36,0)&lt;=$P$11),AND($P$8="AND_YES",OR(LOWER(LEFT(AU36&amp;"",2))="да",AU36=1),OR(LOWER(LEFT(BZ36&amp;"",2))="да",BZ36=1)),AND($P$8="OR_YES",OR(OR(LOWER(LEFT(AU36&amp;"",2))="да",AU36=1),OR(LOWER(LEFT(BZ36&amp;"",2))="да",BZ36=1)))),$P$14,$P$15))))))))))</f>
        <v/>
      </c>
      <c r="Q36" s="19" t="str">
        <f>IF($A36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36="#FIELD",AV36="",AND(OR($Q$8="CHANGE_PCT_GE",$Q$8="CHANGE_ABS_GE",$Q$8="COUNT_FLAG_RULE",$Q$8="AND_YES",$Q$8="OR_YES"),OR(CA36="#FIELD",CA36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36)))),IF($Q$18="LOW_MU",MAX(Настройки!$B$14,$Q$16),IF($Q$18="NEUTRAL",Настройки!$B$15,IF($Q$18="IGNORE","IGNORE",IF(OR(AV36="#FIELD",CA36="#FIELD"),"Поле не найдено","Недостаточно данных")))),IF($Q$8="SIGMOID_INC",MAX(Настройки!$B$14,$Q$16+($Q$17-$Q$16)/(1+EXP(-$Q$12*(IF(ISNUMBER(AV36),AV36,0)-$Q$11)))),IF($Q$8="SIGMOID_DEC",MAX(Настройки!$B$14,$Q$16+($Q$17-$Q$16)/(1+EXP($Q$12*(IF(ISNUMBER(AV36),AV36,0)-$Q$11)))),IF($Q$8="TOP_PERCENT",IF((COUNTIF(INDEX(Данные!$A$7:$CV$106,0,MATCH($Q$9,Данные!$A$6:$CV$6,0)),"&gt;"&amp;IF(ISNUMBER(AV36),AV36,0))+COUNTIFS(INDEX(Данные!$A$7:$CV$106,0,MATCH($Q$9,Данные!$A$6:$CV$6,0)),IF(ISNUMBER(AV36),AV36,0),Данные!$A$7:$A$106,"&lt;"&amp;$A36)+1)/COUNT(INDEX(Данные!$A$7:$CV$106,0,MATCH($Q$9,Данные!$A$6:$CV$6,0)))&lt;=$Q$11,$Q$14,$Q$15),IF($Q$8="MANUAL_MU",MAX(Настройки!$B$14,MIN(1,IF(ISNUMBER(AV36),AV36,0))),IF($Q$8="COUNT_FLAG_RULE",IF(IF(ISNUMBER(AV36),AV36,0)&lt;=$Q$11,$Q$14,IF(IF(ISNUMBER(AV36),AV36,0)&gt;=$Q$12,$Q$15,IF(OR(LOWER(LEFT(CA36&amp;"",2))="да",CA36=1),$Q$13,$Q$15))),IF(OR(AND($Q$8="YES_NO",OR(LOWER(LEFT(AV36&amp;"",2))="да",AV36=1)),AND($Q$8="THRESHOLD_GE",IF(ISNUMBER(AV36),AV36,0)&gt;=$Q$11),AND($Q$8="THRESHOLD_GT",IF(ISNUMBER(AV36),AV36,0)&gt;$Q$11),AND($Q$8="THRESHOLD_LE",IF(ISNUMBER(AV36),AV36,0)&lt;=$Q$11),AND($Q$8="THRESHOLD_LT",IF(ISNUMBER(AV36),AV36,0)&lt;$Q$11),AND($Q$8="CHANGE_PCT_GE",IF(IF(ISNUMBER(CA36),CA36,0)=0,IF(ISNUMBER(AV36),AV36,0)&gt;0,(IF(ISNUMBER(AV36),AV36,0)-IF(ISNUMBER(CA36),CA36,0))/ABS(IF(ISNUMBER(CA36),CA36,0))&gt;=$Q$11)),AND($Q$8="CHANGE_ABS_GE",ABS(IF(ISNUMBER(AV36),AV36,0)-IF(ISNUMBER(CA36),CA36,0))&gt;=$Q$11),AND($Q$8="COUNT_LT",IF(ISNUMBER(AV36),AV36,0)&lt;$Q$11),AND($Q$8="COUNT_LE",IF(ISNUMBER(AV36),AV36,0)&lt;=$Q$11),AND($Q$8="AND_YES",OR(LOWER(LEFT(AV36&amp;"",2))="да",AV36=1),OR(LOWER(LEFT(CA36&amp;"",2))="да",CA36=1)),AND($Q$8="OR_YES",OR(OR(LOWER(LEFT(AV36&amp;"",2))="да",AV36=1),OR(LOWER(LEFT(CA36&amp;"",2))="да",CA36=1)))),$Q$14,$Q$15))))))))))</f>
        <v/>
      </c>
      <c r="R36" s="69" t="str">
        <f>IF($A36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36="#FIELD",AW36="",AND(OR($R$8="CHANGE_PCT_GE",$R$8="CHANGE_ABS_GE",$R$8="COUNT_FLAG_RULE",$R$8="AND_YES",$R$8="OR_YES"),OR(CB36="#FIELD",CB36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36)))),IF($R$18="LOW_MU",MAX(Настройки!$B$14,$R$16),IF($R$18="NEUTRAL",Настройки!$B$15,IF($R$18="IGNORE","IGNORE",IF(OR(AW36="#FIELD",CB36="#FIELD"),"Поле не найдено","Недостаточно данных")))),IF($R$8="SIGMOID_INC",MAX(Настройки!$B$14,$R$16+($R$17-$R$16)/(1+EXP(-$R$12*(IF(ISNUMBER(AW36),AW36,0)-$R$11)))),IF($R$8="SIGMOID_DEC",MAX(Настройки!$B$14,$R$16+($R$17-$R$16)/(1+EXP($R$12*(IF(ISNUMBER(AW36),AW36,0)-$R$11)))),IF($R$8="TOP_PERCENT",IF((COUNTIF(INDEX(Данные!$A$7:$CV$106,0,MATCH($R$9,Данные!$A$6:$CV$6,0)),"&gt;"&amp;IF(ISNUMBER(AW36),AW36,0))+COUNTIFS(INDEX(Данные!$A$7:$CV$106,0,MATCH($R$9,Данные!$A$6:$CV$6,0)),IF(ISNUMBER(AW36),AW36,0),Данные!$A$7:$A$106,"&lt;"&amp;$A36)+1)/COUNT(INDEX(Данные!$A$7:$CV$106,0,MATCH($R$9,Данные!$A$6:$CV$6,0)))&lt;=$R$11,$R$14,$R$15),IF($R$8="MANUAL_MU",MAX(Настройки!$B$14,MIN(1,IF(ISNUMBER(AW36),AW36,0))),IF($R$8="COUNT_FLAG_RULE",IF(IF(ISNUMBER(AW36),AW36,0)&lt;=$R$11,$R$14,IF(IF(ISNUMBER(AW36),AW36,0)&gt;=$R$12,$R$15,IF(OR(LOWER(LEFT(CB36&amp;"",2))="да",CB36=1),$R$13,$R$15))),IF(OR(AND($R$8="YES_NO",OR(LOWER(LEFT(AW36&amp;"",2))="да",AW36=1)),AND($R$8="THRESHOLD_GE",IF(ISNUMBER(AW36),AW36,0)&gt;=$R$11),AND($R$8="THRESHOLD_GT",IF(ISNUMBER(AW36),AW36,0)&gt;$R$11),AND($R$8="THRESHOLD_LE",IF(ISNUMBER(AW36),AW36,0)&lt;=$R$11),AND($R$8="THRESHOLD_LT",IF(ISNUMBER(AW36),AW36,0)&lt;$R$11),AND($R$8="CHANGE_PCT_GE",IF(IF(ISNUMBER(CB36),CB36,0)=0,IF(ISNUMBER(AW36),AW36,0)&gt;0,(IF(ISNUMBER(AW36),AW36,0)-IF(ISNUMBER(CB36),CB36,0))/ABS(IF(ISNUMBER(CB36),CB36,0))&gt;=$R$11)),AND($R$8="CHANGE_ABS_GE",ABS(IF(ISNUMBER(AW36),AW36,0)-IF(ISNUMBER(CB36),CB36,0))&gt;=$R$11),AND($R$8="COUNT_LT",IF(ISNUMBER(AW36),AW36,0)&lt;$R$11),AND($R$8="COUNT_LE",IF(ISNUMBER(AW36),AW36,0)&lt;=$R$11),AND($R$8="AND_YES",OR(LOWER(LEFT(AW36&amp;"",2))="да",AW36=1),OR(LOWER(LEFT(CB36&amp;"",2))="да",CB36=1)),AND($R$8="OR_YES",OR(OR(LOWER(LEFT(AW36&amp;"",2))="да",AW36=1),OR(LOWER(LEFT(CB36&amp;"",2))="да",CB36=1)))),$R$14,$R$15))))))))))</f>
        <v/>
      </c>
      <c r="S36" s="70" t="str">
        <f>IF($A36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36="#FIELD",AX36="",AND(OR($S$8="CHANGE_PCT_GE",$S$8="CHANGE_ABS_GE",$S$8="COUNT_FLAG_RULE",$S$8="AND_YES",$S$8="OR_YES"),OR(CC36="#FIELD",CC36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36)))),IF($S$18="LOW_MU",MAX(Настройки!$B$14,$S$16),IF($S$18="NEUTRAL",Настройки!$B$15,IF($S$18="IGNORE","IGNORE",IF(OR(AX36="#FIELD",CC36="#FIELD"),"Поле не найдено","Недостаточно данных")))),IF($S$8="SIGMOID_INC",MAX(Настройки!$B$14,$S$16+($S$17-$S$16)/(1+EXP(-$S$12*(IF(ISNUMBER(AX36),AX36,0)-$S$11)))),IF($S$8="SIGMOID_DEC",MAX(Настройки!$B$14,$S$16+($S$17-$S$16)/(1+EXP($S$12*(IF(ISNUMBER(AX36),AX36,0)-$S$11)))),IF($S$8="TOP_PERCENT",IF((COUNTIF(INDEX(Данные!$A$7:$CV$106,0,MATCH($S$9,Данные!$A$6:$CV$6,0)),"&gt;"&amp;IF(ISNUMBER(AX36),AX36,0))+COUNTIFS(INDEX(Данные!$A$7:$CV$106,0,MATCH($S$9,Данные!$A$6:$CV$6,0)),IF(ISNUMBER(AX36),AX36,0),Данные!$A$7:$A$106,"&lt;"&amp;$A36)+1)/COUNT(INDEX(Данные!$A$7:$CV$106,0,MATCH($S$9,Данные!$A$6:$CV$6,0)))&lt;=$S$11,$S$14,$S$15),IF($S$8="MANUAL_MU",MAX(Настройки!$B$14,MIN(1,IF(ISNUMBER(AX36),AX36,0))),IF($S$8="COUNT_FLAG_RULE",IF(IF(ISNUMBER(AX36),AX36,0)&lt;=$S$11,$S$14,IF(IF(ISNUMBER(AX36),AX36,0)&gt;=$S$12,$S$15,IF(OR(LOWER(LEFT(CC36&amp;"",2))="да",CC36=1),$S$13,$S$15))),IF(OR(AND($S$8="YES_NO",OR(LOWER(LEFT(AX36&amp;"",2))="да",AX36=1)),AND($S$8="THRESHOLD_GE",IF(ISNUMBER(AX36),AX36,0)&gt;=$S$11),AND($S$8="THRESHOLD_GT",IF(ISNUMBER(AX36),AX36,0)&gt;$S$11),AND($S$8="THRESHOLD_LE",IF(ISNUMBER(AX36),AX36,0)&lt;=$S$11),AND($S$8="THRESHOLD_LT",IF(ISNUMBER(AX36),AX36,0)&lt;$S$11),AND($S$8="CHANGE_PCT_GE",IF(IF(ISNUMBER(CC36),CC36,0)=0,IF(ISNUMBER(AX36),AX36,0)&gt;0,(IF(ISNUMBER(AX36),AX36,0)-IF(ISNUMBER(CC36),CC36,0))/ABS(IF(ISNUMBER(CC36),CC36,0))&gt;=$S$11)),AND($S$8="CHANGE_ABS_GE",ABS(IF(ISNUMBER(AX36),AX36,0)-IF(ISNUMBER(CC36),CC36,0))&gt;=$S$11),AND($S$8="COUNT_LT",IF(ISNUMBER(AX36),AX36,0)&lt;$S$11),AND($S$8="COUNT_LE",IF(ISNUMBER(AX36),AX36,0)&lt;=$S$11),AND($S$8="AND_YES",OR(LOWER(LEFT(AX36&amp;"",2))="да",AX36=1),OR(LOWER(LEFT(CC36&amp;"",2))="да",CC36=1)),AND($S$8="OR_YES",OR(OR(LOWER(LEFT(AX36&amp;"",2))="да",AX36=1),OR(LOWER(LEFT(CC36&amp;"",2))="да",CC36=1)))),$S$14,$S$15))))))))))</f>
        <v/>
      </c>
      <c r="T36" s="70" t="str">
        <f>IF($A36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36="#FIELD",AY36="",AND(OR($T$8="CHANGE_PCT_GE",$T$8="CHANGE_ABS_GE",$T$8="COUNT_FLAG_RULE",$T$8="AND_YES",$T$8="OR_YES"),OR(CD36="#FIELD",CD36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36)))),IF($T$18="LOW_MU",MAX(Настройки!$B$14,$T$16),IF($T$18="NEUTRAL",Настройки!$B$15,IF($T$18="IGNORE","IGNORE",IF(OR(AY36="#FIELD",CD36="#FIELD"),"Поле не найдено","Недостаточно данных")))),IF($T$8="SIGMOID_INC",MAX(Настройки!$B$14,$T$16+($T$17-$T$16)/(1+EXP(-$T$12*(IF(ISNUMBER(AY36),AY36,0)-$T$11)))),IF($T$8="SIGMOID_DEC",MAX(Настройки!$B$14,$T$16+($T$17-$T$16)/(1+EXP($T$12*(IF(ISNUMBER(AY36),AY36,0)-$T$11)))),IF($T$8="TOP_PERCENT",IF((COUNTIF(INDEX(Данные!$A$7:$CV$106,0,MATCH($T$9,Данные!$A$6:$CV$6,0)),"&gt;"&amp;IF(ISNUMBER(AY36),AY36,0))+COUNTIFS(INDEX(Данные!$A$7:$CV$106,0,MATCH($T$9,Данные!$A$6:$CV$6,0)),IF(ISNUMBER(AY36),AY36,0),Данные!$A$7:$A$106,"&lt;"&amp;$A36)+1)/COUNT(INDEX(Данные!$A$7:$CV$106,0,MATCH($T$9,Данные!$A$6:$CV$6,0)))&lt;=$T$11,$T$14,$T$15),IF($T$8="MANUAL_MU",MAX(Настройки!$B$14,MIN(1,IF(ISNUMBER(AY36),AY36,0))),IF($T$8="COUNT_FLAG_RULE",IF(IF(ISNUMBER(AY36),AY36,0)&lt;=$T$11,$T$14,IF(IF(ISNUMBER(AY36),AY36,0)&gt;=$T$12,$T$15,IF(OR(LOWER(LEFT(CD36&amp;"",2))="да",CD36=1),$T$13,$T$15))),IF(OR(AND($T$8="YES_NO",OR(LOWER(LEFT(AY36&amp;"",2))="да",AY36=1)),AND($T$8="THRESHOLD_GE",IF(ISNUMBER(AY36),AY36,0)&gt;=$T$11),AND($T$8="THRESHOLD_GT",IF(ISNUMBER(AY36),AY36,0)&gt;$T$11),AND($T$8="THRESHOLD_LE",IF(ISNUMBER(AY36),AY36,0)&lt;=$T$11),AND($T$8="THRESHOLD_LT",IF(ISNUMBER(AY36),AY36,0)&lt;$T$11),AND($T$8="CHANGE_PCT_GE",IF(IF(ISNUMBER(CD36),CD36,0)=0,IF(ISNUMBER(AY36),AY36,0)&gt;0,(IF(ISNUMBER(AY36),AY36,0)-IF(ISNUMBER(CD36),CD36,0))/ABS(IF(ISNUMBER(CD36),CD36,0))&gt;=$T$11)),AND($T$8="CHANGE_ABS_GE",ABS(IF(ISNUMBER(AY36),AY36,0)-IF(ISNUMBER(CD36),CD36,0))&gt;=$T$11),AND($T$8="COUNT_LT",IF(ISNUMBER(AY36),AY36,0)&lt;$T$11),AND($T$8="COUNT_LE",IF(ISNUMBER(AY36),AY36,0)&lt;=$T$11),AND($T$8="AND_YES",OR(LOWER(LEFT(AY36&amp;"",2))="да",AY36=1),OR(LOWER(LEFT(CD36&amp;"",2))="да",CD36=1)),AND($T$8="OR_YES",OR(OR(LOWER(LEFT(AY36&amp;"",2))="да",AY36=1),OR(LOWER(LEFT(CD36&amp;"",2))="да",CD36=1)))),$T$14,$T$15))))))))))</f>
        <v/>
      </c>
      <c r="U36" s="70" t="str">
        <f>IF($A36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36="#FIELD",AZ36="",AND(OR($U$8="CHANGE_PCT_GE",$U$8="CHANGE_ABS_GE",$U$8="COUNT_FLAG_RULE",$U$8="AND_YES",$U$8="OR_YES"),OR(CE36="#FIELD",CE36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36)))),IF($U$18="LOW_MU",MAX(Настройки!$B$14,$U$16),IF($U$18="NEUTRAL",Настройки!$B$15,IF($U$18="IGNORE","IGNORE",IF(OR(AZ36="#FIELD",CE36="#FIELD"),"Поле не найдено","Недостаточно данных")))),IF($U$8="SIGMOID_INC",MAX(Настройки!$B$14,$U$16+($U$17-$U$16)/(1+EXP(-$U$12*(IF(ISNUMBER(AZ36),AZ36,0)-$U$11)))),IF($U$8="SIGMOID_DEC",MAX(Настройки!$B$14,$U$16+($U$17-$U$16)/(1+EXP($U$12*(IF(ISNUMBER(AZ36),AZ36,0)-$U$11)))),IF($U$8="TOP_PERCENT",IF((COUNTIF(INDEX(Данные!$A$7:$CV$106,0,MATCH($U$9,Данные!$A$6:$CV$6,0)),"&gt;"&amp;IF(ISNUMBER(AZ36),AZ36,0))+COUNTIFS(INDEX(Данные!$A$7:$CV$106,0,MATCH($U$9,Данные!$A$6:$CV$6,0)),IF(ISNUMBER(AZ36),AZ36,0),Данные!$A$7:$A$106,"&lt;"&amp;$A36)+1)/COUNT(INDEX(Данные!$A$7:$CV$106,0,MATCH($U$9,Данные!$A$6:$CV$6,0)))&lt;=$U$11,$U$14,$U$15),IF($U$8="MANUAL_MU",MAX(Настройки!$B$14,MIN(1,IF(ISNUMBER(AZ36),AZ36,0))),IF($U$8="COUNT_FLAG_RULE",IF(IF(ISNUMBER(AZ36),AZ36,0)&lt;=$U$11,$U$14,IF(IF(ISNUMBER(AZ36),AZ36,0)&gt;=$U$12,$U$15,IF(OR(LOWER(LEFT(CE36&amp;"",2))="да",CE36=1),$U$13,$U$15))),IF(OR(AND($U$8="YES_NO",OR(LOWER(LEFT(AZ36&amp;"",2))="да",AZ36=1)),AND($U$8="THRESHOLD_GE",IF(ISNUMBER(AZ36),AZ36,0)&gt;=$U$11),AND($U$8="THRESHOLD_GT",IF(ISNUMBER(AZ36),AZ36,0)&gt;$U$11),AND($U$8="THRESHOLD_LE",IF(ISNUMBER(AZ36),AZ36,0)&lt;=$U$11),AND($U$8="THRESHOLD_LT",IF(ISNUMBER(AZ36),AZ36,0)&lt;$U$11),AND($U$8="CHANGE_PCT_GE",IF(IF(ISNUMBER(CE36),CE36,0)=0,IF(ISNUMBER(AZ36),AZ36,0)&gt;0,(IF(ISNUMBER(AZ36),AZ36,0)-IF(ISNUMBER(CE36),CE36,0))/ABS(IF(ISNUMBER(CE36),CE36,0))&gt;=$U$11)),AND($U$8="CHANGE_ABS_GE",ABS(IF(ISNUMBER(AZ36),AZ36,0)-IF(ISNUMBER(CE36),CE36,0))&gt;=$U$11),AND($U$8="COUNT_LT",IF(ISNUMBER(AZ36),AZ36,0)&lt;$U$11),AND($U$8="COUNT_LE",IF(ISNUMBER(AZ36),AZ36,0)&lt;=$U$11),AND($U$8="AND_YES",OR(LOWER(LEFT(AZ36&amp;"",2))="да",AZ36=1),OR(LOWER(LEFT(CE36&amp;"",2))="да",CE36=1)),AND($U$8="OR_YES",OR(OR(LOWER(LEFT(AZ36&amp;"",2))="да",AZ36=1),OR(LOWER(LEFT(CE36&amp;"",2))="да",CE36=1)))),$U$14,$U$15))))))))))</f>
        <v/>
      </c>
      <c r="V36" s="70" t="str">
        <f>IF($A36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36="#FIELD",BA36="",AND(OR($V$8="CHANGE_PCT_GE",$V$8="CHANGE_ABS_GE",$V$8="COUNT_FLAG_RULE",$V$8="AND_YES",$V$8="OR_YES"),OR(CF36="#FIELD",CF36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36)))),IF($V$18="LOW_MU",MAX(Настройки!$B$14,$V$16),IF($V$18="NEUTRAL",Настройки!$B$15,IF($V$18="IGNORE","IGNORE",IF(OR(BA36="#FIELD",CF36="#FIELD"),"Поле не найдено","Недостаточно данных")))),IF($V$8="SIGMOID_INC",MAX(Настройки!$B$14,$V$16+($V$17-$V$16)/(1+EXP(-$V$12*(IF(ISNUMBER(BA36),BA36,0)-$V$11)))),IF($V$8="SIGMOID_DEC",MAX(Настройки!$B$14,$V$16+($V$17-$V$16)/(1+EXP($V$12*(IF(ISNUMBER(BA36),BA36,0)-$V$11)))),IF($V$8="TOP_PERCENT",IF((COUNTIF(INDEX(Данные!$A$7:$CV$106,0,MATCH($V$9,Данные!$A$6:$CV$6,0)),"&gt;"&amp;IF(ISNUMBER(BA36),BA36,0))+COUNTIFS(INDEX(Данные!$A$7:$CV$106,0,MATCH($V$9,Данные!$A$6:$CV$6,0)),IF(ISNUMBER(BA36),BA36,0),Данные!$A$7:$A$106,"&lt;"&amp;$A36)+1)/COUNT(INDEX(Данные!$A$7:$CV$106,0,MATCH($V$9,Данные!$A$6:$CV$6,0)))&lt;=$V$11,$V$14,$V$15),IF($V$8="MANUAL_MU",MAX(Настройки!$B$14,MIN(1,IF(ISNUMBER(BA36),BA36,0))),IF($V$8="COUNT_FLAG_RULE",IF(IF(ISNUMBER(BA36),BA36,0)&lt;=$V$11,$V$14,IF(IF(ISNUMBER(BA36),BA36,0)&gt;=$V$12,$V$15,IF(OR(LOWER(LEFT(CF36&amp;"",2))="да",CF36=1),$V$13,$V$15))),IF(OR(AND($V$8="YES_NO",OR(LOWER(LEFT(BA36&amp;"",2))="да",BA36=1)),AND($V$8="THRESHOLD_GE",IF(ISNUMBER(BA36),BA36,0)&gt;=$V$11),AND($V$8="THRESHOLD_GT",IF(ISNUMBER(BA36),BA36,0)&gt;$V$11),AND($V$8="THRESHOLD_LE",IF(ISNUMBER(BA36),BA36,0)&lt;=$V$11),AND($V$8="THRESHOLD_LT",IF(ISNUMBER(BA36),BA36,0)&lt;$V$11),AND($V$8="CHANGE_PCT_GE",IF(IF(ISNUMBER(CF36),CF36,0)=0,IF(ISNUMBER(BA36),BA36,0)&gt;0,(IF(ISNUMBER(BA36),BA36,0)-IF(ISNUMBER(CF36),CF36,0))/ABS(IF(ISNUMBER(CF36),CF36,0))&gt;=$V$11)),AND($V$8="CHANGE_ABS_GE",ABS(IF(ISNUMBER(BA36),BA36,0)-IF(ISNUMBER(CF36),CF36,0))&gt;=$V$11),AND($V$8="COUNT_LT",IF(ISNUMBER(BA36),BA36,0)&lt;$V$11),AND($V$8="COUNT_LE",IF(ISNUMBER(BA36),BA36,0)&lt;=$V$11),AND($V$8="AND_YES",OR(LOWER(LEFT(BA36&amp;"",2))="да",BA36=1),OR(LOWER(LEFT(CF36&amp;"",2))="да",CF36=1)),AND($V$8="OR_YES",OR(OR(LOWER(LEFT(BA36&amp;"",2))="да",BA36=1),OR(LOWER(LEFT(CF36&amp;"",2))="да",CF36=1)))),$V$14,$V$15))))))))))</f>
        <v/>
      </c>
      <c r="W36" s="70" t="str">
        <f>IF($A36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36="#FIELD",BB36="",AND(OR($W$8="CHANGE_PCT_GE",$W$8="CHANGE_ABS_GE",$W$8="COUNT_FLAG_RULE",$W$8="AND_YES",$W$8="OR_YES"),OR(CG36="#FIELD",CG36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36)))),IF($W$18="LOW_MU",MAX(Настройки!$B$14,$W$16),IF($W$18="NEUTRAL",Настройки!$B$15,IF($W$18="IGNORE","IGNORE",IF(OR(BB36="#FIELD",CG36="#FIELD"),"Поле не найдено","Недостаточно данных")))),IF($W$8="SIGMOID_INC",MAX(Настройки!$B$14,$W$16+($W$17-$W$16)/(1+EXP(-$W$12*(IF(ISNUMBER(BB36),BB36,0)-$W$11)))),IF($W$8="SIGMOID_DEC",MAX(Настройки!$B$14,$W$16+($W$17-$W$16)/(1+EXP($W$12*(IF(ISNUMBER(BB36),BB36,0)-$W$11)))),IF($W$8="TOP_PERCENT",IF((COUNTIF(INDEX(Данные!$A$7:$CV$106,0,MATCH($W$9,Данные!$A$6:$CV$6,0)),"&gt;"&amp;IF(ISNUMBER(BB36),BB36,0))+COUNTIFS(INDEX(Данные!$A$7:$CV$106,0,MATCH($W$9,Данные!$A$6:$CV$6,0)),IF(ISNUMBER(BB36),BB36,0),Данные!$A$7:$A$106,"&lt;"&amp;$A36)+1)/COUNT(INDEX(Данные!$A$7:$CV$106,0,MATCH($W$9,Данные!$A$6:$CV$6,0)))&lt;=$W$11,$W$14,$W$15),IF($W$8="MANUAL_MU",MAX(Настройки!$B$14,MIN(1,IF(ISNUMBER(BB36),BB36,0))),IF($W$8="COUNT_FLAG_RULE",IF(IF(ISNUMBER(BB36),BB36,0)&lt;=$W$11,$W$14,IF(IF(ISNUMBER(BB36),BB36,0)&gt;=$W$12,$W$15,IF(OR(LOWER(LEFT(CG36&amp;"",2))="да",CG36=1),$W$13,$W$15))),IF(OR(AND($W$8="YES_NO",OR(LOWER(LEFT(BB36&amp;"",2))="да",BB36=1)),AND($W$8="THRESHOLD_GE",IF(ISNUMBER(BB36),BB36,0)&gt;=$W$11),AND($W$8="THRESHOLD_GT",IF(ISNUMBER(BB36),BB36,0)&gt;$W$11),AND($W$8="THRESHOLD_LE",IF(ISNUMBER(BB36),BB36,0)&lt;=$W$11),AND($W$8="THRESHOLD_LT",IF(ISNUMBER(BB36),BB36,0)&lt;$W$11),AND($W$8="CHANGE_PCT_GE",IF(IF(ISNUMBER(CG36),CG36,0)=0,IF(ISNUMBER(BB36),BB36,0)&gt;0,(IF(ISNUMBER(BB36),BB36,0)-IF(ISNUMBER(CG36),CG36,0))/ABS(IF(ISNUMBER(CG36),CG36,0))&gt;=$W$11)),AND($W$8="CHANGE_ABS_GE",ABS(IF(ISNUMBER(BB36),BB36,0)-IF(ISNUMBER(CG36),CG36,0))&gt;=$W$11),AND($W$8="COUNT_LT",IF(ISNUMBER(BB36),BB36,0)&lt;$W$11),AND($W$8="COUNT_LE",IF(ISNUMBER(BB36),BB36,0)&lt;=$W$11),AND($W$8="AND_YES",OR(LOWER(LEFT(BB36&amp;"",2))="да",BB36=1),OR(LOWER(LEFT(CG36&amp;"",2))="да",CG36=1)),AND($W$8="OR_YES",OR(OR(LOWER(LEFT(BB36&amp;"",2))="да",BB36=1),OR(LOWER(LEFT(CG36&amp;"",2))="да",CG36=1)))),$W$14,$W$15))))))))))</f>
        <v/>
      </c>
      <c r="X36" s="70" t="str">
        <f>IF($A36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36="#FIELD",BC36="",AND(OR($X$8="CHANGE_PCT_GE",$X$8="CHANGE_ABS_GE",$X$8="COUNT_FLAG_RULE",$X$8="AND_YES",$X$8="OR_YES"),OR(CH36="#FIELD",CH36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36)))),IF($X$18="LOW_MU",MAX(Настройки!$B$14,$X$16),IF($X$18="NEUTRAL",Настройки!$B$15,IF($X$18="IGNORE","IGNORE",IF(OR(BC36="#FIELD",CH36="#FIELD"),"Поле не найдено","Недостаточно данных")))),IF($X$8="SIGMOID_INC",MAX(Настройки!$B$14,$X$16+($X$17-$X$16)/(1+EXP(-$X$12*(IF(ISNUMBER(BC36),BC36,0)-$X$11)))),IF($X$8="SIGMOID_DEC",MAX(Настройки!$B$14,$X$16+($X$17-$X$16)/(1+EXP($X$12*(IF(ISNUMBER(BC36),BC36,0)-$X$11)))),IF($X$8="TOP_PERCENT",IF((COUNTIF(INDEX(Данные!$A$7:$CV$106,0,MATCH($X$9,Данные!$A$6:$CV$6,0)),"&gt;"&amp;IF(ISNUMBER(BC36),BC36,0))+COUNTIFS(INDEX(Данные!$A$7:$CV$106,0,MATCH($X$9,Данные!$A$6:$CV$6,0)),IF(ISNUMBER(BC36),BC36,0),Данные!$A$7:$A$106,"&lt;"&amp;$A36)+1)/COUNT(INDEX(Данные!$A$7:$CV$106,0,MATCH($X$9,Данные!$A$6:$CV$6,0)))&lt;=$X$11,$X$14,$X$15),IF($X$8="MANUAL_MU",MAX(Настройки!$B$14,MIN(1,IF(ISNUMBER(BC36),BC36,0))),IF($X$8="COUNT_FLAG_RULE",IF(IF(ISNUMBER(BC36),BC36,0)&lt;=$X$11,$X$14,IF(IF(ISNUMBER(BC36),BC36,0)&gt;=$X$12,$X$15,IF(OR(LOWER(LEFT(CH36&amp;"",2))="да",CH36=1),$X$13,$X$15))),IF(OR(AND($X$8="YES_NO",OR(LOWER(LEFT(BC36&amp;"",2))="да",BC36=1)),AND($X$8="THRESHOLD_GE",IF(ISNUMBER(BC36),BC36,0)&gt;=$X$11),AND($X$8="THRESHOLD_GT",IF(ISNUMBER(BC36),BC36,0)&gt;$X$11),AND($X$8="THRESHOLD_LE",IF(ISNUMBER(BC36),BC36,0)&lt;=$X$11),AND($X$8="THRESHOLD_LT",IF(ISNUMBER(BC36),BC36,0)&lt;$X$11),AND($X$8="CHANGE_PCT_GE",IF(IF(ISNUMBER(CH36),CH36,0)=0,IF(ISNUMBER(BC36),BC36,0)&gt;0,(IF(ISNUMBER(BC36),BC36,0)-IF(ISNUMBER(CH36),CH36,0))/ABS(IF(ISNUMBER(CH36),CH36,0))&gt;=$X$11)),AND($X$8="CHANGE_ABS_GE",ABS(IF(ISNUMBER(BC36),BC36,0)-IF(ISNUMBER(CH36),CH36,0))&gt;=$X$11),AND($X$8="COUNT_LT",IF(ISNUMBER(BC36),BC36,0)&lt;$X$11),AND($X$8="COUNT_LE",IF(ISNUMBER(BC36),BC36,0)&lt;=$X$11),AND($X$8="AND_YES",OR(LOWER(LEFT(BC36&amp;"",2))="да",BC36=1),OR(LOWER(LEFT(CH36&amp;"",2))="да",CH36=1)),AND($X$8="OR_YES",OR(OR(LOWER(LEFT(BC36&amp;"",2))="да",BC36=1),OR(LOWER(LEFT(CH36&amp;"",2))="да",CH36=1)))),$X$14,$X$15))))))))))</f>
        <v/>
      </c>
      <c r="Y36" s="70" t="str">
        <f>IF($A36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36="#FIELD",BD36="",AND(OR($Y$8="CHANGE_PCT_GE",$Y$8="CHANGE_ABS_GE",$Y$8="COUNT_FLAG_RULE",$Y$8="AND_YES",$Y$8="OR_YES"),OR(CI36="#FIELD",CI36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36)))),IF($Y$18="LOW_MU",MAX(Настройки!$B$14,$Y$16),IF($Y$18="NEUTRAL",Настройки!$B$15,IF($Y$18="IGNORE","IGNORE",IF(OR(BD36="#FIELD",CI36="#FIELD"),"Поле не найдено","Недостаточно данных")))),IF($Y$8="SIGMOID_INC",MAX(Настройки!$B$14,$Y$16+($Y$17-$Y$16)/(1+EXP(-$Y$12*(IF(ISNUMBER(BD36),BD36,0)-$Y$11)))),IF($Y$8="SIGMOID_DEC",MAX(Настройки!$B$14,$Y$16+($Y$17-$Y$16)/(1+EXP($Y$12*(IF(ISNUMBER(BD36),BD36,0)-$Y$11)))),IF($Y$8="TOP_PERCENT",IF((COUNTIF(INDEX(Данные!$A$7:$CV$106,0,MATCH($Y$9,Данные!$A$6:$CV$6,0)),"&gt;"&amp;IF(ISNUMBER(BD36),BD36,0))+COUNTIFS(INDEX(Данные!$A$7:$CV$106,0,MATCH($Y$9,Данные!$A$6:$CV$6,0)),IF(ISNUMBER(BD36),BD36,0),Данные!$A$7:$A$106,"&lt;"&amp;$A36)+1)/COUNT(INDEX(Данные!$A$7:$CV$106,0,MATCH($Y$9,Данные!$A$6:$CV$6,0)))&lt;=$Y$11,$Y$14,$Y$15),IF($Y$8="MANUAL_MU",MAX(Настройки!$B$14,MIN(1,IF(ISNUMBER(BD36),BD36,0))),IF($Y$8="COUNT_FLAG_RULE",IF(IF(ISNUMBER(BD36),BD36,0)&lt;=$Y$11,$Y$14,IF(IF(ISNUMBER(BD36),BD36,0)&gt;=$Y$12,$Y$15,IF(OR(LOWER(LEFT(CI36&amp;"",2))="да",CI36=1),$Y$13,$Y$15))),IF(OR(AND($Y$8="YES_NO",OR(LOWER(LEFT(BD36&amp;"",2))="да",BD36=1)),AND($Y$8="THRESHOLD_GE",IF(ISNUMBER(BD36),BD36,0)&gt;=$Y$11),AND($Y$8="THRESHOLD_GT",IF(ISNUMBER(BD36),BD36,0)&gt;$Y$11),AND($Y$8="THRESHOLD_LE",IF(ISNUMBER(BD36),BD36,0)&lt;=$Y$11),AND($Y$8="THRESHOLD_LT",IF(ISNUMBER(BD36),BD36,0)&lt;$Y$11),AND($Y$8="CHANGE_PCT_GE",IF(IF(ISNUMBER(CI36),CI36,0)=0,IF(ISNUMBER(BD36),BD36,0)&gt;0,(IF(ISNUMBER(BD36),BD36,0)-IF(ISNUMBER(CI36),CI36,0))/ABS(IF(ISNUMBER(CI36),CI36,0))&gt;=$Y$11)),AND($Y$8="CHANGE_ABS_GE",ABS(IF(ISNUMBER(BD36),BD36,0)-IF(ISNUMBER(CI36),CI36,0))&gt;=$Y$11),AND($Y$8="COUNT_LT",IF(ISNUMBER(BD36),BD36,0)&lt;$Y$11),AND($Y$8="COUNT_LE",IF(ISNUMBER(BD36),BD36,0)&lt;=$Y$11),AND($Y$8="AND_YES",OR(LOWER(LEFT(BD36&amp;"",2))="да",BD36=1),OR(LOWER(LEFT(CI36&amp;"",2))="да",CI36=1)),AND($Y$8="OR_YES",OR(OR(LOWER(LEFT(BD36&amp;"",2))="да",BD36=1),OR(LOWER(LEFT(CI36&amp;"",2))="да",CI36=1)))),$Y$14,$Y$15))))))))))</f>
        <v/>
      </c>
      <c r="Z36" s="70" t="str">
        <f>IF($A36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36="#FIELD",BE36="",AND(OR($Z$8="CHANGE_PCT_GE",$Z$8="CHANGE_ABS_GE",$Z$8="COUNT_FLAG_RULE",$Z$8="AND_YES",$Z$8="OR_YES"),OR(CJ36="#FIELD",CJ36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36)))),IF($Z$18="LOW_MU",MAX(Настройки!$B$14,$Z$16),IF($Z$18="NEUTRAL",Настройки!$B$15,IF($Z$18="IGNORE","IGNORE",IF(OR(BE36="#FIELD",CJ36="#FIELD"),"Поле не найдено","Недостаточно данных")))),IF($Z$8="SIGMOID_INC",MAX(Настройки!$B$14,$Z$16+($Z$17-$Z$16)/(1+EXP(-$Z$12*(IF(ISNUMBER(BE36),BE36,0)-$Z$11)))),IF($Z$8="SIGMOID_DEC",MAX(Настройки!$B$14,$Z$16+($Z$17-$Z$16)/(1+EXP($Z$12*(IF(ISNUMBER(BE36),BE36,0)-$Z$11)))),IF($Z$8="TOP_PERCENT",IF((COUNTIF(INDEX(Данные!$A$7:$CV$106,0,MATCH($Z$9,Данные!$A$6:$CV$6,0)),"&gt;"&amp;IF(ISNUMBER(BE36),BE36,0))+COUNTIFS(INDEX(Данные!$A$7:$CV$106,0,MATCH($Z$9,Данные!$A$6:$CV$6,0)),IF(ISNUMBER(BE36),BE36,0),Данные!$A$7:$A$106,"&lt;"&amp;$A36)+1)/COUNT(INDEX(Данные!$A$7:$CV$106,0,MATCH($Z$9,Данные!$A$6:$CV$6,0)))&lt;=$Z$11,$Z$14,$Z$15),IF($Z$8="MANUAL_MU",MAX(Настройки!$B$14,MIN(1,IF(ISNUMBER(BE36),BE36,0))),IF($Z$8="COUNT_FLAG_RULE",IF(IF(ISNUMBER(BE36),BE36,0)&lt;=$Z$11,$Z$14,IF(IF(ISNUMBER(BE36),BE36,0)&gt;=$Z$12,$Z$15,IF(OR(LOWER(LEFT(CJ36&amp;"",2))="да",CJ36=1),$Z$13,$Z$15))),IF(OR(AND($Z$8="YES_NO",OR(LOWER(LEFT(BE36&amp;"",2))="да",BE36=1)),AND($Z$8="THRESHOLD_GE",IF(ISNUMBER(BE36),BE36,0)&gt;=$Z$11),AND($Z$8="THRESHOLD_GT",IF(ISNUMBER(BE36),BE36,0)&gt;$Z$11),AND($Z$8="THRESHOLD_LE",IF(ISNUMBER(BE36),BE36,0)&lt;=$Z$11),AND($Z$8="THRESHOLD_LT",IF(ISNUMBER(BE36),BE36,0)&lt;$Z$11),AND($Z$8="CHANGE_PCT_GE",IF(IF(ISNUMBER(CJ36),CJ36,0)=0,IF(ISNUMBER(BE36),BE36,0)&gt;0,(IF(ISNUMBER(BE36),BE36,0)-IF(ISNUMBER(CJ36),CJ36,0))/ABS(IF(ISNUMBER(CJ36),CJ36,0))&gt;=$Z$11)),AND($Z$8="CHANGE_ABS_GE",ABS(IF(ISNUMBER(BE36),BE36,0)-IF(ISNUMBER(CJ36),CJ36,0))&gt;=$Z$11),AND($Z$8="COUNT_LT",IF(ISNUMBER(BE36),BE36,0)&lt;$Z$11),AND($Z$8="COUNT_LE",IF(ISNUMBER(BE36),BE36,0)&lt;=$Z$11),AND($Z$8="AND_YES",OR(LOWER(LEFT(BE36&amp;"",2))="да",BE36=1),OR(LOWER(LEFT(CJ36&amp;"",2))="да",CJ36=1)),AND($Z$8="OR_YES",OR(OR(LOWER(LEFT(BE36&amp;"",2))="да",BE36=1),OR(LOWER(LEFT(CJ36&amp;"",2))="да",CJ36=1)))),$Z$14,$Z$15))))))))))</f>
        <v/>
      </c>
      <c r="AA36" s="70" t="str">
        <f>IF($A36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36="#FIELD",BF36="",AND(OR($AA$8="CHANGE_PCT_GE",$AA$8="CHANGE_ABS_GE",$AA$8="COUNT_FLAG_RULE",$AA$8="AND_YES",$AA$8="OR_YES"),OR(CK36="#FIELD",CK36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36)))),IF($AA$18="LOW_MU",MAX(Настройки!$B$14,$AA$16),IF($AA$18="NEUTRAL",Настройки!$B$15,IF($AA$18="IGNORE","IGNORE",IF(OR(BF36="#FIELD",CK36="#FIELD"),"Поле не найдено","Недостаточно данных")))),IF($AA$8="SIGMOID_INC",MAX(Настройки!$B$14,$AA$16+($AA$17-$AA$16)/(1+EXP(-$AA$12*(IF(ISNUMBER(BF36),BF36,0)-$AA$11)))),IF($AA$8="SIGMOID_DEC",MAX(Настройки!$B$14,$AA$16+($AA$17-$AA$16)/(1+EXP($AA$12*(IF(ISNUMBER(BF36),BF36,0)-$AA$11)))),IF($AA$8="TOP_PERCENT",IF((COUNTIF(INDEX(Данные!$A$7:$CV$106,0,MATCH($AA$9,Данные!$A$6:$CV$6,0)),"&gt;"&amp;IF(ISNUMBER(BF36),BF36,0))+COUNTIFS(INDEX(Данные!$A$7:$CV$106,0,MATCH($AA$9,Данные!$A$6:$CV$6,0)),IF(ISNUMBER(BF36),BF36,0),Данные!$A$7:$A$106,"&lt;"&amp;$A36)+1)/COUNT(INDEX(Данные!$A$7:$CV$106,0,MATCH($AA$9,Данные!$A$6:$CV$6,0)))&lt;=$AA$11,$AA$14,$AA$15),IF($AA$8="MANUAL_MU",MAX(Настройки!$B$14,MIN(1,IF(ISNUMBER(BF36),BF36,0))),IF($AA$8="COUNT_FLAG_RULE",IF(IF(ISNUMBER(BF36),BF36,0)&lt;=$AA$11,$AA$14,IF(IF(ISNUMBER(BF36),BF36,0)&gt;=$AA$12,$AA$15,IF(OR(LOWER(LEFT(CK36&amp;"",2))="да",CK36=1),$AA$13,$AA$15))),IF(OR(AND($AA$8="YES_NO",OR(LOWER(LEFT(BF36&amp;"",2))="да",BF36=1)),AND($AA$8="THRESHOLD_GE",IF(ISNUMBER(BF36),BF36,0)&gt;=$AA$11),AND($AA$8="THRESHOLD_GT",IF(ISNUMBER(BF36),BF36,0)&gt;$AA$11),AND($AA$8="THRESHOLD_LE",IF(ISNUMBER(BF36),BF36,0)&lt;=$AA$11),AND($AA$8="THRESHOLD_LT",IF(ISNUMBER(BF36),BF36,0)&lt;$AA$11),AND($AA$8="CHANGE_PCT_GE",IF(IF(ISNUMBER(CK36),CK36,0)=0,IF(ISNUMBER(BF36),BF36,0)&gt;0,(IF(ISNUMBER(BF36),BF36,0)-IF(ISNUMBER(CK36),CK36,0))/ABS(IF(ISNUMBER(CK36),CK36,0))&gt;=$AA$11)),AND($AA$8="CHANGE_ABS_GE",ABS(IF(ISNUMBER(BF36),BF36,0)-IF(ISNUMBER(CK36),CK36,0))&gt;=$AA$11),AND($AA$8="COUNT_LT",IF(ISNUMBER(BF36),BF36,0)&lt;$AA$11),AND($AA$8="COUNT_LE",IF(ISNUMBER(BF36),BF36,0)&lt;=$AA$11),AND($AA$8="AND_YES",OR(LOWER(LEFT(BF36&amp;"",2))="да",BF36=1),OR(LOWER(LEFT(CK36&amp;"",2))="да",CK36=1)),AND($AA$8="OR_YES",OR(OR(LOWER(LEFT(BF36&amp;"",2))="да",BF36=1),OR(LOWER(LEFT(CK36&amp;"",2))="да",CK36=1)))),$AA$14,$AA$15))))))))))</f>
        <v/>
      </c>
      <c r="AB36" s="70" t="str">
        <f>IF($A36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36="#FIELD",BG36="",AND(OR($AB$8="CHANGE_PCT_GE",$AB$8="CHANGE_ABS_GE",$AB$8="COUNT_FLAG_RULE",$AB$8="AND_YES",$AB$8="OR_YES"),OR(CL36="#FIELD",CL36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36)))),IF($AB$18="LOW_MU",MAX(Настройки!$B$14,$AB$16),IF($AB$18="NEUTRAL",Настройки!$B$15,IF($AB$18="IGNORE","IGNORE",IF(OR(BG36="#FIELD",CL36="#FIELD"),"Поле не найдено","Недостаточно данных")))),IF($AB$8="SIGMOID_INC",MAX(Настройки!$B$14,$AB$16+($AB$17-$AB$16)/(1+EXP(-$AB$12*(IF(ISNUMBER(BG36),BG36,0)-$AB$11)))),IF($AB$8="SIGMOID_DEC",MAX(Настройки!$B$14,$AB$16+($AB$17-$AB$16)/(1+EXP($AB$12*(IF(ISNUMBER(BG36),BG36,0)-$AB$11)))),IF($AB$8="TOP_PERCENT",IF((COUNTIF(INDEX(Данные!$A$7:$CV$106,0,MATCH($AB$9,Данные!$A$6:$CV$6,0)),"&gt;"&amp;IF(ISNUMBER(BG36),BG36,0))+COUNTIFS(INDEX(Данные!$A$7:$CV$106,0,MATCH($AB$9,Данные!$A$6:$CV$6,0)),IF(ISNUMBER(BG36),BG36,0),Данные!$A$7:$A$106,"&lt;"&amp;$A36)+1)/COUNT(INDEX(Данные!$A$7:$CV$106,0,MATCH($AB$9,Данные!$A$6:$CV$6,0)))&lt;=$AB$11,$AB$14,$AB$15),IF($AB$8="MANUAL_MU",MAX(Настройки!$B$14,MIN(1,IF(ISNUMBER(BG36),BG36,0))),IF($AB$8="COUNT_FLAG_RULE",IF(IF(ISNUMBER(BG36),BG36,0)&lt;=$AB$11,$AB$14,IF(IF(ISNUMBER(BG36),BG36,0)&gt;=$AB$12,$AB$15,IF(OR(LOWER(LEFT(CL36&amp;"",2))="да",CL36=1),$AB$13,$AB$15))),IF(OR(AND($AB$8="YES_NO",OR(LOWER(LEFT(BG36&amp;"",2))="да",BG36=1)),AND($AB$8="THRESHOLD_GE",IF(ISNUMBER(BG36),BG36,0)&gt;=$AB$11),AND($AB$8="THRESHOLD_GT",IF(ISNUMBER(BG36),BG36,0)&gt;$AB$11),AND($AB$8="THRESHOLD_LE",IF(ISNUMBER(BG36),BG36,0)&lt;=$AB$11),AND($AB$8="THRESHOLD_LT",IF(ISNUMBER(BG36),BG36,0)&lt;$AB$11),AND($AB$8="CHANGE_PCT_GE",IF(IF(ISNUMBER(CL36),CL36,0)=0,IF(ISNUMBER(BG36),BG36,0)&gt;0,(IF(ISNUMBER(BG36),BG36,0)-IF(ISNUMBER(CL36),CL36,0))/ABS(IF(ISNUMBER(CL36),CL36,0))&gt;=$AB$11)),AND($AB$8="CHANGE_ABS_GE",ABS(IF(ISNUMBER(BG36),BG36,0)-IF(ISNUMBER(CL36),CL36,0))&gt;=$AB$11),AND($AB$8="COUNT_LT",IF(ISNUMBER(BG36),BG36,0)&lt;$AB$11),AND($AB$8="COUNT_LE",IF(ISNUMBER(BG36),BG36,0)&lt;=$AB$11),AND($AB$8="AND_YES",OR(LOWER(LEFT(BG36&amp;"",2))="да",BG36=1),OR(LOWER(LEFT(CL36&amp;"",2))="да",CL36=1)),AND($AB$8="OR_YES",OR(OR(LOWER(LEFT(BG36&amp;"",2))="да",BG36=1),OR(LOWER(LEFT(CL36&amp;"",2))="да",CL36=1)))),$AB$14,$AB$15))))))))))</f>
        <v/>
      </c>
      <c r="AC36" s="70" t="str">
        <f>IF($A36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36="#FIELD",BH36="",AND(OR($AC$8="CHANGE_PCT_GE",$AC$8="CHANGE_ABS_GE",$AC$8="COUNT_FLAG_RULE",$AC$8="AND_YES",$AC$8="OR_YES"),OR(CM36="#FIELD",CM36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36)))),IF($AC$18="LOW_MU",MAX(Настройки!$B$14,$AC$16),IF($AC$18="NEUTRAL",Настройки!$B$15,IF($AC$18="IGNORE","IGNORE",IF(OR(BH36="#FIELD",CM36="#FIELD"),"Поле не найдено","Недостаточно данных")))),IF($AC$8="SIGMOID_INC",MAX(Настройки!$B$14,$AC$16+($AC$17-$AC$16)/(1+EXP(-$AC$12*(IF(ISNUMBER(BH36),BH36,0)-$AC$11)))),IF($AC$8="SIGMOID_DEC",MAX(Настройки!$B$14,$AC$16+($AC$17-$AC$16)/(1+EXP($AC$12*(IF(ISNUMBER(BH36),BH36,0)-$AC$11)))),IF($AC$8="TOP_PERCENT",IF((COUNTIF(INDEX(Данные!$A$7:$CV$106,0,MATCH($AC$9,Данные!$A$6:$CV$6,0)),"&gt;"&amp;IF(ISNUMBER(BH36),BH36,0))+COUNTIFS(INDEX(Данные!$A$7:$CV$106,0,MATCH($AC$9,Данные!$A$6:$CV$6,0)),IF(ISNUMBER(BH36),BH36,0),Данные!$A$7:$A$106,"&lt;"&amp;$A36)+1)/COUNT(INDEX(Данные!$A$7:$CV$106,0,MATCH($AC$9,Данные!$A$6:$CV$6,0)))&lt;=$AC$11,$AC$14,$AC$15),IF($AC$8="MANUAL_MU",MAX(Настройки!$B$14,MIN(1,IF(ISNUMBER(BH36),BH36,0))),IF($AC$8="COUNT_FLAG_RULE",IF(IF(ISNUMBER(BH36),BH36,0)&lt;=$AC$11,$AC$14,IF(IF(ISNUMBER(BH36),BH36,0)&gt;=$AC$12,$AC$15,IF(OR(LOWER(LEFT(CM36&amp;"",2))="да",CM36=1),$AC$13,$AC$15))),IF(OR(AND($AC$8="YES_NO",OR(LOWER(LEFT(BH36&amp;"",2))="да",BH36=1)),AND($AC$8="THRESHOLD_GE",IF(ISNUMBER(BH36),BH36,0)&gt;=$AC$11),AND($AC$8="THRESHOLD_GT",IF(ISNUMBER(BH36),BH36,0)&gt;$AC$11),AND($AC$8="THRESHOLD_LE",IF(ISNUMBER(BH36),BH36,0)&lt;=$AC$11),AND($AC$8="THRESHOLD_LT",IF(ISNUMBER(BH36),BH36,0)&lt;$AC$11),AND($AC$8="CHANGE_PCT_GE",IF(IF(ISNUMBER(CM36),CM36,0)=0,IF(ISNUMBER(BH36),BH36,0)&gt;0,(IF(ISNUMBER(BH36),BH36,0)-IF(ISNUMBER(CM36),CM36,0))/ABS(IF(ISNUMBER(CM36),CM36,0))&gt;=$AC$11)),AND($AC$8="CHANGE_ABS_GE",ABS(IF(ISNUMBER(BH36),BH36,0)-IF(ISNUMBER(CM36),CM36,0))&gt;=$AC$11),AND($AC$8="COUNT_LT",IF(ISNUMBER(BH36),BH36,0)&lt;$AC$11),AND($AC$8="COUNT_LE",IF(ISNUMBER(BH36),BH36,0)&lt;=$AC$11),AND($AC$8="AND_YES",OR(LOWER(LEFT(BH36&amp;"",2))="да",BH36=1),OR(LOWER(LEFT(CM36&amp;"",2))="да",CM36=1)),AND($AC$8="OR_YES",OR(OR(LOWER(LEFT(BH36&amp;"",2))="да",BH36=1),OR(LOWER(LEFT(CM36&amp;"",2))="да",CM36=1)))),$AC$14,$AC$15))))))))))</f>
        <v/>
      </c>
      <c r="AD36" s="70" t="str">
        <f>IF($A36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36="#FIELD",BI36="",AND(OR($AD$8="CHANGE_PCT_GE",$AD$8="CHANGE_ABS_GE",$AD$8="COUNT_FLAG_RULE",$AD$8="AND_YES",$AD$8="OR_YES"),OR(CN36="#FIELD",CN36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36)))),IF($AD$18="LOW_MU",MAX(Настройки!$B$14,$AD$16),IF($AD$18="NEUTRAL",Настройки!$B$15,IF($AD$18="IGNORE","IGNORE",IF(OR(BI36="#FIELD",CN36="#FIELD"),"Поле не найдено","Недостаточно данных")))),IF($AD$8="SIGMOID_INC",MAX(Настройки!$B$14,$AD$16+($AD$17-$AD$16)/(1+EXP(-$AD$12*(IF(ISNUMBER(BI36),BI36,0)-$AD$11)))),IF($AD$8="SIGMOID_DEC",MAX(Настройки!$B$14,$AD$16+($AD$17-$AD$16)/(1+EXP($AD$12*(IF(ISNUMBER(BI36),BI36,0)-$AD$11)))),IF($AD$8="TOP_PERCENT",IF((COUNTIF(INDEX(Данные!$A$7:$CV$106,0,MATCH($AD$9,Данные!$A$6:$CV$6,0)),"&gt;"&amp;IF(ISNUMBER(BI36),BI36,0))+COUNTIFS(INDEX(Данные!$A$7:$CV$106,0,MATCH($AD$9,Данные!$A$6:$CV$6,0)),IF(ISNUMBER(BI36),BI36,0),Данные!$A$7:$A$106,"&lt;"&amp;$A36)+1)/COUNT(INDEX(Данные!$A$7:$CV$106,0,MATCH($AD$9,Данные!$A$6:$CV$6,0)))&lt;=$AD$11,$AD$14,$AD$15),IF($AD$8="MANUAL_MU",MAX(Настройки!$B$14,MIN(1,IF(ISNUMBER(BI36),BI36,0))),IF($AD$8="COUNT_FLAG_RULE",IF(IF(ISNUMBER(BI36),BI36,0)&lt;=$AD$11,$AD$14,IF(IF(ISNUMBER(BI36),BI36,0)&gt;=$AD$12,$AD$15,IF(OR(LOWER(LEFT(CN36&amp;"",2))="да",CN36=1),$AD$13,$AD$15))),IF(OR(AND($AD$8="YES_NO",OR(LOWER(LEFT(BI36&amp;"",2))="да",BI36=1)),AND($AD$8="THRESHOLD_GE",IF(ISNUMBER(BI36),BI36,0)&gt;=$AD$11),AND($AD$8="THRESHOLD_GT",IF(ISNUMBER(BI36),BI36,0)&gt;$AD$11),AND($AD$8="THRESHOLD_LE",IF(ISNUMBER(BI36),BI36,0)&lt;=$AD$11),AND($AD$8="THRESHOLD_LT",IF(ISNUMBER(BI36),BI36,0)&lt;$AD$11),AND($AD$8="CHANGE_PCT_GE",IF(IF(ISNUMBER(CN36),CN36,0)=0,IF(ISNUMBER(BI36),BI36,0)&gt;0,(IF(ISNUMBER(BI36),BI36,0)-IF(ISNUMBER(CN36),CN36,0))/ABS(IF(ISNUMBER(CN36),CN36,0))&gt;=$AD$11)),AND($AD$8="CHANGE_ABS_GE",ABS(IF(ISNUMBER(BI36),BI36,0)-IF(ISNUMBER(CN36),CN36,0))&gt;=$AD$11),AND($AD$8="COUNT_LT",IF(ISNUMBER(BI36),BI36,0)&lt;$AD$11),AND($AD$8="COUNT_LE",IF(ISNUMBER(BI36),BI36,0)&lt;=$AD$11),AND($AD$8="AND_YES",OR(LOWER(LEFT(BI36&amp;"",2))="да",BI36=1),OR(LOWER(LEFT(CN36&amp;"",2))="да",CN36=1)),AND($AD$8="OR_YES",OR(OR(LOWER(LEFT(BI36&amp;"",2))="да",BI36=1),OR(LOWER(LEFT(CN36&amp;"",2))="да",CN36=1)))),$AD$14,$AD$15))))))))))</f>
        <v/>
      </c>
      <c r="AE36" s="71" t="str">
        <f>IF($A36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36="#FIELD",BJ36="",AND(OR($AE$8="CHANGE_PCT_GE",$AE$8="CHANGE_ABS_GE",$AE$8="COUNT_FLAG_RULE",$AE$8="AND_YES",$AE$8="OR_YES"),OR(CO36="#FIELD",CO36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36)))),IF($AE$18="LOW_MU",MAX(Настройки!$B$14,$AE$16),IF($AE$18="NEUTRAL",Настройки!$B$15,IF($AE$18="IGNORE","IGNORE",IF(OR(BJ36="#FIELD",CO36="#FIELD"),"Поле не найдено","Недостаточно данных")))),IF($AE$8="SIGMOID_INC",MAX(Настройки!$B$14,$AE$16+($AE$17-$AE$16)/(1+EXP(-$AE$12*(IF(ISNUMBER(BJ36),BJ36,0)-$AE$11)))),IF($AE$8="SIGMOID_DEC",MAX(Настройки!$B$14,$AE$16+($AE$17-$AE$16)/(1+EXP($AE$12*(IF(ISNUMBER(BJ36),BJ36,0)-$AE$11)))),IF($AE$8="TOP_PERCENT",IF((COUNTIF(INDEX(Данные!$A$7:$CV$106,0,MATCH($AE$9,Данные!$A$6:$CV$6,0)),"&gt;"&amp;IF(ISNUMBER(BJ36),BJ36,0))+COUNTIFS(INDEX(Данные!$A$7:$CV$106,0,MATCH($AE$9,Данные!$A$6:$CV$6,0)),IF(ISNUMBER(BJ36),BJ36,0),Данные!$A$7:$A$106,"&lt;"&amp;$A36)+1)/COUNT(INDEX(Данные!$A$7:$CV$106,0,MATCH($AE$9,Данные!$A$6:$CV$6,0)))&lt;=$AE$11,$AE$14,$AE$15),IF($AE$8="MANUAL_MU",MAX(Настройки!$B$14,MIN(1,IF(ISNUMBER(BJ36),BJ36,0))),IF($AE$8="COUNT_FLAG_RULE",IF(IF(ISNUMBER(BJ36),BJ36,0)&lt;=$AE$11,$AE$14,IF(IF(ISNUMBER(BJ36),BJ36,0)&gt;=$AE$12,$AE$15,IF(OR(LOWER(LEFT(CO36&amp;"",2))="да",CO36=1),$AE$13,$AE$15))),IF(OR(AND($AE$8="YES_NO",OR(LOWER(LEFT(BJ36&amp;"",2))="да",BJ36=1)),AND($AE$8="THRESHOLD_GE",IF(ISNUMBER(BJ36),BJ36,0)&gt;=$AE$11),AND($AE$8="THRESHOLD_GT",IF(ISNUMBER(BJ36),BJ36,0)&gt;$AE$11),AND($AE$8="THRESHOLD_LE",IF(ISNUMBER(BJ36),BJ36,0)&lt;=$AE$11),AND($AE$8="THRESHOLD_LT",IF(ISNUMBER(BJ36),BJ36,0)&lt;$AE$11),AND($AE$8="CHANGE_PCT_GE",IF(IF(ISNUMBER(CO36),CO36,0)=0,IF(ISNUMBER(BJ36),BJ36,0)&gt;0,(IF(ISNUMBER(BJ36),BJ36,0)-IF(ISNUMBER(CO36),CO36,0))/ABS(IF(ISNUMBER(CO36),CO36,0))&gt;=$AE$11)),AND($AE$8="CHANGE_ABS_GE",ABS(IF(ISNUMBER(BJ36),BJ36,0)-IF(ISNUMBER(CO36),CO36,0))&gt;=$AE$11),AND($AE$8="COUNT_LT",IF(ISNUMBER(BJ36),BJ36,0)&lt;$AE$11),AND($AE$8="COUNT_LE",IF(ISNUMBER(BJ36),BJ36,0)&lt;=$AE$11),AND($AE$8="AND_YES",OR(LOWER(LEFT(BJ36&amp;"",2))="да",BJ36=1),OR(LOWER(LEFT(CO36&amp;"",2))="да",CO36=1)),AND($AE$8="OR_YES",OR(OR(LOWER(LEFT(BJ36&amp;"",2))="да",BJ36=1),OR(LOWER(LEFT(CO36&amp;"",2))="да",CO36=1)))),$AE$14,$AE$15))))))))))</f>
        <v/>
      </c>
      <c r="AF36" s="75"/>
      <c r="AG36" s="76" t="str">
        <f>IF($A36="","",IF($B$4&lt;&gt;"Да","",IF($B$9="","",IF(COUNTIF(Данные!$A$6:$CV$6,$B$9)=0,"#FIELD",INDEX(Данные!$A$7:$CV$106,ROW()-19,MATCH($B$9,Данные!$A$6:$CV$6,0))))))</f>
        <v/>
      </c>
      <c r="AH36" s="76" t="str">
        <f>IF($A36="","",IF($C$4&lt;&gt;"Да","",IF($C$9="","",IF(COUNTIF(Данные!$A$6:$CV$6,$C$9)=0,"#FIELD",INDEX(Данные!$A$7:$CV$106,ROW()-19,MATCH($C$9,Данные!$A$6:$CV$6,0))))))</f>
        <v/>
      </c>
      <c r="AI36" s="76" t="str">
        <f>IF($A36="","",IF($D$4&lt;&gt;"Да","",IF($D$9="","",IF(COUNTIF(Данные!$A$6:$CV$6,$D$9)=0,"#FIELD",INDEX(Данные!$A$7:$CV$106,ROW()-19,MATCH($D$9,Данные!$A$6:$CV$6,0))))))</f>
        <v/>
      </c>
      <c r="AJ36" s="76" t="str">
        <f>IF($A36="","",IF($E$4&lt;&gt;"Да","",IF($E$9="","",IF(COUNTIF(Данные!$A$6:$CV$6,$E$9)=0,"#FIELD",INDEX(Данные!$A$7:$CV$106,ROW()-19,MATCH($E$9,Данные!$A$6:$CV$6,0))))))</f>
        <v/>
      </c>
      <c r="AK36" s="76" t="str">
        <f>IF($A36="","",IF($F$4&lt;&gt;"Да","",IF($F$9="","",IF(COUNTIF(Данные!$A$6:$CV$6,$F$9)=0,"#FIELD",INDEX(Данные!$A$7:$CV$106,ROW()-19,MATCH($F$9,Данные!$A$6:$CV$6,0))))))</f>
        <v/>
      </c>
      <c r="AL36" s="76" t="str">
        <f>IF($A36="","",IF($G$4&lt;&gt;"Да","",IF($G$9="","",IF(COUNTIF(Данные!$A$6:$CV$6,$G$9)=0,"#FIELD",INDEX(Данные!$A$7:$CV$106,ROW()-19,MATCH($G$9,Данные!$A$6:$CV$6,0))))))</f>
        <v/>
      </c>
      <c r="AM36" s="76" t="str">
        <f>IF($A36="","",IF($H$4&lt;&gt;"Да","",IF($H$9="","",IF(COUNTIF(Данные!$A$6:$CV$6,$H$9)=0,"#FIELD",INDEX(Данные!$A$7:$CV$106,ROW()-19,MATCH($H$9,Данные!$A$6:$CV$6,0))))))</f>
        <v/>
      </c>
      <c r="AN36" s="76" t="str">
        <f>IF($A36="","",IF($I$4&lt;&gt;"Да","",IF($I$9="","",IF(COUNTIF(Данные!$A$6:$CV$6,$I$9)=0,"#FIELD",INDEX(Данные!$A$7:$CV$106,ROW()-19,MATCH($I$9,Данные!$A$6:$CV$6,0))))))</f>
        <v/>
      </c>
      <c r="AO36" s="76" t="str">
        <f>IF($A36="","",IF($J$4&lt;&gt;"Да","",IF($J$9="","",IF(COUNTIF(Данные!$A$6:$CV$6,$J$9)=0,"#FIELD",INDEX(Данные!$A$7:$CV$106,ROW()-19,MATCH($J$9,Данные!$A$6:$CV$6,0))))))</f>
        <v/>
      </c>
      <c r="AP36" s="76" t="str">
        <f>IF($A36="","",IF($K$4&lt;&gt;"Да","",IF($K$9="","",IF(COUNTIF(Данные!$A$6:$CV$6,$K$9)=0,"#FIELD",INDEX(Данные!$A$7:$CV$106,ROW()-19,MATCH($K$9,Данные!$A$6:$CV$6,0))))))</f>
        <v/>
      </c>
      <c r="AQ36" s="76" t="str">
        <f>IF($A36="","",IF($L$4&lt;&gt;"Да","",IF($L$9="","",IF(COUNTIF(Данные!$A$6:$CV$6,$L$9)=0,"#FIELD",INDEX(Данные!$A$7:$CV$106,ROW()-19,MATCH($L$9,Данные!$A$6:$CV$6,0))))))</f>
        <v/>
      </c>
      <c r="AR36" s="76" t="str">
        <f>IF($A36="","",IF($M$4&lt;&gt;"Да","",IF($M$9="","",IF(COUNTIF(Данные!$A$6:$CV$6,$M$9)=0,"#FIELD",INDEX(Данные!$A$7:$CV$106,ROW()-19,MATCH($M$9,Данные!$A$6:$CV$6,0))))))</f>
        <v/>
      </c>
      <c r="AS36" s="76" t="str">
        <f>IF($A36="","",IF($N$4&lt;&gt;"Да","",IF($N$9="","",IF(COUNTIF(Данные!$A$6:$CV$6,$N$9)=0,"#FIELD",INDEX(Данные!$A$7:$CV$106,ROW()-19,MATCH($N$9,Данные!$A$6:$CV$6,0))))))</f>
        <v/>
      </c>
      <c r="AT36" s="76" t="str">
        <f>IF($A36="","",IF($O$4&lt;&gt;"Да","",IF($O$9="","",IF(COUNTIF(Данные!$A$6:$CV$6,$O$9)=0,"#FIELD",INDEX(Данные!$A$7:$CV$106,ROW()-19,MATCH($O$9,Данные!$A$6:$CV$6,0))))))</f>
        <v/>
      </c>
      <c r="AU36" s="76" t="str">
        <f>IF($A36="","",IF($P$4&lt;&gt;"Да","",IF($P$9="","",IF(COUNTIF(Данные!$A$6:$CV$6,$P$9)=0,"#FIELD",INDEX(Данные!$A$7:$CV$106,ROW()-19,MATCH($P$9,Данные!$A$6:$CV$6,0))))))</f>
        <v/>
      </c>
      <c r="AV36" s="76" t="str">
        <f>IF($A36="","",IF($Q$4&lt;&gt;"Да","",IF($Q$9="","",IF(COUNTIF(Данные!$A$6:$CV$6,$Q$9)=0,"#FIELD",INDEX(Данные!$A$7:$CV$106,ROW()-19,MATCH($Q$9,Данные!$A$6:$CV$6,0))))))</f>
        <v/>
      </c>
      <c r="AW36" s="76" t="str">
        <f>IF($A36="","",IF($R$4&lt;&gt;"Да","",IF($R$9="","",IF(COUNTIF(Данные!$A$6:$CV$6,$R$9)=0,"#FIELD",INDEX(Данные!$A$7:$CV$106,ROW()-19,MATCH($R$9,Данные!$A$6:$CV$6,0))))))</f>
        <v/>
      </c>
      <c r="AX36" s="76" t="str">
        <f>IF($A36="","",IF($S$4&lt;&gt;"Да","",IF($S$9="","",IF(COUNTIF(Данные!$A$6:$CV$6,$S$9)=0,"#FIELD",INDEX(Данные!$A$7:$CV$106,ROW()-19,MATCH($S$9,Данные!$A$6:$CV$6,0))))))</f>
        <v/>
      </c>
      <c r="AY36" s="76" t="str">
        <f>IF($A36="","",IF($T$4&lt;&gt;"Да","",IF($T$9="","",IF(COUNTIF(Данные!$A$6:$CV$6,$T$9)=0,"#FIELD",INDEX(Данные!$A$7:$CV$106,ROW()-19,MATCH($T$9,Данные!$A$6:$CV$6,0))))))</f>
        <v/>
      </c>
      <c r="AZ36" s="76" t="str">
        <f>IF($A36="","",IF($U$4&lt;&gt;"Да","",IF($U$9="","",IF(COUNTIF(Данные!$A$6:$CV$6,$U$9)=0,"#FIELD",INDEX(Данные!$A$7:$CV$106,ROW()-19,MATCH($U$9,Данные!$A$6:$CV$6,0))))))</f>
        <v/>
      </c>
      <c r="BA36" s="76" t="str">
        <f>IF($A36="","",IF($V$4&lt;&gt;"Да","",IF($V$9="","",IF(COUNTIF(Данные!$A$6:$CV$6,$V$9)=0,"#FIELD",INDEX(Данные!$A$7:$CV$106,ROW()-19,MATCH($V$9,Данные!$A$6:$CV$6,0))))))</f>
        <v/>
      </c>
      <c r="BB36" s="76" t="str">
        <f>IF($A36="","",IF($W$4&lt;&gt;"Да","",IF($W$9="","",IF(COUNTIF(Данные!$A$6:$CV$6,$W$9)=0,"#FIELD",INDEX(Данные!$A$7:$CV$106,ROW()-19,MATCH($W$9,Данные!$A$6:$CV$6,0))))))</f>
        <v/>
      </c>
      <c r="BC36" s="76" t="str">
        <f>IF($A36="","",IF($X$4&lt;&gt;"Да","",IF($X$9="","",IF(COUNTIF(Данные!$A$6:$CV$6,$X$9)=0,"#FIELD",INDEX(Данные!$A$7:$CV$106,ROW()-19,MATCH($X$9,Данные!$A$6:$CV$6,0))))))</f>
        <v/>
      </c>
      <c r="BD36" s="76" t="str">
        <f>IF($A36="","",IF($Y$4&lt;&gt;"Да","",IF($Y$9="","",IF(COUNTIF(Данные!$A$6:$CV$6,$Y$9)=0,"#FIELD",INDEX(Данные!$A$7:$CV$106,ROW()-19,MATCH($Y$9,Данные!$A$6:$CV$6,0))))))</f>
        <v/>
      </c>
      <c r="BE36" s="76" t="str">
        <f>IF($A36="","",IF($Z$4&lt;&gt;"Да","",IF($Z$9="","",IF(COUNTIF(Данные!$A$6:$CV$6,$Z$9)=0,"#FIELD",INDEX(Данные!$A$7:$CV$106,ROW()-19,MATCH($Z$9,Данные!$A$6:$CV$6,0))))))</f>
        <v/>
      </c>
      <c r="BF36" s="76" t="str">
        <f>IF($A36="","",IF($AA$4&lt;&gt;"Да","",IF($AA$9="","",IF(COUNTIF(Данные!$A$6:$CV$6,$AA$9)=0,"#FIELD",INDEX(Данные!$A$7:$CV$106,ROW()-19,MATCH($AA$9,Данные!$A$6:$CV$6,0))))))</f>
        <v/>
      </c>
      <c r="BG36" s="76" t="str">
        <f>IF($A36="","",IF($AB$4&lt;&gt;"Да","",IF($AB$9="","",IF(COUNTIF(Данные!$A$6:$CV$6,$AB$9)=0,"#FIELD",INDEX(Данные!$A$7:$CV$106,ROW()-19,MATCH($AB$9,Данные!$A$6:$CV$6,0))))))</f>
        <v/>
      </c>
      <c r="BH36" s="76" t="str">
        <f>IF($A36="","",IF($AC$4&lt;&gt;"Да","",IF($AC$9="","",IF(COUNTIF(Данные!$A$6:$CV$6,$AC$9)=0,"#FIELD",INDEX(Данные!$A$7:$CV$106,ROW()-19,MATCH($AC$9,Данные!$A$6:$CV$6,0))))))</f>
        <v/>
      </c>
      <c r="BI36" s="76" t="str">
        <f>IF($A36="","",IF($AD$4&lt;&gt;"Да","",IF($AD$9="","",IF(COUNTIF(Данные!$A$6:$CV$6,$AD$9)=0,"#FIELD",INDEX(Данные!$A$7:$CV$106,ROW()-19,MATCH($AD$9,Данные!$A$6:$CV$6,0))))))</f>
        <v/>
      </c>
      <c r="BJ36" s="76" t="str">
        <f>IF($A36="","",IF($AE$4&lt;&gt;"Да","",IF($AE$9="","",IF(COUNTIF(Данные!$A$6:$CV$6,$AE$9)=0,"#FIELD",INDEX(Данные!$A$7:$CV$106,ROW()-19,MATCH($AE$9,Данные!$A$6:$CV$6,0))))))</f>
        <v/>
      </c>
      <c r="BK36" s="76"/>
      <c r="BL36" s="76" t="str">
        <f>IF($A36="","",IF($B$4&lt;&gt;"Да","",IF($B$10="","",IF(COUNTIF(Данные!$A$6:$CV$6,$B$10)=0,"#FIELD",INDEX(Данные!$A$7:$CV$106,ROW()-19,MATCH($B$10,Данные!$A$6:$CV$6,0))))))</f>
        <v/>
      </c>
      <c r="BM36" s="76" t="str">
        <f>IF($A36="","",IF($C$4&lt;&gt;"Да","",IF($C$10="","",IF(COUNTIF(Данные!$A$6:$CV$6,$C$10)=0,"#FIELD",INDEX(Данные!$A$7:$CV$106,ROW()-19,MATCH($C$10,Данные!$A$6:$CV$6,0))))))</f>
        <v/>
      </c>
      <c r="BN36" s="76" t="str">
        <f>IF($A36="","",IF($D$4&lt;&gt;"Да","",IF($D$10="","",IF(COUNTIF(Данные!$A$6:$CV$6,$D$10)=0,"#FIELD",INDEX(Данные!$A$7:$CV$106,ROW()-19,MATCH($D$10,Данные!$A$6:$CV$6,0))))))</f>
        <v/>
      </c>
      <c r="BO36" s="76" t="str">
        <f>IF($A36="","",IF($E$4&lt;&gt;"Да","",IF($E$10="","",IF(COUNTIF(Данные!$A$6:$CV$6,$E$10)=0,"#FIELD",INDEX(Данные!$A$7:$CV$106,ROW()-19,MATCH($E$10,Данные!$A$6:$CV$6,0))))))</f>
        <v/>
      </c>
      <c r="BP36" s="76" t="str">
        <f>IF($A36="","",IF($F$4&lt;&gt;"Да","",IF($F$10="","",IF(COUNTIF(Данные!$A$6:$CV$6,$F$10)=0,"#FIELD",INDEX(Данные!$A$7:$CV$106,ROW()-19,MATCH($F$10,Данные!$A$6:$CV$6,0))))))</f>
        <v/>
      </c>
      <c r="BQ36" s="76" t="str">
        <f>IF($A36="","",IF($G$4&lt;&gt;"Да","",IF($G$10="","",IF(COUNTIF(Данные!$A$6:$CV$6,$G$10)=0,"#FIELD",INDEX(Данные!$A$7:$CV$106,ROW()-19,MATCH($G$10,Данные!$A$6:$CV$6,0))))))</f>
        <v/>
      </c>
      <c r="BR36" s="76" t="str">
        <f>IF($A36="","",IF($H$4&lt;&gt;"Да","",IF($H$10="","",IF(COUNTIF(Данные!$A$6:$CV$6,$H$10)=0,"#FIELD",INDEX(Данные!$A$7:$CV$106,ROW()-19,MATCH($H$10,Данные!$A$6:$CV$6,0))))))</f>
        <v/>
      </c>
      <c r="BS36" s="76" t="str">
        <f>IF($A36="","",IF($I$4&lt;&gt;"Да","",IF($I$10="","",IF(COUNTIF(Данные!$A$6:$CV$6,$I$10)=0,"#FIELD",INDEX(Данные!$A$7:$CV$106,ROW()-19,MATCH($I$10,Данные!$A$6:$CV$6,0))))))</f>
        <v/>
      </c>
      <c r="BT36" s="76" t="str">
        <f>IF($A36="","",IF($J$4&lt;&gt;"Да","",IF($J$10="","",IF(COUNTIF(Данные!$A$6:$CV$6,$J$10)=0,"#FIELD",INDEX(Данные!$A$7:$CV$106,ROW()-19,MATCH($J$10,Данные!$A$6:$CV$6,0))))))</f>
        <v/>
      </c>
      <c r="BU36" s="76" t="str">
        <f>IF($A36="","",IF($K$4&lt;&gt;"Да","",IF($K$10="","",IF(COUNTIF(Данные!$A$6:$CV$6,$K$10)=0,"#FIELD",INDEX(Данные!$A$7:$CV$106,ROW()-19,MATCH($K$10,Данные!$A$6:$CV$6,0))))))</f>
        <v/>
      </c>
      <c r="BV36" s="76" t="str">
        <f>IF($A36="","",IF($L$4&lt;&gt;"Да","",IF($L$10="","",IF(COUNTIF(Данные!$A$6:$CV$6,$L$10)=0,"#FIELD",INDEX(Данные!$A$7:$CV$106,ROW()-19,MATCH($L$10,Данные!$A$6:$CV$6,0))))))</f>
        <v/>
      </c>
      <c r="BW36" s="76" t="str">
        <f>IF($A36="","",IF($M$4&lt;&gt;"Да","",IF($M$10="","",IF(COUNTIF(Данные!$A$6:$CV$6,$M$10)=0,"#FIELD",INDEX(Данные!$A$7:$CV$106,ROW()-19,MATCH($M$10,Данные!$A$6:$CV$6,0))))))</f>
        <v/>
      </c>
      <c r="BX36" s="76" t="str">
        <f>IF($A36="","",IF($N$4&lt;&gt;"Да","",IF($N$10="","",IF(COUNTIF(Данные!$A$6:$CV$6,$N$10)=0,"#FIELD",INDEX(Данные!$A$7:$CV$106,ROW()-19,MATCH($N$10,Данные!$A$6:$CV$6,0))))))</f>
        <v/>
      </c>
      <c r="BY36" s="76" t="str">
        <f>IF($A36="","",IF($O$4&lt;&gt;"Да","",IF($O$10="","",IF(COUNTIF(Данные!$A$6:$CV$6,$O$10)=0,"#FIELD",INDEX(Данные!$A$7:$CV$106,ROW()-19,MATCH($O$10,Данные!$A$6:$CV$6,0))))))</f>
        <v/>
      </c>
      <c r="BZ36" s="76" t="str">
        <f>IF($A36="","",IF($P$4&lt;&gt;"Да","",IF($P$10="","",IF(COUNTIF(Данные!$A$6:$CV$6,$P$10)=0,"#FIELD",INDEX(Данные!$A$7:$CV$106,ROW()-19,MATCH($P$10,Данные!$A$6:$CV$6,0))))))</f>
        <v/>
      </c>
      <c r="CA36" s="76" t="str">
        <f>IF($A36="","",IF($Q$4&lt;&gt;"Да","",IF($Q$10="","",IF(COUNTIF(Данные!$A$6:$CV$6,$Q$10)=0,"#FIELD",INDEX(Данные!$A$7:$CV$106,ROW()-19,MATCH($Q$10,Данные!$A$6:$CV$6,0))))))</f>
        <v/>
      </c>
      <c r="CB36" s="76" t="str">
        <f>IF($A36="","",IF($R$4&lt;&gt;"Да","",IF($R$10="","",IF(COUNTIF(Данные!$A$6:$CV$6,$R$10)=0,"#FIELD",INDEX(Данные!$A$7:$CV$106,ROW()-19,MATCH($R$10,Данные!$A$6:$CV$6,0))))))</f>
        <v/>
      </c>
      <c r="CC36" s="76" t="str">
        <f>IF($A36="","",IF($S$4&lt;&gt;"Да","",IF($S$10="","",IF(COUNTIF(Данные!$A$6:$CV$6,$S$10)=0,"#FIELD",INDEX(Данные!$A$7:$CV$106,ROW()-19,MATCH($S$10,Данные!$A$6:$CV$6,0))))))</f>
        <v/>
      </c>
      <c r="CD36" s="76" t="str">
        <f>IF($A36="","",IF($T$4&lt;&gt;"Да","",IF($T$10="","",IF(COUNTIF(Данные!$A$6:$CV$6,$T$10)=0,"#FIELD",INDEX(Данные!$A$7:$CV$106,ROW()-19,MATCH($T$10,Данные!$A$6:$CV$6,0))))))</f>
        <v/>
      </c>
      <c r="CE36" s="76" t="str">
        <f>IF($A36="","",IF($U$4&lt;&gt;"Да","",IF($U$10="","",IF(COUNTIF(Данные!$A$6:$CV$6,$U$10)=0,"#FIELD",INDEX(Данные!$A$7:$CV$106,ROW()-19,MATCH($U$10,Данные!$A$6:$CV$6,0))))))</f>
        <v/>
      </c>
      <c r="CF36" s="76" t="str">
        <f>IF($A36="","",IF($V$4&lt;&gt;"Да","",IF($V$10="","",IF(COUNTIF(Данные!$A$6:$CV$6,$V$10)=0,"#FIELD",INDEX(Данные!$A$7:$CV$106,ROW()-19,MATCH($V$10,Данные!$A$6:$CV$6,0))))))</f>
        <v/>
      </c>
      <c r="CG36" s="76" t="str">
        <f>IF($A36="","",IF($W$4&lt;&gt;"Да","",IF($W$10="","",IF(COUNTIF(Данные!$A$6:$CV$6,$W$10)=0,"#FIELD",INDEX(Данные!$A$7:$CV$106,ROW()-19,MATCH($W$10,Данные!$A$6:$CV$6,0))))))</f>
        <v/>
      </c>
      <c r="CH36" s="76" t="str">
        <f>IF($A36="","",IF($X$4&lt;&gt;"Да","",IF($X$10="","",IF(COUNTIF(Данные!$A$6:$CV$6,$X$10)=0,"#FIELD",INDEX(Данные!$A$7:$CV$106,ROW()-19,MATCH($X$10,Данные!$A$6:$CV$6,0))))))</f>
        <v/>
      </c>
      <c r="CI36" s="76" t="str">
        <f>IF($A36="","",IF($Y$4&lt;&gt;"Да","",IF($Y$10="","",IF(COUNTIF(Данные!$A$6:$CV$6,$Y$10)=0,"#FIELD",INDEX(Данные!$A$7:$CV$106,ROW()-19,MATCH($Y$10,Данные!$A$6:$CV$6,0))))))</f>
        <v/>
      </c>
      <c r="CJ36" s="76" t="str">
        <f>IF($A36="","",IF($Z$4&lt;&gt;"Да","",IF($Z$10="","",IF(COUNTIF(Данные!$A$6:$CV$6,$Z$10)=0,"#FIELD",INDEX(Данные!$A$7:$CV$106,ROW()-19,MATCH($Z$10,Данные!$A$6:$CV$6,0))))))</f>
        <v/>
      </c>
      <c r="CK36" s="76" t="str">
        <f>IF($A36="","",IF($AA$4&lt;&gt;"Да","",IF($AA$10="","",IF(COUNTIF(Данные!$A$6:$CV$6,$AA$10)=0,"#FIELD",INDEX(Данные!$A$7:$CV$106,ROW()-19,MATCH($AA$10,Данные!$A$6:$CV$6,0))))))</f>
        <v/>
      </c>
      <c r="CL36" s="76" t="str">
        <f>IF($A36="","",IF($AB$4&lt;&gt;"Да","",IF($AB$10="","",IF(COUNTIF(Данные!$A$6:$CV$6,$AB$10)=0,"#FIELD",INDEX(Данные!$A$7:$CV$106,ROW()-19,MATCH($AB$10,Данные!$A$6:$CV$6,0))))))</f>
        <v/>
      </c>
      <c r="CM36" s="76" t="str">
        <f>IF($A36="","",IF($AC$4&lt;&gt;"Да","",IF($AC$10="","",IF(COUNTIF(Данные!$A$6:$CV$6,$AC$10)=0,"#FIELD",INDEX(Данные!$A$7:$CV$106,ROW()-19,MATCH($AC$10,Данные!$A$6:$CV$6,0))))))</f>
        <v/>
      </c>
      <c r="CN36" s="76" t="str">
        <f>IF($A36="","",IF($AD$4&lt;&gt;"Да","",IF($AD$10="","",IF(COUNTIF(Данные!$A$6:$CV$6,$AD$10)=0,"#FIELD",INDEX(Данные!$A$7:$CV$106,ROW()-19,MATCH($AD$10,Данные!$A$6:$CV$6,0))))))</f>
        <v/>
      </c>
      <c r="CO36" s="77" t="str">
        <f>IF($A36="","",IF($AE$4&lt;&gt;"Да","",IF($AE$10="","",IF(COUNTIF(Данные!$A$6:$CV$6,$AE$10)=0,"#FIELD",INDEX(Данные!$A$7:$CV$106,ROW()-19,MATCH($AE$10,Данные!$A$6:$CV$6,0))))))</f>
        <v/>
      </c>
    </row>
    <row r="37" spans="1:93">
      <c r="A37" s="24" t="str">
        <f>IF(Данные!A24="","",Данные!A24)</f>
        <v/>
      </c>
      <c r="B37" s="19" t="str">
        <f>IF($A37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37="#FIELD",AG37="",AND(OR($B$8="CHANGE_PCT_GE",$B$8="CHANGE_ABS_GE",$B$8="COUNT_FLAG_RULE",$B$8="AND_YES",$B$8="OR_YES"),OR(BL37="#FIELD",BL37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37)))),IF($B$18="LOW_MU",MAX(Настройки!$B$14,$B$16),IF($B$18="NEUTRAL",Настройки!$B$15,IF($B$18="IGNORE","IGNORE",IF(OR(AG37="#FIELD",BL37="#FIELD"),"Поле не найдено","Недостаточно данных")))),IF($B$8="SIGMOID_INC",MAX(Настройки!$B$14,$B$16+($B$17-$B$16)/(1+EXP(-$B$12*(IF(ISNUMBER(AG37),AG37,0)-$B$11)))),IF($B$8="SIGMOID_DEC",MAX(Настройки!$B$14,$B$16+($B$17-$B$16)/(1+EXP($B$12*(IF(ISNUMBER(AG37),AG37,0)-$B$11)))),IF($B$8="TOP_PERCENT",IF((COUNTIF(INDEX(Данные!$A$7:$CV$106,0,MATCH($B$9,Данные!$A$6:$CV$6,0)),"&gt;"&amp;IF(ISNUMBER(AG37),AG37,0))+COUNTIFS(INDEX(Данные!$A$7:$CV$106,0,MATCH($B$9,Данные!$A$6:$CV$6,0)),IF(ISNUMBER(AG37),AG37,0),Данные!$A$7:$A$106,"&lt;"&amp;$A37)+1)/COUNT(INDEX(Данные!$A$7:$CV$106,0,MATCH($B$9,Данные!$A$6:$CV$6,0)))&lt;=$B$11,$B$14,$B$15),IF($B$8="MANUAL_MU",MAX(Настройки!$B$14,MIN(1,IF(ISNUMBER(AG37),AG37,0))),IF($B$8="COUNT_FLAG_RULE",IF(IF(ISNUMBER(AG37),AG37,0)&lt;=$B$11,$B$14,IF(IF(ISNUMBER(AG37),AG37,0)&gt;=$B$12,$B$15,IF(OR(LOWER(LEFT(BL37&amp;"",2))="да",BL37=1),$B$13,$B$15))),IF(OR(AND($B$8="YES_NO",OR(LOWER(LEFT(AG37&amp;"",2))="да",AG37=1)),AND($B$8="THRESHOLD_GE",IF(ISNUMBER(AG37),AG37,0)&gt;=$B$11),AND($B$8="THRESHOLD_GT",IF(ISNUMBER(AG37),AG37,0)&gt;$B$11),AND($B$8="THRESHOLD_LE",IF(ISNUMBER(AG37),AG37,0)&lt;=$B$11),AND($B$8="THRESHOLD_LT",IF(ISNUMBER(AG37),AG37,0)&lt;$B$11),AND($B$8="CHANGE_PCT_GE",IF(IF(ISNUMBER(BL37),BL37,0)=0,IF(ISNUMBER(AG37),AG37,0)&gt;0,(IF(ISNUMBER(AG37),AG37,0)-IF(ISNUMBER(BL37),BL37,0))/ABS(IF(ISNUMBER(BL37),BL37,0))&gt;=$B$11)),AND($B$8="CHANGE_ABS_GE",ABS(IF(ISNUMBER(AG37),AG37,0)-IF(ISNUMBER(BL37),BL37,0))&gt;=$B$11),AND($B$8="COUNT_LT",IF(ISNUMBER(AG37),AG37,0)&lt;$B$11),AND($B$8="COUNT_LE",IF(ISNUMBER(AG37),AG37,0)&lt;=$B$11),AND($B$8="AND_YES",OR(LOWER(LEFT(AG37&amp;"",2))="да",AG37=1),OR(LOWER(LEFT(BL37&amp;"",2))="да",BL37=1)),AND($B$8="OR_YES",OR(OR(LOWER(LEFT(AG37&amp;"",2))="да",AG37=1),OR(LOWER(LEFT(BL37&amp;"",2))="да",BL37=1)))),$B$14,$B$15))))))))))</f>
        <v/>
      </c>
      <c r="C37" s="19" t="str">
        <f>IF($A37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37="#FIELD",AH37="",AND(OR($C$8="CHANGE_PCT_GE",$C$8="CHANGE_ABS_GE",$C$8="COUNT_FLAG_RULE",$C$8="AND_YES",$C$8="OR_YES"),OR(BM37="#FIELD",BM37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37)))),IF($C$18="LOW_MU",MAX(Настройки!$B$14,$C$16),IF($C$18="NEUTRAL",Настройки!$B$15,IF($C$18="IGNORE","IGNORE",IF(OR(AH37="#FIELD",BM37="#FIELD"),"Поле не найдено","Недостаточно данных")))),IF($C$8="SIGMOID_INC",MAX(Настройки!$B$14,$C$16+($C$17-$C$16)/(1+EXP(-$C$12*(IF(ISNUMBER(AH37),AH37,0)-$C$11)))),IF($C$8="SIGMOID_DEC",MAX(Настройки!$B$14,$C$16+($C$17-$C$16)/(1+EXP($C$12*(IF(ISNUMBER(AH37),AH37,0)-$C$11)))),IF($C$8="TOP_PERCENT",IF((COUNTIF(INDEX(Данные!$A$7:$CV$106,0,MATCH($C$9,Данные!$A$6:$CV$6,0)),"&gt;"&amp;IF(ISNUMBER(AH37),AH37,0))+COUNTIFS(INDEX(Данные!$A$7:$CV$106,0,MATCH($C$9,Данные!$A$6:$CV$6,0)),IF(ISNUMBER(AH37),AH37,0),Данные!$A$7:$A$106,"&lt;"&amp;$A37)+1)/COUNT(INDEX(Данные!$A$7:$CV$106,0,MATCH($C$9,Данные!$A$6:$CV$6,0)))&lt;=$C$11,$C$14,$C$15),IF($C$8="MANUAL_MU",MAX(Настройки!$B$14,MIN(1,IF(ISNUMBER(AH37),AH37,0))),IF($C$8="COUNT_FLAG_RULE",IF(IF(ISNUMBER(AH37),AH37,0)&lt;=$C$11,$C$14,IF(IF(ISNUMBER(AH37),AH37,0)&gt;=$C$12,$C$15,IF(OR(LOWER(LEFT(BM37&amp;"",2))="да",BM37=1),$C$13,$C$15))),IF(OR(AND($C$8="YES_NO",OR(LOWER(LEFT(AH37&amp;"",2))="да",AH37=1)),AND($C$8="THRESHOLD_GE",IF(ISNUMBER(AH37),AH37,0)&gt;=$C$11),AND($C$8="THRESHOLD_GT",IF(ISNUMBER(AH37),AH37,0)&gt;$C$11),AND($C$8="THRESHOLD_LE",IF(ISNUMBER(AH37),AH37,0)&lt;=$C$11),AND($C$8="THRESHOLD_LT",IF(ISNUMBER(AH37),AH37,0)&lt;$C$11),AND($C$8="CHANGE_PCT_GE",IF(IF(ISNUMBER(BM37),BM37,0)=0,IF(ISNUMBER(AH37),AH37,0)&gt;0,(IF(ISNUMBER(AH37),AH37,0)-IF(ISNUMBER(BM37),BM37,0))/ABS(IF(ISNUMBER(BM37),BM37,0))&gt;=$C$11)),AND($C$8="CHANGE_ABS_GE",ABS(IF(ISNUMBER(AH37),AH37,0)-IF(ISNUMBER(BM37),BM37,0))&gt;=$C$11),AND($C$8="COUNT_LT",IF(ISNUMBER(AH37),AH37,0)&lt;$C$11),AND($C$8="COUNT_LE",IF(ISNUMBER(AH37),AH37,0)&lt;=$C$11),AND($C$8="AND_YES",OR(LOWER(LEFT(AH37&amp;"",2))="да",AH37=1),OR(LOWER(LEFT(BM37&amp;"",2))="да",BM37=1)),AND($C$8="OR_YES",OR(OR(LOWER(LEFT(AH37&amp;"",2))="да",AH37=1),OR(LOWER(LEFT(BM37&amp;"",2))="да",BM37=1)))),$C$14,$C$15))))))))))</f>
        <v/>
      </c>
      <c r="D37" s="19" t="str">
        <f>IF($A37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37="#FIELD",AI37="",AND(OR($D$8="CHANGE_PCT_GE",$D$8="CHANGE_ABS_GE",$D$8="COUNT_FLAG_RULE",$D$8="AND_YES",$D$8="OR_YES"),OR(BN37="#FIELD",BN37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37)))),IF($D$18="LOW_MU",MAX(Настройки!$B$14,$D$16),IF($D$18="NEUTRAL",Настройки!$B$15,IF($D$18="IGNORE","IGNORE",IF(OR(AI37="#FIELD",BN37="#FIELD"),"Поле не найдено","Недостаточно данных")))),IF($D$8="SIGMOID_INC",MAX(Настройки!$B$14,$D$16+($D$17-$D$16)/(1+EXP(-$D$12*(IF(ISNUMBER(AI37),AI37,0)-$D$11)))),IF($D$8="SIGMOID_DEC",MAX(Настройки!$B$14,$D$16+($D$17-$D$16)/(1+EXP($D$12*(IF(ISNUMBER(AI37),AI37,0)-$D$11)))),IF($D$8="TOP_PERCENT",IF((COUNTIF(INDEX(Данные!$A$7:$CV$106,0,MATCH($D$9,Данные!$A$6:$CV$6,0)),"&gt;"&amp;IF(ISNUMBER(AI37),AI37,0))+COUNTIFS(INDEX(Данные!$A$7:$CV$106,0,MATCH($D$9,Данные!$A$6:$CV$6,0)),IF(ISNUMBER(AI37),AI37,0),Данные!$A$7:$A$106,"&lt;"&amp;$A37)+1)/COUNT(INDEX(Данные!$A$7:$CV$106,0,MATCH($D$9,Данные!$A$6:$CV$6,0)))&lt;=$D$11,$D$14,$D$15),IF($D$8="MANUAL_MU",MAX(Настройки!$B$14,MIN(1,IF(ISNUMBER(AI37),AI37,0))),IF($D$8="COUNT_FLAG_RULE",IF(IF(ISNUMBER(AI37),AI37,0)&lt;=$D$11,$D$14,IF(IF(ISNUMBER(AI37),AI37,0)&gt;=$D$12,$D$15,IF(OR(LOWER(LEFT(BN37&amp;"",2))="да",BN37=1),$D$13,$D$15))),IF(OR(AND($D$8="YES_NO",OR(LOWER(LEFT(AI37&amp;"",2))="да",AI37=1)),AND($D$8="THRESHOLD_GE",IF(ISNUMBER(AI37),AI37,0)&gt;=$D$11),AND($D$8="THRESHOLD_GT",IF(ISNUMBER(AI37),AI37,0)&gt;$D$11),AND($D$8="THRESHOLD_LE",IF(ISNUMBER(AI37),AI37,0)&lt;=$D$11),AND($D$8="THRESHOLD_LT",IF(ISNUMBER(AI37),AI37,0)&lt;$D$11),AND($D$8="CHANGE_PCT_GE",IF(IF(ISNUMBER(BN37),BN37,0)=0,IF(ISNUMBER(AI37),AI37,0)&gt;0,(IF(ISNUMBER(AI37),AI37,0)-IF(ISNUMBER(BN37),BN37,0))/ABS(IF(ISNUMBER(BN37),BN37,0))&gt;=$D$11)),AND($D$8="CHANGE_ABS_GE",ABS(IF(ISNUMBER(AI37),AI37,0)-IF(ISNUMBER(BN37),BN37,0))&gt;=$D$11),AND($D$8="COUNT_LT",IF(ISNUMBER(AI37),AI37,0)&lt;$D$11),AND($D$8="COUNT_LE",IF(ISNUMBER(AI37),AI37,0)&lt;=$D$11),AND($D$8="AND_YES",OR(LOWER(LEFT(AI37&amp;"",2))="да",AI37=1),OR(LOWER(LEFT(BN37&amp;"",2))="да",BN37=1)),AND($D$8="OR_YES",OR(OR(LOWER(LEFT(AI37&amp;"",2))="да",AI37=1),OR(LOWER(LEFT(BN37&amp;"",2))="да",BN37=1)))),$D$14,$D$15))))))))))</f>
        <v/>
      </c>
      <c r="E37" s="19" t="str">
        <f>IF($A37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37="#FIELD",AJ37="",AND(OR($E$8="CHANGE_PCT_GE",$E$8="CHANGE_ABS_GE",$E$8="COUNT_FLAG_RULE",$E$8="AND_YES",$E$8="OR_YES"),OR(BO37="#FIELD",BO37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37)))),IF($E$18="LOW_MU",MAX(Настройки!$B$14,$E$16),IF($E$18="NEUTRAL",Настройки!$B$15,IF($E$18="IGNORE","IGNORE",IF(OR(AJ37="#FIELD",BO37="#FIELD"),"Поле не найдено","Недостаточно данных")))),IF($E$8="SIGMOID_INC",MAX(Настройки!$B$14,$E$16+($E$17-$E$16)/(1+EXP(-$E$12*(IF(ISNUMBER(AJ37),AJ37,0)-$E$11)))),IF($E$8="SIGMOID_DEC",MAX(Настройки!$B$14,$E$16+($E$17-$E$16)/(1+EXP($E$12*(IF(ISNUMBER(AJ37),AJ37,0)-$E$11)))),IF($E$8="TOP_PERCENT",IF((COUNTIF(INDEX(Данные!$A$7:$CV$106,0,MATCH($E$9,Данные!$A$6:$CV$6,0)),"&gt;"&amp;IF(ISNUMBER(AJ37),AJ37,0))+COUNTIFS(INDEX(Данные!$A$7:$CV$106,0,MATCH($E$9,Данные!$A$6:$CV$6,0)),IF(ISNUMBER(AJ37),AJ37,0),Данные!$A$7:$A$106,"&lt;"&amp;$A37)+1)/COUNT(INDEX(Данные!$A$7:$CV$106,0,MATCH($E$9,Данные!$A$6:$CV$6,0)))&lt;=$E$11,$E$14,$E$15),IF($E$8="MANUAL_MU",MAX(Настройки!$B$14,MIN(1,IF(ISNUMBER(AJ37),AJ37,0))),IF($E$8="COUNT_FLAG_RULE",IF(IF(ISNUMBER(AJ37),AJ37,0)&lt;=$E$11,$E$14,IF(IF(ISNUMBER(AJ37),AJ37,0)&gt;=$E$12,$E$15,IF(OR(LOWER(LEFT(BO37&amp;"",2))="да",BO37=1),$E$13,$E$15))),IF(OR(AND($E$8="YES_NO",OR(LOWER(LEFT(AJ37&amp;"",2))="да",AJ37=1)),AND($E$8="THRESHOLD_GE",IF(ISNUMBER(AJ37),AJ37,0)&gt;=$E$11),AND($E$8="THRESHOLD_GT",IF(ISNUMBER(AJ37),AJ37,0)&gt;$E$11),AND($E$8="THRESHOLD_LE",IF(ISNUMBER(AJ37),AJ37,0)&lt;=$E$11),AND($E$8="THRESHOLD_LT",IF(ISNUMBER(AJ37),AJ37,0)&lt;$E$11),AND($E$8="CHANGE_PCT_GE",IF(IF(ISNUMBER(BO37),BO37,0)=0,IF(ISNUMBER(AJ37),AJ37,0)&gt;0,(IF(ISNUMBER(AJ37),AJ37,0)-IF(ISNUMBER(BO37),BO37,0))/ABS(IF(ISNUMBER(BO37),BO37,0))&gt;=$E$11)),AND($E$8="CHANGE_ABS_GE",ABS(IF(ISNUMBER(AJ37),AJ37,0)-IF(ISNUMBER(BO37),BO37,0))&gt;=$E$11),AND($E$8="COUNT_LT",IF(ISNUMBER(AJ37),AJ37,0)&lt;$E$11),AND($E$8="COUNT_LE",IF(ISNUMBER(AJ37),AJ37,0)&lt;=$E$11),AND($E$8="AND_YES",OR(LOWER(LEFT(AJ37&amp;"",2))="да",AJ37=1),OR(LOWER(LEFT(BO37&amp;"",2))="да",BO37=1)),AND($E$8="OR_YES",OR(OR(LOWER(LEFT(AJ37&amp;"",2))="да",AJ37=1),OR(LOWER(LEFT(BO37&amp;"",2))="да",BO37=1)))),$E$14,$E$15))))))))))</f>
        <v/>
      </c>
      <c r="F37" s="19" t="str">
        <f>IF($A37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37="#FIELD",AK37="",AND(OR($F$8="CHANGE_PCT_GE",$F$8="CHANGE_ABS_GE",$F$8="COUNT_FLAG_RULE",$F$8="AND_YES",$F$8="OR_YES"),OR(BP37="#FIELD",BP37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37)))),IF($F$18="LOW_MU",MAX(Настройки!$B$14,$F$16),IF($F$18="NEUTRAL",Настройки!$B$15,IF($F$18="IGNORE","IGNORE",IF(OR(AK37="#FIELD",BP37="#FIELD"),"Поле не найдено","Недостаточно данных")))),IF($F$8="SIGMOID_INC",MAX(Настройки!$B$14,$F$16+($F$17-$F$16)/(1+EXP(-$F$12*(IF(ISNUMBER(AK37),AK37,0)-$F$11)))),IF($F$8="SIGMOID_DEC",MAX(Настройки!$B$14,$F$16+($F$17-$F$16)/(1+EXP($F$12*(IF(ISNUMBER(AK37),AK37,0)-$F$11)))),IF($F$8="TOP_PERCENT",IF((COUNTIF(INDEX(Данные!$A$7:$CV$106,0,MATCH($F$9,Данные!$A$6:$CV$6,0)),"&gt;"&amp;IF(ISNUMBER(AK37),AK37,0))+COUNTIFS(INDEX(Данные!$A$7:$CV$106,0,MATCH($F$9,Данные!$A$6:$CV$6,0)),IF(ISNUMBER(AK37),AK37,0),Данные!$A$7:$A$106,"&lt;"&amp;$A37)+1)/COUNT(INDEX(Данные!$A$7:$CV$106,0,MATCH($F$9,Данные!$A$6:$CV$6,0)))&lt;=$F$11,$F$14,$F$15),IF($F$8="MANUAL_MU",MAX(Настройки!$B$14,MIN(1,IF(ISNUMBER(AK37),AK37,0))),IF($F$8="COUNT_FLAG_RULE",IF(IF(ISNUMBER(AK37),AK37,0)&lt;=$F$11,$F$14,IF(IF(ISNUMBER(AK37),AK37,0)&gt;=$F$12,$F$15,IF(OR(LOWER(LEFT(BP37&amp;"",2))="да",BP37=1),$F$13,$F$15))),IF(OR(AND($F$8="YES_NO",OR(LOWER(LEFT(AK37&amp;"",2))="да",AK37=1)),AND($F$8="THRESHOLD_GE",IF(ISNUMBER(AK37),AK37,0)&gt;=$F$11),AND($F$8="THRESHOLD_GT",IF(ISNUMBER(AK37),AK37,0)&gt;$F$11),AND($F$8="THRESHOLD_LE",IF(ISNUMBER(AK37),AK37,0)&lt;=$F$11),AND($F$8="THRESHOLD_LT",IF(ISNUMBER(AK37),AK37,0)&lt;$F$11),AND($F$8="CHANGE_PCT_GE",IF(IF(ISNUMBER(BP37),BP37,0)=0,IF(ISNUMBER(AK37),AK37,0)&gt;0,(IF(ISNUMBER(AK37),AK37,0)-IF(ISNUMBER(BP37),BP37,0))/ABS(IF(ISNUMBER(BP37),BP37,0))&gt;=$F$11)),AND($F$8="CHANGE_ABS_GE",ABS(IF(ISNUMBER(AK37),AK37,0)-IF(ISNUMBER(BP37),BP37,0))&gt;=$F$11),AND($F$8="COUNT_LT",IF(ISNUMBER(AK37),AK37,0)&lt;$F$11),AND($F$8="COUNT_LE",IF(ISNUMBER(AK37),AK37,0)&lt;=$F$11),AND($F$8="AND_YES",OR(LOWER(LEFT(AK37&amp;"",2))="да",AK37=1),OR(LOWER(LEFT(BP37&amp;"",2))="да",BP37=1)),AND($F$8="OR_YES",OR(OR(LOWER(LEFT(AK37&amp;"",2))="да",AK37=1),OR(LOWER(LEFT(BP37&amp;"",2))="да",BP37=1)))),$F$14,$F$15))))))))))</f>
        <v/>
      </c>
      <c r="G37" s="19" t="str">
        <f>IF($A37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37="#FIELD",AL37="",AND(OR($G$8="CHANGE_PCT_GE",$G$8="CHANGE_ABS_GE",$G$8="COUNT_FLAG_RULE",$G$8="AND_YES",$G$8="OR_YES"),OR(BQ37="#FIELD",BQ37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37)))),IF($G$18="LOW_MU",MAX(Настройки!$B$14,$G$16),IF($G$18="NEUTRAL",Настройки!$B$15,IF($G$18="IGNORE","IGNORE",IF(OR(AL37="#FIELD",BQ37="#FIELD"),"Поле не найдено","Недостаточно данных")))),IF($G$8="SIGMOID_INC",MAX(Настройки!$B$14,$G$16+($G$17-$G$16)/(1+EXP(-$G$12*(IF(ISNUMBER(AL37),AL37,0)-$G$11)))),IF($G$8="SIGMOID_DEC",MAX(Настройки!$B$14,$G$16+($G$17-$G$16)/(1+EXP($G$12*(IF(ISNUMBER(AL37),AL37,0)-$G$11)))),IF($G$8="TOP_PERCENT",IF((COUNTIF(INDEX(Данные!$A$7:$CV$106,0,MATCH($G$9,Данные!$A$6:$CV$6,0)),"&gt;"&amp;IF(ISNUMBER(AL37),AL37,0))+COUNTIFS(INDEX(Данные!$A$7:$CV$106,0,MATCH($G$9,Данные!$A$6:$CV$6,0)),IF(ISNUMBER(AL37),AL37,0),Данные!$A$7:$A$106,"&lt;"&amp;$A37)+1)/COUNT(INDEX(Данные!$A$7:$CV$106,0,MATCH($G$9,Данные!$A$6:$CV$6,0)))&lt;=$G$11,$G$14,$G$15),IF($G$8="MANUAL_MU",MAX(Настройки!$B$14,MIN(1,IF(ISNUMBER(AL37),AL37,0))),IF($G$8="COUNT_FLAG_RULE",IF(IF(ISNUMBER(AL37),AL37,0)&lt;=$G$11,$G$14,IF(IF(ISNUMBER(AL37),AL37,0)&gt;=$G$12,$G$15,IF(OR(LOWER(LEFT(BQ37&amp;"",2))="да",BQ37=1),$G$13,$G$15))),IF(OR(AND($G$8="YES_NO",OR(LOWER(LEFT(AL37&amp;"",2))="да",AL37=1)),AND($G$8="THRESHOLD_GE",IF(ISNUMBER(AL37),AL37,0)&gt;=$G$11),AND($G$8="THRESHOLD_GT",IF(ISNUMBER(AL37),AL37,0)&gt;$G$11),AND($G$8="THRESHOLD_LE",IF(ISNUMBER(AL37),AL37,0)&lt;=$G$11),AND($G$8="THRESHOLD_LT",IF(ISNUMBER(AL37),AL37,0)&lt;$G$11),AND($G$8="CHANGE_PCT_GE",IF(IF(ISNUMBER(BQ37),BQ37,0)=0,IF(ISNUMBER(AL37),AL37,0)&gt;0,(IF(ISNUMBER(AL37),AL37,0)-IF(ISNUMBER(BQ37),BQ37,0))/ABS(IF(ISNUMBER(BQ37),BQ37,0))&gt;=$G$11)),AND($G$8="CHANGE_ABS_GE",ABS(IF(ISNUMBER(AL37),AL37,0)-IF(ISNUMBER(BQ37),BQ37,0))&gt;=$G$11),AND($G$8="COUNT_LT",IF(ISNUMBER(AL37),AL37,0)&lt;$G$11),AND($G$8="COUNT_LE",IF(ISNUMBER(AL37),AL37,0)&lt;=$G$11),AND($G$8="AND_YES",OR(LOWER(LEFT(AL37&amp;"",2))="да",AL37=1),OR(LOWER(LEFT(BQ37&amp;"",2))="да",BQ37=1)),AND($G$8="OR_YES",OR(OR(LOWER(LEFT(AL37&amp;"",2))="да",AL37=1),OR(LOWER(LEFT(BQ37&amp;"",2))="да",BQ37=1)))),$G$14,$G$15))))))))))</f>
        <v/>
      </c>
      <c r="H37" s="19" t="str">
        <f>IF($A37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37="#FIELD",AM37="",AND(OR($H$8="CHANGE_PCT_GE",$H$8="CHANGE_ABS_GE",$H$8="COUNT_FLAG_RULE",$H$8="AND_YES",$H$8="OR_YES"),OR(BR37="#FIELD",BR37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37)))),IF($H$18="LOW_MU",MAX(Настройки!$B$14,$H$16),IF($H$18="NEUTRAL",Настройки!$B$15,IF($H$18="IGNORE","IGNORE",IF(OR(AM37="#FIELD",BR37="#FIELD"),"Поле не найдено","Недостаточно данных")))),IF($H$8="SIGMOID_INC",MAX(Настройки!$B$14,$H$16+($H$17-$H$16)/(1+EXP(-$H$12*(IF(ISNUMBER(AM37),AM37,0)-$H$11)))),IF($H$8="SIGMOID_DEC",MAX(Настройки!$B$14,$H$16+($H$17-$H$16)/(1+EXP($H$12*(IF(ISNUMBER(AM37),AM37,0)-$H$11)))),IF($H$8="TOP_PERCENT",IF((COUNTIF(INDEX(Данные!$A$7:$CV$106,0,MATCH($H$9,Данные!$A$6:$CV$6,0)),"&gt;"&amp;IF(ISNUMBER(AM37),AM37,0))+COUNTIFS(INDEX(Данные!$A$7:$CV$106,0,MATCH($H$9,Данные!$A$6:$CV$6,0)),IF(ISNUMBER(AM37),AM37,0),Данные!$A$7:$A$106,"&lt;"&amp;$A37)+1)/COUNT(INDEX(Данные!$A$7:$CV$106,0,MATCH($H$9,Данные!$A$6:$CV$6,0)))&lt;=$H$11,$H$14,$H$15),IF($H$8="MANUAL_MU",MAX(Настройки!$B$14,MIN(1,IF(ISNUMBER(AM37),AM37,0))),IF($H$8="COUNT_FLAG_RULE",IF(IF(ISNUMBER(AM37),AM37,0)&lt;=$H$11,$H$14,IF(IF(ISNUMBER(AM37),AM37,0)&gt;=$H$12,$H$15,IF(OR(LOWER(LEFT(BR37&amp;"",2))="да",BR37=1),$H$13,$H$15))),IF(OR(AND($H$8="YES_NO",OR(LOWER(LEFT(AM37&amp;"",2))="да",AM37=1)),AND($H$8="THRESHOLD_GE",IF(ISNUMBER(AM37),AM37,0)&gt;=$H$11),AND($H$8="THRESHOLD_GT",IF(ISNUMBER(AM37),AM37,0)&gt;$H$11),AND($H$8="THRESHOLD_LE",IF(ISNUMBER(AM37),AM37,0)&lt;=$H$11),AND($H$8="THRESHOLD_LT",IF(ISNUMBER(AM37),AM37,0)&lt;$H$11),AND($H$8="CHANGE_PCT_GE",IF(IF(ISNUMBER(BR37),BR37,0)=0,IF(ISNUMBER(AM37),AM37,0)&gt;0,(IF(ISNUMBER(AM37),AM37,0)-IF(ISNUMBER(BR37),BR37,0))/ABS(IF(ISNUMBER(BR37),BR37,0))&gt;=$H$11)),AND($H$8="CHANGE_ABS_GE",ABS(IF(ISNUMBER(AM37),AM37,0)-IF(ISNUMBER(BR37),BR37,0))&gt;=$H$11),AND($H$8="COUNT_LT",IF(ISNUMBER(AM37),AM37,0)&lt;$H$11),AND($H$8="COUNT_LE",IF(ISNUMBER(AM37),AM37,0)&lt;=$H$11),AND($H$8="AND_YES",OR(LOWER(LEFT(AM37&amp;"",2))="да",AM37=1),OR(LOWER(LEFT(BR37&amp;"",2))="да",BR37=1)),AND($H$8="OR_YES",OR(OR(LOWER(LEFT(AM37&amp;"",2))="да",AM37=1),OR(LOWER(LEFT(BR37&amp;"",2))="да",BR37=1)))),$H$14,$H$15))))))))))</f>
        <v/>
      </c>
      <c r="I37" s="19" t="str">
        <f>IF($A37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37="#FIELD",AN37="",AND(OR($I$8="CHANGE_PCT_GE",$I$8="CHANGE_ABS_GE",$I$8="COUNT_FLAG_RULE",$I$8="AND_YES",$I$8="OR_YES"),OR(BS37="#FIELD",BS37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37)))),IF($I$18="LOW_MU",MAX(Настройки!$B$14,$I$16),IF($I$18="NEUTRAL",Настройки!$B$15,IF($I$18="IGNORE","IGNORE",IF(OR(AN37="#FIELD",BS37="#FIELD"),"Поле не найдено","Недостаточно данных")))),IF($I$8="SIGMOID_INC",MAX(Настройки!$B$14,$I$16+($I$17-$I$16)/(1+EXP(-$I$12*(IF(ISNUMBER(AN37),AN37,0)-$I$11)))),IF($I$8="SIGMOID_DEC",MAX(Настройки!$B$14,$I$16+($I$17-$I$16)/(1+EXP($I$12*(IF(ISNUMBER(AN37),AN37,0)-$I$11)))),IF($I$8="TOP_PERCENT",IF((COUNTIF(INDEX(Данные!$A$7:$CV$106,0,MATCH($I$9,Данные!$A$6:$CV$6,0)),"&gt;"&amp;IF(ISNUMBER(AN37),AN37,0))+COUNTIFS(INDEX(Данные!$A$7:$CV$106,0,MATCH($I$9,Данные!$A$6:$CV$6,0)),IF(ISNUMBER(AN37),AN37,0),Данные!$A$7:$A$106,"&lt;"&amp;$A37)+1)/COUNT(INDEX(Данные!$A$7:$CV$106,0,MATCH($I$9,Данные!$A$6:$CV$6,0)))&lt;=$I$11,$I$14,$I$15),IF($I$8="MANUAL_MU",MAX(Настройки!$B$14,MIN(1,IF(ISNUMBER(AN37),AN37,0))),IF($I$8="COUNT_FLAG_RULE",IF(IF(ISNUMBER(AN37),AN37,0)&lt;=$I$11,$I$14,IF(IF(ISNUMBER(AN37),AN37,0)&gt;=$I$12,$I$15,IF(OR(LOWER(LEFT(BS37&amp;"",2))="да",BS37=1),$I$13,$I$15))),IF(OR(AND($I$8="YES_NO",OR(LOWER(LEFT(AN37&amp;"",2))="да",AN37=1)),AND($I$8="THRESHOLD_GE",IF(ISNUMBER(AN37),AN37,0)&gt;=$I$11),AND($I$8="THRESHOLD_GT",IF(ISNUMBER(AN37),AN37,0)&gt;$I$11),AND($I$8="THRESHOLD_LE",IF(ISNUMBER(AN37),AN37,0)&lt;=$I$11),AND($I$8="THRESHOLD_LT",IF(ISNUMBER(AN37),AN37,0)&lt;$I$11),AND($I$8="CHANGE_PCT_GE",IF(IF(ISNUMBER(BS37),BS37,0)=0,IF(ISNUMBER(AN37),AN37,0)&gt;0,(IF(ISNUMBER(AN37),AN37,0)-IF(ISNUMBER(BS37),BS37,0))/ABS(IF(ISNUMBER(BS37),BS37,0))&gt;=$I$11)),AND($I$8="CHANGE_ABS_GE",ABS(IF(ISNUMBER(AN37),AN37,0)-IF(ISNUMBER(BS37),BS37,0))&gt;=$I$11),AND($I$8="COUNT_LT",IF(ISNUMBER(AN37),AN37,0)&lt;$I$11),AND($I$8="COUNT_LE",IF(ISNUMBER(AN37),AN37,0)&lt;=$I$11),AND($I$8="AND_YES",OR(LOWER(LEFT(AN37&amp;"",2))="да",AN37=1),OR(LOWER(LEFT(BS37&amp;"",2))="да",BS37=1)),AND($I$8="OR_YES",OR(OR(LOWER(LEFT(AN37&amp;"",2))="да",AN37=1),OR(LOWER(LEFT(BS37&amp;"",2))="да",BS37=1)))),$I$14,$I$15))))))))))</f>
        <v/>
      </c>
      <c r="J37" s="19" t="str">
        <f>IF($A37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37="#FIELD",AO37="",AND(OR($J$8="CHANGE_PCT_GE",$J$8="CHANGE_ABS_GE",$J$8="COUNT_FLAG_RULE",$J$8="AND_YES",$J$8="OR_YES"),OR(BT37="#FIELD",BT37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37)))),IF($J$18="LOW_MU",MAX(Настройки!$B$14,$J$16),IF($J$18="NEUTRAL",Настройки!$B$15,IF($J$18="IGNORE","IGNORE",IF(OR(AO37="#FIELD",BT37="#FIELD"),"Поле не найдено","Недостаточно данных")))),IF($J$8="SIGMOID_INC",MAX(Настройки!$B$14,$J$16+($J$17-$J$16)/(1+EXP(-$J$12*(IF(ISNUMBER(AO37),AO37,0)-$J$11)))),IF($J$8="SIGMOID_DEC",MAX(Настройки!$B$14,$J$16+($J$17-$J$16)/(1+EXP($J$12*(IF(ISNUMBER(AO37),AO37,0)-$J$11)))),IF($J$8="TOP_PERCENT",IF((COUNTIF(INDEX(Данные!$A$7:$CV$106,0,MATCH($J$9,Данные!$A$6:$CV$6,0)),"&gt;"&amp;IF(ISNUMBER(AO37),AO37,0))+COUNTIFS(INDEX(Данные!$A$7:$CV$106,0,MATCH($J$9,Данные!$A$6:$CV$6,0)),IF(ISNUMBER(AO37),AO37,0),Данные!$A$7:$A$106,"&lt;"&amp;$A37)+1)/COUNT(INDEX(Данные!$A$7:$CV$106,0,MATCH($J$9,Данные!$A$6:$CV$6,0)))&lt;=$J$11,$J$14,$J$15),IF($J$8="MANUAL_MU",MAX(Настройки!$B$14,MIN(1,IF(ISNUMBER(AO37),AO37,0))),IF($J$8="COUNT_FLAG_RULE",IF(IF(ISNUMBER(AO37),AO37,0)&lt;=$J$11,$J$14,IF(IF(ISNUMBER(AO37),AO37,0)&gt;=$J$12,$J$15,IF(OR(LOWER(LEFT(BT37&amp;"",2))="да",BT37=1),$J$13,$J$15))),IF(OR(AND($J$8="YES_NO",OR(LOWER(LEFT(AO37&amp;"",2))="да",AO37=1)),AND($J$8="THRESHOLD_GE",IF(ISNUMBER(AO37),AO37,0)&gt;=$J$11),AND($J$8="THRESHOLD_GT",IF(ISNUMBER(AO37),AO37,0)&gt;$J$11),AND($J$8="THRESHOLD_LE",IF(ISNUMBER(AO37),AO37,0)&lt;=$J$11),AND($J$8="THRESHOLD_LT",IF(ISNUMBER(AO37),AO37,0)&lt;$J$11),AND($J$8="CHANGE_PCT_GE",IF(IF(ISNUMBER(BT37),BT37,0)=0,IF(ISNUMBER(AO37),AO37,0)&gt;0,(IF(ISNUMBER(AO37),AO37,0)-IF(ISNUMBER(BT37),BT37,0))/ABS(IF(ISNUMBER(BT37),BT37,0))&gt;=$J$11)),AND($J$8="CHANGE_ABS_GE",ABS(IF(ISNUMBER(AO37),AO37,0)-IF(ISNUMBER(BT37),BT37,0))&gt;=$J$11),AND($J$8="COUNT_LT",IF(ISNUMBER(AO37),AO37,0)&lt;$J$11),AND($J$8="COUNT_LE",IF(ISNUMBER(AO37),AO37,0)&lt;=$J$11),AND($J$8="AND_YES",OR(LOWER(LEFT(AO37&amp;"",2))="да",AO37=1),OR(LOWER(LEFT(BT37&amp;"",2))="да",BT37=1)),AND($J$8="OR_YES",OR(OR(LOWER(LEFT(AO37&amp;"",2))="да",AO37=1),OR(LOWER(LEFT(BT37&amp;"",2))="да",BT37=1)))),$J$14,$J$15))))))))))</f>
        <v/>
      </c>
      <c r="K37" s="19" t="str">
        <f>IF($A37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37="#FIELD",AP37="",AND(OR($K$8="CHANGE_PCT_GE",$K$8="CHANGE_ABS_GE",$K$8="COUNT_FLAG_RULE",$K$8="AND_YES",$K$8="OR_YES"),OR(BU37="#FIELD",BU37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37)))),IF($K$18="LOW_MU",MAX(Настройки!$B$14,$K$16),IF($K$18="NEUTRAL",Настройки!$B$15,IF($K$18="IGNORE","IGNORE",IF(OR(AP37="#FIELD",BU37="#FIELD"),"Поле не найдено","Недостаточно данных")))),IF($K$8="SIGMOID_INC",MAX(Настройки!$B$14,$K$16+($K$17-$K$16)/(1+EXP(-$K$12*(IF(ISNUMBER(AP37),AP37,0)-$K$11)))),IF($K$8="SIGMOID_DEC",MAX(Настройки!$B$14,$K$16+($K$17-$K$16)/(1+EXP($K$12*(IF(ISNUMBER(AP37),AP37,0)-$K$11)))),IF($K$8="TOP_PERCENT",IF((COUNTIF(INDEX(Данные!$A$7:$CV$106,0,MATCH($K$9,Данные!$A$6:$CV$6,0)),"&gt;"&amp;IF(ISNUMBER(AP37),AP37,0))+COUNTIFS(INDEX(Данные!$A$7:$CV$106,0,MATCH($K$9,Данные!$A$6:$CV$6,0)),IF(ISNUMBER(AP37),AP37,0),Данные!$A$7:$A$106,"&lt;"&amp;$A37)+1)/COUNT(INDEX(Данные!$A$7:$CV$106,0,MATCH($K$9,Данные!$A$6:$CV$6,0)))&lt;=$K$11,$K$14,$K$15),IF($K$8="MANUAL_MU",MAX(Настройки!$B$14,MIN(1,IF(ISNUMBER(AP37),AP37,0))),IF($K$8="COUNT_FLAG_RULE",IF(IF(ISNUMBER(AP37),AP37,0)&lt;=$K$11,$K$14,IF(IF(ISNUMBER(AP37),AP37,0)&gt;=$K$12,$K$15,IF(OR(LOWER(LEFT(BU37&amp;"",2))="да",BU37=1),$K$13,$K$15))),IF(OR(AND($K$8="YES_NO",OR(LOWER(LEFT(AP37&amp;"",2))="да",AP37=1)),AND($K$8="THRESHOLD_GE",IF(ISNUMBER(AP37),AP37,0)&gt;=$K$11),AND($K$8="THRESHOLD_GT",IF(ISNUMBER(AP37),AP37,0)&gt;$K$11),AND($K$8="THRESHOLD_LE",IF(ISNUMBER(AP37),AP37,0)&lt;=$K$11),AND($K$8="THRESHOLD_LT",IF(ISNUMBER(AP37),AP37,0)&lt;$K$11),AND($K$8="CHANGE_PCT_GE",IF(IF(ISNUMBER(BU37),BU37,0)=0,IF(ISNUMBER(AP37),AP37,0)&gt;0,(IF(ISNUMBER(AP37),AP37,0)-IF(ISNUMBER(BU37),BU37,0))/ABS(IF(ISNUMBER(BU37),BU37,0))&gt;=$K$11)),AND($K$8="CHANGE_ABS_GE",ABS(IF(ISNUMBER(AP37),AP37,0)-IF(ISNUMBER(BU37),BU37,0))&gt;=$K$11),AND($K$8="COUNT_LT",IF(ISNUMBER(AP37),AP37,0)&lt;$K$11),AND($K$8="COUNT_LE",IF(ISNUMBER(AP37),AP37,0)&lt;=$K$11),AND($K$8="AND_YES",OR(LOWER(LEFT(AP37&amp;"",2))="да",AP37=1),OR(LOWER(LEFT(BU37&amp;"",2))="да",BU37=1)),AND($K$8="OR_YES",OR(OR(LOWER(LEFT(AP37&amp;"",2))="да",AP37=1),OR(LOWER(LEFT(BU37&amp;"",2))="да",BU37=1)))),$K$14,$K$15))))))))))</f>
        <v/>
      </c>
      <c r="L37" s="19" t="str">
        <f>IF($A37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37="#FIELD",AQ37="",AND(OR($L$8="CHANGE_PCT_GE",$L$8="CHANGE_ABS_GE",$L$8="COUNT_FLAG_RULE",$L$8="AND_YES",$L$8="OR_YES"),OR(BV37="#FIELD",BV37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37)))),IF($L$18="LOW_MU",MAX(Настройки!$B$14,$L$16),IF($L$18="NEUTRAL",Настройки!$B$15,IF($L$18="IGNORE","IGNORE",IF(OR(AQ37="#FIELD",BV37="#FIELD"),"Поле не найдено","Недостаточно данных")))),IF($L$8="SIGMOID_INC",MAX(Настройки!$B$14,$L$16+($L$17-$L$16)/(1+EXP(-$L$12*(IF(ISNUMBER(AQ37),AQ37,0)-$L$11)))),IF($L$8="SIGMOID_DEC",MAX(Настройки!$B$14,$L$16+($L$17-$L$16)/(1+EXP($L$12*(IF(ISNUMBER(AQ37),AQ37,0)-$L$11)))),IF($L$8="TOP_PERCENT",IF((COUNTIF(INDEX(Данные!$A$7:$CV$106,0,MATCH($L$9,Данные!$A$6:$CV$6,0)),"&gt;"&amp;IF(ISNUMBER(AQ37),AQ37,0))+COUNTIFS(INDEX(Данные!$A$7:$CV$106,0,MATCH($L$9,Данные!$A$6:$CV$6,0)),IF(ISNUMBER(AQ37),AQ37,0),Данные!$A$7:$A$106,"&lt;"&amp;$A37)+1)/COUNT(INDEX(Данные!$A$7:$CV$106,0,MATCH($L$9,Данные!$A$6:$CV$6,0)))&lt;=$L$11,$L$14,$L$15),IF($L$8="MANUAL_MU",MAX(Настройки!$B$14,MIN(1,IF(ISNUMBER(AQ37),AQ37,0))),IF($L$8="COUNT_FLAG_RULE",IF(IF(ISNUMBER(AQ37),AQ37,0)&lt;=$L$11,$L$14,IF(IF(ISNUMBER(AQ37),AQ37,0)&gt;=$L$12,$L$15,IF(OR(LOWER(LEFT(BV37&amp;"",2))="да",BV37=1),$L$13,$L$15))),IF(OR(AND($L$8="YES_NO",OR(LOWER(LEFT(AQ37&amp;"",2))="да",AQ37=1)),AND($L$8="THRESHOLD_GE",IF(ISNUMBER(AQ37),AQ37,0)&gt;=$L$11),AND($L$8="THRESHOLD_GT",IF(ISNUMBER(AQ37),AQ37,0)&gt;$L$11),AND($L$8="THRESHOLD_LE",IF(ISNUMBER(AQ37),AQ37,0)&lt;=$L$11),AND($L$8="THRESHOLD_LT",IF(ISNUMBER(AQ37),AQ37,0)&lt;$L$11),AND($L$8="CHANGE_PCT_GE",IF(IF(ISNUMBER(BV37),BV37,0)=0,IF(ISNUMBER(AQ37),AQ37,0)&gt;0,(IF(ISNUMBER(AQ37),AQ37,0)-IF(ISNUMBER(BV37),BV37,0))/ABS(IF(ISNUMBER(BV37),BV37,0))&gt;=$L$11)),AND($L$8="CHANGE_ABS_GE",ABS(IF(ISNUMBER(AQ37),AQ37,0)-IF(ISNUMBER(BV37),BV37,0))&gt;=$L$11),AND($L$8="COUNT_LT",IF(ISNUMBER(AQ37),AQ37,0)&lt;$L$11),AND($L$8="COUNT_LE",IF(ISNUMBER(AQ37),AQ37,0)&lt;=$L$11),AND($L$8="AND_YES",OR(LOWER(LEFT(AQ37&amp;"",2))="да",AQ37=1),OR(LOWER(LEFT(BV37&amp;"",2))="да",BV37=1)),AND($L$8="OR_YES",OR(OR(LOWER(LEFT(AQ37&amp;"",2))="да",AQ37=1),OR(LOWER(LEFT(BV37&amp;"",2))="да",BV37=1)))),$L$14,$L$15))))))))))</f>
        <v/>
      </c>
      <c r="M37" s="19" t="str">
        <f>IF($A37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37="#FIELD",AR37="",AND(OR($M$8="CHANGE_PCT_GE",$M$8="CHANGE_ABS_GE",$M$8="COUNT_FLAG_RULE",$M$8="AND_YES",$M$8="OR_YES"),OR(BW37="#FIELD",BW37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37)))),IF($M$18="LOW_MU",MAX(Настройки!$B$14,$M$16),IF($M$18="NEUTRAL",Настройки!$B$15,IF($M$18="IGNORE","IGNORE",IF(OR(AR37="#FIELD",BW37="#FIELD"),"Поле не найдено","Недостаточно данных")))),IF($M$8="SIGMOID_INC",MAX(Настройки!$B$14,$M$16+($M$17-$M$16)/(1+EXP(-$M$12*(IF(ISNUMBER(AR37),AR37,0)-$M$11)))),IF($M$8="SIGMOID_DEC",MAX(Настройки!$B$14,$M$16+($M$17-$M$16)/(1+EXP($M$12*(IF(ISNUMBER(AR37),AR37,0)-$M$11)))),IF($M$8="TOP_PERCENT",IF((COUNTIF(INDEX(Данные!$A$7:$CV$106,0,MATCH($M$9,Данные!$A$6:$CV$6,0)),"&gt;"&amp;IF(ISNUMBER(AR37),AR37,0))+COUNTIFS(INDEX(Данные!$A$7:$CV$106,0,MATCH($M$9,Данные!$A$6:$CV$6,0)),IF(ISNUMBER(AR37),AR37,0),Данные!$A$7:$A$106,"&lt;"&amp;$A37)+1)/COUNT(INDEX(Данные!$A$7:$CV$106,0,MATCH($M$9,Данные!$A$6:$CV$6,0)))&lt;=$M$11,$M$14,$M$15),IF($M$8="MANUAL_MU",MAX(Настройки!$B$14,MIN(1,IF(ISNUMBER(AR37),AR37,0))),IF($M$8="COUNT_FLAG_RULE",IF(IF(ISNUMBER(AR37),AR37,0)&lt;=$M$11,$M$14,IF(IF(ISNUMBER(AR37),AR37,0)&gt;=$M$12,$M$15,IF(OR(LOWER(LEFT(BW37&amp;"",2))="да",BW37=1),$M$13,$M$15))),IF(OR(AND($M$8="YES_NO",OR(LOWER(LEFT(AR37&amp;"",2))="да",AR37=1)),AND($M$8="THRESHOLD_GE",IF(ISNUMBER(AR37),AR37,0)&gt;=$M$11),AND($M$8="THRESHOLD_GT",IF(ISNUMBER(AR37),AR37,0)&gt;$M$11),AND($M$8="THRESHOLD_LE",IF(ISNUMBER(AR37),AR37,0)&lt;=$M$11),AND($M$8="THRESHOLD_LT",IF(ISNUMBER(AR37),AR37,0)&lt;$M$11),AND($M$8="CHANGE_PCT_GE",IF(IF(ISNUMBER(BW37),BW37,0)=0,IF(ISNUMBER(AR37),AR37,0)&gt;0,(IF(ISNUMBER(AR37),AR37,0)-IF(ISNUMBER(BW37),BW37,0))/ABS(IF(ISNUMBER(BW37),BW37,0))&gt;=$M$11)),AND($M$8="CHANGE_ABS_GE",ABS(IF(ISNUMBER(AR37),AR37,0)-IF(ISNUMBER(BW37),BW37,0))&gt;=$M$11),AND($M$8="COUNT_LT",IF(ISNUMBER(AR37),AR37,0)&lt;$M$11),AND($M$8="COUNT_LE",IF(ISNUMBER(AR37),AR37,0)&lt;=$M$11),AND($M$8="AND_YES",OR(LOWER(LEFT(AR37&amp;"",2))="да",AR37=1),OR(LOWER(LEFT(BW37&amp;"",2))="да",BW37=1)),AND($M$8="OR_YES",OR(OR(LOWER(LEFT(AR37&amp;"",2))="да",AR37=1),OR(LOWER(LEFT(BW37&amp;"",2))="да",BW37=1)))),$M$14,$M$15))))))))))</f>
        <v/>
      </c>
      <c r="N37" s="19" t="str">
        <f>IF($A37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37="#FIELD",AS37="",AND(OR($N$8="CHANGE_PCT_GE",$N$8="CHANGE_ABS_GE",$N$8="COUNT_FLAG_RULE",$N$8="AND_YES",$N$8="OR_YES"),OR(BX37="#FIELD",BX37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37)))),IF($N$18="LOW_MU",MAX(Настройки!$B$14,$N$16),IF($N$18="NEUTRAL",Настройки!$B$15,IF($N$18="IGNORE","IGNORE",IF(OR(AS37="#FIELD",BX37="#FIELD"),"Поле не найдено","Недостаточно данных")))),IF($N$8="SIGMOID_INC",MAX(Настройки!$B$14,$N$16+($N$17-$N$16)/(1+EXP(-$N$12*(IF(ISNUMBER(AS37),AS37,0)-$N$11)))),IF($N$8="SIGMOID_DEC",MAX(Настройки!$B$14,$N$16+($N$17-$N$16)/(1+EXP($N$12*(IF(ISNUMBER(AS37),AS37,0)-$N$11)))),IF($N$8="TOP_PERCENT",IF((COUNTIF(INDEX(Данные!$A$7:$CV$106,0,MATCH($N$9,Данные!$A$6:$CV$6,0)),"&gt;"&amp;IF(ISNUMBER(AS37),AS37,0))+COUNTIFS(INDEX(Данные!$A$7:$CV$106,0,MATCH($N$9,Данные!$A$6:$CV$6,0)),IF(ISNUMBER(AS37),AS37,0),Данные!$A$7:$A$106,"&lt;"&amp;$A37)+1)/COUNT(INDEX(Данные!$A$7:$CV$106,0,MATCH($N$9,Данные!$A$6:$CV$6,0)))&lt;=$N$11,$N$14,$N$15),IF($N$8="MANUAL_MU",MAX(Настройки!$B$14,MIN(1,IF(ISNUMBER(AS37),AS37,0))),IF($N$8="COUNT_FLAG_RULE",IF(IF(ISNUMBER(AS37),AS37,0)&lt;=$N$11,$N$14,IF(IF(ISNUMBER(AS37),AS37,0)&gt;=$N$12,$N$15,IF(OR(LOWER(LEFT(BX37&amp;"",2))="да",BX37=1),$N$13,$N$15))),IF(OR(AND($N$8="YES_NO",OR(LOWER(LEFT(AS37&amp;"",2))="да",AS37=1)),AND($N$8="THRESHOLD_GE",IF(ISNUMBER(AS37),AS37,0)&gt;=$N$11),AND($N$8="THRESHOLD_GT",IF(ISNUMBER(AS37),AS37,0)&gt;$N$11),AND($N$8="THRESHOLD_LE",IF(ISNUMBER(AS37),AS37,0)&lt;=$N$11),AND($N$8="THRESHOLD_LT",IF(ISNUMBER(AS37),AS37,0)&lt;$N$11),AND($N$8="CHANGE_PCT_GE",IF(IF(ISNUMBER(BX37),BX37,0)=0,IF(ISNUMBER(AS37),AS37,0)&gt;0,(IF(ISNUMBER(AS37),AS37,0)-IF(ISNUMBER(BX37),BX37,0))/ABS(IF(ISNUMBER(BX37),BX37,0))&gt;=$N$11)),AND($N$8="CHANGE_ABS_GE",ABS(IF(ISNUMBER(AS37),AS37,0)-IF(ISNUMBER(BX37),BX37,0))&gt;=$N$11),AND($N$8="COUNT_LT",IF(ISNUMBER(AS37),AS37,0)&lt;$N$11),AND($N$8="COUNT_LE",IF(ISNUMBER(AS37),AS37,0)&lt;=$N$11),AND($N$8="AND_YES",OR(LOWER(LEFT(AS37&amp;"",2))="да",AS37=1),OR(LOWER(LEFT(BX37&amp;"",2))="да",BX37=1)),AND($N$8="OR_YES",OR(OR(LOWER(LEFT(AS37&amp;"",2))="да",AS37=1),OR(LOWER(LEFT(BX37&amp;"",2))="да",BX37=1)))),$N$14,$N$15))))))))))</f>
        <v/>
      </c>
      <c r="O37" s="19" t="str">
        <f>IF($A37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37="#FIELD",AT37="",AND(OR($O$8="CHANGE_PCT_GE",$O$8="CHANGE_ABS_GE",$O$8="COUNT_FLAG_RULE",$O$8="AND_YES",$O$8="OR_YES"),OR(BY37="#FIELD",BY37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37)))),IF($O$18="LOW_MU",MAX(Настройки!$B$14,$O$16),IF($O$18="NEUTRAL",Настройки!$B$15,IF($O$18="IGNORE","IGNORE",IF(OR(AT37="#FIELD",BY37="#FIELD"),"Поле не найдено","Недостаточно данных")))),IF($O$8="SIGMOID_INC",MAX(Настройки!$B$14,$O$16+($O$17-$O$16)/(1+EXP(-$O$12*(IF(ISNUMBER(AT37),AT37,0)-$O$11)))),IF($O$8="SIGMOID_DEC",MAX(Настройки!$B$14,$O$16+($O$17-$O$16)/(1+EXP($O$12*(IF(ISNUMBER(AT37),AT37,0)-$O$11)))),IF($O$8="TOP_PERCENT",IF((COUNTIF(INDEX(Данные!$A$7:$CV$106,0,MATCH($O$9,Данные!$A$6:$CV$6,0)),"&gt;"&amp;IF(ISNUMBER(AT37),AT37,0))+COUNTIFS(INDEX(Данные!$A$7:$CV$106,0,MATCH($O$9,Данные!$A$6:$CV$6,0)),IF(ISNUMBER(AT37),AT37,0),Данные!$A$7:$A$106,"&lt;"&amp;$A37)+1)/COUNT(INDEX(Данные!$A$7:$CV$106,0,MATCH($O$9,Данные!$A$6:$CV$6,0)))&lt;=$O$11,$O$14,$O$15),IF($O$8="MANUAL_MU",MAX(Настройки!$B$14,MIN(1,IF(ISNUMBER(AT37),AT37,0))),IF($O$8="COUNT_FLAG_RULE",IF(IF(ISNUMBER(AT37),AT37,0)&lt;=$O$11,$O$14,IF(IF(ISNUMBER(AT37),AT37,0)&gt;=$O$12,$O$15,IF(OR(LOWER(LEFT(BY37&amp;"",2))="да",BY37=1),$O$13,$O$15))),IF(OR(AND($O$8="YES_NO",OR(LOWER(LEFT(AT37&amp;"",2))="да",AT37=1)),AND($O$8="THRESHOLD_GE",IF(ISNUMBER(AT37),AT37,0)&gt;=$O$11),AND($O$8="THRESHOLD_GT",IF(ISNUMBER(AT37),AT37,0)&gt;$O$11),AND($O$8="THRESHOLD_LE",IF(ISNUMBER(AT37),AT37,0)&lt;=$O$11),AND($O$8="THRESHOLD_LT",IF(ISNUMBER(AT37),AT37,0)&lt;$O$11),AND($O$8="CHANGE_PCT_GE",IF(IF(ISNUMBER(BY37),BY37,0)=0,IF(ISNUMBER(AT37),AT37,0)&gt;0,(IF(ISNUMBER(AT37),AT37,0)-IF(ISNUMBER(BY37),BY37,0))/ABS(IF(ISNUMBER(BY37),BY37,0))&gt;=$O$11)),AND($O$8="CHANGE_ABS_GE",ABS(IF(ISNUMBER(AT37),AT37,0)-IF(ISNUMBER(BY37),BY37,0))&gt;=$O$11),AND($O$8="COUNT_LT",IF(ISNUMBER(AT37),AT37,0)&lt;$O$11),AND($O$8="COUNT_LE",IF(ISNUMBER(AT37),AT37,0)&lt;=$O$11),AND($O$8="AND_YES",OR(LOWER(LEFT(AT37&amp;"",2))="да",AT37=1),OR(LOWER(LEFT(BY37&amp;"",2))="да",BY37=1)),AND($O$8="OR_YES",OR(OR(LOWER(LEFT(AT37&amp;"",2))="да",AT37=1),OR(LOWER(LEFT(BY37&amp;"",2))="да",BY37=1)))),$O$14,$O$15))))))))))</f>
        <v/>
      </c>
      <c r="P37" s="19" t="str">
        <f>IF($A37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37="#FIELD",AU37="",AND(OR($P$8="CHANGE_PCT_GE",$P$8="CHANGE_ABS_GE",$P$8="COUNT_FLAG_RULE",$P$8="AND_YES",$P$8="OR_YES"),OR(BZ37="#FIELD",BZ37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37)))),IF($P$18="LOW_MU",MAX(Настройки!$B$14,$P$16),IF($P$18="NEUTRAL",Настройки!$B$15,IF($P$18="IGNORE","IGNORE",IF(OR(AU37="#FIELD",BZ37="#FIELD"),"Поле не найдено","Недостаточно данных")))),IF($P$8="SIGMOID_INC",MAX(Настройки!$B$14,$P$16+($P$17-$P$16)/(1+EXP(-$P$12*(IF(ISNUMBER(AU37),AU37,0)-$P$11)))),IF($P$8="SIGMOID_DEC",MAX(Настройки!$B$14,$P$16+($P$17-$P$16)/(1+EXP($P$12*(IF(ISNUMBER(AU37),AU37,0)-$P$11)))),IF($P$8="TOP_PERCENT",IF((COUNTIF(INDEX(Данные!$A$7:$CV$106,0,MATCH($P$9,Данные!$A$6:$CV$6,0)),"&gt;"&amp;IF(ISNUMBER(AU37),AU37,0))+COUNTIFS(INDEX(Данные!$A$7:$CV$106,0,MATCH($P$9,Данные!$A$6:$CV$6,0)),IF(ISNUMBER(AU37),AU37,0),Данные!$A$7:$A$106,"&lt;"&amp;$A37)+1)/COUNT(INDEX(Данные!$A$7:$CV$106,0,MATCH($P$9,Данные!$A$6:$CV$6,0)))&lt;=$P$11,$P$14,$P$15),IF($P$8="MANUAL_MU",MAX(Настройки!$B$14,MIN(1,IF(ISNUMBER(AU37),AU37,0))),IF($P$8="COUNT_FLAG_RULE",IF(IF(ISNUMBER(AU37),AU37,0)&lt;=$P$11,$P$14,IF(IF(ISNUMBER(AU37),AU37,0)&gt;=$P$12,$P$15,IF(OR(LOWER(LEFT(BZ37&amp;"",2))="да",BZ37=1),$P$13,$P$15))),IF(OR(AND($P$8="YES_NO",OR(LOWER(LEFT(AU37&amp;"",2))="да",AU37=1)),AND($P$8="THRESHOLD_GE",IF(ISNUMBER(AU37),AU37,0)&gt;=$P$11),AND($P$8="THRESHOLD_GT",IF(ISNUMBER(AU37),AU37,0)&gt;$P$11),AND($P$8="THRESHOLD_LE",IF(ISNUMBER(AU37),AU37,0)&lt;=$P$11),AND($P$8="THRESHOLD_LT",IF(ISNUMBER(AU37),AU37,0)&lt;$P$11),AND($P$8="CHANGE_PCT_GE",IF(IF(ISNUMBER(BZ37),BZ37,0)=0,IF(ISNUMBER(AU37),AU37,0)&gt;0,(IF(ISNUMBER(AU37),AU37,0)-IF(ISNUMBER(BZ37),BZ37,0))/ABS(IF(ISNUMBER(BZ37),BZ37,0))&gt;=$P$11)),AND($P$8="CHANGE_ABS_GE",ABS(IF(ISNUMBER(AU37),AU37,0)-IF(ISNUMBER(BZ37),BZ37,0))&gt;=$P$11),AND($P$8="COUNT_LT",IF(ISNUMBER(AU37),AU37,0)&lt;$P$11),AND($P$8="COUNT_LE",IF(ISNUMBER(AU37),AU37,0)&lt;=$P$11),AND($P$8="AND_YES",OR(LOWER(LEFT(AU37&amp;"",2))="да",AU37=1),OR(LOWER(LEFT(BZ37&amp;"",2))="да",BZ37=1)),AND($P$8="OR_YES",OR(OR(LOWER(LEFT(AU37&amp;"",2))="да",AU37=1),OR(LOWER(LEFT(BZ37&amp;"",2))="да",BZ37=1)))),$P$14,$P$15))))))))))</f>
        <v/>
      </c>
      <c r="Q37" s="19" t="str">
        <f>IF($A37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37="#FIELD",AV37="",AND(OR($Q$8="CHANGE_PCT_GE",$Q$8="CHANGE_ABS_GE",$Q$8="COUNT_FLAG_RULE",$Q$8="AND_YES",$Q$8="OR_YES"),OR(CA37="#FIELD",CA37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37)))),IF($Q$18="LOW_MU",MAX(Настройки!$B$14,$Q$16),IF($Q$18="NEUTRAL",Настройки!$B$15,IF($Q$18="IGNORE","IGNORE",IF(OR(AV37="#FIELD",CA37="#FIELD"),"Поле не найдено","Недостаточно данных")))),IF($Q$8="SIGMOID_INC",MAX(Настройки!$B$14,$Q$16+($Q$17-$Q$16)/(1+EXP(-$Q$12*(IF(ISNUMBER(AV37),AV37,0)-$Q$11)))),IF($Q$8="SIGMOID_DEC",MAX(Настройки!$B$14,$Q$16+($Q$17-$Q$16)/(1+EXP($Q$12*(IF(ISNUMBER(AV37),AV37,0)-$Q$11)))),IF($Q$8="TOP_PERCENT",IF((COUNTIF(INDEX(Данные!$A$7:$CV$106,0,MATCH($Q$9,Данные!$A$6:$CV$6,0)),"&gt;"&amp;IF(ISNUMBER(AV37),AV37,0))+COUNTIFS(INDEX(Данные!$A$7:$CV$106,0,MATCH($Q$9,Данные!$A$6:$CV$6,0)),IF(ISNUMBER(AV37),AV37,0),Данные!$A$7:$A$106,"&lt;"&amp;$A37)+1)/COUNT(INDEX(Данные!$A$7:$CV$106,0,MATCH($Q$9,Данные!$A$6:$CV$6,0)))&lt;=$Q$11,$Q$14,$Q$15),IF($Q$8="MANUAL_MU",MAX(Настройки!$B$14,MIN(1,IF(ISNUMBER(AV37),AV37,0))),IF($Q$8="COUNT_FLAG_RULE",IF(IF(ISNUMBER(AV37),AV37,0)&lt;=$Q$11,$Q$14,IF(IF(ISNUMBER(AV37),AV37,0)&gt;=$Q$12,$Q$15,IF(OR(LOWER(LEFT(CA37&amp;"",2))="да",CA37=1),$Q$13,$Q$15))),IF(OR(AND($Q$8="YES_NO",OR(LOWER(LEFT(AV37&amp;"",2))="да",AV37=1)),AND($Q$8="THRESHOLD_GE",IF(ISNUMBER(AV37),AV37,0)&gt;=$Q$11),AND($Q$8="THRESHOLD_GT",IF(ISNUMBER(AV37),AV37,0)&gt;$Q$11),AND($Q$8="THRESHOLD_LE",IF(ISNUMBER(AV37),AV37,0)&lt;=$Q$11),AND($Q$8="THRESHOLD_LT",IF(ISNUMBER(AV37),AV37,0)&lt;$Q$11),AND($Q$8="CHANGE_PCT_GE",IF(IF(ISNUMBER(CA37),CA37,0)=0,IF(ISNUMBER(AV37),AV37,0)&gt;0,(IF(ISNUMBER(AV37),AV37,0)-IF(ISNUMBER(CA37),CA37,0))/ABS(IF(ISNUMBER(CA37),CA37,0))&gt;=$Q$11)),AND($Q$8="CHANGE_ABS_GE",ABS(IF(ISNUMBER(AV37),AV37,0)-IF(ISNUMBER(CA37),CA37,0))&gt;=$Q$11),AND($Q$8="COUNT_LT",IF(ISNUMBER(AV37),AV37,0)&lt;$Q$11),AND($Q$8="COUNT_LE",IF(ISNUMBER(AV37),AV37,0)&lt;=$Q$11),AND($Q$8="AND_YES",OR(LOWER(LEFT(AV37&amp;"",2))="да",AV37=1),OR(LOWER(LEFT(CA37&amp;"",2))="да",CA37=1)),AND($Q$8="OR_YES",OR(OR(LOWER(LEFT(AV37&amp;"",2))="да",AV37=1),OR(LOWER(LEFT(CA37&amp;"",2))="да",CA37=1)))),$Q$14,$Q$15))))))))))</f>
        <v/>
      </c>
      <c r="R37" s="69" t="str">
        <f>IF($A37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37="#FIELD",AW37="",AND(OR($R$8="CHANGE_PCT_GE",$R$8="CHANGE_ABS_GE",$R$8="COUNT_FLAG_RULE",$R$8="AND_YES",$R$8="OR_YES"),OR(CB37="#FIELD",CB37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37)))),IF($R$18="LOW_MU",MAX(Настройки!$B$14,$R$16),IF($R$18="NEUTRAL",Настройки!$B$15,IF($R$18="IGNORE","IGNORE",IF(OR(AW37="#FIELD",CB37="#FIELD"),"Поле не найдено","Недостаточно данных")))),IF($R$8="SIGMOID_INC",MAX(Настройки!$B$14,$R$16+($R$17-$R$16)/(1+EXP(-$R$12*(IF(ISNUMBER(AW37),AW37,0)-$R$11)))),IF($R$8="SIGMOID_DEC",MAX(Настройки!$B$14,$R$16+($R$17-$R$16)/(1+EXP($R$12*(IF(ISNUMBER(AW37),AW37,0)-$R$11)))),IF($R$8="TOP_PERCENT",IF((COUNTIF(INDEX(Данные!$A$7:$CV$106,0,MATCH($R$9,Данные!$A$6:$CV$6,0)),"&gt;"&amp;IF(ISNUMBER(AW37),AW37,0))+COUNTIFS(INDEX(Данные!$A$7:$CV$106,0,MATCH($R$9,Данные!$A$6:$CV$6,0)),IF(ISNUMBER(AW37),AW37,0),Данные!$A$7:$A$106,"&lt;"&amp;$A37)+1)/COUNT(INDEX(Данные!$A$7:$CV$106,0,MATCH($R$9,Данные!$A$6:$CV$6,0)))&lt;=$R$11,$R$14,$R$15),IF($R$8="MANUAL_MU",MAX(Настройки!$B$14,MIN(1,IF(ISNUMBER(AW37),AW37,0))),IF($R$8="COUNT_FLAG_RULE",IF(IF(ISNUMBER(AW37),AW37,0)&lt;=$R$11,$R$14,IF(IF(ISNUMBER(AW37),AW37,0)&gt;=$R$12,$R$15,IF(OR(LOWER(LEFT(CB37&amp;"",2))="да",CB37=1),$R$13,$R$15))),IF(OR(AND($R$8="YES_NO",OR(LOWER(LEFT(AW37&amp;"",2))="да",AW37=1)),AND($R$8="THRESHOLD_GE",IF(ISNUMBER(AW37),AW37,0)&gt;=$R$11),AND($R$8="THRESHOLD_GT",IF(ISNUMBER(AW37),AW37,0)&gt;$R$11),AND($R$8="THRESHOLD_LE",IF(ISNUMBER(AW37),AW37,0)&lt;=$R$11),AND($R$8="THRESHOLD_LT",IF(ISNUMBER(AW37),AW37,0)&lt;$R$11),AND($R$8="CHANGE_PCT_GE",IF(IF(ISNUMBER(CB37),CB37,0)=0,IF(ISNUMBER(AW37),AW37,0)&gt;0,(IF(ISNUMBER(AW37),AW37,0)-IF(ISNUMBER(CB37),CB37,0))/ABS(IF(ISNUMBER(CB37),CB37,0))&gt;=$R$11)),AND($R$8="CHANGE_ABS_GE",ABS(IF(ISNUMBER(AW37),AW37,0)-IF(ISNUMBER(CB37),CB37,0))&gt;=$R$11),AND($R$8="COUNT_LT",IF(ISNUMBER(AW37),AW37,0)&lt;$R$11),AND($R$8="COUNT_LE",IF(ISNUMBER(AW37),AW37,0)&lt;=$R$11),AND($R$8="AND_YES",OR(LOWER(LEFT(AW37&amp;"",2))="да",AW37=1),OR(LOWER(LEFT(CB37&amp;"",2))="да",CB37=1)),AND($R$8="OR_YES",OR(OR(LOWER(LEFT(AW37&amp;"",2))="да",AW37=1),OR(LOWER(LEFT(CB37&amp;"",2))="да",CB37=1)))),$R$14,$R$15))))))))))</f>
        <v/>
      </c>
      <c r="S37" s="70" t="str">
        <f>IF($A37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37="#FIELD",AX37="",AND(OR($S$8="CHANGE_PCT_GE",$S$8="CHANGE_ABS_GE",$S$8="COUNT_FLAG_RULE",$S$8="AND_YES",$S$8="OR_YES"),OR(CC37="#FIELD",CC37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37)))),IF($S$18="LOW_MU",MAX(Настройки!$B$14,$S$16),IF($S$18="NEUTRAL",Настройки!$B$15,IF($S$18="IGNORE","IGNORE",IF(OR(AX37="#FIELD",CC37="#FIELD"),"Поле не найдено","Недостаточно данных")))),IF($S$8="SIGMOID_INC",MAX(Настройки!$B$14,$S$16+($S$17-$S$16)/(1+EXP(-$S$12*(IF(ISNUMBER(AX37),AX37,0)-$S$11)))),IF($S$8="SIGMOID_DEC",MAX(Настройки!$B$14,$S$16+($S$17-$S$16)/(1+EXP($S$12*(IF(ISNUMBER(AX37),AX37,0)-$S$11)))),IF($S$8="TOP_PERCENT",IF((COUNTIF(INDEX(Данные!$A$7:$CV$106,0,MATCH($S$9,Данные!$A$6:$CV$6,0)),"&gt;"&amp;IF(ISNUMBER(AX37),AX37,0))+COUNTIFS(INDEX(Данные!$A$7:$CV$106,0,MATCH($S$9,Данные!$A$6:$CV$6,0)),IF(ISNUMBER(AX37),AX37,0),Данные!$A$7:$A$106,"&lt;"&amp;$A37)+1)/COUNT(INDEX(Данные!$A$7:$CV$106,0,MATCH($S$9,Данные!$A$6:$CV$6,0)))&lt;=$S$11,$S$14,$S$15),IF($S$8="MANUAL_MU",MAX(Настройки!$B$14,MIN(1,IF(ISNUMBER(AX37),AX37,0))),IF($S$8="COUNT_FLAG_RULE",IF(IF(ISNUMBER(AX37),AX37,0)&lt;=$S$11,$S$14,IF(IF(ISNUMBER(AX37),AX37,0)&gt;=$S$12,$S$15,IF(OR(LOWER(LEFT(CC37&amp;"",2))="да",CC37=1),$S$13,$S$15))),IF(OR(AND($S$8="YES_NO",OR(LOWER(LEFT(AX37&amp;"",2))="да",AX37=1)),AND($S$8="THRESHOLD_GE",IF(ISNUMBER(AX37),AX37,0)&gt;=$S$11),AND($S$8="THRESHOLD_GT",IF(ISNUMBER(AX37),AX37,0)&gt;$S$11),AND($S$8="THRESHOLD_LE",IF(ISNUMBER(AX37),AX37,0)&lt;=$S$11),AND($S$8="THRESHOLD_LT",IF(ISNUMBER(AX37),AX37,0)&lt;$S$11),AND($S$8="CHANGE_PCT_GE",IF(IF(ISNUMBER(CC37),CC37,0)=0,IF(ISNUMBER(AX37),AX37,0)&gt;0,(IF(ISNUMBER(AX37),AX37,0)-IF(ISNUMBER(CC37),CC37,0))/ABS(IF(ISNUMBER(CC37),CC37,0))&gt;=$S$11)),AND($S$8="CHANGE_ABS_GE",ABS(IF(ISNUMBER(AX37),AX37,0)-IF(ISNUMBER(CC37),CC37,0))&gt;=$S$11),AND($S$8="COUNT_LT",IF(ISNUMBER(AX37),AX37,0)&lt;$S$11),AND($S$8="COUNT_LE",IF(ISNUMBER(AX37),AX37,0)&lt;=$S$11),AND($S$8="AND_YES",OR(LOWER(LEFT(AX37&amp;"",2))="да",AX37=1),OR(LOWER(LEFT(CC37&amp;"",2))="да",CC37=1)),AND($S$8="OR_YES",OR(OR(LOWER(LEFT(AX37&amp;"",2))="да",AX37=1),OR(LOWER(LEFT(CC37&amp;"",2))="да",CC37=1)))),$S$14,$S$15))))))))))</f>
        <v/>
      </c>
      <c r="T37" s="70" t="str">
        <f>IF($A37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37="#FIELD",AY37="",AND(OR($T$8="CHANGE_PCT_GE",$T$8="CHANGE_ABS_GE",$T$8="COUNT_FLAG_RULE",$T$8="AND_YES",$T$8="OR_YES"),OR(CD37="#FIELD",CD37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37)))),IF($T$18="LOW_MU",MAX(Настройки!$B$14,$T$16),IF($T$18="NEUTRAL",Настройки!$B$15,IF($T$18="IGNORE","IGNORE",IF(OR(AY37="#FIELD",CD37="#FIELD"),"Поле не найдено","Недостаточно данных")))),IF($T$8="SIGMOID_INC",MAX(Настройки!$B$14,$T$16+($T$17-$T$16)/(1+EXP(-$T$12*(IF(ISNUMBER(AY37),AY37,0)-$T$11)))),IF($T$8="SIGMOID_DEC",MAX(Настройки!$B$14,$T$16+($T$17-$T$16)/(1+EXP($T$12*(IF(ISNUMBER(AY37),AY37,0)-$T$11)))),IF($T$8="TOP_PERCENT",IF((COUNTIF(INDEX(Данные!$A$7:$CV$106,0,MATCH($T$9,Данные!$A$6:$CV$6,0)),"&gt;"&amp;IF(ISNUMBER(AY37),AY37,0))+COUNTIFS(INDEX(Данные!$A$7:$CV$106,0,MATCH($T$9,Данные!$A$6:$CV$6,0)),IF(ISNUMBER(AY37),AY37,0),Данные!$A$7:$A$106,"&lt;"&amp;$A37)+1)/COUNT(INDEX(Данные!$A$7:$CV$106,0,MATCH($T$9,Данные!$A$6:$CV$6,0)))&lt;=$T$11,$T$14,$T$15),IF($T$8="MANUAL_MU",MAX(Настройки!$B$14,MIN(1,IF(ISNUMBER(AY37),AY37,0))),IF($T$8="COUNT_FLAG_RULE",IF(IF(ISNUMBER(AY37),AY37,0)&lt;=$T$11,$T$14,IF(IF(ISNUMBER(AY37),AY37,0)&gt;=$T$12,$T$15,IF(OR(LOWER(LEFT(CD37&amp;"",2))="да",CD37=1),$T$13,$T$15))),IF(OR(AND($T$8="YES_NO",OR(LOWER(LEFT(AY37&amp;"",2))="да",AY37=1)),AND($T$8="THRESHOLD_GE",IF(ISNUMBER(AY37),AY37,0)&gt;=$T$11),AND($T$8="THRESHOLD_GT",IF(ISNUMBER(AY37),AY37,0)&gt;$T$11),AND($T$8="THRESHOLD_LE",IF(ISNUMBER(AY37),AY37,0)&lt;=$T$11),AND($T$8="THRESHOLD_LT",IF(ISNUMBER(AY37),AY37,0)&lt;$T$11),AND($T$8="CHANGE_PCT_GE",IF(IF(ISNUMBER(CD37),CD37,0)=0,IF(ISNUMBER(AY37),AY37,0)&gt;0,(IF(ISNUMBER(AY37),AY37,0)-IF(ISNUMBER(CD37),CD37,0))/ABS(IF(ISNUMBER(CD37),CD37,0))&gt;=$T$11)),AND($T$8="CHANGE_ABS_GE",ABS(IF(ISNUMBER(AY37),AY37,0)-IF(ISNUMBER(CD37),CD37,0))&gt;=$T$11),AND($T$8="COUNT_LT",IF(ISNUMBER(AY37),AY37,0)&lt;$T$11),AND($T$8="COUNT_LE",IF(ISNUMBER(AY37),AY37,0)&lt;=$T$11),AND($T$8="AND_YES",OR(LOWER(LEFT(AY37&amp;"",2))="да",AY37=1),OR(LOWER(LEFT(CD37&amp;"",2))="да",CD37=1)),AND($T$8="OR_YES",OR(OR(LOWER(LEFT(AY37&amp;"",2))="да",AY37=1),OR(LOWER(LEFT(CD37&amp;"",2))="да",CD37=1)))),$T$14,$T$15))))))))))</f>
        <v/>
      </c>
      <c r="U37" s="70" t="str">
        <f>IF($A37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37="#FIELD",AZ37="",AND(OR($U$8="CHANGE_PCT_GE",$U$8="CHANGE_ABS_GE",$U$8="COUNT_FLAG_RULE",$U$8="AND_YES",$U$8="OR_YES"),OR(CE37="#FIELD",CE37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37)))),IF($U$18="LOW_MU",MAX(Настройки!$B$14,$U$16),IF($U$18="NEUTRAL",Настройки!$B$15,IF($U$18="IGNORE","IGNORE",IF(OR(AZ37="#FIELD",CE37="#FIELD"),"Поле не найдено","Недостаточно данных")))),IF($U$8="SIGMOID_INC",MAX(Настройки!$B$14,$U$16+($U$17-$U$16)/(1+EXP(-$U$12*(IF(ISNUMBER(AZ37),AZ37,0)-$U$11)))),IF($U$8="SIGMOID_DEC",MAX(Настройки!$B$14,$U$16+($U$17-$U$16)/(1+EXP($U$12*(IF(ISNUMBER(AZ37),AZ37,0)-$U$11)))),IF($U$8="TOP_PERCENT",IF((COUNTIF(INDEX(Данные!$A$7:$CV$106,0,MATCH($U$9,Данные!$A$6:$CV$6,0)),"&gt;"&amp;IF(ISNUMBER(AZ37),AZ37,0))+COUNTIFS(INDEX(Данные!$A$7:$CV$106,0,MATCH($U$9,Данные!$A$6:$CV$6,0)),IF(ISNUMBER(AZ37),AZ37,0),Данные!$A$7:$A$106,"&lt;"&amp;$A37)+1)/COUNT(INDEX(Данные!$A$7:$CV$106,0,MATCH($U$9,Данные!$A$6:$CV$6,0)))&lt;=$U$11,$U$14,$U$15),IF($U$8="MANUAL_MU",MAX(Настройки!$B$14,MIN(1,IF(ISNUMBER(AZ37),AZ37,0))),IF($U$8="COUNT_FLAG_RULE",IF(IF(ISNUMBER(AZ37),AZ37,0)&lt;=$U$11,$U$14,IF(IF(ISNUMBER(AZ37),AZ37,0)&gt;=$U$12,$U$15,IF(OR(LOWER(LEFT(CE37&amp;"",2))="да",CE37=1),$U$13,$U$15))),IF(OR(AND($U$8="YES_NO",OR(LOWER(LEFT(AZ37&amp;"",2))="да",AZ37=1)),AND($U$8="THRESHOLD_GE",IF(ISNUMBER(AZ37),AZ37,0)&gt;=$U$11),AND($U$8="THRESHOLD_GT",IF(ISNUMBER(AZ37),AZ37,0)&gt;$U$11),AND($U$8="THRESHOLD_LE",IF(ISNUMBER(AZ37),AZ37,0)&lt;=$U$11),AND($U$8="THRESHOLD_LT",IF(ISNUMBER(AZ37),AZ37,0)&lt;$U$11),AND($U$8="CHANGE_PCT_GE",IF(IF(ISNUMBER(CE37),CE37,0)=0,IF(ISNUMBER(AZ37),AZ37,0)&gt;0,(IF(ISNUMBER(AZ37),AZ37,0)-IF(ISNUMBER(CE37),CE37,0))/ABS(IF(ISNUMBER(CE37),CE37,0))&gt;=$U$11)),AND($U$8="CHANGE_ABS_GE",ABS(IF(ISNUMBER(AZ37),AZ37,0)-IF(ISNUMBER(CE37),CE37,0))&gt;=$U$11),AND($U$8="COUNT_LT",IF(ISNUMBER(AZ37),AZ37,0)&lt;$U$11),AND($U$8="COUNT_LE",IF(ISNUMBER(AZ37),AZ37,0)&lt;=$U$11),AND($U$8="AND_YES",OR(LOWER(LEFT(AZ37&amp;"",2))="да",AZ37=1),OR(LOWER(LEFT(CE37&amp;"",2))="да",CE37=1)),AND($U$8="OR_YES",OR(OR(LOWER(LEFT(AZ37&amp;"",2))="да",AZ37=1),OR(LOWER(LEFT(CE37&amp;"",2))="да",CE37=1)))),$U$14,$U$15))))))))))</f>
        <v/>
      </c>
      <c r="V37" s="70" t="str">
        <f>IF($A37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37="#FIELD",BA37="",AND(OR($V$8="CHANGE_PCT_GE",$V$8="CHANGE_ABS_GE",$V$8="COUNT_FLAG_RULE",$V$8="AND_YES",$V$8="OR_YES"),OR(CF37="#FIELD",CF37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37)))),IF($V$18="LOW_MU",MAX(Настройки!$B$14,$V$16),IF($V$18="NEUTRAL",Настройки!$B$15,IF($V$18="IGNORE","IGNORE",IF(OR(BA37="#FIELD",CF37="#FIELD"),"Поле не найдено","Недостаточно данных")))),IF($V$8="SIGMOID_INC",MAX(Настройки!$B$14,$V$16+($V$17-$V$16)/(1+EXP(-$V$12*(IF(ISNUMBER(BA37),BA37,0)-$V$11)))),IF($V$8="SIGMOID_DEC",MAX(Настройки!$B$14,$V$16+($V$17-$V$16)/(1+EXP($V$12*(IF(ISNUMBER(BA37),BA37,0)-$V$11)))),IF($V$8="TOP_PERCENT",IF((COUNTIF(INDEX(Данные!$A$7:$CV$106,0,MATCH($V$9,Данные!$A$6:$CV$6,0)),"&gt;"&amp;IF(ISNUMBER(BA37),BA37,0))+COUNTIFS(INDEX(Данные!$A$7:$CV$106,0,MATCH($V$9,Данные!$A$6:$CV$6,0)),IF(ISNUMBER(BA37),BA37,0),Данные!$A$7:$A$106,"&lt;"&amp;$A37)+1)/COUNT(INDEX(Данные!$A$7:$CV$106,0,MATCH($V$9,Данные!$A$6:$CV$6,0)))&lt;=$V$11,$V$14,$V$15),IF($V$8="MANUAL_MU",MAX(Настройки!$B$14,MIN(1,IF(ISNUMBER(BA37),BA37,0))),IF($V$8="COUNT_FLAG_RULE",IF(IF(ISNUMBER(BA37),BA37,0)&lt;=$V$11,$V$14,IF(IF(ISNUMBER(BA37),BA37,0)&gt;=$V$12,$V$15,IF(OR(LOWER(LEFT(CF37&amp;"",2))="да",CF37=1),$V$13,$V$15))),IF(OR(AND($V$8="YES_NO",OR(LOWER(LEFT(BA37&amp;"",2))="да",BA37=1)),AND($V$8="THRESHOLD_GE",IF(ISNUMBER(BA37),BA37,0)&gt;=$V$11),AND($V$8="THRESHOLD_GT",IF(ISNUMBER(BA37),BA37,0)&gt;$V$11),AND($V$8="THRESHOLD_LE",IF(ISNUMBER(BA37),BA37,0)&lt;=$V$11),AND($V$8="THRESHOLD_LT",IF(ISNUMBER(BA37),BA37,0)&lt;$V$11),AND($V$8="CHANGE_PCT_GE",IF(IF(ISNUMBER(CF37),CF37,0)=0,IF(ISNUMBER(BA37),BA37,0)&gt;0,(IF(ISNUMBER(BA37),BA37,0)-IF(ISNUMBER(CF37),CF37,0))/ABS(IF(ISNUMBER(CF37),CF37,0))&gt;=$V$11)),AND($V$8="CHANGE_ABS_GE",ABS(IF(ISNUMBER(BA37),BA37,0)-IF(ISNUMBER(CF37),CF37,0))&gt;=$V$11),AND($V$8="COUNT_LT",IF(ISNUMBER(BA37),BA37,0)&lt;$V$11),AND($V$8="COUNT_LE",IF(ISNUMBER(BA37),BA37,0)&lt;=$V$11),AND($V$8="AND_YES",OR(LOWER(LEFT(BA37&amp;"",2))="да",BA37=1),OR(LOWER(LEFT(CF37&amp;"",2))="да",CF37=1)),AND($V$8="OR_YES",OR(OR(LOWER(LEFT(BA37&amp;"",2))="да",BA37=1),OR(LOWER(LEFT(CF37&amp;"",2))="да",CF37=1)))),$V$14,$V$15))))))))))</f>
        <v/>
      </c>
      <c r="W37" s="70" t="str">
        <f>IF($A37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37="#FIELD",BB37="",AND(OR($W$8="CHANGE_PCT_GE",$W$8="CHANGE_ABS_GE",$W$8="COUNT_FLAG_RULE",$W$8="AND_YES",$W$8="OR_YES"),OR(CG37="#FIELD",CG37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37)))),IF($W$18="LOW_MU",MAX(Настройки!$B$14,$W$16),IF($W$18="NEUTRAL",Настройки!$B$15,IF($W$18="IGNORE","IGNORE",IF(OR(BB37="#FIELD",CG37="#FIELD"),"Поле не найдено","Недостаточно данных")))),IF($W$8="SIGMOID_INC",MAX(Настройки!$B$14,$W$16+($W$17-$W$16)/(1+EXP(-$W$12*(IF(ISNUMBER(BB37),BB37,0)-$W$11)))),IF($W$8="SIGMOID_DEC",MAX(Настройки!$B$14,$W$16+($W$17-$W$16)/(1+EXP($W$12*(IF(ISNUMBER(BB37),BB37,0)-$W$11)))),IF($W$8="TOP_PERCENT",IF((COUNTIF(INDEX(Данные!$A$7:$CV$106,0,MATCH($W$9,Данные!$A$6:$CV$6,0)),"&gt;"&amp;IF(ISNUMBER(BB37),BB37,0))+COUNTIFS(INDEX(Данные!$A$7:$CV$106,0,MATCH($W$9,Данные!$A$6:$CV$6,0)),IF(ISNUMBER(BB37),BB37,0),Данные!$A$7:$A$106,"&lt;"&amp;$A37)+1)/COUNT(INDEX(Данные!$A$7:$CV$106,0,MATCH($W$9,Данные!$A$6:$CV$6,0)))&lt;=$W$11,$W$14,$W$15),IF($W$8="MANUAL_MU",MAX(Настройки!$B$14,MIN(1,IF(ISNUMBER(BB37),BB37,0))),IF($W$8="COUNT_FLAG_RULE",IF(IF(ISNUMBER(BB37),BB37,0)&lt;=$W$11,$W$14,IF(IF(ISNUMBER(BB37),BB37,0)&gt;=$W$12,$W$15,IF(OR(LOWER(LEFT(CG37&amp;"",2))="да",CG37=1),$W$13,$W$15))),IF(OR(AND($W$8="YES_NO",OR(LOWER(LEFT(BB37&amp;"",2))="да",BB37=1)),AND($W$8="THRESHOLD_GE",IF(ISNUMBER(BB37),BB37,0)&gt;=$W$11),AND($W$8="THRESHOLD_GT",IF(ISNUMBER(BB37),BB37,0)&gt;$W$11),AND($W$8="THRESHOLD_LE",IF(ISNUMBER(BB37),BB37,0)&lt;=$W$11),AND($W$8="THRESHOLD_LT",IF(ISNUMBER(BB37),BB37,0)&lt;$W$11),AND($W$8="CHANGE_PCT_GE",IF(IF(ISNUMBER(CG37),CG37,0)=0,IF(ISNUMBER(BB37),BB37,0)&gt;0,(IF(ISNUMBER(BB37),BB37,0)-IF(ISNUMBER(CG37),CG37,0))/ABS(IF(ISNUMBER(CG37),CG37,0))&gt;=$W$11)),AND($W$8="CHANGE_ABS_GE",ABS(IF(ISNUMBER(BB37),BB37,0)-IF(ISNUMBER(CG37),CG37,0))&gt;=$W$11),AND($W$8="COUNT_LT",IF(ISNUMBER(BB37),BB37,0)&lt;$W$11),AND($W$8="COUNT_LE",IF(ISNUMBER(BB37),BB37,0)&lt;=$W$11),AND($W$8="AND_YES",OR(LOWER(LEFT(BB37&amp;"",2))="да",BB37=1),OR(LOWER(LEFT(CG37&amp;"",2))="да",CG37=1)),AND($W$8="OR_YES",OR(OR(LOWER(LEFT(BB37&amp;"",2))="да",BB37=1),OR(LOWER(LEFT(CG37&amp;"",2))="да",CG37=1)))),$W$14,$W$15))))))))))</f>
        <v/>
      </c>
      <c r="X37" s="70" t="str">
        <f>IF($A37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37="#FIELD",BC37="",AND(OR($X$8="CHANGE_PCT_GE",$X$8="CHANGE_ABS_GE",$X$8="COUNT_FLAG_RULE",$X$8="AND_YES",$X$8="OR_YES"),OR(CH37="#FIELD",CH37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37)))),IF($X$18="LOW_MU",MAX(Настройки!$B$14,$X$16),IF($X$18="NEUTRAL",Настройки!$B$15,IF($X$18="IGNORE","IGNORE",IF(OR(BC37="#FIELD",CH37="#FIELD"),"Поле не найдено","Недостаточно данных")))),IF($X$8="SIGMOID_INC",MAX(Настройки!$B$14,$X$16+($X$17-$X$16)/(1+EXP(-$X$12*(IF(ISNUMBER(BC37),BC37,0)-$X$11)))),IF($X$8="SIGMOID_DEC",MAX(Настройки!$B$14,$X$16+($X$17-$X$16)/(1+EXP($X$12*(IF(ISNUMBER(BC37),BC37,0)-$X$11)))),IF($X$8="TOP_PERCENT",IF((COUNTIF(INDEX(Данные!$A$7:$CV$106,0,MATCH($X$9,Данные!$A$6:$CV$6,0)),"&gt;"&amp;IF(ISNUMBER(BC37),BC37,0))+COUNTIFS(INDEX(Данные!$A$7:$CV$106,0,MATCH($X$9,Данные!$A$6:$CV$6,0)),IF(ISNUMBER(BC37),BC37,0),Данные!$A$7:$A$106,"&lt;"&amp;$A37)+1)/COUNT(INDEX(Данные!$A$7:$CV$106,0,MATCH($X$9,Данные!$A$6:$CV$6,0)))&lt;=$X$11,$X$14,$X$15),IF($X$8="MANUAL_MU",MAX(Настройки!$B$14,MIN(1,IF(ISNUMBER(BC37),BC37,0))),IF($X$8="COUNT_FLAG_RULE",IF(IF(ISNUMBER(BC37),BC37,0)&lt;=$X$11,$X$14,IF(IF(ISNUMBER(BC37),BC37,0)&gt;=$X$12,$X$15,IF(OR(LOWER(LEFT(CH37&amp;"",2))="да",CH37=1),$X$13,$X$15))),IF(OR(AND($X$8="YES_NO",OR(LOWER(LEFT(BC37&amp;"",2))="да",BC37=1)),AND($X$8="THRESHOLD_GE",IF(ISNUMBER(BC37),BC37,0)&gt;=$X$11),AND($X$8="THRESHOLD_GT",IF(ISNUMBER(BC37),BC37,0)&gt;$X$11),AND($X$8="THRESHOLD_LE",IF(ISNUMBER(BC37),BC37,0)&lt;=$X$11),AND($X$8="THRESHOLD_LT",IF(ISNUMBER(BC37),BC37,0)&lt;$X$11),AND($X$8="CHANGE_PCT_GE",IF(IF(ISNUMBER(CH37),CH37,0)=0,IF(ISNUMBER(BC37),BC37,0)&gt;0,(IF(ISNUMBER(BC37),BC37,0)-IF(ISNUMBER(CH37),CH37,0))/ABS(IF(ISNUMBER(CH37),CH37,0))&gt;=$X$11)),AND($X$8="CHANGE_ABS_GE",ABS(IF(ISNUMBER(BC37),BC37,0)-IF(ISNUMBER(CH37),CH37,0))&gt;=$X$11),AND($X$8="COUNT_LT",IF(ISNUMBER(BC37),BC37,0)&lt;$X$11),AND($X$8="COUNT_LE",IF(ISNUMBER(BC37),BC37,0)&lt;=$X$11),AND($X$8="AND_YES",OR(LOWER(LEFT(BC37&amp;"",2))="да",BC37=1),OR(LOWER(LEFT(CH37&amp;"",2))="да",CH37=1)),AND($X$8="OR_YES",OR(OR(LOWER(LEFT(BC37&amp;"",2))="да",BC37=1),OR(LOWER(LEFT(CH37&amp;"",2))="да",CH37=1)))),$X$14,$X$15))))))))))</f>
        <v/>
      </c>
      <c r="Y37" s="70" t="str">
        <f>IF($A37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37="#FIELD",BD37="",AND(OR($Y$8="CHANGE_PCT_GE",$Y$8="CHANGE_ABS_GE",$Y$8="COUNT_FLAG_RULE",$Y$8="AND_YES",$Y$8="OR_YES"),OR(CI37="#FIELD",CI37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37)))),IF($Y$18="LOW_MU",MAX(Настройки!$B$14,$Y$16),IF($Y$18="NEUTRAL",Настройки!$B$15,IF($Y$18="IGNORE","IGNORE",IF(OR(BD37="#FIELD",CI37="#FIELD"),"Поле не найдено","Недостаточно данных")))),IF($Y$8="SIGMOID_INC",MAX(Настройки!$B$14,$Y$16+($Y$17-$Y$16)/(1+EXP(-$Y$12*(IF(ISNUMBER(BD37),BD37,0)-$Y$11)))),IF($Y$8="SIGMOID_DEC",MAX(Настройки!$B$14,$Y$16+($Y$17-$Y$16)/(1+EXP($Y$12*(IF(ISNUMBER(BD37),BD37,0)-$Y$11)))),IF($Y$8="TOP_PERCENT",IF((COUNTIF(INDEX(Данные!$A$7:$CV$106,0,MATCH($Y$9,Данные!$A$6:$CV$6,0)),"&gt;"&amp;IF(ISNUMBER(BD37),BD37,0))+COUNTIFS(INDEX(Данные!$A$7:$CV$106,0,MATCH($Y$9,Данные!$A$6:$CV$6,0)),IF(ISNUMBER(BD37),BD37,0),Данные!$A$7:$A$106,"&lt;"&amp;$A37)+1)/COUNT(INDEX(Данные!$A$7:$CV$106,0,MATCH($Y$9,Данные!$A$6:$CV$6,0)))&lt;=$Y$11,$Y$14,$Y$15),IF($Y$8="MANUAL_MU",MAX(Настройки!$B$14,MIN(1,IF(ISNUMBER(BD37),BD37,0))),IF($Y$8="COUNT_FLAG_RULE",IF(IF(ISNUMBER(BD37),BD37,0)&lt;=$Y$11,$Y$14,IF(IF(ISNUMBER(BD37),BD37,0)&gt;=$Y$12,$Y$15,IF(OR(LOWER(LEFT(CI37&amp;"",2))="да",CI37=1),$Y$13,$Y$15))),IF(OR(AND($Y$8="YES_NO",OR(LOWER(LEFT(BD37&amp;"",2))="да",BD37=1)),AND($Y$8="THRESHOLD_GE",IF(ISNUMBER(BD37),BD37,0)&gt;=$Y$11),AND($Y$8="THRESHOLD_GT",IF(ISNUMBER(BD37),BD37,0)&gt;$Y$11),AND($Y$8="THRESHOLD_LE",IF(ISNUMBER(BD37),BD37,0)&lt;=$Y$11),AND($Y$8="THRESHOLD_LT",IF(ISNUMBER(BD37),BD37,0)&lt;$Y$11),AND($Y$8="CHANGE_PCT_GE",IF(IF(ISNUMBER(CI37),CI37,0)=0,IF(ISNUMBER(BD37),BD37,0)&gt;0,(IF(ISNUMBER(BD37),BD37,0)-IF(ISNUMBER(CI37),CI37,0))/ABS(IF(ISNUMBER(CI37),CI37,0))&gt;=$Y$11)),AND($Y$8="CHANGE_ABS_GE",ABS(IF(ISNUMBER(BD37),BD37,0)-IF(ISNUMBER(CI37),CI37,0))&gt;=$Y$11),AND($Y$8="COUNT_LT",IF(ISNUMBER(BD37),BD37,0)&lt;$Y$11),AND($Y$8="COUNT_LE",IF(ISNUMBER(BD37),BD37,0)&lt;=$Y$11),AND($Y$8="AND_YES",OR(LOWER(LEFT(BD37&amp;"",2))="да",BD37=1),OR(LOWER(LEFT(CI37&amp;"",2))="да",CI37=1)),AND($Y$8="OR_YES",OR(OR(LOWER(LEFT(BD37&amp;"",2))="да",BD37=1),OR(LOWER(LEFT(CI37&amp;"",2))="да",CI37=1)))),$Y$14,$Y$15))))))))))</f>
        <v/>
      </c>
      <c r="Z37" s="70" t="str">
        <f>IF($A37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37="#FIELD",BE37="",AND(OR($Z$8="CHANGE_PCT_GE",$Z$8="CHANGE_ABS_GE",$Z$8="COUNT_FLAG_RULE",$Z$8="AND_YES",$Z$8="OR_YES"),OR(CJ37="#FIELD",CJ37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37)))),IF($Z$18="LOW_MU",MAX(Настройки!$B$14,$Z$16),IF($Z$18="NEUTRAL",Настройки!$B$15,IF($Z$18="IGNORE","IGNORE",IF(OR(BE37="#FIELD",CJ37="#FIELD"),"Поле не найдено","Недостаточно данных")))),IF($Z$8="SIGMOID_INC",MAX(Настройки!$B$14,$Z$16+($Z$17-$Z$16)/(1+EXP(-$Z$12*(IF(ISNUMBER(BE37),BE37,0)-$Z$11)))),IF($Z$8="SIGMOID_DEC",MAX(Настройки!$B$14,$Z$16+($Z$17-$Z$16)/(1+EXP($Z$12*(IF(ISNUMBER(BE37),BE37,0)-$Z$11)))),IF($Z$8="TOP_PERCENT",IF((COUNTIF(INDEX(Данные!$A$7:$CV$106,0,MATCH($Z$9,Данные!$A$6:$CV$6,0)),"&gt;"&amp;IF(ISNUMBER(BE37),BE37,0))+COUNTIFS(INDEX(Данные!$A$7:$CV$106,0,MATCH($Z$9,Данные!$A$6:$CV$6,0)),IF(ISNUMBER(BE37),BE37,0),Данные!$A$7:$A$106,"&lt;"&amp;$A37)+1)/COUNT(INDEX(Данные!$A$7:$CV$106,0,MATCH($Z$9,Данные!$A$6:$CV$6,0)))&lt;=$Z$11,$Z$14,$Z$15),IF($Z$8="MANUAL_MU",MAX(Настройки!$B$14,MIN(1,IF(ISNUMBER(BE37),BE37,0))),IF($Z$8="COUNT_FLAG_RULE",IF(IF(ISNUMBER(BE37),BE37,0)&lt;=$Z$11,$Z$14,IF(IF(ISNUMBER(BE37),BE37,0)&gt;=$Z$12,$Z$15,IF(OR(LOWER(LEFT(CJ37&amp;"",2))="да",CJ37=1),$Z$13,$Z$15))),IF(OR(AND($Z$8="YES_NO",OR(LOWER(LEFT(BE37&amp;"",2))="да",BE37=1)),AND($Z$8="THRESHOLD_GE",IF(ISNUMBER(BE37),BE37,0)&gt;=$Z$11),AND($Z$8="THRESHOLD_GT",IF(ISNUMBER(BE37),BE37,0)&gt;$Z$11),AND($Z$8="THRESHOLD_LE",IF(ISNUMBER(BE37),BE37,0)&lt;=$Z$11),AND($Z$8="THRESHOLD_LT",IF(ISNUMBER(BE37),BE37,0)&lt;$Z$11),AND($Z$8="CHANGE_PCT_GE",IF(IF(ISNUMBER(CJ37),CJ37,0)=0,IF(ISNUMBER(BE37),BE37,0)&gt;0,(IF(ISNUMBER(BE37),BE37,0)-IF(ISNUMBER(CJ37),CJ37,0))/ABS(IF(ISNUMBER(CJ37),CJ37,0))&gt;=$Z$11)),AND($Z$8="CHANGE_ABS_GE",ABS(IF(ISNUMBER(BE37),BE37,0)-IF(ISNUMBER(CJ37),CJ37,0))&gt;=$Z$11),AND($Z$8="COUNT_LT",IF(ISNUMBER(BE37),BE37,0)&lt;$Z$11),AND($Z$8="COUNT_LE",IF(ISNUMBER(BE37),BE37,0)&lt;=$Z$11),AND($Z$8="AND_YES",OR(LOWER(LEFT(BE37&amp;"",2))="да",BE37=1),OR(LOWER(LEFT(CJ37&amp;"",2))="да",CJ37=1)),AND($Z$8="OR_YES",OR(OR(LOWER(LEFT(BE37&amp;"",2))="да",BE37=1),OR(LOWER(LEFT(CJ37&amp;"",2))="да",CJ37=1)))),$Z$14,$Z$15))))))))))</f>
        <v/>
      </c>
      <c r="AA37" s="70" t="str">
        <f>IF($A37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37="#FIELD",BF37="",AND(OR($AA$8="CHANGE_PCT_GE",$AA$8="CHANGE_ABS_GE",$AA$8="COUNT_FLAG_RULE",$AA$8="AND_YES",$AA$8="OR_YES"),OR(CK37="#FIELD",CK37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37)))),IF($AA$18="LOW_MU",MAX(Настройки!$B$14,$AA$16),IF($AA$18="NEUTRAL",Настройки!$B$15,IF($AA$18="IGNORE","IGNORE",IF(OR(BF37="#FIELD",CK37="#FIELD"),"Поле не найдено","Недостаточно данных")))),IF($AA$8="SIGMOID_INC",MAX(Настройки!$B$14,$AA$16+($AA$17-$AA$16)/(1+EXP(-$AA$12*(IF(ISNUMBER(BF37),BF37,0)-$AA$11)))),IF($AA$8="SIGMOID_DEC",MAX(Настройки!$B$14,$AA$16+($AA$17-$AA$16)/(1+EXP($AA$12*(IF(ISNUMBER(BF37),BF37,0)-$AA$11)))),IF($AA$8="TOP_PERCENT",IF((COUNTIF(INDEX(Данные!$A$7:$CV$106,0,MATCH($AA$9,Данные!$A$6:$CV$6,0)),"&gt;"&amp;IF(ISNUMBER(BF37),BF37,0))+COUNTIFS(INDEX(Данные!$A$7:$CV$106,0,MATCH($AA$9,Данные!$A$6:$CV$6,0)),IF(ISNUMBER(BF37),BF37,0),Данные!$A$7:$A$106,"&lt;"&amp;$A37)+1)/COUNT(INDEX(Данные!$A$7:$CV$106,0,MATCH($AA$9,Данные!$A$6:$CV$6,0)))&lt;=$AA$11,$AA$14,$AA$15),IF($AA$8="MANUAL_MU",MAX(Настройки!$B$14,MIN(1,IF(ISNUMBER(BF37),BF37,0))),IF($AA$8="COUNT_FLAG_RULE",IF(IF(ISNUMBER(BF37),BF37,0)&lt;=$AA$11,$AA$14,IF(IF(ISNUMBER(BF37),BF37,0)&gt;=$AA$12,$AA$15,IF(OR(LOWER(LEFT(CK37&amp;"",2))="да",CK37=1),$AA$13,$AA$15))),IF(OR(AND($AA$8="YES_NO",OR(LOWER(LEFT(BF37&amp;"",2))="да",BF37=1)),AND($AA$8="THRESHOLD_GE",IF(ISNUMBER(BF37),BF37,0)&gt;=$AA$11),AND($AA$8="THRESHOLD_GT",IF(ISNUMBER(BF37),BF37,0)&gt;$AA$11),AND($AA$8="THRESHOLD_LE",IF(ISNUMBER(BF37),BF37,0)&lt;=$AA$11),AND($AA$8="THRESHOLD_LT",IF(ISNUMBER(BF37),BF37,0)&lt;$AA$11),AND($AA$8="CHANGE_PCT_GE",IF(IF(ISNUMBER(CK37),CK37,0)=0,IF(ISNUMBER(BF37),BF37,0)&gt;0,(IF(ISNUMBER(BF37),BF37,0)-IF(ISNUMBER(CK37),CK37,0))/ABS(IF(ISNUMBER(CK37),CK37,0))&gt;=$AA$11)),AND($AA$8="CHANGE_ABS_GE",ABS(IF(ISNUMBER(BF37),BF37,0)-IF(ISNUMBER(CK37),CK37,0))&gt;=$AA$11),AND($AA$8="COUNT_LT",IF(ISNUMBER(BF37),BF37,0)&lt;$AA$11),AND($AA$8="COUNT_LE",IF(ISNUMBER(BF37),BF37,0)&lt;=$AA$11),AND($AA$8="AND_YES",OR(LOWER(LEFT(BF37&amp;"",2))="да",BF37=1),OR(LOWER(LEFT(CK37&amp;"",2))="да",CK37=1)),AND($AA$8="OR_YES",OR(OR(LOWER(LEFT(BF37&amp;"",2))="да",BF37=1),OR(LOWER(LEFT(CK37&amp;"",2))="да",CK37=1)))),$AA$14,$AA$15))))))))))</f>
        <v/>
      </c>
      <c r="AB37" s="70" t="str">
        <f>IF($A37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37="#FIELD",BG37="",AND(OR($AB$8="CHANGE_PCT_GE",$AB$8="CHANGE_ABS_GE",$AB$8="COUNT_FLAG_RULE",$AB$8="AND_YES",$AB$8="OR_YES"),OR(CL37="#FIELD",CL37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37)))),IF($AB$18="LOW_MU",MAX(Настройки!$B$14,$AB$16),IF($AB$18="NEUTRAL",Настройки!$B$15,IF($AB$18="IGNORE","IGNORE",IF(OR(BG37="#FIELD",CL37="#FIELD"),"Поле не найдено","Недостаточно данных")))),IF($AB$8="SIGMOID_INC",MAX(Настройки!$B$14,$AB$16+($AB$17-$AB$16)/(1+EXP(-$AB$12*(IF(ISNUMBER(BG37),BG37,0)-$AB$11)))),IF($AB$8="SIGMOID_DEC",MAX(Настройки!$B$14,$AB$16+($AB$17-$AB$16)/(1+EXP($AB$12*(IF(ISNUMBER(BG37),BG37,0)-$AB$11)))),IF($AB$8="TOP_PERCENT",IF((COUNTIF(INDEX(Данные!$A$7:$CV$106,0,MATCH($AB$9,Данные!$A$6:$CV$6,0)),"&gt;"&amp;IF(ISNUMBER(BG37),BG37,0))+COUNTIFS(INDEX(Данные!$A$7:$CV$106,0,MATCH($AB$9,Данные!$A$6:$CV$6,0)),IF(ISNUMBER(BG37),BG37,0),Данные!$A$7:$A$106,"&lt;"&amp;$A37)+1)/COUNT(INDEX(Данные!$A$7:$CV$106,0,MATCH($AB$9,Данные!$A$6:$CV$6,0)))&lt;=$AB$11,$AB$14,$AB$15),IF($AB$8="MANUAL_MU",MAX(Настройки!$B$14,MIN(1,IF(ISNUMBER(BG37),BG37,0))),IF($AB$8="COUNT_FLAG_RULE",IF(IF(ISNUMBER(BG37),BG37,0)&lt;=$AB$11,$AB$14,IF(IF(ISNUMBER(BG37),BG37,0)&gt;=$AB$12,$AB$15,IF(OR(LOWER(LEFT(CL37&amp;"",2))="да",CL37=1),$AB$13,$AB$15))),IF(OR(AND($AB$8="YES_NO",OR(LOWER(LEFT(BG37&amp;"",2))="да",BG37=1)),AND($AB$8="THRESHOLD_GE",IF(ISNUMBER(BG37),BG37,0)&gt;=$AB$11),AND($AB$8="THRESHOLD_GT",IF(ISNUMBER(BG37),BG37,0)&gt;$AB$11),AND($AB$8="THRESHOLD_LE",IF(ISNUMBER(BG37),BG37,0)&lt;=$AB$11),AND($AB$8="THRESHOLD_LT",IF(ISNUMBER(BG37),BG37,0)&lt;$AB$11),AND($AB$8="CHANGE_PCT_GE",IF(IF(ISNUMBER(CL37),CL37,0)=0,IF(ISNUMBER(BG37),BG37,0)&gt;0,(IF(ISNUMBER(BG37),BG37,0)-IF(ISNUMBER(CL37),CL37,0))/ABS(IF(ISNUMBER(CL37),CL37,0))&gt;=$AB$11)),AND($AB$8="CHANGE_ABS_GE",ABS(IF(ISNUMBER(BG37),BG37,0)-IF(ISNUMBER(CL37),CL37,0))&gt;=$AB$11),AND($AB$8="COUNT_LT",IF(ISNUMBER(BG37),BG37,0)&lt;$AB$11),AND($AB$8="COUNT_LE",IF(ISNUMBER(BG37),BG37,0)&lt;=$AB$11),AND($AB$8="AND_YES",OR(LOWER(LEFT(BG37&amp;"",2))="да",BG37=1),OR(LOWER(LEFT(CL37&amp;"",2))="да",CL37=1)),AND($AB$8="OR_YES",OR(OR(LOWER(LEFT(BG37&amp;"",2))="да",BG37=1),OR(LOWER(LEFT(CL37&amp;"",2))="да",CL37=1)))),$AB$14,$AB$15))))))))))</f>
        <v/>
      </c>
      <c r="AC37" s="70" t="str">
        <f>IF($A37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37="#FIELD",BH37="",AND(OR($AC$8="CHANGE_PCT_GE",$AC$8="CHANGE_ABS_GE",$AC$8="COUNT_FLAG_RULE",$AC$8="AND_YES",$AC$8="OR_YES"),OR(CM37="#FIELD",CM37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37)))),IF($AC$18="LOW_MU",MAX(Настройки!$B$14,$AC$16),IF($AC$18="NEUTRAL",Настройки!$B$15,IF($AC$18="IGNORE","IGNORE",IF(OR(BH37="#FIELD",CM37="#FIELD"),"Поле не найдено","Недостаточно данных")))),IF($AC$8="SIGMOID_INC",MAX(Настройки!$B$14,$AC$16+($AC$17-$AC$16)/(1+EXP(-$AC$12*(IF(ISNUMBER(BH37),BH37,0)-$AC$11)))),IF($AC$8="SIGMOID_DEC",MAX(Настройки!$B$14,$AC$16+($AC$17-$AC$16)/(1+EXP($AC$12*(IF(ISNUMBER(BH37),BH37,0)-$AC$11)))),IF($AC$8="TOP_PERCENT",IF((COUNTIF(INDEX(Данные!$A$7:$CV$106,0,MATCH($AC$9,Данные!$A$6:$CV$6,0)),"&gt;"&amp;IF(ISNUMBER(BH37),BH37,0))+COUNTIFS(INDEX(Данные!$A$7:$CV$106,0,MATCH($AC$9,Данные!$A$6:$CV$6,0)),IF(ISNUMBER(BH37),BH37,0),Данные!$A$7:$A$106,"&lt;"&amp;$A37)+1)/COUNT(INDEX(Данные!$A$7:$CV$106,0,MATCH($AC$9,Данные!$A$6:$CV$6,0)))&lt;=$AC$11,$AC$14,$AC$15),IF($AC$8="MANUAL_MU",MAX(Настройки!$B$14,MIN(1,IF(ISNUMBER(BH37),BH37,0))),IF($AC$8="COUNT_FLAG_RULE",IF(IF(ISNUMBER(BH37),BH37,0)&lt;=$AC$11,$AC$14,IF(IF(ISNUMBER(BH37),BH37,0)&gt;=$AC$12,$AC$15,IF(OR(LOWER(LEFT(CM37&amp;"",2))="да",CM37=1),$AC$13,$AC$15))),IF(OR(AND($AC$8="YES_NO",OR(LOWER(LEFT(BH37&amp;"",2))="да",BH37=1)),AND($AC$8="THRESHOLD_GE",IF(ISNUMBER(BH37),BH37,0)&gt;=$AC$11),AND($AC$8="THRESHOLD_GT",IF(ISNUMBER(BH37),BH37,0)&gt;$AC$11),AND($AC$8="THRESHOLD_LE",IF(ISNUMBER(BH37),BH37,0)&lt;=$AC$11),AND($AC$8="THRESHOLD_LT",IF(ISNUMBER(BH37),BH37,0)&lt;$AC$11),AND($AC$8="CHANGE_PCT_GE",IF(IF(ISNUMBER(CM37),CM37,0)=0,IF(ISNUMBER(BH37),BH37,0)&gt;0,(IF(ISNUMBER(BH37),BH37,0)-IF(ISNUMBER(CM37),CM37,0))/ABS(IF(ISNUMBER(CM37),CM37,0))&gt;=$AC$11)),AND($AC$8="CHANGE_ABS_GE",ABS(IF(ISNUMBER(BH37),BH37,0)-IF(ISNUMBER(CM37),CM37,0))&gt;=$AC$11),AND($AC$8="COUNT_LT",IF(ISNUMBER(BH37),BH37,0)&lt;$AC$11),AND($AC$8="COUNT_LE",IF(ISNUMBER(BH37),BH37,0)&lt;=$AC$11),AND($AC$8="AND_YES",OR(LOWER(LEFT(BH37&amp;"",2))="да",BH37=1),OR(LOWER(LEFT(CM37&amp;"",2))="да",CM37=1)),AND($AC$8="OR_YES",OR(OR(LOWER(LEFT(BH37&amp;"",2))="да",BH37=1),OR(LOWER(LEFT(CM37&amp;"",2))="да",CM37=1)))),$AC$14,$AC$15))))))))))</f>
        <v/>
      </c>
      <c r="AD37" s="70" t="str">
        <f>IF($A37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37="#FIELD",BI37="",AND(OR($AD$8="CHANGE_PCT_GE",$AD$8="CHANGE_ABS_GE",$AD$8="COUNT_FLAG_RULE",$AD$8="AND_YES",$AD$8="OR_YES"),OR(CN37="#FIELD",CN37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37)))),IF($AD$18="LOW_MU",MAX(Настройки!$B$14,$AD$16),IF($AD$18="NEUTRAL",Настройки!$B$15,IF($AD$18="IGNORE","IGNORE",IF(OR(BI37="#FIELD",CN37="#FIELD"),"Поле не найдено","Недостаточно данных")))),IF($AD$8="SIGMOID_INC",MAX(Настройки!$B$14,$AD$16+($AD$17-$AD$16)/(1+EXP(-$AD$12*(IF(ISNUMBER(BI37),BI37,0)-$AD$11)))),IF($AD$8="SIGMOID_DEC",MAX(Настройки!$B$14,$AD$16+($AD$17-$AD$16)/(1+EXP($AD$12*(IF(ISNUMBER(BI37),BI37,0)-$AD$11)))),IF($AD$8="TOP_PERCENT",IF((COUNTIF(INDEX(Данные!$A$7:$CV$106,0,MATCH($AD$9,Данные!$A$6:$CV$6,0)),"&gt;"&amp;IF(ISNUMBER(BI37),BI37,0))+COUNTIFS(INDEX(Данные!$A$7:$CV$106,0,MATCH($AD$9,Данные!$A$6:$CV$6,0)),IF(ISNUMBER(BI37),BI37,0),Данные!$A$7:$A$106,"&lt;"&amp;$A37)+1)/COUNT(INDEX(Данные!$A$7:$CV$106,0,MATCH($AD$9,Данные!$A$6:$CV$6,0)))&lt;=$AD$11,$AD$14,$AD$15),IF($AD$8="MANUAL_MU",MAX(Настройки!$B$14,MIN(1,IF(ISNUMBER(BI37),BI37,0))),IF($AD$8="COUNT_FLAG_RULE",IF(IF(ISNUMBER(BI37),BI37,0)&lt;=$AD$11,$AD$14,IF(IF(ISNUMBER(BI37),BI37,0)&gt;=$AD$12,$AD$15,IF(OR(LOWER(LEFT(CN37&amp;"",2))="да",CN37=1),$AD$13,$AD$15))),IF(OR(AND($AD$8="YES_NO",OR(LOWER(LEFT(BI37&amp;"",2))="да",BI37=1)),AND($AD$8="THRESHOLD_GE",IF(ISNUMBER(BI37),BI37,0)&gt;=$AD$11),AND($AD$8="THRESHOLD_GT",IF(ISNUMBER(BI37),BI37,0)&gt;$AD$11),AND($AD$8="THRESHOLD_LE",IF(ISNUMBER(BI37),BI37,0)&lt;=$AD$11),AND($AD$8="THRESHOLD_LT",IF(ISNUMBER(BI37),BI37,0)&lt;$AD$11),AND($AD$8="CHANGE_PCT_GE",IF(IF(ISNUMBER(CN37),CN37,0)=0,IF(ISNUMBER(BI37),BI37,0)&gt;0,(IF(ISNUMBER(BI37),BI37,0)-IF(ISNUMBER(CN37),CN37,0))/ABS(IF(ISNUMBER(CN37),CN37,0))&gt;=$AD$11)),AND($AD$8="CHANGE_ABS_GE",ABS(IF(ISNUMBER(BI37),BI37,0)-IF(ISNUMBER(CN37),CN37,0))&gt;=$AD$11),AND($AD$8="COUNT_LT",IF(ISNUMBER(BI37),BI37,0)&lt;$AD$11),AND($AD$8="COUNT_LE",IF(ISNUMBER(BI37),BI37,0)&lt;=$AD$11),AND($AD$8="AND_YES",OR(LOWER(LEFT(BI37&amp;"",2))="да",BI37=1),OR(LOWER(LEFT(CN37&amp;"",2))="да",CN37=1)),AND($AD$8="OR_YES",OR(OR(LOWER(LEFT(BI37&amp;"",2))="да",BI37=1),OR(LOWER(LEFT(CN37&amp;"",2))="да",CN37=1)))),$AD$14,$AD$15))))))))))</f>
        <v/>
      </c>
      <c r="AE37" s="71" t="str">
        <f>IF($A37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37="#FIELD",BJ37="",AND(OR($AE$8="CHANGE_PCT_GE",$AE$8="CHANGE_ABS_GE",$AE$8="COUNT_FLAG_RULE",$AE$8="AND_YES",$AE$8="OR_YES"),OR(CO37="#FIELD",CO37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37)))),IF($AE$18="LOW_MU",MAX(Настройки!$B$14,$AE$16),IF($AE$18="NEUTRAL",Настройки!$B$15,IF($AE$18="IGNORE","IGNORE",IF(OR(BJ37="#FIELD",CO37="#FIELD"),"Поле не найдено","Недостаточно данных")))),IF($AE$8="SIGMOID_INC",MAX(Настройки!$B$14,$AE$16+($AE$17-$AE$16)/(1+EXP(-$AE$12*(IF(ISNUMBER(BJ37),BJ37,0)-$AE$11)))),IF($AE$8="SIGMOID_DEC",MAX(Настройки!$B$14,$AE$16+($AE$17-$AE$16)/(1+EXP($AE$12*(IF(ISNUMBER(BJ37),BJ37,0)-$AE$11)))),IF($AE$8="TOP_PERCENT",IF((COUNTIF(INDEX(Данные!$A$7:$CV$106,0,MATCH($AE$9,Данные!$A$6:$CV$6,0)),"&gt;"&amp;IF(ISNUMBER(BJ37),BJ37,0))+COUNTIFS(INDEX(Данные!$A$7:$CV$106,0,MATCH($AE$9,Данные!$A$6:$CV$6,0)),IF(ISNUMBER(BJ37),BJ37,0),Данные!$A$7:$A$106,"&lt;"&amp;$A37)+1)/COUNT(INDEX(Данные!$A$7:$CV$106,0,MATCH($AE$9,Данные!$A$6:$CV$6,0)))&lt;=$AE$11,$AE$14,$AE$15),IF($AE$8="MANUAL_MU",MAX(Настройки!$B$14,MIN(1,IF(ISNUMBER(BJ37),BJ37,0))),IF($AE$8="COUNT_FLAG_RULE",IF(IF(ISNUMBER(BJ37),BJ37,0)&lt;=$AE$11,$AE$14,IF(IF(ISNUMBER(BJ37),BJ37,0)&gt;=$AE$12,$AE$15,IF(OR(LOWER(LEFT(CO37&amp;"",2))="да",CO37=1),$AE$13,$AE$15))),IF(OR(AND($AE$8="YES_NO",OR(LOWER(LEFT(BJ37&amp;"",2))="да",BJ37=1)),AND($AE$8="THRESHOLD_GE",IF(ISNUMBER(BJ37),BJ37,0)&gt;=$AE$11),AND($AE$8="THRESHOLD_GT",IF(ISNUMBER(BJ37),BJ37,0)&gt;$AE$11),AND($AE$8="THRESHOLD_LE",IF(ISNUMBER(BJ37),BJ37,0)&lt;=$AE$11),AND($AE$8="THRESHOLD_LT",IF(ISNUMBER(BJ37),BJ37,0)&lt;$AE$11),AND($AE$8="CHANGE_PCT_GE",IF(IF(ISNUMBER(CO37),CO37,0)=0,IF(ISNUMBER(BJ37),BJ37,0)&gt;0,(IF(ISNUMBER(BJ37),BJ37,0)-IF(ISNUMBER(CO37),CO37,0))/ABS(IF(ISNUMBER(CO37),CO37,0))&gt;=$AE$11)),AND($AE$8="CHANGE_ABS_GE",ABS(IF(ISNUMBER(BJ37),BJ37,0)-IF(ISNUMBER(CO37),CO37,0))&gt;=$AE$11),AND($AE$8="COUNT_LT",IF(ISNUMBER(BJ37),BJ37,0)&lt;$AE$11),AND($AE$8="COUNT_LE",IF(ISNUMBER(BJ37),BJ37,0)&lt;=$AE$11),AND($AE$8="AND_YES",OR(LOWER(LEFT(BJ37&amp;"",2))="да",BJ37=1),OR(LOWER(LEFT(CO37&amp;"",2))="да",CO37=1)),AND($AE$8="OR_YES",OR(OR(LOWER(LEFT(BJ37&amp;"",2))="да",BJ37=1),OR(LOWER(LEFT(CO37&amp;"",2))="да",CO37=1)))),$AE$14,$AE$15))))))))))</f>
        <v/>
      </c>
      <c r="AF37" s="75"/>
      <c r="AG37" s="76" t="str">
        <f>IF($A37="","",IF($B$4&lt;&gt;"Да","",IF($B$9="","",IF(COUNTIF(Данные!$A$6:$CV$6,$B$9)=0,"#FIELD",INDEX(Данные!$A$7:$CV$106,ROW()-19,MATCH($B$9,Данные!$A$6:$CV$6,0))))))</f>
        <v/>
      </c>
      <c r="AH37" s="76" t="str">
        <f>IF($A37="","",IF($C$4&lt;&gt;"Да","",IF($C$9="","",IF(COUNTIF(Данные!$A$6:$CV$6,$C$9)=0,"#FIELD",INDEX(Данные!$A$7:$CV$106,ROW()-19,MATCH($C$9,Данные!$A$6:$CV$6,0))))))</f>
        <v/>
      </c>
      <c r="AI37" s="76" t="str">
        <f>IF($A37="","",IF($D$4&lt;&gt;"Да","",IF($D$9="","",IF(COUNTIF(Данные!$A$6:$CV$6,$D$9)=0,"#FIELD",INDEX(Данные!$A$7:$CV$106,ROW()-19,MATCH($D$9,Данные!$A$6:$CV$6,0))))))</f>
        <v/>
      </c>
      <c r="AJ37" s="76" t="str">
        <f>IF($A37="","",IF($E$4&lt;&gt;"Да","",IF($E$9="","",IF(COUNTIF(Данные!$A$6:$CV$6,$E$9)=0,"#FIELD",INDEX(Данные!$A$7:$CV$106,ROW()-19,MATCH($E$9,Данные!$A$6:$CV$6,0))))))</f>
        <v/>
      </c>
      <c r="AK37" s="76" t="str">
        <f>IF($A37="","",IF($F$4&lt;&gt;"Да","",IF($F$9="","",IF(COUNTIF(Данные!$A$6:$CV$6,$F$9)=0,"#FIELD",INDEX(Данные!$A$7:$CV$106,ROW()-19,MATCH($F$9,Данные!$A$6:$CV$6,0))))))</f>
        <v/>
      </c>
      <c r="AL37" s="76" t="str">
        <f>IF($A37="","",IF($G$4&lt;&gt;"Да","",IF($G$9="","",IF(COUNTIF(Данные!$A$6:$CV$6,$G$9)=0,"#FIELD",INDEX(Данные!$A$7:$CV$106,ROW()-19,MATCH($G$9,Данные!$A$6:$CV$6,0))))))</f>
        <v/>
      </c>
      <c r="AM37" s="76" t="str">
        <f>IF($A37="","",IF($H$4&lt;&gt;"Да","",IF($H$9="","",IF(COUNTIF(Данные!$A$6:$CV$6,$H$9)=0,"#FIELD",INDEX(Данные!$A$7:$CV$106,ROW()-19,MATCH($H$9,Данные!$A$6:$CV$6,0))))))</f>
        <v/>
      </c>
      <c r="AN37" s="76" t="str">
        <f>IF($A37="","",IF($I$4&lt;&gt;"Да","",IF($I$9="","",IF(COUNTIF(Данные!$A$6:$CV$6,$I$9)=0,"#FIELD",INDEX(Данные!$A$7:$CV$106,ROW()-19,MATCH($I$9,Данные!$A$6:$CV$6,0))))))</f>
        <v/>
      </c>
      <c r="AO37" s="76" t="str">
        <f>IF($A37="","",IF($J$4&lt;&gt;"Да","",IF($J$9="","",IF(COUNTIF(Данные!$A$6:$CV$6,$J$9)=0,"#FIELD",INDEX(Данные!$A$7:$CV$106,ROW()-19,MATCH($J$9,Данные!$A$6:$CV$6,0))))))</f>
        <v/>
      </c>
      <c r="AP37" s="76" t="str">
        <f>IF($A37="","",IF($K$4&lt;&gt;"Да","",IF($K$9="","",IF(COUNTIF(Данные!$A$6:$CV$6,$K$9)=0,"#FIELD",INDEX(Данные!$A$7:$CV$106,ROW()-19,MATCH($K$9,Данные!$A$6:$CV$6,0))))))</f>
        <v/>
      </c>
      <c r="AQ37" s="76" t="str">
        <f>IF($A37="","",IF($L$4&lt;&gt;"Да","",IF($L$9="","",IF(COUNTIF(Данные!$A$6:$CV$6,$L$9)=0,"#FIELD",INDEX(Данные!$A$7:$CV$106,ROW()-19,MATCH($L$9,Данные!$A$6:$CV$6,0))))))</f>
        <v/>
      </c>
      <c r="AR37" s="76" t="str">
        <f>IF($A37="","",IF($M$4&lt;&gt;"Да","",IF($M$9="","",IF(COUNTIF(Данные!$A$6:$CV$6,$M$9)=0,"#FIELD",INDEX(Данные!$A$7:$CV$106,ROW()-19,MATCH($M$9,Данные!$A$6:$CV$6,0))))))</f>
        <v/>
      </c>
      <c r="AS37" s="76" t="str">
        <f>IF($A37="","",IF($N$4&lt;&gt;"Да","",IF($N$9="","",IF(COUNTIF(Данные!$A$6:$CV$6,$N$9)=0,"#FIELD",INDEX(Данные!$A$7:$CV$106,ROW()-19,MATCH($N$9,Данные!$A$6:$CV$6,0))))))</f>
        <v/>
      </c>
      <c r="AT37" s="76" t="str">
        <f>IF($A37="","",IF($O$4&lt;&gt;"Да","",IF($O$9="","",IF(COUNTIF(Данные!$A$6:$CV$6,$O$9)=0,"#FIELD",INDEX(Данные!$A$7:$CV$106,ROW()-19,MATCH($O$9,Данные!$A$6:$CV$6,0))))))</f>
        <v/>
      </c>
      <c r="AU37" s="76" t="str">
        <f>IF($A37="","",IF($P$4&lt;&gt;"Да","",IF($P$9="","",IF(COUNTIF(Данные!$A$6:$CV$6,$P$9)=0,"#FIELD",INDEX(Данные!$A$7:$CV$106,ROW()-19,MATCH($P$9,Данные!$A$6:$CV$6,0))))))</f>
        <v/>
      </c>
      <c r="AV37" s="76" t="str">
        <f>IF($A37="","",IF($Q$4&lt;&gt;"Да","",IF($Q$9="","",IF(COUNTIF(Данные!$A$6:$CV$6,$Q$9)=0,"#FIELD",INDEX(Данные!$A$7:$CV$106,ROW()-19,MATCH($Q$9,Данные!$A$6:$CV$6,0))))))</f>
        <v/>
      </c>
      <c r="AW37" s="76" t="str">
        <f>IF($A37="","",IF($R$4&lt;&gt;"Да","",IF($R$9="","",IF(COUNTIF(Данные!$A$6:$CV$6,$R$9)=0,"#FIELD",INDEX(Данные!$A$7:$CV$106,ROW()-19,MATCH($R$9,Данные!$A$6:$CV$6,0))))))</f>
        <v/>
      </c>
      <c r="AX37" s="76" t="str">
        <f>IF($A37="","",IF($S$4&lt;&gt;"Да","",IF($S$9="","",IF(COUNTIF(Данные!$A$6:$CV$6,$S$9)=0,"#FIELD",INDEX(Данные!$A$7:$CV$106,ROW()-19,MATCH($S$9,Данные!$A$6:$CV$6,0))))))</f>
        <v/>
      </c>
      <c r="AY37" s="76" t="str">
        <f>IF($A37="","",IF($T$4&lt;&gt;"Да","",IF($T$9="","",IF(COUNTIF(Данные!$A$6:$CV$6,$T$9)=0,"#FIELD",INDEX(Данные!$A$7:$CV$106,ROW()-19,MATCH($T$9,Данные!$A$6:$CV$6,0))))))</f>
        <v/>
      </c>
      <c r="AZ37" s="76" t="str">
        <f>IF($A37="","",IF($U$4&lt;&gt;"Да","",IF($U$9="","",IF(COUNTIF(Данные!$A$6:$CV$6,$U$9)=0,"#FIELD",INDEX(Данные!$A$7:$CV$106,ROW()-19,MATCH($U$9,Данные!$A$6:$CV$6,0))))))</f>
        <v/>
      </c>
      <c r="BA37" s="76" t="str">
        <f>IF($A37="","",IF($V$4&lt;&gt;"Да","",IF($V$9="","",IF(COUNTIF(Данные!$A$6:$CV$6,$V$9)=0,"#FIELD",INDEX(Данные!$A$7:$CV$106,ROW()-19,MATCH($V$9,Данные!$A$6:$CV$6,0))))))</f>
        <v/>
      </c>
      <c r="BB37" s="76" t="str">
        <f>IF($A37="","",IF($W$4&lt;&gt;"Да","",IF($W$9="","",IF(COUNTIF(Данные!$A$6:$CV$6,$W$9)=0,"#FIELD",INDEX(Данные!$A$7:$CV$106,ROW()-19,MATCH($W$9,Данные!$A$6:$CV$6,0))))))</f>
        <v/>
      </c>
      <c r="BC37" s="76" t="str">
        <f>IF($A37="","",IF($X$4&lt;&gt;"Да","",IF($X$9="","",IF(COUNTIF(Данные!$A$6:$CV$6,$X$9)=0,"#FIELD",INDEX(Данные!$A$7:$CV$106,ROW()-19,MATCH($X$9,Данные!$A$6:$CV$6,0))))))</f>
        <v/>
      </c>
      <c r="BD37" s="76" t="str">
        <f>IF($A37="","",IF($Y$4&lt;&gt;"Да","",IF($Y$9="","",IF(COUNTIF(Данные!$A$6:$CV$6,$Y$9)=0,"#FIELD",INDEX(Данные!$A$7:$CV$106,ROW()-19,MATCH($Y$9,Данные!$A$6:$CV$6,0))))))</f>
        <v/>
      </c>
      <c r="BE37" s="76" t="str">
        <f>IF($A37="","",IF($Z$4&lt;&gt;"Да","",IF($Z$9="","",IF(COUNTIF(Данные!$A$6:$CV$6,$Z$9)=0,"#FIELD",INDEX(Данные!$A$7:$CV$106,ROW()-19,MATCH($Z$9,Данные!$A$6:$CV$6,0))))))</f>
        <v/>
      </c>
      <c r="BF37" s="76" t="str">
        <f>IF($A37="","",IF($AA$4&lt;&gt;"Да","",IF($AA$9="","",IF(COUNTIF(Данные!$A$6:$CV$6,$AA$9)=0,"#FIELD",INDEX(Данные!$A$7:$CV$106,ROW()-19,MATCH($AA$9,Данные!$A$6:$CV$6,0))))))</f>
        <v/>
      </c>
      <c r="BG37" s="76" t="str">
        <f>IF($A37="","",IF($AB$4&lt;&gt;"Да","",IF($AB$9="","",IF(COUNTIF(Данные!$A$6:$CV$6,$AB$9)=0,"#FIELD",INDEX(Данные!$A$7:$CV$106,ROW()-19,MATCH($AB$9,Данные!$A$6:$CV$6,0))))))</f>
        <v/>
      </c>
      <c r="BH37" s="76" t="str">
        <f>IF($A37="","",IF($AC$4&lt;&gt;"Да","",IF($AC$9="","",IF(COUNTIF(Данные!$A$6:$CV$6,$AC$9)=0,"#FIELD",INDEX(Данные!$A$7:$CV$106,ROW()-19,MATCH($AC$9,Данные!$A$6:$CV$6,0))))))</f>
        <v/>
      </c>
      <c r="BI37" s="76" t="str">
        <f>IF($A37="","",IF($AD$4&lt;&gt;"Да","",IF($AD$9="","",IF(COUNTIF(Данные!$A$6:$CV$6,$AD$9)=0,"#FIELD",INDEX(Данные!$A$7:$CV$106,ROW()-19,MATCH($AD$9,Данные!$A$6:$CV$6,0))))))</f>
        <v/>
      </c>
      <c r="BJ37" s="76" t="str">
        <f>IF($A37="","",IF($AE$4&lt;&gt;"Да","",IF($AE$9="","",IF(COUNTIF(Данные!$A$6:$CV$6,$AE$9)=0,"#FIELD",INDEX(Данные!$A$7:$CV$106,ROW()-19,MATCH($AE$9,Данные!$A$6:$CV$6,0))))))</f>
        <v/>
      </c>
      <c r="BK37" s="76"/>
      <c r="BL37" s="76" t="str">
        <f>IF($A37="","",IF($B$4&lt;&gt;"Да","",IF($B$10="","",IF(COUNTIF(Данные!$A$6:$CV$6,$B$10)=0,"#FIELD",INDEX(Данные!$A$7:$CV$106,ROW()-19,MATCH($B$10,Данные!$A$6:$CV$6,0))))))</f>
        <v/>
      </c>
      <c r="BM37" s="76" t="str">
        <f>IF($A37="","",IF($C$4&lt;&gt;"Да","",IF($C$10="","",IF(COUNTIF(Данные!$A$6:$CV$6,$C$10)=0,"#FIELD",INDEX(Данные!$A$7:$CV$106,ROW()-19,MATCH($C$10,Данные!$A$6:$CV$6,0))))))</f>
        <v/>
      </c>
      <c r="BN37" s="76" t="str">
        <f>IF($A37="","",IF($D$4&lt;&gt;"Да","",IF($D$10="","",IF(COUNTIF(Данные!$A$6:$CV$6,$D$10)=0,"#FIELD",INDEX(Данные!$A$7:$CV$106,ROW()-19,MATCH($D$10,Данные!$A$6:$CV$6,0))))))</f>
        <v/>
      </c>
      <c r="BO37" s="76" t="str">
        <f>IF($A37="","",IF($E$4&lt;&gt;"Да","",IF($E$10="","",IF(COUNTIF(Данные!$A$6:$CV$6,$E$10)=0,"#FIELD",INDEX(Данные!$A$7:$CV$106,ROW()-19,MATCH($E$10,Данные!$A$6:$CV$6,0))))))</f>
        <v/>
      </c>
      <c r="BP37" s="76" t="str">
        <f>IF($A37="","",IF($F$4&lt;&gt;"Да","",IF($F$10="","",IF(COUNTIF(Данные!$A$6:$CV$6,$F$10)=0,"#FIELD",INDEX(Данные!$A$7:$CV$106,ROW()-19,MATCH($F$10,Данные!$A$6:$CV$6,0))))))</f>
        <v/>
      </c>
      <c r="BQ37" s="76" t="str">
        <f>IF($A37="","",IF($G$4&lt;&gt;"Да","",IF($G$10="","",IF(COUNTIF(Данные!$A$6:$CV$6,$G$10)=0,"#FIELD",INDEX(Данные!$A$7:$CV$106,ROW()-19,MATCH($G$10,Данные!$A$6:$CV$6,0))))))</f>
        <v/>
      </c>
      <c r="BR37" s="76" t="str">
        <f>IF($A37="","",IF($H$4&lt;&gt;"Да","",IF($H$10="","",IF(COUNTIF(Данные!$A$6:$CV$6,$H$10)=0,"#FIELD",INDEX(Данные!$A$7:$CV$106,ROW()-19,MATCH($H$10,Данные!$A$6:$CV$6,0))))))</f>
        <v/>
      </c>
      <c r="BS37" s="76" t="str">
        <f>IF($A37="","",IF($I$4&lt;&gt;"Да","",IF($I$10="","",IF(COUNTIF(Данные!$A$6:$CV$6,$I$10)=0,"#FIELD",INDEX(Данные!$A$7:$CV$106,ROW()-19,MATCH($I$10,Данные!$A$6:$CV$6,0))))))</f>
        <v/>
      </c>
      <c r="BT37" s="76" t="str">
        <f>IF($A37="","",IF($J$4&lt;&gt;"Да","",IF($J$10="","",IF(COUNTIF(Данные!$A$6:$CV$6,$J$10)=0,"#FIELD",INDEX(Данные!$A$7:$CV$106,ROW()-19,MATCH($J$10,Данные!$A$6:$CV$6,0))))))</f>
        <v/>
      </c>
      <c r="BU37" s="76" t="str">
        <f>IF($A37="","",IF($K$4&lt;&gt;"Да","",IF($K$10="","",IF(COUNTIF(Данные!$A$6:$CV$6,$K$10)=0,"#FIELD",INDEX(Данные!$A$7:$CV$106,ROW()-19,MATCH($K$10,Данные!$A$6:$CV$6,0))))))</f>
        <v/>
      </c>
      <c r="BV37" s="76" t="str">
        <f>IF($A37="","",IF($L$4&lt;&gt;"Да","",IF($L$10="","",IF(COUNTIF(Данные!$A$6:$CV$6,$L$10)=0,"#FIELD",INDEX(Данные!$A$7:$CV$106,ROW()-19,MATCH($L$10,Данные!$A$6:$CV$6,0))))))</f>
        <v/>
      </c>
      <c r="BW37" s="76" t="str">
        <f>IF($A37="","",IF($M$4&lt;&gt;"Да","",IF($M$10="","",IF(COUNTIF(Данные!$A$6:$CV$6,$M$10)=0,"#FIELD",INDEX(Данные!$A$7:$CV$106,ROW()-19,MATCH($M$10,Данные!$A$6:$CV$6,0))))))</f>
        <v/>
      </c>
      <c r="BX37" s="76" t="str">
        <f>IF($A37="","",IF($N$4&lt;&gt;"Да","",IF($N$10="","",IF(COUNTIF(Данные!$A$6:$CV$6,$N$10)=0,"#FIELD",INDEX(Данные!$A$7:$CV$106,ROW()-19,MATCH($N$10,Данные!$A$6:$CV$6,0))))))</f>
        <v/>
      </c>
      <c r="BY37" s="76" t="str">
        <f>IF($A37="","",IF($O$4&lt;&gt;"Да","",IF($O$10="","",IF(COUNTIF(Данные!$A$6:$CV$6,$O$10)=0,"#FIELD",INDEX(Данные!$A$7:$CV$106,ROW()-19,MATCH($O$10,Данные!$A$6:$CV$6,0))))))</f>
        <v/>
      </c>
      <c r="BZ37" s="76" t="str">
        <f>IF($A37="","",IF($P$4&lt;&gt;"Да","",IF($P$10="","",IF(COUNTIF(Данные!$A$6:$CV$6,$P$10)=0,"#FIELD",INDEX(Данные!$A$7:$CV$106,ROW()-19,MATCH($P$10,Данные!$A$6:$CV$6,0))))))</f>
        <v/>
      </c>
      <c r="CA37" s="76" t="str">
        <f>IF($A37="","",IF($Q$4&lt;&gt;"Да","",IF($Q$10="","",IF(COUNTIF(Данные!$A$6:$CV$6,$Q$10)=0,"#FIELD",INDEX(Данные!$A$7:$CV$106,ROW()-19,MATCH($Q$10,Данные!$A$6:$CV$6,0))))))</f>
        <v/>
      </c>
      <c r="CB37" s="76" t="str">
        <f>IF($A37="","",IF($R$4&lt;&gt;"Да","",IF($R$10="","",IF(COUNTIF(Данные!$A$6:$CV$6,$R$10)=0,"#FIELD",INDEX(Данные!$A$7:$CV$106,ROW()-19,MATCH($R$10,Данные!$A$6:$CV$6,0))))))</f>
        <v/>
      </c>
      <c r="CC37" s="76" t="str">
        <f>IF($A37="","",IF($S$4&lt;&gt;"Да","",IF($S$10="","",IF(COUNTIF(Данные!$A$6:$CV$6,$S$10)=0,"#FIELD",INDEX(Данные!$A$7:$CV$106,ROW()-19,MATCH($S$10,Данные!$A$6:$CV$6,0))))))</f>
        <v/>
      </c>
      <c r="CD37" s="76" t="str">
        <f>IF($A37="","",IF($T$4&lt;&gt;"Да","",IF($T$10="","",IF(COUNTIF(Данные!$A$6:$CV$6,$T$10)=0,"#FIELD",INDEX(Данные!$A$7:$CV$106,ROW()-19,MATCH($T$10,Данные!$A$6:$CV$6,0))))))</f>
        <v/>
      </c>
      <c r="CE37" s="76" t="str">
        <f>IF($A37="","",IF($U$4&lt;&gt;"Да","",IF($U$10="","",IF(COUNTIF(Данные!$A$6:$CV$6,$U$10)=0,"#FIELD",INDEX(Данные!$A$7:$CV$106,ROW()-19,MATCH($U$10,Данные!$A$6:$CV$6,0))))))</f>
        <v/>
      </c>
      <c r="CF37" s="76" t="str">
        <f>IF($A37="","",IF($V$4&lt;&gt;"Да","",IF($V$10="","",IF(COUNTIF(Данные!$A$6:$CV$6,$V$10)=0,"#FIELD",INDEX(Данные!$A$7:$CV$106,ROW()-19,MATCH($V$10,Данные!$A$6:$CV$6,0))))))</f>
        <v/>
      </c>
      <c r="CG37" s="76" t="str">
        <f>IF($A37="","",IF($W$4&lt;&gt;"Да","",IF($W$10="","",IF(COUNTIF(Данные!$A$6:$CV$6,$W$10)=0,"#FIELD",INDEX(Данные!$A$7:$CV$106,ROW()-19,MATCH($W$10,Данные!$A$6:$CV$6,0))))))</f>
        <v/>
      </c>
      <c r="CH37" s="76" t="str">
        <f>IF($A37="","",IF($X$4&lt;&gt;"Да","",IF($X$10="","",IF(COUNTIF(Данные!$A$6:$CV$6,$X$10)=0,"#FIELD",INDEX(Данные!$A$7:$CV$106,ROW()-19,MATCH($X$10,Данные!$A$6:$CV$6,0))))))</f>
        <v/>
      </c>
      <c r="CI37" s="76" t="str">
        <f>IF($A37="","",IF($Y$4&lt;&gt;"Да","",IF($Y$10="","",IF(COUNTIF(Данные!$A$6:$CV$6,$Y$10)=0,"#FIELD",INDEX(Данные!$A$7:$CV$106,ROW()-19,MATCH($Y$10,Данные!$A$6:$CV$6,0))))))</f>
        <v/>
      </c>
      <c r="CJ37" s="76" t="str">
        <f>IF($A37="","",IF($Z$4&lt;&gt;"Да","",IF($Z$10="","",IF(COUNTIF(Данные!$A$6:$CV$6,$Z$10)=0,"#FIELD",INDEX(Данные!$A$7:$CV$106,ROW()-19,MATCH($Z$10,Данные!$A$6:$CV$6,0))))))</f>
        <v/>
      </c>
      <c r="CK37" s="76" t="str">
        <f>IF($A37="","",IF($AA$4&lt;&gt;"Да","",IF($AA$10="","",IF(COUNTIF(Данные!$A$6:$CV$6,$AA$10)=0,"#FIELD",INDEX(Данные!$A$7:$CV$106,ROW()-19,MATCH($AA$10,Данные!$A$6:$CV$6,0))))))</f>
        <v/>
      </c>
      <c r="CL37" s="76" t="str">
        <f>IF($A37="","",IF($AB$4&lt;&gt;"Да","",IF($AB$10="","",IF(COUNTIF(Данные!$A$6:$CV$6,$AB$10)=0,"#FIELD",INDEX(Данные!$A$7:$CV$106,ROW()-19,MATCH($AB$10,Данные!$A$6:$CV$6,0))))))</f>
        <v/>
      </c>
      <c r="CM37" s="76" t="str">
        <f>IF($A37="","",IF($AC$4&lt;&gt;"Да","",IF($AC$10="","",IF(COUNTIF(Данные!$A$6:$CV$6,$AC$10)=0,"#FIELD",INDEX(Данные!$A$7:$CV$106,ROW()-19,MATCH($AC$10,Данные!$A$6:$CV$6,0))))))</f>
        <v/>
      </c>
      <c r="CN37" s="76" t="str">
        <f>IF($A37="","",IF($AD$4&lt;&gt;"Да","",IF($AD$10="","",IF(COUNTIF(Данные!$A$6:$CV$6,$AD$10)=0,"#FIELD",INDEX(Данные!$A$7:$CV$106,ROW()-19,MATCH($AD$10,Данные!$A$6:$CV$6,0))))))</f>
        <v/>
      </c>
      <c r="CO37" s="77" t="str">
        <f>IF($A37="","",IF($AE$4&lt;&gt;"Да","",IF($AE$10="","",IF(COUNTIF(Данные!$A$6:$CV$6,$AE$10)=0,"#FIELD",INDEX(Данные!$A$7:$CV$106,ROW()-19,MATCH($AE$10,Данные!$A$6:$CV$6,0))))))</f>
        <v/>
      </c>
    </row>
    <row r="38" spans="1:93">
      <c r="A38" s="24" t="str">
        <f>IF(Данные!A25="","",Данные!A25)</f>
        <v/>
      </c>
      <c r="B38" s="19" t="str">
        <f>IF($A38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38="#FIELD",AG38="",AND(OR($B$8="CHANGE_PCT_GE",$B$8="CHANGE_ABS_GE",$B$8="COUNT_FLAG_RULE",$B$8="AND_YES",$B$8="OR_YES"),OR(BL38="#FIELD",BL38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38)))),IF($B$18="LOW_MU",MAX(Настройки!$B$14,$B$16),IF($B$18="NEUTRAL",Настройки!$B$15,IF($B$18="IGNORE","IGNORE",IF(OR(AG38="#FIELD",BL38="#FIELD"),"Поле не найдено","Недостаточно данных")))),IF($B$8="SIGMOID_INC",MAX(Настройки!$B$14,$B$16+($B$17-$B$16)/(1+EXP(-$B$12*(IF(ISNUMBER(AG38),AG38,0)-$B$11)))),IF($B$8="SIGMOID_DEC",MAX(Настройки!$B$14,$B$16+($B$17-$B$16)/(1+EXP($B$12*(IF(ISNUMBER(AG38),AG38,0)-$B$11)))),IF($B$8="TOP_PERCENT",IF((COUNTIF(INDEX(Данные!$A$7:$CV$106,0,MATCH($B$9,Данные!$A$6:$CV$6,0)),"&gt;"&amp;IF(ISNUMBER(AG38),AG38,0))+COUNTIFS(INDEX(Данные!$A$7:$CV$106,0,MATCH($B$9,Данные!$A$6:$CV$6,0)),IF(ISNUMBER(AG38),AG38,0),Данные!$A$7:$A$106,"&lt;"&amp;$A38)+1)/COUNT(INDEX(Данные!$A$7:$CV$106,0,MATCH($B$9,Данные!$A$6:$CV$6,0)))&lt;=$B$11,$B$14,$B$15),IF($B$8="MANUAL_MU",MAX(Настройки!$B$14,MIN(1,IF(ISNUMBER(AG38),AG38,0))),IF($B$8="COUNT_FLAG_RULE",IF(IF(ISNUMBER(AG38),AG38,0)&lt;=$B$11,$B$14,IF(IF(ISNUMBER(AG38),AG38,0)&gt;=$B$12,$B$15,IF(OR(LOWER(LEFT(BL38&amp;"",2))="да",BL38=1),$B$13,$B$15))),IF(OR(AND($B$8="YES_NO",OR(LOWER(LEFT(AG38&amp;"",2))="да",AG38=1)),AND($B$8="THRESHOLD_GE",IF(ISNUMBER(AG38),AG38,0)&gt;=$B$11),AND($B$8="THRESHOLD_GT",IF(ISNUMBER(AG38),AG38,0)&gt;$B$11),AND($B$8="THRESHOLD_LE",IF(ISNUMBER(AG38),AG38,0)&lt;=$B$11),AND($B$8="THRESHOLD_LT",IF(ISNUMBER(AG38),AG38,0)&lt;$B$11),AND($B$8="CHANGE_PCT_GE",IF(IF(ISNUMBER(BL38),BL38,0)=0,IF(ISNUMBER(AG38),AG38,0)&gt;0,(IF(ISNUMBER(AG38),AG38,0)-IF(ISNUMBER(BL38),BL38,0))/ABS(IF(ISNUMBER(BL38),BL38,0))&gt;=$B$11)),AND($B$8="CHANGE_ABS_GE",ABS(IF(ISNUMBER(AG38),AG38,0)-IF(ISNUMBER(BL38),BL38,0))&gt;=$B$11),AND($B$8="COUNT_LT",IF(ISNUMBER(AG38),AG38,0)&lt;$B$11),AND($B$8="COUNT_LE",IF(ISNUMBER(AG38),AG38,0)&lt;=$B$11),AND($B$8="AND_YES",OR(LOWER(LEFT(AG38&amp;"",2))="да",AG38=1),OR(LOWER(LEFT(BL38&amp;"",2))="да",BL38=1)),AND($B$8="OR_YES",OR(OR(LOWER(LEFT(AG38&amp;"",2))="да",AG38=1),OR(LOWER(LEFT(BL38&amp;"",2))="да",BL38=1)))),$B$14,$B$15))))))))))</f>
        <v/>
      </c>
      <c r="C38" s="19" t="str">
        <f>IF($A38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38="#FIELD",AH38="",AND(OR($C$8="CHANGE_PCT_GE",$C$8="CHANGE_ABS_GE",$C$8="COUNT_FLAG_RULE",$C$8="AND_YES",$C$8="OR_YES"),OR(BM38="#FIELD",BM38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38)))),IF($C$18="LOW_MU",MAX(Настройки!$B$14,$C$16),IF($C$18="NEUTRAL",Настройки!$B$15,IF($C$18="IGNORE","IGNORE",IF(OR(AH38="#FIELD",BM38="#FIELD"),"Поле не найдено","Недостаточно данных")))),IF($C$8="SIGMOID_INC",MAX(Настройки!$B$14,$C$16+($C$17-$C$16)/(1+EXP(-$C$12*(IF(ISNUMBER(AH38),AH38,0)-$C$11)))),IF($C$8="SIGMOID_DEC",MAX(Настройки!$B$14,$C$16+($C$17-$C$16)/(1+EXP($C$12*(IF(ISNUMBER(AH38),AH38,0)-$C$11)))),IF($C$8="TOP_PERCENT",IF((COUNTIF(INDEX(Данные!$A$7:$CV$106,0,MATCH($C$9,Данные!$A$6:$CV$6,0)),"&gt;"&amp;IF(ISNUMBER(AH38),AH38,0))+COUNTIFS(INDEX(Данные!$A$7:$CV$106,0,MATCH($C$9,Данные!$A$6:$CV$6,0)),IF(ISNUMBER(AH38),AH38,0),Данные!$A$7:$A$106,"&lt;"&amp;$A38)+1)/COUNT(INDEX(Данные!$A$7:$CV$106,0,MATCH($C$9,Данные!$A$6:$CV$6,0)))&lt;=$C$11,$C$14,$C$15),IF($C$8="MANUAL_MU",MAX(Настройки!$B$14,MIN(1,IF(ISNUMBER(AH38),AH38,0))),IF($C$8="COUNT_FLAG_RULE",IF(IF(ISNUMBER(AH38),AH38,0)&lt;=$C$11,$C$14,IF(IF(ISNUMBER(AH38),AH38,0)&gt;=$C$12,$C$15,IF(OR(LOWER(LEFT(BM38&amp;"",2))="да",BM38=1),$C$13,$C$15))),IF(OR(AND($C$8="YES_NO",OR(LOWER(LEFT(AH38&amp;"",2))="да",AH38=1)),AND($C$8="THRESHOLD_GE",IF(ISNUMBER(AH38),AH38,0)&gt;=$C$11),AND($C$8="THRESHOLD_GT",IF(ISNUMBER(AH38),AH38,0)&gt;$C$11),AND($C$8="THRESHOLD_LE",IF(ISNUMBER(AH38),AH38,0)&lt;=$C$11),AND($C$8="THRESHOLD_LT",IF(ISNUMBER(AH38),AH38,0)&lt;$C$11),AND($C$8="CHANGE_PCT_GE",IF(IF(ISNUMBER(BM38),BM38,0)=0,IF(ISNUMBER(AH38),AH38,0)&gt;0,(IF(ISNUMBER(AH38),AH38,0)-IF(ISNUMBER(BM38),BM38,0))/ABS(IF(ISNUMBER(BM38),BM38,0))&gt;=$C$11)),AND($C$8="CHANGE_ABS_GE",ABS(IF(ISNUMBER(AH38),AH38,0)-IF(ISNUMBER(BM38),BM38,0))&gt;=$C$11),AND($C$8="COUNT_LT",IF(ISNUMBER(AH38),AH38,0)&lt;$C$11),AND($C$8="COUNT_LE",IF(ISNUMBER(AH38),AH38,0)&lt;=$C$11),AND($C$8="AND_YES",OR(LOWER(LEFT(AH38&amp;"",2))="да",AH38=1),OR(LOWER(LEFT(BM38&amp;"",2))="да",BM38=1)),AND($C$8="OR_YES",OR(OR(LOWER(LEFT(AH38&amp;"",2))="да",AH38=1),OR(LOWER(LEFT(BM38&amp;"",2))="да",BM38=1)))),$C$14,$C$15))))))))))</f>
        <v/>
      </c>
      <c r="D38" s="19" t="str">
        <f>IF($A38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38="#FIELD",AI38="",AND(OR($D$8="CHANGE_PCT_GE",$D$8="CHANGE_ABS_GE",$D$8="COUNT_FLAG_RULE",$D$8="AND_YES",$D$8="OR_YES"),OR(BN38="#FIELD",BN38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38)))),IF($D$18="LOW_MU",MAX(Настройки!$B$14,$D$16),IF($D$18="NEUTRAL",Настройки!$B$15,IF($D$18="IGNORE","IGNORE",IF(OR(AI38="#FIELD",BN38="#FIELD"),"Поле не найдено","Недостаточно данных")))),IF($D$8="SIGMOID_INC",MAX(Настройки!$B$14,$D$16+($D$17-$D$16)/(1+EXP(-$D$12*(IF(ISNUMBER(AI38),AI38,0)-$D$11)))),IF($D$8="SIGMOID_DEC",MAX(Настройки!$B$14,$D$16+($D$17-$D$16)/(1+EXP($D$12*(IF(ISNUMBER(AI38),AI38,0)-$D$11)))),IF($D$8="TOP_PERCENT",IF((COUNTIF(INDEX(Данные!$A$7:$CV$106,0,MATCH($D$9,Данные!$A$6:$CV$6,0)),"&gt;"&amp;IF(ISNUMBER(AI38),AI38,0))+COUNTIFS(INDEX(Данные!$A$7:$CV$106,0,MATCH($D$9,Данные!$A$6:$CV$6,0)),IF(ISNUMBER(AI38),AI38,0),Данные!$A$7:$A$106,"&lt;"&amp;$A38)+1)/COUNT(INDEX(Данные!$A$7:$CV$106,0,MATCH($D$9,Данные!$A$6:$CV$6,0)))&lt;=$D$11,$D$14,$D$15),IF($D$8="MANUAL_MU",MAX(Настройки!$B$14,MIN(1,IF(ISNUMBER(AI38),AI38,0))),IF($D$8="COUNT_FLAG_RULE",IF(IF(ISNUMBER(AI38),AI38,0)&lt;=$D$11,$D$14,IF(IF(ISNUMBER(AI38),AI38,0)&gt;=$D$12,$D$15,IF(OR(LOWER(LEFT(BN38&amp;"",2))="да",BN38=1),$D$13,$D$15))),IF(OR(AND($D$8="YES_NO",OR(LOWER(LEFT(AI38&amp;"",2))="да",AI38=1)),AND($D$8="THRESHOLD_GE",IF(ISNUMBER(AI38),AI38,0)&gt;=$D$11),AND($D$8="THRESHOLD_GT",IF(ISNUMBER(AI38),AI38,0)&gt;$D$11),AND($D$8="THRESHOLD_LE",IF(ISNUMBER(AI38),AI38,0)&lt;=$D$11),AND($D$8="THRESHOLD_LT",IF(ISNUMBER(AI38),AI38,0)&lt;$D$11),AND($D$8="CHANGE_PCT_GE",IF(IF(ISNUMBER(BN38),BN38,0)=0,IF(ISNUMBER(AI38),AI38,0)&gt;0,(IF(ISNUMBER(AI38),AI38,0)-IF(ISNUMBER(BN38),BN38,0))/ABS(IF(ISNUMBER(BN38),BN38,0))&gt;=$D$11)),AND($D$8="CHANGE_ABS_GE",ABS(IF(ISNUMBER(AI38),AI38,0)-IF(ISNUMBER(BN38),BN38,0))&gt;=$D$11),AND($D$8="COUNT_LT",IF(ISNUMBER(AI38),AI38,0)&lt;$D$11),AND($D$8="COUNT_LE",IF(ISNUMBER(AI38),AI38,0)&lt;=$D$11),AND($D$8="AND_YES",OR(LOWER(LEFT(AI38&amp;"",2))="да",AI38=1),OR(LOWER(LEFT(BN38&amp;"",2))="да",BN38=1)),AND($D$8="OR_YES",OR(OR(LOWER(LEFT(AI38&amp;"",2))="да",AI38=1),OR(LOWER(LEFT(BN38&amp;"",2))="да",BN38=1)))),$D$14,$D$15))))))))))</f>
        <v/>
      </c>
      <c r="E38" s="19" t="str">
        <f>IF($A38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38="#FIELD",AJ38="",AND(OR($E$8="CHANGE_PCT_GE",$E$8="CHANGE_ABS_GE",$E$8="COUNT_FLAG_RULE",$E$8="AND_YES",$E$8="OR_YES"),OR(BO38="#FIELD",BO38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38)))),IF($E$18="LOW_MU",MAX(Настройки!$B$14,$E$16),IF($E$18="NEUTRAL",Настройки!$B$15,IF($E$18="IGNORE","IGNORE",IF(OR(AJ38="#FIELD",BO38="#FIELD"),"Поле не найдено","Недостаточно данных")))),IF($E$8="SIGMOID_INC",MAX(Настройки!$B$14,$E$16+($E$17-$E$16)/(1+EXP(-$E$12*(IF(ISNUMBER(AJ38),AJ38,0)-$E$11)))),IF($E$8="SIGMOID_DEC",MAX(Настройки!$B$14,$E$16+($E$17-$E$16)/(1+EXP($E$12*(IF(ISNUMBER(AJ38),AJ38,0)-$E$11)))),IF($E$8="TOP_PERCENT",IF((COUNTIF(INDEX(Данные!$A$7:$CV$106,0,MATCH($E$9,Данные!$A$6:$CV$6,0)),"&gt;"&amp;IF(ISNUMBER(AJ38),AJ38,0))+COUNTIFS(INDEX(Данные!$A$7:$CV$106,0,MATCH($E$9,Данные!$A$6:$CV$6,0)),IF(ISNUMBER(AJ38),AJ38,0),Данные!$A$7:$A$106,"&lt;"&amp;$A38)+1)/COUNT(INDEX(Данные!$A$7:$CV$106,0,MATCH($E$9,Данные!$A$6:$CV$6,0)))&lt;=$E$11,$E$14,$E$15),IF($E$8="MANUAL_MU",MAX(Настройки!$B$14,MIN(1,IF(ISNUMBER(AJ38),AJ38,0))),IF($E$8="COUNT_FLAG_RULE",IF(IF(ISNUMBER(AJ38),AJ38,0)&lt;=$E$11,$E$14,IF(IF(ISNUMBER(AJ38),AJ38,0)&gt;=$E$12,$E$15,IF(OR(LOWER(LEFT(BO38&amp;"",2))="да",BO38=1),$E$13,$E$15))),IF(OR(AND($E$8="YES_NO",OR(LOWER(LEFT(AJ38&amp;"",2))="да",AJ38=1)),AND($E$8="THRESHOLD_GE",IF(ISNUMBER(AJ38),AJ38,0)&gt;=$E$11),AND($E$8="THRESHOLD_GT",IF(ISNUMBER(AJ38),AJ38,0)&gt;$E$11),AND($E$8="THRESHOLD_LE",IF(ISNUMBER(AJ38),AJ38,0)&lt;=$E$11),AND($E$8="THRESHOLD_LT",IF(ISNUMBER(AJ38),AJ38,0)&lt;$E$11),AND($E$8="CHANGE_PCT_GE",IF(IF(ISNUMBER(BO38),BO38,0)=0,IF(ISNUMBER(AJ38),AJ38,0)&gt;0,(IF(ISNUMBER(AJ38),AJ38,0)-IF(ISNUMBER(BO38),BO38,0))/ABS(IF(ISNUMBER(BO38),BO38,0))&gt;=$E$11)),AND($E$8="CHANGE_ABS_GE",ABS(IF(ISNUMBER(AJ38),AJ38,0)-IF(ISNUMBER(BO38),BO38,0))&gt;=$E$11),AND($E$8="COUNT_LT",IF(ISNUMBER(AJ38),AJ38,0)&lt;$E$11),AND($E$8="COUNT_LE",IF(ISNUMBER(AJ38),AJ38,0)&lt;=$E$11),AND($E$8="AND_YES",OR(LOWER(LEFT(AJ38&amp;"",2))="да",AJ38=1),OR(LOWER(LEFT(BO38&amp;"",2))="да",BO38=1)),AND($E$8="OR_YES",OR(OR(LOWER(LEFT(AJ38&amp;"",2))="да",AJ38=1),OR(LOWER(LEFT(BO38&amp;"",2))="да",BO38=1)))),$E$14,$E$15))))))))))</f>
        <v/>
      </c>
      <c r="F38" s="19" t="str">
        <f>IF($A38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38="#FIELD",AK38="",AND(OR($F$8="CHANGE_PCT_GE",$F$8="CHANGE_ABS_GE",$F$8="COUNT_FLAG_RULE",$F$8="AND_YES",$F$8="OR_YES"),OR(BP38="#FIELD",BP38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38)))),IF($F$18="LOW_MU",MAX(Настройки!$B$14,$F$16),IF($F$18="NEUTRAL",Настройки!$B$15,IF($F$18="IGNORE","IGNORE",IF(OR(AK38="#FIELD",BP38="#FIELD"),"Поле не найдено","Недостаточно данных")))),IF($F$8="SIGMOID_INC",MAX(Настройки!$B$14,$F$16+($F$17-$F$16)/(1+EXP(-$F$12*(IF(ISNUMBER(AK38),AK38,0)-$F$11)))),IF($F$8="SIGMOID_DEC",MAX(Настройки!$B$14,$F$16+($F$17-$F$16)/(1+EXP($F$12*(IF(ISNUMBER(AK38),AK38,0)-$F$11)))),IF($F$8="TOP_PERCENT",IF((COUNTIF(INDEX(Данные!$A$7:$CV$106,0,MATCH($F$9,Данные!$A$6:$CV$6,0)),"&gt;"&amp;IF(ISNUMBER(AK38),AK38,0))+COUNTIFS(INDEX(Данные!$A$7:$CV$106,0,MATCH($F$9,Данные!$A$6:$CV$6,0)),IF(ISNUMBER(AK38),AK38,0),Данные!$A$7:$A$106,"&lt;"&amp;$A38)+1)/COUNT(INDEX(Данные!$A$7:$CV$106,0,MATCH($F$9,Данные!$A$6:$CV$6,0)))&lt;=$F$11,$F$14,$F$15),IF($F$8="MANUAL_MU",MAX(Настройки!$B$14,MIN(1,IF(ISNUMBER(AK38),AK38,0))),IF($F$8="COUNT_FLAG_RULE",IF(IF(ISNUMBER(AK38),AK38,0)&lt;=$F$11,$F$14,IF(IF(ISNUMBER(AK38),AK38,0)&gt;=$F$12,$F$15,IF(OR(LOWER(LEFT(BP38&amp;"",2))="да",BP38=1),$F$13,$F$15))),IF(OR(AND($F$8="YES_NO",OR(LOWER(LEFT(AK38&amp;"",2))="да",AK38=1)),AND($F$8="THRESHOLD_GE",IF(ISNUMBER(AK38),AK38,0)&gt;=$F$11),AND($F$8="THRESHOLD_GT",IF(ISNUMBER(AK38),AK38,0)&gt;$F$11),AND($F$8="THRESHOLD_LE",IF(ISNUMBER(AK38),AK38,0)&lt;=$F$11),AND($F$8="THRESHOLD_LT",IF(ISNUMBER(AK38),AK38,0)&lt;$F$11),AND($F$8="CHANGE_PCT_GE",IF(IF(ISNUMBER(BP38),BP38,0)=0,IF(ISNUMBER(AK38),AK38,0)&gt;0,(IF(ISNUMBER(AK38),AK38,0)-IF(ISNUMBER(BP38),BP38,0))/ABS(IF(ISNUMBER(BP38),BP38,0))&gt;=$F$11)),AND($F$8="CHANGE_ABS_GE",ABS(IF(ISNUMBER(AK38),AK38,0)-IF(ISNUMBER(BP38),BP38,0))&gt;=$F$11),AND($F$8="COUNT_LT",IF(ISNUMBER(AK38),AK38,0)&lt;$F$11),AND($F$8="COUNT_LE",IF(ISNUMBER(AK38),AK38,0)&lt;=$F$11),AND($F$8="AND_YES",OR(LOWER(LEFT(AK38&amp;"",2))="да",AK38=1),OR(LOWER(LEFT(BP38&amp;"",2))="да",BP38=1)),AND($F$8="OR_YES",OR(OR(LOWER(LEFT(AK38&amp;"",2))="да",AK38=1),OR(LOWER(LEFT(BP38&amp;"",2))="да",BP38=1)))),$F$14,$F$15))))))))))</f>
        <v/>
      </c>
      <c r="G38" s="19" t="str">
        <f>IF($A38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38="#FIELD",AL38="",AND(OR($G$8="CHANGE_PCT_GE",$G$8="CHANGE_ABS_GE",$G$8="COUNT_FLAG_RULE",$G$8="AND_YES",$G$8="OR_YES"),OR(BQ38="#FIELD",BQ38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38)))),IF($G$18="LOW_MU",MAX(Настройки!$B$14,$G$16),IF($G$18="NEUTRAL",Настройки!$B$15,IF($G$18="IGNORE","IGNORE",IF(OR(AL38="#FIELD",BQ38="#FIELD"),"Поле не найдено","Недостаточно данных")))),IF($G$8="SIGMOID_INC",MAX(Настройки!$B$14,$G$16+($G$17-$G$16)/(1+EXP(-$G$12*(IF(ISNUMBER(AL38),AL38,0)-$G$11)))),IF($G$8="SIGMOID_DEC",MAX(Настройки!$B$14,$G$16+($G$17-$G$16)/(1+EXP($G$12*(IF(ISNUMBER(AL38),AL38,0)-$G$11)))),IF($G$8="TOP_PERCENT",IF((COUNTIF(INDEX(Данные!$A$7:$CV$106,0,MATCH($G$9,Данные!$A$6:$CV$6,0)),"&gt;"&amp;IF(ISNUMBER(AL38),AL38,0))+COUNTIFS(INDEX(Данные!$A$7:$CV$106,0,MATCH($G$9,Данные!$A$6:$CV$6,0)),IF(ISNUMBER(AL38),AL38,0),Данные!$A$7:$A$106,"&lt;"&amp;$A38)+1)/COUNT(INDEX(Данные!$A$7:$CV$106,0,MATCH($G$9,Данные!$A$6:$CV$6,0)))&lt;=$G$11,$G$14,$G$15),IF($G$8="MANUAL_MU",MAX(Настройки!$B$14,MIN(1,IF(ISNUMBER(AL38),AL38,0))),IF($G$8="COUNT_FLAG_RULE",IF(IF(ISNUMBER(AL38),AL38,0)&lt;=$G$11,$G$14,IF(IF(ISNUMBER(AL38),AL38,0)&gt;=$G$12,$G$15,IF(OR(LOWER(LEFT(BQ38&amp;"",2))="да",BQ38=1),$G$13,$G$15))),IF(OR(AND($G$8="YES_NO",OR(LOWER(LEFT(AL38&amp;"",2))="да",AL38=1)),AND($G$8="THRESHOLD_GE",IF(ISNUMBER(AL38),AL38,0)&gt;=$G$11),AND($G$8="THRESHOLD_GT",IF(ISNUMBER(AL38),AL38,0)&gt;$G$11),AND($G$8="THRESHOLD_LE",IF(ISNUMBER(AL38),AL38,0)&lt;=$G$11),AND($G$8="THRESHOLD_LT",IF(ISNUMBER(AL38),AL38,0)&lt;$G$11),AND($G$8="CHANGE_PCT_GE",IF(IF(ISNUMBER(BQ38),BQ38,0)=0,IF(ISNUMBER(AL38),AL38,0)&gt;0,(IF(ISNUMBER(AL38),AL38,0)-IF(ISNUMBER(BQ38),BQ38,0))/ABS(IF(ISNUMBER(BQ38),BQ38,0))&gt;=$G$11)),AND($G$8="CHANGE_ABS_GE",ABS(IF(ISNUMBER(AL38),AL38,0)-IF(ISNUMBER(BQ38),BQ38,0))&gt;=$G$11),AND($G$8="COUNT_LT",IF(ISNUMBER(AL38),AL38,0)&lt;$G$11),AND($G$8="COUNT_LE",IF(ISNUMBER(AL38),AL38,0)&lt;=$G$11),AND($G$8="AND_YES",OR(LOWER(LEFT(AL38&amp;"",2))="да",AL38=1),OR(LOWER(LEFT(BQ38&amp;"",2))="да",BQ38=1)),AND($G$8="OR_YES",OR(OR(LOWER(LEFT(AL38&amp;"",2))="да",AL38=1),OR(LOWER(LEFT(BQ38&amp;"",2))="да",BQ38=1)))),$G$14,$G$15))))))))))</f>
        <v/>
      </c>
      <c r="H38" s="19" t="str">
        <f>IF($A38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38="#FIELD",AM38="",AND(OR($H$8="CHANGE_PCT_GE",$H$8="CHANGE_ABS_GE",$H$8="COUNT_FLAG_RULE",$H$8="AND_YES",$H$8="OR_YES"),OR(BR38="#FIELD",BR38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38)))),IF($H$18="LOW_MU",MAX(Настройки!$B$14,$H$16),IF($H$18="NEUTRAL",Настройки!$B$15,IF($H$18="IGNORE","IGNORE",IF(OR(AM38="#FIELD",BR38="#FIELD"),"Поле не найдено","Недостаточно данных")))),IF($H$8="SIGMOID_INC",MAX(Настройки!$B$14,$H$16+($H$17-$H$16)/(1+EXP(-$H$12*(IF(ISNUMBER(AM38),AM38,0)-$H$11)))),IF($H$8="SIGMOID_DEC",MAX(Настройки!$B$14,$H$16+($H$17-$H$16)/(1+EXP($H$12*(IF(ISNUMBER(AM38),AM38,0)-$H$11)))),IF($H$8="TOP_PERCENT",IF((COUNTIF(INDEX(Данные!$A$7:$CV$106,0,MATCH($H$9,Данные!$A$6:$CV$6,0)),"&gt;"&amp;IF(ISNUMBER(AM38),AM38,0))+COUNTIFS(INDEX(Данные!$A$7:$CV$106,0,MATCH($H$9,Данные!$A$6:$CV$6,0)),IF(ISNUMBER(AM38),AM38,0),Данные!$A$7:$A$106,"&lt;"&amp;$A38)+1)/COUNT(INDEX(Данные!$A$7:$CV$106,0,MATCH($H$9,Данные!$A$6:$CV$6,0)))&lt;=$H$11,$H$14,$H$15),IF($H$8="MANUAL_MU",MAX(Настройки!$B$14,MIN(1,IF(ISNUMBER(AM38),AM38,0))),IF($H$8="COUNT_FLAG_RULE",IF(IF(ISNUMBER(AM38),AM38,0)&lt;=$H$11,$H$14,IF(IF(ISNUMBER(AM38),AM38,0)&gt;=$H$12,$H$15,IF(OR(LOWER(LEFT(BR38&amp;"",2))="да",BR38=1),$H$13,$H$15))),IF(OR(AND($H$8="YES_NO",OR(LOWER(LEFT(AM38&amp;"",2))="да",AM38=1)),AND($H$8="THRESHOLD_GE",IF(ISNUMBER(AM38),AM38,0)&gt;=$H$11),AND($H$8="THRESHOLD_GT",IF(ISNUMBER(AM38),AM38,0)&gt;$H$11),AND($H$8="THRESHOLD_LE",IF(ISNUMBER(AM38),AM38,0)&lt;=$H$11),AND($H$8="THRESHOLD_LT",IF(ISNUMBER(AM38),AM38,0)&lt;$H$11),AND($H$8="CHANGE_PCT_GE",IF(IF(ISNUMBER(BR38),BR38,0)=0,IF(ISNUMBER(AM38),AM38,0)&gt;0,(IF(ISNUMBER(AM38),AM38,0)-IF(ISNUMBER(BR38),BR38,0))/ABS(IF(ISNUMBER(BR38),BR38,0))&gt;=$H$11)),AND($H$8="CHANGE_ABS_GE",ABS(IF(ISNUMBER(AM38),AM38,0)-IF(ISNUMBER(BR38),BR38,0))&gt;=$H$11),AND($H$8="COUNT_LT",IF(ISNUMBER(AM38),AM38,0)&lt;$H$11),AND($H$8="COUNT_LE",IF(ISNUMBER(AM38),AM38,0)&lt;=$H$11),AND($H$8="AND_YES",OR(LOWER(LEFT(AM38&amp;"",2))="да",AM38=1),OR(LOWER(LEFT(BR38&amp;"",2))="да",BR38=1)),AND($H$8="OR_YES",OR(OR(LOWER(LEFT(AM38&amp;"",2))="да",AM38=1),OR(LOWER(LEFT(BR38&amp;"",2))="да",BR38=1)))),$H$14,$H$15))))))))))</f>
        <v/>
      </c>
      <c r="I38" s="19" t="str">
        <f>IF($A38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38="#FIELD",AN38="",AND(OR($I$8="CHANGE_PCT_GE",$I$8="CHANGE_ABS_GE",$I$8="COUNT_FLAG_RULE",$I$8="AND_YES",$I$8="OR_YES"),OR(BS38="#FIELD",BS38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38)))),IF($I$18="LOW_MU",MAX(Настройки!$B$14,$I$16),IF($I$18="NEUTRAL",Настройки!$B$15,IF($I$18="IGNORE","IGNORE",IF(OR(AN38="#FIELD",BS38="#FIELD"),"Поле не найдено","Недостаточно данных")))),IF($I$8="SIGMOID_INC",MAX(Настройки!$B$14,$I$16+($I$17-$I$16)/(1+EXP(-$I$12*(IF(ISNUMBER(AN38),AN38,0)-$I$11)))),IF($I$8="SIGMOID_DEC",MAX(Настройки!$B$14,$I$16+($I$17-$I$16)/(1+EXP($I$12*(IF(ISNUMBER(AN38),AN38,0)-$I$11)))),IF($I$8="TOP_PERCENT",IF((COUNTIF(INDEX(Данные!$A$7:$CV$106,0,MATCH($I$9,Данные!$A$6:$CV$6,0)),"&gt;"&amp;IF(ISNUMBER(AN38),AN38,0))+COUNTIFS(INDEX(Данные!$A$7:$CV$106,0,MATCH($I$9,Данные!$A$6:$CV$6,0)),IF(ISNUMBER(AN38),AN38,0),Данные!$A$7:$A$106,"&lt;"&amp;$A38)+1)/COUNT(INDEX(Данные!$A$7:$CV$106,0,MATCH($I$9,Данные!$A$6:$CV$6,0)))&lt;=$I$11,$I$14,$I$15),IF($I$8="MANUAL_MU",MAX(Настройки!$B$14,MIN(1,IF(ISNUMBER(AN38),AN38,0))),IF($I$8="COUNT_FLAG_RULE",IF(IF(ISNUMBER(AN38),AN38,0)&lt;=$I$11,$I$14,IF(IF(ISNUMBER(AN38),AN38,0)&gt;=$I$12,$I$15,IF(OR(LOWER(LEFT(BS38&amp;"",2))="да",BS38=1),$I$13,$I$15))),IF(OR(AND($I$8="YES_NO",OR(LOWER(LEFT(AN38&amp;"",2))="да",AN38=1)),AND($I$8="THRESHOLD_GE",IF(ISNUMBER(AN38),AN38,0)&gt;=$I$11),AND($I$8="THRESHOLD_GT",IF(ISNUMBER(AN38),AN38,0)&gt;$I$11),AND($I$8="THRESHOLD_LE",IF(ISNUMBER(AN38),AN38,0)&lt;=$I$11),AND($I$8="THRESHOLD_LT",IF(ISNUMBER(AN38),AN38,0)&lt;$I$11),AND($I$8="CHANGE_PCT_GE",IF(IF(ISNUMBER(BS38),BS38,0)=0,IF(ISNUMBER(AN38),AN38,0)&gt;0,(IF(ISNUMBER(AN38),AN38,0)-IF(ISNUMBER(BS38),BS38,0))/ABS(IF(ISNUMBER(BS38),BS38,0))&gt;=$I$11)),AND($I$8="CHANGE_ABS_GE",ABS(IF(ISNUMBER(AN38),AN38,0)-IF(ISNUMBER(BS38),BS38,0))&gt;=$I$11),AND($I$8="COUNT_LT",IF(ISNUMBER(AN38),AN38,0)&lt;$I$11),AND($I$8="COUNT_LE",IF(ISNUMBER(AN38),AN38,0)&lt;=$I$11),AND($I$8="AND_YES",OR(LOWER(LEFT(AN38&amp;"",2))="да",AN38=1),OR(LOWER(LEFT(BS38&amp;"",2))="да",BS38=1)),AND($I$8="OR_YES",OR(OR(LOWER(LEFT(AN38&amp;"",2))="да",AN38=1),OR(LOWER(LEFT(BS38&amp;"",2))="да",BS38=1)))),$I$14,$I$15))))))))))</f>
        <v/>
      </c>
      <c r="J38" s="19" t="str">
        <f>IF($A38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38="#FIELD",AO38="",AND(OR($J$8="CHANGE_PCT_GE",$J$8="CHANGE_ABS_GE",$J$8="COUNT_FLAG_RULE",$J$8="AND_YES",$J$8="OR_YES"),OR(BT38="#FIELD",BT38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38)))),IF($J$18="LOW_MU",MAX(Настройки!$B$14,$J$16),IF($J$18="NEUTRAL",Настройки!$B$15,IF($J$18="IGNORE","IGNORE",IF(OR(AO38="#FIELD",BT38="#FIELD"),"Поле не найдено","Недостаточно данных")))),IF($J$8="SIGMOID_INC",MAX(Настройки!$B$14,$J$16+($J$17-$J$16)/(1+EXP(-$J$12*(IF(ISNUMBER(AO38),AO38,0)-$J$11)))),IF($J$8="SIGMOID_DEC",MAX(Настройки!$B$14,$J$16+($J$17-$J$16)/(1+EXP($J$12*(IF(ISNUMBER(AO38),AO38,0)-$J$11)))),IF($J$8="TOP_PERCENT",IF((COUNTIF(INDEX(Данные!$A$7:$CV$106,0,MATCH($J$9,Данные!$A$6:$CV$6,0)),"&gt;"&amp;IF(ISNUMBER(AO38),AO38,0))+COUNTIFS(INDEX(Данные!$A$7:$CV$106,0,MATCH($J$9,Данные!$A$6:$CV$6,0)),IF(ISNUMBER(AO38),AO38,0),Данные!$A$7:$A$106,"&lt;"&amp;$A38)+1)/COUNT(INDEX(Данные!$A$7:$CV$106,0,MATCH($J$9,Данные!$A$6:$CV$6,0)))&lt;=$J$11,$J$14,$J$15),IF($J$8="MANUAL_MU",MAX(Настройки!$B$14,MIN(1,IF(ISNUMBER(AO38),AO38,0))),IF($J$8="COUNT_FLAG_RULE",IF(IF(ISNUMBER(AO38),AO38,0)&lt;=$J$11,$J$14,IF(IF(ISNUMBER(AO38),AO38,0)&gt;=$J$12,$J$15,IF(OR(LOWER(LEFT(BT38&amp;"",2))="да",BT38=1),$J$13,$J$15))),IF(OR(AND($J$8="YES_NO",OR(LOWER(LEFT(AO38&amp;"",2))="да",AO38=1)),AND($J$8="THRESHOLD_GE",IF(ISNUMBER(AO38),AO38,0)&gt;=$J$11),AND($J$8="THRESHOLD_GT",IF(ISNUMBER(AO38),AO38,0)&gt;$J$11),AND($J$8="THRESHOLD_LE",IF(ISNUMBER(AO38),AO38,0)&lt;=$J$11),AND($J$8="THRESHOLD_LT",IF(ISNUMBER(AO38),AO38,0)&lt;$J$11),AND($J$8="CHANGE_PCT_GE",IF(IF(ISNUMBER(BT38),BT38,0)=0,IF(ISNUMBER(AO38),AO38,0)&gt;0,(IF(ISNUMBER(AO38),AO38,0)-IF(ISNUMBER(BT38),BT38,0))/ABS(IF(ISNUMBER(BT38),BT38,0))&gt;=$J$11)),AND($J$8="CHANGE_ABS_GE",ABS(IF(ISNUMBER(AO38),AO38,0)-IF(ISNUMBER(BT38),BT38,0))&gt;=$J$11),AND($J$8="COUNT_LT",IF(ISNUMBER(AO38),AO38,0)&lt;$J$11),AND($J$8="COUNT_LE",IF(ISNUMBER(AO38),AO38,0)&lt;=$J$11),AND($J$8="AND_YES",OR(LOWER(LEFT(AO38&amp;"",2))="да",AO38=1),OR(LOWER(LEFT(BT38&amp;"",2))="да",BT38=1)),AND($J$8="OR_YES",OR(OR(LOWER(LEFT(AO38&amp;"",2))="да",AO38=1),OR(LOWER(LEFT(BT38&amp;"",2))="да",BT38=1)))),$J$14,$J$15))))))))))</f>
        <v/>
      </c>
      <c r="K38" s="19" t="str">
        <f>IF($A38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38="#FIELD",AP38="",AND(OR($K$8="CHANGE_PCT_GE",$K$8="CHANGE_ABS_GE",$K$8="COUNT_FLAG_RULE",$K$8="AND_YES",$K$8="OR_YES"),OR(BU38="#FIELD",BU38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38)))),IF($K$18="LOW_MU",MAX(Настройки!$B$14,$K$16),IF($K$18="NEUTRAL",Настройки!$B$15,IF($K$18="IGNORE","IGNORE",IF(OR(AP38="#FIELD",BU38="#FIELD"),"Поле не найдено","Недостаточно данных")))),IF($K$8="SIGMOID_INC",MAX(Настройки!$B$14,$K$16+($K$17-$K$16)/(1+EXP(-$K$12*(IF(ISNUMBER(AP38),AP38,0)-$K$11)))),IF($K$8="SIGMOID_DEC",MAX(Настройки!$B$14,$K$16+($K$17-$K$16)/(1+EXP($K$12*(IF(ISNUMBER(AP38),AP38,0)-$K$11)))),IF($K$8="TOP_PERCENT",IF((COUNTIF(INDEX(Данные!$A$7:$CV$106,0,MATCH($K$9,Данные!$A$6:$CV$6,0)),"&gt;"&amp;IF(ISNUMBER(AP38),AP38,0))+COUNTIFS(INDEX(Данные!$A$7:$CV$106,0,MATCH($K$9,Данные!$A$6:$CV$6,0)),IF(ISNUMBER(AP38),AP38,0),Данные!$A$7:$A$106,"&lt;"&amp;$A38)+1)/COUNT(INDEX(Данные!$A$7:$CV$106,0,MATCH($K$9,Данные!$A$6:$CV$6,0)))&lt;=$K$11,$K$14,$K$15),IF($K$8="MANUAL_MU",MAX(Настройки!$B$14,MIN(1,IF(ISNUMBER(AP38),AP38,0))),IF($K$8="COUNT_FLAG_RULE",IF(IF(ISNUMBER(AP38),AP38,0)&lt;=$K$11,$K$14,IF(IF(ISNUMBER(AP38),AP38,0)&gt;=$K$12,$K$15,IF(OR(LOWER(LEFT(BU38&amp;"",2))="да",BU38=1),$K$13,$K$15))),IF(OR(AND($K$8="YES_NO",OR(LOWER(LEFT(AP38&amp;"",2))="да",AP38=1)),AND($K$8="THRESHOLD_GE",IF(ISNUMBER(AP38),AP38,0)&gt;=$K$11),AND($K$8="THRESHOLD_GT",IF(ISNUMBER(AP38),AP38,0)&gt;$K$11),AND($K$8="THRESHOLD_LE",IF(ISNUMBER(AP38),AP38,0)&lt;=$K$11),AND($K$8="THRESHOLD_LT",IF(ISNUMBER(AP38),AP38,0)&lt;$K$11),AND($K$8="CHANGE_PCT_GE",IF(IF(ISNUMBER(BU38),BU38,0)=0,IF(ISNUMBER(AP38),AP38,0)&gt;0,(IF(ISNUMBER(AP38),AP38,0)-IF(ISNUMBER(BU38),BU38,0))/ABS(IF(ISNUMBER(BU38),BU38,0))&gt;=$K$11)),AND($K$8="CHANGE_ABS_GE",ABS(IF(ISNUMBER(AP38),AP38,0)-IF(ISNUMBER(BU38),BU38,0))&gt;=$K$11),AND($K$8="COUNT_LT",IF(ISNUMBER(AP38),AP38,0)&lt;$K$11),AND($K$8="COUNT_LE",IF(ISNUMBER(AP38),AP38,0)&lt;=$K$11),AND($K$8="AND_YES",OR(LOWER(LEFT(AP38&amp;"",2))="да",AP38=1),OR(LOWER(LEFT(BU38&amp;"",2))="да",BU38=1)),AND($K$8="OR_YES",OR(OR(LOWER(LEFT(AP38&amp;"",2))="да",AP38=1),OR(LOWER(LEFT(BU38&amp;"",2))="да",BU38=1)))),$K$14,$K$15))))))))))</f>
        <v/>
      </c>
      <c r="L38" s="19" t="str">
        <f>IF($A38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38="#FIELD",AQ38="",AND(OR($L$8="CHANGE_PCT_GE",$L$8="CHANGE_ABS_GE",$L$8="COUNT_FLAG_RULE",$L$8="AND_YES",$L$8="OR_YES"),OR(BV38="#FIELD",BV38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38)))),IF($L$18="LOW_MU",MAX(Настройки!$B$14,$L$16),IF($L$18="NEUTRAL",Настройки!$B$15,IF($L$18="IGNORE","IGNORE",IF(OR(AQ38="#FIELD",BV38="#FIELD"),"Поле не найдено","Недостаточно данных")))),IF($L$8="SIGMOID_INC",MAX(Настройки!$B$14,$L$16+($L$17-$L$16)/(1+EXP(-$L$12*(IF(ISNUMBER(AQ38),AQ38,0)-$L$11)))),IF($L$8="SIGMOID_DEC",MAX(Настройки!$B$14,$L$16+($L$17-$L$16)/(1+EXP($L$12*(IF(ISNUMBER(AQ38),AQ38,0)-$L$11)))),IF($L$8="TOP_PERCENT",IF((COUNTIF(INDEX(Данные!$A$7:$CV$106,0,MATCH($L$9,Данные!$A$6:$CV$6,0)),"&gt;"&amp;IF(ISNUMBER(AQ38),AQ38,0))+COUNTIFS(INDEX(Данные!$A$7:$CV$106,0,MATCH($L$9,Данные!$A$6:$CV$6,0)),IF(ISNUMBER(AQ38),AQ38,0),Данные!$A$7:$A$106,"&lt;"&amp;$A38)+1)/COUNT(INDEX(Данные!$A$7:$CV$106,0,MATCH($L$9,Данные!$A$6:$CV$6,0)))&lt;=$L$11,$L$14,$L$15),IF($L$8="MANUAL_MU",MAX(Настройки!$B$14,MIN(1,IF(ISNUMBER(AQ38),AQ38,0))),IF($L$8="COUNT_FLAG_RULE",IF(IF(ISNUMBER(AQ38),AQ38,0)&lt;=$L$11,$L$14,IF(IF(ISNUMBER(AQ38),AQ38,0)&gt;=$L$12,$L$15,IF(OR(LOWER(LEFT(BV38&amp;"",2))="да",BV38=1),$L$13,$L$15))),IF(OR(AND($L$8="YES_NO",OR(LOWER(LEFT(AQ38&amp;"",2))="да",AQ38=1)),AND($L$8="THRESHOLD_GE",IF(ISNUMBER(AQ38),AQ38,0)&gt;=$L$11),AND($L$8="THRESHOLD_GT",IF(ISNUMBER(AQ38),AQ38,0)&gt;$L$11),AND($L$8="THRESHOLD_LE",IF(ISNUMBER(AQ38),AQ38,0)&lt;=$L$11),AND($L$8="THRESHOLD_LT",IF(ISNUMBER(AQ38),AQ38,0)&lt;$L$11),AND($L$8="CHANGE_PCT_GE",IF(IF(ISNUMBER(BV38),BV38,0)=0,IF(ISNUMBER(AQ38),AQ38,0)&gt;0,(IF(ISNUMBER(AQ38),AQ38,0)-IF(ISNUMBER(BV38),BV38,0))/ABS(IF(ISNUMBER(BV38),BV38,0))&gt;=$L$11)),AND($L$8="CHANGE_ABS_GE",ABS(IF(ISNUMBER(AQ38),AQ38,0)-IF(ISNUMBER(BV38),BV38,0))&gt;=$L$11),AND($L$8="COUNT_LT",IF(ISNUMBER(AQ38),AQ38,0)&lt;$L$11),AND($L$8="COUNT_LE",IF(ISNUMBER(AQ38),AQ38,0)&lt;=$L$11),AND($L$8="AND_YES",OR(LOWER(LEFT(AQ38&amp;"",2))="да",AQ38=1),OR(LOWER(LEFT(BV38&amp;"",2))="да",BV38=1)),AND($L$8="OR_YES",OR(OR(LOWER(LEFT(AQ38&amp;"",2))="да",AQ38=1),OR(LOWER(LEFT(BV38&amp;"",2))="да",BV38=1)))),$L$14,$L$15))))))))))</f>
        <v/>
      </c>
      <c r="M38" s="19" t="str">
        <f>IF($A38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38="#FIELD",AR38="",AND(OR($M$8="CHANGE_PCT_GE",$M$8="CHANGE_ABS_GE",$M$8="COUNT_FLAG_RULE",$M$8="AND_YES",$M$8="OR_YES"),OR(BW38="#FIELD",BW38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38)))),IF($M$18="LOW_MU",MAX(Настройки!$B$14,$M$16),IF($M$18="NEUTRAL",Настройки!$B$15,IF($M$18="IGNORE","IGNORE",IF(OR(AR38="#FIELD",BW38="#FIELD"),"Поле не найдено","Недостаточно данных")))),IF($M$8="SIGMOID_INC",MAX(Настройки!$B$14,$M$16+($M$17-$M$16)/(1+EXP(-$M$12*(IF(ISNUMBER(AR38),AR38,0)-$M$11)))),IF($M$8="SIGMOID_DEC",MAX(Настройки!$B$14,$M$16+($M$17-$M$16)/(1+EXP($M$12*(IF(ISNUMBER(AR38),AR38,0)-$M$11)))),IF($M$8="TOP_PERCENT",IF((COUNTIF(INDEX(Данные!$A$7:$CV$106,0,MATCH($M$9,Данные!$A$6:$CV$6,0)),"&gt;"&amp;IF(ISNUMBER(AR38),AR38,0))+COUNTIFS(INDEX(Данные!$A$7:$CV$106,0,MATCH($M$9,Данные!$A$6:$CV$6,0)),IF(ISNUMBER(AR38),AR38,0),Данные!$A$7:$A$106,"&lt;"&amp;$A38)+1)/COUNT(INDEX(Данные!$A$7:$CV$106,0,MATCH($M$9,Данные!$A$6:$CV$6,0)))&lt;=$M$11,$M$14,$M$15),IF($M$8="MANUAL_MU",MAX(Настройки!$B$14,MIN(1,IF(ISNUMBER(AR38),AR38,0))),IF($M$8="COUNT_FLAG_RULE",IF(IF(ISNUMBER(AR38),AR38,0)&lt;=$M$11,$M$14,IF(IF(ISNUMBER(AR38),AR38,0)&gt;=$M$12,$M$15,IF(OR(LOWER(LEFT(BW38&amp;"",2))="да",BW38=1),$M$13,$M$15))),IF(OR(AND($M$8="YES_NO",OR(LOWER(LEFT(AR38&amp;"",2))="да",AR38=1)),AND($M$8="THRESHOLD_GE",IF(ISNUMBER(AR38),AR38,0)&gt;=$M$11),AND($M$8="THRESHOLD_GT",IF(ISNUMBER(AR38),AR38,0)&gt;$M$11),AND($M$8="THRESHOLD_LE",IF(ISNUMBER(AR38),AR38,0)&lt;=$M$11),AND($M$8="THRESHOLD_LT",IF(ISNUMBER(AR38),AR38,0)&lt;$M$11),AND($M$8="CHANGE_PCT_GE",IF(IF(ISNUMBER(BW38),BW38,0)=0,IF(ISNUMBER(AR38),AR38,0)&gt;0,(IF(ISNUMBER(AR38),AR38,0)-IF(ISNUMBER(BW38),BW38,0))/ABS(IF(ISNUMBER(BW38),BW38,0))&gt;=$M$11)),AND($M$8="CHANGE_ABS_GE",ABS(IF(ISNUMBER(AR38),AR38,0)-IF(ISNUMBER(BW38),BW38,0))&gt;=$M$11),AND($M$8="COUNT_LT",IF(ISNUMBER(AR38),AR38,0)&lt;$M$11),AND($M$8="COUNT_LE",IF(ISNUMBER(AR38),AR38,0)&lt;=$M$11),AND($M$8="AND_YES",OR(LOWER(LEFT(AR38&amp;"",2))="да",AR38=1),OR(LOWER(LEFT(BW38&amp;"",2))="да",BW38=1)),AND($M$8="OR_YES",OR(OR(LOWER(LEFT(AR38&amp;"",2))="да",AR38=1),OR(LOWER(LEFT(BW38&amp;"",2))="да",BW38=1)))),$M$14,$M$15))))))))))</f>
        <v/>
      </c>
      <c r="N38" s="19" t="str">
        <f>IF($A38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38="#FIELD",AS38="",AND(OR($N$8="CHANGE_PCT_GE",$N$8="CHANGE_ABS_GE",$N$8="COUNT_FLAG_RULE",$N$8="AND_YES",$N$8="OR_YES"),OR(BX38="#FIELD",BX38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38)))),IF($N$18="LOW_MU",MAX(Настройки!$B$14,$N$16),IF($N$18="NEUTRAL",Настройки!$B$15,IF($N$18="IGNORE","IGNORE",IF(OR(AS38="#FIELD",BX38="#FIELD"),"Поле не найдено","Недостаточно данных")))),IF($N$8="SIGMOID_INC",MAX(Настройки!$B$14,$N$16+($N$17-$N$16)/(1+EXP(-$N$12*(IF(ISNUMBER(AS38),AS38,0)-$N$11)))),IF($N$8="SIGMOID_DEC",MAX(Настройки!$B$14,$N$16+($N$17-$N$16)/(1+EXP($N$12*(IF(ISNUMBER(AS38),AS38,0)-$N$11)))),IF($N$8="TOP_PERCENT",IF((COUNTIF(INDEX(Данные!$A$7:$CV$106,0,MATCH($N$9,Данные!$A$6:$CV$6,0)),"&gt;"&amp;IF(ISNUMBER(AS38),AS38,0))+COUNTIFS(INDEX(Данные!$A$7:$CV$106,0,MATCH($N$9,Данные!$A$6:$CV$6,0)),IF(ISNUMBER(AS38),AS38,0),Данные!$A$7:$A$106,"&lt;"&amp;$A38)+1)/COUNT(INDEX(Данные!$A$7:$CV$106,0,MATCH($N$9,Данные!$A$6:$CV$6,0)))&lt;=$N$11,$N$14,$N$15),IF($N$8="MANUAL_MU",MAX(Настройки!$B$14,MIN(1,IF(ISNUMBER(AS38),AS38,0))),IF($N$8="COUNT_FLAG_RULE",IF(IF(ISNUMBER(AS38),AS38,0)&lt;=$N$11,$N$14,IF(IF(ISNUMBER(AS38),AS38,0)&gt;=$N$12,$N$15,IF(OR(LOWER(LEFT(BX38&amp;"",2))="да",BX38=1),$N$13,$N$15))),IF(OR(AND($N$8="YES_NO",OR(LOWER(LEFT(AS38&amp;"",2))="да",AS38=1)),AND($N$8="THRESHOLD_GE",IF(ISNUMBER(AS38),AS38,0)&gt;=$N$11),AND($N$8="THRESHOLD_GT",IF(ISNUMBER(AS38),AS38,0)&gt;$N$11),AND($N$8="THRESHOLD_LE",IF(ISNUMBER(AS38),AS38,0)&lt;=$N$11),AND($N$8="THRESHOLD_LT",IF(ISNUMBER(AS38),AS38,0)&lt;$N$11),AND($N$8="CHANGE_PCT_GE",IF(IF(ISNUMBER(BX38),BX38,0)=0,IF(ISNUMBER(AS38),AS38,0)&gt;0,(IF(ISNUMBER(AS38),AS38,0)-IF(ISNUMBER(BX38),BX38,0))/ABS(IF(ISNUMBER(BX38),BX38,0))&gt;=$N$11)),AND($N$8="CHANGE_ABS_GE",ABS(IF(ISNUMBER(AS38),AS38,0)-IF(ISNUMBER(BX38),BX38,0))&gt;=$N$11),AND($N$8="COUNT_LT",IF(ISNUMBER(AS38),AS38,0)&lt;$N$11),AND($N$8="COUNT_LE",IF(ISNUMBER(AS38),AS38,0)&lt;=$N$11),AND($N$8="AND_YES",OR(LOWER(LEFT(AS38&amp;"",2))="да",AS38=1),OR(LOWER(LEFT(BX38&amp;"",2))="да",BX38=1)),AND($N$8="OR_YES",OR(OR(LOWER(LEFT(AS38&amp;"",2))="да",AS38=1),OR(LOWER(LEFT(BX38&amp;"",2))="да",BX38=1)))),$N$14,$N$15))))))))))</f>
        <v/>
      </c>
      <c r="O38" s="19" t="str">
        <f>IF($A38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38="#FIELD",AT38="",AND(OR($O$8="CHANGE_PCT_GE",$O$8="CHANGE_ABS_GE",$O$8="COUNT_FLAG_RULE",$O$8="AND_YES",$O$8="OR_YES"),OR(BY38="#FIELD",BY38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38)))),IF($O$18="LOW_MU",MAX(Настройки!$B$14,$O$16),IF($O$18="NEUTRAL",Настройки!$B$15,IF($O$18="IGNORE","IGNORE",IF(OR(AT38="#FIELD",BY38="#FIELD"),"Поле не найдено","Недостаточно данных")))),IF($O$8="SIGMOID_INC",MAX(Настройки!$B$14,$O$16+($O$17-$O$16)/(1+EXP(-$O$12*(IF(ISNUMBER(AT38),AT38,0)-$O$11)))),IF($O$8="SIGMOID_DEC",MAX(Настройки!$B$14,$O$16+($O$17-$O$16)/(1+EXP($O$12*(IF(ISNUMBER(AT38),AT38,0)-$O$11)))),IF($O$8="TOP_PERCENT",IF((COUNTIF(INDEX(Данные!$A$7:$CV$106,0,MATCH($O$9,Данные!$A$6:$CV$6,0)),"&gt;"&amp;IF(ISNUMBER(AT38),AT38,0))+COUNTIFS(INDEX(Данные!$A$7:$CV$106,0,MATCH($O$9,Данные!$A$6:$CV$6,0)),IF(ISNUMBER(AT38),AT38,0),Данные!$A$7:$A$106,"&lt;"&amp;$A38)+1)/COUNT(INDEX(Данные!$A$7:$CV$106,0,MATCH($O$9,Данные!$A$6:$CV$6,0)))&lt;=$O$11,$O$14,$O$15),IF($O$8="MANUAL_MU",MAX(Настройки!$B$14,MIN(1,IF(ISNUMBER(AT38),AT38,0))),IF($O$8="COUNT_FLAG_RULE",IF(IF(ISNUMBER(AT38),AT38,0)&lt;=$O$11,$O$14,IF(IF(ISNUMBER(AT38),AT38,0)&gt;=$O$12,$O$15,IF(OR(LOWER(LEFT(BY38&amp;"",2))="да",BY38=1),$O$13,$O$15))),IF(OR(AND($O$8="YES_NO",OR(LOWER(LEFT(AT38&amp;"",2))="да",AT38=1)),AND($O$8="THRESHOLD_GE",IF(ISNUMBER(AT38),AT38,0)&gt;=$O$11),AND($O$8="THRESHOLD_GT",IF(ISNUMBER(AT38),AT38,0)&gt;$O$11),AND($O$8="THRESHOLD_LE",IF(ISNUMBER(AT38),AT38,0)&lt;=$O$11),AND($O$8="THRESHOLD_LT",IF(ISNUMBER(AT38),AT38,0)&lt;$O$11),AND($O$8="CHANGE_PCT_GE",IF(IF(ISNUMBER(BY38),BY38,0)=0,IF(ISNUMBER(AT38),AT38,0)&gt;0,(IF(ISNUMBER(AT38),AT38,0)-IF(ISNUMBER(BY38),BY38,0))/ABS(IF(ISNUMBER(BY38),BY38,0))&gt;=$O$11)),AND($O$8="CHANGE_ABS_GE",ABS(IF(ISNUMBER(AT38),AT38,0)-IF(ISNUMBER(BY38),BY38,0))&gt;=$O$11),AND($O$8="COUNT_LT",IF(ISNUMBER(AT38),AT38,0)&lt;$O$11),AND($O$8="COUNT_LE",IF(ISNUMBER(AT38),AT38,0)&lt;=$O$11),AND($O$8="AND_YES",OR(LOWER(LEFT(AT38&amp;"",2))="да",AT38=1),OR(LOWER(LEFT(BY38&amp;"",2))="да",BY38=1)),AND($O$8="OR_YES",OR(OR(LOWER(LEFT(AT38&amp;"",2))="да",AT38=1),OR(LOWER(LEFT(BY38&amp;"",2))="да",BY38=1)))),$O$14,$O$15))))))))))</f>
        <v/>
      </c>
      <c r="P38" s="19" t="str">
        <f>IF($A38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38="#FIELD",AU38="",AND(OR($P$8="CHANGE_PCT_GE",$P$8="CHANGE_ABS_GE",$P$8="COUNT_FLAG_RULE",$P$8="AND_YES",$P$8="OR_YES"),OR(BZ38="#FIELD",BZ38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38)))),IF($P$18="LOW_MU",MAX(Настройки!$B$14,$P$16),IF($P$18="NEUTRAL",Настройки!$B$15,IF($P$18="IGNORE","IGNORE",IF(OR(AU38="#FIELD",BZ38="#FIELD"),"Поле не найдено","Недостаточно данных")))),IF($P$8="SIGMOID_INC",MAX(Настройки!$B$14,$P$16+($P$17-$P$16)/(1+EXP(-$P$12*(IF(ISNUMBER(AU38),AU38,0)-$P$11)))),IF($P$8="SIGMOID_DEC",MAX(Настройки!$B$14,$P$16+($P$17-$P$16)/(1+EXP($P$12*(IF(ISNUMBER(AU38),AU38,0)-$P$11)))),IF($P$8="TOP_PERCENT",IF((COUNTIF(INDEX(Данные!$A$7:$CV$106,0,MATCH($P$9,Данные!$A$6:$CV$6,0)),"&gt;"&amp;IF(ISNUMBER(AU38),AU38,0))+COUNTIFS(INDEX(Данные!$A$7:$CV$106,0,MATCH($P$9,Данные!$A$6:$CV$6,0)),IF(ISNUMBER(AU38),AU38,0),Данные!$A$7:$A$106,"&lt;"&amp;$A38)+1)/COUNT(INDEX(Данные!$A$7:$CV$106,0,MATCH($P$9,Данные!$A$6:$CV$6,0)))&lt;=$P$11,$P$14,$P$15),IF($P$8="MANUAL_MU",MAX(Настройки!$B$14,MIN(1,IF(ISNUMBER(AU38),AU38,0))),IF($P$8="COUNT_FLAG_RULE",IF(IF(ISNUMBER(AU38),AU38,0)&lt;=$P$11,$P$14,IF(IF(ISNUMBER(AU38),AU38,0)&gt;=$P$12,$P$15,IF(OR(LOWER(LEFT(BZ38&amp;"",2))="да",BZ38=1),$P$13,$P$15))),IF(OR(AND($P$8="YES_NO",OR(LOWER(LEFT(AU38&amp;"",2))="да",AU38=1)),AND($P$8="THRESHOLD_GE",IF(ISNUMBER(AU38),AU38,0)&gt;=$P$11),AND($P$8="THRESHOLD_GT",IF(ISNUMBER(AU38),AU38,0)&gt;$P$11),AND($P$8="THRESHOLD_LE",IF(ISNUMBER(AU38),AU38,0)&lt;=$P$11),AND($P$8="THRESHOLD_LT",IF(ISNUMBER(AU38),AU38,0)&lt;$P$11),AND($P$8="CHANGE_PCT_GE",IF(IF(ISNUMBER(BZ38),BZ38,0)=0,IF(ISNUMBER(AU38),AU38,0)&gt;0,(IF(ISNUMBER(AU38),AU38,0)-IF(ISNUMBER(BZ38),BZ38,0))/ABS(IF(ISNUMBER(BZ38),BZ38,0))&gt;=$P$11)),AND($P$8="CHANGE_ABS_GE",ABS(IF(ISNUMBER(AU38),AU38,0)-IF(ISNUMBER(BZ38),BZ38,0))&gt;=$P$11),AND($P$8="COUNT_LT",IF(ISNUMBER(AU38),AU38,0)&lt;$P$11),AND($P$8="COUNT_LE",IF(ISNUMBER(AU38),AU38,0)&lt;=$P$11),AND($P$8="AND_YES",OR(LOWER(LEFT(AU38&amp;"",2))="да",AU38=1),OR(LOWER(LEFT(BZ38&amp;"",2))="да",BZ38=1)),AND($P$8="OR_YES",OR(OR(LOWER(LEFT(AU38&amp;"",2))="да",AU38=1),OR(LOWER(LEFT(BZ38&amp;"",2))="да",BZ38=1)))),$P$14,$P$15))))))))))</f>
        <v/>
      </c>
      <c r="Q38" s="19" t="str">
        <f>IF($A38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38="#FIELD",AV38="",AND(OR($Q$8="CHANGE_PCT_GE",$Q$8="CHANGE_ABS_GE",$Q$8="COUNT_FLAG_RULE",$Q$8="AND_YES",$Q$8="OR_YES"),OR(CA38="#FIELD",CA38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38)))),IF($Q$18="LOW_MU",MAX(Настройки!$B$14,$Q$16),IF($Q$18="NEUTRAL",Настройки!$B$15,IF($Q$18="IGNORE","IGNORE",IF(OR(AV38="#FIELD",CA38="#FIELD"),"Поле не найдено","Недостаточно данных")))),IF($Q$8="SIGMOID_INC",MAX(Настройки!$B$14,$Q$16+($Q$17-$Q$16)/(1+EXP(-$Q$12*(IF(ISNUMBER(AV38),AV38,0)-$Q$11)))),IF($Q$8="SIGMOID_DEC",MAX(Настройки!$B$14,$Q$16+($Q$17-$Q$16)/(1+EXP($Q$12*(IF(ISNUMBER(AV38),AV38,0)-$Q$11)))),IF($Q$8="TOP_PERCENT",IF((COUNTIF(INDEX(Данные!$A$7:$CV$106,0,MATCH($Q$9,Данные!$A$6:$CV$6,0)),"&gt;"&amp;IF(ISNUMBER(AV38),AV38,0))+COUNTIFS(INDEX(Данные!$A$7:$CV$106,0,MATCH($Q$9,Данные!$A$6:$CV$6,0)),IF(ISNUMBER(AV38),AV38,0),Данные!$A$7:$A$106,"&lt;"&amp;$A38)+1)/COUNT(INDEX(Данные!$A$7:$CV$106,0,MATCH($Q$9,Данные!$A$6:$CV$6,0)))&lt;=$Q$11,$Q$14,$Q$15),IF($Q$8="MANUAL_MU",MAX(Настройки!$B$14,MIN(1,IF(ISNUMBER(AV38),AV38,0))),IF($Q$8="COUNT_FLAG_RULE",IF(IF(ISNUMBER(AV38),AV38,0)&lt;=$Q$11,$Q$14,IF(IF(ISNUMBER(AV38),AV38,0)&gt;=$Q$12,$Q$15,IF(OR(LOWER(LEFT(CA38&amp;"",2))="да",CA38=1),$Q$13,$Q$15))),IF(OR(AND($Q$8="YES_NO",OR(LOWER(LEFT(AV38&amp;"",2))="да",AV38=1)),AND($Q$8="THRESHOLD_GE",IF(ISNUMBER(AV38),AV38,0)&gt;=$Q$11),AND($Q$8="THRESHOLD_GT",IF(ISNUMBER(AV38),AV38,0)&gt;$Q$11),AND($Q$8="THRESHOLD_LE",IF(ISNUMBER(AV38),AV38,0)&lt;=$Q$11),AND($Q$8="THRESHOLD_LT",IF(ISNUMBER(AV38),AV38,0)&lt;$Q$11),AND($Q$8="CHANGE_PCT_GE",IF(IF(ISNUMBER(CA38),CA38,0)=0,IF(ISNUMBER(AV38),AV38,0)&gt;0,(IF(ISNUMBER(AV38),AV38,0)-IF(ISNUMBER(CA38),CA38,0))/ABS(IF(ISNUMBER(CA38),CA38,0))&gt;=$Q$11)),AND($Q$8="CHANGE_ABS_GE",ABS(IF(ISNUMBER(AV38),AV38,0)-IF(ISNUMBER(CA38),CA38,0))&gt;=$Q$11),AND($Q$8="COUNT_LT",IF(ISNUMBER(AV38),AV38,0)&lt;$Q$11),AND($Q$8="COUNT_LE",IF(ISNUMBER(AV38),AV38,0)&lt;=$Q$11),AND($Q$8="AND_YES",OR(LOWER(LEFT(AV38&amp;"",2))="да",AV38=1),OR(LOWER(LEFT(CA38&amp;"",2))="да",CA38=1)),AND($Q$8="OR_YES",OR(OR(LOWER(LEFT(AV38&amp;"",2))="да",AV38=1),OR(LOWER(LEFT(CA38&amp;"",2))="да",CA38=1)))),$Q$14,$Q$15))))))))))</f>
        <v/>
      </c>
      <c r="R38" s="69" t="str">
        <f>IF($A38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38="#FIELD",AW38="",AND(OR($R$8="CHANGE_PCT_GE",$R$8="CHANGE_ABS_GE",$R$8="COUNT_FLAG_RULE",$R$8="AND_YES",$R$8="OR_YES"),OR(CB38="#FIELD",CB38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38)))),IF($R$18="LOW_MU",MAX(Настройки!$B$14,$R$16),IF($R$18="NEUTRAL",Настройки!$B$15,IF($R$18="IGNORE","IGNORE",IF(OR(AW38="#FIELD",CB38="#FIELD"),"Поле не найдено","Недостаточно данных")))),IF($R$8="SIGMOID_INC",MAX(Настройки!$B$14,$R$16+($R$17-$R$16)/(1+EXP(-$R$12*(IF(ISNUMBER(AW38),AW38,0)-$R$11)))),IF($R$8="SIGMOID_DEC",MAX(Настройки!$B$14,$R$16+($R$17-$R$16)/(1+EXP($R$12*(IF(ISNUMBER(AW38),AW38,0)-$R$11)))),IF($R$8="TOP_PERCENT",IF((COUNTIF(INDEX(Данные!$A$7:$CV$106,0,MATCH($R$9,Данные!$A$6:$CV$6,0)),"&gt;"&amp;IF(ISNUMBER(AW38),AW38,0))+COUNTIFS(INDEX(Данные!$A$7:$CV$106,0,MATCH($R$9,Данные!$A$6:$CV$6,0)),IF(ISNUMBER(AW38),AW38,0),Данные!$A$7:$A$106,"&lt;"&amp;$A38)+1)/COUNT(INDEX(Данные!$A$7:$CV$106,0,MATCH($R$9,Данные!$A$6:$CV$6,0)))&lt;=$R$11,$R$14,$R$15),IF($R$8="MANUAL_MU",MAX(Настройки!$B$14,MIN(1,IF(ISNUMBER(AW38),AW38,0))),IF($R$8="COUNT_FLAG_RULE",IF(IF(ISNUMBER(AW38),AW38,0)&lt;=$R$11,$R$14,IF(IF(ISNUMBER(AW38),AW38,0)&gt;=$R$12,$R$15,IF(OR(LOWER(LEFT(CB38&amp;"",2))="да",CB38=1),$R$13,$R$15))),IF(OR(AND($R$8="YES_NO",OR(LOWER(LEFT(AW38&amp;"",2))="да",AW38=1)),AND($R$8="THRESHOLD_GE",IF(ISNUMBER(AW38),AW38,0)&gt;=$R$11),AND($R$8="THRESHOLD_GT",IF(ISNUMBER(AW38),AW38,0)&gt;$R$11),AND($R$8="THRESHOLD_LE",IF(ISNUMBER(AW38),AW38,0)&lt;=$R$11),AND($R$8="THRESHOLD_LT",IF(ISNUMBER(AW38),AW38,0)&lt;$R$11),AND($R$8="CHANGE_PCT_GE",IF(IF(ISNUMBER(CB38),CB38,0)=0,IF(ISNUMBER(AW38),AW38,0)&gt;0,(IF(ISNUMBER(AW38),AW38,0)-IF(ISNUMBER(CB38),CB38,0))/ABS(IF(ISNUMBER(CB38),CB38,0))&gt;=$R$11)),AND($R$8="CHANGE_ABS_GE",ABS(IF(ISNUMBER(AW38),AW38,0)-IF(ISNUMBER(CB38),CB38,0))&gt;=$R$11),AND($R$8="COUNT_LT",IF(ISNUMBER(AW38),AW38,0)&lt;$R$11),AND($R$8="COUNT_LE",IF(ISNUMBER(AW38),AW38,0)&lt;=$R$11),AND($R$8="AND_YES",OR(LOWER(LEFT(AW38&amp;"",2))="да",AW38=1),OR(LOWER(LEFT(CB38&amp;"",2))="да",CB38=1)),AND($R$8="OR_YES",OR(OR(LOWER(LEFT(AW38&amp;"",2))="да",AW38=1),OR(LOWER(LEFT(CB38&amp;"",2))="да",CB38=1)))),$R$14,$R$15))))))))))</f>
        <v/>
      </c>
      <c r="S38" s="70" t="str">
        <f>IF($A38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38="#FIELD",AX38="",AND(OR($S$8="CHANGE_PCT_GE",$S$8="CHANGE_ABS_GE",$S$8="COUNT_FLAG_RULE",$S$8="AND_YES",$S$8="OR_YES"),OR(CC38="#FIELD",CC38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38)))),IF($S$18="LOW_MU",MAX(Настройки!$B$14,$S$16),IF($S$18="NEUTRAL",Настройки!$B$15,IF($S$18="IGNORE","IGNORE",IF(OR(AX38="#FIELD",CC38="#FIELD"),"Поле не найдено","Недостаточно данных")))),IF($S$8="SIGMOID_INC",MAX(Настройки!$B$14,$S$16+($S$17-$S$16)/(1+EXP(-$S$12*(IF(ISNUMBER(AX38),AX38,0)-$S$11)))),IF($S$8="SIGMOID_DEC",MAX(Настройки!$B$14,$S$16+($S$17-$S$16)/(1+EXP($S$12*(IF(ISNUMBER(AX38),AX38,0)-$S$11)))),IF($S$8="TOP_PERCENT",IF((COUNTIF(INDEX(Данные!$A$7:$CV$106,0,MATCH($S$9,Данные!$A$6:$CV$6,0)),"&gt;"&amp;IF(ISNUMBER(AX38),AX38,0))+COUNTIFS(INDEX(Данные!$A$7:$CV$106,0,MATCH($S$9,Данные!$A$6:$CV$6,0)),IF(ISNUMBER(AX38),AX38,0),Данные!$A$7:$A$106,"&lt;"&amp;$A38)+1)/COUNT(INDEX(Данные!$A$7:$CV$106,0,MATCH($S$9,Данные!$A$6:$CV$6,0)))&lt;=$S$11,$S$14,$S$15),IF($S$8="MANUAL_MU",MAX(Настройки!$B$14,MIN(1,IF(ISNUMBER(AX38),AX38,0))),IF($S$8="COUNT_FLAG_RULE",IF(IF(ISNUMBER(AX38),AX38,0)&lt;=$S$11,$S$14,IF(IF(ISNUMBER(AX38),AX38,0)&gt;=$S$12,$S$15,IF(OR(LOWER(LEFT(CC38&amp;"",2))="да",CC38=1),$S$13,$S$15))),IF(OR(AND($S$8="YES_NO",OR(LOWER(LEFT(AX38&amp;"",2))="да",AX38=1)),AND($S$8="THRESHOLD_GE",IF(ISNUMBER(AX38),AX38,0)&gt;=$S$11),AND($S$8="THRESHOLD_GT",IF(ISNUMBER(AX38),AX38,0)&gt;$S$11),AND($S$8="THRESHOLD_LE",IF(ISNUMBER(AX38),AX38,0)&lt;=$S$11),AND($S$8="THRESHOLD_LT",IF(ISNUMBER(AX38),AX38,0)&lt;$S$11),AND($S$8="CHANGE_PCT_GE",IF(IF(ISNUMBER(CC38),CC38,0)=0,IF(ISNUMBER(AX38),AX38,0)&gt;0,(IF(ISNUMBER(AX38),AX38,0)-IF(ISNUMBER(CC38),CC38,0))/ABS(IF(ISNUMBER(CC38),CC38,0))&gt;=$S$11)),AND($S$8="CHANGE_ABS_GE",ABS(IF(ISNUMBER(AX38),AX38,0)-IF(ISNUMBER(CC38),CC38,0))&gt;=$S$11),AND($S$8="COUNT_LT",IF(ISNUMBER(AX38),AX38,0)&lt;$S$11),AND($S$8="COUNT_LE",IF(ISNUMBER(AX38),AX38,0)&lt;=$S$11),AND($S$8="AND_YES",OR(LOWER(LEFT(AX38&amp;"",2))="да",AX38=1),OR(LOWER(LEFT(CC38&amp;"",2))="да",CC38=1)),AND($S$8="OR_YES",OR(OR(LOWER(LEFT(AX38&amp;"",2))="да",AX38=1),OR(LOWER(LEFT(CC38&amp;"",2))="да",CC38=1)))),$S$14,$S$15))))))))))</f>
        <v/>
      </c>
      <c r="T38" s="70" t="str">
        <f>IF($A38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38="#FIELD",AY38="",AND(OR($T$8="CHANGE_PCT_GE",$T$8="CHANGE_ABS_GE",$T$8="COUNT_FLAG_RULE",$T$8="AND_YES",$T$8="OR_YES"),OR(CD38="#FIELD",CD38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38)))),IF($T$18="LOW_MU",MAX(Настройки!$B$14,$T$16),IF($T$18="NEUTRAL",Настройки!$B$15,IF($T$18="IGNORE","IGNORE",IF(OR(AY38="#FIELD",CD38="#FIELD"),"Поле не найдено","Недостаточно данных")))),IF($T$8="SIGMOID_INC",MAX(Настройки!$B$14,$T$16+($T$17-$T$16)/(1+EXP(-$T$12*(IF(ISNUMBER(AY38),AY38,0)-$T$11)))),IF($T$8="SIGMOID_DEC",MAX(Настройки!$B$14,$T$16+($T$17-$T$16)/(1+EXP($T$12*(IF(ISNUMBER(AY38),AY38,0)-$T$11)))),IF($T$8="TOP_PERCENT",IF((COUNTIF(INDEX(Данные!$A$7:$CV$106,0,MATCH($T$9,Данные!$A$6:$CV$6,0)),"&gt;"&amp;IF(ISNUMBER(AY38),AY38,0))+COUNTIFS(INDEX(Данные!$A$7:$CV$106,0,MATCH($T$9,Данные!$A$6:$CV$6,0)),IF(ISNUMBER(AY38),AY38,0),Данные!$A$7:$A$106,"&lt;"&amp;$A38)+1)/COUNT(INDEX(Данные!$A$7:$CV$106,0,MATCH($T$9,Данные!$A$6:$CV$6,0)))&lt;=$T$11,$T$14,$T$15),IF($T$8="MANUAL_MU",MAX(Настройки!$B$14,MIN(1,IF(ISNUMBER(AY38),AY38,0))),IF($T$8="COUNT_FLAG_RULE",IF(IF(ISNUMBER(AY38),AY38,0)&lt;=$T$11,$T$14,IF(IF(ISNUMBER(AY38),AY38,0)&gt;=$T$12,$T$15,IF(OR(LOWER(LEFT(CD38&amp;"",2))="да",CD38=1),$T$13,$T$15))),IF(OR(AND($T$8="YES_NO",OR(LOWER(LEFT(AY38&amp;"",2))="да",AY38=1)),AND($T$8="THRESHOLD_GE",IF(ISNUMBER(AY38),AY38,0)&gt;=$T$11),AND($T$8="THRESHOLD_GT",IF(ISNUMBER(AY38),AY38,0)&gt;$T$11),AND($T$8="THRESHOLD_LE",IF(ISNUMBER(AY38),AY38,0)&lt;=$T$11),AND($T$8="THRESHOLD_LT",IF(ISNUMBER(AY38),AY38,0)&lt;$T$11),AND($T$8="CHANGE_PCT_GE",IF(IF(ISNUMBER(CD38),CD38,0)=0,IF(ISNUMBER(AY38),AY38,0)&gt;0,(IF(ISNUMBER(AY38),AY38,0)-IF(ISNUMBER(CD38),CD38,0))/ABS(IF(ISNUMBER(CD38),CD38,0))&gt;=$T$11)),AND($T$8="CHANGE_ABS_GE",ABS(IF(ISNUMBER(AY38),AY38,0)-IF(ISNUMBER(CD38),CD38,0))&gt;=$T$11),AND($T$8="COUNT_LT",IF(ISNUMBER(AY38),AY38,0)&lt;$T$11),AND($T$8="COUNT_LE",IF(ISNUMBER(AY38),AY38,0)&lt;=$T$11),AND($T$8="AND_YES",OR(LOWER(LEFT(AY38&amp;"",2))="да",AY38=1),OR(LOWER(LEFT(CD38&amp;"",2))="да",CD38=1)),AND($T$8="OR_YES",OR(OR(LOWER(LEFT(AY38&amp;"",2))="да",AY38=1),OR(LOWER(LEFT(CD38&amp;"",2))="да",CD38=1)))),$T$14,$T$15))))))))))</f>
        <v/>
      </c>
      <c r="U38" s="70" t="str">
        <f>IF($A38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38="#FIELD",AZ38="",AND(OR($U$8="CHANGE_PCT_GE",$U$8="CHANGE_ABS_GE",$U$8="COUNT_FLAG_RULE",$U$8="AND_YES",$U$8="OR_YES"),OR(CE38="#FIELD",CE38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38)))),IF($U$18="LOW_MU",MAX(Настройки!$B$14,$U$16),IF($U$18="NEUTRAL",Настройки!$B$15,IF($U$18="IGNORE","IGNORE",IF(OR(AZ38="#FIELD",CE38="#FIELD"),"Поле не найдено","Недостаточно данных")))),IF($U$8="SIGMOID_INC",MAX(Настройки!$B$14,$U$16+($U$17-$U$16)/(1+EXP(-$U$12*(IF(ISNUMBER(AZ38),AZ38,0)-$U$11)))),IF($U$8="SIGMOID_DEC",MAX(Настройки!$B$14,$U$16+($U$17-$U$16)/(1+EXP($U$12*(IF(ISNUMBER(AZ38),AZ38,0)-$U$11)))),IF($U$8="TOP_PERCENT",IF((COUNTIF(INDEX(Данные!$A$7:$CV$106,0,MATCH($U$9,Данные!$A$6:$CV$6,0)),"&gt;"&amp;IF(ISNUMBER(AZ38),AZ38,0))+COUNTIFS(INDEX(Данные!$A$7:$CV$106,0,MATCH($U$9,Данные!$A$6:$CV$6,0)),IF(ISNUMBER(AZ38),AZ38,0),Данные!$A$7:$A$106,"&lt;"&amp;$A38)+1)/COUNT(INDEX(Данные!$A$7:$CV$106,0,MATCH($U$9,Данные!$A$6:$CV$6,0)))&lt;=$U$11,$U$14,$U$15),IF($U$8="MANUAL_MU",MAX(Настройки!$B$14,MIN(1,IF(ISNUMBER(AZ38),AZ38,0))),IF($U$8="COUNT_FLAG_RULE",IF(IF(ISNUMBER(AZ38),AZ38,0)&lt;=$U$11,$U$14,IF(IF(ISNUMBER(AZ38),AZ38,0)&gt;=$U$12,$U$15,IF(OR(LOWER(LEFT(CE38&amp;"",2))="да",CE38=1),$U$13,$U$15))),IF(OR(AND($U$8="YES_NO",OR(LOWER(LEFT(AZ38&amp;"",2))="да",AZ38=1)),AND($U$8="THRESHOLD_GE",IF(ISNUMBER(AZ38),AZ38,0)&gt;=$U$11),AND($U$8="THRESHOLD_GT",IF(ISNUMBER(AZ38),AZ38,0)&gt;$U$11),AND($U$8="THRESHOLD_LE",IF(ISNUMBER(AZ38),AZ38,0)&lt;=$U$11),AND($U$8="THRESHOLD_LT",IF(ISNUMBER(AZ38),AZ38,0)&lt;$U$11),AND($U$8="CHANGE_PCT_GE",IF(IF(ISNUMBER(CE38),CE38,0)=0,IF(ISNUMBER(AZ38),AZ38,0)&gt;0,(IF(ISNUMBER(AZ38),AZ38,0)-IF(ISNUMBER(CE38),CE38,0))/ABS(IF(ISNUMBER(CE38),CE38,0))&gt;=$U$11)),AND($U$8="CHANGE_ABS_GE",ABS(IF(ISNUMBER(AZ38),AZ38,0)-IF(ISNUMBER(CE38),CE38,0))&gt;=$U$11),AND($U$8="COUNT_LT",IF(ISNUMBER(AZ38),AZ38,0)&lt;$U$11),AND($U$8="COUNT_LE",IF(ISNUMBER(AZ38),AZ38,0)&lt;=$U$11),AND($U$8="AND_YES",OR(LOWER(LEFT(AZ38&amp;"",2))="да",AZ38=1),OR(LOWER(LEFT(CE38&amp;"",2))="да",CE38=1)),AND($U$8="OR_YES",OR(OR(LOWER(LEFT(AZ38&amp;"",2))="да",AZ38=1),OR(LOWER(LEFT(CE38&amp;"",2))="да",CE38=1)))),$U$14,$U$15))))))))))</f>
        <v/>
      </c>
      <c r="V38" s="70" t="str">
        <f>IF($A38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38="#FIELD",BA38="",AND(OR($V$8="CHANGE_PCT_GE",$V$8="CHANGE_ABS_GE",$V$8="COUNT_FLAG_RULE",$V$8="AND_YES",$V$8="OR_YES"),OR(CF38="#FIELD",CF38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38)))),IF($V$18="LOW_MU",MAX(Настройки!$B$14,$V$16),IF($V$18="NEUTRAL",Настройки!$B$15,IF($V$18="IGNORE","IGNORE",IF(OR(BA38="#FIELD",CF38="#FIELD"),"Поле не найдено","Недостаточно данных")))),IF($V$8="SIGMOID_INC",MAX(Настройки!$B$14,$V$16+($V$17-$V$16)/(1+EXP(-$V$12*(IF(ISNUMBER(BA38),BA38,0)-$V$11)))),IF($V$8="SIGMOID_DEC",MAX(Настройки!$B$14,$V$16+($V$17-$V$16)/(1+EXP($V$12*(IF(ISNUMBER(BA38),BA38,0)-$V$11)))),IF($V$8="TOP_PERCENT",IF((COUNTIF(INDEX(Данные!$A$7:$CV$106,0,MATCH($V$9,Данные!$A$6:$CV$6,0)),"&gt;"&amp;IF(ISNUMBER(BA38),BA38,0))+COUNTIFS(INDEX(Данные!$A$7:$CV$106,0,MATCH($V$9,Данные!$A$6:$CV$6,0)),IF(ISNUMBER(BA38),BA38,0),Данные!$A$7:$A$106,"&lt;"&amp;$A38)+1)/COUNT(INDEX(Данные!$A$7:$CV$106,0,MATCH($V$9,Данные!$A$6:$CV$6,0)))&lt;=$V$11,$V$14,$V$15),IF($V$8="MANUAL_MU",MAX(Настройки!$B$14,MIN(1,IF(ISNUMBER(BA38),BA38,0))),IF($V$8="COUNT_FLAG_RULE",IF(IF(ISNUMBER(BA38),BA38,0)&lt;=$V$11,$V$14,IF(IF(ISNUMBER(BA38),BA38,0)&gt;=$V$12,$V$15,IF(OR(LOWER(LEFT(CF38&amp;"",2))="да",CF38=1),$V$13,$V$15))),IF(OR(AND($V$8="YES_NO",OR(LOWER(LEFT(BA38&amp;"",2))="да",BA38=1)),AND($V$8="THRESHOLD_GE",IF(ISNUMBER(BA38),BA38,0)&gt;=$V$11),AND($V$8="THRESHOLD_GT",IF(ISNUMBER(BA38),BA38,0)&gt;$V$11),AND($V$8="THRESHOLD_LE",IF(ISNUMBER(BA38),BA38,0)&lt;=$V$11),AND($V$8="THRESHOLD_LT",IF(ISNUMBER(BA38),BA38,0)&lt;$V$11),AND($V$8="CHANGE_PCT_GE",IF(IF(ISNUMBER(CF38),CF38,0)=0,IF(ISNUMBER(BA38),BA38,0)&gt;0,(IF(ISNUMBER(BA38),BA38,0)-IF(ISNUMBER(CF38),CF38,0))/ABS(IF(ISNUMBER(CF38),CF38,0))&gt;=$V$11)),AND($V$8="CHANGE_ABS_GE",ABS(IF(ISNUMBER(BA38),BA38,0)-IF(ISNUMBER(CF38),CF38,0))&gt;=$V$11),AND($V$8="COUNT_LT",IF(ISNUMBER(BA38),BA38,0)&lt;$V$11),AND($V$8="COUNT_LE",IF(ISNUMBER(BA38),BA38,0)&lt;=$V$11),AND($V$8="AND_YES",OR(LOWER(LEFT(BA38&amp;"",2))="да",BA38=1),OR(LOWER(LEFT(CF38&amp;"",2))="да",CF38=1)),AND($V$8="OR_YES",OR(OR(LOWER(LEFT(BA38&amp;"",2))="да",BA38=1),OR(LOWER(LEFT(CF38&amp;"",2))="да",CF38=1)))),$V$14,$V$15))))))))))</f>
        <v/>
      </c>
      <c r="W38" s="70" t="str">
        <f>IF($A38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38="#FIELD",BB38="",AND(OR($W$8="CHANGE_PCT_GE",$W$8="CHANGE_ABS_GE",$W$8="COUNT_FLAG_RULE",$W$8="AND_YES",$W$8="OR_YES"),OR(CG38="#FIELD",CG38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38)))),IF($W$18="LOW_MU",MAX(Настройки!$B$14,$W$16),IF($W$18="NEUTRAL",Настройки!$B$15,IF($W$18="IGNORE","IGNORE",IF(OR(BB38="#FIELD",CG38="#FIELD"),"Поле не найдено","Недостаточно данных")))),IF($W$8="SIGMOID_INC",MAX(Настройки!$B$14,$W$16+($W$17-$W$16)/(1+EXP(-$W$12*(IF(ISNUMBER(BB38),BB38,0)-$W$11)))),IF($W$8="SIGMOID_DEC",MAX(Настройки!$B$14,$W$16+($W$17-$W$16)/(1+EXP($W$12*(IF(ISNUMBER(BB38),BB38,0)-$W$11)))),IF($W$8="TOP_PERCENT",IF((COUNTIF(INDEX(Данные!$A$7:$CV$106,0,MATCH($W$9,Данные!$A$6:$CV$6,0)),"&gt;"&amp;IF(ISNUMBER(BB38),BB38,0))+COUNTIFS(INDEX(Данные!$A$7:$CV$106,0,MATCH($W$9,Данные!$A$6:$CV$6,0)),IF(ISNUMBER(BB38),BB38,0),Данные!$A$7:$A$106,"&lt;"&amp;$A38)+1)/COUNT(INDEX(Данные!$A$7:$CV$106,0,MATCH($W$9,Данные!$A$6:$CV$6,0)))&lt;=$W$11,$W$14,$W$15),IF($W$8="MANUAL_MU",MAX(Настройки!$B$14,MIN(1,IF(ISNUMBER(BB38),BB38,0))),IF($W$8="COUNT_FLAG_RULE",IF(IF(ISNUMBER(BB38),BB38,0)&lt;=$W$11,$W$14,IF(IF(ISNUMBER(BB38),BB38,0)&gt;=$W$12,$W$15,IF(OR(LOWER(LEFT(CG38&amp;"",2))="да",CG38=1),$W$13,$W$15))),IF(OR(AND($W$8="YES_NO",OR(LOWER(LEFT(BB38&amp;"",2))="да",BB38=1)),AND($W$8="THRESHOLD_GE",IF(ISNUMBER(BB38),BB38,0)&gt;=$W$11),AND($W$8="THRESHOLD_GT",IF(ISNUMBER(BB38),BB38,0)&gt;$W$11),AND($W$8="THRESHOLD_LE",IF(ISNUMBER(BB38),BB38,0)&lt;=$W$11),AND($W$8="THRESHOLD_LT",IF(ISNUMBER(BB38),BB38,0)&lt;$W$11),AND($W$8="CHANGE_PCT_GE",IF(IF(ISNUMBER(CG38),CG38,0)=0,IF(ISNUMBER(BB38),BB38,0)&gt;0,(IF(ISNUMBER(BB38),BB38,0)-IF(ISNUMBER(CG38),CG38,0))/ABS(IF(ISNUMBER(CG38),CG38,0))&gt;=$W$11)),AND($W$8="CHANGE_ABS_GE",ABS(IF(ISNUMBER(BB38),BB38,0)-IF(ISNUMBER(CG38),CG38,0))&gt;=$W$11),AND($W$8="COUNT_LT",IF(ISNUMBER(BB38),BB38,0)&lt;$W$11),AND($W$8="COUNT_LE",IF(ISNUMBER(BB38),BB38,0)&lt;=$W$11),AND($W$8="AND_YES",OR(LOWER(LEFT(BB38&amp;"",2))="да",BB38=1),OR(LOWER(LEFT(CG38&amp;"",2))="да",CG38=1)),AND($W$8="OR_YES",OR(OR(LOWER(LEFT(BB38&amp;"",2))="да",BB38=1),OR(LOWER(LEFT(CG38&amp;"",2))="да",CG38=1)))),$W$14,$W$15))))))))))</f>
        <v/>
      </c>
      <c r="X38" s="70" t="str">
        <f>IF($A38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38="#FIELD",BC38="",AND(OR($X$8="CHANGE_PCT_GE",$X$8="CHANGE_ABS_GE",$X$8="COUNT_FLAG_RULE",$X$8="AND_YES",$X$8="OR_YES"),OR(CH38="#FIELD",CH38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38)))),IF($X$18="LOW_MU",MAX(Настройки!$B$14,$X$16),IF($X$18="NEUTRAL",Настройки!$B$15,IF($X$18="IGNORE","IGNORE",IF(OR(BC38="#FIELD",CH38="#FIELD"),"Поле не найдено","Недостаточно данных")))),IF($X$8="SIGMOID_INC",MAX(Настройки!$B$14,$X$16+($X$17-$X$16)/(1+EXP(-$X$12*(IF(ISNUMBER(BC38),BC38,0)-$X$11)))),IF($X$8="SIGMOID_DEC",MAX(Настройки!$B$14,$X$16+($X$17-$X$16)/(1+EXP($X$12*(IF(ISNUMBER(BC38),BC38,0)-$X$11)))),IF($X$8="TOP_PERCENT",IF((COUNTIF(INDEX(Данные!$A$7:$CV$106,0,MATCH($X$9,Данные!$A$6:$CV$6,0)),"&gt;"&amp;IF(ISNUMBER(BC38),BC38,0))+COUNTIFS(INDEX(Данные!$A$7:$CV$106,0,MATCH($X$9,Данные!$A$6:$CV$6,0)),IF(ISNUMBER(BC38),BC38,0),Данные!$A$7:$A$106,"&lt;"&amp;$A38)+1)/COUNT(INDEX(Данные!$A$7:$CV$106,0,MATCH($X$9,Данные!$A$6:$CV$6,0)))&lt;=$X$11,$X$14,$X$15),IF($X$8="MANUAL_MU",MAX(Настройки!$B$14,MIN(1,IF(ISNUMBER(BC38),BC38,0))),IF($X$8="COUNT_FLAG_RULE",IF(IF(ISNUMBER(BC38),BC38,0)&lt;=$X$11,$X$14,IF(IF(ISNUMBER(BC38),BC38,0)&gt;=$X$12,$X$15,IF(OR(LOWER(LEFT(CH38&amp;"",2))="да",CH38=1),$X$13,$X$15))),IF(OR(AND($X$8="YES_NO",OR(LOWER(LEFT(BC38&amp;"",2))="да",BC38=1)),AND($X$8="THRESHOLD_GE",IF(ISNUMBER(BC38),BC38,0)&gt;=$X$11),AND($X$8="THRESHOLD_GT",IF(ISNUMBER(BC38),BC38,0)&gt;$X$11),AND($X$8="THRESHOLD_LE",IF(ISNUMBER(BC38),BC38,0)&lt;=$X$11),AND($X$8="THRESHOLD_LT",IF(ISNUMBER(BC38),BC38,0)&lt;$X$11),AND($X$8="CHANGE_PCT_GE",IF(IF(ISNUMBER(CH38),CH38,0)=0,IF(ISNUMBER(BC38),BC38,0)&gt;0,(IF(ISNUMBER(BC38),BC38,0)-IF(ISNUMBER(CH38),CH38,0))/ABS(IF(ISNUMBER(CH38),CH38,0))&gt;=$X$11)),AND($X$8="CHANGE_ABS_GE",ABS(IF(ISNUMBER(BC38),BC38,0)-IF(ISNUMBER(CH38),CH38,0))&gt;=$X$11),AND($X$8="COUNT_LT",IF(ISNUMBER(BC38),BC38,0)&lt;$X$11),AND($X$8="COUNT_LE",IF(ISNUMBER(BC38),BC38,0)&lt;=$X$11),AND($X$8="AND_YES",OR(LOWER(LEFT(BC38&amp;"",2))="да",BC38=1),OR(LOWER(LEFT(CH38&amp;"",2))="да",CH38=1)),AND($X$8="OR_YES",OR(OR(LOWER(LEFT(BC38&amp;"",2))="да",BC38=1),OR(LOWER(LEFT(CH38&amp;"",2))="да",CH38=1)))),$X$14,$X$15))))))))))</f>
        <v/>
      </c>
      <c r="Y38" s="70" t="str">
        <f>IF($A38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38="#FIELD",BD38="",AND(OR($Y$8="CHANGE_PCT_GE",$Y$8="CHANGE_ABS_GE",$Y$8="COUNT_FLAG_RULE",$Y$8="AND_YES",$Y$8="OR_YES"),OR(CI38="#FIELD",CI38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38)))),IF($Y$18="LOW_MU",MAX(Настройки!$B$14,$Y$16),IF($Y$18="NEUTRAL",Настройки!$B$15,IF($Y$18="IGNORE","IGNORE",IF(OR(BD38="#FIELD",CI38="#FIELD"),"Поле не найдено","Недостаточно данных")))),IF($Y$8="SIGMOID_INC",MAX(Настройки!$B$14,$Y$16+($Y$17-$Y$16)/(1+EXP(-$Y$12*(IF(ISNUMBER(BD38),BD38,0)-$Y$11)))),IF($Y$8="SIGMOID_DEC",MAX(Настройки!$B$14,$Y$16+($Y$17-$Y$16)/(1+EXP($Y$12*(IF(ISNUMBER(BD38),BD38,0)-$Y$11)))),IF($Y$8="TOP_PERCENT",IF((COUNTIF(INDEX(Данные!$A$7:$CV$106,0,MATCH($Y$9,Данные!$A$6:$CV$6,0)),"&gt;"&amp;IF(ISNUMBER(BD38),BD38,0))+COUNTIFS(INDEX(Данные!$A$7:$CV$106,0,MATCH($Y$9,Данные!$A$6:$CV$6,0)),IF(ISNUMBER(BD38),BD38,0),Данные!$A$7:$A$106,"&lt;"&amp;$A38)+1)/COUNT(INDEX(Данные!$A$7:$CV$106,0,MATCH($Y$9,Данные!$A$6:$CV$6,0)))&lt;=$Y$11,$Y$14,$Y$15),IF($Y$8="MANUAL_MU",MAX(Настройки!$B$14,MIN(1,IF(ISNUMBER(BD38),BD38,0))),IF($Y$8="COUNT_FLAG_RULE",IF(IF(ISNUMBER(BD38),BD38,0)&lt;=$Y$11,$Y$14,IF(IF(ISNUMBER(BD38),BD38,0)&gt;=$Y$12,$Y$15,IF(OR(LOWER(LEFT(CI38&amp;"",2))="да",CI38=1),$Y$13,$Y$15))),IF(OR(AND($Y$8="YES_NO",OR(LOWER(LEFT(BD38&amp;"",2))="да",BD38=1)),AND($Y$8="THRESHOLD_GE",IF(ISNUMBER(BD38),BD38,0)&gt;=$Y$11),AND($Y$8="THRESHOLD_GT",IF(ISNUMBER(BD38),BD38,0)&gt;$Y$11),AND($Y$8="THRESHOLD_LE",IF(ISNUMBER(BD38),BD38,0)&lt;=$Y$11),AND($Y$8="THRESHOLD_LT",IF(ISNUMBER(BD38),BD38,0)&lt;$Y$11),AND($Y$8="CHANGE_PCT_GE",IF(IF(ISNUMBER(CI38),CI38,0)=0,IF(ISNUMBER(BD38),BD38,0)&gt;0,(IF(ISNUMBER(BD38),BD38,0)-IF(ISNUMBER(CI38),CI38,0))/ABS(IF(ISNUMBER(CI38),CI38,0))&gt;=$Y$11)),AND($Y$8="CHANGE_ABS_GE",ABS(IF(ISNUMBER(BD38),BD38,0)-IF(ISNUMBER(CI38),CI38,0))&gt;=$Y$11),AND($Y$8="COUNT_LT",IF(ISNUMBER(BD38),BD38,0)&lt;$Y$11),AND($Y$8="COUNT_LE",IF(ISNUMBER(BD38),BD38,0)&lt;=$Y$11),AND($Y$8="AND_YES",OR(LOWER(LEFT(BD38&amp;"",2))="да",BD38=1),OR(LOWER(LEFT(CI38&amp;"",2))="да",CI38=1)),AND($Y$8="OR_YES",OR(OR(LOWER(LEFT(BD38&amp;"",2))="да",BD38=1),OR(LOWER(LEFT(CI38&amp;"",2))="да",CI38=1)))),$Y$14,$Y$15))))))))))</f>
        <v/>
      </c>
      <c r="Z38" s="70" t="str">
        <f>IF($A38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38="#FIELD",BE38="",AND(OR($Z$8="CHANGE_PCT_GE",$Z$8="CHANGE_ABS_GE",$Z$8="COUNT_FLAG_RULE",$Z$8="AND_YES",$Z$8="OR_YES"),OR(CJ38="#FIELD",CJ38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38)))),IF($Z$18="LOW_MU",MAX(Настройки!$B$14,$Z$16),IF($Z$18="NEUTRAL",Настройки!$B$15,IF($Z$18="IGNORE","IGNORE",IF(OR(BE38="#FIELD",CJ38="#FIELD"),"Поле не найдено","Недостаточно данных")))),IF($Z$8="SIGMOID_INC",MAX(Настройки!$B$14,$Z$16+($Z$17-$Z$16)/(1+EXP(-$Z$12*(IF(ISNUMBER(BE38),BE38,0)-$Z$11)))),IF($Z$8="SIGMOID_DEC",MAX(Настройки!$B$14,$Z$16+($Z$17-$Z$16)/(1+EXP($Z$12*(IF(ISNUMBER(BE38),BE38,0)-$Z$11)))),IF($Z$8="TOP_PERCENT",IF((COUNTIF(INDEX(Данные!$A$7:$CV$106,0,MATCH($Z$9,Данные!$A$6:$CV$6,0)),"&gt;"&amp;IF(ISNUMBER(BE38),BE38,0))+COUNTIFS(INDEX(Данные!$A$7:$CV$106,0,MATCH($Z$9,Данные!$A$6:$CV$6,0)),IF(ISNUMBER(BE38),BE38,0),Данные!$A$7:$A$106,"&lt;"&amp;$A38)+1)/COUNT(INDEX(Данные!$A$7:$CV$106,0,MATCH($Z$9,Данные!$A$6:$CV$6,0)))&lt;=$Z$11,$Z$14,$Z$15),IF($Z$8="MANUAL_MU",MAX(Настройки!$B$14,MIN(1,IF(ISNUMBER(BE38),BE38,0))),IF($Z$8="COUNT_FLAG_RULE",IF(IF(ISNUMBER(BE38),BE38,0)&lt;=$Z$11,$Z$14,IF(IF(ISNUMBER(BE38),BE38,0)&gt;=$Z$12,$Z$15,IF(OR(LOWER(LEFT(CJ38&amp;"",2))="да",CJ38=1),$Z$13,$Z$15))),IF(OR(AND($Z$8="YES_NO",OR(LOWER(LEFT(BE38&amp;"",2))="да",BE38=1)),AND($Z$8="THRESHOLD_GE",IF(ISNUMBER(BE38),BE38,0)&gt;=$Z$11),AND($Z$8="THRESHOLD_GT",IF(ISNUMBER(BE38),BE38,0)&gt;$Z$11),AND($Z$8="THRESHOLD_LE",IF(ISNUMBER(BE38),BE38,0)&lt;=$Z$11),AND($Z$8="THRESHOLD_LT",IF(ISNUMBER(BE38),BE38,0)&lt;$Z$11),AND($Z$8="CHANGE_PCT_GE",IF(IF(ISNUMBER(CJ38),CJ38,0)=0,IF(ISNUMBER(BE38),BE38,0)&gt;0,(IF(ISNUMBER(BE38),BE38,0)-IF(ISNUMBER(CJ38),CJ38,0))/ABS(IF(ISNUMBER(CJ38),CJ38,0))&gt;=$Z$11)),AND($Z$8="CHANGE_ABS_GE",ABS(IF(ISNUMBER(BE38),BE38,0)-IF(ISNUMBER(CJ38),CJ38,0))&gt;=$Z$11),AND($Z$8="COUNT_LT",IF(ISNUMBER(BE38),BE38,0)&lt;$Z$11),AND($Z$8="COUNT_LE",IF(ISNUMBER(BE38),BE38,0)&lt;=$Z$11),AND($Z$8="AND_YES",OR(LOWER(LEFT(BE38&amp;"",2))="да",BE38=1),OR(LOWER(LEFT(CJ38&amp;"",2))="да",CJ38=1)),AND($Z$8="OR_YES",OR(OR(LOWER(LEFT(BE38&amp;"",2))="да",BE38=1),OR(LOWER(LEFT(CJ38&amp;"",2))="да",CJ38=1)))),$Z$14,$Z$15))))))))))</f>
        <v/>
      </c>
      <c r="AA38" s="70" t="str">
        <f>IF($A38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38="#FIELD",BF38="",AND(OR($AA$8="CHANGE_PCT_GE",$AA$8="CHANGE_ABS_GE",$AA$8="COUNT_FLAG_RULE",$AA$8="AND_YES",$AA$8="OR_YES"),OR(CK38="#FIELD",CK38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38)))),IF($AA$18="LOW_MU",MAX(Настройки!$B$14,$AA$16),IF($AA$18="NEUTRAL",Настройки!$B$15,IF($AA$18="IGNORE","IGNORE",IF(OR(BF38="#FIELD",CK38="#FIELD"),"Поле не найдено","Недостаточно данных")))),IF($AA$8="SIGMOID_INC",MAX(Настройки!$B$14,$AA$16+($AA$17-$AA$16)/(1+EXP(-$AA$12*(IF(ISNUMBER(BF38),BF38,0)-$AA$11)))),IF($AA$8="SIGMOID_DEC",MAX(Настройки!$B$14,$AA$16+($AA$17-$AA$16)/(1+EXP($AA$12*(IF(ISNUMBER(BF38),BF38,0)-$AA$11)))),IF($AA$8="TOP_PERCENT",IF((COUNTIF(INDEX(Данные!$A$7:$CV$106,0,MATCH($AA$9,Данные!$A$6:$CV$6,0)),"&gt;"&amp;IF(ISNUMBER(BF38),BF38,0))+COUNTIFS(INDEX(Данные!$A$7:$CV$106,0,MATCH($AA$9,Данные!$A$6:$CV$6,0)),IF(ISNUMBER(BF38),BF38,0),Данные!$A$7:$A$106,"&lt;"&amp;$A38)+1)/COUNT(INDEX(Данные!$A$7:$CV$106,0,MATCH($AA$9,Данные!$A$6:$CV$6,0)))&lt;=$AA$11,$AA$14,$AA$15),IF($AA$8="MANUAL_MU",MAX(Настройки!$B$14,MIN(1,IF(ISNUMBER(BF38),BF38,0))),IF($AA$8="COUNT_FLAG_RULE",IF(IF(ISNUMBER(BF38),BF38,0)&lt;=$AA$11,$AA$14,IF(IF(ISNUMBER(BF38),BF38,0)&gt;=$AA$12,$AA$15,IF(OR(LOWER(LEFT(CK38&amp;"",2))="да",CK38=1),$AA$13,$AA$15))),IF(OR(AND($AA$8="YES_NO",OR(LOWER(LEFT(BF38&amp;"",2))="да",BF38=1)),AND($AA$8="THRESHOLD_GE",IF(ISNUMBER(BF38),BF38,0)&gt;=$AA$11),AND($AA$8="THRESHOLD_GT",IF(ISNUMBER(BF38),BF38,0)&gt;$AA$11),AND($AA$8="THRESHOLD_LE",IF(ISNUMBER(BF38),BF38,0)&lt;=$AA$11),AND($AA$8="THRESHOLD_LT",IF(ISNUMBER(BF38),BF38,0)&lt;$AA$11),AND($AA$8="CHANGE_PCT_GE",IF(IF(ISNUMBER(CK38),CK38,0)=0,IF(ISNUMBER(BF38),BF38,0)&gt;0,(IF(ISNUMBER(BF38),BF38,0)-IF(ISNUMBER(CK38),CK38,0))/ABS(IF(ISNUMBER(CK38),CK38,0))&gt;=$AA$11)),AND($AA$8="CHANGE_ABS_GE",ABS(IF(ISNUMBER(BF38),BF38,0)-IF(ISNUMBER(CK38),CK38,0))&gt;=$AA$11),AND($AA$8="COUNT_LT",IF(ISNUMBER(BF38),BF38,0)&lt;$AA$11),AND($AA$8="COUNT_LE",IF(ISNUMBER(BF38),BF38,0)&lt;=$AA$11),AND($AA$8="AND_YES",OR(LOWER(LEFT(BF38&amp;"",2))="да",BF38=1),OR(LOWER(LEFT(CK38&amp;"",2))="да",CK38=1)),AND($AA$8="OR_YES",OR(OR(LOWER(LEFT(BF38&amp;"",2))="да",BF38=1),OR(LOWER(LEFT(CK38&amp;"",2))="да",CK38=1)))),$AA$14,$AA$15))))))))))</f>
        <v/>
      </c>
      <c r="AB38" s="70" t="str">
        <f>IF($A38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38="#FIELD",BG38="",AND(OR($AB$8="CHANGE_PCT_GE",$AB$8="CHANGE_ABS_GE",$AB$8="COUNT_FLAG_RULE",$AB$8="AND_YES",$AB$8="OR_YES"),OR(CL38="#FIELD",CL38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38)))),IF($AB$18="LOW_MU",MAX(Настройки!$B$14,$AB$16),IF($AB$18="NEUTRAL",Настройки!$B$15,IF($AB$18="IGNORE","IGNORE",IF(OR(BG38="#FIELD",CL38="#FIELD"),"Поле не найдено","Недостаточно данных")))),IF($AB$8="SIGMOID_INC",MAX(Настройки!$B$14,$AB$16+($AB$17-$AB$16)/(1+EXP(-$AB$12*(IF(ISNUMBER(BG38),BG38,0)-$AB$11)))),IF($AB$8="SIGMOID_DEC",MAX(Настройки!$B$14,$AB$16+($AB$17-$AB$16)/(1+EXP($AB$12*(IF(ISNUMBER(BG38),BG38,0)-$AB$11)))),IF($AB$8="TOP_PERCENT",IF((COUNTIF(INDEX(Данные!$A$7:$CV$106,0,MATCH($AB$9,Данные!$A$6:$CV$6,0)),"&gt;"&amp;IF(ISNUMBER(BG38),BG38,0))+COUNTIFS(INDEX(Данные!$A$7:$CV$106,0,MATCH($AB$9,Данные!$A$6:$CV$6,0)),IF(ISNUMBER(BG38),BG38,0),Данные!$A$7:$A$106,"&lt;"&amp;$A38)+1)/COUNT(INDEX(Данные!$A$7:$CV$106,0,MATCH($AB$9,Данные!$A$6:$CV$6,0)))&lt;=$AB$11,$AB$14,$AB$15),IF($AB$8="MANUAL_MU",MAX(Настройки!$B$14,MIN(1,IF(ISNUMBER(BG38),BG38,0))),IF($AB$8="COUNT_FLAG_RULE",IF(IF(ISNUMBER(BG38),BG38,0)&lt;=$AB$11,$AB$14,IF(IF(ISNUMBER(BG38),BG38,0)&gt;=$AB$12,$AB$15,IF(OR(LOWER(LEFT(CL38&amp;"",2))="да",CL38=1),$AB$13,$AB$15))),IF(OR(AND($AB$8="YES_NO",OR(LOWER(LEFT(BG38&amp;"",2))="да",BG38=1)),AND($AB$8="THRESHOLD_GE",IF(ISNUMBER(BG38),BG38,0)&gt;=$AB$11),AND($AB$8="THRESHOLD_GT",IF(ISNUMBER(BG38),BG38,0)&gt;$AB$11),AND($AB$8="THRESHOLD_LE",IF(ISNUMBER(BG38),BG38,0)&lt;=$AB$11),AND($AB$8="THRESHOLD_LT",IF(ISNUMBER(BG38),BG38,0)&lt;$AB$11),AND($AB$8="CHANGE_PCT_GE",IF(IF(ISNUMBER(CL38),CL38,0)=0,IF(ISNUMBER(BG38),BG38,0)&gt;0,(IF(ISNUMBER(BG38),BG38,0)-IF(ISNUMBER(CL38),CL38,0))/ABS(IF(ISNUMBER(CL38),CL38,0))&gt;=$AB$11)),AND($AB$8="CHANGE_ABS_GE",ABS(IF(ISNUMBER(BG38),BG38,0)-IF(ISNUMBER(CL38),CL38,0))&gt;=$AB$11),AND($AB$8="COUNT_LT",IF(ISNUMBER(BG38),BG38,0)&lt;$AB$11),AND($AB$8="COUNT_LE",IF(ISNUMBER(BG38),BG38,0)&lt;=$AB$11),AND($AB$8="AND_YES",OR(LOWER(LEFT(BG38&amp;"",2))="да",BG38=1),OR(LOWER(LEFT(CL38&amp;"",2))="да",CL38=1)),AND($AB$8="OR_YES",OR(OR(LOWER(LEFT(BG38&amp;"",2))="да",BG38=1),OR(LOWER(LEFT(CL38&amp;"",2))="да",CL38=1)))),$AB$14,$AB$15))))))))))</f>
        <v/>
      </c>
      <c r="AC38" s="70" t="str">
        <f>IF($A38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38="#FIELD",BH38="",AND(OR($AC$8="CHANGE_PCT_GE",$AC$8="CHANGE_ABS_GE",$AC$8="COUNT_FLAG_RULE",$AC$8="AND_YES",$AC$8="OR_YES"),OR(CM38="#FIELD",CM38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38)))),IF($AC$18="LOW_MU",MAX(Настройки!$B$14,$AC$16),IF($AC$18="NEUTRAL",Настройки!$B$15,IF($AC$18="IGNORE","IGNORE",IF(OR(BH38="#FIELD",CM38="#FIELD"),"Поле не найдено","Недостаточно данных")))),IF($AC$8="SIGMOID_INC",MAX(Настройки!$B$14,$AC$16+($AC$17-$AC$16)/(1+EXP(-$AC$12*(IF(ISNUMBER(BH38),BH38,0)-$AC$11)))),IF($AC$8="SIGMOID_DEC",MAX(Настройки!$B$14,$AC$16+($AC$17-$AC$16)/(1+EXP($AC$12*(IF(ISNUMBER(BH38),BH38,0)-$AC$11)))),IF($AC$8="TOP_PERCENT",IF((COUNTIF(INDEX(Данные!$A$7:$CV$106,0,MATCH($AC$9,Данные!$A$6:$CV$6,0)),"&gt;"&amp;IF(ISNUMBER(BH38),BH38,0))+COUNTIFS(INDEX(Данные!$A$7:$CV$106,0,MATCH($AC$9,Данные!$A$6:$CV$6,0)),IF(ISNUMBER(BH38),BH38,0),Данные!$A$7:$A$106,"&lt;"&amp;$A38)+1)/COUNT(INDEX(Данные!$A$7:$CV$106,0,MATCH($AC$9,Данные!$A$6:$CV$6,0)))&lt;=$AC$11,$AC$14,$AC$15),IF($AC$8="MANUAL_MU",MAX(Настройки!$B$14,MIN(1,IF(ISNUMBER(BH38),BH38,0))),IF($AC$8="COUNT_FLAG_RULE",IF(IF(ISNUMBER(BH38),BH38,0)&lt;=$AC$11,$AC$14,IF(IF(ISNUMBER(BH38),BH38,0)&gt;=$AC$12,$AC$15,IF(OR(LOWER(LEFT(CM38&amp;"",2))="да",CM38=1),$AC$13,$AC$15))),IF(OR(AND($AC$8="YES_NO",OR(LOWER(LEFT(BH38&amp;"",2))="да",BH38=1)),AND($AC$8="THRESHOLD_GE",IF(ISNUMBER(BH38),BH38,0)&gt;=$AC$11),AND($AC$8="THRESHOLD_GT",IF(ISNUMBER(BH38),BH38,0)&gt;$AC$11),AND($AC$8="THRESHOLD_LE",IF(ISNUMBER(BH38),BH38,0)&lt;=$AC$11),AND($AC$8="THRESHOLD_LT",IF(ISNUMBER(BH38),BH38,0)&lt;$AC$11),AND($AC$8="CHANGE_PCT_GE",IF(IF(ISNUMBER(CM38),CM38,0)=0,IF(ISNUMBER(BH38),BH38,0)&gt;0,(IF(ISNUMBER(BH38),BH38,0)-IF(ISNUMBER(CM38),CM38,0))/ABS(IF(ISNUMBER(CM38),CM38,0))&gt;=$AC$11)),AND($AC$8="CHANGE_ABS_GE",ABS(IF(ISNUMBER(BH38),BH38,0)-IF(ISNUMBER(CM38),CM38,0))&gt;=$AC$11),AND($AC$8="COUNT_LT",IF(ISNUMBER(BH38),BH38,0)&lt;$AC$11),AND($AC$8="COUNT_LE",IF(ISNUMBER(BH38),BH38,0)&lt;=$AC$11),AND($AC$8="AND_YES",OR(LOWER(LEFT(BH38&amp;"",2))="да",BH38=1),OR(LOWER(LEFT(CM38&amp;"",2))="да",CM38=1)),AND($AC$8="OR_YES",OR(OR(LOWER(LEFT(BH38&amp;"",2))="да",BH38=1),OR(LOWER(LEFT(CM38&amp;"",2))="да",CM38=1)))),$AC$14,$AC$15))))))))))</f>
        <v/>
      </c>
      <c r="AD38" s="70" t="str">
        <f>IF($A38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38="#FIELD",BI38="",AND(OR($AD$8="CHANGE_PCT_GE",$AD$8="CHANGE_ABS_GE",$AD$8="COUNT_FLAG_RULE",$AD$8="AND_YES",$AD$8="OR_YES"),OR(CN38="#FIELD",CN38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38)))),IF($AD$18="LOW_MU",MAX(Настройки!$B$14,$AD$16),IF($AD$18="NEUTRAL",Настройки!$B$15,IF($AD$18="IGNORE","IGNORE",IF(OR(BI38="#FIELD",CN38="#FIELD"),"Поле не найдено","Недостаточно данных")))),IF($AD$8="SIGMOID_INC",MAX(Настройки!$B$14,$AD$16+($AD$17-$AD$16)/(1+EXP(-$AD$12*(IF(ISNUMBER(BI38),BI38,0)-$AD$11)))),IF($AD$8="SIGMOID_DEC",MAX(Настройки!$B$14,$AD$16+($AD$17-$AD$16)/(1+EXP($AD$12*(IF(ISNUMBER(BI38),BI38,0)-$AD$11)))),IF($AD$8="TOP_PERCENT",IF((COUNTIF(INDEX(Данные!$A$7:$CV$106,0,MATCH($AD$9,Данные!$A$6:$CV$6,0)),"&gt;"&amp;IF(ISNUMBER(BI38),BI38,0))+COUNTIFS(INDEX(Данные!$A$7:$CV$106,0,MATCH($AD$9,Данные!$A$6:$CV$6,0)),IF(ISNUMBER(BI38),BI38,0),Данные!$A$7:$A$106,"&lt;"&amp;$A38)+1)/COUNT(INDEX(Данные!$A$7:$CV$106,0,MATCH($AD$9,Данные!$A$6:$CV$6,0)))&lt;=$AD$11,$AD$14,$AD$15),IF($AD$8="MANUAL_MU",MAX(Настройки!$B$14,MIN(1,IF(ISNUMBER(BI38),BI38,0))),IF($AD$8="COUNT_FLAG_RULE",IF(IF(ISNUMBER(BI38),BI38,0)&lt;=$AD$11,$AD$14,IF(IF(ISNUMBER(BI38),BI38,0)&gt;=$AD$12,$AD$15,IF(OR(LOWER(LEFT(CN38&amp;"",2))="да",CN38=1),$AD$13,$AD$15))),IF(OR(AND($AD$8="YES_NO",OR(LOWER(LEFT(BI38&amp;"",2))="да",BI38=1)),AND($AD$8="THRESHOLD_GE",IF(ISNUMBER(BI38),BI38,0)&gt;=$AD$11),AND($AD$8="THRESHOLD_GT",IF(ISNUMBER(BI38),BI38,0)&gt;$AD$11),AND($AD$8="THRESHOLD_LE",IF(ISNUMBER(BI38),BI38,0)&lt;=$AD$11),AND($AD$8="THRESHOLD_LT",IF(ISNUMBER(BI38),BI38,0)&lt;$AD$11),AND($AD$8="CHANGE_PCT_GE",IF(IF(ISNUMBER(CN38),CN38,0)=0,IF(ISNUMBER(BI38),BI38,0)&gt;0,(IF(ISNUMBER(BI38),BI38,0)-IF(ISNUMBER(CN38),CN38,0))/ABS(IF(ISNUMBER(CN38),CN38,0))&gt;=$AD$11)),AND($AD$8="CHANGE_ABS_GE",ABS(IF(ISNUMBER(BI38),BI38,0)-IF(ISNUMBER(CN38),CN38,0))&gt;=$AD$11),AND($AD$8="COUNT_LT",IF(ISNUMBER(BI38),BI38,0)&lt;$AD$11),AND($AD$8="COUNT_LE",IF(ISNUMBER(BI38),BI38,0)&lt;=$AD$11),AND($AD$8="AND_YES",OR(LOWER(LEFT(BI38&amp;"",2))="да",BI38=1),OR(LOWER(LEFT(CN38&amp;"",2))="да",CN38=1)),AND($AD$8="OR_YES",OR(OR(LOWER(LEFT(BI38&amp;"",2))="да",BI38=1),OR(LOWER(LEFT(CN38&amp;"",2))="да",CN38=1)))),$AD$14,$AD$15))))))))))</f>
        <v/>
      </c>
      <c r="AE38" s="71" t="str">
        <f>IF($A38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38="#FIELD",BJ38="",AND(OR($AE$8="CHANGE_PCT_GE",$AE$8="CHANGE_ABS_GE",$AE$8="COUNT_FLAG_RULE",$AE$8="AND_YES",$AE$8="OR_YES"),OR(CO38="#FIELD",CO38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38)))),IF($AE$18="LOW_MU",MAX(Настройки!$B$14,$AE$16),IF($AE$18="NEUTRAL",Настройки!$B$15,IF($AE$18="IGNORE","IGNORE",IF(OR(BJ38="#FIELD",CO38="#FIELD"),"Поле не найдено","Недостаточно данных")))),IF($AE$8="SIGMOID_INC",MAX(Настройки!$B$14,$AE$16+($AE$17-$AE$16)/(1+EXP(-$AE$12*(IF(ISNUMBER(BJ38),BJ38,0)-$AE$11)))),IF($AE$8="SIGMOID_DEC",MAX(Настройки!$B$14,$AE$16+($AE$17-$AE$16)/(1+EXP($AE$12*(IF(ISNUMBER(BJ38),BJ38,0)-$AE$11)))),IF($AE$8="TOP_PERCENT",IF((COUNTIF(INDEX(Данные!$A$7:$CV$106,0,MATCH($AE$9,Данные!$A$6:$CV$6,0)),"&gt;"&amp;IF(ISNUMBER(BJ38),BJ38,0))+COUNTIFS(INDEX(Данные!$A$7:$CV$106,0,MATCH($AE$9,Данные!$A$6:$CV$6,0)),IF(ISNUMBER(BJ38),BJ38,0),Данные!$A$7:$A$106,"&lt;"&amp;$A38)+1)/COUNT(INDEX(Данные!$A$7:$CV$106,0,MATCH($AE$9,Данные!$A$6:$CV$6,0)))&lt;=$AE$11,$AE$14,$AE$15),IF($AE$8="MANUAL_MU",MAX(Настройки!$B$14,MIN(1,IF(ISNUMBER(BJ38),BJ38,0))),IF($AE$8="COUNT_FLAG_RULE",IF(IF(ISNUMBER(BJ38),BJ38,0)&lt;=$AE$11,$AE$14,IF(IF(ISNUMBER(BJ38),BJ38,0)&gt;=$AE$12,$AE$15,IF(OR(LOWER(LEFT(CO38&amp;"",2))="да",CO38=1),$AE$13,$AE$15))),IF(OR(AND($AE$8="YES_NO",OR(LOWER(LEFT(BJ38&amp;"",2))="да",BJ38=1)),AND($AE$8="THRESHOLD_GE",IF(ISNUMBER(BJ38),BJ38,0)&gt;=$AE$11),AND($AE$8="THRESHOLD_GT",IF(ISNUMBER(BJ38),BJ38,0)&gt;$AE$11),AND($AE$8="THRESHOLD_LE",IF(ISNUMBER(BJ38),BJ38,0)&lt;=$AE$11),AND($AE$8="THRESHOLD_LT",IF(ISNUMBER(BJ38),BJ38,0)&lt;$AE$11),AND($AE$8="CHANGE_PCT_GE",IF(IF(ISNUMBER(CO38),CO38,0)=0,IF(ISNUMBER(BJ38),BJ38,0)&gt;0,(IF(ISNUMBER(BJ38),BJ38,0)-IF(ISNUMBER(CO38),CO38,0))/ABS(IF(ISNUMBER(CO38),CO38,0))&gt;=$AE$11)),AND($AE$8="CHANGE_ABS_GE",ABS(IF(ISNUMBER(BJ38),BJ38,0)-IF(ISNUMBER(CO38),CO38,0))&gt;=$AE$11),AND($AE$8="COUNT_LT",IF(ISNUMBER(BJ38),BJ38,0)&lt;$AE$11),AND($AE$8="COUNT_LE",IF(ISNUMBER(BJ38),BJ38,0)&lt;=$AE$11),AND($AE$8="AND_YES",OR(LOWER(LEFT(BJ38&amp;"",2))="да",BJ38=1),OR(LOWER(LEFT(CO38&amp;"",2))="да",CO38=1)),AND($AE$8="OR_YES",OR(OR(LOWER(LEFT(BJ38&amp;"",2))="да",BJ38=1),OR(LOWER(LEFT(CO38&amp;"",2))="да",CO38=1)))),$AE$14,$AE$15))))))))))</f>
        <v/>
      </c>
      <c r="AF38" s="75"/>
      <c r="AG38" s="76" t="str">
        <f>IF($A38="","",IF($B$4&lt;&gt;"Да","",IF($B$9="","",IF(COUNTIF(Данные!$A$6:$CV$6,$B$9)=0,"#FIELD",INDEX(Данные!$A$7:$CV$106,ROW()-19,MATCH($B$9,Данные!$A$6:$CV$6,0))))))</f>
        <v/>
      </c>
      <c r="AH38" s="76" t="str">
        <f>IF($A38="","",IF($C$4&lt;&gt;"Да","",IF($C$9="","",IF(COUNTIF(Данные!$A$6:$CV$6,$C$9)=0,"#FIELD",INDEX(Данные!$A$7:$CV$106,ROW()-19,MATCH($C$9,Данные!$A$6:$CV$6,0))))))</f>
        <v/>
      </c>
      <c r="AI38" s="76" t="str">
        <f>IF($A38="","",IF($D$4&lt;&gt;"Да","",IF($D$9="","",IF(COUNTIF(Данные!$A$6:$CV$6,$D$9)=0,"#FIELD",INDEX(Данные!$A$7:$CV$106,ROW()-19,MATCH($D$9,Данные!$A$6:$CV$6,0))))))</f>
        <v/>
      </c>
      <c r="AJ38" s="76" t="str">
        <f>IF($A38="","",IF($E$4&lt;&gt;"Да","",IF($E$9="","",IF(COUNTIF(Данные!$A$6:$CV$6,$E$9)=0,"#FIELD",INDEX(Данные!$A$7:$CV$106,ROW()-19,MATCH($E$9,Данные!$A$6:$CV$6,0))))))</f>
        <v/>
      </c>
      <c r="AK38" s="76" t="str">
        <f>IF($A38="","",IF($F$4&lt;&gt;"Да","",IF($F$9="","",IF(COUNTIF(Данные!$A$6:$CV$6,$F$9)=0,"#FIELD",INDEX(Данные!$A$7:$CV$106,ROW()-19,MATCH($F$9,Данные!$A$6:$CV$6,0))))))</f>
        <v/>
      </c>
      <c r="AL38" s="76" t="str">
        <f>IF($A38="","",IF($G$4&lt;&gt;"Да","",IF($G$9="","",IF(COUNTIF(Данные!$A$6:$CV$6,$G$9)=0,"#FIELD",INDEX(Данные!$A$7:$CV$106,ROW()-19,MATCH($G$9,Данные!$A$6:$CV$6,0))))))</f>
        <v/>
      </c>
      <c r="AM38" s="76" t="str">
        <f>IF($A38="","",IF($H$4&lt;&gt;"Да","",IF($H$9="","",IF(COUNTIF(Данные!$A$6:$CV$6,$H$9)=0,"#FIELD",INDEX(Данные!$A$7:$CV$106,ROW()-19,MATCH($H$9,Данные!$A$6:$CV$6,0))))))</f>
        <v/>
      </c>
      <c r="AN38" s="76" t="str">
        <f>IF($A38="","",IF($I$4&lt;&gt;"Да","",IF($I$9="","",IF(COUNTIF(Данные!$A$6:$CV$6,$I$9)=0,"#FIELD",INDEX(Данные!$A$7:$CV$106,ROW()-19,MATCH($I$9,Данные!$A$6:$CV$6,0))))))</f>
        <v/>
      </c>
      <c r="AO38" s="76" t="str">
        <f>IF($A38="","",IF($J$4&lt;&gt;"Да","",IF($J$9="","",IF(COUNTIF(Данные!$A$6:$CV$6,$J$9)=0,"#FIELD",INDEX(Данные!$A$7:$CV$106,ROW()-19,MATCH($J$9,Данные!$A$6:$CV$6,0))))))</f>
        <v/>
      </c>
      <c r="AP38" s="76" t="str">
        <f>IF($A38="","",IF($K$4&lt;&gt;"Да","",IF($K$9="","",IF(COUNTIF(Данные!$A$6:$CV$6,$K$9)=0,"#FIELD",INDEX(Данные!$A$7:$CV$106,ROW()-19,MATCH($K$9,Данные!$A$6:$CV$6,0))))))</f>
        <v/>
      </c>
      <c r="AQ38" s="76" t="str">
        <f>IF($A38="","",IF($L$4&lt;&gt;"Да","",IF($L$9="","",IF(COUNTIF(Данные!$A$6:$CV$6,$L$9)=0,"#FIELD",INDEX(Данные!$A$7:$CV$106,ROW()-19,MATCH($L$9,Данные!$A$6:$CV$6,0))))))</f>
        <v/>
      </c>
      <c r="AR38" s="76" t="str">
        <f>IF($A38="","",IF($M$4&lt;&gt;"Да","",IF($M$9="","",IF(COUNTIF(Данные!$A$6:$CV$6,$M$9)=0,"#FIELD",INDEX(Данные!$A$7:$CV$106,ROW()-19,MATCH($M$9,Данные!$A$6:$CV$6,0))))))</f>
        <v/>
      </c>
      <c r="AS38" s="76" t="str">
        <f>IF($A38="","",IF($N$4&lt;&gt;"Да","",IF($N$9="","",IF(COUNTIF(Данные!$A$6:$CV$6,$N$9)=0,"#FIELD",INDEX(Данные!$A$7:$CV$106,ROW()-19,MATCH($N$9,Данные!$A$6:$CV$6,0))))))</f>
        <v/>
      </c>
      <c r="AT38" s="76" t="str">
        <f>IF($A38="","",IF($O$4&lt;&gt;"Да","",IF($O$9="","",IF(COUNTIF(Данные!$A$6:$CV$6,$O$9)=0,"#FIELD",INDEX(Данные!$A$7:$CV$106,ROW()-19,MATCH($O$9,Данные!$A$6:$CV$6,0))))))</f>
        <v/>
      </c>
      <c r="AU38" s="76" t="str">
        <f>IF($A38="","",IF($P$4&lt;&gt;"Да","",IF($P$9="","",IF(COUNTIF(Данные!$A$6:$CV$6,$P$9)=0,"#FIELD",INDEX(Данные!$A$7:$CV$106,ROW()-19,MATCH($P$9,Данные!$A$6:$CV$6,0))))))</f>
        <v/>
      </c>
      <c r="AV38" s="76" t="str">
        <f>IF($A38="","",IF($Q$4&lt;&gt;"Да","",IF($Q$9="","",IF(COUNTIF(Данные!$A$6:$CV$6,$Q$9)=0,"#FIELD",INDEX(Данные!$A$7:$CV$106,ROW()-19,MATCH($Q$9,Данные!$A$6:$CV$6,0))))))</f>
        <v/>
      </c>
      <c r="AW38" s="76" t="str">
        <f>IF($A38="","",IF($R$4&lt;&gt;"Да","",IF($R$9="","",IF(COUNTIF(Данные!$A$6:$CV$6,$R$9)=0,"#FIELD",INDEX(Данные!$A$7:$CV$106,ROW()-19,MATCH($R$9,Данные!$A$6:$CV$6,0))))))</f>
        <v/>
      </c>
      <c r="AX38" s="76" t="str">
        <f>IF($A38="","",IF($S$4&lt;&gt;"Да","",IF($S$9="","",IF(COUNTIF(Данные!$A$6:$CV$6,$S$9)=0,"#FIELD",INDEX(Данные!$A$7:$CV$106,ROW()-19,MATCH($S$9,Данные!$A$6:$CV$6,0))))))</f>
        <v/>
      </c>
      <c r="AY38" s="76" t="str">
        <f>IF($A38="","",IF($T$4&lt;&gt;"Да","",IF($T$9="","",IF(COUNTIF(Данные!$A$6:$CV$6,$T$9)=0,"#FIELD",INDEX(Данные!$A$7:$CV$106,ROW()-19,MATCH($T$9,Данные!$A$6:$CV$6,0))))))</f>
        <v/>
      </c>
      <c r="AZ38" s="76" t="str">
        <f>IF($A38="","",IF($U$4&lt;&gt;"Да","",IF($U$9="","",IF(COUNTIF(Данные!$A$6:$CV$6,$U$9)=0,"#FIELD",INDEX(Данные!$A$7:$CV$106,ROW()-19,MATCH($U$9,Данные!$A$6:$CV$6,0))))))</f>
        <v/>
      </c>
      <c r="BA38" s="76" t="str">
        <f>IF($A38="","",IF($V$4&lt;&gt;"Да","",IF($V$9="","",IF(COUNTIF(Данные!$A$6:$CV$6,$V$9)=0,"#FIELD",INDEX(Данные!$A$7:$CV$106,ROW()-19,MATCH($V$9,Данные!$A$6:$CV$6,0))))))</f>
        <v/>
      </c>
      <c r="BB38" s="76" t="str">
        <f>IF($A38="","",IF($W$4&lt;&gt;"Да","",IF($W$9="","",IF(COUNTIF(Данные!$A$6:$CV$6,$W$9)=0,"#FIELD",INDEX(Данные!$A$7:$CV$106,ROW()-19,MATCH($W$9,Данные!$A$6:$CV$6,0))))))</f>
        <v/>
      </c>
      <c r="BC38" s="76" t="str">
        <f>IF($A38="","",IF($X$4&lt;&gt;"Да","",IF($X$9="","",IF(COUNTIF(Данные!$A$6:$CV$6,$X$9)=0,"#FIELD",INDEX(Данные!$A$7:$CV$106,ROW()-19,MATCH($X$9,Данные!$A$6:$CV$6,0))))))</f>
        <v/>
      </c>
      <c r="BD38" s="76" t="str">
        <f>IF($A38="","",IF($Y$4&lt;&gt;"Да","",IF($Y$9="","",IF(COUNTIF(Данные!$A$6:$CV$6,$Y$9)=0,"#FIELD",INDEX(Данные!$A$7:$CV$106,ROW()-19,MATCH($Y$9,Данные!$A$6:$CV$6,0))))))</f>
        <v/>
      </c>
      <c r="BE38" s="76" t="str">
        <f>IF($A38="","",IF($Z$4&lt;&gt;"Да","",IF($Z$9="","",IF(COUNTIF(Данные!$A$6:$CV$6,$Z$9)=0,"#FIELD",INDEX(Данные!$A$7:$CV$106,ROW()-19,MATCH($Z$9,Данные!$A$6:$CV$6,0))))))</f>
        <v/>
      </c>
      <c r="BF38" s="76" t="str">
        <f>IF($A38="","",IF($AA$4&lt;&gt;"Да","",IF($AA$9="","",IF(COUNTIF(Данные!$A$6:$CV$6,$AA$9)=0,"#FIELD",INDEX(Данные!$A$7:$CV$106,ROW()-19,MATCH($AA$9,Данные!$A$6:$CV$6,0))))))</f>
        <v/>
      </c>
      <c r="BG38" s="76" t="str">
        <f>IF($A38="","",IF($AB$4&lt;&gt;"Да","",IF($AB$9="","",IF(COUNTIF(Данные!$A$6:$CV$6,$AB$9)=0,"#FIELD",INDEX(Данные!$A$7:$CV$106,ROW()-19,MATCH($AB$9,Данные!$A$6:$CV$6,0))))))</f>
        <v/>
      </c>
      <c r="BH38" s="76" t="str">
        <f>IF($A38="","",IF($AC$4&lt;&gt;"Да","",IF($AC$9="","",IF(COUNTIF(Данные!$A$6:$CV$6,$AC$9)=0,"#FIELD",INDEX(Данные!$A$7:$CV$106,ROW()-19,MATCH($AC$9,Данные!$A$6:$CV$6,0))))))</f>
        <v/>
      </c>
      <c r="BI38" s="76" t="str">
        <f>IF($A38="","",IF($AD$4&lt;&gt;"Да","",IF($AD$9="","",IF(COUNTIF(Данные!$A$6:$CV$6,$AD$9)=0,"#FIELD",INDEX(Данные!$A$7:$CV$106,ROW()-19,MATCH($AD$9,Данные!$A$6:$CV$6,0))))))</f>
        <v/>
      </c>
      <c r="BJ38" s="76" t="str">
        <f>IF($A38="","",IF($AE$4&lt;&gt;"Да","",IF($AE$9="","",IF(COUNTIF(Данные!$A$6:$CV$6,$AE$9)=0,"#FIELD",INDEX(Данные!$A$7:$CV$106,ROW()-19,MATCH($AE$9,Данные!$A$6:$CV$6,0))))))</f>
        <v/>
      </c>
      <c r="BK38" s="76"/>
      <c r="BL38" s="76" t="str">
        <f>IF($A38="","",IF($B$4&lt;&gt;"Да","",IF($B$10="","",IF(COUNTIF(Данные!$A$6:$CV$6,$B$10)=0,"#FIELD",INDEX(Данные!$A$7:$CV$106,ROW()-19,MATCH($B$10,Данные!$A$6:$CV$6,0))))))</f>
        <v/>
      </c>
      <c r="BM38" s="76" t="str">
        <f>IF($A38="","",IF($C$4&lt;&gt;"Да","",IF($C$10="","",IF(COUNTIF(Данные!$A$6:$CV$6,$C$10)=0,"#FIELD",INDEX(Данные!$A$7:$CV$106,ROW()-19,MATCH($C$10,Данные!$A$6:$CV$6,0))))))</f>
        <v/>
      </c>
      <c r="BN38" s="76" t="str">
        <f>IF($A38="","",IF($D$4&lt;&gt;"Да","",IF($D$10="","",IF(COUNTIF(Данные!$A$6:$CV$6,$D$10)=0,"#FIELD",INDEX(Данные!$A$7:$CV$106,ROW()-19,MATCH($D$10,Данные!$A$6:$CV$6,0))))))</f>
        <v/>
      </c>
      <c r="BO38" s="76" t="str">
        <f>IF($A38="","",IF($E$4&lt;&gt;"Да","",IF($E$10="","",IF(COUNTIF(Данные!$A$6:$CV$6,$E$10)=0,"#FIELD",INDEX(Данные!$A$7:$CV$106,ROW()-19,MATCH($E$10,Данные!$A$6:$CV$6,0))))))</f>
        <v/>
      </c>
      <c r="BP38" s="76" t="str">
        <f>IF($A38="","",IF($F$4&lt;&gt;"Да","",IF($F$10="","",IF(COUNTIF(Данные!$A$6:$CV$6,$F$10)=0,"#FIELD",INDEX(Данные!$A$7:$CV$106,ROW()-19,MATCH($F$10,Данные!$A$6:$CV$6,0))))))</f>
        <v/>
      </c>
      <c r="BQ38" s="76" t="str">
        <f>IF($A38="","",IF($G$4&lt;&gt;"Да","",IF($G$10="","",IF(COUNTIF(Данные!$A$6:$CV$6,$G$10)=0,"#FIELD",INDEX(Данные!$A$7:$CV$106,ROW()-19,MATCH($G$10,Данные!$A$6:$CV$6,0))))))</f>
        <v/>
      </c>
      <c r="BR38" s="76" t="str">
        <f>IF($A38="","",IF($H$4&lt;&gt;"Да","",IF($H$10="","",IF(COUNTIF(Данные!$A$6:$CV$6,$H$10)=0,"#FIELD",INDEX(Данные!$A$7:$CV$106,ROW()-19,MATCH($H$10,Данные!$A$6:$CV$6,0))))))</f>
        <v/>
      </c>
      <c r="BS38" s="76" t="str">
        <f>IF($A38="","",IF($I$4&lt;&gt;"Да","",IF($I$10="","",IF(COUNTIF(Данные!$A$6:$CV$6,$I$10)=0,"#FIELD",INDEX(Данные!$A$7:$CV$106,ROW()-19,MATCH($I$10,Данные!$A$6:$CV$6,0))))))</f>
        <v/>
      </c>
      <c r="BT38" s="76" t="str">
        <f>IF($A38="","",IF($J$4&lt;&gt;"Да","",IF($J$10="","",IF(COUNTIF(Данные!$A$6:$CV$6,$J$10)=0,"#FIELD",INDEX(Данные!$A$7:$CV$106,ROW()-19,MATCH($J$10,Данные!$A$6:$CV$6,0))))))</f>
        <v/>
      </c>
      <c r="BU38" s="76" t="str">
        <f>IF($A38="","",IF($K$4&lt;&gt;"Да","",IF($K$10="","",IF(COUNTIF(Данные!$A$6:$CV$6,$K$10)=0,"#FIELD",INDEX(Данные!$A$7:$CV$106,ROW()-19,MATCH($K$10,Данные!$A$6:$CV$6,0))))))</f>
        <v/>
      </c>
      <c r="BV38" s="76" t="str">
        <f>IF($A38="","",IF($L$4&lt;&gt;"Да","",IF($L$10="","",IF(COUNTIF(Данные!$A$6:$CV$6,$L$10)=0,"#FIELD",INDEX(Данные!$A$7:$CV$106,ROW()-19,MATCH($L$10,Данные!$A$6:$CV$6,0))))))</f>
        <v/>
      </c>
      <c r="BW38" s="76" t="str">
        <f>IF($A38="","",IF($M$4&lt;&gt;"Да","",IF($M$10="","",IF(COUNTIF(Данные!$A$6:$CV$6,$M$10)=0,"#FIELD",INDEX(Данные!$A$7:$CV$106,ROW()-19,MATCH($M$10,Данные!$A$6:$CV$6,0))))))</f>
        <v/>
      </c>
      <c r="BX38" s="76" t="str">
        <f>IF($A38="","",IF($N$4&lt;&gt;"Да","",IF($N$10="","",IF(COUNTIF(Данные!$A$6:$CV$6,$N$10)=0,"#FIELD",INDEX(Данные!$A$7:$CV$106,ROW()-19,MATCH($N$10,Данные!$A$6:$CV$6,0))))))</f>
        <v/>
      </c>
      <c r="BY38" s="76" t="str">
        <f>IF($A38="","",IF($O$4&lt;&gt;"Да","",IF($O$10="","",IF(COUNTIF(Данные!$A$6:$CV$6,$O$10)=0,"#FIELD",INDEX(Данные!$A$7:$CV$106,ROW()-19,MATCH($O$10,Данные!$A$6:$CV$6,0))))))</f>
        <v/>
      </c>
      <c r="BZ38" s="76" t="str">
        <f>IF($A38="","",IF($P$4&lt;&gt;"Да","",IF($P$10="","",IF(COUNTIF(Данные!$A$6:$CV$6,$P$10)=0,"#FIELD",INDEX(Данные!$A$7:$CV$106,ROW()-19,MATCH($P$10,Данные!$A$6:$CV$6,0))))))</f>
        <v/>
      </c>
      <c r="CA38" s="76" t="str">
        <f>IF($A38="","",IF($Q$4&lt;&gt;"Да","",IF($Q$10="","",IF(COUNTIF(Данные!$A$6:$CV$6,$Q$10)=0,"#FIELD",INDEX(Данные!$A$7:$CV$106,ROW()-19,MATCH($Q$10,Данные!$A$6:$CV$6,0))))))</f>
        <v/>
      </c>
      <c r="CB38" s="76" t="str">
        <f>IF($A38="","",IF($R$4&lt;&gt;"Да","",IF($R$10="","",IF(COUNTIF(Данные!$A$6:$CV$6,$R$10)=0,"#FIELD",INDEX(Данные!$A$7:$CV$106,ROW()-19,MATCH($R$10,Данные!$A$6:$CV$6,0))))))</f>
        <v/>
      </c>
      <c r="CC38" s="76" t="str">
        <f>IF($A38="","",IF($S$4&lt;&gt;"Да","",IF($S$10="","",IF(COUNTIF(Данные!$A$6:$CV$6,$S$10)=0,"#FIELD",INDEX(Данные!$A$7:$CV$106,ROW()-19,MATCH($S$10,Данные!$A$6:$CV$6,0))))))</f>
        <v/>
      </c>
      <c r="CD38" s="76" t="str">
        <f>IF($A38="","",IF($T$4&lt;&gt;"Да","",IF($T$10="","",IF(COUNTIF(Данные!$A$6:$CV$6,$T$10)=0,"#FIELD",INDEX(Данные!$A$7:$CV$106,ROW()-19,MATCH($T$10,Данные!$A$6:$CV$6,0))))))</f>
        <v/>
      </c>
      <c r="CE38" s="76" t="str">
        <f>IF($A38="","",IF($U$4&lt;&gt;"Да","",IF($U$10="","",IF(COUNTIF(Данные!$A$6:$CV$6,$U$10)=0,"#FIELD",INDEX(Данные!$A$7:$CV$106,ROW()-19,MATCH($U$10,Данные!$A$6:$CV$6,0))))))</f>
        <v/>
      </c>
      <c r="CF38" s="76" t="str">
        <f>IF($A38="","",IF($V$4&lt;&gt;"Да","",IF($V$10="","",IF(COUNTIF(Данные!$A$6:$CV$6,$V$10)=0,"#FIELD",INDEX(Данные!$A$7:$CV$106,ROW()-19,MATCH($V$10,Данные!$A$6:$CV$6,0))))))</f>
        <v/>
      </c>
      <c r="CG38" s="76" t="str">
        <f>IF($A38="","",IF($W$4&lt;&gt;"Да","",IF($W$10="","",IF(COUNTIF(Данные!$A$6:$CV$6,$W$10)=0,"#FIELD",INDEX(Данные!$A$7:$CV$106,ROW()-19,MATCH($W$10,Данные!$A$6:$CV$6,0))))))</f>
        <v/>
      </c>
      <c r="CH38" s="76" t="str">
        <f>IF($A38="","",IF($X$4&lt;&gt;"Да","",IF($X$10="","",IF(COUNTIF(Данные!$A$6:$CV$6,$X$10)=0,"#FIELD",INDEX(Данные!$A$7:$CV$106,ROW()-19,MATCH($X$10,Данные!$A$6:$CV$6,0))))))</f>
        <v/>
      </c>
      <c r="CI38" s="76" t="str">
        <f>IF($A38="","",IF($Y$4&lt;&gt;"Да","",IF($Y$10="","",IF(COUNTIF(Данные!$A$6:$CV$6,$Y$10)=0,"#FIELD",INDEX(Данные!$A$7:$CV$106,ROW()-19,MATCH($Y$10,Данные!$A$6:$CV$6,0))))))</f>
        <v/>
      </c>
      <c r="CJ38" s="76" t="str">
        <f>IF($A38="","",IF($Z$4&lt;&gt;"Да","",IF($Z$10="","",IF(COUNTIF(Данные!$A$6:$CV$6,$Z$10)=0,"#FIELD",INDEX(Данные!$A$7:$CV$106,ROW()-19,MATCH($Z$10,Данные!$A$6:$CV$6,0))))))</f>
        <v/>
      </c>
      <c r="CK38" s="76" t="str">
        <f>IF($A38="","",IF($AA$4&lt;&gt;"Да","",IF($AA$10="","",IF(COUNTIF(Данные!$A$6:$CV$6,$AA$10)=0,"#FIELD",INDEX(Данные!$A$7:$CV$106,ROW()-19,MATCH($AA$10,Данные!$A$6:$CV$6,0))))))</f>
        <v/>
      </c>
      <c r="CL38" s="76" t="str">
        <f>IF($A38="","",IF($AB$4&lt;&gt;"Да","",IF($AB$10="","",IF(COUNTIF(Данные!$A$6:$CV$6,$AB$10)=0,"#FIELD",INDEX(Данные!$A$7:$CV$106,ROW()-19,MATCH($AB$10,Данные!$A$6:$CV$6,0))))))</f>
        <v/>
      </c>
      <c r="CM38" s="76" t="str">
        <f>IF($A38="","",IF($AC$4&lt;&gt;"Да","",IF($AC$10="","",IF(COUNTIF(Данные!$A$6:$CV$6,$AC$10)=0,"#FIELD",INDEX(Данные!$A$7:$CV$106,ROW()-19,MATCH($AC$10,Данные!$A$6:$CV$6,0))))))</f>
        <v/>
      </c>
      <c r="CN38" s="76" t="str">
        <f>IF($A38="","",IF($AD$4&lt;&gt;"Да","",IF($AD$10="","",IF(COUNTIF(Данные!$A$6:$CV$6,$AD$10)=0,"#FIELD",INDEX(Данные!$A$7:$CV$106,ROW()-19,MATCH($AD$10,Данные!$A$6:$CV$6,0))))))</f>
        <v/>
      </c>
      <c r="CO38" s="77" t="str">
        <f>IF($A38="","",IF($AE$4&lt;&gt;"Да","",IF($AE$10="","",IF(COUNTIF(Данные!$A$6:$CV$6,$AE$10)=0,"#FIELD",INDEX(Данные!$A$7:$CV$106,ROW()-19,MATCH($AE$10,Данные!$A$6:$CV$6,0))))))</f>
        <v/>
      </c>
    </row>
    <row r="39" spans="1:93">
      <c r="A39" s="24" t="str">
        <f>IF(Данные!A26="","",Данные!A26)</f>
        <v/>
      </c>
      <c r="B39" s="19" t="str">
        <f>IF($A39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39="#FIELD",AG39="",AND(OR($B$8="CHANGE_PCT_GE",$B$8="CHANGE_ABS_GE",$B$8="COUNT_FLAG_RULE",$B$8="AND_YES",$B$8="OR_YES"),OR(BL39="#FIELD",BL39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39)))),IF($B$18="LOW_MU",MAX(Настройки!$B$14,$B$16),IF($B$18="NEUTRAL",Настройки!$B$15,IF($B$18="IGNORE","IGNORE",IF(OR(AG39="#FIELD",BL39="#FIELD"),"Поле не найдено","Недостаточно данных")))),IF($B$8="SIGMOID_INC",MAX(Настройки!$B$14,$B$16+($B$17-$B$16)/(1+EXP(-$B$12*(IF(ISNUMBER(AG39),AG39,0)-$B$11)))),IF($B$8="SIGMOID_DEC",MAX(Настройки!$B$14,$B$16+($B$17-$B$16)/(1+EXP($B$12*(IF(ISNUMBER(AG39),AG39,0)-$B$11)))),IF($B$8="TOP_PERCENT",IF((COUNTIF(INDEX(Данные!$A$7:$CV$106,0,MATCH($B$9,Данные!$A$6:$CV$6,0)),"&gt;"&amp;IF(ISNUMBER(AG39),AG39,0))+COUNTIFS(INDEX(Данные!$A$7:$CV$106,0,MATCH($B$9,Данные!$A$6:$CV$6,0)),IF(ISNUMBER(AG39),AG39,0),Данные!$A$7:$A$106,"&lt;"&amp;$A39)+1)/COUNT(INDEX(Данные!$A$7:$CV$106,0,MATCH($B$9,Данные!$A$6:$CV$6,0)))&lt;=$B$11,$B$14,$B$15),IF($B$8="MANUAL_MU",MAX(Настройки!$B$14,MIN(1,IF(ISNUMBER(AG39),AG39,0))),IF($B$8="COUNT_FLAG_RULE",IF(IF(ISNUMBER(AG39),AG39,0)&lt;=$B$11,$B$14,IF(IF(ISNUMBER(AG39),AG39,0)&gt;=$B$12,$B$15,IF(OR(LOWER(LEFT(BL39&amp;"",2))="да",BL39=1),$B$13,$B$15))),IF(OR(AND($B$8="YES_NO",OR(LOWER(LEFT(AG39&amp;"",2))="да",AG39=1)),AND($B$8="THRESHOLD_GE",IF(ISNUMBER(AG39),AG39,0)&gt;=$B$11),AND($B$8="THRESHOLD_GT",IF(ISNUMBER(AG39),AG39,0)&gt;$B$11),AND($B$8="THRESHOLD_LE",IF(ISNUMBER(AG39),AG39,0)&lt;=$B$11),AND($B$8="THRESHOLD_LT",IF(ISNUMBER(AG39),AG39,0)&lt;$B$11),AND($B$8="CHANGE_PCT_GE",IF(IF(ISNUMBER(BL39),BL39,0)=0,IF(ISNUMBER(AG39),AG39,0)&gt;0,(IF(ISNUMBER(AG39),AG39,0)-IF(ISNUMBER(BL39),BL39,0))/ABS(IF(ISNUMBER(BL39),BL39,0))&gt;=$B$11)),AND($B$8="CHANGE_ABS_GE",ABS(IF(ISNUMBER(AG39),AG39,0)-IF(ISNUMBER(BL39),BL39,0))&gt;=$B$11),AND($B$8="COUNT_LT",IF(ISNUMBER(AG39),AG39,0)&lt;$B$11),AND($B$8="COUNT_LE",IF(ISNUMBER(AG39),AG39,0)&lt;=$B$11),AND($B$8="AND_YES",OR(LOWER(LEFT(AG39&amp;"",2))="да",AG39=1),OR(LOWER(LEFT(BL39&amp;"",2))="да",BL39=1)),AND($B$8="OR_YES",OR(OR(LOWER(LEFT(AG39&amp;"",2))="да",AG39=1),OR(LOWER(LEFT(BL39&amp;"",2))="да",BL39=1)))),$B$14,$B$15))))))))))</f>
        <v/>
      </c>
      <c r="C39" s="19" t="str">
        <f>IF($A39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39="#FIELD",AH39="",AND(OR($C$8="CHANGE_PCT_GE",$C$8="CHANGE_ABS_GE",$C$8="COUNT_FLAG_RULE",$C$8="AND_YES",$C$8="OR_YES"),OR(BM39="#FIELD",BM39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39)))),IF($C$18="LOW_MU",MAX(Настройки!$B$14,$C$16),IF($C$18="NEUTRAL",Настройки!$B$15,IF($C$18="IGNORE","IGNORE",IF(OR(AH39="#FIELD",BM39="#FIELD"),"Поле не найдено","Недостаточно данных")))),IF($C$8="SIGMOID_INC",MAX(Настройки!$B$14,$C$16+($C$17-$C$16)/(1+EXP(-$C$12*(IF(ISNUMBER(AH39),AH39,0)-$C$11)))),IF($C$8="SIGMOID_DEC",MAX(Настройки!$B$14,$C$16+($C$17-$C$16)/(1+EXP($C$12*(IF(ISNUMBER(AH39),AH39,0)-$C$11)))),IF($C$8="TOP_PERCENT",IF((COUNTIF(INDEX(Данные!$A$7:$CV$106,0,MATCH($C$9,Данные!$A$6:$CV$6,0)),"&gt;"&amp;IF(ISNUMBER(AH39),AH39,0))+COUNTIFS(INDEX(Данные!$A$7:$CV$106,0,MATCH($C$9,Данные!$A$6:$CV$6,0)),IF(ISNUMBER(AH39),AH39,0),Данные!$A$7:$A$106,"&lt;"&amp;$A39)+1)/COUNT(INDEX(Данные!$A$7:$CV$106,0,MATCH($C$9,Данные!$A$6:$CV$6,0)))&lt;=$C$11,$C$14,$C$15),IF($C$8="MANUAL_MU",MAX(Настройки!$B$14,MIN(1,IF(ISNUMBER(AH39),AH39,0))),IF($C$8="COUNT_FLAG_RULE",IF(IF(ISNUMBER(AH39),AH39,0)&lt;=$C$11,$C$14,IF(IF(ISNUMBER(AH39),AH39,0)&gt;=$C$12,$C$15,IF(OR(LOWER(LEFT(BM39&amp;"",2))="да",BM39=1),$C$13,$C$15))),IF(OR(AND($C$8="YES_NO",OR(LOWER(LEFT(AH39&amp;"",2))="да",AH39=1)),AND($C$8="THRESHOLD_GE",IF(ISNUMBER(AH39),AH39,0)&gt;=$C$11),AND($C$8="THRESHOLD_GT",IF(ISNUMBER(AH39),AH39,0)&gt;$C$11),AND($C$8="THRESHOLD_LE",IF(ISNUMBER(AH39),AH39,0)&lt;=$C$11),AND($C$8="THRESHOLD_LT",IF(ISNUMBER(AH39),AH39,0)&lt;$C$11),AND($C$8="CHANGE_PCT_GE",IF(IF(ISNUMBER(BM39),BM39,0)=0,IF(ISNUMBER(AH39),AH39,0)&gt;0,(IF(ISNUMBER(AH39),AH39,0)-IF(ISNUMBER(BM39),BM39,0))/ABS(IF(ISNUMBER(BM39),BM39,0))&gt;=$C$11)),AND($C$8="CHANGE_ABS_GE",ABS(IF(ISNUMBER(AH39),AH39,0)-IF(ISNUMBER(BM39),BM39,0))&gt;=$C$11),AND($C$8="COUNT_LT",IF(ISNUMBER(AH39),AH39,0)&lt;$C$11),AND($C$8="COUNT_LE",IF(ISNUMBER(AH39),AH39,0)&lt;=$C$11),AND($C$8="AND_YES",OR(LOWER(LEFT(AH39&amp;"",2))="да",AH39=1),OR(LOWER(LEFT(BM39&amp;"",2))="да",BM39=1)),AND($C$8="OR_YES",OR(OR(LOWER(LEFT(AH39&amp;"",2))="да",AH39=1),OR(LOWER(LEFT(BM39&amp;"",2))="да",BM39=1)))),$C$14,$C$15))))))))))</f>
        <v/>
      </c>
      <c r="D39" s="19" t="str">
        <f>IF($A39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39="#FIELD",AI39="",AND(OR($D$8="CHANGE_PCT_GE",$D$8="CHANGE_ABS_GE",$D$8="COUNT_FLAG_RULE",$D$8="AND_YES",$D$8="OR_YES"),OR(BN39="#FIELD",BN39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39)))),IF($D$18="LOW_MU",MAX(Настройки!$B$14,$D$16),IF($D$18="NEUTRAL",Настройки!$B$15,IF($D$18="IGNORE","IGNORE",IF(OR(AI39="#FIELD",BN39="#FIELD"),"Поле не найдено","Недостаточно данных")))),IF($D$8="SIGMOID_INC",MAX(Настройки!$B$14,$D$16+($D$17-$D$16)/(1+EXP(-$D$12*(IF(ISNUMBER(AI39),AI39,0)-$D$11)))),IF($D$8="SIGMOID_DEC",MAX(Настройки!$B$14,$D$16+($D$17-$D$16)/(1+EXP($D$12*(IF(ISNUMBER(AI39),AI39,0)-$D$11)))),IF($D$8="TOP_PERCENT",IF((COUNTIF(INDEX(Данные!$A$7:$CV$106,0,MATCH($D$9,Данные!$A$6:$CV$6,0)),"&gt;"&amp;IF(ISNUMBER(AI39),AI39,0))+COUNTIFS(INDEX(Данные!$A$7:$CV$106,0,MATCH($D$9,Данные!$A$6:$CV$6,0)),IF(ISNUMBER(AI39),AI39,0),Данные!$A$7:$A$106,"&lt;"&amp;$A39)+1)/COUNT(INDEX(Данные!$A$7:$CV$106,0,MATCH($D$9,Данные!$A$6:$CV$6,0)))&lt;=$D$11,$D$14,$D$15),IF($D$8="MANUAL_MU",MAX(Настройки!$B$14,MIN(1,IF(ISNUMBER(AI39),AI39,0))),IF($D$8="COUNT_FLAG_RULE",IF(IF(ISNUMBER(AI39),AI39,0)&lt;=$D$11,$D$14,IF(IF(ISNUMBER(AI39),AI39,0)&gt;=$D$12,$D$15,IF(OR(LOWER(LEFT(BN39&amp;"",2))="да",BN39=1),$D$13,$D$15))),IF(OR(AND($D$8="YES_NO",OR(LOWER(LEFT(AI39&amp;"",2))="да",AI39=1)),AND($D$8="THRESHOLD_GE",IF(ISNUMBER(AI39),AI39,0)&gt;=$D$11),AND($D$8="THRESHOLD_GT",IF(ISNUMBER(AI39),AI39,0)&gt;$D$11),AND($D$8="THRESHOLD_LE",IF(ISNUMBER(AI39),AI39,0)&lt;=$D$11),AND($D$8="THRESHOLD_LT",IF(ISNUMBER(AI39),AI39,0)&lt;$D$11),AND($D$8="CHANGE_PCT_GE",IF(IF(ISNUMBER(BN39),BN39,0)=0,IF(ISNUMBER(AI39),AI39,0)&gt;0,(IF(ISNUMBER(AI39),AI39,0)-IF(ISNUMBER(BN39),BN39,0))/ABS(IF(ISNUMBER(BN39),BN39,0))&gt;=$D$11)),AND($D$8="CHANGE_ABS_GE",ABS(IF(ISNUMBER(AI39),AI39,0)-IF(ISNUMBER(BN39),BN39,0))&gt;=$D$11),AND($D$8="COUNT_LT",IF(ISNUMBER(AI39),AI39,0)&lt;$D$11),AND($D$8="COUNT_LE",IF(ISNUMBER(AI39),AI39,0)&lt;=$D$11),AND($D$8="AND_YES",OR(LOWER(LEFT(AI39&amp;"",2))="да",AI39=1),OR(LOWER(LEFT(BN39&amp;"",2))="да",BN39=1)),AND($D$8="OR_YES",OR(OR(LOWER(LEFT(AI39&amp;"",2))="да",AI39=1),OR(LOWER(LEFT(BN39&amp;"",2))="да",BN39=1)))),$D$14,$D$15))))))))))</f>
        <v/>
      </c>
      <c r="E39" s="19" t="str">
        <f>IF($A39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39="#FIELD",AJ39="",AND(OR($E$8="CHANGE_PCT_GE",$E$8="CHANGE_ABS_GE",$E$8="COUNT_FLAG_RULE",$E$8="AND_YES",$E$8="OR_YES"),OR(BO39="#FIELD",BO39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39)))),IF($E$18="LOW_MU",MAX(Настройки!$B$14,$E$16),IF($E$18="NEUTRAL",Настройки!$B$15,IF($E$18="IGNORE","IGNORE",IF(OR(AJ39="#FIELD",BO39="#FIELD"),"Поле не найдено","Недостаточно данных")))),IF($E$8="SIGMOID_INC",MAX(Настройки!$B$14,$E$16+($E$17-$E$16)/(1+EXP(-$E$12*(IF(ISNUMBER(AJ39),AJ39,0)-$E$11)))),IF($E$8="SIGMOID_DEC",MAX(Настройки!$B$14,$E$16+($E$17-$E$16)/(1+EXP($E$12*(IF(ISNUMBER(AJ39),AJ39,0)-$E$11)))),IF($E$8="TOP_PERCENT",IF((COUNTIF(INDEX(Данные!$A$7:$CV$106,0,MATCH($E$9,Данные!$A$6:$CV$6,0)),"&gt;"&amp;IF(ISNUMBER(AJ39),AJ39,0))+COUNTIFS(INDEX(Данные!$A$7:$CV$106,0,MATCH($E$9,Данные!$A$6:$CV$6,0)),IF(ISNUMBER(AJ39),AJ39,0),Данные!$A$7:$A$106,"&lt;"&amp;$A39)+1)/COUNT(INDEX(Данные!$A$7:$CV$106,0,MATCH($E$9,Данные!$A$6:$CV$6,0)))&lt;=$E$11,$E$14,$E$15),IF($E$8="MANUAL_MU",MAX(Настройки!$B$14,MIN(1,IF(ISNUMBER(AJ39),AJ39,0))),IF($E$8="COUNT_FLAG_RULE",IF(IF(ISNUMBER(AJ39),AJ39,0)&lt;=$E$11,$E$14,IF(IF(ISNUMBER(AJ39),AJ39,0)&gt;=$E$12,$E$15,IF(OR(LOWER(LEFT(BO39&amp;"",2))="да",BO39=1),$E$13,$E$15))),IF(OR(AND($E$8="YES_NO",OR(LOWER(LEFT(AJ39&amp;"",2))="да",AJ39=1)),AND($E$8="THRESHOLD_GE",IF(ISNUMBER(AJ39),AJ39,0)&gt;=$E$11),AND($E$8="THRESHOLD_GT",IF(ISNUMBER(AJ39),AJ39,0)&gt;$E$11),AND($E$8="THRESHOLD_LE",IF(ISNUMBER(AJ39),AJ39,0)&lt;=$E$11),AND($E$8="THRESHOLD_LT",IF(ISNUMBER(AJ39),AJ39,0)&lt;$E$11),AND($E$8="CHANGE_PCT_GE",IF(IF(ISNUMBER(BO39),BO39,0)=0,IF(ISNUMBER(AJ39),AJ39,0)&gt;0,(IF(ISNUMBER(AJ39),AJ39,0)-IF(ISNUMBER(BO39),BO39,0))/ABS(IF(ISNUMBER(BO39),BO39,0))&gt;=$E$11)),AND($E$8="CHANGE_ABS_GE",ABS(IF(ISNUMBER(AJ39),AJ39,0)-IF(ISNUMBER(BO39),BO39,0))&gt;=$E$11),AND($E$8="COUNT_LT",IF(ISNUMBER(AJ39),AJ39,0)&lt;$E$11),AND($E$8="COUNT_LE",IF(ISNUMBER(AJ39),AJ39,0)&lt;=$E$11),AND($E$8="AND_YES",OR(LOWER(LEFT(AJ39&amp;"",2))="да",AJ39=1),OR(LOWER(LEFT(BO39&amp;"",2))="да",BO39=1)),AND($E$8="OR_YES",OR(OR(LOWER(LEFT(AJ39&amp;"",2))="да",AJ39=1),OR(LOWER(LEFT(BO39&amp;"",2))="да",BO39=1)))),$E$14,$E$15))))))))))</f>
        <v/>
      </c>
      <c r="F39" s="19" t="str">
        <f>IF($A39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39="#FIELD",AK39="",AND(OR($F$8="CHANGE_PCT_GE",$F$8="CHANGE_ABS_GE",$F$8="COUNT_FLAG_RULE",$F$8="AND_YES",$F$8="OR_YES"),OR(BP39="#FIELD",BP39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39)))),IF($F$18="LOW_MU",MAX(Настройки!$B$14,$F$16),IF($F$18="NEUTRAL",Настройки!$B$15,IF($F$18="IGNORE","IGNORE",IF(OR(AK39="#FIELD",BP39="#FIELD"),"Поле не найдено","Недостаточно данных")))),IF($F$8="SIGMOID_INC",MAX(Настройки!$B$14,$F$16+($F$17-$F$16)/(1+EXP(-$F$12*(IF(ISNUMBER(AK39),AK39,0)-$F$11)))),IF($F$8="SIGMOID_DEC",MAX(Настройки!$B$14,$F$16+($F$17-$F$16)/(1+EXP($F$12*(IF(ISNUMBER(AK39),AK39,0)-$F$11)))),IF($F$8="TOP_PERCENT",IF((COUNTIF(INDEX(Данные!$A$7:$CV$106,0,MATCH($F$9,Данные!$A$6:$CV$6,0)),"&gt;"&amp;IF(ISNUMBER(AK39),AK39,0))+COUNTIFS(INDEX(Данные!$A$7:$CV$106,0,MATCH($F$9,Данные!$A$6:$CV$6,0)),IF(ISNUMBER(AK39),AK39,0),Данные!$A$7:$A$106,"&lt;"&amp;$A39)+1)/COUNT(INDEX(Данные!$A$7:$CV$106,0,MATCH($F$9,Данные!$A$6:$CV$6,0)))&lt;=$F$11,$F$14,$F$15),IF($F$8="MANUAL_MU",MAX(Настройки!$B$14,MIN(1,IF(ISNUMBER(AK39),AK39,0))),IF($F$8="COUNT_FLAG_RULE",IF(IF(ISNUMBER(AK39),AK39,0)&lt;=$F$11,$F$14,IF(IF(ISNUMBER(AK39),AK39,0)&gt;=$F$12,$F$15,IF(OR(LOWER(LEFT(BP39&amp;"",2))="да",BP39=1),$F$13,$F$15))),IF(OR(AND($F$8="YES_NO",OR(LOWER(LEFT(AK39&amp;"",2))="да",AK39=1)),AND($F$8="THRESHOLD_GE",IF(ISNUMBER(AK39),AK39,0)&gt;=$F$11),AND($F$8="THRESHOLD_GT",IF(ISNUMBER(AK39),AK39,0)&gt;$F$11),AND($F$8="THRESHOLD_LE",IF(ISNUMBER(AK39),AK39,0)&lt;=$F$11),AND($F$8="THRESHOLD_LT",IF(ISNUMBER(AK39),AK39,0)&lt;$F$11),AND($F$8="CHANGE_PCT_GE",IF(IF(ISNUMBER(BP39),BP39,0)=0,IF(ISNUMBER(AK39),AK39,0)&gt;0,(IF(ISNUMBER(AK39),AK39,0)-IF(ISNUMBER(BP39),BP39,0))/ABS(IF(ISNUMBER(BP39),BP39,0))&gt;=$F$11)),AND($F$8="CHANGE_ABS_GE",ABS(IF(ISNUMBER(AK39),AK39,0)-IF(ISNUMBER(BP39),BP39,0))&gt;=$F$11),AND($F$8="COUNT_LT",IF(ISNUMBER(AK39),AK39,0)&lt;$F$11),AND($F$8="COUNT_LE",IF(ISNUMBER(AK39),AK39,0)&lt;=$F$11),AND($F$8="AND_YES",OR(LOWER(LEFT(AK39&amp;"",2))="да",AK39=1),OR(LOWER(LEFT(BP39&amp;"",2))="да",BP39=1)),AND($F$8="OR_YES",OR(OR(LOWER(LEFT(AK39&amp;"",2))="да",AK39=1),OR(LOWER(LEFT(BP39&amp;"",2))="да",BP39=1)))),$F$14,$F$15))))))))))</f>
        <v/>
      </c>
      <c r="G39" s="19" t="str">
        <f>IF($A39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39="#FIELD",AL39="",AND(OR($G$8="CHANGE_PCT_GE",$G$8="CHANGE_ABS_GE",$G$8="COUNT_FLAG_RULE",$G$8="AND_YES",$G$8="OR_YES"),OR(BQ39="#FIELD",BQ39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39)))),IF($G$18="LOW_MU",MAX(Настройки!$B$14,$G$16),IF($G$18="NEUTRAL",Настройки!$B$15,IF($G$18="IGNORE","IGNORE",IF(OR(AL39="#FIELD",BQ39="#FIELD"),"Поле не найдено","Недостаточно данных")))),IF($G$8="SIGMOID_INC",MAX(Настройки!$B$14,$G$16+($G$17-$G$16)/(1+EXP(-$G$12*(IF(ISNUMBER(AL39),AL39,0)-$G$11)))),IF($G$8="SIGMOID_DEC",MAX(Настройки!$B$14,$G$16+($G$17-$G$16)/(1+EXP($G$12*(IF(ISNUMBER(AL39),AL39,0)-$G$11)))),IF($G$8="TOP_PERCENT",IF((COUNTIF(INDEX(Данные!$A$7:$CV$106,0,MATCH($G$9,Данные!$A$6:$CV$6,0)),"&gt;"&amp;IF(ISNUMBER(AL39),AL39,0))+COUNTIFS(INDEX(Данные!$A$7:$CV$106,0,MATCH($G$9,Данные!$A$6:$CV$6,0)),IF(ISNUMBER(AL39),AL39,0),Данные!$A$7:$A$106,"&lt;"&amp;$A39)+1)/COUNT(INDEX(Данные!$A$7:$CV$106,0,MATCH($G$9,Данные!$A$6:$CV$6,0)))&lt;=$G$11,$G$14,$G$15),IF($G$8="MANUAL_MU",MAX(Настройки!$B$14,MIN(1,IF(ISNUMBER(AL39),AL39,0))),IF($G$8="COUNT_FLAG_RULE",IF(IF(ISNUMBER(AL39),AL39,0)&lt;=$G$11,$G$14,IF(IF(ISNUMBER(AL39),AL39,0)&gt;=$G$12,$G$15,IF(OR(LOWER(LEFT(BQ39&amp;"",2))="да",BQ39=1),$G$13,$G$15))),IF(OR(AND($G$8="YES_NO",OR(LOWER(LEFT(AL39&amp;"",2))="да",AL39=1)),AND($G$8="THRESHOLD_GE",IF(ISNUMBER(AL39),AL39,0)&gt;=$G$11),AND($G$8="THRESHOLD_GT",IF(ISNUMBER(AL39),AL39,0)&gt;$G$11),AND($G$8="THRESHOLD_LE",IF(ISNUMBER(AL39),AL39,0)&lt;=$G$11),AND($G$8="THRESHOLD_LT",IF(ISNUMBER(AL39),AL39,0)&lt;$G$11),AND($G$8="CHANGE_PCT_GE",IF(IF(ISNUMBER(BQ39),BQ39,0)=0,IF(ISNUMBER(AL39),AL39,0)&gt;0,(IF(ISNUMBER(AL39),AL39,0)-IF(ISNUMBER(BQ39),BQ39,0))/ABS(IF(ISNUMBER(BQ39),BQ39,0))&gt;=$G$11)),AND($G$8="CHANGE_ABS_GE",ABS(IF(ISNUMBER(AL39),AL39,0)-IF(ISNUMBER(BQ39),BQ39,0))&gt;=$G$11),AND($G$8="COUNT_LT",IF(ISNUMBER(AL39),AL39,0)&lt;$G$11),AND($G$8="COUNT_LE",IF(ISNUMBER(AL39),AL39,0)&lt;=$G$11),AND($G$8="AND_YES",OR(LOWER(LEFT(AL39&amp;"",2))="да",AL39=1),OR(LOWER(LEFT(BQ39&amp;"",2))="да",BQ39=1)),AND($G$8="OR_YES",OR(OR(LOWER(LEFT(AL39&amp;"",2))="да",AL39=1),OR(LOWER(LEFT(BQ39&amp;"",2))="да",BQ39=1)))),$G$14,$G$15))))))))))</f>
        <v/>
      </c>
      <c r="H39" s="19" t="str">
        <f>IF($A39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39="#FIELD",AM39="",AND(OR($H$8="CHANGE_PCT_GE",$H$8="CHANGE_ABS_GE",$H$8="COUNT_FLAG_RULE",$H$8="AND_YES",$H$8="OR_YES"),OR(BR39="#FIELD",BR39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39)))),IF($H$18="LOW_MU",MAX(Настройки!$B$14,$H$16),IF($H$18="NEUTRAL",Настройки!$B$15,IF($H$18="IGNORE","IGNORE",IF(OR(AM39="#FIELD",BR39="#FIELD"),"Поле не найдено","Недостаточно данных")))),IF($H$8="SIGMOID_INC",MAX(Настройки!$B$14,$H$16+($H$17-$H$16)/(1+EXP(-$H$12*(IF(ISNUMBER(AM39),AM39,0)-$H$11)))),IF($H$8="SIGMOID_DEC",MAX(Настройки!$B$14,$H$16+($H$17-$H$16)/(1+EXP($H$12*(IF(ISNUMBER(AM39),AM39,0)-$H$11)))),IF($H$8="TOP_PERCENT",IF((COUNTIF(INDEX(Данные!$A$7:$CV$106,0,MATCH($H$9,Данные!$A$6:$CV$6,0)),"&gt;"&amp;IF(ISNUMBER(AM39),AM39,0))+COUNTIFS(INDEX(Данные!$A$7:$CV$106,0,MATCH($H$9,Данные!$A$6:$CV$6,0)),IF(ISNUMBER(AM39),AM39,0),Данные!$A$7:$A$106,"&lt;"&amp;$A39)+1)/COUNT(INDEX(Данные!$A$7:$CV$106,0,MATCH($H$9,Данные!$A$6:$CV$6,0)))&lt;=$H$11,$H$14,$H$15),IF($H$8="MANUAL_MU",MAX(Настройки!$B$14,MIN(1,IF(ISNUMBER(AM39),AM39,0))),IF($H$8="COUNT_FLAG_RULE",IF(IF(ISNUMBER(AM39),AM39,0)&lt;=$H$11,$H$14,IF(IF(ISNUMBER(AM39),AM39,0)&gt;=$H$12,$H$15,IF(OR(LOWER(LEFT(BR39&amp;"",2))="да",BR39=1),$H$13,$H$15))),IF(OR(AND($H$8="YES_NO",OR(LOWER(LEFT(AM39&amp;"",2))="да",AM39=1)),AND($H$8="THRESHOLD_GE",IF(ISNUMBER(AM39),AM39,0)&gt;=$H$11),AND($H$8="THRESHOLD_GT",IF(ISNUMBER(AM39),AM39,0)&gt;$H$11),AND($H$8="THRESHOLD_LE",IF(ISNUMBER(AM39),AM39,0)&lt;=$H$11),AND($H$8="THRESHOLD_LT",IF(ISNUMBER(AM39),AM39,0)&lt;$H$11),AND($H$8="CHANGE_PCT_GE",IF(IF(ISNUMBER(BR39),BR39,0)=0,IF(ISNUMBER(AM39),AM39,0)&gt;0,(IF(ISNUMBER(AM39),AM39,0)-IF(ISNUMBER(BR39),BR39,0))/ABS(IF(ISNUMBER(BR39),BR39,0))&gt;=$H$11)),AND($H$8="CHANGE_ABS_GE",ABS(IF(ISNUMBER(AM39),AM39,0)-IF(ISNUMBER(BR39),BR39,0))&gt;=$H$11),AND($H$8="COUNT_LT",IF(ISNUMBER(AM39),AM39,0)&lt;$H$11),AND($H$8="COUNT_LE",IF(ISNUMBER(AM39),AM39,0)&lt;=$H$11),AND($H$8="AND_YES",OR(LOWER(LEFT(AM39&amp;"",2))="да",AM39=1),OR(LOWER(LEFT(BR39&amp;"",2))="да",BR39=1)),AND($H$8="OR_YES",OR(OR(LOWER(LEFT(AM39&amp;"",2))="да",AM39=1),OR(LOWER(LEFT(BR39&amp;"",2))="да",BR39=1)))),$H$14,$H$15))))))))))</f>
        <v/>
      </c>
      <c r="I39" s="19" t="str">
        <f>IF($A39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39="#FIELD",AN39="",AND(OR($I$8="CHANGE_PCT_GE",$I$8="CHANGE_ABS_GE",$I$8="COUNT_FLAG_RULE",$I$8="AND_YES",$I$8="OR_YES"),OR(BS39="#FIELD",BS39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39)))),IF($I$18="LOW_MU",MAX(Настройки!$B$14,$I$16),IF($I$18="NEUTRAL",Настройки!$B$15,IF($I$18="IGNORE","IGNORE",IF(OR(AN39="#FIELD",BS39="#FIELD"),"Поле не найдено","Недостаточно данных")))),IF($I$8="SIGMOID_INC",MAX(Настройки!$B$14,$I$16+($I$17-$I$16)/(1+EXP(-$I$12*(IF(ISNUMBER(AN39),AN39,0)-$I$11)))),IF($I$8="SIGMOID_DEC",MAX(Настройки!$B$14,$I$16+($I$17-$I$16)/(1+EXP($I$12*(IF(ISNUMBER(AN39),AN39,0)-$I$11)))),IF($I$8="TOP_PERCENT",IF((COUNTIF(INDEX(Данные!$A$7:$CV$106,0,MATCH($I$9,Данные!$A$6:$CV$6,0)),"&gt;"&amp;IF(ISNUMBER(AN39),AN39,0))+COUNTIFS(INDEX(Данные!$A$7:$CV$106,0,MATCH($I$9,Данные!$A$6:$CV$6,0)),IF(ISNUMBER(AN39),AN39,0),Данные!$A$7:$A$106,"&lt;"&amp;$A39)+1)/COUNT(INDEX(Данные!$A$7:$CV$106,0,MATCH($I$9,Данные!$A$6:$CV$6,0)))&lt;=$I$11,$I$14,$I$15),IF($I$8="MANUAL_MU",MAX(Настройки!$B$14,MIN(1,IF(ISNUMBER(AN39),AN39,0))),IF($I$8="COUNT_FLAG_RULE",IF(IF(ISNUMBER(AN39),AN39,0)&lt;=$I$11,$I$14,IF(IF(ISNUMBER(AN39),AN39,0)&gt;=$I$12,$I$15,IF(OR(LOWER(LEFT(BS39&amp;"",2))="да",BS39=1),$I$13,$I$15))),IF(OR(AND($I$8="YES_NO",OR(LOWER(LEFT(AN39&amp;"",2))="да",AN39=1)),AND($I$8="THRESHOLD_GE",IF(ISNUMBER(AN39),AN39,0)&gt;=$I$11),AND($I$8="THRESHOLD_GT",IF(ISNUMBER(AN39),AN39,0)&gt;$I$11),AND($I$8="THRESHOLD_LE",IF(ISNUMBER(AN39),AN39,0)&lt;=$I$11),AND($I$8="THRESHOLD_LT",IF(ISNUMBER(AN39),AN39,0)&lt;$I$11),AND($I$8="CHANGE_PCT_GE",IF(IF(ISNUMBER(BS39),BS39,0)=0,IF(ISNUMBER(AN39),AN39,0)&gt;0,(IF(ISNUMBER(AN39),AN39,0)-IF(ISNUMBER(BS39),BS39,0))/ABS(IF(ISNUMBER(BS39),BS39,0))&gt;=$I$11)),AND($I$8="CHANGE_ABS_GE",ABS(IF(ISNUMBER(AN39),AN39,0)-IF(ISNUMBER(BS39),BS39,0))&gt;=$I$11),AND($I$8="COUNT_LT",IF(ISNUMBER(AN39),AN39,0)&lt;$I$11),AND($I$8="COUNT_LE",IF(ISNUMBER(AN39),AN39,0)&lt;=$I$11),AND($I$8="AND_YES",OR(LOWER(LEFT(AN39&amp;"",2))="да",AN39=1),OR(LOWER(LEFT(BS39&amp;"",2))="да",BS39=1)),AND($I$8="OR_YES",OR(OR(LOWER(LEFT(AN39&amp;"",2))="да",AN39=1),OR(LOWER(LEFT(BS39&amp;"",2))="да",BS39=1)))),$I$14,$I$15))))))))))</f>
        <v/>
      </c>
      <c r="J39" s="19" t="str">
        <f>IF($A39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39="#FIELD",AO39="",AND(OR($J$8="CHANGE_PCT_GE",$J$8="CHANGE_ABS_GE",$J$8="COUNT_FLAG_RULE",$J$8="AND_YES",$J$8="OR_YES"),OR(BT39="#FIELD",BT39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39)))),IF($J$18="LOW_MU",MAX(Настройки!$B$14,$J$16),IF($J$18="NEUTRAL",Настройки!$B$15,IF($J$18="IGNORE","IGNORE",IF(OR(AO39="#FIELD",BT39="#FIELD"),"Поле не найдено","Недостаточно данных")))),IF($J$8="SIGMOID_INC",MAX(Настройки!$B$14,$J$16+($J$17-$J$16)/(1+EXP(-$J$12*(IF(ISNUMBER(AO39),AO39,0)-$J$11)))),IF($J$8="SIGMOID_DEC",MAX(Настройки!$B$14,$J$16+($J$17-$J$16)/(1+EXP($J$12*(IF(ISNUMBER(AO39),AO39,0)-$J$11)))),IF($J$8="TOP_PERCENT",IF((COUNTIF(INDEX(Данные!$A$7:$CV$106,0,MATCH($J$9,Данные!$A$6:$CV$6,0)),"&gt;"&amp;IF(ISNUMBER(AO39),AO39,0))+COUNTIFS(INDEX(Данные!$A$7:$CV$106,0,MATCH($J$9,Данные!$A$6:$CV$6,0)),IF(ISNUMBER(AO39),AO39,0),Данные!$A$7:$A$106,"&lt;"&amp;$A39)+1)/COUNT(INDEX(Данные!$A$7:$CV$106,0,MATCH($J$9,Данные!$A$6:$CV$6,0)))&lt;=$J$11,$J$14,$J$15),IF($J$8="MANUAL_MU",MAX(Настройки!$B$14,MIN(1,IF(ISNUMBER(AO39),AO39,0))),IF($J$8="COUNT_FLAG_RULE",IF(IF(ISNUMBER(AO39),AO39,0)&lt;=$J$11,$J$14,IF(IF(ISNUMBER(AO39),AO39,0)&gt;=$J$12,$J$15,IF(OR(LOWER(LEFT(BT39&amp;"",2))="да",BT39=1),$J$13,$J$15))),IF(OR(AND($J$8="YES_NO",OR(LOWER(LEFT(AO39&amp;"",2))="да",AO39=1)),AND($J$8="THRESHOLD_GE",IF(ISNUMBER(AO39),AO39,0)&gt;=$J$11),AND($J$8="THRESHOLD_GT",IF(ISNUMBER(AO39),AO39,0)&gt;$J$11),AND($J$8="THRESHOLD_LE",IF(ISNUMBER(AO39),AO39,0)&lt;=$J$11),AND($J$8="THRESHOLD_LT",IF(ISNUMBER(AO39),AO39,0)&lt;$J$11),AND($J$8="CHANGE_PCT_GE",IF(IF(ISNUMBER(BT39),BT39,0)=0,IF(ISNUMBER(AO39),AO39,0)&gt;0,(IF(ISNUMBER(AO39),AO39,0)-IF(ISNUMBER(BT39),BT39,0))/ABS(IF(ISNUMBER(BT39),BT39,0))&gt;=$J$11)),AND($J$8="CHANGE_ABS_GE",ABS(IF(ISNUMBER(AO39),AO39,0)-IF(ISNUMBER(BT39),BT39,0))&gt;=$J$11),AND($J$8="COUNT_LT",IF(ISNUMBER(AO39),AO39,0)&lt;$J$11),AND($J$8="COUNT_LE",IF(ISNUMBER(AO39),AO39,0)&lt;=$J$11),AND($J$8="AND_YES",OR(LOWER(LEFT(AO39&amp;"",2))="да",AO39=1),OR(LOWER(LEFT(BT39&amp;"",2))="да",BT39=1)),AND($J$8="OR_YES",OR(OR(LOWER(LEFT(AO39&amp;"",2))="да",AO39=1),OR(LOWER(LEFT(BT39&amp;"",2))="да",BT39=1)))),$J$14,$J$15))))))))))</f>
        <v/>
      </c>
      <c r="K39" s="19" t="str">
        <f>IF($A39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39="#FIELD",AP39="",AND(OR($K$8="CHANGE_PCT_GE",$K$8="CHANGE_ABS_GE",$K$8="COUNT_FLAG_RULE",$K$8="AND_YES",$K$8="OR_YES"),OR(BU39="#FIELD",BU39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39)))),IF($K$18="LOW_MU",MAX(Настройки!$B$14,$K$16),IF($K$18="NEUTRAL",Настройки!$B$15,IF($K$18="IGNORE","IGNORE",IF(OR(AP39="#FIELD",BU39="#FIELD"),"Поле не найдено","Недостаточно данных")))),IF($K$8="SIGMOID_INC",MAX(Настройки!$B$14,$K$16+($K$17-$K$16)/(1+EXP(-$K$12*(IF(ISNUMBER(AP39),AP39,0)-$K$11)))),IF($K$8="SIGMOID_DEC",MAX(Настройки!$B$14,$K$16+($K$17-$K$16)/(1+EXP($K$12*(IF(ISNUMBER(AP39),AP39,0)-$K$11)))),IF($K$8="TOP_PERCENT",IF((COUNTIF(INDEX(Данные!$A$7:$CV$106,0,MATCH($K$9,Данные!$A$6:$CV$6,0)),"&gt;"&amp;IF(ISNUMBER(AP39),AP39,0))+COUNTIFS(INDEX(Данные!$A$7:$CV$106,0,MATCH($K$9,Данные!$A$6:$CV$6,0)),IF(ISNUMBER(AP39),AP39,0),Данные!$A$7:$A$106,"&lt;"&amp;$A39)+1)/COUNT(INDEX(Данные!$A$7:$CV$106,0,MATCH($K$9,Данные!$A$6:$CV$6,0)))&lt;=$K$11,$K$14,$K$15),IF($K$8="MANUAL_MU",MAX(Настройки!$B$14,MIN(1,IF(ISNUMBER(AP39),AP39,0))),IF($K$8="COUNT_FLAG_RULE",IF(IF(ISNUMBER(AP39),AP39,0)&lt;=$K$11,$K$14,IF(IF(ISNUMBER(AP39),AP39,0)&gt;=$K$12,$K$15,IF(OR(LOWER(LEFT(BU39&amp;"",2))="да",BU39=1),$K$13,$K$15))),IF(OR(AND($K$8="YES_NO",OR(LOWER(LEFT(AP39&amp;"",2))="да",AP39=1)),AND($K$8="THRESHOLD_GE",IF(ISNUMBER(AP39),AP39,0)&gt;=$K$11),AND($K$8="THRESHOLD_GT",IF(ISNUMBER(AP39),AP39,0)&gt;$K$11),AND($K$8="THRESHOLD_LE",IF(ISNUMBER(AP39),AP39,0)&lt;=$K$11),AND($K$8="THRESHOLD_LT",IF(ISNUMBER(AP39),AP39,0)&lt;$K$11),AND($K$8="CHANGE_PCT_GE",IF(IF(ISNUMBER(BU39),BU39,0)=0,IF(ISNUMBER(AP39),AP39,0)&gt;0,(IF(ISNUMBER(AP39),AP39,0)-IF(ISNUMBER(BU39),BU39,0))/ABS(IF(ISNUMBER(BU39),BU39,0))&gt;=$K$11)),AND($K$8="CHANGE_ABS_GE",ABS(IF(ISNUMBER(AP39),AP39,0)-IF(ISNUMBER(BU39),BU39,0))&gt;=$K$11),AND($K$8="COUNT_LT",IF(ISNUMBER(AP39),AP39,0)&lt;$K$11),AND($K$8="COUNT_LE",IF(ISNUMBER(AP39),AP39,0)&lt;=$K$11),AND($K$8="AND_YES",OR(LOWER(LEFT(AP39&amp;"",2))="да",AP39=1),OR(LOWER(LEFT(BU39&amp;"",2))="да",BU39=1)),AND($K$8="OR_YES",OR(OR(LOWER(LEFT(AP39&amp;"",2))="да",AP39=1),OR(LOWER(LEFT(BU39&amp;"",2))="да",BU39=1)))),$K$14,$K$15))))))))))</f>
        <v/>
      </c>
      <c r="L39" s="19" t="str">
        <f>IF($A39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39="#FIELD",AQ39="",AND(OR($L$8="CHANGE_PCT_GE",$L$8="CHANGE_ABS_GE",$L$8="COUNT_FLAG_RULE",$L$8="AND_YES",$L$8="OR_YES"),OR(BV39="#FIELD",BV39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39)))),IF($L$18="LOW_MU",MAX(Настройки!$B$14,$L$16),IF($L$18="NEUTRAL",Настройки!$B$15,IF($L$18="IGNORE","IGNORE",IF(OR(AQ39="#FIELD",BV39="#FIELD"),"Поле не найдено","Недостаточно данных")))),IF($L$8="SIGMOID_INC",MAX(Настройки!$B$14,$L$16+($L$17-$L$16)/(1+EXP(-$L$12*(IF(ISNUMBER(AQ39),AQ39,0)-$L$11)))),IF($L$8="SIGMOID_DEC",MAX(Настройки!$B$14,$L$16+($L$17-$L$16)/(1+EXP($L$12*(IF(ISNUMBER(AQ39),AQ39,0)-$L$11)))),IF($L$8="TOP_PERCENT",IF((COUNTIF(INDEX(Данные!$A$7:$CV$106,0,MATCH($L$9,Данные!$A$6:$CV$6,0)),"&gt;"&amp;IF(ISNUMBER(AQ39),AQ39,0))+COUNTIFS(INDEX(Данные!$A$7:$CV$106,0,MATCH($L$9,Данные!$A$6:$CV$6,0)),IF(ISNUMBER(AQ39),AQ39,0),Данные!$A$7:$A$106,"&lt;"&amp;$A39)+1)/COUNT(INDEX(Данные!$A$7:$CV$106,0,MATCH($L$9,Данные!$A$6:$CV$6,0)))&lt;=$L$11,$L$14,$L$15),IF($L$8="MANUAL_MU",MAX(Настройки!$B$14,MIN(1,IF(ISNUMBER(AQ39),AQ39,0))),IF($L$8="COUNT_FLAG_RULE",IF(IF(ISNUMBER(AQ39),AQ39,0)&lt;=$L$11,$L$14,IF(IF(ISNUMBER(AQ39),AQ39,0)&gt;=$L$12,$L$15,IF(OR(LOWER(LEFT(BV39&amp;"",2))="да",BV39=1),$L$13,$L$15))),IF(OR(AND($L$8="YES_NO",OR(LOWER(LEFT(AQ39&amp;"",2))="да",AQ39=1)),AND($L$8="THRESHOLD_GE",IF(ISNUMBER(AQ39),AQ39,0)&gt;=$L$11),AND($L$8="THRESHOLD_GT",IF(ISNUMBER(AQ39),AQ39,0)&gt;$L$11),AND($L$8="THRESHOLD_LE",IF(ISNUMBER(AQ39),AQ39,0)&lt;=$L$11),AND($L$8="THRESHOLD_LT",IF(ISNUMBER(AQ39),AQ39,0)&lt;$L$11),AND($L$8="CHANGE_PCT_GE",IF(IF(ISNUMBER(BV39),BV39,0)=0,IF(ISNUMBER(AQ39),AQ39,0)&gt;0,(IF(ISNUMBER(AQ39),AQ39,0)-IF(ISNUMBER(BV39),BV39,0))/ABS(IF(ISNUMBER(BV39),BV39,0))&gt;=$L$11)),AND($L$8="CHANGE_ABS_GE",ABS(IF(ISNUMBER(AQ39),AQ39,0)-IF(ISNUMBER(BV39),BV39,0))&gt;=$L$11),AND($L$8="COUNT_LT",IF(ISNUMBER(AQ39),AQ39,0)&lt;$L$11),AND($L$8="COUNT_LE",IF(ISNUMBER(AQ39),AQ39,0)&lt;=$L$11),AND($L$8="AND_YES",OR(LOWER(LEFT(AQ39&amp;"",2))="да",AQ39=1),OR(LOWER(LEFT(BV39&amp;"",2))="да",BV39=1)),AND($L$8="OR_YES",OR(OR(LOWER(LEFT(AQ39&amp;"",2))="да",AQ39=1),OR(LOWER(LEFT(BV39&amp;"",2))="да",BV39=1)))),$L$14,$L$15))))))))))</f>
        <v/>
      </c>
      <c r="M39" s="19" t="str">
        <f>IF($A39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39="#FIELD",AR39="",AND(OR($M$8="CHANGE_PCT_GE",$M$8="CHANGE_ABS_GE",$M$8="COUNT_FLAG_RULE",$M$8="AND_YES",$M$8="OR_YES"),OR(BW39="#FIELD",BW39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39)))),IF($M$18="LOW_MU",MAX(Настройки!$B$14,$M$16),IF($M$18="NEUTRAL",Настройки!$B$15,IF($M$18="IGNORE","IGNORE",IF(OR(AR39="#FIELD",BW39="#FIELD"),"Поле не найдено","Недостаточно данных")))),IF($M$8="SIGMOID_INC",MAX(Настройки!$B$14,$M$16+($M$17-$M$16)/(1+EXP(-$M$12*(IF(ISNUMBER(AR39),AR39,0)-$M$11)))),IF($M$8="SIGMOID_DEC",MAX(Настройки!$B$14,$M$16+($M$17-$M$16)/(1+EXP($M$12*(IF(ISNUMBER(AR39),AR39,0)-$M$11)))),IF($M$8="TOP_PERCENT",IF((COUNTIF(INDEX(Данные!$A$7:$CV$106,0,MATCH($M$9,Данные!$A$6:$CV$6,0)),"&gt;"&amp;IF(ISNUMBER(AR39),AR39,0))+COUNTIFS(INDEX(Данные!$A$7:$CV$106,0,MATCH($M$9,Данные!$A$6:$CV$6,0)),IF(ISNUMBER(AR39),AR39,0),Данные!$A$7:$A$106,"&lt;"&amp;$A39)+1)/COUNT(INDEX(Данные!$A$7:$CV$106,0,MATCH($M$9,Данные!$A$6:$CV$6,0)))&lt;=$M$11,$M$14,$M$15),IF($M$8="MANUAL_MU",MAX(Настройки!$B$14,MIN(1,IF(ISNUMBER(AR39),AR39,0))),IF($M$8="COUNT_FLAG_RULE",IF(IF(ISNUMBER(AR39),AR39,0)&lt;=$M$11,$M$14,IF(IF(ISNUMBER(AR39),AR39,0)&gt;=$M$12,$M$15,IF(OR(LOWER(LEFT(BW39&amp;"",2))="да",BW39=1),$M$13,$M$15))),IF(OR(AND($M$8="YES_NO",OR(LOWER(LEFT(AR39&amp;"",2))="да",AR39=1)),AND($M$8="THRESHOLD_GE",IF(ISNUMBER(AR39),AR39,0)&gt;=$M$11),AND($M$8="THRESHOLD_GT",IF(ISNUMBER(AR39),AR39,0)&gt;$M$11),AND($M$8="THRESHOLD_LE",IF(ISNUMBER(AR39),AR39,0)&lt;=$M$11),AND($M$8="THRESHOLD_LT",IF(ISNUMBER(AR39),AR39,0)&lt;$M$11),AND($M$8="CHANGE_PCT_GE",IF(IF(ISNUMBER(BW39),BW39,0)=0,IF(ISNUMBER(AR39),AR39,0)&gt;0,(IF(ISNUMBER(AR39),AR39,0)-IF(ISNUMBER(BW39),BW39,0))/ABS(IF(ISNUMBER(BW39),BW39,0))&gt;=$M$11)),AND($M$8="CHANGE_ABS_GE",ABS(IF(ISNUMBER(AR39),AR39,0)-IF(ISNUMBER(BW39),BW39,0))&gt;=$M$11),AND($M$8="COUNT_LT",IF(ISNUMBER(AR39),AR39,0)&lt;$M$11),AND($M$8="COUNT_LE",IF(ISNUMBER(AR39),AR39,0)&lt;=$M$11),AND($M$8="AND_YES",OR(LOWER(LEFT(AR39&amp;"",2))="да",AR39=1),OR(LOWER(LEFT(BW39&amp;"",2))="да",BW39=1)),AND($M$8="OR_YES",OR(OR(LOWER(LEFT(AR39&amp;"",2))="да",AR39=1),OR(LOWER(LEFT(BW39&amp;"",2))="да",BW39=1)))),$M$14,$M$15))))))))))</f>
        <v/>
      </c>
      <c r="N39" s="19" t="str">
        <f>IF($A39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39="#FIELD",AS39="",AND(OR($N$8="CHANGE_PCT_GE",$N$8="CHANGE_ABS_GE",$N$8="COUNT_FLAG_RULE",$N$8="AND_YES",$N$8="OR_YES"),OR(BX39="#FIELD",BX39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39)))),IF($N$18="LOW_MU",MAX(Настройки!$B$14,$N$16),IF($N$18="NEUTRAL",Настройки!$B$15,IF($N$18="IGNORE","IGNORE",IF(OR(AS39="#FIELD",BX39="#FIELD"),"Поле не найдено","Недостаточно данных")))),IF($N$8="SIGMOID_INC",MAX(Настройки!$B$14,$N$16+($N$17-$N$16)/(1+EXP(-$N$12*(IF(ISNUMBER(AS39),AS39,0)-$N$11)))),IF($N$8="SIGMOID_DEC",MAX(Настройки!$B$14,$N$16+($N$17-$N$16)/(1+EXP($N$12*(IF(ISNUMBER(AS39),AS39,0)-$N$11)))),IF($N$8="TOP_PERCENT",IF((COUNTIF(INDEX(Данные!$A$7:$CV$106,0,MATCH($N$9,Данные!$A$6:$CV$6,0)),"&gt;"&amp;IF(ISNUMBER(AS39),AS39,0))+COUNTIFS(INDEX(Данные!$A$7:$CV$106,0,MATCH($N$9,Данные!$A$6:$CV$6,0)),IF(ISNUMBER(AS39),AS39,0),Данные!$A$7:$A$106,"&lt;"&amp;$A39)+1)/COUNT(INDEX(Данные!$A$7:$CV$106,0,MATCH($N$9,Данные!$A$6:$CV$6,0)))&lt;=$N$11,$N$14,$N$15),IF($N$8="MANUAL_MU",MAX(Настройки!$B$14,MIN(1,IF(ISNUMBER(AS39),AS39,0))),IF($N$8="COUNT_FLAG_RULE",IF(IF(ISNUMBER(AS39),AS39,0)&lt;=$N$11,$N$14,IF(IF(ISNUMBER(AS39),AS39,0)&gt;=$N$12,$N$15,IF(OR(LOWER(LEFT(BX39&amp;"",2))="да",BX39=1),$N$13,$N$15))),IF(OR(AND($N$8="YES_NO",OR(LOWER(LEFT(AS39&amp;"",2))="да",AS39=1)),AND($N$8="THRESHOLD_GE",IF(ISNUMBER(AS39),AS39,0)&gt;=$N$11),AND($N$8="THRESHOLD_GT",IF(ISNUMBER(AS39),AS39,0)&gt;$N$11),AND($N$8="THRESHOLD_LE",IF(ISNUMBER(AS39),AS39,0)&lt;=$N$11),AND($N$8="THRESHOLD_LT",IF(ISNUMBER(AS39),AS39,0)&lt;$N$11),AND($N$8="CHANGE_PCT_GE",IF(IF(ISNUMBER(BX39),BX39,0)=0,IF(ISNUMBER(AS39),AS39,0)&gt;0,(IF(ISNUMBER(AS39),AS39,0)-IF(ISNUMBER(BX39),BX39,0))/ABS(IF(ISNUMBER(BX39),BX39,0))&gt;=$N$11)),AND($N$8="CHANGE_ABS_GE",ABS(IF(ISNUMBER(AS39),AS39,0)-IF(ISNUMBER(BX39),BX39,0))&gt;=$N$11),AND($N$8="COUNT_LT",IF(ISNUMBER(AS39),AS39,0)&lt;$N$11),AND($N$8="COUNT_LE",IF(ISNUMBER(AS39),AS39,0)&lt;=$N$11),AND($N$8="AND_YES",OR(LOWER(LEFT(AS39&amp;"",2))="да",AS39=1),OR(LOWER(LEFT(BX39&amp;"",2))="да",BX39=1)),AND($N$8="OR_YES",OR(OR(LOWER(LEFT(AS39&amp;"",2))="да",AS39=1),OR(LOWER(LEFT(BX39&amp;"",2))="да",BX39=1)))),$N$14,$N$15))))))))))</f>
        <v/>
      </c>
      <c r="O39" s="19" t="str">
        <f>IF($A39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39="#FIELD",AT39="",AND(OR($O$8="CHANGE_PCT_GE",$O$8="CHANGE_ABS_GE",$O$8="COUNT_FLAG_RULE",$O$8="AND_YES",$O$8="OR_YES"),OR(BY39="#FIELD",BY39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39)))),IF($O$18="LOW_MU",MAX(Настройки!$B$14,$O$16),IF($O$18="NEUTRAL",Настройки!$B$15,IF($O$18="IGNORE","IGNORE",IF(OR(AT39="#FIELD",BY39="#FIELD"),"Поле не найдено","Недостаточно данных")))),IF($O$8="SIGMOID_INC",MAX(Настройки!$B$14,$O$16+($O$17-$O$16)/(1+EXP(-$O$12*(IF(ISNUMBER(AT39),AT39,0)-$O$11)))),IF($O$8="SIGMOID_DEC",MAX(Настройки!$B$14,$O$16+($O$17-$O$16)/(1+EXP($O$12*(IF(ISNUMBER(AT39),AT39,0)-$O$11)))),IF($O$8="TOP_PERCENT",IF((COUNTIF(INDEX(Данные!$A$7:$CV$106,0,MATCH($O$9,Данные!$A$6:$CV$6,0)),"&gt;"&amp;IF(ISNUMBER(AT39),AT39,0))+COUNTIFS(INDEX(Данные!$A$7:$CV$106,0,MATCH($O$9,Данные!$A$6:$CV$6,0)),IF(ISNUMBER(AT39),AT39,0),Данные!$A$7:$A$106,"&lt;"&amp;$A39)+1)/COUNT(INDEX(Данные!$A$7:$CV$106,0,MATCH($O$9,Данные!$A$6:$CV$6,0)))&lt;=$O$11,$O$14,$O$15),IF($O$8="MANUAL_MU",MAX(Настройки!$B$14,MIN(1,IF(ISNUMBER(AT39),AT39,0))),IF($O$8="COUNT_FLAG_RULE",IF(IF(ISNUMBER(AT39),AT39,0)&lt;=$O$11,$O$14,IF(IF(ISNUMBER(AT39),AT39,0)&gt;=$O$12,$O$15,IF(OR(LOWER(LEFT(BY39&amp;"",2))="да",BY39=1),$O$13,$O$15))),IF(OR(AND($O$8="YES_NO",OR(LOWER(LEFT(AT39&amp;"",2))="да",AT39=1)),AND($O$8="THRESHOLD_GE",IF(ISNUMBER(AT39),AT39,0)&gt;=$O$11),AND($O$8="THRESHOLD_GT",IF(ISNUMBER(AT39),AT39,0)&gt;$O$11),AND($O$8="THRESHOLD_LE",IF(ISNUMBER(AT39),AT39,0)&lt;=$O$11),AND($O$8="THRESHOLD_LT",IF(ISNUMBER(AT39),AT39,0)&lt;$O$11),AND($O$8="CHANGE_PCT_GE",IF(IF(ISNUMBER(BY39),BY39,0)=0,IF(ISNUMBER(AT39),AT39,0)&gt;0,(IF(ISNUMBER(AT39),AT39,0)-IF(ISNUMBER(BY39),BY39,0))/ABS(IF(ISNUMBER(BY39),BY39,0))&gt;=$O$11)),AND($O$8="CHANGE_ABS_GE",ABS(IF(ISNUMBER(AT39),AT39,0)-IF(ISNUMBER(BY39),BY39,0))&gt;=$O$11),AND($O$8="COUNT_LT",IF(ISNUMBER(AT39),AT39,0)&lt;$O$11),AND($O$8="COUNT_LE",IF(ISNUMBER(AT39),AT39,0)&lt;=$O$11),AND($O$8="AND_YES",OR(LOWER(LEFT(AT39&amp;"",2))="да",AT39=1),OR(LOWER(LEFT(BY39&amp;"",2))="да",BY39=1)),AND($O$8="OR_YES",OR(OR(LOWER(LEFT(AT39&amp;"",2))="да",AT39=1),OR(LOWER(LEFT(BY39&amp;"",2))="да",BY39=1)))),$O$14,$O$15))))))))))</f>
        <v/>
      </c>
      <c r="P39" s="19" t="str">
        <f>IF($A39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39="#FIELD",AU39="",AND(OR($P$8="CHANGE_PCT_GE",$P$8="CHANGE_ABS_GE",$P$8="COUNT_FLAG_RULE",$P$8="AND_YES",$P$8="OR_YES"),OR(BZ39="#FIELD",BZ39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39)))),IF($P$18="LOW_MU",MAX(Настройки!$B$14,$P$16),IF($P$18="NEUTRAL",Настройки!$B$15,IF($P$18="IGNORE","IGNORE",IF(OR(AU39="#FIELD",BZ39="#FIELD"),"Поле не найдено","Недостаточно данных")))),IF($P$8="SIGMOID_INC",MAX(Настройки!$B$14,$P$16+($P$17-$P$16)/(1+EXP(-$P$12*(IF(ISNUMBER(AU39),AU39,0)-$P$11)))),IF($P$8="SIGMOID_DEC",MAX(Настройки!$B$14,$P$16+($P$17-$P$16)/(1+EXP($P$12*(IF(ISNUMBER(AU39),AU39,0)-$P$11)))),IF($P$8="TOP_PERCENT",IF((COUNTIF(INDEX(Данные!$A$7:$CV$106,0,MATCH($P$9,Данные!$A$6:$CV$6,0)),"&gt;"&amp;IF(ISNUMBER(AU39),AU39,0))+COUNTIFS(INDEX(Данные!$A$7:$CV$106,0,MATCH($P$9,Данные!$A$6:$CV$6,0)),IF(ISNUMBER(AU39),AU39,0),Данные!$A$7:$A$106,"&lt;"&amp;$A39)+1)/COUNT(INDEX(Данные!$A$7:$CV$106,0,MATCH($P$9,Данные!$A$6:$CV$6,0)))&lt;=$P$11,$P$14,$P$15),IF($P$8="MANUAL_MU",MAX(Настройки!$B$14,MIN(1,IF(ISNUMBER(AU39),AU39,0))),IF($P$8="COUNT_FLAG_RULE",IF(IF(ISNUMBER(AU39),AU39,0)&lt;=$P$11,$P$14,IF(IF(ISNUMBER(AU39),AU39,0)&gt;=$P$12,$P$15,IF(OR(LOWER(LEFT(BZ39&amp;"",2))="да",BZ39=1),$P$13,$P$15))),IF(OR(AND($P$8="YES_NO",OR(LOWER(LEFT(AU39&amp;"",2))="да",AU39=1)),AND($P$8="THRESHOLD_GE",IF(ISNUMBER(AU39),AU39,0)&gt;=$P$11),AND($P$8="THRESHOLD_GT",IF(ISNUMBER(AU39),AU39,0)&gt;$P$11),AND($P$8="THRESHOLD_LE",IF(ISNUMBER(AU39),AU39,0)&lt;=$P$11),AND($P$8="THRESHOLD_LT",IF(ISNUMBER(AU39),AU39,0)&lt;$P$11),AND($P$8="CHANGE_PCT_GE",IF(IF(ISNUMBER(BZ39),BZ39,0)=0,IF(ISNUMBER(AU39),AU39,0)&gt;0,(IF(ISNUMBER(AU39),AU39,0)-IF(ISNUMBER(BZ39),BZ39,0))/ABS(IF(ISNUMBER(BZ39),BZ39,0))&gt;=$P$11)),AND($P$8="CHANGE_ABS_GE",ABS(IF(ISNUMBER(AU39),AU39,0)-IF(ISNUMBER(BZ39),BZ39,0))&gt;=$P$11),AND($P$8="COUNT_LT",IF(ISNUMBER(AU39),AU39,0)&lt;$P$11),AND($P$8="COUNT_LE",IF(ISNUMBER(AU39),AU39,0)&lt;=$P$11),AND($P$8="AND_YES",OR(LOWER(LEFT(AU39&amp;"",2))="да",AU39=1),OR(LOWER(LEFT(BZ39&amp;"",2))="да",BZ39=1)),AND($P$8="OR_YES",OR(OR(LOWER(LEFT(AU39&amp;"",2))="да",AU39=1),OR(LOWER(LEFT(BZ39&amp;"",2))="да",BZ39=1)))),$P$14,$P$15))))))))))</f>
        <v/>
      </c>
      <c r="Q39" s="19" t="str">
        <f>IF($A39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39="#FIELD",AV39="",AND(OR($Q$8="CHANGE_PCT_GE",$Q$8="CHANGE_ABS_GE",$Q$8="COUNT_FLAG_RULE",$Q$8="AND_YES",$Q$8="OR_YES"),OR(CA39="#FIELD",CA39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39)))),IF($Q$18="LOW_MU",MAX(Настройки!$B$14,$Q$16),IF($Q$18="NEUTRAL",Настройки!$B$15,IF($Q$18="IGNORE","IGNORE",IF(OR(AV39="#FIELD",CA39="#FIELD"),"Поле не найдено","Недостаточно данных")))),IF($Q$8="SIGMOID_INC",MAX(Настройки!$B$14,$Q$16+($Q$17-$Q$16)/(1+EXP(-$Q$12*(IF(ISNUMBER(AV39),AV39,0)-$Q$11)))),IF($Q$8="SIGMOID_DEC",MAX(Настройки!$B$14,$Q$16+($Q$17-$Q$16)/(1+EXP($Q$12*(IF(ISNUMBER(AV39),AV39,0)-$Q$11)))),IF($Q$8="TOP_PERCENT",IF((COUNTIF(INDEX(Данные!$A$7:$CV$106,0,MATCH($Q$9,Данные!$A$6:$CV$6,0)),"&gt;"&amp;IF(ISNUMBER(AV39),AV39,0))+COUNTIFS(INDEX(Данные!$A$7:$CV$106,0,MATCH($Q$9,Данные!$A$6:$CV$6,0)),IF(ISNUMBER(AV39),AV39,0),Данные!$A$7:$A$106,"&lt;"&amp;$A39)+1)/COUNT(INDEX(Данные!$A$7:$CV$106,0,MATCH($Q$9,Данные!$A$6:$CV$6,0)))&lt;=$Q$11,$Q$14,$Q$15),IF($Q$8="MANUAL_MU",MAX(Настройки!$B$14,MIN(1,IF(ISNUMBER(AV39),AV39,0))),IF($Q$8="COUNT_FLAG_RULE",IF(IF(ISNUMBER(AV39),AV39,0)&lt;=$Q$11,$Q$14,IF(IF(ISNUMBER(AV39),AV39,0)&gt;=$Q$12,$Q$15,IF(OR(LOWER(LEFT(CA39&amp;"",2))="да",CA39=1),$Q$13,$Q$15))),IF(OR(AND($Q$8="YES_NO",OR(LOWER(LEFT(AV39&amp;"",2))="да",AV39=1)),AND($Q$8="THRESHOLD_GE",IF(ISNUMBER(AV39),AV39,0)&gt;=$Q$11),AND($Q$8="THRESHOLD_GT",IF(ISNUMBER(AV39),AV39,0)&gt;$Q$11),AND($Q$8="THRESHOLD_LE",IF(ISNUMBER(AV39),AV39,0)&lt;=$Q$11),AND($Q$8="THRESHOLD_LT",IF(ISNUMBER(AV39),AV39,0)&lt;$Q$11),AND($Q$8="CHANGE_PCT_GE",IF(IF(ISNUMBER(CA39),CA39,0)=0,IF(ISNUMBER(AV39),AV39,0)&gt;0,(IF(ISNUMBER(AV39),AV39,0)-IF(ISNUMBER(CA39),CA39,0))/ABS(IF(ISNUMBER(CA39),CA39,0))&gt;=$Q$11)),AND($Q$8="CHANGE_ABS_GE",ABS(IF(ISNUMBER(AV39),AV39,0)-IF(ISNUMBER(CA39),CA39,0))&gt;=$Q$11),AND($Q$8="COUNT_LT",IF(ISNUMBER(AV39),AV39,0)&lt;$Q$11),AND($Q$8="COUNT_LE",IF(ISNUMBER(AV39),AV39,0)&lt;=$Q$11),AND($Q$8="AND_YES",OR(LOWER(LEFT(AV39&amp;"",2))="да",AV39=1),OR(LOWER(LEFT(CA39&amp;"",2))="да",CA39=1)),AND($Q$8="OR_YES",OR(OR(LOWER(LEFT(AV39&amp;"",2))="да",AV39=1),OR(LOWER(LEFT(CA39&amp;"",2))="да",CA39=1)))),$Q$14,$Q$15))))))))))</f>
        <v/>
      </c>
      <c r="R39" s="69" t="str">
        <f>IF($A39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39="#FIELD",AW39="",AND(OR($R$8="CHANGE_PCT_GE",$R$8="CHANGE_ABS_GE",$R$8="COUNT_FLAG_RULE",$R$8="AND_YES",$R$8="OR_YES"),OR(CB39="#FIELD",CB39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39)))),IF($R$18="LOW_MU",MAX(Настройки!$B$14,$R$16),IF($R$18="NEUTRAL",Настройки!$B$15,IF($R$18="IGNORE","IGNORE",IF(OR(AW39="#FIELD",CB39="#FIELD"),"Поле не найдено","Недостаточно данных")))),IF($R$8="SIGMOID_INC",MAX(Настройки!$B$14,$R$16+($R$17-$R$16)/(1+EXP(-$R$12*(IF(ISNUMBER(AW39),AW39,0)-$R$11)))),IF($R$8="SIGMOID_DEC",MAX(Настройки!$B$14,$R$16+($R$17-$R$16)/(1+EXP($R$12*(IF(ISNUMBER(AW39),AW39,0)-$R$11)))),IF($R$8="TOP_PERCENT",IF((COUNTIF(INDEX(Данные!$A$7:$CV$106,0,MATCH($R$9,Данные!$A$6:$CV$6,0)),"&gt;"&amp;IF(ISNUMBER(AW39),AW39,0))+COUNTIFS(INDEX(Данные!$A$7:$CV$106,0,MATCH($R$9,Данные!$A$6:$CV$6,0)),IF(ISNUMBER(AW39),AW39,0),Данные!$A$7:$A$106,"&lt;"&amp;$A39)+1)/COUNT(INDEX(Данные!$A$7:$CV$106,0,MATCH($R$9,Данные!$A$6:$CV$6,0)))&lt;=$R$11,$R$14,$R$15),IF($R$8="MANUAL_MU",MAX(Настройки!$B$14,MIN(1,IF(ISNUMBER(AW39),AW39,0))),IF($R$8="COUNT_FLAG_RULE",IF(IF(ISNUMBER(AW39),AW39,0)&lt;=$R$11,$R$14,IF(IF(ISNUMBER(AW39),AW39,0)&gt;=$R$12,$R$15,IF(OR(LOWER(LEFT(CB39&amp;"",2))="да",CB39=1),$R$13,$R$15))),IF(OR(AND($R$8="YES_NO",OR(LOWER(LEFT(AW39&amp;"",2))="да",AW39=1)),AND($R$8="THRESHOLD_GE",IF(ISNUMBER(AW39),AW39,0)&gt;=$R$11),AND($R$8="THRESHOLD_GT",IF(ISNUMBER(AW39),AW39,0)&gt;$R$11),AND($R$8="THRESHOLD_LE",IF(ISNUMBER(AW39),AW39,0)&lt;=$R$11),AND($R$8="THRESHOLD_LT",IF(ISNUMBER(AW39),AW39,0)&lt;$R$11),AND($R$8="CHANGE_PCT_GE",IF(IF(ISNUMBER(CB39),CB39,0)=0,IF(ISNUMBER(AW39),AW39,0)&gt;0,(IF(ISNUMBER(AW39),AW39,0)-IF(ISNUMBER(CB39),CB39,0))/ABS(IF(ISNUMBER(CB39),CB39,0))&gt;=$R$11)),AND($R$8="CHANGE_ABS_GE",ABS(IF(ISNUMBER(AW39),AW39,0)-IF(ISNUMBER(CB39),CB39,0))&gt;=$R$11),AND($R$8="COUNT_LT",IF(ISNUMBER(AW39),AW39,0)&lt;$R$11),AND($R$8="COUNT_LE",IF(ISNUMBER(AW39),AW39,0)&lt;=$R$11),AND($R$8="AND_YES",OR(LOWER(LEFT(AW39&amp;"",2))="да",AW39=1),OR(LOWER(LEFT(CB39&amp;"",2))="да",CB39=1)),AND($R$8="OR_YES",OR(OR(LOWER(LEFT(AW39&amp;"",2))="да",AW39=1),OR(LOWER(LEFT(CB39&amp;"",2))="да",CB39=1)))),$R$14,$R$15))))))))))</f>
        <v/>
      </c>
      <c r="S39" s="70" t="str">
        <f>IF($A39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39="#FIELD",AX39="",AND(OR($S$8="CHANGE_PCT_GE",$S$8="CHANGE_ABS_GE",$S$8="COUNT_FLAG_RULE",$S$8="AND_YES",$S$8="OR_YES"),OR(CC39="#FIELD",CC39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39)))),IF($S$18="LOW_MU",MAX(Настройки!$B$14,$S$16),IF($S$18="NEUTRAL",Настройки!$B$15,IF($S$18="IGNORE","IGNORE",IF(OR(AX39="#FIELD",CC39="#FIELD"),"Поле не найдено","Недостаточно данных")))),IF($S$8="SIGMOID_INC",MAX(Настройки!$B$14,$S$16+($S$17-$S$16)/(1+EXP(-$S$12*(IF(ISNUMBER(AX39),AX39,0)-$S$11)))),IF($S$8="SIGMOID_DEC",MAX(Настройки!$B$14,$S$16+($S$17-$S$16)/(1+EXP($S$12*(IF(ISNUMBER(AX39),AX39,0)-$S$11)))),IF($S$8="TOP_PERCENT",IF((COUNTIF(INDEX(Данные!$A$7:$CV$106,0,MATCH($S$9,Данные!$A$6:$CV$6,0)),"&gt;"&amp;IF(ISNUMBER(AX39),AX39,0))+COUNTIFS(INDEX(Данные!$A$7:$CV$106,0,MATCH($S$9,Данные!$A$6:$CV$6,0)),IF(ISNUMBER(AX39),AX39,0),Данные!$A$7:$A$106,"&lt;"&amp;$A39)+1)/COUNT(INDEX(Данные!$A$7:$CV$106,0,MATCH($S$9,Данные!$A$6:$CV$6,0)))&lt;=$S$11,$S$14,$S$15),IF($S$8="MANUAL_MU",MAX(Настройки!$B$14,MIN(1,IF(ISNUMBER(AX39),AX39,0))),IF($S$8="COUNT_FLAG_RULE",IF(IF(ISNUMBER(AX39),AX39,0)&lt;=$S$11,$S$14,IF(IF(ISNUMBER(AX39),AX39,0)&gt;=$S$12,$S$15,IF(OR(LOWER(LEFT(CC39&amp;"",2))="да",CC39=1),$S$13,$S$15))),IF(OR(AND($S$8="YES_NO",OR(LOWER(LEFT(AX39&amp;"",2))="да",AX39=1)),AND($S$8="THRESHOLD_GE",IF(ISNUMBER(AX39),AX39,0)&gt;=$S$11),AND($S$8="THRESHOLD_GT",IF(ISNUMBER(AX39),AX39,0)&gt;$S$11),AND($S$8="THRESHOLD_LE",IF(ISNUMBER(AX39),AX39,0)&lt;=$S$11),AND($S$8="THRESHOLD_LT",IF(ISNUMBER(AX39),AX39,0)&lt;$S$11),AND($S$8="CHANGE_PCT_GE",IF(IF(ISNUMBER(CC39),CC39,0)=0,IF(ISNUMBER(AX39),AX39,0)&gt;0,(IF(ISNUMBER(AX39),AX39,0)-IF(ISNUMBER(CC39),CC39,0))/ABS(IF(ISNUMBER(CC39),CC39,0))&gt;=$S$11)),AND($S$8="CHANGE_ABS_GE",ABS(IF(ISNUMBER(AX39),AX39,0)-IF(ISNUMBER(CC39),CC39,0))&gt;=$S$11),AND($S$8="COUNT_LT",IF(ISNUMBER(AX39),AX39,0)&lt;$S$11),AND($S$8="COUNT_LE",IF(ISNUMBER(AX39),AX39,0)&lt;=$S$11),AND($S$8="AND_YES",OR(LOWER(LEFT(AX39&amp;"",2))="да",AX39=1),OR(LOWER(LEFT(CC39&amp;"",2))="да",CC39=1)),AND($S$8="OR_YES",OR(OR(LOWER(LEFT(AX39&amp;"",2))="да",AX39=1),OR(LOWER(LEFT(CC39&amp;"",2))="да",CC39=1)))),$S$14,$S$15))))))))))</f>
        <v/>
      </c>
      <c r="T39" s="70" t="str">
        <f>IF($A39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39="#FIELD",AY39="",AND(OR($T$8="CHANGE_PCT_GE",$T$8="CHANGE_ABS_GE",$T$8="COUNT_FLAG_RULE",$T$8="AND_YES",$T$8="OR_YES"),OR(CD39="#FIELD",CD39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39)))),IF($T$18="LOW_MU",MAX(Настройки!$B$14,$T$16),IF($T$18="NEUTRAL",Настройки!$B$15,IF($T$18="IGNORE","IGNORE",IF(OR(AY39="#FIELD",CD39="#FIELD"),"Поле не найдено","Недостаточно данных")))),IF($T$8="SIGMOID_INC",MAX(Настройки!$B$14,$T$16+($T$17-$T$16)/(1+EXP(-$T$12*(IF(ISNUMBER(AY39),AY39,0)-$T$11)))),IF($T$8="SIGMOID_DEC",MAX(Настройки!$B$14,$T$16+($T$17-$T$16)/(1+EXP($T$12*(IF(ISNUMBER(AY39),AY39,0)-$T$11)))),IF($T$8="TOP_PERCENT",IF((COUNTIF(INDEX(Данные!$A$7:$CV$106,0,MATCH($T$9,Данные!$A$6:$CV$6,0)),"&gt;"&amp;IF(ISNUMBER(AY39),AY39,0))+COUNTIFS(INDEX(Данные!$A$7:$CV$106,0,MATCH($T$9,Данные!$A$6:$CV$6,0)),IF(ISNUMBER(AY39),AY39,0),Данные!$A$7:$A$106,"&lt;"&amp;$A39)+1)/COUNT(INDEX(Данные!$A$7:$CV$106,0,MATCH($T$9,Данные!$A$6:$CV$6,0)))&lt;=$T$11,$T$14,$T$15),IF($T$8="MANUAL_MU",MAX(Настройки!$B$14,MIN(1,IF(ISNUMBER(AY39),AY39,0))),IF($T$8="COUNT_FLAG_RULE",IF(IF(ISNUMBER(AY39),AY39,0)&lt;=$T$11,$T$14,IF(IF(ISNUMBER(AY39),AY39,0)&gt;=$T$12,$T$15,IF(OR(LOWER(LEFT(CD39&amp;"",2))="да",CD39=1),$T$13,$T$15))),IF(OR(AND($T$8="YES_NO",OR(LOWER(LEFT(AY39&amp;"",2))="да",AY39=1)),AND($T$8="THRESHOLD_GE",IF(ISNUMBER(AY39),AY39,0)&gt;=$T$11),AND($T$8="THRESHOLD_GT",IF(ISNUMBER(AY39),AY39,0)&gt;$T$11),AND($T$8="THRESHOLD_LE",IF(ISNUMBER(AY39),AY39,0)&lt;=$T$11),AND($T$8="THRESHOLD_LT",IF(ISNUMBER(AY39),AY39,0)&lt;$T$11),AND($T$8="CHANGE_PCT_GE",IF(IF(ISNUMBER(CD39),CD39,0)=0,IF(ISNUMBER(AY39),AY39,0)&gt;0,(IF(ISNUMBER(AY39),AY39,0)-IF(ISNUMBER(CD39),CD39,0))/ABS(IF(ISNUMBER(CD39),CD39,0))&gt;=$T$11)),AND($T$8="CHANGE_ABS_GE",ABS(IF(ISNUMBER(AY39),AY39,0)-IF(ISNUMBER(CD39),CD39,0))&gt;=$T$11),AND($T$8="COUNT_LT",IF(ISNUMBER(AY39),AY39,0)&lt;$T$11),AND($T$8="COUNT_LE",IF(ISNUMBER(AY39),AY39,0)&lt;=$T$11),AND($T$8="AND_YES",OR(LOWER(LEFT(AY39&amp;"",2))="да",AY39=1),OR(LOWER(LEFT(CD39&amp;"",2))="да",CD39=1)),AND($T$8="OR_YES",OR(OR(LOWER(LEFT(AY39&amp;"",2))="да",AY39=1),OR(LOWER(LEFT(CD39&amp;"",2))="да",CD39=1)))),$T$14,$T$15))))))))))</f>
        <v/>
      </c>
      <c r="U39" s="70" t="str">
        <f>IF($A39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39="#FIELD",AZ39="",AND(OR($U$8="CHANGE_PCT_GE",$U$8="CHANGE_ABS_GE",$U$8="COUNT_FLAG_RULE",$U$8="AND_YES",$U$8="OR_YES"),OR(CE39="#FIELD",CE39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39)))),IF($U$18="LOW_MU",MAX(Настройки!$B$14,$U$16),IF($U$18="NEUTRAL",Настройки!$B$15,IF($U$18="IGNORE","IGNORE",IF(OR(AZ39="#FIELD",CE39="#FIELD"),"Поле не найдено","Недостаточно данных")))),IF($U$8="SIGMOID_INC",MAX(Настройки!$B$14,$U$16+($U$17-$U$16)/(1+EXP(-$U$12*(IF(ISNUMBER(AZ39),AZ39,0)-$U$11)))),IF($U$8="SIGMOID_DEC",MAX(Настройки!$B$14,$U$16+($U$17-$U$16)/(1+EXP($U$12*(IF(ISNUMBER(AZ39),AZ39,0)-$U$11)))),IF($U$8="TOP_PERCENT",IF((COUNTIF(INDEX(Данные!$A$7:$CV$106,0,MATCH($U$9,Данные!$A$6:$CV$6,0)),"&gt;"&amp;IF(ISNUMBER(AZ39),AZ39,0))+COUNTIFS(INDEX(Данные!$A$7:$CV$106,0,MATCH($U$9,Данные!$A$6:$CV$6,0)),IF(ISNUMBER(AZ39),AZ39,0),Данные!$A$7:$A$106,"&lt;"&amp;$A39)+1)/COUNT(INDEX(Данные!$A$7:$CV$106,0,MATCH($U$9,Данные!$A$6:$CV$6,0)))&lt;=$U$11,$U$14,$U$15),IF($U$8="MANUAL_MU",MAX(Настройки!$B$14,MIN(1,IF(ISNUMBER(AZ39),AZ39,0))),IF($U$8="COUNT_FLAG_RULE",IF(IF(ISNUMBER(AZ39),AZ39,0)&lt;=$U$11,$U$14,IF(IF(ISNUMBER(AZ39),AZ39,0)&gt;=$U$12,$U$15,IF(OR(LOWER(LEFT(CE39&amp;"",2))="да",CE39=1),$U$13,$U$15))),IF(OR(AND($U$8="YES_NO",OR(LOWER(LEFT(AZ39&amp;"",2))="да",AZ39=1)),AND($U$8="THRESHOLD_GE",IF(ISNUMBER(AZ39),AZ39,0)&gt;=$U$11),AND($U$8="THRESHOLD_GT",IF(ISNUMBER(AZ39),AZ39,0)&gt;$U$11),AND($U$8="THRESHOLD_LE",IF(ISNUMBER(AZ39),AZ39,0)&lt;=$U$11),AND($U$8="THRESHOLD_LT",IF(ISNUMBER(AZ39),AZ39,0)&lt;$U$11),AND($U$8="CHANGE_PCT_GE",IF(IF(ISNUMBER(CE39),CE39,0)=0,IF(ISNUMBER(AZ39),AZ39,0)&gt;0,(IF(ISNUMBER(AZ39),AZ39,0)-IF(ISNUMBER(CE39),CE39,0))/ABS(IF(ISNUMBER(CE39),CE39,0))&gt;=$U$11)),AND($U$8="CHANGE_ABS_GE",ABS(IF(ISNUMBER(AZ39),AZ39,0)-IF(ISNUMBER(CE39),CE39,0))&gt;=$U$11),AND($U$8="COUNT_LT",IF(ISNUMBER(AZ39),AZ39,0)&lt;$U$11),AND($U$8="COUNT_LE",IF(ISNUMBER(AZ39),AZ39,0)&lt;=$U$11),AND($U$8="AND_YES",OR(LOWER(LEFT(AZ39&amp;"",2))="да",AZ39=1),OR(LOWER(LEFT(CE39&amp;"",2))="да",CE39=1)),AND($U$8="OR_YES",OR(OR(LOWER(LEFT(AZ39&amp;"",2))="да",AZ39=1),OR(LOWER(LEFT(CE39&amp;"",2))="да",CE39=1)))),$U$14,$U$15))))))))))</f>
        <v/>
      </c>
      <c r="V39" s="70" t="str">
        <f>IF($A39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39="#FIELD",BA39="",AND(OR($V$8="CHANGE_PCT_GE",$V$8="CHANGE_ABS_GE",$V$8="COUNT_FLAG_RULE",$V$8="AND_YES",$V$8="OR_YES"),OR(CF39="#FIELD",CF39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39)))),IF($V$18="LOW_MU",MAX(Настройки!$B$14,$V$16),IF($V$18="NEUTRAL",Настройки!$B$15,IF($V$18="IGNORE","IGNORE",IF(OR(BA39="#FIELD",CF39="#FIELD"),"Поле не найдено","Недостаточно данных")))),IF($V$8="SIGMOID_INC",MAX(Настройки!$B$14,$V$16+($V$17-$V$16)/(1+EXP(-$V$12*(IF(ISNUMBER(BA39),BA39,0)-$V$11)))),IF($V$8="SIGMOID_DEC",MAX(Настройки!$B$14,$V$16+($V$17-$V$16)/(1+EXP($V$12*(IF(ISNUMBER(BA39),BA39,0)-$V$11)))),IF($V$8="TOP_PERCENT",IF((COUNTIF(INDEX(Данные!$A$7:$CV$106,0,MATCH($V$9,Данные!$A$6:$CV$6,0)),"&gt;"&amp;IF(ISNUMBER(BA39),BA39,0))+COUNTIFS(INDEX(Данные!$A$7:$CV$106,0,MATCH($V$9,Данные!$A$6:$CV$6,0)),IF(ISNUMBER(BA39),BA39,0),Данные!$A$7:$A$106,"&lt;"&amp;$A39)+1)/COUNT(INDEX(Данные!$A$7:$CV$106,0,MATCH($V$9,Данные!$A$6:$CV$6,0)))&lt;=$V$11,$V$14,$V$15),IF($V$8="MANUAL_MU",MAX(Настройки!$B$14,MIN(1,IF(ISNUMBER(BA39),BA39,0))),IF($V$8="COUNT_FLAG_RULE",IF(IF(ISNUMBER(BA39),BA39,0)&lt;=$V$11,$V$14,IF(IF(ISNUMBER(BA39),BA39,0)&gt;=$V$12,$V$15,IF(OR(LOWER(LEFT(CF39&amp;"",2))="да",CF39=1),$V$13,$V$15))),IF(OR(AND($V$8="YES_NO",OR(LOWER(LEFT(BA39&amp;"",2))="да",BA39=1)),AND($V$8="THRESHOLD_GE",IF(ISNUMBER(BA39),BA39,0)&gt;=$V$11),AND($V$8="THRESHOLD_GT",IF(ISNUMBER(BA39),BA39,0)&gt;$V$11),AND($V$8="THRESHOLD_LE",IF(ISNUMBER(BA39),BA39,0)&lt;=$V$11),AND($V$8="THRESHOLD_LT",IF(ISNUMBER(BA39),BA39,0)&lt;$V$11),AND($V$8="CHANGE_PCT_GE",IF(IF(ISNUMBER(CF39),CF39,0)=0,IF(ISNUMBER(BA39),BA39,0)&gt;0,(IF(ISNUMBER(BA39),BA39,0)-IF(ISNUMBER(CF39),CF39,0))/ABS(IF(ISNUMBER(CF39),CF39,0))&gt;=$V$11)),AND($V$8="CHANGE_ABS_GE",ABS(IF(ISNUMBER(BA39),BA39,0)-IF(ISNUMBER(CF39),CF39,0))&gt;=$V$11),AND($V$8="COUNT_LT",IF(ISNUMBER(BA39),BA39,0)&lt;$V$11),AND($V$8="COUNT_LE",IF(ISNUMBER(BA39),BA39,0)&lt;=$V$11),AND($V$8="AND_YES",OR(LOWER(LEFT(BA39&amp;"",2))="да",BA39=1),OR(LOWER(LEFT(CF39&amp;"",2))="да",CF39=1)),AND($V$8="OR_YES",OR(OR(LOWER(LEFT(BA39&amp;"",2))="да",BA39=1),OR(LOWER(LEFT(CF39&amp;"",2))="да",CF39=1)))),$V$14,$V$15))))))))))</f>
        <v/>
      </c>
      <c r="W39" s="70" t="str">
        <f>IF($A39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39="#FIELD",BB39="",AND(OR($W$8="CHANGE_PCT_GE",$W$8="CHANGE_ABS_GE",$W$8="COUNT_FLAG_RULE",$W$8="AND_YES",$W$8="OR_YES"),OR(CG39="#FIELD",CG39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39)))),IF($W$18="LOW_MU",MAX(Настройки!$B$14,$W$16),IF($W$18="NEUTRAL",Настройки!$B$15,IF($W$18="IGNORE","IGNORE",IF(OR(BB39="#FIELD",CG39="#FIELD"),"Поле не найдено","Недостаточно данных")))),IF($W$8="SIGMOID_INC",MAX(Настройки!$B$14,$W$16+($W$17-$W$16)/(1+EXP(-$W$12*(IF(ISNUMBER(BB39),BB39,0)-$W$11)))),IF($W$8="SIGMOID_DEC",MAX(Настройки!$B$14,$W$16+($W$17-$W$16)/(1+EXP($W$12*(IF(ISNUMBER(BB39),BB39,0)-$W$11)))),IF($W$8="TOP_PERCENT",IF((COUNTIF(INDEX(Данные!$A$7:$CV$106,0,MATCH($W$9,Данные!$A$6:$CV$6,0)),"&gt;"&amp;IF(ISNUMBER(BB39),BB39,0))+COUNTIFS(INDEX(Данные!$A$7:$CV$106,0,MATCH($W$9,Данные!$A$6:$CV$6,0)),IF(ISNUMBER(BB39),BB39,0),Данные!$A$7:$A$106,"&lt;"&amp;$A39)+1)/COUNT(INDEX(Данные!$A$7:$CV$106,0,MATCH($W$9,Данные!$A$6:$CV$6,0)))&lt;=$W$11,$W$14,$W$15),IF($W$8="MANUAL_MU",MAX(Настройки!$B$14,MIN(1,IF(ISNUMBER(BB39),BB39,0))),IF($W$8="COUNT_FLAG_RULE",IF(IF(ISNUMBER(BB39),BB39,0)&lt;=$W$11,$W$14,IF(IF(ISNUMBER(BB39),BB39,0)&gt;=$W$12,$W$15,IF(OR(LOWER(LEFT(CG39&amp;"",2))="да",CG39=1),$W$13,$W$15))),IF(OR(AND($W$8="YES_NO",OR(LOWER(LEFT(BB39&amp;"",2))="да",BB39=1)),AND($W$8="THRESHOLD_GE",IF(ISNUMBER(BB39),BB39,0)&gt;=$W$11),AND($W$8="THRESHOLD_GT",IF(ISNUMBER(BB39),BB39,0)&gt;$W$11),AND($W$8="THRESHOLD_LE",IF(ISNUMBER(BB39),BB39,0)&lt;=$W$11),AND($W$8="THRESHOLD_LT",IF(ISNUMBER(BB39),BB39,0)&lt;$W$11),AND($W$8="CHANGE_PCT_GE",IF(IF(ISNUMBER(CG39),CG39,0)=0,IF(ISNUMBER(BB39),BB39,0)&gt;0,(IF(ISNUMBER(BB39),BB39,0)-IF(ISNUMBER(CG39),CG39,0))/ABS(IF(ISNUMBER(CG39),CG39,0))&gt;=$W$11)),AND($W$8="CHANGE_ABS_GE",ABS(IF(ISNUMBER(BB39),BB39,0)-IF(ISNUMBER(CG39),CG39,0))&gt;=$W$11),AND($W$8="COUNT_LT",IF(ISNUMBER(BB39),BB39,0)&lt;$W$11),AND($W$8="COUNT_LE",IF(ISNUMBER(BB39),BB39,0)&lt;=$W$11),AND($W$8="AND_YES",OR(LOWER(LEFT(BB39&amp;"",2))="да",BB39=1),OR(LOWER(LEFT(CG39&amp;"",2))="да",CG39=1)),AND($W$8="OR_YES",OR(OR(LOWER(LEFT(BB39&amp;"",2))="да",BB39=1),OR(LOWER(LEFT(CG39&amp;"",2))="да",CG39=1)))),$W$14,$W$15))))))))))</f>
        <v/>
      </c>
      <c r="X39" s="70" t="str">
        <f>IF($A39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39="#FIELD",BC39="",AND(OR($X$8="CHANGE_PCT_GE",$X$8="CHANGE_ABS_GE",$X$8="COUNT_FLAG_RULE",$X$8="AND_YES",$X$8="OR_YES"),OR(CH39="#FIELD",CH39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39)))),IF($X$18="LOW_MU",MAX(Настройки!$B$14,$X$16),IF($X$18="NEUTRAL",Настройки!$B$15,IF($X$18="IGNORE","IGNORE",IF(OR(BC39="#FIELD",CH39="#FIELD"),"Поле не найдено","Недостаточно данных")))),IF($X$8="SIGMOID_INC",MAX(Настройки!$B$14,$X$16+($X$17-$X$16)/(1+EXP(-$X$12*(IF(ISNUMBER(BC39),BC39,0)-$X$11)))),IF($X$8="SIGMOID_DEC",MAX(Настройки!$B$14,$X$16+($X$17-$X$16)/(1+EXP($X$12*(IF(ISNUMBER(BC39),BC39,0)-$X$11)))),IF($X$8="TOP_PERCENT",IF((COUNTIF(INDEX(Данные!$A$7:$CV$106,0,MATCH($X$9,Данные!$A$6:$CV$6,0)),"&gt;"&amp;IF(ISNUMBER(BC39),BC39,0))+COUNTIFS(INDEX(Данные!$A$7:$CV$106,0,MATCH($X$9,Данные!$A$6:$CV$6,0)),IF(ISNUMBER(BC39),BC39,0),Данные!$A$7:$A$106,"&lt;"&amp;$A39)+1)/COUNT(INDEX(Данные!$A$7:$CV$106,0,MATCH($X$9,Данные!$A$6:$CV$6,0)))&lt;=$X$11,$X$14,$X$15),IF($X$8="MANUAL_MU",MAX(Настройки!$B$14,MIN(1,IF(ISNUMBER(BC39),BC39,0))),IF($X$8="COUNT_FLAG_RULE",IF(IF(ISNUMBER(BC39),BC39,0)&lt;=$X$11,$X$14,IF(IF(ISNUMBER(BC39),BC39,0)&gt;=$X$12,$X$15,IF(OR(LOWER(LEFT(CH39&amp;"",2))="да",CH39=1),$X$13,$X$15))),IF(OR(AND($X$8="YES_NO",OR(LOWER(LEFT(BC39&amp;"",2))="да",BC39=1)),AND($X$8="THRESHOLD_GE",IF(ISNUMBER(BC39),BC39,0)&gt;=$X$11),AND($X$8="THRESHOLD_GT",IF(ISNUMBER(BC39),BC39,0)&gt;$X$11),AND($X$8="THRESHOLD_LE",IF(ISNUMBER(BC39),BC39,0)&lt;=$X$11),AND($X$8="THRESHOLD_LT",IF(ISNUMBER(BC39),BC39,0)&lt;$X$11),AND($X$8="CHANGE_PCT_GE",IF(IF(ISNUMBER(CH39),CH39,0)=0,IF(ISNUMBER(BC39),BC39,0)&gt;0,(IF(ISNUMBER(BC39),BC39,0)-IF(ISNUMBER(CH39),CH39,0))/ABS(IF(ISNUMBER(CH39),CH39,0))&gt;=$X$11)),AND($X$8="CHANGE_ABS_GE",ABS(IF(ISNUMBER(BC39),BC39,0)-IF(ISNUMBER(CH39),CH39,0))&gt;=$X$11),AND($X$8="COUNT_LT",IF(ISNUMBER(BC39),BC39,0)&lt;$X$11),AND($X$8="COUNT_LE",IF(ISNUMBER(BC39),BC39,0)&lt;=$X$11),AND($X$8="AND_YES",OR(LOWER(LEFT(BC39&amp;"",2))="да",BC39=1),OR(LOWER(LEFT(CH39&amp;"",2))="да",CH39=1)),AND($X$8="OR_YES",OR(OR(LOWER(LEFT(BC39&amp;"",2))="да",BC39=1),OR(LOWER(LEFT(CH39&amp;"",2))="да",CH39=1)))),$X$14,$X$15))))))))))</f>
        <v/>
      </c>
      <c r="Y39" s="70" t="str">
        <f>IF($A39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39="#FIELD",BD39="",AND(OR($Y$8="CHANGE_PCT_GE",$Y$8="CHANGE_ABS_GE",$Y$8="COUNT_FLAG_RULE",$Y$8="AND_YES",$Y$8="OR_YES"),OR(CI39="#FIELD",CI39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39)))),IF($Y$18="LOW_MU",MAX(Настройки!$B$14,$Y$16),IF($Y$18="NEUTRAL",Настройки!$B$15,IF($Y$18="IGNORE","IGNORE",IF(OR(BD39="#FIELD",CI39="#FIELD"),"Поле не найдено","Недостаточно данных")))),IF($Y$8="SIGMOID_INC",MAX(Настройки!$B$14,$Y$16+($Y$17-$Y$16)/(1+EXP(-$Y$12*(IF(ISNUMBER(BD39),BD39,0)-$Y$11)))),IF($Y$8="SIGMOID_DEC",MAX(Настройки!$B$14,$Y$16+($Y$17-$Y$16)/(1+EXP($Y$12*(IF(ISNUMBER(BD39),BD39,0)-$Y$11)))),IF($Y$8="TOP_PERCENT",IF((COUNTIF(INDEX(Данные!$A$7:$CV$106,0,MATCH($Y$9,Данные!$A$6:$CV$6,0)),"&gt;"&amp;IF(ISNUMBER(BD39),BD39,0))+COUNTIFS(INDEX(Данные!$A$7:$CV$106,0,MATCH($Y$9,Данные!$A$6:$CV$6,0)),IF(ISNUMBER(BD39),BD39,0),Данные!$A$7:$A$106,"&lt;"&amp;$A39)+1)/COUNT(INDEX(Данные!$A$7:$CV$106,0,MATCH($Y$9,Данные!$A$6:$CV$6,0)))&lt;=$Y$11,$Y$14,$Y$15),IF($Y$8="MANUAL_MU",MAX(Настройки!$B$14,MIN(1,IF(ISNUMBER(BD39),BD39,0))),IF($Y$8="COUNT_FLAG_RULE",IF(IF(ISNUMBER(BD39),BD39,0)&lt;=$Y$11,$Y$14,IF(IF(ISNUMBER(BD39),BD39,0)&gt;=$Y$12,$Y$15,IF(OR(LOWER(LEFT(CI39&amp;"",2))="да",CI39=1),$Y$13,$Y$15))),IF(OR(AND($Y$8="YES_NO",OR(LOWER(LEFT(BD39&amp;"",2))="да",BD39=1)),AND($Y$8="THRESHOLD_GE",IF(ISNUMBER(BD39),BD39,0)&gt;=$Y$11),AND($Y$8="THRESHOLD_GT",IF(ISNUMBER(BD39),BD39,0)&gt;$Y$11),AND($Y$8="THRESHOLD_LE",IF(ISNUMBER(BD39),BD39,0)&lt;=$Y$11),AND($Y$8="THRESHOLD_LT",IF(ISNUMBER(BD39),BD39,0)&lt;$Y$11),AND($Y$8="CHANGE_PCT_GE",IF(IF(ISNUMBER(CI39),CI39,0)=0,IF(ISNUMBER(BD39),BD39,0)&gt;0,(IF(ISNUMBER(BD39),BD39,0)-IF(ISNUMBER(CI39),CI39,0))/ABS(IF(ISNUMBER(CI39),CI39,0))&gt;=$Y$11)),AND($Y$8="CHANGE_ABS_GE",ABS(IF(ISNUMBER(BD39),BD39,0)-IF(ISNUMBER(CI39),CI39,0))&gt;=$Y$11),AND($Y$8="COUNT_LT",IF(ISNUMBER(BD39),BD39,0)&lt;$Y$11),AND($Y$8="COUNT_LE",IF(ISNUMBER(BD39),BD39,0)&lt;=$Y$11),AND($Y$8="AND_YES",OR(LOWER(LEFT(BD39&amp;"",2))="да",BD39=1),OR(LOWER(LEFT(CI39&amp;"",2))="да",CI39=1)),AND($Y$8="OR_YES",OR(OR(LOWER(LEFT(BD39&amp;"",2))="да",BD39=1),OR(LOWER(LEFT(CI39&amp;"",2))="да",CI39=1)))),$Y$14,$Y$15))))))))))</f>
        <v/>
      </c>
      <c r="Z39" s="70" t="str">
        <f>IF($A39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39="#FIELD",BE39="",AND(OR($Z$8="CHANGE_PCT_GE",$Z$8="CHANGE_ABS_GE",$Z$8="COUNT_FLAG_RULE",$Z$8="AND_YES",$Z$8="OR_YES"),OR(CJ39="#FIELD",CJ39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39)))),IF($Z$18="LOW_MU",MAX(Настройки!$B$14,$Z$16),IF($Z$18="NEUTRAL",Настройки!$B$15,IF($Z$18="IGNORE","IGNORE",IF(OR(BE39="#FIELD",CJ39="#FIELD"),"Поле не найдено","Недостаточно данных")))),IF($Z$8="SIGMOID_INC",MAX(Настройки!$B$14,$Z$16+($Z$17-$Z$16)/(1+EXP(-$Z$12*(IF(ISNUMBER(BE39),BE39,0)-$Z$11)))),IF($Z$8="SIGMOID_DEC",MAX(Настройки!$B$14,$Z$16+($Z$17-$Z$16)/(1+EXP($Z$12*(IF(ISNUMBER(BE39),BE39,0)-$Z$11)))),IF($Z$8="TOP_PERCENT",IF((COUNTIF(INDEX(Данные!$A$7:$CV$106,0,MATCH($Z$9,Данные!$A$6:$CV$6,0)),"&gt;"&amp;IF(ISNUMBER(BE39),BE39,0))+COUNTIFS(INDEX(Данные!$A$7:$CV$106,0,MATCH($Z$9,Данные!$A$6:$CV$6,0)),IF(ISNUMBER(BE39),BE39,0),Данные!$A$7:$A$106,"&lt;"&amp;$A39)+1)/COUNT(INDEX(Данные!$A$7:$CV$106,0,MATCH($Z$9,Данные!$A$6:$CV$6,0)))&lt;=$Z$11,$Z$14,$Z$15),IF($Z$8="MANUAL_MU",MAX(Настройки!$B$14,MIN(1,IF(ISNUMBER(BE39),BE39,0))),IF($Z$8="COUNT_FLAG_RULE",IF(IF(ISNUMBER(BE39),BE39,0)&lt;=$Z$11,$Z$14,IF(IF(ISNUMBER(BE39),BE39,0)&gt;=$Z$12,$Z$15,IF(OR(LOWER(LEFT(CJ39&amp;"",2))="да",CJ39=1),$Z$13,$Z$15))),IF(OR(AND($Z$8="YES_NO",OR(LOWER(LEFT(BE39&amp;"",2))="да",BE39=1)),AND($Z$8="THRESHOLD_GE",IF(ISNUMBER(BE39),BE39,0)&gt;=$Z$11),AND($Z$8="THRESHOLD_GT",IF(ISNUMBER(BE39),BE39,0)&gt;$Z$11),AND($Z$8="THRESHOLD_LE",IF(ISNUMBER(BE39),BE39,0)&lt;=$Z$11),AND($Z$8="THRESHOLD_LT",IF(ISNUMBER(BE39),BE39,0)&lt;$Z$11),AND($Z$8="CHANGE_PCT_GE",IF(IF(ISNUMBER(CJ39),CJ39,0)=0,IF(ISNUMBER(BE39),BE39,0)&gt;0,(IF(ISNUMBER(BE39),BE39,0)-IF(ISNUMBER(CJ39),CJ39,0))/ABS(IF(ISNUMBER(CJ39),CJ39,0))&gt;=$Z$11)),AND($Z$8="CHANGE_ABS_GE",ABS(IF(ISNUMBER(BE39),BE39,0)-IF(ISNUMBER(CJ39),CJ39,0))&gt;=$Z$11),AND($Z$8="COUNT_LT",IF(ISNUMBER(BE39),BE39,0)&lt;$Z$11),AND($Z$8="COUNT_LE",IF(ISNUMBER(BE39),BE39,0)&lt;=$Z$11),AND($Z$8="AND_YES",OR(LOWER(LEFT(BE39&amp;"",2))="да",BE39=1),OR(LOWER(LEFT(CJ39&amp;"",2))="да",CJ39=1)),AND($Z$8="OR_YES",OR(OR(LOWER(LEFT(BE39&amp;"",2))="да",BE39=1),OR(LOWER(LEFT(CJ39&amp;"",2))="да",CJ39=1)))),$Z$14,$Z$15))))))))))</f>
        <v/>
      </c>
      <c r="AA39" s="70" t="str">
        <f>IF($A39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39="#FIELD",BF39="",AND(OR($AA$8="CHANGE_PCT_GE",$AA$8="CHANGE_ABS_GE",$AA$8="COUNT_FLAG_RULE",$AA$8="AND_YES",$AA$8="OR_YES"),OR(CK39="#FIELD",CK39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39)))),IF($AA$18="LOW_MU",MAX(Настройки!$B$14,$AA$16),IF($AA$18="NEUTRAL",Настройки!$B$15,IF($AA$18="IGNORE","IGNORE",IF(OR(BF39="#FIELD",CK39="#FIELD"),"Поле не найдено","Недостаточно данных")))),IF($AA$8="SIGMOID_INC",MAX(Настройки!$B$14,$AA$16+($AA$17-$AA$16)/(1+EXP(-$AA$12*(IF(ISNUMBER(BF39),BF39,0)-$AA$11)))),IF($AA$8="SIGMOID_DEC",MAX(Настройки!$B$14,$AA$16+($AA$17-$AA$16)/(1+EXP($AA$12*(IF(ISNUMBER(BF39),BF39,0)-$AA$11)))),IF($AA$8="TOP_PERCENT",IF((COUNTIF(INDEX(Данные!$A$7:$CV$106,0,MATCH($AA$9,Данные!$A$6:$CV$6,0)),"&gt;"&amp;IF(ISNUMBER(BF39),BF39,0))+COUNTIFS(INDEX(Данные!$A$7:$CV$106,0,MATCH($AA$9,Данные!$A$6:$CV$6,0)),IF(ISNUMBER(BF39),BF39,0),Данные!$A$7:$A$106,"&lt;"&amp;$A39)+1)/COUNT(INDEX(Данные!$A$7:$CV$106,0,MATCH($AA$9,Данные!$A$6:$CV$6,0)))&lt;=$AA$11,$AA$14,$AA$15),IF($AA$8="MANUAL_MU",MAX(Настройки!$B$14,MIN(1,IF(ISNUMBER(BF39),BF39,0))),IF($AA$8="COUNT_FLAG_RULE",IF(IF(ISNUMBER(BF39),BF39,0)&lt;=$AA$11,$AA$14,IF(IF(ISNUMBER(BF39),BF39,0)&gt;=$AA$12,$AA$15,IF(OR(LOWER(LEFT(CK39&amp;"",2))="да",CK39=1),$AA$13,$AA$15))),IF(OR(AND($AA$8="YES_NO",OR(LOWER(LEFT(BF39&amp;"",2))="да",BF39=1)),AND($AA$8="THRESHOLD_GE",IF(ISNUMBER(BF39),BF39,0)&gt;=$AA$11),AND($AA$8="THRESHOLD_GT",IF(ISNUMBER(BF39),BF39,0)&gt;$AA$11),AND($AA$8="THRESHOLD_LE",IF(ISNUMBER(BF39),BF39,0)&lt;=$AA$11),AND($AA$8="THRESHOLD_LT",IF(ISNUMBER(BF39),BF39,0)&lt;$AA$11),AND($AA$8="CHANGE_PCT_GE",IF(IF(ISNUMBER(CK39),CK39,0)=0,IF(ISNUMBER(BF39),BF39,0)&gt;0,(IF(ISNUMBER(BF39),BF39,0)-IF(ISNUMBER(CK39),CK39,0))/ABS(IF(ISNUMBER(CK39),CK39,0))&gt;=$AA$11)),AND($AA$8="CHANGE_ABS_GE",ABS(IF(ISNUMBER(BF39),BF39,0)-IF(ISNUMBER(CK39),CK39,0))&gt;=$AA$11),AND($AA$8="COUNT_LT",IF(ISNUMBER(BF39),BF39,0)&lt;$AA$11),AND($AA$8="COUNT_LE",IF(ISNUMBER(BF39),BF39,0)&lt;=$AA$11),AND($AA$8="AND_YES",OR(LOWER(LEFT(BF39&amp;"",2))="да",BF39=1),OR(LOWER(LEFT(CK39&amp;"",2))="да",CK39=1)),AND($AA$8="OR_YES",OR(OR(LOWER(LEFT(BF39&amp;"",2))="да",BF39=1),OR(LOWER(LEFT(CK39&amp;"",2))="да",CK39=1)))),$AA$14,$AA$15))))))))))</f>
        <v/>
      </c>
      <c r="AB39" s="70" t="str">
        <f>IF($A39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39="#FIELD",BG39="",AND(OR($AB$8="CHANGE_PCT_GE",$AB$8="CHANGE_ABS_GE",$AB$8="COUNT_FLAG_RULE",$AB$8="AND_YES",$AB$8="OR_YES"),OR(CL39="#FIELD",CL39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39)))),IF($AB$18="LOW_MU",MAX(Настройки!$B$14,$AB$16),IF($AB$18="NEUTRAL",Настройки!$B$15,IF($AB$18="IGNORE","IGNORE",IF(OR(BG39="#FIELD",CL39="#FIELD"),"Поле не найдено","Недостаточно данных")))),IF($AB$8="SIGMOID_INC",MAX(Настройки!$B$14,$AB$16+($AB$17-$AB$16)/(1+EXP(-$AB$12*(IF(ISNUMBER(BG39),BG39,0)-$AB$11)))),IF($AB$8="SIGMOID_DEC",MAX(Настройки!$B$14,$AB$16+($AB$17-$AB$16)/(1+EXP($AB$12*(IF(ISNUMBER(BG39),BG39,0)-$AB$11)))),IF($AB$8="TOP_PERCENT",IF((COUNTIF(INDEX(Данные!$A$7:$CV$106,0,MATCH($AB$9,Данные!$A$6:$CV$6,0)),"&gt;"&amp;IF(ISNUMBER(BG39),BG39,0))+COUNTIFS(INDEX(Данные!$A$7:$CV$106,0,MATCH($AB$9,Данные!$A$6:$CV$6,0)),IF(ISNUMBER(BG39),BG39,0),Данные!$A$7:$A$106,"&lt;"&amp;$A39)+1)/COUNT(INDEX(Данные!$A$7:$CV$106,0,MATCH($AB$9,Данные!$A$6:$CV$6,0)))&lt;=$AB$11,$AB$14,$AB$15),IF($AB$8="MANUAL_MU",MAX(Настройки!$B$14,MIN(1,IF(ISNUMBER(BG39),BG39,0))),IF($AB$8="COUNT_FLAG_RULE",IF(IF(ISNUMBER(BG39),BG39,0)&lt;=$AB$11,$AB$14,IF(IF(ISNUMBER(BG39),BG39,0)&gt;=$AB$12,$AB$15,IF(OR(LOWER(LEFT(CL39&amp;"",2))="да",CL39=1),$AB$13,$AB$15))),IF(OR(AND($AB$8="YES_NO",OR(LOWER(LEFT(BG39&amp;"",2))="да",BG39=1)),AND($AB$8="THRESHOLD_GE",IF(ISNUMBER(BG39),BG39,0)&gt;=$AB$11),AND($AB$8="THRESHOLD_GT",IF(ISNUMBER(BG39),BG39,0)&gt;$AB$11),AND($AB$8="THRESHOLD_LE",IF(ISNUMBER(BG39),BG39,0)&lt;=$AB$11),AND($AB$8="THRESHOLD_LT",IF(ISNUMBER(BG39),BG39,0)&lt;$AB$11),AND($AB$8="CHANGE_PCT_GE",IF(IF(ISNUMBER(CL39),CL39,0)=0,IF(ISNUMBER(BG39),BG39,0)&gt;0,(IF(ISNUMBER(BG39),BG39,0)-IF(ISNUMBER(CL39),CL39,0))/ABS(IF(ISNUMBER(CL39),CL39,0))&gt;=$AB$11)),AND($AB$8="CHANGE_ABS_GE",ABS(IF(ISNUMBER(BG39),BG39,0)-IF(ISNUMBER(CL39),CL39,0))&gt;=$AB$11),AND($AB$8="COUNT_LT",IF(ISNUMBER(BG39),BG39,0)&lt;$AB$11),AND($AB$8="COUNT_LE",IF(ISNUMBER(BG39),BG39,0)&lt;=$AB$11),AND($AB$8="AND_YES",OR(LOWER(LEFT(BG39&amp;"",2))="да",BG39=1),OR(LOWER(LEFT(CL39&amp;"",2))="да",CL39=1)),AND($AB$8="OR_YES",OR(OR(LOWER(LEFT(BG39&amp;"",2))="да",BG39=1),OR(LOWER(LEFT(CL39&amp;"",2))="да",CL39=1)))),$AB$14,$AB$15))))))))))</f>
        <v/>
      </c>
      <c r="AC39" s="70" t="str">
        <f>IF($A39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39="#FIELD",BH39="",AND(OR($AC$8="CHANGE_PCT_GE",$AC$8="CHANGE_ABS_GE",$AC$8="COUNT_FLAG_RULE",$AC$8="AND_YES",$AC$8="OR_YES"),OR(CM39="#FIELD",CM39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39)))),IF($AC$18="LOW_MU",MAX(Настройки!$B$14,$AC$16),IF($AC$18="NEUTRAL",Настройки!$B$15,IF($AC$18="IGNORE","IGNORE",IF(OR(BH39="#FIELD",CM39="#FIELD"),"Поле не найдено","Недостаточно данных")))),IF($AC$8="SIGMOID_INC",MAX(Настройки!$B$14,$AC$16+($AC$17-$AC$16)/(1+EXP(-$AC$12*(IF(ISNUMBER(BH39),BH39,0)-$AC$11)))),IF($AC$8="SIGMOID_DEC",MAX(Настройки!$B$14,$AC$16+($AC$17-$AC$16)/(1+EXP($AC$12*(IF(ISNUMBER(BH39),BH39,0)-$AC$11)))),IF($AC$8="TOP_PERCENT",IF((COUNTIF(INDEX(Данные!$A$7:$CV$106,0,MATCH($AC$9,Данные!$A$6:$CV$6,0)),"&gt;"&amp;IF(ISNUMBER(BH39),BH39,0))+COUNTIFS(INDEX(Данные!$A$7:$CV$106,0,MATCH($AC$9,Данные!$A$6:$CV$6,0)),IF(ISNUMBER(BH39),BH39,0),Данные!$A$7:$A$106,"&lt;"&amp;$A39)+1)/COUNT(INDEX(Данные!$A$7:$CV$106,0,MATCH($AC$9,Данные!$A$6:$CV$6,0)))&lt;=$AC$11,$AC$14,$AC$15),IF($AC$8="MANUAL_MU",MAX(Настройки!$B$14,MIN(1,IF(ISNUMBER(BH39),BH39,0))),IF($AC$8="COUNT_FLAG_RULE",IF(IF(ISNUMBER(BH39),BH39,0)&lt;=$AC$11,$AC$14,IF(IF(ISNUMBER(BH39),BH39,0)&gt;=$AC$12,$AC$15,IF(OR(LOWER(LEFT(CM39&amp;"",2))="да",CM39=1),$AC$13,$AC$15))),IF(OR(AND($AC$8="YES_NO",OR(LOWER(LEFT(BH39&amp;"",2))="да",BH39=1)),AND($AC$8="THRESHOLD_GE",IF(ISNUMBER(BH39),BH39,0)&gt;=$AC$11),AND($AC$8="THRESHOLD_GT",IF(ISNUMBER(BH39),BH39,0)&gt;$AC$11),AND($AC$8="THRESHOLD_LE",IF(ISNUMBER(BH39),BH39,0)&lt;=$AC$11),AND($AC$8="THRESHOLD_LT",IF(ISNUMBER(BH39),BH39,0)&lt;$AC$11),AND($AC$8="CHANGE_PCT_GE",IF(IF(ISNUMBER(CM39),CM39,0)=0,IF(ISNUMBER(BH39),BH39,0)&gt;0,(IF(ISNUMBER(BH39),BH39,0)-IF(ISNUMBER(CM39),CM39,0))/ABS(IF(ISNUMBER(CM39),CM39,0))&gt;=$AC$11)),AND($AC$8="CHANGE_ABS_GE",ABS(IF(ISNUMBER(BH39),BH39,0)-IF(ISNUMBER(CM39),CM39,0))&gt;=$AC$11),AND($AC$8="COUNT_LT",IF(ISNUMBER(BH39),BH39,0)&lt;$AC$11),AND($AC$8="COUNT_LE",IF(ISNUMBER(BH39),BH39,0)&lt;=$AC$11),AND($AC$8="AND_YES",OR(LOWER(LEFT(BH39&amp;"",2))="да",BH39=1),OR(LOWER(LEFT(CM39&amp;"",2))="да",CM39=1)),AND($AC$8="OR_YES",OR(OR(LOWER(LEFT(BH39&amp;"",2))="да",BH39=1),OR(LOWER(LEFT(CM39&amp;"",2))="да",CM39=1)))),$AC$14,$AC$15))))))))))</f>
        <v/>
      </c>
      <c r="AD39" s="70" t="str">
        <f>IF($A39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39="#FIELD",BI39="",AND(OR($AD$8="CHANGE_PCT_GE",$AD$8="CHANGE_ABS_GE",$AD$8="COUNT_FLAG_RULE",$AD$8="AND_YES",$AD$8="OR_YES"),OR(CN39="#FIELD",CN39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39)))),IF($AD$18="LOW_MU",MAX(Настройки!$B$14,$AD$16),IF($AD$18="NEUTRAL",Настройки!$B$15,IF($AD$18="IGNORE","IGNORE",IF(OR(BI39="#FIELD",CN39="#FIELD"),"Поле не найдено","Недостаточно данных")))),IF($AD$8="SIGMOID_INC",MAX(Настройки!$B$14,$AD$16+($AD$17-$AD$16)/(1+EXP(-$AD$12*(IF(ISNUMBER(BI39),BI39,0)-$AD$11)))),IF($AD$8="SIGMOID_DEC",MAX(Настройки!$B$14,$AD$16+($AD$17-$AD$16)/(1+EXP($AD$12*(IF(ISNUMBER(BI39),BI39,0)-$AD$11)))),IF($AD$8="TOP_PERCENT",IF((COUNTIF(INDEX(Данные!$A$7:$CV$106,0,MATCH($AD$9,Данные!$A$6:$CV$6,0)),"&gt;"&amp;IF(ISNUMBER(BI39),BI39,0))+COUNTIFS(INDEX(Данные!$A$7:$CV$106,0,MATCH($AD$9,Данные!$A$6:$CV$6,0)),IF(ISNUMBER(BI39),BI39,0),Данные!$A$7:$A$106,"&lt;"&amp;$A39)+1)/COUNT(INDEX(Данные!$A$7:$CV$106,0,MATCH($AD$9,Данные!$A$6:$CV$6,0)))&lt;=$AD$11,$AD$14,$AD$15),IF($AD$8="MANUAL_MU",MAX(Настройки!$B$14,MIN(1,IF(ISNUMBER(BI39),BI39,0))),IF($AD$8="COUNT_FLAG_RULE",IF(IF(ISNUMBER(BI39),BI39,0)&lt;=$AD$11,$AD$14,IF(IF(ISNUMBER(BI39),BI39,0)&gt;=$AD$12,$AD$15,IF(OR(LOWER(LEFT(CN39&amp;"",2))="да",CN39=1),$AD$13,$AD$15))),IF(OR(AND($AD$8="YES_NO",OR(LOWER(LEFT(BI39&amp;"",2))="да",BI39=1)),AND($AD$8="THRESHOLD_GE",IF(ISNUMBER(BI39),BI39,0)&gt;=$AD$11),AND($AD$8="THRESHOLD_GT",IF(ISNUMBER(BI39),BI39,0)&gt;$AD$11),AND($AD$8="THRESHOLD_LE",IF(ISNUMBER(BI39),BI39,0)&lt;=$AD$11),AND($AD$8="THRESHOLD_LT",IF(ISNUMBER(BI39),BI39,0)&lt;$AD$11),AND($AD$8="CHANGE_PCT_GE",IF(IF(ISNUMBER(CN39),CN39,0)=0,IF(ISNUMBER(BI39),BI39,0)&gt;0,(IF(ISNUMBER(BI39),BI39,0)-IF(ISNUMBER(CN39),CN39,0))/ABS(IF(ISNUMBER(CN39),CN39,0))&gt;=$AD$11)),AND($AD$8="CHANGE_ABS_GE",ABS(IF(ISNUMBER(BI39),BI39,0)-IF(ISNUMBER(CN39),CN39,0))&gt;=$AD$11),AND($AD$8="COUNT_LT",IF(ISNUMBER(BI39),BI39,0)&lt;$AD$11),AND($AD$8="COUNT_LE",IF(ISNUMBER(BI39),BI39,0)&lt;=$AD$11),AND($AD$8="AND_YES",OR(LOWER(LEFT(BI39&amp;"",2))="да",BI39=1),OR(LOWER(LEFT(CN39&amp;"",2))="да",CN39=1)),AND($AD$8="OR_YES",OR(OR(LOWER(LEFT(BI39&amp;"",2))="да",BI39=1),OR(LOWER(LEFT(CN39&amp;"",2))="да",CN39=1)))),$AD$14,$AD$15))))))))))</f>
        <v/>
      </c>
      <c r="AE39" s="71" t="str">
        <f>IF($A39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39="#FIELD",BJ39="",AND(OR($AE$8="CHANGE_PCT_GE",$AE$8="CHANGE_ABS_GE",$AE$8="COUNT_FLAG_RULE",$AE$8="AND_YES",$AE$8="OR_YES"),OR(CO39="#FIELD",CO39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39)))),IF($AE$18="LOW_MU",MAX(Настройки!$B$14,$AE$16),IF($AE$18="NEUTRAL",Настройки!$B$15,IF($AE$18="IGNORE","IGNORE",IF(OR(BJ39="#FIELD",CO39="#FIELD"),"Поле не найдено","Недостаточно данных")))),IF($AE$8="SIGMOID_INC",MAX(Настройки!$B$14,$AE$16+($AE$17-$AE$16)/(1+EXP(-$AE$12*(IF(ISNUMBER(BJ39),BJ39,0)-$AE$11)))),IF($AE$8="SIGMOID_DEC",MAX(Настройки!$B$14,$AE$16+($AE$17-$AE$16)/(1+EXP($AE$12*(IF(ISNUMBER(BJ39),BJ39,0)-$AE$11)))),IF($AE$8="TOP_PERCENT",IF((COUNTIF(INDEX(Данные!$A$7:$CV$106,0,MATCH($AE$9,Данные!$A$6:$CV$6,0)),"&gt;"&amp;IF(ISNUMBER(BJ39),BJ39,0))+COUNTIFS(INDEX(Данные!$A$7:$CV$106,0,MATCH($AE$9,Данные!$A$6:$CV$6,0)),IF(ISNUMBER(BJ39),BJ39,0),Данные!$A$7:$A$106,"&lt;"&amp;$A39)+1)/COUNT(INDEX(Данные!$A$7:$CV$106,0,MATCH($AE$9,Данные!$A$6:$CV$6,0)))&lt;=$AE$11,$AE$14,$AE$15),IF($AE$8="MANUAL_MU",MAX(Настройки!$B$14,MIN(1,IF(ISNUMBER(BJ39),BJ39,0))),IF($AE$8="COUNT_FLAG_RULE",IF(IF(ISNUMBER(BJ39),BJ39,0)&lt;=$AE$11,$AE$14,IF(IF(ISNUMBER(BJ39),BJ39,0)&gt;=$AE$12,$AE$15,IF(OR(LOWER(LEFT(CO39&amp;"",2))="да",CO39=1),$AE$13,$AE$15))),IF(OR(AND($AE$8="YES_NO",OR(LOWER(LEFT(BJ39&amp;"",2))="да",BJ39=1)),AND($AE$8="THRESHOLD_GE",IF(ISNUMBER(BJ39),BJ39,0)&gt;=$AE$11),AND($AE$8="THRESHOLD_GT",IF(ISNUMBER(BJ39),BJ39,0)&gt;$AE$11),AND($AE$8="THRESHOLD_LE",IF(ISNUMBER(BJ39),BJ39,0)&lt;=$AE$11),AND($AE$8="THRESHOLD_LT",IF(ISNUMBER(BJ39),BJ39,0)&lt;$AE$11),AND($AE$8="CHANGE_PCT_GE",IF(IF(ISNUMBER(CO39),CO39,0)=0,IF(ISNUMBER(BJ39),BJ39,0)&gt;0,(IF(ISNUMBER(BJ39),BJ39,0)-IF(ISNUMBER(CO39),CO39,0))/ABS(IF(ISNUMBER(CO39),CO39,0))&gt;=$AE$11)),AND($AE$8="CHANGE_ABS_GE",ABS(IF(ISNUMBER(BJ39),BJ39,0)-IF(ISNUMBER(CO39),CO39,0))&gt;=$AE$11),AND($AE$8="COUNT_LT",IF(ISNUMBER(BJ39),BJ39,0)&lt;$AE$11),AND($AE$8="COUNT_LE",IF(ISNUMBER(BJ39),BJ39,0)&lt;=$AE$11),AND($AE$8="AND_YES",OR(LOWER(LEFT(BJ39&amp;"",2))="да",BJ39=1),OR(LOWER(LEFT(CO39&amp;"",2))="да",CO39=1)),AND($AE$8="OR_YES",OR(OR(LOWER(LEFT(BJ39&amp;"",2))="да",BJ39=1),OR(LOWER(LEFT(CO39&amp;"",2))="да",CO39=1)))),$AE$14,$AE$15))))))))))</f>
        <v/>
      </c>
      <c r="AF39" s="75"/>
      <c r="AG39" s="76" t="str">
        <f>IF($A39="","",IF($B$4&lt;&gt;"Да","",IF($B$9="","",IF(COUNTIF(Данные!$A$6:$CV$6,$B$9)=0,"#FIELD",INDEX(Данные!$A$7:$CV$106,ROW()-19,MATCH($B$9,Данные!$A$6:$CV$6,0))))))</f>
        <v/>
      </c>
      <c r="AH39" s="76" t="str">
        <f>IF($A39="","",IF($C$4&lt;&gt;"Да","",IF($C$9="","",IF(COUNTIF(Данные!$A$6:$CV$6,$C$9)=0,"#FIELD",INDEX(Данные!$A$7:$CV$106,ROW()-19,MATCH($C$9,Данные!$A$6:$CV$6,0))))))</f>
        <v/>
      </c>
      <c r="AI39" s="76" t="str">
        <f>IF($A39="","",IF($D$4&lt;&gt;"Да","",IF($D$9="","",IF(COUNTIF(Данные!$A$6:$CV$6,$D$9)=0,"#FIELD",INDEX(Данные!$A$7:$CV$106,ROW()-19,MATCH($D$9,Данные!$A$6:$CV$6,0))))))</f>
        <v/>
      </c>
      <c r="AJ39" s="76" t="str">
        <f>IF($A39="","",IF($E$4&lt;&gt;"Да","",IF($E$9="","",IF(COUNTIF(Данные!$A$6:$CV$6,$E$9)=0,"#FIELD",INDEX(Данные!$A$7:$CV$106,ROW()-19,MATCH($E$9,Данные!$A$6:$CV$6,0))))))</f>
        <v/>
      </c>
      <c r="AK39" s="76" t="str">
        <f>IF($A39="","",IF($F$4&lt;&gt;"Да","",IF($F$9="","",IF(COUNTIF(Данные!$A$6:$CV$6,$F$9)=0,"#FIELD",INDEX(Данные!$A$7:$CV$106,ROW()-19,MATCH($F$9,Данные!$A$6:$CV$6,0))))))</f>
        <v/>
      </c>
      <c r="AL39" s="76" t="str">
        <f>IF($A39="","",IF($G$4&lt;&gt;"Да","",IF($G$9="","",IF(COUNTIF(Данные!$A$6:$CV$6,$G$9)=0,"#FIELD",INDEX(Данные!$A$7:$CV$106,ROW()-19,MATCH($G$9,Данные!$A$6:$CV$6,0))))))</f>
        <v/>
      </c>
      <c r="AM39" s="76" t="str">
        <f>IF($A39="","",IF($H$4&lt;&gt;"Да","",IF($H$9="","",IF(COUNTIF(Данные!$A$6:$CV$6,$H$9)=0,"#FIELD",INDEX(Данные!$A$7:$CV$106,ROW()-19,MATCH($H$9,Данные!$A$6:$CV$6,0))))))</f>
        <v/>
      </c>
      <c r="AN39" s="76" t="str">
        <f>IF($A39="","",IF($I$4&lt;&gt;"Да","",IF($I$9="","",IF(COUNTIF(Данные!$A$6:$CV$6,$I$9)=0,"#FIELD",INDEX(Данные!$A$7:$CV$106,ROW()-19,MATCH($I$9,Данные!$A$6:$CV$6,0))))))</f>
        <v/>
      </c>
      <c r="AO39" s="76" t="str">
        <f>IF($A39="","",IF($J$4&lt;&gt;"Да","",IF($J$9="","",IF(COUNTIF(Данные!$A$6:$CV$6,$J$9)=0,"#FIELD",INDEX(Данные!$A$7:$CV$106,ROW()-19,MATCH($J$9,Данные!$A$6:$CV$6,0))))))</f>
        <v/>
      </c>
      <c r="AP39" s="76" t="str">
        <f>IF($A39="","",IF($K$4&lt;&gt;"Да","",IF($K$9="","",IF(COUNTIF(Данные!$A$6:$CV$6,$K$9)=0,"#FIELD",INDEX(Данные!$A$7:$CV$106,ROW()-19,MATCH($K$9,Данные!$A$6:$CV$6,0))))))</f>
        <v/>
      </c>
      <c r="AQ39" s="76" t="str">
        <f>IF($A39="","",IF($L$4&lt;&gt;"Да","",IF($L$9="","",IF(COUNTIF(Данные!$A$6:$CV$6,$L$9)=0,"#FIELD",INDEX(Данные!$A$7:$CV$106,ROW()-19,MATCH($L$9,Данные!$A$6:$CV$6,0))))))</f>
        <v/>
      </c>
      <c r="AR39" s="76" t="str">
        <f>IF($A39="","",IF($M$4&lt;&gt;"Да","",IF($M$9="","",IF(COUNTIF(Данные!$A$6:$CV$6,$M$9)=0,"#FIELD",INDEX(Данные!$A$7:$CV$106,ROW()-19,MATCH($M$9,Данные!$A$6:$CV$6,0))))))</f>
        <v/>
      </c>
      <c r="AS39" s="76" t="str">
        <f>IF($A39="","",IF($N$4&lt;&gt;"Да","",IF($N$9="","",IF(COUNTIF(Данные!$A$6:$CV$6,$N$9)=0,"#FIELD",INDEX(Данные!$A$7:$CV$106,ROW()-19,MATCH($N$9,Данные!$A$6:$CV$6,0))))))</f>
        <v/>
      </c>
      <c r="AT39" s="76" t="str">
        <f>IF($A39="","",IF($O$4&lt;&gt;"Да","",IF($O$9="","",IF(COUNTIF(Данные!$A$6:$CV$6,$O$9)=0,"#FIELD",INDEX(Данные!$A$7:$CV$106,ROW()-19,MATCH($O$9,Данные!$A$6:$CV$6,0))))))</f>
        <v/>
      </c>
      <c r="AU39" s="76" t="str">
        <f>IF($A39="","",IF($P$4&lt;&gt;"Да","",IF($P$9="","",IF(COUNTIF(Данные!$A$6:$CV$6,$P$9)=0,"#FIELD",INDEX(Данные!$A$7:$CV$106,ROW()-19,MATCH($P$9,Данные!$A$6:$CV$6,0))))))</f>
        <v/>
      </c>
      <c r="AV39" s="76" t="str">
        <f>IF($A39="","",IF($Q$4&lt;&gt;"Да","",IF($Q$9="","",IF(COUNTIF(Данные!$A$6:$CV$6,$Q$9)=0,"#FIELD",INDEX(Данные!$A$7:$CV$106,ROW()-19,MATCH($Q$9,Данные!$A$6:$CV$6,0))))))</f>
        <v/>
      </c>
      <c r="AW39" s="76" t="str">
        <f>IF($A39="","",IF($R$4&lt;&gt;"Да","",IF($R$9="","",IF(COUNTIF(Данные!$A$6:$CV$6,$R$9)=0,"#FIELD",INDEX(Данные!$A$7:$CV$106,ROW()-19,MATCH($R$9,Данные!$A$6:$CV$6,0))))))</f>
        <v/>
      </c>
      <c r="AX39" s="76" t="str">
        <f>IF($A39="","",IF($S$4&lt;&gt;"Да","",IF($S$9="","",IF(COUNTIF(Данные!$A$6:$CV$6,$S$9)=0,"#FIELD",INDEX(Данные!$A$7:$CV$106,ROW()-19,MATCH($S$9,Данные!$A$6:$CV$6,0))))))</f>
        <v/>
      </c>
      <c r="AY39" s="76" t="str">
        <f>IF($A39="","",IF($T$4&lt;&gt;"Да","",IF($T$9="","",IF(COUNTIF(Данные!$A$6:$CV$6,$T$9)=0,"#FIELD",INDEX(Данные!$A$7:$CV$106,ROW()-19,MATCH($T$9,Данные!$A$6:$CV$6,0))))))</f>
        <v/>
      </c>
      <c r="AZ39" s="76" t="str">
        <f>IF($A39="","",IF($U$4&lt;&gt;"Да","",IF($U$9="","",IF(COUNTIF(Данные!$A$6:$CV$6,$U$9)=0,"#FIELD",INDEX(Данные!$A$7:$CV$106,ROW()-19,MATCH($U$9,Данные!$A$6:$CV$6,0))))))</f>
        <v/>
      </c>
      <c r="BA39" s="76" t="str">
        <f>IF($A39="","",IF($V$4&lt;&gt;"Да","",IF($V$9="","",IF(COUNTIF(Данные!$A$6:$CV$6,$V$9)=0,"#FIELD",INDEX(Данные!$A$7:$CV$106,ROW()-19,MATCH($V$9,Данные!$A$6:$CV$6,0))))))</f>
        <v/>
      </c>
      <c r="BB39" s="76" t="str">
        <f>IF($A39="","",IF($W$4&lt;&gt;"Да","",IF($W$9="","",IF(COUNTIF(Данные!$A$6:$CV$6,$W$9)=0,"#FIELD",INDEX(Данные!$A$7:$CV$106,ROW()-19,MATCH($W$9,Данные!$A$6:$CV$6,0))))))</f>
        <v/>
      </c>
      <c r="BC39" s="76" t="str">
        <f>IF($A39="","",IF($X$4&lt;&gt;"Да","",IF($X$9="","",IF(COUNTIF(Данные!$A$6:$CV$6,$X$9)=0,"#FIELD",INDEX(Данные!$A$7:$CV$106,ROW()-19,MATCH($X$9,Данные!$A$6:$CV$6,0))))))</f>
        <v/>
      </c>
      <c r="BD39" s="76" t="str">
        <f>IF($A39="","",IF($Y$4&lt;&gt;"Да","",IF($Y$9="","",IF(COUNTIF(Данные!$A$6:$CV$6,$Y$9)=0,"#FIELD",INDEX(Данные!$A$7:$CV$106,ROW()-19,MATCH($Y$9,Данные!$A$6:$CV$6,0))))))</f>
        <v/>
      </c>
      <c r="BE39" s="76" t="str">
        <f>IF($A39="","",IF($Z$4&lt;&gt;"Да","",IF($Z$9="","",IF(COUNTIF(Данные!$A$6:$CV$6,$Z$9)=0,"#FIELD",INDEX(Данные!$A$7:$CV$106,ROW()-19,MATCH($Z$9,Данные!$A$6:$CV$6,0))))))</f>
        <v/>
      </c>
      <c r="BF39" s="76" t="str">
        <f>IF($A39="","",IF($AA$4&lt;&gt;"Да","",IF($AA$9="","",IF(COUNTIF(Данные!$A$6:$CV$6,$AA$9)=0,"#FIELD",INDEX(Данные!$A$7:$CV$106,ROW()-19,MATCH($AA$9,Данные!$A$6:$CV$6,0))))))</f>
        <v/>
      </c>
      <c r="BG39" s="76" t="str">
        <f>IF($A39="","",IF($AB$4&lt;&gt;"Да","",IF($AB$9="","",IF(COUNTIF(Данные!$A$6:$CV$6,$AB$9)=0,"#FIELD",INDEX(Данные!$A$7:$CV$106,ROW()-19,MATCH($AB$9,Данные!$A$6:$CV$6,0))))))</f>
        <v/>
      </c>
      <c r="BH39" s="76" t="str">
        <f>IF($A39="","",IF($AC$4&lt;&gt;"Да","",IF($AC$9="","",IF(COUNTIF(Данные!$A$6:$CV$6,$AC$9)=0,"#FIELD",INDEX(Данные!$A$7:$CV$106,ROW()-19,MATCH($AC$9,Данные!$A$6:$CV$6,0))))))</f>
        <v/>
      </c>
      <c r="BI39" s="76" t="str">
        <f>IF($A39="","",IF($AD$4&lt;&gt;"Да","",IF($AD$9="","",IF(COUNTIF(Данные!$A$6:$CV$6,$AD$9)=0,"#FIELD",INDEX(Данные!$A$7:$CV$106,ROW()-19,MATCH($AD$9,Данные!$A$6:$CV$6,0))))))</f>
        <v/>
      </c>
      <c r="BJ39" s="76" t="str">
        <f>IF($A39="","",IF($AE$4&lt;&gt;"Да","",IF($AE$9="","",IF(COUNTIF(Данные!$A$6:$CV$6,$AE$9)=0,"#FIELD",INDEX(Данные!$A$7:$CV$106,ROW()-19,MATCH($AE$9,Данные!$A$6:$CV$6,0))))))</f>
        <v/>
      </c>
      <c r="BK39" s="76"/>
      <c r="BL39" s="76" t="str">
        <f>IF($A39="","",IF($B$4&lt;&gt;"Да","",IF($B$10="","",IF(COUNTIF(Данные!$A$6:$CV$6,$B$10)=0,"#FIELD",INDEX(Данные!$A$7:$CV$106,ROW()-19,MATCH($B$10,Данные!$A$6:$CV$6,0))))))</f>
        <v/>
      </c>
      <c r="BM39" s="76" t="str">
        <f>IF($A39="","",IF($C$4&lt;&gt;"Да","",IF($C$10="","",IF(COUNTIF(Данные!$A$6:$CV$6,$C$10)=0,"#FIELD",INDEX(Данные!$A$7:$CV$106,ROW()-19,MATCH($C$10,Данные!$A$6:$CV$6,0))))))</f>
        <v/>
      </c>
      <c r="BN39" s="76" t="str">
        <f>IF($A39="","",IF($D$4&lt;&gt;"Да","",IF($D$10="","",IF(COUNTIF(Данные!$A$6:$CV$6,$D$10)=0,"#FIELD",INDEX(Данные!$A$7:$CV$106,ROW()-19,MATCH($D$10,Данные!$A$6:$CV$6,0))))))</f>
        <v/>
      </c>
      <c r="BO39" s="76" t="str">
        <f>IF($A39="","",IF($E$4&lt;&gt;"Да","",IF($E$10="","",IF(COUNTIF(Данные!$A$6:$CV$6,$E$10)=0,"#FIELD",INDEX(Данные!$A$7:$CV$106,ROW()-19,MATCH($E$10,Данные!$A$6:$CV$6,0))))))</f>
        <v/>
      </c>
      <c r="BP39" s="76" t="str">
        <f>IF($A39="","",IF($F$4&lt;&gt;"Да","",IF($F$10="","",IF(COUNTIF(Данные!$A$6:$CV$6,$F$10)=0,"#FIELD",INDEX(Данные!$A$7:$CV$106,ROW()-19,MATCH($F$10,Данные!$A$6:$CV$6,0))))))</f>
        <v/>
      </c>
      <c r="BQ39" s="76" t="str">
        <f>IF($A39="","",IF($G$4&lt;&gt;"Да","",IF($G$10="","",IF(COUNTIF(Данные!$A$6:$CV$6,$G$10)=0,"#FIELD",INDEX(Данные!$A$7:$CV$106,ROW()-19,MATCH($G$10,Данные!$A$6:$CV$6,0))))))</f>
        <v/>
      </c>
      <c r="BR39" s="76" t="str">
        <f>IF($A39="","",IF($H$4&lt;&gt;"Да","",IF($H$10="","",IF(COUNTIF(Данные!$A$6:$CV$6,$H$10)=0,"#FIELD",INDEX(Данные!$A$7:$CV$106,ROW()-19,MATCH($H$10,Данные!$A$6:$CV$6,0))))))</f>
        <v/>
      </c>
      <c r="BS39" s="76" t="str">
        <f>IF($A39="","",IF($I$4&lt;&gt;"Да","",IF($I$10="","",IF(COUNTIF(Данные!$A$6:$CV$6,$I$10)=0,"#FIELD",INDEX(Данные!$A$7:$CV$106,ROW()-19,MATCH($I$10,Данные!$A$6:$CV$6,0))))))</f>
        <v/>
      </c>
      <c r="BT39" s="76" t="str">
        <f>IF($A39="","",IF($J$4&lt;&gt;"Да","",IF($J$10="","",IF(COUNTIF(Данные!$A$6:$CV$6,$J$10)=0,"#FIELD",INDEX(Данные!$A$7:$CV$106,ROW()-19,MATCH($J$10,Данные!$A$6:$CV$6,0))))))</f>
        <v/>
      </c>
      <c r="BU39" s="76" t="str">
        <f>IF($A39="","",IF($K$4&lt;&gt;"Да","",IF($K$10="","",IF(COUNTIF(Данные!$A$6:$CV$6,$K$10)=0,"#FIELD",INDEX(Данные!$A$7:$CV$106,ROW()-19,MATCH($K$10,Данные!$A$6:$CV$6,0))))))</f>
        <v/>
      </c>
      <c r="BV39" s="76" t="str">
        <f>IF($A39="","",IF($L$4&lt;&gt;"Да","",IF($L$10="","",IF(COUNTIF(Данные!$A$6:$CV$6,$L$10)=0,"#FIELD",INDEX(Данные!$A$7:$CV$106,ROW()-19,MATCH($L$10,Данные!$A$6:$CV$6,0))))))</f>
        <v/>
      </c>
      <c r="BW39" s="76" t="str">
        <f>IF($A39="","",IF($M$4&lt;&gt;"Да","",IF($M$10="","",IF(COUNTIF(Данные!$A$6:$CV$6,$M$10)=0,"#FIELD",INDEX(Данные!$A$7:$CV$106,ROW()-19,MATCH($M$10,Данные!$A$6:$CV$6,0))))))</f>
        <v/>
      </c>
      <c r="BX39" s="76" t="str">
        <f>IF($A39="","",IF($N$4&lt;&gt;"Да","",IF($N$10="","",IF(COUNTIF(Данные!$A$6:$CV$6,$N$10)=0,"#FIELD",INDEX(Данные!$A$7:$CV$106,ROW()-19,MATCH($N$10,Данные!$A$6:$CV$6,0))))))</f>
        <v/>
      </c>
      <c r="BY39" s="76" t="str">
        <f>IF($A39="","",IF($O$4&lt;&gt;"Да","",IF($O$10="","",IF(COUNTIF(Данные!$A$6:$CV$6,$O$10)=0,"#FIELD",INDEX(Данные!$A$7:$CV$106,ROW()-19,MATCH($O$10,Данные!$A$6:$CV$6,0))))))</f>
        <v/>
      </c>
      <c r="BZ39" s="76" t="str">
        <f>IF($A39="","",IF($P$4&lt;&gt;"Да","",IF($P$10="","",IF(COUNTIF(Данные!$A$6:$CV$6,$P$10)=0,"#FIELD",INDEX(Данные!$A$7:$CV$106,ROW()-19,MATCH($P$10,Данные!$A$6:$CV$6,0))))))</f>
        <v/>
      </c>
      <c r="CA39" s="76" t="str">
        <f>IF($A39="","",IF($Q$4&lt;&gt;"Да","",IF($Q$10="","",IF(COUNTIF(Данные!$A$6:$CV$6,$Q$10)=0,"#FIELD",INDEX(Данные!$A$7:$CV$106,ROW()-19,MATCH($Q$10,Данные!$A$6:$CV$6,0))))))</f>
        <v/>
      </c>
      <c r="CB39" s="76" t="str">
        <f>IF($A39="","",IF($R$4&lt;&gt;"Да","",IF($R$10="","",IF(COUNTIF(Данные!$A$6:$CV$6,$R$10)=0,"#FIELD",INDEX(Данные!$A$7:$CV$106,ROW()-19,MATCH($R$10,Данные!$A$6:$CV$6,0))))))</f>
        <v/>
      </c>
      <c r="CC39" s="76" t="str">
        <f>IF($A39="","",IF($S$4&lt;&gt;"Да","",IF($S$10="","",IF(COUNTIF(Данные!$A$6:$CV$6,$S$10)=0,"#FIELD",INDEX(Данные!$A$7:$CV$106,ROW()-19,MATCH($S$10,Данные!$A$6:$CV$6,0))))))</f>
        <v/>
      </c>
      <c r="CD39" s="76" t="str">
        <f>IF($A39="","",IF($T$4&lt;&gt;"Да","",IF($T$10="","",IF(COUNTIF(Данные!$A$6:$CV$6,$T$10)=0,"#FIELD",INDEX(Данные!$A$7:$CV$106,ROW()-19,MATCH($T$10,Данные!$A$6:$CV$6,0))))))</f>
        <v/>
      </c>
      <c r="CE39" s="76" t="str">
        <f>IF($A39="","",IF($U$4&lt;&gt;"Да","",IF($U$10="","",IF(COUNTIF(Данные!$A$6:$CV$6,$U$10)=0,"#FIELD",INDEX(Данные!$A$7:$CV$106,ROW()-19,MATCH($U$10,Данные!$A$6:$CV$6,0))))))</f>
        <v/>
      </c>
      <c r="CF39" s="76" t="str">
        <f>IF($A39="","",IF($V$4&lt;&gt;"Да","",IF($V$10="","",IF(COUNTIF(Данные!$A$6:$CV$6,$V$10)=0,"#FIELD",INDEX(Данные!$A$7:$CV$106,ROW()-19,MATCH($V$10,Данные!$A$6:$CV$6,0))))))</f>
        <v/>
      </c>
      <c r="CG39" s="76" t="str">
        <f>IF($A39="","",IF($W$4&lt;&gt;"Да","",IF($W$10="","",IF(COUNTIF(Данные!$A$6:$CV$6,$W$10)=0,"#FIELD",INDEX(Данные!$A$7:$CV$106,ROW()-19,MATCH($W$10,Данные!$A$6:$CV$6,0))))))</f>
        <v/>
      </c>
      <c r="CH39" s="76" t="str">
        <f>IF($A39="","",IF($X$4&lt;&gt;"Да","",IF($X$10="","",IF(COUNTIF(Данные!$A$6:$CV$6,$X$10)=0,"#FIELD",INDEX(Данные!$A$7:$CV$106,ROW()-19,MATCH($X$10,Данные!$A$6:$CV$6,0))))))</f>
        <v/>
      </c>
      <c r="CI39" s="76" t="str">
        <f>IF($A39="","",IF($Y$4&lt;&gt;"Да","",IF($Y$10="","",IF(COUNTIF(Данные!$A$6:$CV$6,$Y$10)=0,"#FIELD",INDEX(Данные!$A$7:$CV$106,ROW()-19,MATCH($Y$10,Данные!$A$6:$CV$6,0))))))</f>
        <v/>
      </c>
      <c r="CJ39" s="76" t="str">
        <f>IF($A39="","",IF($Z$4&lt;&gt;"Да","",IF($Z$10="","",IF(COUNTIF(Данные!$A$6:$CV$6,$Z$10)=0,"#FIELD",INDEX(Данные!$A$7:$CV$106,ROW()-19,MATCH($Z$10,Данные!$A$6:$CV$6,0))))))</f>
        <v/>
      </c>
      <c r="CK39" s="76" t="str">
        <f>IF($A39="","",IF($AA$4&lt;&gt;"Да","",IF($AA$10="","",IF(COUNTIF(Данные!$A$6:$CV$6,$AA$10)=0,"#FIELD",INDEX(Данные!$A$7:$CV$106,ROW()-19,MATCH($AA$10,Данные!$A$6:$CV$6,0))))))</f>
        <v/>
      </c>
      <c r="CL39" s="76" t="str">
        <f>IF($A39="","",IF($AB$4&lt;&gt;"Да","",IF($AB$10="","",IF(COUNTIF(Данные!$A$6:$CV$6,$AB$10)=0,"#FIELD",INDEX(Данные!$A$7:$CV$106,ROW()-19,MATCH($AB$10,Данные!$A$6:$CV$6,0))))))</f>
        <v/>
      </c>
      <c r="CM39" s="76" t="str">
        <f>IF($A39="","",IF($AC$4&lt;&gt;"Да","",IF($AC$10="","",IF(COUNTIF(Данные!$A$6:$CV$6,$AC$10)=0,"#FIELD",INDEX(Данные!$A$7:$CV$106,ROW()-19,MATCH($AC$10,Данные!$A$6:$CV$6,0))))))</f>
        <v/>
      </c>
      <c r="CN39" s="76" t="str">
        <f>IF($A39="","",IF($AD$4&lt;&gt;"Да","",IF($AD$10="","",IF(COUNTIF(Данные!$A$6:$CV$6,$AD$10)=0,"#FIELD",INDEX(Данные!$A$7:$CV$106,ROW()-19,MATCH($AD$10,Данные!$A$6:$CV$6,0))))))</f>
        <v/>
      </c>
      <c r="CO39" s="77" t="str">
        <f>IF($A39="","",IF($AE$4&lt;&gt;"Да","",IF($AE$10="","",IF(COUNTIF(Данные!$A$6:$CV$6,$AE$10)=0,"#FIELD",INDEX(Данные!$A$7:$CV$106,ROW()-19,MATCH($AE$10,Данные!$A$6:$CV$6,0))))))</f>
        <v/>
      </c>
    </row>
    <row r="40" spans="1:93">
      <c r="A40" s="24" t="str">
        <f>IF(Данные!A27="","",Данные!A27)</f>
        <v/>
      </c>
      <c r="B40" s="19" t="str">
        <f>IF($A40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40="#FIELD",AG40="",AND(OR($B$8="CHANGE_PCT_GE",$B$8="CHANGE_ABS_GE",$B$8="COUNT_FLAG_RULE",$B$8="AND_YES",$B$8="OR_YES"),OR(BL40="#FIELD",BL40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40)))),IF($B$18="LOW_MU",MAX(Настройки!$B$14,$B$16),IF($B$18="NEUTRAL",Настройки!$B$15,IF($B$18="IGNORE","IGNORE",IF(OR(AG40="#FIELD",BL40="#FIELD"),"Поле не найдено","Недостаточно данных")))),IF($B$8="SIGMOID_INC",MAX(Настройки!$B$14,$B$16+($B$17-$B$16)/(1+EXP(-$B$12*(IF(ISNUMBER(AG40),AG40,0)-$B$11)))),IF($B$8="SIGMOID_DEC",MAX(Настройки!$B$14,$B$16+($B$17-$B$16)/(1+EXP($B$12*(IF(ISNUMBER(AG40),AG40,0)-$B$11)))),IF($B$8="TOP_PERCENT",IF((COUNTIF(INDEX(Данные!$A$7:$CV$106,0,MATCH($B$9,Данные!$A$6:$CV$6,0)),"&gt;"&amp;IF(ISNUMBER(AG40),AG40,0))+COUNTIFS(INDEX(Данные!$A$7:$CV$106,0,MATCH($B$9,Данные!$A$6:$CV$6,0)),IF(ISNUMBER(AG40),AG40,0),Данные!$A$7:$A$106,"&lt;"&amp;$A40)+1)/COUNT(INDEX(Данные!$A$7:$CV$106,0,MATCH($B$9,Данные!$A$6:$CV$6,0)))&lt;=$B$11,$B$14,$B$15),IF($B$8="MANUAL_MU",MAX(Настройки!$B$14,MIN(1,IF(ISNUMBER(AG40),AG40,0))),IF($B$8="COUNT_FLAG_RULE",IF(IF(ISNUMBER(AG40),AG40,0)&lt;=$B$11,$B$14,IF(IF(ISNUMBER(AG40),AG40,0)&gt;=$B$12,$B$15,IF(OR(LOWER(LEFT(BL40&amp;"",2))="да",BL40=1),$B$13,$B$15))),IF(OR(AND($B$8="YES_NO",OR(LOWER(LEFT(AG40&amp;"",2))="да",AG40=1)),AND($B$8="THRESHOLD_GE",IF(ISNUMBER(AG40),AG40,0)&gt;=$B$11),AND($B$8="THRESHOLD_GT",IF(ISNUMBER(AG40),AG40,0)&gt;$B$11),AND($B$8="THRESHOLD_LE",IF(ISNUMBER(AG40),AG40,0)&lt;=$B$11),AND($B$8="THRESHOLD_LT",IF(ISNUMBER(AG40),AG40,0)&lt;$B$11),AND($B$8="CHANGE_PCT_GE",IF(IF(ISNUMBER(BL40),BL40,0)=0,IF(ISNUMBER(AG40),AG40,0)&gt;0,(IF(ISNUMBER(AG40),AG40,0)-IF(ISNUMBER(BL40),BL40,0))/ABS(IF(ISNUMBER(BL40),BL40,0))&gt;=$B$11)),AND($B$8="CHANGE_ABS_GE",ABS(IF(ISNUMBER(AG40),AG40,0)-IF(ISNUMBER(BL40),BL40,0))&gt;=$B$11),AND($B$8="COUNT_LT",IF(ISNUMBER(AG40),AG40,0)&lt;$B$11),AND($B$8="COUNT_LE",IF(ISNUMBER(AG40),AG40,0)&lt;=$B$11),AND($B$8="AND_YES",OR(LOWER(LEFT(AG40&amp;"",2))="да",AG40=1),OR(LOWER(LEFT(BL40&amp;"",2))="да",BL40=1)),AND($B$8="OR_YES",OR(OR(LOWER(LEFT(AG40&amp;"",2))="да",AG40=1),OR(LOWER(LEFT(BL40&amp;"",2))="да",BL40=1)))),$B$14,$B$15))))))))))</f>
        <v/>
      </c>
      <c r="C40" s="19" t="str">
        <f>IF($A40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40="#FIELD",AH40="",AND(OR($C$8="CHANGE_PCT_GE",$C$8="CHANGE_ABS_GE",$C$8="COUNT_FLAG_RULE",$C$8="AND_YES",$C$8="OR_YES"),OR(BM40="#FIELD",BM40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40)))),IF($C$18="LOW_MU",MAX(Настройки!$B$14,$C$16),IF($C$18="NEUTRAL",Настройки!$B$15,IF($C$18="IGNORE","IGNORE",IF(OR(AH40="#FIELD",BM40="#FIELD"),"Поле не найдено","Недостаточно данных")))),IF($C$8="SIGMOID_INC",MAX(Настройки!$B$14,$C$16+($C$17-$C$16)/(1+EXP(-$C$12*(IF(ISNUMBER(AH40),AH40,0)-$C$11)))),IF($C$8="SIGMOID_DEC",MAX(Настройки!$B$14,$C$16+($C$17-$C$16)/(1+EXP($C$12*(IF(ISNUMBER(AH40),AH40,0)-$C$11)))),IF($C$8="TOP_PERCENT",IF((COUNTIF(INDEX(Данные!$A$7:$CV$106,0,MATCH($C$9,Данные!$A$6:$CV$6,0)),"&gt;"&amp;IF(ISNUMBER(AH40),AH40,0))+COUNTIFS(INDEX(Данные!$A$7:$CV$106,0,MATCH($C$9,Данные!$A$6:$CV$6,0)),IF(ISNUMBER(AH40),AH40,0),Данные!$A$7:$A$106,"&lt;"&amp;$A40)+1)/COUNT(INDEX(Данные!$A$7:$CV$106,0,MATCH($C$9,Данные!$A$6:$CV$6,0)))&lt;=$C$11,$C$14,$C$15),IF($C$8="MANUAL_MU",MAX(Настройки!$B$14,MIN(1,IF(ISNUMBER(AH40),AH40,0))),IF($C$8="COUNT_FLAG_RULE",IF(IF(ISNUMBER(AH40),AH40,0)&lt;=$C$11,$C$14,IF(IF(ISNUMBER(AH40),AH40,0)&gt;=$C$12,$C$15,IF(OR(LOWER(LEFT(BM40&amp;"",2))="да",BM40=1),$C$13,$C$15))),IF(OR(AND($C$8="YES_NO",OR(LOWER(LEFT(AH40&amp;"",2))="да",AH40=1)),AND($C$8="THRESHOLD_GE",IF(ISNUMBER(AH40),AH40,0)&gt;=$C$11),AND($C$8="THRESHOLD_GT",IF(ISNUMBER(AH40),AH40,0)&gt;$C$11),AND($C$8="THRESHOLD_LE",IF(ISNUMBER(AH40),AH40,0)&lt;=$C$11),AND($C$8="THRESHOLD_LT",IF(ISNUMBER(AH40),AH40,0)&lt;$C$11),AND($C$8="CHANGE_PCT_GE",IF(IF(ISNUMBER(BM40),BM40,0)=0,IF(ISNUMBER(AH40),AH40,0)&gt;0,(IF(ISNUMBER(AH40),AH40,0)-IF(ISNUMBER(BM40),BM40,0))/ABS(IF(ISNUMBER(BM40),BM40,0))&gt;=$C$11)),AND($C$8="CHANGE_ABS_GE",ABS(IF(ISNUMBER(AH40),AH40,0)-IF(ISNUMBER(BM40),BM40,0))&gt;=$C$11),AND($C$8="COUNT_LT",IF(ISNUMBER(AH40),AH40,0)&lt;$C$11),AND($C$8="COUNT_LE",IF(ISNUMBER(AH40),AH40,0)&lt;=$C$11),AND($C$8="AND_YES",OR(LOWER(LEFT(AH40&amp;"",2))="да",AH40=1),OR(LOWER(LEFT(BM40&amp;"",2))="да",BM40=1)),AND($C$8="OR_YES",OR(OR(LOWER(LEFT(AH40&amp;"",2))="да",AH40=1),OR(LOWER(LEFT(BM40&amp;"",2))="да",BM40=1)))),$C$14,$C$15))))))))))</f>
        <v/>
      </c>
      <c r="D40" s="19" t="str">
        <f>IF($A40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40="#FIELD",AI40="",AND(OR($D$8="CHANGE_PCT_GE",$D$8="CHANGE_ABS_GE",$D$8="COUNT_FLAG_RULE",$D$8="AND_YES",$D$8="OR_YES"),OR(BN40="#FIELD",BN40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40)))),IF($D$18="LOW_MU",MAX(Настройки!$B$14,$D$16),IF($D$18="NEUTRAL",Настройки!$B$15,IF($D$18="IGNORE","IGNORE",IF(OR(AI40="#FIELD",BN40="#FIELD"),"Поле не найдено","Недостаточно данных")))),IF($D$8="SIGMOID_INC",MAX(Настройки!$B$14,$D$16+($D$17-$D$16)/(1+EXP(-$D$12*(IF(ISNUMBER(AI40),AI40,0)-$D$11)))),IF($D$8="SIGMOID_DEC",MAX(Настройки!$B$14,$D$16+($D$17-$D$16)/(1+EXP($D$12*(IF(ISNUMBER(AI40),AI40,0)-$D$11)))),IF($D$8="TOP_PERCENT",IF((COUNTIF(INDEX(Данные!$A$7:$CV$106,0,MATCH($D$9,Данные!$A$6:$CV$6,0)),"&gt;"&amp;IF(ISNUMBER(AI40),AI40,0))+COUNTIFS(INDEX(Данные!$A$7:$CV$106,0,MATCH($D$9,Данные!$A$6:$CV$6,0)),IF(ISNUMBER(AI40),AI40,0),Данные!$A$7:$A$106,"&lt;"&amp;$A40)+1)/COUNT(INDEX(Данные!$A$7:$CV$106,0,MATCH($D$9,Данные!$A$6:$CV$6,0)))&lt;=$D$11,$D$14,$D$15),IF($D$8="MANUAL_MU",MAX(Настройки!$B$14,MIN(1,IF(ISNUMBER(AI40),AI40,0))),IF($D$8="COUNT_FLAG_RULE",IF(IF(ISNUMBER(AI40),AI40,0)&lt;=$D$11,$D$14,IF(IF(ISNUMBER(AI40),AI40,0)&gt;=$D$12,$D$15,IF(OR(LOWER(LEFT(BN40&amp;"",2))="да",BN40=1),$D$13,$D$15))),IF(OR(AND($D$8="YES_NO",OR(LOWER(LEFT(AI40&amp;"",2))="да",AI40=1)),AND($D$8="THRESHOLD_GE",IF(ISNUMBER(AI40),AI40,0)&gt;=$D$11),AND($D$8="THRESHOLD_GT",IF(ISNUMBER(AI40),AI40,0)&gt;$D$11),AND($D$8="THRESHOLD_LE",IF(ISNUMBER(AI40),AI40,0)&lt;=$D$11),AND($D$8="THRESHOLD_LT",IF(ISNUMBER(AI40),AI40,0)&lt;$D$11),AND($D$8="CHANGE_PCT_GE",IF(IF(ISNUMBER(BN40),BN40,0)=0,IF(ISNUMBER(AI40),AI40,0)&gt;0,(IF(ISNUMBER(AI40),AI40,0)-IF(ISNUMBER(BN40),BN40,0))/ABS(IF(ISNUMBER(BN40),BN40,0))&gt;=$D$11)),AND($D$8="CHANGE_ABS_GE",ABS(IF(ISNUMBER(AI40),AI40,0)-IF(ISNUMBER(BN40),BN40,0))&gt;=$D$11),AND($D$8="COUNT_LT",IF(ISNUMBER(AI40),AI40,0)&lt;$D$11),AND($D$8="COUNT_LE",IF(ISNUMBER(AI40),AI40,0)&lt;=$D$11),AND($D$8="AND_YES",OR(LOWER(LEFT(AI40&amp;"",2))="да",AI40=1),OR(LOWER(LEFT(BN40&amp;"",2))="да",BN40=1)),AND($D$8="OR_YES",OR(OR(LOWER(LEFT(AI40&amp;"",2))="да",AI40=1),OR(LOWER(LEFT(BN40&amp;"",2))="да",BN40=1)))),$D$14,$D$15))))))))))</f>
        <v/>
      </c>
      <c r="E40" s="19" t="str">
        <f>IF($A40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40="#FIELD",AJ40="",AND(OR($E$8="CHANGE_PCT_GE",$E$8="CHANGE_ABS_GE",$E$8="COUNT_FLAG_RULE",$E$8="AND_YES",$E$8="OR_YES"),OR(BO40="#FIELD",BO40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40)))),IF($E$18="LOW_MU",MAX(Настройки!$B$14,$E$16),IF($E$18="NEUTRAL",Настройки!$B$15,IF($E$18="IGNORE","IGNORE",IF(OR(AJ40="#FIELD",BO40="#FIELD"),"Поле не найдено","Недостаточно данных")))),IF($E$8="SIGMOID_INC",MAX(Настройки!$B$14,$E$16+($E$17-$E$16)/(1+EXP(-$E$12*(IF(ISNUMBER(AJ40),AJ40,0)-$E$11)))),IF($E$8="SIGMOID_DEC",MAX(Настройки!$B$14,$E$16+($E$17-$E$16)/(1+EXP($E$12*(IF(ISNUMBER(AJ40),AJ40,0)-$E$11)))),IF($E$8="TOP_PERCENT",IF((COUNTIF(INDEX(Данные!$A$7:$CV$106,0,MATCH($E$9,Данные!$A$6:$CV$6,0)),"&gt;"&amp;IF(ISNUMBER(AJ40),AJ40,0))+COUNTIFS(INDEX(Данные!$A$7:$CV$106,0,MATCH($E$9,Данные!$A$6:$CV$6,0)),IF(ISNUMBER(AJ40),AJ40,0),Данные!$A$7:$A$106,"&lt;"&amp;$A40)+1)/COUNT(INDEX(Данные!$A$7:$CV$106,0,MATCH($E$9,Данные!$A$6:$CV$6,0)))&lt;=$E$11,$E$14,$E$15),IF($E$8="MANUAL_MU",MAX(Настройки!$B$14,MIN(1,IF(ISNUMBER(AJ40),AJ40,0))),IF($E$8="COUNT_FLAG_RULE",IF(IF(ISNUMBER(AJ40),AJ40,0)&lt;=$E$11,$E$14,IF(IF(ISNUMBER(AJ40),AJ40,0)&gt;=$E$12,$E$15,IF(OR(LOWER(LEFT(BO40&amp;"",2))="да",BO40=1),$E$13,$E$15))),IF(OR(AND($E$8="YES_NO",OR(LOWER(LEFT(AJ40&amp;"",2))="да",AJ40=1)),AND($E$8="THRESHOLD_GE",IF(ISNUMBER(AJ40),AJ40,0)&gt;=$E$11),AND($E$8="THRESHOLD_GT",IF(ISNUMBER(AJ40),AJ40,0)&gt;$E$11),AND($E$8="THRESHOLD_LE",IF(ISNUMBER(AJ40),AJ40,0)&lt;=$E$11),AND($E$8="THRESHOLD_LT",IF(ISNUMBER(AJ40),AJ40,0)&lt;$E$11),AND($E$8="CHANGE_PCT_GE",IF(IF(ISNUMBER(BO40),BO40,0)=0,IF(ISNUMBER(AJ40),AJ40,0)&gt;0,(IF(ISNUMBER(AJ40),AJ40,0)-IF(ISNUMBER(BO40),BO40,0))/ABS(IF(ISNUMBER(BO40),BO40,0))&gt;=$E$11)),AND($E$8="CHANGE_ABS_GE",ABS(IF(ISNUMBER(AJ40),AJ40,0)-IF(ISNUMBER(BO40),BO40,0))&gt;=$E$11),AND($E$8="COUNT_LT",IF(ISNUMBER(AJ40),AJ40,0)&lt;$E$11),AND($E$8="COUNT_LE",IF(ISNUMBER(AJ40),AJ40,0)&lt;=$E$11),AND($E$8="AND_YES",OR(LOWER(LEFT(AJ40&amp;"",2))="да",AJ40=1),OR(LOWER(LEFT(BO40&amp;"",2))="да",BO40=1)),AND($E$8="OR_YES",OR(OR(LOWER(LEFT(AJ40&amp;"",2))="да",AJ40=1),OR(LOWER(LEFT(BO40&amp;"",2))="да",BO40=1)))),$E$14,$E$15))))))))))</f>
        <v/>
      </c>
      <c r="F40" s="19" t="str">
        <f>IF($A40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40="#FIELD",AK40="",AND(OR($F$8="CHANGE_PCT_GE",$F$8="CHANGE_ABS_GE",$F$8="COUNT_FLAG_RULE",$F$8="AND_YES",$F$8="OR_YES"),OR(BP40="#FIELD",BP40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40)))),IF($F$18="LOW_MU",MAX(Настройки!$B$14,$F$16),IF($F$18="NEUTRAL",Настройки!$B$15,IF($F$18="IGNORE","IGNORE",IF(OR(AK40="#FIELD",BP40="#FIELD"),"Поле не найдено","Недостаточно данных")))),IF($F$8="SIGMOID_INC",MAX(Настройки!$B$14,$F$16+($F$17-$F$16)/(1+EXP(-$F$12*(IF(ISNUMBER(AK40),AK40,0)-$F$11)))),IF($F$8="SIGMOID_DEC",MAX(Настройки!$B$14,$F$16+($F$17-$F$16)/(1+EXP($F$12*(IF(ISNUMBER(AK40),AK40,0)-$F$11)))),IF($F$8="TOP_PERCENT",IF((COUNTIF(INDEX(Данные!$A$7:$CV$106,0,MATCH($F$9,Данные!$A$6:$CV$6,0)),"&gt;"&amp;IF(ISNUMBER(AK40),AK40,0))+COUNTIFS(INDEX(Данные!$A$7:$CV$106,0,MATCH($F$9,Данные!$A$6:$CV$6,0)),IF(ISNUMBER(AK40),AK40,0),Данные!$A$7:$A$106,"&lt;"&amp;$A40)+1)/COUNT(INDEX(Данные!$A$7:$CV$106,0,MATCH($F$9,Данные!$A$6:$CV$6,0)))&lt;=$F$11,$F$14,$F$15),IF($F$8="MANUAL_MU",MAX(Настройки!$B$14,MIN(1,IF(ISNUMBER(AK40),AK40,0))),IF($F$8="COUNT_FLAG_RULE",IF(IF(ISNUMBER(AK40),AK40,0)&lt;=$F$11,$F$14,IF(IF(ISNUMBER(AK40),AK40,0)&gt;=$F$12,$F$15,IF(OR(LOWER(LEFT(BP40&amp;"",2))="да",BP40=1),$F$13,$F$15))),IF(OR(AND($F$8="YES_NO",OR(LOWER(LEFT(AK40&amp;"",2))="да",AK40=1)),AND($F$8="THRESHOLD_GE",IF(ISNUMBER(AK40),AK40,0)&gt;=$F$11),AND($F$8="THRESHOLD_GT",IF(ISNUMBER(AK40),AK40,0)&gt;$F$11),AND($F$8="THRESHOLD_LE",IF(ISNUMBER(AK40),AK40,0)&lt;=$F$11),AND($F$8="THRESHOLD_LT",IF(ISNUMBER(AK40),AK40,0)&lt;$F$11),AND($F$8="CHANGE_PCT_GE",IF(IF(ISNUMBER(BP40),BP40,0)=0,IF(ISNUMBER(AK40),AK40,0)&gt;0,(IF(ISNUMBER(AK40),AK40,0)-IF(ISNUMBER(BP40),BP40,0))/ABS(IF(ISNUMBER(BP40),BP40,0))&gt;=$F$11)),AND($F$8="CHANGE_ABS_GE",ABS(IF(ISNUMBER(AK40),AK40,0)-IF(ISNUMBER(BP40),BP40,0))&gt;=$F$11),AND($F$8="COUNT_LT",IF(ISNUMBER(AK40),AK40,0)&lt;$F$11),AND($F$8="COUNT_LE",IF(ISNUMBER(AK40),AK40,0)&lt;=$F$11),AND($F$8="AND_YES",OR(LOWER(LEFT(AK40&amp;"",2))="да",AK40=1),OR(LOWER(LEFT(BP40&amp;"",2))="да",BP40=1)),AND($F$8="OR_YES",OR(OR(LOWER(LEFT(AK40&amp;"",2))="да",AK40=1),OR(LOWER(LEFT(BP40&amp;"",2))="да",BP40=1)))),$F$14,$F$15))))))))))</f>
        <v/>
      </c>
      <c r="G40" s="19" t="str">
        <f>IF($A40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40="#FIELD",AL40="",AND(OR($G$8="CHANGE_PCT_GE",$G$8="CHANGE_ABS_GE",$G$8="COUNT_FLAG_RULE",$G$8="AND_YES",$G$8="OR_YES"),OR(BQ40="#FIELD",BQ40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40)))),IF($G$18="LOW_MU",MAX(Настройки!$B$14,$G$16),IF($G$18="NEUTRAL",Настройки!$B$15,IF($G$18="IGNORE","IGNORE",IF(OR(AL40="#FIELD",BQ40="#FIELD"),"Поле не найдено","Недостаточно данных")))),IF($G$8="SIGMOID_INC",MAX(Настройки!$B$14,$G$16+($G$17-$G$16)/(1+EXP(-$G$12*(IF(ISNUMBER(AL40),AL40,0)-$G$11)))),IF($G$8="SIGMOID_DEC",MAX(Настройки!$B$14,$G$16+($G$17-$G$16)/(1+EXP($G$12*(IF(ISNUMBER(AL40),AL40,0)-$G$11)))),IF($G$8="TOP_PERCENT",IF((COUNTIF(INDEX(Данные!$A$7:$CV$106,0,MATCH($G$9,Данные!$A$6:$CV$6,0)),"&gt;"&amp;IF(ISNUMBER(AL40),AL40,0))+COUNTIFS(INDEX(Данные!$A$7:$CV$106,0,MATCH($G$9,Данные!$A$6:$CV$6,0)),IF(ISNUMBER(AL40),AL40,0),Данные!$A$7:$A$106,"&lt;"&amp;$A40)+1)/COUNT(INDEX(Данные!$A$7:$CV$106,0,MATCH($G$9,Данные!$A$6:$CV$6,0)))&lt;=$G$11,$G$14,$G$15),IF($G$8="MANUAL_MU",MAX(Настройки!$B$14,MIN(1,IF(ISNUMBER(AL40),AL40,0))),IF($G$8="COUNT_FLAG_RULE",IF(IF(ISNUMBER(AL40),AL40,0)&lt;=$G$11,$G$14,IF(IF(ISNUMBER(AL40),AL40,0)&gt;=$G$12,$G$15,IF(OR(LOWER(LEFT(BQ40&amp;"",2))="да",BQ40=1),$G$13,$G$15))),IF(OR(AND($G$8="YES_NO",OR(LOWER(LEFT(AL40&amp;"",2))="да",AL40=1)),AND($G$8="THRESHOLD_GE",IF(ISNUMBER(AL40),AL40,0)&gt;=$G$11),AND($G$8="THRESHOLD_GT",IF(ISNUMBER(AL40),AL40,0)&gt;$G$11),AND($G$8="THRESHOLD_LE",IF(ISNUMBER(AL40),AL40,0)&lt;=$G$11),AND($G$8="THRESHOLD_LT",IF(ISNUMBER(AL40),AL40,0)&lt;$G$11),AND($G$8="CHANGE_PCT_GE",IF(IF(ISNUMBER(BQ40),BQ40,0)=0,IF(ISNUMBER(AL40),AL40,0)&gt;0,(IF(ISNUMBER(AL40),AL40,0)-IF(ISNUMBER(BQ40),BQ40,0))/ABS(IF(ISNUMBER(BQ40),BQ40,0))&gt;=$G$11)),AND($G$8="CHANGE_ABS_GE",ABS(IF(ISNUMBER(AL40),AL40,0)-IF(ISNUMBER(BQ40),BQ40,0))&gt;=$G$11),AND($G$8="COUNT_LT",IF(ISNUMBER(AL40),AL40,0)&lt;$G$11),AND($G$8="COUNT_LE",IF(ISNUMBER(AL40),AL40,0)&lt;=$G$11),AND($G$8="AND_YES",OR(LOWER(LEFT(AL40&amp;"",2))="да",AL40=1),OR(LOWER(LEFT(BQ40&amp;"",2))="да",BQ40=1)),AND($G$8="OR_YES",OR(OR(LOWER(LEFT(AL40&amp;"",2))="да",AL40=1),OR(LOWER(LEFT(BQ40&amp;"",2))="да",BQ40=1)))),$G$14,$G$15))))))))))</f>
        <v/>
      </c>
      <c r="H40" s="19" t="str">
        <f>IF($A40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40="#FIELD",AM40="",AND(OR($H$8="CHANGE_PCT_GE",$H$8="CHANGE_ABS_GE",$H$8="COUNT_FLAG_RULE",$H$8="AND_YES",$H$8="OR_YES"),OR(BR40="#FIELD",BR40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40)))),IF($H$18="LOW_MU",MAX(Настройки!$B$14,$H$16),IF($H$18="NEUTRAL",Настройки!$B$15,IF($H$18="IGNORE","IGNORE",IF(OR(AM40="#FIELD",BR40="#FIELD"),"Поле не найдено","Недостаточно данных")))),IF($H$8="SIGMOID_INC",MAX(Настройки!$B$14,$H$16+($H$17-$H$16)/(1+EXP(-$H$12*(IF(ISNUMBER(AM40),AM40,0)-$H$11)))),IF($H$8="SIGMOID_DEC",MAX(Настройки!$B$14,$H$16+($H$17-$H$16)/(1+EXP($H$12*(IF(ISNUMBER(AM40),AM40,0)-$H$11)))),IF($H$8="TOP_PERCENT",IF((COUNTIF(INDEX(Данные!$A$7:$CV$106,0,MATCH($H$9,Данные!$A$6:$CV$6,0)),"&gt;"&amp;IF(ISNUMBER(AM40),AM40,0))+COUNTIFS(INDEX(Данные!$A$7:$CV$106,0,MATCH($H$9,Данные!$A$6:$CV$6,0)),IF(ISNUMBER(AM40),AM40,0),Данные!$A$7:$A$106,"&lt;"&amp;$A40)+1)/COUNT(INDEX(Данные!$A$7:$CV$106,0,MATCH($H$9,Данные!$A$6:$CV$6,0)))&lt;=$H$11,$H$14,$H$15),IF($H$8="MANUAL_MU",MAX(Настройки!$B$14,MIN(1,IF(ISNUMBER(AM40),AM40,0))),IF($H$8="COUNT_FLAG_RULE",IF(IF(ISNUMBER(AM40),AM40,0)&lt;=$H$11,$H$14,IF(IF(ISNUMBER(AM40),AM40,0)&gt;=$H$12,$H$15,IF(OR(LOWER(LEFT(BR40&amp;"",2))="да",BR40=1),$H$13,$H$15))),IF(OR(AND($H$8="YES_NO",OR(LOWER(LEFT(AM40&amp;"",2))="да",AM40=1)),AND($H$8="THRESHOLD_GE",IF(ISNUMBER(AM40),AM40,0)&gt;=$H$11),AND($H$8="THRESHOLD_GT",IF(ISNUMBER(AM40),AM40,0)&gt;$H$11),AND($H$8="THRESHOLD_LE",IF(ISNUMBER(AM40),AM40,0)&lt;=$H$11),AND($H$8="THRESHOLD_LT",IF(ISNUMBER(AM40),AM40,0)&lt;$H$11),AND($H$8="CHANGE_PCT_GE",IF(IF(ISNUMBER(BR40),BR40,0)=0,IF(ISNUMBER(AM40),AM40,0)&gt;0,(IF(ISNUMBER(AM40),AM40,0)-IF(ISNUMBER(BR40),BR40,0))/ABS(IF(ISNUMBER(BR40),BR40,0))&gt;=$H$11)),AND($H$8="CHANGE_ABS_GE",ABS(IF(ISNUMBER(AM40),AM40,0)-IF(ISNUMBER(BR40),BR40,0))&gt;=$H$11),AND($H$8="COUNT_LT",IF(ISNUMBER(AM40),AM40,0)&lt;$H$11),AND($H$8="COUNT_LE",IF(ISNUMBER(AM40),AM40,0)&lt;=$H$11),AND($H$8="AND_YES",OR(LOWER(LEFT(AM40&amp;"",2))="да",AM40=1),OR(LOWER(LEFT(BR40&amp;"",2))="да",BR40=1)),AND($H$8="OR_YES",OR(OR(LOWER(LEFT(AM40&amp;"",2))="да",AM40=1),OR(LOWER(LEFT(BR40&amp;"",2))="да",BR40=1)))),$H$14,$H$15))))))))))</f>
        <v/>
      </c>
      <c r="I40" s="19" t="str">
        <f>IF($A40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40="#FIELD",AN40="",AND(OR($I$8="CHANGE_PCT_GE",$I$8="CHANGE_ABS_GE",$I$8="COUNT_FLAG_RULE",$I$8="AND_YES",$I$8="OR_YES"),OR(BS40="#FIELD",BS40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40)))),IF($I$18="LOW_MU",MAX(Настройки!$B$14,$I$16),IF($I$18="NEUTRAL",Настройки!$B$15,IF($I$18="IGNORE","IGNORE",IF(OR(AN40="#FIELD",BS40="#FIELD"),"Поле не найдено","Недостаточно данных")))),IF($I$8="SIGMOID_INC",MAX(Настройки!$B$14,$I$16+($I$17-$I$16)/(1+EXP(-$I$12*(IF(ISNUMBER(AN40),AN40,0)-$I$11)))),IF($I$8="SIGMOID_DEC",MAX(Настройки!$B$14,$I$16+($I$17-$I$16)/(1+EXP($I$12*(IF(ISNUMBER(AN40),AN40,0)-$I$11)))),IF($I$8="TOP_PERCENT",IF((COUNTIF(INDEX(Данные!$A$7:$CV$106,0,MATCH($I$9,Данные!$A$6:$CV$6,0)),"&gt;"&amp;IF(ISNUMBER(AN40),AN40,0))+COUNTIFS(INDEX(Данные!$A$7:$CV$106,0,MATCH($I$9,Данные!$A$6:$CV$6,0)),IF(ISNUMBER(AN40),AN40,0),Данные!$A$7:$A$106,"&lt;"&amp;$A40)+1)/COUNT(INDEX(Данные!$A$7:$CV$106,0,MATCH($I$9,Данные!$A$6:$CV$6,0)))&lt;=$I$11,$I$14,$I$15),IF($I$8="MANUAL_MU",MAX(Настройки!$B$14,MIN(1,IF(ISNUMBER(AN40),AN40,0))),IF($I$8="COUNT_FLAG_RULE",IF(IF(ISNUMBER(AN40),AN40,0)&lt;=$I$11,$I$14,IF(IF(ISNUMBER(AN40),AN40,0)&gt;=$I$12,$I$15,IF(OR(LOWER(LEFT(BS40&amp;"",2))="да",BS40=1),$I$13,$I$15))),IF(OR(AND($I$8="YES_NO",OR(LOWER(LEFT(AN40&amp;"",2))="да",AN40=1)),AND($I$8="THRESHOLD_GE",IF(ISNUMBER(AN40),AN40,0)&gt;=$I$11),AND($I$8="THRESHOLD_GT",IF(ISNUMBER(AN40),AN40,0)&gt;$I$11),AND($I$8="THRESHOLD_LE",IF(ISNUMBER(AN40),AN40,0)&lt;=$I$11),AND($I$8="THRESHOLD_LT",IF(ISNUMBER(AN40),AN40,0)&lt;$I$11),AND($I$8="CHANGE_PCT_GE",IF(IF(ISNUMBER(BS40),BS40,0)=0,IF(ISNUMBER(AN40),AN40,0)&gt;0,(IF(ISNUMBER(AN40),AN40,0)-IF(ISNUMBER(BS40),BS40,0))/ABS(IF(ISNUMBER(BS40),BS40,0))&gt;=$I$11)),AND($I$8="CHANGE_ABS_GE",ABS(IF(ISNUMBER(AN40),AN40,0)-IF(ISNUMBER(BS40),BS40,0))&gt;=$I$11),AND($I$8="COUNT_LT",IF(ISNUMBER(AN40),AN40,0)&lt;$I$11),AND($I$8="COUNT_LE",IF(ISNUMBER(AN40),AN40,0)&lt;=$I$11),AND($I$8="AND_YES",OR(LOWER(LEFT(AN40&amp;"",2))="да",AN40=1),OR(LOWER(LEFT(BS40&amp;"",2))="да",BS40=1)),AND($I$8="OR_YES",OR(OR(LOWER(LEFT(AN40&amp;"",2))="да",AN40=1),OR(LOWER(LEFT(BS40&amp;"",2))="да",BS40=1)))),$I$14,$I$15))))))))))</f>
        <v/>
      </c>
      <c r="J40" s="19" t="str">
        <f>IF($A40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40="#FIELD",AO40="",AND(OR($J$8="CHANGE_PCT_GE",$J$8="CHANGE_ABS_GE",$J$8="COUNT_FLAG_RULE",$J$8="AND_YES",$J$8="OR_YES"),OR(BT40="#FIELD",BT40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40)))),IF($J$18="LOW_MU",MAX(Настройки!$B$14,$J$16),IF($J$18="NEUTRAL",Настройки!$B$15,IF($J$18="IGNORE","IGNORE",IF(OR(AO40="#FIELD",BT40="#FIELD"),"Поле не найдено","Недостаточно данных")))),IF($J$8="SIGMOID_INC",MAX(Настройки!$B$14,$J$16+($J$17-$J$16)/(1+EXP(-$J$12*(IF(ISNUMBER(AO40),AO40,0)-$J$11)))),IF($J$8="SIGMOID_DEC",MAX(Настройки!$B$14,$J$16+($J$17-$J$16)/(1+EXP($J$12*(IF(ISNUMBER(AO40),AO40,0)-$J$11)))),IF($J$8="TOP_PERCENT",IF((COUNTIF(INDEX(Данные!$A$7:$CV$106,0,MATCH($J$9,Данные!$A$6:$CV$6,0)),"&gt;"&amp;IF(ISNUMBER(AO40),AO40,0))+COUNTIFS(INDEX(Данные!$A$7:$CV$106,0,MATCH($J$9,Данные!$A$6:$CV$6,0)),IF(ISNUMBER(AO40),AO40,0),Данные!$A$7:$A$106,"&lt;"&amp;$A40)+1)/COUNT(INDEX(Данные!$A$7:$CV$106,0,MATCH($J$9,Данные!$A$6:$CV$6,0)))&lt;=$J$11,$J$14,$J$15),IF($J$8="MANUAL_MU",MAX(Настройки!$B$14,MIN(1,IF(ISNUMBER(AO40),AO40,0))),IF($J$8="COUNT_FLAG_RULE",IF(IF(ISNUMBER(AO40),AO40,0)&lt;=$J$11,$J$14,IF(IF(ISNUMBER(AO40),AO40,0)&gt;=$J$12,$J$15,IF(OR(LOWER(LEFT(BT40&amp;"",2))="да",BT40=1),$J$13,$J$15))),IF(OR(AND($J$8="YES_NO",OR(LOWER(LEFT(AO40&amp;"",2))="да",AO40=1)),AND($J$8="THRESHOLD_GE",IF(ISNUMBER(AO40),AO40,0)&gt;=$J$11),AND($J$8="THRESHOLD_GT",IF(ISNUMBER(AO40),AO40,0)&gt;$J$11),AND($J$8="THRESHOLD_LE",IF(ISNUMBER(AO40),AO40,0)&lt;=$J$11),AND($J$8="THRESHOLD_LT",IF(ISNUMBER(AO40),AO40,0)&lt;$J$11),AND($J$8="CHANGE_PCT_GE",IF(IF(ISNUMBER(BT40),BT40,0)=0,IF(ISNUMBER(AO40),AO40,0)&gt;0,(IF(ISNUMBER(AO40),AO40,0)-IF(ISNUMBER(BT40),BT40,0))/ABS(IF(ISNUMBER(BT40),BT40,0))&gt;=$J$11)),AND($J$8="CHANGE_ABS_GE",ABS(IF(ISNUMBER(AO40),AO40,0)-IF(ISNUMBER(BT40),BT40,0))&gt;=$J$11),AND($J$8="COUNT_LT",IF(ISNUMBER(AO40),AO40,0)&lt;$J$11),AND($J$8="COUNT_LE",IF(ISNUMBER(AO40),AO40,0)&lt;=$J$11),AND($J$8="AND_YES",OR(LOWER(LEFT(AO40&amp;"",2))="да",AO40=1),OR(LOWER(LEFT(BT40&amp;"",2))="да",BT40=1)),AND($J$8="OR_YES",OR(OR(LOWER(LEFT(AO40&amp;"",2))="да",AO40=1),OR(LOWER(LEFT(BT40&amp;"",2))="да",BT40=1)))),$J$14,$J$15))))))))))</f>
        <v/>
      </c>
      <c r="K40" s="19" t="str">
        <f>IF($A40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40="#FIELD",AP40="",AND(OR($K$8="CHANGE_PCT_GE",$K$8="CHANGE_ABS_GE",$K$8="COUNT_FLAG_RULE",$K$8="AND_YES",$K$8="OR_YES"),OR(BU40="#FIELD",BU40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40)))),IF($K$18="LOW_MU",MAX(Настройки!$B$14,$K$16),IF($K$18="NEUTRAL",Настройки!$B$15,IF($K$18="IGNORE","IGNORE",IF(OR(AP40="#FIELD",BU40="#FIELD"),"Поле не найдено","Недостаточно данных")))),IF($K$8="SIGMOID_INC",MAX(Настройки!$B$14,$K$16+($K$17-$K$16)/(1+EXP(-$K$12*(IF(ISNUMBER(AP40),AP40,0)-$K$11)))),IF($K$8="SIGMOID_DEC",MAX(Настройки!$B$14,$K$16+($K$17-$K$16)/(1+EXP($K$12*(IF(ISNUMBER(AP40),AP40,0)-$K$11)))),IF($K$8="TOP_PERCENT",IF((COUNTIF(INDEX(Данные!$A$7:$CV$106,0,MATCH($K$9,Данные!$A$6:$CV$6,0)),"&gt;"&amp;IF(ISNUMBER(AP40),AP40,0))+COUNTIFS(INDEX(Данные!$A$7:$CV$106,0,MATCH($K$9,Данные!$A$6:$CV$6,0)),IF(ISNUMBER(AP40),AP40,0),Данные!$A$7:$A$106,"&lt;"&amp;$A40)+1)/COUNT(INDEX(Данные!$A$7:$CV$106,0,MATCH($K$9,Данные!$A$6:$CV$6,0)))&lt;=$K$11,$K$14,$K$15),IF($K$8="MANUAL_MU",MAX(Настройки!$B$14,MIN(1,IF(ISNUMBER(AP40),AP40,0))),IF($K$8="COUNT_FLAG_RULE",IF(IF(ISNUMBER(AP40),AP40,0)&lt;=$K$11,$K$14,IF(IF(ISNUMBER(AP40),AP40,0)&gt;=$K$12,$K$15,IF(OR(LOWER(LEFT(BU40&amp;"",2))="да",BU40=1),$K$13,$K$15))),IF(OR(AND($K$8="YES_NO",OR(LOWER(LEFT(AP40&amp;"",2))="да",AP40=1)),AND($K$8="THRESHOLD_GE",IF(ISNUMBER(AP40),AP40,0)&gt;=$K$11),AND($K$8="THRESHOLD_GT",IF(ISNUMBER(AP40),AP40,0)&gt;$K$11),AND($K$8="THRESHOLD_LE",IF(ISNUMBER(AP40),AP40,0)&lt;=$K$11),AND($K$8="THRESHOLD_LT",IF(ISNUMBER(AP40),AP40,0)&lt;$K$11),AND($K$8="CHANGE_PCT_GE",IF(IF(ISNUMBER(BU40),BU40,0)=0,IF(ISNUMBER(AP40),AP40,0)&gt;0,(IF(ISNUMBER(AP40),AP40,0)-IF(ISNUMBER(BU40),BU40,0))/ABS(IF(ISNUMBER(BU40),BU40,0))&gt;=$K$11)),AND($K$8="CHANGE_ABS_GE",ABS(IF(ISNUMBER(AP40),AP40,0)-IF(ISNUMBER(BU40),BU40,0))&gt;=$K$11),AND($K$8="COUNT_LT",IF(ISNUMBER(AP40),AP40,0)&lt;$K$11),AND($K$8="COUNT_LE",IF(ISNUMBER(AP40),AP40,0)&lt;=$K$11),AND($K$8="AND_YES",OR(LOWER(LEFT(AP40&amp;"",2))="да",AP40=1),OR(LOWER(LEFT(BU40&amp;"",2))="да",BU40=1)),AND($K$8="OR_YES",OR(OR(LOWER(LEFT(AP40&amp;"",2))="да",AP40=1),OR(LOWER(LEFT(BU40&amp;"",2))="да",BU40=1)))),$K$14,$K$15))))))))))</f>
        <v/>
      </c>
      <c r="L40" s="19" t="str">
        <f>IF($A40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40="#FIELD",AQ40="",AND(OR($L$8="CHANGE_PCT_GE",$L$8="CHANGE_ABS_GE",$L$8="COUNT_FLAG_RULE",$L$8="AND_YES",$L$8="OR_YES"),OR(BV40="#FIELD",BV40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40)))),IF($L$18="LOW_MU",MAX(Настройки!$B$14,$L$16),IF($L$18="NEUTRAL",Настройки!$B$15,IF($L$18="IGNORE","IGNORE",IF(OR(AQ40="#FIELD",BV40="#FIELD"),"Поле не найдено","Недостаточно данных")))),IF($L$8="SIGMOID_INC",MAX(Настройки!$B$14,$L$16+($L$17-$L$16)/(1+EXP(-$L$12*(IF(ISNUMBER(AQ40),AQ40,0)-$L$11)))),IF($L$8="SIGMOID_DEC",MAX(Настройки!$B$14,$L$16+($L$17-$L$16)/(1+EXP($L$12*(IF(ISNUMBER(AQ40),AQ40,0)-$L$11)))),IF($L$8="TOP_PERCENT",IF((COUNTIF(INDEX(Данные!$A$7:$CV$106,0,MATCH($L$9,Данные!$A$6:$CV$6,0)),"&gt;"&amp;IF(ISNUMBER(AQ40),AQ40,0))+COUNTIFS(INDEX(Данные!$A$7:$CV$106,0,MATCH($L$9,Данные!$A$6:$CV$6,0)),IF(ISNUMBER(AQ40),AQ40,0),Данные!$A$7:$A$106,"&lt;"&amp;$A40)+1)/COUNT(INDEX(Данные!$A$7:$CV$106,0,MATCH($L$9,Данные!$A$6:$CV$6,0)))&lt;=$L$11,$L$14,$L$15),IF($L$8="MANUAL_MU",MAX(Настройки!$B$14,MIN(1,IF(ISNUMBER(AQ40),AQ40,0))),IF($L$8="COUNT_FLAG_RULE",IF(IF(ISNUMBER(AQ40),AQ40,0)&lt;=$L$11,$L$14,IF(IF(ISNUMBER(AQ40),AQ40,0)&gt;=$L$12,$L$15,IF(OR(LOWER(LEFT(BV40&amp;"",2))="да",BV40=1),$L$13,$L$15))),IF(OR(AND($L$8="YES_NO",OR(LOWER(LEFT(AQ40&amp;"",2))="да",AQ40=1)),AND($L$8="THRESHOLD_GE",IF(ISNUMBER(AQ40),AQ40,0)&gt;=$L$11),AND($L$8="THRESHOLD_GT",IF(ISNUMBER(AQ40),AQ40,0)&gt;$L$11),AND($L$8="THRESHOLD_LE",IF(ISNUMBER(AQ40),AQ40,0)&lt;=$L$11),AND($L$8="THRESHOLD_LT",IF(ISNUMBER(AQ40),AQ40,0)&lt;$L$11),AND($L$8="CHANGE_PCT_GE",IF(IF(ISNUMBER(BV40),BV40,0)=0,IF(ISNUMBER(AQ40),AQ40,0)&gt;0,(IF(ISNUMBER(AQ40),AQ40,0)-IF(ISNUMBER(BV40),BV40,0))/ABS(IF(ISNUMBER(BV40),BV40,0))&gt;=$L$11)),AND($L$8="CHANGE_ABS_GE",ABS(IF(ISNUMBER(AQ40),AQ40,0)-IF(ISNUMBER(BV40),BV40,0))&gt;=$L$11),AND($L$8="COUNT_LT",IF(ISNUMBER(AQ40),AQ40,0)&lt;$L$11),AND($L$8="COUNT_LE",IF(ISNUMBER(AQ40),AQ40,0)&lt;=$L$11),AND($L$8="AND_YES",OR(LOWER(LEFT(AQ40&amp;"",2))="да",AQ40=1),OR(LOWER(LEFT(BV40&amp;"",2))="да",BV40=1)),AND($L$8="OR_YES",OR(OR(LOWER(LEFT(AQ40&amp;"",2))="да",AQ40=1),OR(LOWER(LEFT(BV40&amp;"",2))="да",BV40=1)))),$L$14,$L$15))))))))))</f>
        <v/>
      </c>
      <c r="M40" s="19" t="str">
        <f>IF($A40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40="#FIELD",AR40="",AND(OR($M$8="CHANGE_PCT_GE",$M$8="CHANGE_ABS_GE",$M$8="COUNT_FLAG_RULE",$M$8="AND_YES",$M$8="OR_YES"),OR(BW40="#FIELD",BW40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40)))),IF($M$18="LOW_MU",MAX(Настройки!$B$14,$M$16),IF($M$18="NEUTRAL",Настройки!$B$15,IF($M$18="IGNORE","IGNORE",IF(OR(AR40="#FIELD",BW40="#FIELD"),"Поле не найдено","Недостаточно данных")))),IF($M$8="SIGMOID_INC",MAX(Настройки!$B$14,$M$16+($M$17-$M$16)/(1+EXP(-$M$12*(IF(ISNUMBER(AR40),AR40,0)-$M$11)))),IF($M$8="SIGMOID_DEC",MAX(Настройки!$B$14,$M$16+($M$17-$M$16)/(1+EXP($M$12*(IF(ISNUMBER(AR40),AR40,0)-$M$11)))),IF($M$8="TOP_PERCENT",IF((COUNTIF(INDEX(Данные!$A$7:$CV$106,0,MATCH($M$9,Данные!$A$6:$CV$6,0)),"&gt;"&amp;IF(ISNUMBER(AR40),AR40,0))+COUNTIFS(INDEX(Данные!$A$7:$CV$106,0,MATCH($M$9,Данные!$A$6:$CV$6,0)),IF(ISNUMBER(AR40),AR40,0),Данные!$A$7:$A$106,"&lt;"&amp;$A40)+1)/COUNT(INDEX(Данные!$A$7:$CV$106,0,MATCH($M$9,Данные!$A$6:$CV$6,0)))&lt;=$M$11,$M$14,$M$15),IF($M$8="MANUAL_MU",MAX(Настройки!$B$14,MIN(1,IF(ISNUMBER(AR40),AR40,0))),IF($M$8="COUNT_FLAG_RULE",IF(IF(ISNUMBER(AR40),AR40,0)&lt;=$M$11,$M$14,IF(IF(ISNUMBER(AR40),AR40,0)&gt;=$M$12,$M$15,IF(OR(LOWER(LEFT(BW40&amp;"",2))="да",BW40=1),$M$13,$M$15))),IF(OR(AND($M$8="YES_NO",OR(LOWER(LEFT(AR40&amp;"",2))="да",AR40=1)),AND($M$8="THRESHOLD_GE",IF(ISNUMBER(AR40),AR40,0)&gt;=$M$11),AND($M$8="THRESHOLD_GT",IF(ISNUMBER(AR40),AR40,0)&gt;$M$11),AND($M$8="THRESHOLD_LE",IF(ISNUMBER(AR40),AR40,0)&lt;=$M$11),AND($M$8="THRESHOLD_LT",IF(ISNUMBER(AR40),AR40,0)&lt;$M$11),AND($M$8="CHANGE_PCT_GE",IF(IF(ISNUMBER(BW40),BW40,0)=0,IF(ISNUMBER(AR40),AR40,0)&gt;0,(IF(ISNUMBER(AR40),AR40,0)-IF(ISNUMBER(BW40),BW40,0))/ABS(IF(ISNUMBER(BW40),BW40,0))&gt;=$M$11)),AND($M$8="CHANGE_ABS_GE",ABS(IF(ISNUMBER(AR40),AR40,0)-IF(ISNUMBER(BW40),BW40,0))&gt;=$M$11),AND($M$8="COUNT_LT",IF(ISNUMBER(AR40),AR40,0)&lt;$M$11),AND($M$8="COUNT_LE",IF(ISNUMBER(AR40),AR40,0)&lt;=$M$11),AND($M$8="AND_YES",OR(LOWER(LEFT(AR40&amp;"",2))="да",AR40=1),OR(LOWER(LEFT(BW40&amp;"",2))="да",BW40=1)),AND($M$8="OR_YES",OR(OR(LOWER(LEFT(AR40&amp;"",2))="да",AR40=1),OR(LOWER(LEFT(BW40&amp;"",2))="да",BW40=1)))),$M$14,$M$15))))))))))</f>
        <v/>
      </c>
      <c r="N40" s="19" t="str">
        <f>IF($A40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40="#FIELD",AS40="",AND(OR($N$8="CHANGE_PCT_GE",$N$8="CHANGE_ABS_GE",$N$8="COUNT_FLAG_RULE",$N$8="AND_YES",$N$8="OR_YES"),OR(BX40="#FIELD",BX40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40)))),IF($N$18="LOW_MU",MAX(Настройки!$B$14,$N$16),IF($N$18="NEUTRAL",Настройки!$B$15,IF($N$18="IGNORE","IGNORE",IF(OR(AS40="#FIELD",BX40="#FIELD"),"Поле не найдено","Недостаточно данных")))),IF($N$8="SIGMOID_INC",MAX(Настройки!$B$14,$N$16+($N$17-$N$16)/(1+EXP(-$N$12*(IF(ISNUMBER(AS40),AS40,0)-$N$11)))),IF($N$8="SIGMOID_DEC",MAX(Настройки!$B$14,$N$16+($N$17-$N$16)/(1+EXP($N$12*(IF(ISNUMBER(AS40),AS40,0)-$N$11)))),IF($N$8="TOP_PERCENT",IF((COUNTIF(INDEX(Данные!$A$7:$CV$106,0,MATCH($N$9,Данные!$A$6:$CV$6,0)),"&gt;"&amp;IF(ISNUMBER(AS40),AS40,0))+COUNTIFS(INDEX(Данные!$A$7:$CV$106,0,MATCH($N$9,Данные!$A$6:$CV$6,0)),IF(ISNUMBER(AS40),AS40,0),Данные!$A$7:$A$106,"&lt;"&amp;$A40)+1)/COUNT(INDEX(Данные!$A$7:$CV$106,0,MATCH($N$9,Данные!$A$6:$CV$6,0)))&lt;=$N$11,$N$14,$N$15),IF($N$8="MANUAL_MU",MAX(Настройки!$B$14,MIN(1,IF(ISNUMBER(AS40),AS40,0))),IF($N$8="COUNT_FLAG_RULE",IF(IF(ISNUMBER(AS40),AS40,0)&lt;=$N$11,$N$14,IF(IF(ISNUMBER(AS40),AS40,0)&gt;=$N$12,$N$15,IF(OR(LOWER(LEFT(BX40&amp;"",2))="да",BX40=1),$N$13,$N$15))),IF(OR(AND($N$8="YES_NO",OR(LOWER(LEFT(AS40&amp;"",2))="да",AS40=1)),AND($N$8="THRESHOLD_GE",IF(ISNUMBER(AS40),AS40,0)&gt;=$N$11),AND($N$8="THRESHOLD_GT",IF(ISNUMBER(AS40),AS40,0)&gt;$N$11),AND($N$8="THRESHOLD_LE",IF(ISNUMBER(AS40),AS40,0)&lt;=$N$11),AND($N$8="THRESHOLD_LT",IF(ISNUMBER(AS40),AS40,0)&lt;$N$11),AND($N$8="CHANGE_PCT_GE",IF(IF(ISNUMBER(BX40),BX40,0)=0,IF(ISNUMBER(AS40),AS40,0)&gt;0,(IF(ISNUMBER(AS40),AS40,0)-IF(ISNUMBER(BX40),BX40,0))/ABS(IF(ISNUMBER(BX40),BX40,0))&gt;=$N$11)),AND($N$8="CHANGE_ABS_GE",ABS(IF(ISNUMBER(AS40),AS40,0)-IF(ISNUMBER(BX40),BX40,0))&gt;=$N$11),AND($N$8="COUNT_LT",IF(ISNUMBER(AS40),AS40,0)&lt;$N$11),AND($N$8="COUNT_LE",IF(ISNUMBER(AS40),AS40,0)&lt;=$N$11),AND($N$8="AND_YES",OR(LOWER(LEFT(AS40&amp;"",2))="да",AS40=1),OR(LOWER(LEFT(BX40&amp;"",2))="да",BX40=1)),AND($N$8="OR_YES",OR(OR(LOWER(LEFT(AS40&amp;"",2))="да",AS40=1),OR(LOWER(LEFT(BX40&amp;"",2))="да",BX40=1)))),$N$14,$N$15))))))))))</f>
        <v/>
      </c>
      <c r="O40" s="19" t="str">
        <f>IF($A40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40="#FIELD",AT40="",AND(OR($O$8="CHANGE_PCT_GE",$O$8="CHANGE_ABS_GE",$O$8="COUNT_FLAG_RULE",$O$8="AND_YES",$O$8="OR_YES"),OR(BY40="#FIELD",BY40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40)))),IF($O$18="LOW_MU",MAX(Настройки!$B$14,$O$16),IF($O$18="NEUTRAL",Настройки!$B$15,IF($O$18="IGNORE","IGNORE",IF(OR(AT40="#FIELD",BY40="#FIELD"),"Поле не найдено","Недостаточно данных")))),IF($O$8="SIGMOID_INC",MAX(Настройки!$B$14,$O$16+($O$17-$O$16)/(1+EXP(-$O$12*(IF(ISNUMBER(AT40),AT40,0)-$O$11)))),IF($O$8="SIGMOID_DEC",MAX(Настройки!$B$14,$O$16+($O$17-$O$16)/(1+EXP($O$12*(IF(ISNUMBER(AT40),AT40,0)-$O$11)))),IF($O$8="TOP_PERCENT",IF((COUNTIF(INDEX(Данные!$A$7:$CV$106,0,MATCH($O$9,Данные!$A$6:$CV$6,0)),"&gt;"&amp;IF(ISNUMBER(AT40),AT40,0))+COUNTIFS(INDEX(Данные!$A$7:$CV$106,0,MATCH($O$9,Данные!$A$6:$CV$6,0)),IF(ISNUMBER(AT40),AT40,0),Данные!$A$7:$A$106,"&lt;"&amp;$A40)+1)/COUNT(INDEX(Данные!$A$7:$CV$106,0,MATCH($O$9,Данные!$A$6:$CV$6,0)))&lt;=$O$11,$O$14,$O$15),IF($O$8="MANUAL_MU",MAX(Настройки!$B$14,MIN(1,IF(ISNUMBER(AT40),AT40,0))),IF($O$8="COUNT_FLAG_RULE",IF(IF(ISNUMBER(AT40),AT40,0)&lt;=$O$11,$O$14,IF(IF(ISNUMBER(AT40),AT40,0)&gt;=$O$12,$O$15,IF(OR(LOWER(LEFT(BY40&amp;"",2))="да",BY40=1),$O$13,$O$15))),IF(OR(AND($O$8="YES_NO",OR(LOWER(LEFT(AT40&amp;"",2))="да",AT40=1)),AND($O$8="THRESHOLD_GE",IF(ISNUMBER(AT40),AT40,0)&gt;=$O$11),AND($O$8="THRESHOLD_GT",IF(ISNUMBER(AT40),AT40,0)&gt;$O$11),AND($O$8="THRESHOLD_LE",IF(ISNUMBER(AT40),AT40,0)&lt;=$O$11),AND($O$8="THRESHOLD_LT",IF(ISNUMBER(AT40),AT40,0)&lt;$O$11),AND($O$8="CHANGE_PCT_GE",IF(IF(ISNUMBER(BY40),BY40,0)=0,IF(ISNUMBER(AT40),AT40,0)&gt;0,(IF(ISNUMBER(AT40),AT40,0)-IF(ISNUMBER(BY40),BY40,0))/ABS(IF(ISNUMBER(BY40),BY40,0))&gt;=$O$11)),AND($O$8="CHANGE_ABS_GE",ABS(IF(ISNUMBER(AT40),AT40,0)-IF(ISNUMBER(BY40),BY40,0))&gt;=$O$11),AND($O$8="COUNT_LT",IF(ISNUMBER(AT40),AT40,0)&lt;$O$11),AND($O$8="COUNT_LE",IF(ISNUMBER(AT40),AT40,0)&lt;=$O$11),AND($O$8="AND_YES",OR(LOWER(LEFT(AT40&amp;"",2))="да",AT40=1),OR(LOWER(LEFT(BY40&amp;"",2))="да",BY40=1)),AND($O$8="OR_YES",OR(OR(LOWER(LEFT(AT40&amp;"",2))="да",AT40=1),OR(LOWER(LEFT(BY40&amp;"",2))="да",BY40=1)))),$O$14,$O$15))))))))))</f>
        <v/>
      </c>
      <c r="P40" s="19" t="str">
        <f>IF($A40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40="#FIELD",AU40="",AND(OR($P$8="CHANGE_PCT_GE",$P$8="CHANGE_ABS_GE",$P$8="COUNT_FLAG_RULE",$P$8="AND_YES",$P$8="OR_YES"),OR(BZ40="#FIELD",BZ40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40)))),IF($P$18="LOW_MU",MAX(Настройки!$B$14,$P$16),IF($P$18="NEUTRAL",Настройки!$B$15,IF($P$18="IGNORE","IGNORE",IF(OR(AU40="#FIELD",BZ40="#FIELD"),"Поле не найдено","Недостаточно данных")))),IF($P$8="SIGMOID_INC",MAX(Настройки!$B$14,$P$16+($P$17-$P$16)/(1+EXP(-$P$12*(IF(ISNUMBER(AU40),AU40,0)-$P$11)))),IF($P$8="SIGMOID_DEC",MAX(Настройки!$B$14,$P$16+($P$17-$P$16)/(1+EXP($P$12*(IF(ISNUMBER(AU40),AU40,0)-$P$11)))),IF($P$8="TOP_PERCENT",IF((COUNTIF(INDEX(Данные!$A$7:$CV$106,0,MATCH($P$9,Данные!$A$6:$CV$6,0)),"&gt;"&amp;IF(ISNUMBER(AU40),AU40,0))+COUNTIFS(INDEX(Данные!$A$7:$CV$106,0,MATCH($P$9,Данные!$A$6:$CV$6,0)),IF(ISNUMBER(AU40),AU40,0),Данные!$A$7:$A$106,"&lt;"&amp;$A40)+1)/COUNT(INDEX(Данные!$A$7:$CV$106,0,MATCH($P$9,Данные!$A$6:$CV$6,0)))&lt;=$P$11,$P$14,$P$15),IF($P$8="MANUAL_MU",MAX(Настройки!$B$14,MIN(1,IF(ISNUMBER(AU40),AU40,0))),IF($P$8="COUNT_FLAG_RULE",IF(IF(ISNUMBER(AU40),AU40,0)&lt;=$P$11,$P$14,IF(IF(ISNUMBER(AU40),AU40,0)&gt;=$P$12,$P$15,IF(OR(LOWER(LEFT(BZ40&amp;"",2))="да",BZ40=1),$P$13,$P$15))),IF(OR(AND($P$8="YES_NO",OR(LOWER(LEFT(AU40&amp;"",2))="да",AU40=1)),AND($P$8="THRESHOLD_GE",IF(ISNUMBER(AU40),AU40,0)&gt;=$P$11),AND($P$8="THRESHOLD_GT",IF(ISNUMBER(AU40),AU40,0)&gt;$P$11),AND($P$8="THRESHOLD_LE",IF(ISNUMBER(AU40),AU40,0)&lt;=$P$11),AND($P$8="THRESHOLD_LT",IF(ISNUMBER(AU40),AU40,0)&lt;$P$11),AND($P$8="CHANGE_PCT_GE",IF(IF(ISNUMBER(BZ40),BZ40,0)=0,IF(ISNUMBER(AU40),AU40,0)&gt;0,(IF(ISNUMBER(AU40),AU40,0)-IF(ISNUMBER(BZ40),BZ40,0))/ABS(IF(ISNUMBER(BZ40),BZ40,0))&gt;=$P$11)),AND($P$8="CHANGE_ABS_GE",ABS(IF(ISNUMBER(AU40),AU40,0)-IF(ISNUMBER(BZ40),BZ40,0))&gt;=$P$11),AND($P$8="COUNT_LT",IF(ISNUMBER(AU40),AU40,0)&lt;$P$11),AND($P$8="COUNT_LE",IF(ISNUMBER(AU40),AU40,0)&lt;=$P$11),AND($P$8="AND_YES",OR(LOWER(LEFT(AU40&amp;"",2))="да",AU40=1),OR(LOWER(LEFT(BZ40&amp;"",2))="да",BZ40=1)),AND($P$8="OR_YES",OR(OR(LOWER(LEFT(AU40&amp;"",2))="да",AU40=1),OR(LOWER(LEFT(BZ40&amp;"",2))="да",BZ40=1)))),$P$14,$P$15))))))))))</f>
        <v/>
      </c>
      <c r="Q40" s="19" t="str">
        <f>IF($A40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40="#FIELD",AV40="",AND(OR($Q$8="CHANGE_PCT_GE",$Q$8="CHANGE_ABS_GE",$Q$8="COUNT_FLAG_RULE",$Q$8="AND_YES",$Q$8="OR_YES"),OR(CA40="#FIELD",CA40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40)))),IF($Q$18="LOW_MU",MAX(Настройки!$B$14,$Q$16),IF($Q$18="NEUTRAL",Настройки!$B$15,IF($Q$18="IGNORE","IGNORE",IF(OR(AV40="#FIELD",CA40="#FIELD"),"Поле не найдено","Недостаточно данных")))),IF($Q$8="SIGMOID_INC",MAX(Настройки!$B$14,$Q$16+($Q$17-$Q$16)/(1+EXP(-$Q$12*(IF(ISNUMBER(AV40),AV40,0)-$Q$11)))),IF($Q$8="SIGMOID_DEC",MAX(Настройки!$B$14,$Q$16+($Q$17-$Q$16)/(1+EXP($Q$12*(IF(ISNUMBER(AV40),AV40,0)-$Q$11)))),IF($Q$8="TOP_PERCENT",IF((COUNTIF(INDEX(Данные!$A$7:$CV$106,0,MATCH($Q$9,Данные!$A$6:$CV$6,0)),"&gt;"&amp;IF(ISNUMBER(AV40),AV40,0))+COUNTIFS(INDEX(Данные!$A$7:$CV$106,0,MATCH($Q$9,Данные!$A$6:$CV$6,0)),IF(ISNUMBER(AV40),AV40,0),Данные!$A$7:$A$106,"&lt;"&amp;$A40)+1)/COUNT(INDEX(Данные!$A$7:$CV$106,0,MATCH($Q$9,Данные!$A$6:$CV$6,0)))&lt;=$Q$11,$Q$14,$Q$15),IF($Q$8="MANUAL_MU",MAX(Настройки!$B$14,MIN(1,IF(ISNUMBER(AV40),AV40,0))),IF($Q$8="COUNT_FLAG_RULE",IF(IF(ISNUMBER(AV40),AV40,0)&lt;=$Q$11,$Q$14,IF(IF(ISNUMBER(AV40),AV40,0)&gt;=$Q$12,$Q$15,IF(OR(LOWER(LEFT(CA40&amp;"",2))="да",CA40=1),$Q$13,$Q$15))),IF(OR(AND($Q$8="YES_NO",OR(LOWER(LEFT(AV40&amp;"",2))="да",AV40=1)),AND($Q$8="THRESHOLD_GE",IF(ISNUMBER(AV40),AV40,0)&gt;=$Q$11),AND($Q$8="THRESHOLD_GT",IF(ISNUMBER(AV40),AV40,0)&gt;$Q$11),AND($Q$8="THRESHOLD_LE",IF(ISNUMBER(AV40),AV40,0)&lt;=$Q$11),AND($Q$8="THRESHOLD_LT",IF(ISNUMBER(AV40),AV40,0)&lt;$Q$11),AND($Q$8="CHANGE_PCT_GE",IF(IF(ISNUMBER(CA40),CA40,0)=0,IF(ISNUMBER(AV40),AV40,0)&gt;0,(IF(ISNUMBER(AV40),AV40,0)-IF(ISNUMBER(CA40),CA40,0))/ABS(IF(ISNUMBER(CA40),CA40,0))&gt;=$Q$11)),AND($Q$8="CHANGE_ABS_GE",ABS(IF(ISNUMBER(AV40),AV40,0)-IF(ISNUMBER(CA40),CA40,0))&gt;=$Q$11),AND($Q$8="COUNT_LT",IF(ISNUMBER(AV40),AV40,0)&lt;$Q$11),AND($Q$8="COUNT_LE",IF(ISNUMBER(AV40),AV40,0)&lt;=$Q$11),AND($Q$8="AND_YES",OR(LOWER(LEFT(AV40&amp;"",2))="да",AV40=1),OR(LOWER(LEFT(CA40&amp;"",2))="да",CA40=1)),AND($Q$8="OR_YES",OR(OR(LOWER(LEFT(AV40&amp;"",2))="да",AV40=1),OR(LOWER(LEFT(CA40&amp;"",2))="да",CA40=1)))),$Q$14,$Q$15))))))))))</f>
        <v/>
      </c>
      <c r="R40" s="69" t="str">
        <f>IF($A40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40="#FIELD",AW40="",AND(OR($R$8="CHANGE_PCT_GE",$R$8="CHANGE_ABS_GE",$R$8="COUNT_FLAG_RULE",$R$8="AND_YES",$R$8="OR_YES"),OR(CB40="#FIELD",CB40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40)))),IF($R$18="LOW_MU",MAX(Настройки!$B$14,$R$16),IF($R$18="NEUTRAL",Настройки!$B$15,IF($R$18="IGNORE","IGNORE",IF(OR(AW40="#FIELD",CB40="#FIELD"),"Поле не найдено","Недостаточно данных")))),IF($R$8="SIGMOID_INC",MAX(Настройки!$B$14,$R$16+($R$17-$R$16)/(1+EXP(-$R$12*(IF(ISNUMBER(AW40),AW40,0)-$R$11)))),IF($R$8="SIGMOID_DEC",MAX(Настройки!$B$14,$R$16+($R$17-$R$16)/(1+EXP($R$12*(IF(ISNUMBER(AW40),AW40,0)-$R$11)))),IF($R$8="TOP_PERCENT",IF((COUNTIF(INDEX(Данные!$A$7:$CV$106,0,MATCH($R$9,Данные!$A$6:$CV$6,0)),"&gt;"&amp;IF(ISNUMBER(AW40),AW40,0))+COUNTIFS(INDEX(Данные!$A$7:$CV$106,0,MATCH($R$9,Данные!$A$6:$CV$6,0)),IF(ISNUMBER(AW40),AW40,0),Данные!$A$7:$A$106,"&lt;"&amp;$A40)+1)/COUNT(INDEX(Данные!$A$7:$CV$106,0,MATCH($R$9,Данные!$A$6:$CV$6,0)))&lt;=$R$11,$R$14,$R$15),IF($R$8="MANUAL_MU",MAX(Настройки!$B$14,MIN(1,IF(ISNUMBER(AW40),AW40,0))),IF($R$8="COUNT_FLAG_RULE",IF(IF(ISNUMBER(AW40),AW40,0)&lt;=$R$11,$R$14,IF(IF(ISNUMBER(AW40),AW40,0)&gt;=$R$12,$R$15,IF(OR(LOWER(LEFT(CB40&amp;"",2))="да",CB40=1),$R$13,$R$15))),IF(OR(AND($R$8="YES_NO",OR(LOWER(LEFT(AW40&amp;"",2))="да",AW40=1)),AND($R$8="THRESHOLD_GE",IF(ISNUMBER(AW40),AW40,0)&gt;=$R$11),AND($R$8="THRESHOLD_GT",IF(ISNUMBER(AW40),AW40,0)&gt;$R$11),AND($R$8="THRESHOLD_LE",IF(ISNUMBER(AW40),AW40,0)&lt;=$R$11),AND($R$8="THRESHOLD_LT",IF(ISNUMBER(AW40),AW40,0)&lt;$R$11),AND($R$8="CHANGE_PCT_GE",IF(IF(ISNUMBER(CB40),CB40,0)=0,IF(ISNUMBER(AW40),AW40,0)&gt;0,(IF(ISNUMBER(AW40),AW40,0)-IF(ISNUMBER(CB40),CB40,0))/ABS(IF(ISNUMBER(CB40),CB40,0))&gt;=$R$11)),AND($R$8="CHANGE_ABS_GE",ABS(IF(ISNUMBER(AW40),AW40,0)-IF(ISNUMBER(CB40),CB40,0))&gt;=$R$11),AND($R$8="COUNT_LT",IF(ISNUMBER(AW40),AW40,0)&lt;$R$11),AND($R$8="COUNT_LE",IF(ISNUMBER(AW40),AW40,0)&lt;=$R$11),AND($R$8="AND_YES",OR(LOWER(LEFT(AW40&amp;"",2))="да",AW40=1),OR(LOWER(LEFT(CB40&amp;"",2))="да",CB40=1)),AND($R$8="OR_YES",OR(OR(LOWER(LEFT(AW40&amp;"",2))="да",AW40=1),OR(LOWER(LEFT(CB40&amp;"",2))="да",CB40=1)))),$R$14,$R$15))))))))))</f>
        <v/>
      </c>
      <c r="S40" s="70" t="str">
        <f>IF($A40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40="#FIELD",AX40="",AND(OR($S$8="CHANGE_PCT_GE",$S$8="CHANGE_ABS_GE",$S$8="COUNT_FLAG_RULE",$S$8="AND_YES",$S$8="OR_YES"),OR(CC40="#FIELD",CC40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40)))),IF($S$18="LOW_MU",MAX(Настройки!$B$14,$S$16),IF($S$18="NEUTRAL",Настройки!$B$15,IF($S$18="IGNORE","IGNORE",IF(OR(AX40="#FIELD",CC40="#FIELD"),"Поле не найдено","Недостаточно данных")))),IF($S$8="SIGMOID_INC",MAX(Настройки!$B$14,$S$16+($S$17-$S$16)/(1+EXP(-$S$12*(IF(ISNUMBER(AX40),AX40,0)-$S$11)))),IF($S$8="SIGMOID_DEC",MAX(Настройки!$B$14,$S$16+($S$17-$S$16)/(1+EXP($S$12*(IF(ISNUMBER(AX40),AX40,0)-$S$11)))),IF($S$8="TOP_PERCENT",IF((COUNTIF(INDEX(Данные!$A$7:$CV$106,0,MATCH($S$9,Данные!$A$6:$CV$6,0)),"&gt;"&amp;IF(ISNUMBER(AX40),AX40,0))+COUNTIFS(INDEX(Данные!$A$7:$CV$106,0,MATCH($S$9,Данные!$A$6:$CV$6,0)),IF(ISNUMBER(AX40),AX40,0),Данные!$A$7:$A$106,"&lt;"&amp;$A40)+1)/COUNT(INDEX(Данные!$A$7:$CV$106,0,MATCH($S$9,Данные!$A$6:$CV$6,0)))&lt;=$S$11,$S$14,$S$15),IF($S$8="MANUAL_MU",MAX(Настройки!$B$14,MIN(1,IF(ISNUMBER(AX40),AX40,0))),IF($S$8="COUNT_FLAG_RULE",IF(IF(ISNUMBER(AX40),AX40,0)&lt;=$S$11,$S$14,IF(IF(ISNUMBER(AX40),AX40,0)&gt;=$S$12,$S$15,IF(OR(LOWER(LEFT(CC40&amp;"",2))="да",CC40=1),$S$13,$S$15))),IF(OR(AND($S$8="YES_NO",OR(LOWER(LEFT(AX40&amp;"",2))="да",AX40=1)),AND($S$8="THRESHOLD_GE",IF(ISNUMBER(AX40),AX40,0)&gt;=$S$11),AND($S$8="THRESHOLD_GT",IF(ISNUMBER(AX40),AX40,0)&gt;$S$11),AND($S$8="THRESHOLD_LE",IF(ISNUMBER(AX40),AX40,0)&lt;=$S$11),AND($S$8="THRESHOLD_LT",IF(ISNUMBER(AX40),AX40,0)&lt;$S$11),AND($S$8="CHANGE_PCT_GE",IF(IF(ISNUMBER(CC40),CC40,0)=0,IF(ISNUMBER(AX40),AX40,0)&gt;0,(IF(ISNUMBER(AX40),AX40,0)-IF(ISNUMBER(CC40),CC40,0))/ABS(IF(ISNUMBER(CC40),CC40,0))&gt;=$S$11)),AND($S$8="CHANGE_ABS_GE",ABS(IF(ISNUMBER(AX40),AX40,0)-IF(ISNUMBER(CC40),CC40,0))&gt;=$S$11),AND($S$8="COUNT_LT",IF(ISNUMBER(AX40),AX40,0)&lt;$S$11),AND($S$8="COUNT_LE",IF(ISNUMBER(AX40),AX40,0)&lt;=$S$11),AND($S$8="AND_YES",OR(LOWER(LEFT(AX40&amp;"",2))="да",AX40=1),OR(LOWER(LEFT(CC40&amp;"",2))="да",CC40=1)),AND($S$8="OR_YES",OR(OR(LOWER(LEFT(AX40&amp;"",2))="да",AX40=1),OR(LOWER(LEFT(CC40&amp;"",2))="да",CC40=1)))),$S$14,$S$15))))))))))</f>
        <v/>
      </c>
      <c r="T40" s="70" t="str">
        <f>IF($A40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40="#FIELD",AY40="",AND(OR($T$8="CHANGE_PCT_GE",$T$8="CHANGE_ABS_GE",$T$8="COUNT_FLAG_RULE",$T$8="AND_YES",$T$8="OR_YES"),OR(CD40="#FIELD",CD40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40)))),IF($T$18="LOW_MU",MAX(Настройки!$B$14,$T$16),IF($T$18="NEUTRAL",Настройки!$B$15,IF($T$18="IGNORE","IGNORE",IF(OR(AY40="#FIELD",CD40="#FIELD"),"Поле не найдено","Недостаточно данных")))),IF($T$8="SIGMOID_INC",MAX(Настройки!$B$14,$T$16+($T$17-$T$16)/(1+EXP(-$T$12*(IF(ISNUMBER(AY40),AY40,0)-$T$11)))),IF($T$8="SIGMOID_DEC",MAX(Настройки!$B$14,$T$16+($T$17-$T$16)/(1+EXP($T$12*(IF(ISNUMBER(AY40),AY40,0)-$T$11)))),IF($T$8="TOP_PERCENT",IF((COUNTIF(INDEX(Данные!$A$7:$CV$106,0,MATCH($T$9,Данные!$A$6:$CV$6,0)),"&gt;"&amp;IF(ISNUMBER(AY40),AY40,0))+COUNTIFS(INDEX(Данные!$A$7:$CV$106,0,MATCH($T$9,Данные!$A$6:$CV$6,0)),IF(ISNUMBER(AY40),AY40,0),Данные!$A$7:$A$106,"&lt;"&amp;$A40)+1)/COUNT(INDEX(Данные!$A$7:$CV$106,0,MATCH($T$9,Данные!$A$6:$CV$6,0)))&lt;=$T$11,$T$14,$T$15),IF($T$8="MANUAL_MU",MAX(Настройки!$B$14,MIN(1,IF(ISNUMBER(AY40),AY40,0))),IF($T$8="COUNT_FLAG_RULE",IF(IF(ISNUMBER(AY40),AY40,0)&lt;=$T$11,$T$14,IF(IF(ISNUMBER(AY40),AY40,0)&gt;=$T$12,$T$15,IF(OR(LOWER(LEFT(CD40&amp;"",2))="да",CD40=1),$T$13,$T$15))),IF(OR(AND($T$8="YES_NO",OR(LOWER(LEFT(AY40&amp;"",2))="да",AY40=1)),AND($T$8="THRESHOLD_GE",IF(ISNUMBER(AY40),AY40,0)&gt;=$T$11),AND($T$8="THRESHOLD_GT",IF(ISNUMBER(AY40),AY40,0)&gt;$T$11),AND($T$8="THRESHOLD_LE",IF(ISNUMBER(AY40),AY40,0)&lt;=$T$11),AND($T$8="THRESHOLD_LT",IF(ISNUMBER(AY40),AY40,0)&lt;$T$11),AND($T$8="CHANGE_PCT_GE",IF(IF(ISNUMBER(CD40),CD40,0)=0,IF(ISNUMBER(AY40),AY40,0)&gt;0,(IF(ISNUMBER(AY40),AY40,0)-IF(ISNUMBER(CD40),CD40,0))/ABS(IF(ISNUMBER(CD40),CD40,0))&gt;=$T$11)),AND($T$8="CHANGE_ABS_GE",ABS(IF(ISNUMBER(AY40),AY40,0)-IF(ISNUMBER(CD40),CD40,0))&gt;=$T$11),AND($T$8="COUNT_LT",IF(ISNUMBER(AY40),AY40,0)&lt;$T$11),AND($T$8="COUNT_LE",IF(ISNUMBER(AY40),AY40,0)&lt;=$T$11),AND($T$8="AND_YES",OR(LOWER(LEFT(AY40&amp;"",2))="да",AY40=1),OR(LOWER(LEFT(CD40&amp;"",2))="да",CD40=1)),AND($T$8="OR_YES",OR(OR(LOWER(LEFT(AY40&amp;"",2))="да",AY40=1),OR(LOWER(LEFT(CD40&amp;"",2))="да",CD40=1)))),$T$14,$T$15))))))))))</f>
        <v/>
      </c>
      <c r="U40" s="70" t="str">
        <f>IF($A40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40="#FIELD",AZ40="",AND(OR($U$8="CHANGE_PCT_GE",$U$8="CHANGE_ABS_GE",$U$8="COUNT_FLAG_RULE",$U$8="AND_YES",$U$8="OR_YES"),OR(CE40="#FIELD",CE40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40)))),IF($U$18="LOW_MU",MAX(Настройки!$B$14,$U$16),IF($U$18="NEUTRAL",Настройки!$B$15,IF($U$18="IGNORE","IGNORE",IF(OR(AZ40="#FIELD",CE40="#FIELD"),"Поле не найдено","Недостаточно данных")))),IF($U$8="SIGMOID_INC",MAX(Настройки!$B$14,$U$16+($U$17-$U$16)/(1+EXP(-$U$12*(IF(ISNUMBER(AZ40),AZ40,0)-$U$11)))),IF($U$8="SIGMOID_DEC",MAX(Настройки!$B$14,$U$16+($U$17-$U$16)/(1+EXP($U$12*(IF(ISNUMBER(AZ40),AZ40,0)-$U$11)))),IF($U$8="TOP_PERCENT",IF((COUNTIF(INDEX(Данные!$A$7:$CV$106,0,MATCH($U$9,Данные!$A$6:$CV$6,0)),"&gt;"&amp;IF(ISNUMBER(AZ40),AZ40,0))+COUNTIFS(INDEX(Данные!$A$7:$CV$106,0,MATCH($U$9,Данные!$A$6:$CV$6,0)),IF(ISNUMBER(AZ40),AZ40,0),Данные!$A$7:$A$106,"&lt;"&amp;$A40)+1)/COUNT(INDEX(Данные!$A$7:$CV$106,0,MATCH($U$9,Данные!$A$6:$CV$6,0)))&lt;=$U$11,$U$14,$U$15),IF($U$8="MANUAL_MU",MAX(Настройки!$B$14,MIN(1,IF(ISNUMBER(AZ40),AZ40,0))),IF($U$8="COUNT_FLAG_RULE",IF(IF(ISNUMBER(AZ40),AZ40,0)&lt;=$U$11,$U$14,IF(IF(ISNUMBER(AZ40),AZ40,0)&gt;=$U$12,$U$15,IF(OR(LOWER(LEFT(CE40&amp;"",2))="да",CE40=1),$U$13,$U$15))),IF(OR(AND($U$8="YES_NO",OR(LOWER(LEFT(AZ40&amp;"",2))="да",AZ40=1)),AND($U$8="THRESHOLD_GE",IF(ISNUMBER(AZ40),AZ40,0)&gt;=$U$11),AND($U$8="THRESHOLD_GT",IF(ISNUMBER(AZ40),AZ40,0)&gt;$U$11),AND($U$8="THRESHOLD_LE",IF(ISNUMBER(AZ40),AZ40,0)&lt;=$U$11),AND($U$8="THRESHOLD_LT",IF(ISNUMBER(AZ40),AZ40,0)&lt;$U$11),AND($U$8="CHANGE_PCT_GE",IF(IF(ISNUMBER(CE40),CE40,0)=0,IF(ISNUMBER(AZ40),AZ40,0)&gt;0,(IF(ISNUMBER(AZ40),AZ40,0)-IF(ISNUMBER(CE40),CE40,0))/ABS(IF(ISNUMBER(CE40),CE40,0))&gt;=$U$11)),AND($U$8="CHANGE_ABS_GE",ABS(IF(ISNUMBER(AZ40),AZ40,0)-IF(ISNUMBER(CE40),CE40,0))&gt;=$U$11),AND($U$8="COUNT_LT",IF(ISNUMBER(AZ40),AZ40,0)&lt;$U$11),AND($U$8="COUNT_LE",IF(ISNUMBER(AZ40),AZ40,0)&lt;=$U$11),AND($U$8="AND_YES",OR(LOWER(LEFT(AZ40&amp;"",2))="да",AZ40=1),OR(LOWER(LEFT(CE40&amp;"",2))="да",CE40=1)),AND($U$8="OR_YES",OR(OR(LOWER(LEFT(AZ40&amp;"",2))="да",AZ40=1),OR(LOWER(LEFT(CE40&amp;"",2))="да",CE40=1)))),$U$14,$U$15))))))))))</f>
        <v/>
      </c>
      <c r="V40" s="70" t="str">
        <f>IF($A40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40="#FIELD",BA40="",AND(OR($V$8="CHANGE_PCT_GE",$V$8="CHANGE_ABS_GE",$V$8="COUNT_FLAG_RULE",$V$8="AND_YES",$V$8="OR_YES"),OR(CF40="#FIELD",CF40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40)))),IF($V$18="LOW_MU",MAX(Настройки!$B$14,$V$16),IF($V$18="NEUTRAL",Настройки!$B$15,IF($V$18="IGNORE","IGNORE",IF(OR(BA40="#FIELD",CF40="#FIELD"),"Поле не найдено","Недостаточно данных")))),IF($V$8="SIGMOID_INC",MAX(Настройки!$B$14,$V$16+($V$17-$V$16)/(1+EXP(-$V$12*(IF(ISNUMBER(BA40),BA40,0)-$V$11)))),IF($V$8="SIGMOID_DEC",MAX(Настройки!$B$14,$V$16+($V$17-$V$16)/(1+EXP($V$12*(IF(ISNUMBER(BA40),BA40,0)-$V$11)))),IF($V$8="TOP_PERCENT",IF((COUNTIF(INDEX(Данные!$A$7:$CV$106,0,MATCH($V$9,Данные!$A$6:$CV$6,0)),"&gt;"&amp;IF(ISNUMBER(BA40),BA40,0))+COUNTIFS(INDEX(Данные!$A$7:$CV$106,0,MATCH($V$9,Данные!$A$6:$CV$6,0)),IF(ISNUMBER(BA40),BA40,0),Данные!$A$7:$A$106,"&lt;"&amp;$A40)+1)/COUNT(INDEX(Данные!$A$7:$CV$106,0,MATCH($V$9,Данные!$A$6:$CV$6,0)))&lt;=$V$11,$V$14,$V$15),IF($V$8="MANUAL_MU",MAX(Настройки!$B$14,MIN(1,IF(ISNUMBER(BA40),BA40,0))),IF($V$8="COUNT_FLAG_RULE",IF(IF(ISNUMBER(BA40),BA40,0)&lt;=$V$11,$V$14,IF(IF(ISNUMBER(BA40),BA40,0)&gt;=$V$12,$V$15,IF(OR(LOWER(LEFT(CF40&amp;"",2))="да",CF40=1),$V$13,$V$15))),IF(OR(AND($V$8="YES_NO",OR(LOWER(LEFT(BA40&amp;"",2))="да",BA40=1)),AND($V$8="THRESHOLD_GE",IF(ISNUMBER(BA40),BA40,0)&gt;=$V$11),AND($V$8="THRESHOLD_GT",IF(ISNUMBER(BA40),BA40,0)&gt;$V$11),AND($V$8="THRESHOLD_LE",IF(ISNUMBER(BA40),BA40,0)&lt;=$V$11),AND($V$8="THRESHOLD_LT",IF(ISNUMBER(BA40),BA40,0)&lt;$V$11),AND($V$8="CHANGE_PCT_GE",IF(IF(ISNUMBER(CF40),CF40,0)=0,IF(ISNUMBER(BA40),BA40,0)&gt;0,(IF(ISNUMBER(BA40),BA40,0)-IF(ISNUMBER(CF40),CF40,0))/ABS(IF(ISNUMBER(CF40),CF40,0))&gt;=$V$11)),AND($V$8="CHANGE_ABS_GE",ABS(IF(ISNUMBER(BA40),BA40,0)-IF(ISNUMBER(CF40),CF40,0))&gt;=$V$11),AND($V$8="COUNT_LT",IF(ISNUMBER(BA40),BA40,0)&lt;$V$11),AND($V$8="COUNT_LE",IF(ISNUMBER(BA40),BA40,0)&lt;=$V$11),AND($V$8="AND_YES",OR(LOWER(LEFT(BA40&amp;"",2))="да",BA40=1),OR(LOWER(LEFT(CF40&amp;"",2))="да",CF40=1)),AND($V$8="OR_YES",OR(OR(LOWER(LEFT(BA40&amp;"",2))="да",BA40=1),OR(LOWER(LEFT(CF40&amp;"",2))="да",CF40=1)))),$V$14,$V$15))))))))))</f>
        <v/>
      </c>
      <c r="W40" s="70" t="str">
        <f>IF($A40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40="#FIELD",BB40="",AND(OR($W$8="CHANGE_PCT_GE",$W$8="CHANGE_ABS_GE",$W$8="COUNT_FLAG_RULE",$W$8="AND_YES",$W$8="OR_YES"),OR(CG40="#FIELD",CG40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40)))),IF($W$18="LOW_MU",MAX(Настройки!$B$14,$W$16),IF($W$18="NEUTRAL",Настройки!$B$15,IF($W$18="IGNORE","IGNORE",IF(OR(BB40="#FIELD",CG40="#FIELD"),"Поле не найдено","Недостаточно данных")))),IF($W$8="SIGMOID_INC",MAX(Настройки!$B$14,$W$16+($W$17-$W$16)/(1+EXP(-$W$12*(IF(ISNUMBER(BB40),BB40,0)-$W$11)))),IF($W$8="SIGMOID_DEC",MAX(Настройки!$B$14,$W$16+($W$17-$W$16)/(1+EXP($W$12*(IF(ISNUMBER(BB40),BB40,0)-$W$11)))),IF($W$8="TOP_PERCENT",IF((COUNTIF(INDEX(Данные!$A$7:$CV$106,0,MATCH($W$9,Данные!$A$6:$CV$6,0)),"&gt;"&amp;IF(ISNUMBER(BB40),BB40,0))+COUNTIFS(INDEX(Данные!$A$7:$CV$106,0,MATCH($W$9,Данные!$A$6:$CV$6,0)),IF(ISNUMBER(BB40),BB40,0),Данные!$A$7:$A$106,"&lt;"&amp;$A40)+1)/COUNT(INDEX(Данные!$A$7:$CV$106,0,MATCH($W$9,Данные!$A$6:$CV$6,0)))&lt;=$W$11,$W$14,$W$15),IF($W$8="MANUAL_MU",MAX(Настройки!$B$14,MIN(1,IF(ISNUMBER(BB40),BB40,0))),IF($W$8="COUNT_FLAG_RULE",IF(IF(ISNUMBER(BB40),BB40,0)&lt;=$W$11,$W$14,IF(IF(ISNUMBER(BB40),BB40,0)&gt;=$W$12,$W$15,IF(OR(LOWER(LEFT(CG40&amp;"",2))="да",CG40=1),$W$13,$W$15))),IF(OR(AND($W$8="YES_NO",OR(LOWER(LEFT(BB40&amp;"",2))="да",BB40=1)),AND($W$8="THRESHOLD_GE",IF(ISNUMBER(BB40),BB40,0)&gt;=$W$11),AND($W$8="THRESHOLD_GT",IF(ISNUMBER(BB40),BB40,0)&gt;$W$11),AND($W$8="THRESHOLD_LE",IF(ISNUMBER(BB40),BB40,0)&lt;=$W$11),AND($W$8="THRESHOLD_LT",IF(ISNUMBER(BB40),BB40,0)&lt;$W$11),AND($W$8="CHANGE_PCT_GE",IF(IF(ISNUMBER(CG40),CG40,0)=0,IF(ISNUMBER(BB40),BB40,0)&gt;0,(IF(ISNUMBER(BB40),BB40,0)-IF(ISNUMBER(CG40),CG40,0))/ABS(IF(ISNUMBER(CG40),CG40,0))&gt;=$W$11)),AND($W$8="CHANGE_ABS_GE",ABS(IF(ISNUMBER(BB40),BB40,0)-IF(ISNUMBER(CG40),CG40,0))&gt;=$W$11),AND($W$8="COUNT_LT",IF(ISNUMBER(BB40),BB40,0)&lt;$W$11),AND($W$8="COUNT_LE",IF(ISNUMBER(BB40),BB40,0)&lt;=$W$11),AND($W$8="AND_YES",OR(LOWER(LEFT(BB40&amp;"",2))="да",BB40=1),OR(LOWER(LEFT(CG40&amp;"",2))="да",CG40=1)),AND($W$8="OR_YES",OR(OR(LOWER(LEFT(BB40&amp;"",2))="да",BB40=1),OR(LOWER(LEFT(CG40&amp;"",2))="да",CG40=1)))),$W$14,$W$15))))))))))</f>
        <v/>
      </c>
      <c r="X40" s="70" t="str">
        <f>IF($A40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40="#FIELD",BC40="",AND(OR($X$8="CHANGE_PCT_GE",$X$8="CHANGE_ABS_GE",$X$8="COUNT_FLAG_RULE",$X$8="AND_YES",$X$8="OR_YES"),OR(CH40="#FIELD",CH40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40)))),IF($X$18="LOW_MU",MAX(Настройки!$B$14,$X$16),IF($X$18="NEUTRAL",Настройки!$B$15,IF($X$18="IGNORE","IGNORE",IF(OR(BC40="#FIELD",CH40="#FIELD"),"Поле не найдено","Недостаточно данных")))),IF($X$8="SIGMOID_INC",MAX(Настройки!$B$14,$X$16+($X$17-$X$16)/(1+EXP(-$X$12*(IF(ISNUMBER(BC40),BC40,0)-$X$11)))),IF($X$8="SIGMOID_DEC",MAX(Настройки!$B$14,$X$16+($X$17-$X$16)/(1+EXP($X$12*(IF(ISNUMBER(BC40),BC40,0)-$X$11)))),IF($X$8="TOP_PERCENT",IF((COUNTIF(INDEX(Данные!$A$7:$CV$106,0,MATCH($X$9,Данные!$A$6:$CV$6,0)),"&gt;"&amp;IF(ISNUMBER(BC40),BC40,0))+COUNTIFS(INDEX(Данные!$A$7:$CV$106,0,MATCH($X$9,Данные!$A$6:$CV$6,0)),IF(ISNUMBER(BC40),BC40,0),Данные!$A$7:$A$106,"&lt;"&amp;$A40)+1)/COUNT(INDEX(Данные!$A$7:$CV$106,0,MATCH($X$9,Данные!$A$6:$CV$6,0)))&lt;=$X$11,$X$14,$X$15),IF($X$8="MANUAL_MU",MAX(Настройки!$B$14,MIN(1,IF(ISNUMBER(BC40),BC40,0))),IF($X$8="COUNT_FLAG_RULE",IF(IF(ISNUMBER(BC40),BC40,0)&lt;=$X$11,$X$14,IF(IF(ISNUMBER(BC40),BC40,0)&gt;=$X$12,$X$15,IF(OR(LOWER(LEFT(CH40&amp;"",2))="да",CH40=1),$X$13,$X$15))),IF(OR(AND($X$8="YES_NO",OR(LOWER(LEFT(BC40&amp;"",2))="да",BC40=1)),AND($X$8="THRESHOLD_GE",IF(ISNUMBER(BC40),BC40,0)&gt;=$X$11),AND($X$8="THRESHOLD_GT",IF(ISNUMBER(BC40),BC40,0)&gt;$X$11),AND($X$8="THRESHOLD_LE",IF(ISNUMBER(BC40),BC40,0)&lt;=$X$11),AND($X$8="THRESHOLD_LT",IF(ISNUMBER(BC40),BC40,0)&lt;$X$11),AND($X$8="CHANGE_PCT_GE",IF(IF(ISNUMBER(CH40),CH40,0)=0,IF(ISNUMBER(BC40),BC40,0)&gt;0,(IF(ISNUMBER(BC40),BC40,0)-IF(ISNUMBER(CH40),CH40,0))/ABS(IF(ISNUMBER(CH40),CH40,0))&gt;=$X$11)),AND($X$8="CHANGE_ABS_GE",ABS(IF(ISNUMBER(BC40),BC40,0)-IF(ISNUMBER(CH40),CH40,0))&gt;=$X$11),AND($X$8="COUNT_LT",IF(ISNUMBER(BC40),BC40,0)&lt;$X$11),AND($X$8="COUNT_LE",IF(ISNUMBER(BC40),BC40,0)&lt;=$X$11),AND($X$8="AND_YES",OR(LOWER(LEFT(BC40&amp;"",2))="да",BC40=1),OR(LOWER(LEFT(CH40&amp;"",2))="да",CH40=1)),AND($X$8="OR_YES",OR(OR(LOWER(LEFT(BC40&amp;"",2))="да",BC40=1),OR(LOWER(LEFT(CH40&amp;"",2))="да",CH40=1)))),$X$14,$X$15))))))))))</f>
        <v/>
      </c>
      <c r="Y40" s="70" t="str">
        <f>IF($A40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40="#FIELD",BD40="",AND(OR($Y$8="CHANGE_PCT_GE",$Y$8="CHANGE_ABS_GE",$Y$8="COUNT_FLAG_RULE",$Y$8="AND_YES",$Y$8="OR_YES"),OR(CI40="#FIELD",CI40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40)))),IF($Y$18="LOW_MU",MAX(Настройки!$B$14,$Y$16),IF($Y$18="NEUTRAL",Настройки!$B$15,IF($Y$18="IGNORE","IGNORE",IF(OR(BD40="#FIELD",CI40="#FIELD"),"Поле не найдено","Недостаточно данных")))),IF($Y$8="SIGMOID_INC",MAX(Настройки!$B$14,$Y$16+($Y$17-$Y$16)/(1+EXP(-$Y$12*(IF(ISNUMBER(BD40),BD40,0)-$Y$11)))),IF($Y$8="SIGMOID_DEC",MAX(Настройки!$B$14,$Y$16+($Y$17-$Y$16)/(1+EXP($Y$12*(IF(ISNUMBER(BD40),BD40,0)-$Y$11)))),IF($Y$8="TOP_PERCENT",IF((COUNTIF(INDEX(Данные!$A$7:$CV$106,0,MATCH($Y$9,Данные!$A$6:$CV$6,0)),"&gt;"&amp;IF(ISNUMBER(BD40),BD40,0))+COUNTIFS(INDEX(Данные!$A$7:$CV$106,0,MATCH($Y$9,Данные!$A$6:$CV$6,0)),IF(ISNUMBER(BD40),BD40,0),Данные!$A$7:$A$106,"&lt;"&amp;$A40)+1)/COUNT(INDEX(Данные!$A$7:$CV$106,0,MATCH($Y$9,Данные!$A$6:$CV$6,0)))&lt;=$Y$11,$Y$14,$Y$15),IF($Y$8="MANUAL_MU",MAX(Настройки!$B$14,MIN(1,IF(ISNUMBER(BD40),BD40,0))),IF($Y$8="COUNT_FLAG_RULE",IF(IF(ISNUMBER(BD40),BD40,0)&lt;=$Y$11,$Y$14,IF(IF(ISNUMBER(BD40),BD40,0)&gt;=$Y$12,$Y$15,IF(OR(LOWER(LEFT(CI40&amp;"",2))="да",CI40=1),$Y$13,$Y$15))),IF(OR(AND($Y$8="YES_NO",OR(LOWER(LEFT(BD40&amp;"",2))="да",BD40=1)),AND($Y$8="THRESHOLD_GE",IF(ISNUMBER(BD40),BD40,0)&gt;=$Y$11),AND($Y$8="THRESHOLD_GT",IF(ISNUMBER(BD40),BD40,0)&gt;$Y$11),AND($Y$8="THRESHOLD_LE",IF(ISNUMBER(BD40),BD40,0)&lt;=$Y$11),AND($Y$8="THRESHOLD_LT",IF(ISNUMBER(BD40),BD40,0)&lt;$Y$11),AND($Y$8="CHANGE_PCT_GE",IF(IF(ISNUMBER(CI40),CI40,0)=0,IF(ISNUMBER(BD40),BD40,0)&gt;0,(IF(ISNUMBER(BD40),BD40,0)-IF(ISNUMBER(CI40),CI40,0))/ABS(IF(ISNUMBER(CI40),CI40,0))&gt;=$Y$11)),AND($Y$8="CHANGE_ABS_GE",ABS(IF(ISNUMBER(BD40),BD40,0)-IF(ISNUMBER(CI40),CI40,0))&gt;=$Y$11),AND($Y$8="COUNT_LT",IF(ISNUMBER(BD40),BD40,0)&lt;$Y$11),AND($Y$8="COUNT_LE",IF(ISNUMBER(BD40),BD40,0)&lt;=$Y$11),AND($Y$8="AND_YES",OR(LOWER(LEFT(BD40&amp;"",2))="да",BD40=1),OR(LOWER(LEFT(CI40&amp;"",2))="да",CI40=1)),AND($Y$8="OR_YES",OR(OR(LOWER(LEFT(BD40&amp;"",2))="да",BD40=1),OR(LOWER(LEFT(CI40&amp;"",2))="да",CI40=1)))),$Y$14,$Y$15))))))))))</f>
        <v/>
      </c>
      <c r="Z40" s="70" t="str">
        <f>IF($A40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40="#FIELD",BE40="",AND(OR($Z$8="CHANGE_PCT_GE",$Z$8="CHANGE_ABS_GE",$Z$8="COUNT_FLAG_RULE",$Z$8="AND_YES",$Z$8="OR_YES"),OR(CJ40="#FIELD",CJ40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40)))),IF($Z$18="LOW_MU",MAX(Настройки!$B$14,$Z$16),IF($Z$18="NEUTRAL",Настройки!$B$15,IF($Z$18="IGNORE","IGNORE",IF(OR(BE40="#FIELD",CJ40="#FIELD"),"Поле не найдено","Недостаточно данных")))),IF($Z$8="SIGMOID_INC",MAX(Настройки!$B$14,$Z$16+($Z$17-$Z$16)/(1+EXP(-$Z$12*(IF(ISNUMBER(BE40),BE40,0)-$Z$11)))),IF($Z$8="SIGMOID_DEC",MAX(Настройки!$B$14,$Z$16+($Z$17-$Z$16)/(1+EXP($Z$12*(IF(ISNUMBER(BE40),BE40,0)-$Z$11)))),IF($Z$8="TOP_PERCENT",IF((COUNTIF(INDEX(Данные!$A$7:$CV$106,0,MATCH($Z$9,Данные!$A$6:$CV$6,0)),"&gt;"&amp;IF(ISNUMBER(BE40),BE40,0))+COUNTIFS(INDEX(Данные!$A$7:$CV$106,0,MATCH($Z$9,Данные!$A$6:$CV$6,0)),IF(ISNUMBER(BE40),BE40,0),Данные!$A$7:$A$106,"&lt;"&amp;$A40)+1)/COUNT(INDEX(Данные!$A$7:$CV$106,0,MATCH($Z$9,Данные!$A$6:$CV$6,0)))&lt;=$Z$11,$Z$14,$Z$15),IF($Z$8="MANUAL_MU",MAX(Настройки!$B$14,MIN(1,IF(ISNUMBER(BE40),BE40,0))),IF($Z$8="COUNT_FLAG_RULE",IF(IF(ISNUMBER(BE40),BE40,0)&lt;=$Z$11,$Z$14,IF(IF(ISNUMBER(BE40),BE40,0)&gt;=$Z$12,$Z$15,IF(OR(LOWER(LEFT(CJ40&amp;"",2))="да",CJ40=1),$Z$13,$Z$15))),IF(OR(AND($Z$8="YES_NO",OR(LOWER(LEFT(BE40&amp;"",2))="да",BE40=1)),AND($Z$8="THRESHOLD_GE",IF(ISNUMBER(BE40),BE40,0)&gt;=$Z$11),AND($Z$8="THRESHOLD_GT",IF(ISNUMBER(BE40),BE40,0)&gt;$Z$11),AND($Z$8="THRESHOLD_LE",IF(ISNUMBER(BE40),BE40,0)&lt;=$Z$11),AND($Z$8="THRESHOLD_LT",IF(ISNUMBER(BE40),BE40,0)&lt;$Z$11),AND($Z$8="CHANGE_PCT_GE",IF(IF(ISNUMBER(CJ40),CJ40,0)=0,IF(ISNUMBER(BE40),BE40,0)&gt;0,(IF(ISNUMBER(BE40),BE40,0)-IF(ISNUMBER(CJ40),CJ40,0))/ABS(IF(ISNUMBER(CJ40),CJ40,0))&gt;=$Z$11)),AND($Z$8="CHANGE_ABS_GE",ABS(IF(ISNUMBER(BE40),BE40,0)-IF(ISNUMBER(CJ40),CJ40,0))&gt;=$Z$11),AND($Z$8="COUNT_LT",IF(ISNUMBER(BE40),BE40,0)&lt;$Z$11),AND($Z$8="COUNT_LE",IF(ISNUMBER(BE40),BE40,0)&lt;=$Z$11),AND($Z$8="AND_YES",OR(LOWER(LEFT(BE40&amp;"",2))="да",BE40=1),OR(LOWER(LEFT(CJ40&amp;"",2))="да",CJ40=1)),AND($Z$8="OR_YES",OR(OR(LOWER(LEFT(BE40&amp;"",2))="да",BE40=1),OR(LOWER(LEFT(CJ40&amp;"",2))="да",CJ40=1)))),$Z$14,$Z$15))))))))))</f>
        <v/>
      </c>
      <c r="AA40" s="70" t="str">
        <f>IF($A40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40="#FIELD",BF40="",AND(OR($AA$8="CHANGE_PCT_GE",$AA$8="CHANGE_ABS_GE",$AA$8="COUNT_FLAG_RULE",$AA$8="AND_YES",$AA$8="OR_YES"),OR(CK40="#FIELD",CK40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40)))),IF($AA$18="LOW_MU",MAX(Настройки!$B$14,$AA$16),IF($AA$18="NEUTRAL",Настройки!$B$15,IF($AA$18="IGNORE","IGNORE",IF(OR(BF40="#FIELD",CK40="#FIELD"),"Поле не найдено","Недостаточно данных")))),IF($AA$8="SIGMOID_INC",MAX(Настройки!$B$14,$AA$16+($AA$17-$AA$16)/(1+EXP(-$AA$12*(IF(ISNUMBER(BF40),BF40,0)-$AA$11)))),IF($AA$8="SIGMOID_DEC",MAX(Настройки!$B$14,$AA$16+($AA$17-$AA$16)/(1+EXP($AA$12*(IF(ISNUMBER(BF40),BF40,0)-$AA$11)))),IF($AA$8="TOP_PERCENT",IF((COUNTIF(INDEX(Данные!$A$7:$CV$106,0,MATCH($AA$9,Данные!$A$6:$CV$6,0)),"&gt;"&amp;IF(ISNUMBER(BF40),BF40,0))+COUNTIFS(INDEX(Данные!$A$7:$CV$106,0,MATCH($AA$9,Данные!$A$6:$CV$6,0)),IF(ISNUMBER(BF40),BF40,0),Данные!$A$7:$A$106,"&lt;"&amp;$A40)+1)/COUNT(INDEX(Данные!$A$7:$CV$106,0,MATCH($AA$9,Данные!$A$6:$CV$6,0)))&lt;=$AA$11,$AA$14,$AA$15),IF($AA$8="MANUAL_MU",MAX(Настройки!$B$14,MIN(1,IF(ISNUMBER(BF40),BF40,0))),IF($AA$8="COUNT_FLAG_RULE",IF(IF(ISNUMBER(BF40),BF40,0)&lt;=$AA$11,$AA$14,IF(IF(ISNUMBER(BF40),BF40,0)&gt;=$AA$12,$AA$15,IF(OR(LOWER(LEFT(CK40&amp;"",2))="да",CK40=1),$AA$13,$AA$15))),IF(OR(AND($AA$8="YES_NO",OR(LOWER(LEFT(BF40&amp;"",2))="да",BF40=1)),AND($AA$8="THRESHOLD_GE",IF(ISNUMBER(BF40),BF40,0)&gt;=$AA$11),AND($AA$8="THRESHOLD_GT",IF(ISNUMBER(BF40),BF40,0)&gt;$AA$11),AND($AA$8="THRESHOLD_LE",IF(ISNUMBER(BF40),BF40,0)&lt;=$AA$11),AND($AA$8="THRESHOLD_LT",IF(ISNUMBER(BF40),BF40,0)&lt;$AA$11),AND($AA$8="CHANGE_PCT_GE",IF(IF(ISNUMBER(CK40),CK40,0)=0,IF(ISNUMBER(BF40),BF40,0)&gt;0,(IF(ISNUMBER(BF40),BF40,0)-IF(ISNUMBER(CK40),CK40,0))/ABS(IF(ISNUMBER(CK40),CK40,0))&gt;=$AA$11)),AND($AA$8="CHANGE_ABS_GE",ABS(IF(ISNUMBER(BF40),BF40,0)-IF(ISNUMBER(CK40),CK40,0))&gt;=$AA$11),AND($AA$8="COUNT_LT",IF(ISNUMBER(BF40),BF40,0)&lt;$AA$11),AND($AA$8="COUNT_LE",IF(ISNUMBER(BF40),BF40,0)&lt;=$AA$11),AND($AA$8="AND_YES",OR(LOWER(LEFT(BF40&amp;"",2))="да",BF40=1),OR(LOWER(LEFT(CK40&amp;"",2))="да",CK40=1)),AND($AA$8="OR_YES",OR(OR(LOWER(LEFT(BF40&amp;"",2))="да",BF40=1),OR(LOWER(LEFT(CK40&amp;"",2))="да",CK40=1)))),$AA$14,$AA$15))))))))))</f>
        <v/>
      </c>
      <c r="AB40" s="70" t="str">
        <f>IF($A40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40="#FIELD",BG40="",AND(OR($AB$8="CHANGE_PCT_GE",$AB$8="CHANGE_ABS_GE",$AB$8="COUNT_FLAG_RULE",$AB$8="AND_YES",$AB$8="OR_YES"),OR(CL40="#FIELD",CL40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40)))),IF($AB$18="LOW_MU",MAX(Настройки!$B$14,$AB$16),IF($AB$18="NEUTRAL",Настройки!$B$15,IF($AB$18="IGNORE","IGNORE",IF(OR(BG40="#FIELD",CL40="#FIELD"),"Поле не найдено","Недостаточно данных")))),IF($AB$8="SIGMOID_INC",MAX(Настройки!$B$14,$AB$16+($AB$17-$AB$16)/(1+EXP(-$AB$12*(IF(ISNUMBER(BG40),BG40,0)-$AB$11)))),IF($AB$8="SIGMOID_DEC",MAX(Настройки!$B$14,$AB$16+($AB$17-$AB$16)/(1+EXP($AB$12*(IF(ISNUMBER(BG40),BG40,0)-$AB$11)))),IF($AB$8="TOP_PERCENT",IF((COUNTIF(INDEX(Данные!$A$7:$CV$106,0,MATCH($AB$9,Данные!$A$6:$CV$6,0)),"&gt;"&amp;IF(ISNUMBER(BG40),BG40,0))+COUNTIFS(INDEX(Данные!$A$7:$CV$106,0,MATCH($AB$9,Данные!$A$6:$CV$6,0)),IF(ISNUMBER(BG40),BG40,0),Данные!$A$7:$A$106,"&lt;"&amp;$A40)+1)/COUNT(INDEX(Данные!$A$7:$CV$106,0,MATCH($AB$9,Данные!$A$6:$CV$6,0)))&lt;=$AB$11,$AB$14,$AB$15),IF($AB$8="MANUAL_MU",MAX(Настройки!$B$14,MIN(1,IF(ISNUMBER(BG40),BG40,0))),IF($AB$8="COUNT_FLAG_RULE",IF(IF(ISNUMBER(BG40),BG40,0)&lt;=$AB$11,$AB$14,IF(IF(ISNUMBER(BG40),BG40,0)&gt;=$AB$12,$AB$15,IF(OR(LOWER(LEFT(CL40&amp;"",2))="да",CL40=1),$AB$13,$AB$15))),IF(OR(AND($AB$8="YES_NO",OR(LOWER(LEFT(BG40&amp;"",2))="да",BG40=1)),AND($AB$8="THRESHOLD_GE",IF(ISNUMBER(BG40),BG40,0)&gt;=$AB$11),AND($AB$8="THRESHOLD_GT",IF(ISNUMBER(BG40),BG40,0)&gt;$AB$11),AND($AB$8="THRESHOLD_LE",IF(ISNUMBER(BG40),BG40,0)&lt;=$AB$11),AND($AB$8="THRESHOLD_LT",IF(ISNUMBER(BG40),BG40,0)&lt;$AB$11),AND($AB$8="CHANGE_PCT_GE",IF(IF(ISNUMBER(CL40),CL40,0)=0,IF(ISNUMBER(BG40),BG40,0)&gt;0,(IF(ISNUMBER(BG40),BG40,0)-IF(ISNUMBER(CL40),CL40,0))/ABS(IF(ISNUMBER(CL40),CL40,0))&gt;=$AB$11)),AND($AB$8="CHANGE_ABS_GE",ABS(IF(ISNUMBER(BG40),BG40,0)-IF(ISNUMBER(CL40),CL40,0))&gt;=$AB$11),AND($AB$8="COUNT_LT",IF(ISNUMBER(BG40),BG40,0)&lt;$AB$11),AND($AB$8="COUNT_LE",IF(ISNUMBER(BG40),BG40,0)&lt;=$AB$11),AND($AB$8="AND_YES",OR(LOWER(LEFT(BG40&amp;"",2))="да",BG40=1),OR(LOWER(LEFT(CL40&amp;"",2))="да",CL40=1)),AND($AB$8="OR_YES",OR(OR(LOWER(LEFT(BG40&amp;"",2))="да",BG40=1),OR(LOWER(LEFT(CL40&amp;"",2))="да",CL40=1)))),$AB$14,$AB$15))))))))))</f>
        <v/>
      </c>
      <c r="AC40" s="70" t="str">
        <f>IF($A40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40="#FIELD",BH40="",AND(OR($AC$8="CHANGE_PCT_GE",$AC$8="CHANGE_ABS_GE",$AC$8="COUNT_FLAG_RULE",$AC$8="AND_YES",$AC$8="OR_YES"),OR(CM40="#FIELD",CM40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40)))),IF($AC$18="LOW_MU",MAX(Настройки!$B$14,$AC$16),IF($AC$18="NEUTRAL",Настройки!$B$15,IF($AC$18="IGNORE","IGNORE",IF(OR(BH40="#FIELD",CM40="#FIELD"),"Поле не найдено","Недостаточно данных")))),IF($AC$8="SIGMOID_INC",MAX(Настройки!$B$14,$AC$16+($AC$17-$AC$16)/(1+EXP(-$AC$12*(IF(ISNUMBER(BH40),BH40,0)-$AC$11)))),IF($AC$8="SIGMOID_DEC",MAX(Настройки!$B$14,$AC$16+($AC$17-$AC$16)/(1+EXP($AC$12*(IF(ISNUMBER(BH40),BH40,0)-$AC$11)))),IF($AC$8="TOP_PERCENT",IF((COUNTIF(INDEX(Данные!$A$7:$CV$106,0,MATCH($AC$9,Данные!$A$6:$CV$6,0)),"&gt;"&amp;IF(ISNUMBER(BH40),BH40,0))+COUNTIFS(INDEX(Данные!$A$7:$CV$106,0,MATCH($AC$9,Данные!$A$6:$CV$6,0)),IF(ISNUMBER(BH40),BH40,0),Данные!$A$7:$A$106,"&lt;"&amp;$A40)+1)/COUNT(INDEX(Данные!$A$7:$CV$106,0,MATCH($AC$9,Данные!$A$6:$CV$6,0)))&lt;=$AC$11,$AC$14,$AC$15),IF($AC$8="MANUAL_MU",MAX(Настройки!$B$14,MIN(1,IF(ISNUMBER(BH40),BH40,0))),IF($AC$8="COUNT_FLAG_RULE",IF(IF(ISNUMBER(BH40),BH40,0)&lt;=$AC$11,$AC$14,IF(IF(ISNUMBER(BH40),BH40,0)&gt;=$AC$12,$AC$15,IF(OR(LOWER(LEFT(CM40&amp;"",2))="да",CM40=1),$AC$13,$AC$15))),IF(OR(AND($AC$8="YES_NO",OR(LOWER(LEFT(BH40&amp;"",2))="да",BH40=1)),AND($AC$8="THRESHOLD_GE",IF(ISNUMBER(BH40),BH40,0)&gt;=$AC$11),AND($AC$8="THRESHOLD_GT",IF(ISNUMBER(BH40),BH40,0)&gt;$AC$11),AND($AC$8="THRESHOLD_LE",IF(ISNUMBER(BH40),BH40,0)&lt;=$AC$11),AND($AC$8="THRESHOLD_LT",IF(ISNUMBER(BH40),BH40,0)&lt;$AC$11),AND($AC$8="CHANGE_PCT_GE",IF(IF(ISNUMBER(CM40),CM40,0)=0,IF(ISNUMBER(BH40),BH40,0)&gt;0,(IF(ISNUMBER(BH40),BH40,0)-IF(ISNUMBER(CM40),CM40,0))/ABS(IF(ISNUMBER(CM40),CM40,0))&gt;=$AC$11)),AND($AC$8="CHANGE_ABS_GE",ABS(IF(ISNUMBER(BH40),BH40,0)-IF(ISNUMBER(CM40),CM40,0))&gt;=$AC$11),AND($AC$8="COUNT_LT",IF(ISNUMBER(BH40),BH40,0)&lt;$AC$11),AND($AC$8="COUNT_LE",IF(ISNUMBER(BH40),BH40,0)&lt;=$AC$11),AND($AC$8="AND_YES",OR(LOWER(LEFT(BH40&amp;"",2))="да",BH40=1),OR(LOWER(LEFT(CM40&amp;"",2))="да",CM40=1)),AND($AC$8="OR_YES",OR(OR(LOWER(LEFT(BH40&amp;"",2))="да",BH40=1),OR(LOWER(LEFT(CM40&amp;"",2))="да",CM40=1)))),$AC$14,$AC$15))))))))))</f>
        <v/>
      </c>
      <c r="AD40" s="70" t="str">
        <f>IF($A40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40="#FIELD",BI40="",AND(OR($AD$8="CHANGE_PCT_GE",$AD$8="CHANGE_ABS_GE",$AD$8="COUNT_FLAG_RULE",$AD$8="AND_YES",$AD$8="OR_YES"),OR(CN40="#FIELD",CN40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40)))),IF($AD$18="LOW_MU",MAX(Настройки!$B$14,$AD$16),IF($AD$18="NEUTRAL",Настройки!$B$15,IF($AD$18="IGNORE","IGNORE",IF(OR(BI40="#FIELD",CN40="#FIELD"),"Поле не найдено","Недостаточно данных")))),IF($AD$8="SIGMOID_INC",MAX(Настройки!$B$14,$AD$16+($AD$17-$AD$16)/(1+EXP(-$AD$12*(IF(ISNUMBER(BI40),BI40,0)-$AD$11)))),IF($AD$8="SIGMOID_DEC",MAX(Настройки!$B$14,$AD$16+($AD$17-$AD$16)/(1+EXP($AD$12*(IF(ISNUMBER(BI40),BI40,0)-$AD$11)))),IF($AD$8="TOP_PERCENT",IF((COUNTIF(INDEX(Данные!$A$7:$CV$106,0,MATCH($AD$9,Данные!$A$6:$CV$6,0)),"&gt;"&amp;IF(ISNUMBER(BI40),BI40,0))+COUNTIFS(INDEX(Данные!$A$7:$CV$106,0,MATCH($AD$9,Данные!$A$6:$CV$6,0)),IF(ISNUMBER(BI40),BI40,0),Данные!$A$7:$A$106,"&lt;"&amp;$A40)+1)/COUNT(INDEX(Данные!$A$7:$CV$106,0,MATCH($AD$9,Данные!$A$6:$CV$6,0)))&lt;=$AD$11,$AD$14,$AD$15),IF($AD$8="MANUAL_MU",MAX(Настройки!$B$14,MIN(1,IF(ISNUMBER(BI40),BI40,0))),IF($AD$8="COUNT_FLAG_RULE",IF(IF(ISNUMBER(BI40),BI40,0)&lt;=$AD$11,$AD$14,IF(IF(ISNUMBER(BI40),BI40,0)&gt;=$AD$12,$AD$15,IF(OR(LOWER(LEFT(CN40&amp;"",2))="да",CN40=1),$AD$13,$AD$15))),IF(OR(AND($AD$8="YES_NO",OR(LOWER(LEFT(BI40&amp;"",2))="да",BI40=1)),AND($AD$8="THRESHOLD_GE",IF(ISNUMBER(BI40),BI40,0)&gt;=$AD$11),AND($AD$8="THRESHOLD_GT",IF(ISNUMBER(BI40),BI40,0)&gt;$AD$11),AND($AD$8="THRESHOLD_LE",IF(ISNUMBER(BI40),BI40,0)&lt;=$AD$11),AND($AD$8="THRESHOLD_LT",IF(ISNUMBER(BI40),BI40,0)&lt;$AD$11),AND($AD$8="CHANGE_PCT_GE",IF(IF(ISNUMBER(CN40),CN40,0)=0,IF(ISNUMBER(BI40),BI40,0)&gt;0,(IF(ISNUMBER(BI40),BI40,0)-IF(ISNUMBER(CN40),CN40,0))/ABS(IF(ISNUMBER(CN40),CN40,0))&gt;=$AD$11)),AND($AD$8="CHANGE_ABS_GE",ABS(IF(ISNUMBER(BI40),BI40,0)-IF(ISNUMBER(CN40),CN40,0))&gt;=$AD$11),AND($AD$8="COUNT_LT",IF(ISNUMBER(BI40),BI40,0)&lt;$AD$11),AND($AD$8="COUNT_LE",IF(ISNUMBER(BI40),BI40,0)&lt;=$AD$11),AND($AD$8="AND_YES",OR(LOWER(LEFT(BI40&amp;"",2))="да",BI40=1),OR(LOWER(LEFT(CN40&amp;"",2))="да",CN40=1)),AND($AD$8="OR_YES",OR(OR(LOWER(LEFT(BI40&amp;"",2))="да",BI40=1),OR(LOWER(LEFT(CN40&amp;"",2))="да",CN40=1)))),$AD$14,$AD$15))))))))))</f>
        <v/>
      </c>
      <c r="AE40" s="71" t="str">
        <f>IF($A40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40="#FIELD",BJ40="",AND(OR($AE$8="CHANGE_PCT_GE",$AE$8="CHANGE_ABS_GE",$AE$8="COUNT_FLAG_RULE",$AE$8="AND_YES",$AE$8="OR_YES"),OR(CO40="#FIELD",CO40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40)))),IF($AE$18="LOW_MU",MAX(Настройки!$B$14,$AE$16),IF($AE$18="NEUTRAL",Настройки!$B$15,IF($AE$18="IGNORE","IGNORE",IF(OR(BJ40="#FIELD",CO40="#FIELD"),"Поле не найдено","Недостаточно данных")))),IF($AE$8="SIGMOID_INC",MAX(Настройки!$B$14,$AE$16+($AE$17-$AE$16)/(1+EXP(-$AE$12*(IF(ISNUMBER(BJ40),BJ40,0)-$AE$11)))),IF($AE$8="SIGMOID_DEC",MAX(Настройки!$B$14,$AE$16+($AE$17-$AE$16)/(1+EXP($AE$12*(IF(ISNUMBER(BJ40),BJ40,0)-$AE$11)))),IF($AE$8="TOP_PERCENT",IF((COUNTIF(INDEX(Данные!$A$7:$CV$106,0,MATCH($AE$9,Данные!$A$6:$CV$6,0)),"&gt;"&amp;IF(ISNUMBER(BJ40),BJ40,0))+COUNTIFS(INDEX(Данные!$A$7:$CV$106,0,MATCH($AE$9,Данные!$A$6:$CV$6,0)),IF(ISNUMBER(BJ40),BJ40,0),Данные!$A$7:$A$106,"&lt;"&amp;$A40)+1)/COUNT(INDEX(Данные!$A$7:$CV$106,0,MATCH($AE$9,Данные!$A$6:$CV$6,0)))&lt;=$AE$11,$AE$14,$AE$15),IF($AE$8="MANUAL_MU",MAX(Настройки!$B$14,MIN(1,IF(ISNUMBER(BJ40),BJ40,0))),IF($AE$8="COUNT_FLAG_RULE",IF(IF(ISNUMBER(BJ40),BJ40,0)&lt;=$AE$11,$AE$14,IF(IF(ISNUMBER(BJ40),BJ40,0)&gt;=$AE$12,$AE$15,IF(OR(LOWER(LEFT(CO40&amp;"",2))="да",CO40=1),$AE$13,$AE$15))),IF(OR(AND($AE$8="YES_NO",OR(LOWER(LEFT(BJ40&amp;"",2))="да",BJ40=1)),AND($AE$8="THRESHOLD_GE",IF(ISNUMBER(BJ40),BJ40,0)&gt;=$AE$11),AND($AE$8="THRESHOLD_GT",IF(ISNUMBER(BJ40),BJ40,0)&gt;$AE$11),AND($AE$8="THRESHOLD_LE",IF(ISNUMBER(BJ40),BJ40,0)&lt;=$AE$11),AND($AE$8="THRESHOLD_LT",IF(ISNUMBER(BJ40),BJ40,0)&lt;$AE$11),AND($AE$8="CHANGE_PCT_GE",IF(IF(ISNUMBER(CO40),CO40,0)=0,IF(ISNUMBER(BJ40),BJ40,0)&gt;0,(IF(ISNUMBER(BJ40),BJ40,0)-IF(ISNUMBER(CO40),CO40,0))/ABS(IF(ISNUMBER(CO40),CO40,0))&gt;=$AE$11)),AND($AE$8="CHANGE_ABS_GE",ABS(IF(ISNUMBER(BJ40),BJ40,0)-IF(ISNUMBER(CO40),CO40,0))&gt;=$AE$11),AND($AE$8="COUNT_LT",IF(ISNUMBER(BJ40),BJ40,0)&lt;$AE$11),AND($AE$8="COUNT_LE",IF(ISNUMBER(BJ40),BJ40,0)&lt;=$AE$11),AND($AE$8="AND_YES",OR(LOWER(LEFT(BJ40&amp;"",2))="да",BJ40=1),OR(LOWER(LEFT(CO40&amp;"",2))="да",CO40=1)),AND($AE$8="OR_YES",OR(OR(LOWER(LEFT(BJ40&amp;"",2))="да",BJ40=1),OR(LOWER(LEFT(CO40&amp;"",2))="да",CO40=1)))),$AE$14,$AE$15))))))))))</f>
        <v/>
      </c>
      <c r="AF40" s="75"/>
      <c r="AG40" s="76" t="str">
        <f>IF($A40="","",IF($B$4&lt;&gt;"Да","",IF($B$9="","",IF(COUNTIF(Данные!$A$6:$CV$6,$B$9)=0,"#FIELD",INDEX(Данные!$A$7:$CV$106,ROW()-19,MATCH($B$9,Данные!$A$6:$CV$6,0))))))</f>
        <v/>
      </c>
      <c r="AH40" s="76" t="str">
        <f>IF($A40="","",IF($C$4&lt;&gt;"Да","",IF($C$9="","",IF(COUNTIF(Данные!$A$6:$CV$6,$C$9)=0,"#FIELD",INDEX(Данные!$A$7:$CV$106,ROW()-19,MATCH($C$9,Данные!$A$6:$CV$6,0))))))</f>
        <v/>
      </c>
      <c r="AI40" s="76" t="str">
        <f>IF($A40="","",IF($D$4&lt;&gt;"Да","",IF($D$9="","",IF(COUNTIF(Данные!$A$6:$CV$6,$D$9)=0,"#FIELD",INDEX(Данные!$A$7:$CV$106,ROW()-19,MATCH($D$9,Данные!$A$6:$CV$6,0))))))</f>
        <v/>
      </c>
      <c r="AJ40" s="76" t="str">
        <f>IF($A40="","",IF($E$4&lt;&gt;"Да","",IF($E$9="","",IF(COUNTIF(Данные!$A$6:$CV$6,$E$9)=0,"#FIELD",INDEX(Данные!$A$7:$CV$106,ROW()-19,MATCH($E$9,Данные!$A$6:$CV$6,0))))))</f>
        <v/>
      </c>
      <c r="AK40" s="76" t="str">
        <f>IF($A40="","",IF($F$4&lt;&gt;"Да","",IF($F$9="","",IF(COUNTIF(Данные!$A$6:$CV$6,$F$9)=0,"#FIELD",INDEX(Данные!$A$7:$CV$106,ROW()-19,MATCH($F$9,Данные!$A$6:$CV$6,0))))))</f>
        <v/>
      </c>
      <c r="AL40" s="76" t="str">
        <f>IF($A40="","",IF($G$4&lt;&gt;"Да","",IF($G$9="","",IF(COUNTIF(Данные!$A$6:$CV$6,$G$9)=0,"#FIELD",INDEX(Данные!$A$7:$CV$106,ROW()-19,MATCH($G$9,Данные!$A$6:$CV$6,0))))))</f>
        <v/>
      </c>
      <c r="AM40" s="76" t="str">
        <f>IF($A40="","",IF($H$4&lt;&gt;"Да","",IF($H$9="","",IF(COUNTIF(Данные!$A$6:$CV$6,$H$9)=0,"#FIELD",INDEX(Данные!$A$7:$CV$106,ROW()-19,MATCH($H$9,Данные!$A$6:$CV$6,0))))))</f>
        <v/>
      </c>
      <c r="AN40" s="76" t="str">
        <f>IF($A40="","",IF($I$4&lt;&gt;"Да","",IF($I$9="","",IF(COUNTIF(Данные!$A$6:$CV$6,$I$9)=0,"#FIELD",INDEX(Данные!$A$7:$CV$106,ROW()-19,MATCH($I$9,Данные!$A$6:$CV$6,0))))))</f>
        <v/>
      </c>
      <c r="AO40" s="76" t="str">
        <f>IF($A40="","",IF($J$4&lt;&gt;"Да","",IF($J$9="","",IF(COUNTIF(Данные!$A$6:$CV$6,$J$9)=0,"#FIELD",INDEX(Данные!$A$7:$CV$106,ROW()-19,MATCH($J$9,Данные!$A$6:$CV$6,0))))))</f>
        <v/>
      </c>
      <c r="AP40" s="76" t="str">
        <f>IF($A40="","",IF($K$4&lt;&gt;"Да","",IF($K$9="","",IF(COUNTIF(Данные!$A$6:$CV$6,$K$9)=0,"#FIELD",INDEX(Данные!$A$7:$CV$106,ROW()-19,MATCH($K$9,Данные!$A$6:$CV$6,0))))))</f>
        <v/>
      </c>
      <c r="AQ40" s="76" t="str">
        <f>IF($A40="","",IF($L$4&lt;&gt;"Да","",IF($L$9="","",IF(COUNTIF(Данные!$A$6:$CV$6,$L$9)=0,"#FIELD",INDEX(Данные!$A$7:$CV$106,ROW()-19,MATCH($L$9,Данные!$A$6:$CV$6,0))))))</f>
        <v/>
      </c>
      <c r="AR40" s="76" t="str">
        <f>IF($A40="","",IF($M$4&lt;&gt;"Да","",IF($M$9="","",IF(COUNTIF(Данные!$A$6:$CV$6,$M$9)=0,"#FIELD",INDEX(Данные!$A$7:$CV$106,ROW()-19,MATCH($M$9,Данные!$A$6:$CV$6,0))))))</f>
        <v/>
      </c>
      <c r="AS40" s="76" t="str">
        <f>IF($A40="","",IF($N$4&lt;&gt;"Да","",IF($N$9="","",IF(COUNTIF(Данные!$A$6:$CV$6,$N$9)=0,"#FIELD",INDEX(Данные!$A$7:$CV$106,ROW()-19,MATCH($N$9,Данные!$A$6:$CV$6,0))))))</f>
        <v/>
      </c>
      <c r="AT40" s="76" t="str">
        <f>IF($A40="","",IF($O$4&lt;&gt;"Да","",IF($O$9="","",IF(COUNTIF(Данные!$A$6:$CV$6,$O$9)=0,"#FIELD",INDEX(Данные!$A$7:$CV$106,ROW()-19,MATCH($O$9,Данные!$A$6:$CV$6,0))))))</f>
        <v/>
      </c>
      <c r="AU40" s="76" t="str">
        <f>IF($A40="","",IF($P$4&lt;&gt;"Да","",IF($P$9="","",IF(COUNTIF(Данные!$A$6:$CV$6,$P$9)=0,"#FIELD",INDEX(Данные!$A$7:$CV$106,ROW()-19,MATCH($P$9,Данные!$A$6:$CV$6,0))))))</f>
        <v/>
      </c>
      <c r="AV40" s="76" t="str">
        <f>IF($A40="","",IF($Q$4&lt;&gt;"Да","",IF($Q$9="","",IF(COUNTIF(Данные!$A$6:$CV$6,$Q$9)=0,"#FIELD",INDEX(Данные!$A$7:$CV$106,ROW()-19,MATCH($Q$9,Данные!$A$6:$CV$6,0))))))</f>
        <v/>
      </c>
      <c r="AW40" s="76" t="str">
        <f>IF($A40="","",IF($R$4&lt;&gt;"Да","",IF($R$9="","",IF(COUNTIF(Данные!$A$6:$CV$6,$R$9)=0,"#FIELD",INDEX(Данные!$A$7:$CV$106,ROW()-19,MATCH($R$9,Данные!$A$6:$CV$6,0))))))</f>
        <v/>
      </c>
      <c r="AX40" s="76" t="str">
        <f>IF($A40="","",IF($S$4&lt;&gt;"Да","",IF($S$9="","",IF(COUNTIF(Данные!$A$6:$CV$6,$S$9)=0,"#FIELD",INDEX(Данные!$A$7:$CV$106,ROW()-19,MATCH($S$9,Данные!$A$6:$CV$6,0))))))</f>
        <v/>
      </c>
      <c r="AY40" s="76" t="str">
        <f>IF($A40="","",IF($T$4&lt;&gt;"Да","",IF($T$9="","",IF(COUNTIF(Данные!$A$6:$CV$6,$T$9)=0,"#FIELD",INDEX(Данные!$A$7:$CV$106,ROW()-19,MATCH($T$9,Данные!$A$6:$CV$6,0))))))</f>
        <v/>
      </c>
      <c r="AZ40" s="76" t="str">
        <f>IF($A40="","",IF($U$4&lt;&gt;"Да","",IF($U$9="","",IF(COUNTIF(Данные!$A$6:$CV$6,$U$9)=0,"#FIELD",INDEX(Данные!$A$7:$CV$106,ROW()-19,MATCH($U$9,Данные!$A$6:$CV$6,0))))))</f>
        <v/>
      </c>
      <c r="BA40" s="76" t="str">
        <f>IF($A40="","",IF($V$4&lt;&gt;"Да","",IF($V$9="","",IF(COUNTIF(Данные!$A$6:$CV$6,$V$9)=0,"#FIELD",INDEX(Данные!$A$7:$CV$106,ROW()-19,MATCH($V$9,Данные!$A$6:$CV$6,0))))))</f>
        <v/>
      </c>
      <c r="BB40" s="76" t="str">
        <f>IF($A40="","",IF($W$4&lt;&gt;"Да","",IF($W$9="","",IF(COUNTIF(Данные!$A$6:$CV$6,$W$9)=0,"#FIELD",INDEX(Данные!$A$7:$CV$106,ROW()-19,MATCH($W$9,Данные!$A$6:$CV$6,0))))))</f>
        <v/>
      </c>
      <c r="BC40" s="76" t="str">
        <f>IF($A40="","",IF($X$4&lt;&gt;"Да","",IF($X$9="","",IF(COUNTIF(Данные!$A$6:$CV$6,$X$9)=0,"#FIELD",INDEX(Данные!$A$7:$CV$106,ROW()-19,MATCH($X$9,Данные!$A$6:$CV$6,0))))))</f>
        <v/>
      </c>
      <c r="BD40" s="76" t="str">
        <f>IF($A40="","",IF($Y$4&lt;&gt;"Да","",IF($Y$9="","",IF(COUNTIF(Данные!$A$6:$CV$6,$Y$9)=0,"#FIELD",INDEX(Данные!$A$7:$CV$106,ROW()-19,MATCH($Y$9,Данные!$A$6:$CV$6,0))))))</f>
        <v/>
      </c>
      <c r="BE40" s="76" t="str">
        <f>IF($A40="","",IF($Z$4&lt;&gt;"Да","",IF($Z$9="","",IF(COUNTIF(Данные!$A$6:$CV$6,$Z$9)=0,"#FIELD",INDEX(Данные!$A$7:$CV$106,ROW()-19,MATCH($Z$9,Данные!$A$6:$CV$6,0))))))</f>
        <v/>
      </c>
      <c r="BF40" s="76" t="str">
        <f>IF($A40="","",IF($AA$4&lt;&gt;"Да","",IF($AA$9="","",IF(COUNTIF(Данные!$A$6:$CV$6,$AA$9)=0,"#FIELD",INDEX(Данные!$A$7:$CV$106,ROW()-19,MATCH($AA$9,Данные!$A$6:$CV$6,0))))))</f>
        <v/>
      </c>
      <c r="BG40" s="76" t="str">
        <f>IF($A40="","",IF($AB$4&lt;&gt;"Да","",IF($AB$9="","",IF(COUNTIF(Данные!$A$6:$CV$6,$AB$9)=0,"#FIELD",INDEX(Данные!$A$7:$CV$106,ROW()-19,MATCH($AB$9,Данные!$A$6:$CV$6,0))))))</f>
        <v/>
      </c>
      <c r="BH40" s="76" t="str">
        <f>IF($A40="","",IF($AC$4&lt;&gt;"Да","",IF($AC$9="","",IF(COUNTIF(Данные!$A$6:$CV$6,$AC$9)=0,"#FIELD",INDEX(Данные!$A$7:$CV$106,ROW()-19,MATCH($AC$9,Данные!$A$6:$CV$6,0))))))</f>
        <v/>
      </c>
      <c r="BI40" s="76" t="str">
        <f>IF($A40="","",IF($AD$4&lt;&gt;"Да","",IF($AD$9="","",IF(COUNTIF(Данные!$A$6:$CV$6,$AD$9)=0,"#FIELD",INDEX(Данные!$A$7:$CV$106,ROW()-19,MATCH($AD$9,Данные!$A$6:$CV$6,0))))))</f>
        <v/>
      </c>
      <c r="BJ40" s="76" t="str">
        <f>IF($A40="","",IF($AE$4&lt;&gt;"Да","",IF($AE$9="","",IF(COUNTIF(Данные!$A$6:$CV$6,$AE$9)=0,"#FIELD",INDEX(Данные!$A$7:$CV$106,ROW()-19,MATCH($AE$9,Данные!$A$6:$CV$6,0))))))</f>
        <v/>
      </c>
      <c r="BK40" s="76"/>
      <c r="BL40" s="76" t="str">
        <f>IF($A40="","",IF($B$4&lt;&gt;"Да","",IF($B$10="","",IF(COUNTIF(Данные!$A$6:$CV$6,$B$10)=0,"#FIELD",INDEX(Данные!$A$7:$CV$106,ROW()-19,MATCH($B$10,Данные!$A$6:$CV$6,0))))))</f>
        <v/>
      </c>
      <c r="BM40" s="76" t="str">
        <f>IF($A40="","",IF($C$4&lt;&gt;"Да","",IF($C$10="","",IF(COUNTIF(Данные!$A$6:$CV$6,$C$10)=0,"#FIELD",INDEX(Данные!$A$7:$CV$106,ROW()-19,MATCH($C$10,Данные!$A$6:$CV$6,0))))))</f>
        <v/>
      </c>
      <c r="BN40" s="76" t="str">
        <f>IF($A40="","",IF($D$4&lt;&gt;"Да","",IF($D$10="","",IF(COUNTIF(Данные!$A$6:$CV$6,$D$10)=0,"#FIELD",INDEX(Данные!$A$7:$CV$106,ROW()-19,MATCH($D$10,Данные!$A$6:$CV$6,0))))))</f>
        <v/>
      </c>
      <c r="BO40" s="76" t="str">
        <f>IF($A40="","",IF($E$4&lt;&gt;"Да","",IF($E$10="","",IF(COUNTIF(Данные!$A$6:$CV$6,$E$10)=0,"#FIELD",INDEX(Данные!$A$7:$CV$106,ROW()-19,MATCH($E$10,Данные!$A$6:$CV$6,0))))))</f>
        <v/>
      </c>
      <c r="BP40" s="76" t="str">
        <f>IF($A40="","",IF($F$4&lt;&gt;"Да","",IF($F$10="","",IF(COUNTIF(Данные!$A$6:$CV$6,$F$10)=0,"#FIELD",INDEX(Данные!$A$7:$CV$106,ROW()-19,MATCH($F$10,Данные!$A$6:$CV$6,0))))))</f>
        <v/>
      </c>
      <c r="BQ40" s="76" t="str">
        <f>IF($A40="","",IF($G$4&lt;&gt;"Да","",IF($G$10="","",IF(COUNTIF(Данные!$A$6:$CV$6,$G$10)=0,"#FIELD",INDEX(Данные!$A$7:$CV$106,ROW()-19,MATCH($G$10,Данные!$A$6:$CV$6,0))))))</f>
        <v/>
      </c>
      <c r="BR40" s="76" t="str">
        <f>IF($A40="","",IF($H$4&lt;&gt;"Да","",IF($H$10="","",IF(COUNTIF(Данные!$A$6:$CV$6,$H$10)=0,"#FIELD",INDEX(Данные!$A$7:$CV$106,ROW()-19,MATCH($H$10,Данные!$A$6:$CV$6,0))))))</f>
        <v/>
      </c>
      <c r="BS40" s="76" t="str">
        <f>IF($A40="","",IF($I$4&lt;&gt;"Да","",IF($I$10="","",IF(COUNTIF(Данные!$A$6:$CV$6,$I$10)=0,"#FIELD",INDEX(Данные!$A$7:$CV$106,ROW()-19,MATCH($I$10,Данные!$A$6:$CV$6,0))))))</f>
        <v/>
      </c>
      <c r="BT40" s="76" t="str">
        <f>IF($A40="","",IF($J$4&lt;&gt;"Да","",IF($J$10="","",IF(COUNTIF(Данные!$A$6:$CV$6,$J$10)=0,"#FIELD",INDEX(Данные!$A$7:$CV$106,ROW()-19,MATCH($J$10,Данные!$A$6:$CV$6,0))))))</f>
        <v/>
      </c>
      <c r="BU40" s="76" t="str">
        <f>IF($A40="","",IF($K$4&lt;&gt;"Да","",IF($K$10="","",IF(COUNTIF(Данные!$A$6:$CV$6,$K$10)=0,"#FIELD",INDEX(Данные!$A$7:$CV$106,ROW()-19,MATCH($K$10,Данные!$A$6:$CV$6,0))))))</f>
        <v/>
      </c>
      <c r="BV40" s="76" t="str">
        <f>IF($A40="","",IF($L$4&lt;&gt;"Да","",IF($L$10="","",IF(COUNTIF(Данные!$A$6:$CV$6,$L$10)=0,"#FIELD",INDEX(Данные!$A$7:$CV$106,ROW()-19,MATCH($L$10,Данные!$A$6:$CV$6,0))))))</f>
        <v/>
      </c>
      <c r="BW40" s="76" t="str">
        <f>IF($A40="","",IF($M$4&lt;&gt;"Да","",IF($M$10="","",IF(COUNTIF(Данные!$A$6:$CV$6,$M$10)=0,"#FIELD",INDEX(Данные!$A$7:$CV$106,ROW()-19,MATCH($M$10,Данные!$A$6:$CV$6,0))))))</f>
        <v/>
      </c>
      <c r="BX40" s="76" t="str">
        <f>IF($A40="","",IF($N$4&lt;&gt;"Да","",IF($N$10="","",IF(COUNTIF(Данные!$A$6:$CV$6,$N$10)=0,"#FIELD",INDEX(Данные!$A$7:$CV$106,ROW()-19,MATCH($N$10,Данные!$A$6:$CV$6,0))))))</f>
        <v/>
      </c>
      <c r="BY40" s="76" t="str">
        <f>IF($A40="","",IF($O$4&lt;&gt;"Да","",IF($O$10="","",IF(COUNTIF(Данные!$A$6:$CV$6,$O$10)=0,"#FIELD",INDEX(Данные!$A$7:$CV$106,ROW()-19,MATCH($O$10,Данные!$A$6:$CV$6,0))))))</f>
        <v/>
      </c>
      <c r="BZ40" s="76" t="str">
        <f>IF($A40="","",IF($P$4&lt;&gt;"Да","",IF($P$10="","",IF(COUNTIF(Данные!$A$6:$CV$6,$P$10)=0,"#FIELD",INDEX(Данные!$A$7:$CV$106,ROW()-19,MATCH($P$10,Данные!$A$6:$CV$6,0))))))</f>
        <v/>
      </c>
      <c r="CA40" s="76" t="str">
        <f>IF($A40="","",IF($Q$4&lt;&gt;"Да","",IF($Q$10="","",IF(COUNTIF(Данные!$A$6:$CV$6,$Q$10)=0,"#FIELD",INDEX(Данные!$A$7:$CV$106,ROW()-19,MATCH($Q$10,Данные!$A$6:$CV$6,0))))))</f>
        <v/>
      </c>
      <c r="CB40" s="76" t="str">
        <f>IF($A40="","",IF($R$4&lt;&gt;"Да","",IF($R$10="","",IF(COUNTIF(Данные!$A$6:$CV$6,$R$10)=0,"#FIELD",INDEX(Данные!$A$7:$CV$106,ROW()-19,MATCH($R$10,Данные!$A$6:$CV$6,0))))))</f>
        <v/>
      </c>
      <c r="CC40" s="76" t="str">
        <f>IF($A40="","",IF($S$4&lt;&gt;"Да","",IF($S$10="","",IF(COUNTIF(Данные!$A$6:$CV$6,$S$10)=0,"#FIELD",INDEX(Данные!$A$7:$CV$106,ROW()-19,MATCH($S$10,Данные!$A$6:$CV$6,0))))))</f>
        <v/>
      </c>
      <c r="CD40" s="76" t="str">
        <f>IF($A40="","",IF($T$4&lt;&gt;"Да","",IF($T$10="","",IF(COUNTIF(Данные!$A$6:$CV$6,$T$10)=0,"#FIELD",INDEX(Данные!$A$7:$CV$106,ROW()-19,MATCH($T$10,Данные!$A$6:$CV$6,0))))))</f>
        <v/>
      </c>
      <c r="CE40" s="76" t="str">
        <f>IF($A40="","",IF($U$4&lt;&gt;"Да","",IF($U$10="","",IF(COUNTIF(Данные!$A$6:$CV$6,$U$10)=0,"#FIELD",INDEX(Данные!$A$7:$CV$106,ROW()-19,MATCH($U$10,Данные!$A$6:$CV$6,0))))))</f>
        <v/>
      </c>
      <c r="CF40" s="76" t="str">
        <f>IF($A40="","",IF($V$4&lt;&gt;"Да","",IF($V$10="","",IF(COUNTIF(Данные!$A$6:$CV$6,$V$10)=0,"#FIELD",INDEX(Данные!$A$7:$CV$106,ROW()-19,MATCH($V$10,Данные!$A$6:$CV$6,0))))))</f>
        <v/>
      </c>
      <c r="CG40" s="76" t="str">
        <f>IF($A40="","",IF($W$4&lt;&gt;"Да","",IF($W$10="","",IF(COUNTIF(Данные!$A$6:$CV$6,$W$10)=0,"#FIELD",INDEX(Данные!$A$7:$CV$106,ROW()-19,MATCH($W$10,Данные!$A$6:$CV$6,0))))))</f>
        <v/>
      </c>
      <c r="CH40" s="76" t="str">
        <f>IF($A40="","",IF($X$4&lt;&gt;"Да","",IF($X$10="","",IF(COUNTIF(Данные!$A$6:$CV$6,$X$10)=0,"#FIELD",INDEX(Данные!$A$7:$CV$106,ROW()-19,MATCH($X$10,Данные!$A$6:$CV$6,0))))))</f>
        <v/>
      </c>
      <c r="CI40" s="76" t="str">
        <f>IF($A40="","",IF($Y$4&lt;&gt;"Да","",IF($Y$10="","",IF(COUNTIF(Данные!$A$6:$CV$6,$Y$10)=0,"#FIELD",INDEX(Данные!$A$7:$CV$106,ROW()-19,MATCH($Y$10,Данные!$A$6:$CV$6,0))))))</f>
        <v/>
      </c>
      <c r="CJ40" s="76" t="str">
        <f>IF($A40="","",IF($Z$4&lt;&gt;"Да","",IF($Z$10="","",IF(COUNTIF(Данные!$A$6:$CV$6,$Z$10)=0,"#FIELD",INDEX(Данные!$A$7:$CV$106,ROW()-19,MATCH($Z$10,Данные!$A$6:$CV$6,0))))))</f>
        <v/>
      </c>
      <c r="CK40" s="76" t="str">
        <f>IF($A40="","",IF($AA$4&lt;&gt;"Да","",IF($AA$10="","",IF(COUNTIF(Данные!$A$6:$CV$6,$AA$10)=0,"#FIELD",INDEX(Данные!$A$7:$CV$106,ROW()-19,MATCH($AA$10,Данные!$A$6:$CV$6,0))))))</f>
        <v/>
      </c>
      <c r="CL40" s="76" t="str">
        <f>IF($A40="","",IF($AB$4&lt;&gt;"Да","",IF($AB$10="","",IF(COUNTIF(Данные!$A$6:$CV$6,$AB$10)=0,"#FIELD",INDEX(Данные!$A$7:$CV$106,ROW()-19,MATCH($AB$10,Данные!$A$6:$CV$6,0))))))</f>
        <v/>
      </c>
      <c r="CM40" s="76" t="str">
        <f>IF($A40="","",IF($AC$4&lt;&gt;"Да","",IF($AC$10="","",IF(COUNTIF(Данные!$A$6:$CV$6,$AC$10)=0,"#FIELD",INDEX(Данные!$A$7:$CV$106,ROW()-19,MATCH($AC$10,Данные!$A$6:$CV$6,0))))))</f>
        <v/>
      </c>
      <c r="CN40" s="76" t="str">
        <f>IF($A40="","",IF($AD$4&lt;&gt;"Да","",IF($AD$10="","",IF(COUNTIF(Данные!$A$6:$CV$6,$AD$10)=0,"#FIELD",INDEX(Данные!$A$7:$CV$106,ROW()-19,MATCH($AD$10,Данные!$A$6:$CV$6,0))))))</f>
        <v/>
      </c>
      <c r="CO40" s="77" t="str">
        <f>IF($A40="","",IF($AE$4&lt;&gt;"Да","",IF($AE$10="","",IF(COUNTIF(Данные!$A$6:$CV$6,$AE$10)=0,"#FIELD",INDEX(Данные!$A$7:$CV$106,ROW()-19,MATCH($AE$10,Данные!$A$6:$CV$6,0))))))</f>
        <v/>
      </c>
    </row>
    <row r="41" spans="1:93">
      <c r="A41" s="24" t="str">
        <f>IF(Данные!A28="","",Данные!A28)</f>
        <v/>
      </c>
      <c r="B41" s="19" t="str">
        <f>IF($A41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41="#FIELD",AG41="",AND(OR($B$8="CHANGE_PCT_GE",$B$8="CHANGE_ABS_GE",$B$8="COUNT_FLAG_RULE",$B$8="AND_YES",$B$8="OR_YES"),OR(BL41="#FIELD",BL41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41)))),IF($B$18="LOW_MU",MAX(Настройки!$B$14,$B$16),IF($B$18="NEUTRAL",Настройки!$B$15,IF($B$18="IGNORE","IGNORE",IF(OR(AG41="#FIELD",BL41="#FIELD"),"Поле не найдено","Недостаточно данных")))),IF($B$8="SIGMOID_INC",MAX(Настройки!$B$14,$B$16+($B$17-$B$16)/(1+EXP(-$B$12*(IF(ISNUMBER(AG41),AG41,0)-$B$11)))),IF($B$8="SIGMOID_DEC",MAX(Настройки!$B$14,$B$16+($B$17-$B$16)/(1+EXP($B$12*(IF(ISNUMBER(AG41),AG41,0)-$B$11)))),IF($B$8="TOP_PERCENT",IF((COUNTIF(INDEX(Данные!$A$7:$CV$106,0,MATCH($B$9,Данные!$A$6:$CV$6,0)),"&gt;"&amp;IF(ISNUMBER(AG41),AG41,0))+COUNTIFS(INDEX(Данные!$A$7:$CV$106,0,MATCH($B$9,Данные!$A$6:$CV$6,0)),IF(ISNUMBER(AG41),AG41,0),Данные!$A$7:$A$106,"&lt;"&amp;$A41)+1)/COUNT(INDEX(Данные!$A$7:$CV$106,0,MATCH($B$9,Данные!$A$6:$CV$6,0)))&lt;=$B$11,$B$14,$B$15),IF($B$8="MANUAL_MU",MAX(Настройки!$B$14,MIN(1,IF(ISNUMBER(AG41),AG41,0))),IF($B$8="COUNT_FLAG_RULE",IF(IF(ISNUMBER(AG41),AG41,0)&lt;=$B$11,$B$14,IF(IF(ISNUMBER(AG41),AG41,0)&gt;=$B$12,$B$15,IF(OR(LOWER(LEFT(BL41&amp;"",2))="да",BL41=1),$B$13,$B$15))),IF(OR(AND($B$8="YES_NO",OR(LOWER(LEFT(AG41&amp;"",2))="да",AG41=1)),AND($B$8="THRESHOLD_GE",IF(ISNUMBER(AG41),AG41,0)&gt;=$B$11),AND($B$8="THRESHOLD_GT",IF(ISNUMBER(AG41),AG41,0)&gt;$B$11),AND($B$8="THRESHOLD_LE",IF(ISNUMBER(AG41),AG41,0)&lt;=$B$11),AND($B$8="THRESHOLD_LT",IF(ISNUMBER(AG41),AG41,0)&lt;$B$11),AND($B$8="CHANGE_PCT_GE",IF(IF(ISNUMBER(BL41),BL41,0)=0,IF(ISNUMBER(AG41),AG41,0)&gt;0,(IF(ISNUMBER(AG41),AG41,0)-IF(ISNUMBER(BL41),BL41,0))/ABS(IF(ISNUMBER(BL41),BL41,0))&gt;=$B$11)),AND($B$8="CHANGE_ABS_GE",ABS(IF(ISNUMBER(AG41),AG41,0)-IF(ISNUMBER(BL41),BL41,0))&gt;=$B$11),AND($B$8="COUNT_LT",IF(ISNUMBER(AG41),AG41,0)&lt;$B$11),AND($B$8="COUNT_LE",IF(ISNUMBER(AG41),AG41,0)&lt;=$B$11),AND($B$8="AND_YES",OR(LOWER(LEFT(AG41&amp;"",2))="да",AG41=1),OR(LOWER(LEFT(BL41&amp;"",2))="да",BL41=1)),AND($B$8="OR_YES",OR(OR(LOWER(LEFT(AG41&amp;"",2))="да",AG41=1),OR(LOWER(LEFT(BL41&amp;"",2))="да",BL41=1)))),$B$14,$B$15))))))))))</f>
        <v/>
      </c>
      <c r="C41" s="19" t="str">
        <f>IF($A41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41="#FIELD",AH41="",AND(OR($C$8="CHANGE_PCT_GE",$C$8="CHANGE_ABS_GE",$C$8="COUNT_FLAG_RULE",$C$8="AND_YES",$C$8="OR_YES"),OR(BM41="#FIELD",BM41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41)))),IF($C$18="LOW_MU",MAX(Настройки!$B$14,$C$16),IF($C$18="NEUTRAL",Настройки!$B$15,IF($C$18="IGNORE","IGNORE",IF(OR(AH41="#FIELD",BM41="#FIELD"),"Поле не найдено","Недостаточно данных")))),IF($C$8="SIGMOID_INC",MAX(Настройки!$B$14,$C$16+($C$17-$C$16)/(1+EXP(-$C$12*(IF(ISNUMBER(AH41),AH41,0)-$C$11)))),IF($C$8="SIGMOID_DEC",MAX(Настройки!$B$14,$C$16+($C$17-$C$16)/(1+EXP($C$12*(IF(ISNUMBER(AH41),AH41,0)-$C$11)))),IF($C$8="TOP_PERCENT",IF((COUNTIF(INDEX(Данные!$A$7:$CV$106,0,MATCH($C$9,Данные!$A$6:$CV$6,0)),"&gt;"&amp;IF(ISNUMBER(AH41),AH41,0))+COUNTIFS(INDEX(Данные!$A$7:$CV$106,0,MATCH($C$9,Данные!$A$6:$CV$6,0)),IF(ISNUMBER(AH41),AH41,0),Данные!$A$7:$A$106,"&lt;"&amp;$A41)+1)/COUNT(INDEX(Данные!$A$7:$CV$106,0,MATCH($C$9,Данные!$A$6:$CV$6,0)))&lt;=$C$11,$C$14,$C$15),IF($C$8="MANUAL_MU",MAX(Настройки!$B$14,MIN(1,IF(ISNUMBER(AH41),AH41,0))),IF($C$8="COUNT_FLAG_RULE",IF(IF(ISNUMBER(AH41),AH41,0)&lt;=$C$11,$C$14,IF(IF(ISNUMBER(AH41),AH41,0)&gt;=$C$12,$C$15,IF(OR(LOWER(LEFT(BM41&amp;"",2))="да",BM41=1),$C$13,$C$15))),IF(OR(AND($C$8="YES_NO",OR(LOWER(LEFT(AH41&amp;"",2))="да",AH41=1)),AND($C$8="THRESHOLD_GE",IF(ISNUMBER(AH41),AH41,0)&gt;=$C$11),AND($C$8="THRESHOLD_GT",IF(ISNUMBER(AH41),AH41,0)&gt;$C$11),AND($C$8="THRESHOLD_LE",IF(ISNUMBER(AH41),AH41,0)&lt;=$C$11),AND($C$8="THRESHOLD_LT",IF(ISNUMBER(AH41),AH41,0)&lt;$C$11),AND($C$8="CHANGE_PCT_GE",IF(IF(ISNUMBER(BM41),BM41,0)=0,IF(ISNUMBER(AH41),AH41,0)&gt;0,(IF(ISNUMBER(AH41),AH41,0)-IF(ISNUMBER(BM41),BM41,0))/ABS(IF(ISNUMBER(BM41),BM41,0))&gt;=$C$11)),AND($C$8="CHANGE_ABS_GE",ABS(IF(ISNUMBER(AH41),AH41,0)-IF(ISNUMBER(BM41),BM41,0))&gt;=$C$11),AND($C$8="COUNT_LT",IF(ISNUMBER(AH41),AH41,0)&lt;$C$11),AND($C$8="COUNT_LE",IF(ISNUMBER(AH41),AH41,0)&lt;=$C$11),AND($C$8="AND_YES",OR(LOWER(LEFT(AH41&amp;"",2))="да",AH41=1),OR(LOWER(LEFT(BM41&amp;"",2))="да",BM41=1)),AND($C$8="OR_YES",OR(OR(LOWER(LEFT(AH41&amp;"",2))="да",AH41=1),OR(LOWER(LEFT(BM41&amp;"",2))="да",BM41=1)))),$C$14,$C$15))))))))))</f>
        <v/>
      </c>
      <c r="D41" s="19" t="str">
        <f>IF($A41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41="#FIELD",AI41="",AND(OR($D$8="CHANGE_PCT_GE",$D$8="CHANGE_ABS_GE",$D$8="COUNT_FLAG_RULE",$D$8="AND_YES",$D$8="OR_YES"),OR(BN41="#FIELD",BN41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41)))),IF($D$18="LOW_MU",MAX(Настройки!$B$14,$D$16),IF($D$18="NEUTRAL",Настройки!$B$15,IF($D$18="IGNORE","IGNORE",IF(OR(AI41="#FIELD",BN41="#FIELD"),"Поле не найдено","Недостаточно данных")))),IF($D$8="SIGMOID_INC",MAX(Настройки!$B$14,$D$16+($D$17-$D$16)/(1+EXP(-$D$12*(IF(ISNUMBER(AI41),AI41,0)-$D$11)))),IF($D$8="SIGMOID_DEC",MAX(Настройки!$B$14,$D$16+($D$17-$D$16)/(1+EXP($D$12*(IF(ISNUMBER(AI41),AI41,0)-$D$11)))),IF($D$8="TOP_PERCENT",IF((COUNTIF(INDEX(Данные!$A$7:$CV$106,0,MATCH($D$9,Данные!$A$6:$CV$6,0)),"&gt;"&amp;IF(ISNUMBER(AI41),AI41,0))+COUNTIFS(INDEX(Данные!$A$7:$CV$106,0,MATCH($D$9,Данные!$A$6:$CV$6,0)),IF(ISNUMBER(AI41),AI41,0),Данные!$A$7:$A$106,"&lt;"&amp;$A41)+1)/COUNT(INDEX(Данные!$A$7:$CV$106,0,MATCH($D$9,Данные!$A$6:$CV$6,0)))&lt;=$D$11,$D$14,$D$15),IF($D$8="MANUAL_MU",MAX(Настройки!$B$14,MIN(1,IF(ISNUMBER(AI41),AI41,0))),IF($D$8="COUNT_FLAG_RULE",IF(IF(ISNUMBER(AI41),AI41,0)&lt;=$D$11,$D$14,IF(IF(ISNUMBER(AI41),AI41,0)&gt;=$D$12,$D$15,IF(OR(LOWER(LEFT(BN41&amp;"",2))="да",BN41=1),$D$13,$D$15))),IF(OR(AND($D$8="YES_NO",OR(LOWER(LEFT(AI41&amp;"",2))="да",AI41=1)),AND($D$8="THRESHOLD_GE",IF(ISNUMBER(AI41),AI41,0)&gt;=$D$11),AND($D$8="THRESHOLD_GT",IF(ISNUMBER(AI41),AI41,0)&gt;$D$11),AND($D$8="THRESHOLD_LE",IF(ISNUMBER(AI41),AI41,0)&lt;=$D$11),AND($D$8="THRESHOLD_LT",IF(ISNUMBER(AI41),AI41,0)&lt;$D$11),AND($D$8="CHANGE_PCT_GE",IF(IF(ISNUMBER(BN41),BN41,0)=0,IF(ISNUMBER(AI41),AI41,0)&gt;0,(IF(ISNUMBER(AI41),AI41,0)-IF(ISNUMBER(BN41),BN41,0))/ABS(IF(ISNUMBER(BN41),BN41,0))&gt;=$D$11)),AND($D$8="CHANGE_ABS_GE",ABS(IF(ISNUMBER(AI41),AI41,0)-IF(ISNUMBER(BN41),BN41,0))&gt;=$D$11),AND($D$8="COUNT_LT",IF(ISNUMBER(AI41),AI41,0)&lt;$D$11),AND($D$8="COUNT_LE",IF(ISNUMBER(AI41),AI41,0)&lt;=$D$11),AND($D$8="AND_YES",OR(LOWER(LEFT(AI41&amp;"",2))="да",AI41=1),OR(LOWER(LEFT(BN41&amp;"",2))="да",BN41=1)),AND($D$8="OR_YES",OR(OR(LOWER(LEFT(AI41&amp;"",2))="да",AI41=1),OR(LOWER(LEFT(BN41&amp;"",2))="да",BN41=1)))),$D$14,$D$15))))))))))</f>
        <v/>
      </c>
      <c r="E41" s="19" t="str">
        <f>IF($A41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41="#FIELD",AJ41="",AND(OR($E$8="CHANGE_PCT_GE",$E$8="CHANGE_ABS_GE",$E$8="COUNT_FLAG_RULE",$E$8="AND_YES",$E$8="OR_YES"),OR(BO41="#FIELD",BO41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41)))),IF($E$18="LOW_MU",MAX(Настройки!$B$14,$E$16),IF($E$18="NEUTRAL",Настройки!$B$15,IF($E$18="IGNORE","IGNORE",IF(OR(AJ41="#FIELD",BO41="#FIELD"),"Поле не найдено","Недостаточно данных")))),IF($E$8="SIGMOID_INC",MAX(Настройки!$B$14,$E$16+($E$17-$E$16)/(1+EXP(-$E$12*(IF(ISNUMBER(AJ41),AJ41,0)-$E$11)))),IF($E$8="SIGMOID_DEC",MAX(Настройки!$B$14,$E$16+($E$17-$E$16)/(1+EXP($E$12*(IF(ISNUMBER(AJ41),AJ41,0)-$E$11)))),IF($E$8="TOP_PERCENT",IF((COUNTIF(INDEX(Данные!$A$7:$CV$106,0,MATCH($E$9,Данные!$A$6:$CV$6,0)),"&gt;"&amp;IF(ISNUMBER(AJ41),AJ41,0))+COUNTIFS(INDEX(Данные!$A$7:$CV$106,0,MATCH($E$9,Данные!$A$6:$CV$6,0)),IF(ISNUMBER(AJ41),AJ41,0),Данные!$A$7:$A$106,"&lt;"&amp;$A41)+1)/COUNT(INDEX(Данные!$A$7:$CV$106,0,MATCH($E$9,Данные!$A$6:$CV$6,0)))&lt;=$E$11,$E$14,$E$15),IF($E$8="MANUAL_MU",MAX(Настройки!$B$14,MIN(1,IF(ISNUMBER(AJ41),AJ41,0))),IF($E$8="COUNT_FLAG_RULE",IF(IF(ISNUMBER(AJ41),AJ41,0)&lt;=$E$11,$E$14,IF(IF(ISNUMBER(AJ41),AJ41,0)&gt;=$E$12,$E$15,IF(OR(LOWER(LEFT(BO41&amp;"",2))="да",BO41=1),$E$13,$E$15))),IF(OR(AND($E$8="YES_NO",OR(LOWER(LEFT(AJ41&amp;"",2))="да",AJ41=1)),AND($E$8="THRESHOLD_GE",IF(ISNUMBER(AJ41),AJ41,0)&gt;=$E$11),AND($E$8="THRESHOLD_GT",IF(ISNUMBER(AJ41),AJ41,0)&gt;$E$11),AND($E$8="THRESHOLD_LE",IF(ISNUMBER(AJ41),AJ41,0)&lt;=$E$11),AND($E$8="THRESHOLD_LT",IF(ISNUMBER(AJ41),AJ41,0)&lt;$E$11),AND($E$8="CHANGE_PCT_GE",IF(IF(ISNUMBER(BO41),BO41,0)=0,IF(ISNUMBER(AJ41),AJ41,0)&gt;0,(IF(ISNUMBER(AJ41),AJ41,0)-IF(ISNUMBER(BO41),BO41,0))/ABS(IF(ISNUMBER(BO41),BO41,0))&gt;=$E$11)),AND($E$8="CHANGE_ABS_GE",ABS(IF(ISNUMBER(AJ41),AJ41,0)-IF(ISNUMBER(BO41),BO41,0))&gt;=$E$11),AND($E$8="COUNT_LT",IF(ISNUMBER(AJ41),AJ41,0)&lt;$E$11),AND($E$8="COUNT_LE",IF(ISNUMBER(AJ41),AJ41,0)&lt;=$E$11),AND($E$8="AND_YES",OR(LOWER(LEFT(AJ41&amp;"",2))="да",AJ41=1),OR(LOWER(LEFT(BO41&amp;"",2))="да",BO41=1)),AND($E$8="OR_YES",OR(OR(LOWER(LEFT(AJ41&amp;"",2))="да",AJ41=1),OR(LOWER(LEFT(BO41&amp;"",2))="да",BO41=1)))),$E$14,$E$15))))))))))</f>
        <v/>
      </c>
      <c r="F41" s="19" t="str">
        <f>IF($A41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41="#FIELD",AK41="",AND(OR($F$8="CHANGE_PCT_GE",$F$8="CHANGE_ABS_GE",$F$8="COUNT_FLAG_RULE",$F$8="AND_YES",$F$8="OR_YES"),OR(BP41="#FIELD",BP41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41)))),IF($F$18="LOW_MU",MAX(Настройки!$B$14,$F$16),IF($F$18="NEUTRAL",Настройки!$B$15,IF($F$18="IGNORE","IGNORE",IF(OR(AK41="#FIELD",BP41="#FIELD"),"Поле не найдено","Недостаточно данных")))),IF($F$8="SIGMOID_INC",MAX(Настройки!$B$14,$F$16+($F$17-$F$16)/(1+EXP(-$F$12*(IF(ISNUMBER(AK41),AK41,0)-$F$11)))),IF($F$8="SIGMOID_DEC",MAX(Настройки!$B$14,$F$16+($F$17-$F$16)/(1+EXP($F$12*(IF(ISNUMBER(AK41),AK41,0)-$F$11)))),IF($F$8="TOP_PERCENT",IF((COUNTIF(INDEX(Данные!$A$7:$CV$106,0,MATCH($F$9,Данные!$A$6:$CV$6,0)),"&gt;"&amp;IF(ISNUMBER(AK41),AK41,0))+COUNTIFS(INDEX(Данные!$A$7:$CV$106,0,MATCH($F$9,Данные!$A$6:$CV$6,0)),IF(ISNUMBER(AK41),AK41,0),Данные!$A$7:$A$106,"&lt;"&amp;$A41)+1)/COUNT(INDEX(Данные!$A$7:$CV$106,0,MATCH($F$9,Данные!$A$6:$CV$6,0)))&lt;=$F$11,$F$14,$F$15),IF($F$8="MANUAL_MU",MAX(Настройки!$B$14,MIN(1,IF(ISNUMBER(AK41),AK41,0))),IF($F$8="COUNT_FLAG_RULE",IF(IF(ISNUMBER(AK41),AK41,0)&lt;=$F$11,$F$14,IF(IF(ISNUMBER(AK41),AK41,0)&gt;=$F$12,$F$15,IF(OR(LOWER(LEFT(BP41&amp;"",2))="да",BP41=1),$F$13,$F$15))),IF(OR(AND($F$8="YES_NO",OR(LOWER(LEFT(AK41&amp;"",2))="да",AK41=1)),AND($F$8="THRESHOLD_GE",IF(ISNUMBER(AK41),AK41,0)&gt;=$F$11),AND($F$8="THRESHOLD_GT",IF(ISNUMBER(AK41),AK41,0)&gt;$F$11),AND($F$8="THRESHOLD_LE",IF(ISNUMBER(AK41),AK41,0)&lt;=$F$11),AND($F$8="THRESHOLD_LT",IF(ISNUMBER(AK41),AK41,0)&lt;$F$11),AND($F$8="CHANGE_PCT_GE",IF(IF(ISNUMBER(BP41),BP41,0)=0,IF(ISNUMBER(AK41),AK41,0)&gt;0,(IF(ISNUMBER(AK41),AK41,0)-IF(ISNUMBER(BP41),BP41,0))/ABS(IF(ISNUMBER(BP41),BP41,0))&gt;=$F$11)),AND($F$8="CHANGE_ABS_GE",ABS(IF(ISNUMBER(AK41),AK41,0)-IF(ISNUMBER(BP41),BP41,0))&gt;=$F$11),AND($F$8="COUNT_LT",IF(ISNUMBER(AK41),AK41,0)&lt;$F$11),AND($F$8="COUNT_LE",IF(ISNUMBER(AK41),AK41,0)&lt;=$F$11),AND($F$8="AND_YES",OR(LOWER(LEFT(AK41&amp;"",2))="да",AK41=1),OR(LOWER(LEFT(BP41&amp;"",2))="да",BP41=1)),AND($F$8="OR_YES",OR(OR(LOWER(LEFT(AK41&amp;"",2))="да",AK41=1),OR(LOWER(LEFT(BP41&amp;"",2))="да",BP41=1)))),$F$14,$F$15))))))))))</f>
        <v/>
      </c>
      <c r="G41" s="19" t="str">
        <f>IF($A41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41="#FIELD",AL41="",AND(OR($G$8="CHANGE_PCT_GE",$G$8="CHANGE_ABS_GE",$G$8="COUNT_FLAG_RULE",$G$8="AND_YES",$G$8="OR_YES"),OR(BQ41="#FIELD",BQ41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41)))),IF($G$18="LOW_MU",MAX(Настройки!$B$14,$G$16),IF($G$18="NEUTRAL",Настройки!$B$15,IF($G$18="IGNORE","IGNORE",IF(OR(AL41="#FIELD",BQ41="#FIELD"),"Поле не найдено","Недостаточно данных")))),IF($G$8="SIGMOID_INC",MAX(Настройки!$B$14,$G$16+($G$17-$G$16)/(1+EXP(-$G$12*(IF(ISNUMBER(AL41),AL41,0)-$G$11)))),IF($G$8="SIGMOID_DEC",MAX(Настройки!$B$14,$G$16+($G$17-$G$16)/(1+EXP($G$12*(IF(ISNUMBER(AL41),AL41,0)-$G$11)))),IF($G$8="TOP_PERCENT",IF((COUNTIF(INDEX(Данные!$A$7:$CV$106,0,MATCH($G$9,Данные!$A$6:$CV$6,0)),"&gt;"&amp;IF(ISNUMBER(AL41),AL41,0))+COUNTIFS(INDEX(Данные!$A$7:$CV$106,0,MATCH($G$9,Данные!$A$6:$CV$6,0)),IF(ISNUMBER(AL41),AL41,0),Данные!$A$7:$A$106,"&lt;"&amp;$A41)+1)/COUNT(INDEX(Данные!$A$7:$CV$106,0,MATCH($G$9,Данные!$A$6:$CV$6,0)))&lt;=$G$11,$G$14,$G$15),IF($G$8="MANUAL_MU",MAX(Настройки!$B$14,MIN(1,IF(ISNUMBER(AL41),AL41,0))),IF($G$8="COUNT_FLAG_RULE",IF(IF(ISNUMBER(AL41),AL41,0)&lt;=$G$11,$G$14,IF(IF(ISNUMBER(AL41),AL41,0)&gt;=$G$12,$G$15,IF(OR(LOWER(LEFT(BQ41&amp;"",2))="да",BQ41=1),$G$13,$G$15))),IF(OR(AND($G$8="YES_NO",OR(LOWER(LEFT(AL41&amp;"",2))="да",AL41=1)),AND($G$8="THRESHOLD_GE",IF(ISNUMBER(AL41),AL41,0)&gt;=$G$11),AND($G$8="THRESHOLD_GT",IF(ISNUMBER(AL41),AL41,0)&gt;$G$11),AND($G$8="THRESHOLD_LE",IF(ISNUMBER(AL41),AL41,0)&lt;=$G$11),AND($G$8="THRESHOLD_LT",IF(ISNUMBER(AL41),AL41,0)&lt;$G$11),AND($G$8="CHANGE_PCT_GE",IF(IF(ISNUMBER(BQ41),BQ41,0)=0,IF(ISNUMBER(AL41),AL41,0)&gt;0,(IF(ISNUMBER(AL41),AL41,0)-IF(ISNUMBER(BQ41),BQ41,0))/ABS(IF(ISNUMBER(BQ41),BQ41,0))&gt;=$G$11)),AND($G$8="CHANGE_ABS_GE",ABS(IF(ISNUMBER(AL41),AL41,0)-IF(ISNUMBER(BQ41),BQ41,0))&gt;=$G$11),AND($G$8="COUNT_LT",IF(ISNUMBER(AL41),AL41,0)&lt;$G$11),AND($G$8="COUNT_LE",IF(ISNUMBER(AL41),AL41,0)&lt;=$G$11),AND($G$8="AND_YES",OR(LOWER(LEFT(AL41&amp;"",2))="да",AL41=1),OR(LOWER(LEFT(BQ41&amp;"",2))="да",BQ41=1)),AND($G$8="OR_YES",OR(OR(LOWER(LEFT(AL41&amp;"",2))="да",AL41=1),OR(LOWER(LEFT(BQ41&amp;"",2))="да",BQ41=1)))),$G$14,$G$15))))))))))</f>
        <v/>
      </c>
      <c r="H41" s="19" t="str">
        <f>IF($A41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41="#FIELD",AM41="",AND(OR($H$8="CHANGE_PCT_GE",$H$8="CHANGE_ABS_GE",$H$8="COUNT_FLAG_RULE",$H$8="AND_YES",$H$8="OR_YES"),OR(BR41="#FIELD",BR41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41)))),IF($H$18="LOW_MU",MAX(Настройки!$B$14,$H$16),IF($H$18="NEUTRAL",Настройки!$B$15,IF($H$18="IGNORE","IGNORE",IF(OR(AM41="#FIELD",BR41="#FIELD"),"Поле не найдено","Недостаточно данных")))),IF($H$8="SIGMOID_INC",MAX(Настройки!$B$14,$H$16+($H$17-$H$16)/(1+EXP(-$H$12*(IF(ISNUMBER(AM41),AM41,0)-$H$11)))),IF($H$8="SIGMOID_DEC",MAX(Настройки!$B$14,$H$16+($H$17-$H$16)/(1+EXP($H$12*(IF(ISNUMBER(AM41),AM41,0)-$H$11)))),IF($H$8="TOP_PERCENT",IF((COUNTIF(INDEX(Данные!$A$7:$CV$106,0,MATCH($H$9,Данные!$A$6:$CV$6,0)),"&gt;"&amp;IF(ISNUMBER(AM41),AM41,0))+COUNTIFS(INDEX(Данные!$A$7:$CV$106,0,MATCH($H$9,Данные!$A$6:$CV$6,0)),IF(ISNUMBER(AM41),AM41,0),Данные!$A$7:$A$106,"&lt;"&amp;$A41)+1)/COUNT(INDEX(Данные!$A$7:$CV$106,0,MATCH($H$9,Данные!$A$6:$CV$6,0)))&lt;=$H$11,$H$14,$H$15),IF($H$8="MANUAL_MU",MAX(Настройки!$B$14,MIN(1,IF(ISNUMBER(AM41),AM41,0))),IF($H$8="COUNT_FLAG_RULE",IF(IF(ISNUMBER(AM41),AM41,0)&lt;=$H$11,$H$14,IF(IF(ISNUMBER(AM41),AM41,0)&gt;=$H$12,$H$15,IF(OR(LOWER(LEFT(BR41&amp;"",2))="да",BR41=1),$H$13,$H$15))),IF(OR(AND($H$8="YES_NO",OR(LOWER(LEFT(AM41&amp;"",2))="да",AM41=1)),AND($H$8="THRESHOLD_GE",IF(ISNUMBER(AM41),AM41,0)&gt;=$H$11),AND($H$8="THRESHOLD_GT",IF(ISNUMBER(AM41),AM41,0)&gt;$H$11),AND($H$8="THRESHOLD_LE",IF(ISNUMBER(AM41),AM41,0)&lt;=$H$11),AND($H$8="THRESHOLD_LT",IF(ISNUMBER(AM41),AM41,0)&lt;$H$11),AND($H$8="CHANGE_PCT_GE",IF(IF(ISNUMBER(BR41),BR41,0)=0,IF(ISNUMBER(AM41),AM41,0)&gt;0,(IF(ISNUMBER(AM41),AM41,0)-IF(ISNUMBER(BR41),BR41,0))/ABS(IF(ISNUMBER(BR41),BR41,0))&gt;=$H$11)),AND($H$8="CHANGE_ABS_GE",ABS(IF(ISNUMBER(AM41),AM41,0)-IF(ISNUMBER(BR41),BR41,0))&gt;=$H$11),AND($H$8="COUNT_LT",IF(ISNUMBER(AM41),AM41,0)&lt;$H$11),AND($H$8="COUNT_LE",IF(ISNUMBER(AM41),AM41,0)&lt;=$H$11),AND($H$8="AND_YES",OR(LOWER(LEFT(AM41&amp;"",2))="да",AM41=1),OR(LOWER(LEFT(BR41&amp;"",2))="да",BR41=1)),AND($H$8="OR_YES",OR(OR(LOWER(LEFT(AM41&amp;"",2))="да",AM41=1),OR(LOWER(LEFT(BR41&amp;"",2))="да",BR41=1)))),$H$14,$H$15))))))))))</f>
        <v/>
      </c>
      <c r="I41" s="19" t="str">
        <f>IF($A41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41="#FIELD",AN41="",AND(OR($I$8="CHANGE_PCT_GE",$I$8="CHANGE_ABS_GE",$I$8="COUNT_FLAG_RULE",$I$8="AND_YES",$I$8="OR_YES"),OR(BS41="#FIELD",BS41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41)))),IF($I$18="LOW_MU",MAX(Настройки!$B$14,$I$16),IF($I$18="NEUTRAL",Настройки!$B$15,IF($I$18="IGNORE","IGNORE",IF(OR(AN41="#FIELD",BS41="#FIELD"),"Поле не найдено","Недостаточно данных")))),IF($I$8="SIGMOID_INC",MAX(Настройки!$B$14,$I$16+($I$17-$I$16)/(1+EXP(-$I$12*(IF(ISNUMBER(AN41),AN41,0)-$I$11)))),IF($I$8="SIGMOID_DEC",MAX(Настройки!$B$14,$I$16+($I$17-$I$16)/(1+EXP($I$12*(IF(ISNUMBER(AN41),AN41,0)-$I$11)))),IF($I$8="TOP_PERCENT",IF((COUNTIF(INDEX(Данные!$A$7:$CV$106,0,MATCH($I$9,Данные!$A$6:$CV$6,0)),"&gt;"&amp;IF(ISNUMBER(AN41),AN41,0))+COUNTIFS(INDEX(Данные!$A$7:$CV$106,0,MATCH($I$9,Данные!$A$6:$CV$6,0)),IF(ISNUMBER(AN41),AN41,0),Данные!$A$7:$A$106,"&lt;"&amp;$A41)+1)/COUNT(INDEX(Данные!$A$7:$CV$106,0,MATCH($I$9,Данные!$A$6:$CV$6,0)))&lt;=$I$11,$I$14,$I$15),IF($I$8="MANUAL_MU",MAX(Настройки!$B$14,MIN(1,IF(ISNUMBER(AN41),AN41,0))),IF($I$8="COUNT_FLAG_RULE",IF(IF(ISNUMBER(AN41),AN41,0)&lt;=$I$11,$I$14,IF(IF(ISNUMBER(AN41),AN41,0)&gt;=$I$12,$I$15,IF(OR(LOWER(LEFT(BS41&amp;"",2))="да",BS41=1),$I$13,$I$15))),IF(OR(AND($I$8="YES_NO",OR(LOWER(LEFT(AN41&amp;"",2))="да",AN41=1)),AND($I$8="THRESHOLD_GE",IF(ISNUMBER(AN41),AN41,0)&gt;=$I$11),AND($I$8="THRESHOLD_GT",IF(ISNUMBER(AN41),AN41,0)&gt;$I$11),AND($I$8="THRESHOLD_LE",IF(ISNUMBER(AN41),AN41,0)&lt;=$I$11),AND($I$8="THRESHOLD_LT",IF(ISNUMBER(AN41),AN41,0)&lt;$I$11),AND($I$8="CHANGE_PCT_GE",IF(IF(ISNUMBER(BS41),BS41,0)=0,IF(ISNUMBER(AN41),AN41,0)&gt;0,(IF(ISNUMBER(AN41),AN41,0)-IF(ISNUMBER(BS41),BS41,0))/ABS(IF(ISNUMBER(BS41),BS41,0))&gt;=$I$11)),AND($I$8="CHANGE_ABS_GE",ABS(IF(ISNUMBER(AN41),AN41,0)-IF(ISNUMBER(BS41),BS41,0))&gt;=$I$11),AND($I$8="COUNT_LT",IF(ISNUMBER(AN41),AN41,0)&lt;$I$11),AND($I$8="COUNT_LE",IF(ISNUMBER(AN41),AN41,0)&lt;=$I$11),AND($I$8="AND_YES",OR(LOWER(LEFT(AN41&amp;"",2))="да",AN41=1),OR(LOWER(LEFT(BS41&amp;"",2))="да",BS41=1)),AND($I$8="OR_YES",OR(OR(LOWER(LEFT(AN41&amp;"",2))="да",AN41=1),OR(LOWER(LEFT(BS41&amp;"",2))="да",BS41=1)))),$I$14,$I$15))))))))))</f>
        <v/>
      </c>
      <c r="J41" s="19" t="str">
        <f>IF($A41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41="#FIELD",AO41="",AND(OR($J$8="CHANGE_PCT_GE",$J$8="CHANGE_ABS_GE",$J$8="COUNT_FLAG_RULE",$J$8="AND_YES",$J$8="OR_YES"),OR(BT41="#FIELD",BT41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41)))),IF($J$18="LOW_MU",MAX(Настройки!$B$14,$J$16),IF($J$18="NEUTRAL",Настройки!$B$15,IF($J$18="IGNORE","IGNORE",IF(OR(AO41="#FIELD",BT41="#FIELD"),"Поле не найдено","Недостаточно данных")))),IF($J$8="SIGMOID_INC",MAX(Настройки!$B$14,$J$16+($J$17-$J$16)/(1+EXP(-$J$12*(IF(ISNUMBER(AO41),AO41,0)-$J$11)))),IF($J$8="SIGMOID_DEC",MAX(Настройки!$B$14,$J$16+($J$17-$J$16)/(1+EXP($J$12*(IF(ISNUMBER(AO41),AO41,0)-$J$11)))),IF($J$8="TOP_PERCENT",IF((COUNTIF(INDEX(Данные!$A$7:$CV$106,0,MATCH($J$9,Данные!$A$6:$CV$6,0)),"&gt;"&amp;IF(ISNUMBER(AO41),AO41,0))+COUNTIFS(INDEX(Данные!$A$7:$CV$106,0,MATCH($J$9,Данные!$A$6:$CV$6,0)),IF(ISNUMBER(AO41),AO41,0),Данные!$A$7:$A$106,"&lt;"&amp;$A41)+1)/COUNT(INDEX(Данные!$A$7:$CV$106,0,MATCH($J$9,Данные!$A$6:$CV$6,0)))&lt;=$J$11,$J$14,$J$15),IF($J$8="MANUAL_MU",MAX(Настройки!$B$14,MIN(1,IF(ISNUMBER(AO41),AO41,0))),IF($J$8="COUNT_FLAG_RULE",IF(IF(ISNUMBER(AO41),AO41,0)&lt;=$J$11,$J$14,IF(IF(ISNUMBER(AO41),AO41,0)&gt;=$J$12,$J$15,IF(OR(LOWER(LEFT(BT41&amp;"",2))="да",BT41=1),$J$13,$J$15))),IF(OR(AND($J$8="YES_NO",OR(LOWER(LEFT(AO41&amp;"",2))="да",AO41=1)),AND($J$8="THRESHOLD_GE",IF(ISNUMBER(AO41),AO41,0)&gt;=$J$11),AND($J$8="THRESHOLD_GT",IF(ISNUMBER(AO41),AO41,0)&gt;$J$11),AND($J$8="THRESHOLD_LE",IF(ISNUMBER(AO41),AO41,0)&lt;=$J$11),AND($J$8="THRESHOLD_LT",IF(ISNUMBER(AO41),AO41,0)&lt;$J$11),AND($J$8="CHANGE_PCT_GE",IF(IF(ISNUMBER(BT41),BT41,0)=0,IF(ISNUMBER(AO41),AO41,0)&gt;0,(IF(ISNUMBER(AO41),AO41,0)-IF(ISNUMBER(BT41),BT41,0))/ABS(IF(ISNUMBER(BT41),BT41,0))&gt;=$J$11)),AND($J$8="CHANGE_ABS_GE",ABS(IF(ISNUMBER(AO41),AO41,0)-IF(ISNUMBER(BT41),BT41,0))&gt;=$J$11),AND($J$8="COUNT_LT",IF(ISNUMBER(AO41),AO41,0)&lt;$J$11),AND($J$8="COUNT_LE",IF(ISNUMBER(AO41),AO41,0)&lt;=$J$11),AND($J$8="AND_YES",OR(LOWER(LEFT(AO41&amp;"",2))="да",AO41=1),OR(LOWER(LEFT(BT41&amp;"",2))="да",BT41=1)),AND($J$8="OR_YES",OR(OR(LOWER(LEFT(AO41&amp;"",2))="да",AO41=1),OR(LOWER(LEFT(BT41&amp;"",2))="да",BT41=1)))),$J$14,$J$15))))))))))</f>
        <v/>
      </c>
      <c r="K41" s="19" t="str">
        <f>IF($A41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41="#FIELD",AP41="",AND(OR($K$8="CHANGE_PCT_GE",$K$8="CHANGE_ABS_GE",$K$8="COUNT_FLAG_RULE",$K$8="AND_YES",$K$8="OR_YES"),OR(BU41="#FIELD",BU41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41)))),IF($K$18="LOW_MU",MAX(Настройки!$B$14,$K$16),IF($K$18="NEUTRAL",Настройки!$B$15,IF($K$18="IGNORE","IGNORE",IF(OR(AP41="#FIELD",BU41="#FIELD"),"Поле не найдено","Недостаточно данных")))),IF($K$8="SIGMOID_INC",MAX(Настройки!$B$14,$K$16+($K$17-$K$16)/(1+EXP(-$K$12*(IF(ISNUMBER(AP41),AP41,0)-$K$11)))),IF($K$8="SIGMOID_DEC",MAX(Настройки!$B$14,$K$16+($K$17-$K$16)/(1+EXP($K$12*(IF(ISNUMBER(AP41),AP41,0)-$K$11)))),IF($K$8="TOP_PERCENT",IF((COUNTIF(INDEX(Данные!$A$7:$CV$106,0,MATCH($K$9,Данные!$A$6:$CV$6,0)),"&gt;"&amp;IF(ISNUMBER(AP41),AP41,0))+COUNTIFS(INDEX(Данные!$A$7:$CV$106,0,MATCH($K$9,Данные!$A$6:$CV$6,0)),IF(ISNUMBER(AP41),AP41,0),Данные!$A$7:$A$106,"&lt;"&amp;$A41)+1)/COUNT(INDEX(Данные!$A$7:$CV$106,0,MATCH($K$9,Данные!$A$6:$CV$6,0)))&lt;=$K$11,$K$14,$K$15),IF($K$8="MANUAL_MU",MAX(Настройки!$B$14,MIN(1,IF(ISNUMBER(AP41),AP41,0))),IF($K$8="COUNT_FLAG_RULE",IF(IF(ISNUMBER(AP41),AP41,0)&lt;=$K$11,$K$14,IF(IF(ISNUMBER(AP41),AP41,0)&gt;=$K$12,$K$15,IF(OR(LOWER(LEFT(BU41&amp;"",2))="да",BU41=1),$K$13,$K$15))),IF(OR(AND($K$8="YES_NO",OR(LOWER(LEFT(AP41&amp;"",2))="да",AP41=1)),AND($K$8="THRESHOLD_GE",IF(ISNUMBER(AP41),AP41,0)&gt;=$K$11),AND($K$8="THRESHOLD_GT",IF(ISNUMBER(AP41),AP41,0)&gt;$K$11),AND($K$8="THRESHOLD_LE",IF(ISNUMBER(AP41),AP41,0)&lt;=$K$11),AND($K$8="THRESHOLD_LT",IF(ISNUMBER(AP41),AP41,0)&lt;$K$11),AND($K$8="CHANGE_PCT_GE",IF(IF(ISNUMBER(BU41),BU41,0)=0,IF(ISNUMBER(AP41),AP41,0)&gt;0,(IF(ISNUMBER(AP41),AP41,0)-IF(ISNUMBER(BU41),BU41,0))/ABS(IF(ISNUMBER(BU41),BU41,0))&gt;=$K$11)),AND($K$8="CHANGE_ABS_GE",ABS(IF(ISNUMBER(AP41),AP41,0)-IF(ISNUMBER(BU41),BU41,0))&gt;=$K$11),AND($K$8="COUNT_LT",IF(ISNUMBER(AP41),AP41,0)&lt;$K$11),AND($K$8="COUNT_LE",IF(ISNUMBER(AP41),AP41,0)&lt;=$K$11),AND($K$8="AND_YES",OR(LOWER(LEFT(AP41&amp;"",2))="да",AP41=1),OR(LOWER(LEFT(BU41&amp;"",2))="да",BU41=1)),AND($K$8="OR_YES",OR(OR(LOWER(LEFT(AP41&amp;"",2))="да",AP41=1),OR(LOWER(LEFT(BU41&amp;"",2))="да",BU41=1)))),$K$14,$K$15))))))))))</f>
        <v/>
      </c>
      <c r="L41" s="19" t="str">
        <f>IF($A41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41="#FIELD",AQ41="",AND(OR($L$8="CHANGE_PCT_GE",$L$8="CHANGE_ABS_GE",$L$8="COUNT_FLAG_RULE",$L$8="AND_YES",$L$8="OR_YES"),OR(BV41="#FIELD",BV41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41)))),IF($L$18="LOW_MU",MAX(Настройки!$B$14,$L$16),IF($L$18="NEUTRAL",Настройки!$B$15,IF($L$18="IGNORE","IGNORE",IF(OR(AQ41="#FIELD",BV41="#FIELD"),"Поле не найдено","Недостаточно данных")))),IF($L$8="SIGMOID_INC",MAX(Настройки!$B$14,$L$16+($L$17-$L$16)/(1+EXP(-$L$12*(IF(ISNUMBER(AQ41),AQ41,0)-$L$11)))),IF($L$8="SIGMOID_DEC",MAX(Настройки!$B$14,$L$16+($L$17-$L$16)/(1+EXP($L$12*(IF(ISNUMBER(AQ41),AQ41,0)-$L$11)))),IF($L$8="TOP_PERCENT",IF((COUNTIF(INDEX(Данные!$A$7:$CV$106,0,MATCH($L$9,Данные!$A$6:$CV$6,0)),"&gt;"&amp;IF(ISNUMBER(AQ41),AQ41,0))+COUNTIFS(INDEX(Данные!$A$7:$CV$106,0,MATCH($L$9,Данные!$A$6:$CV$6,0)),IF(ISNUMBER(AQ41),AQ41,0),Данные!$A$7:$A$106,"&lt;"&amp;$A41)+1)/COUNT(INDEX(Данные!$A$7:$CV$106,0,MATCH($L$9,Данные!$A$6:$CV$6,0)))&lt;=$L$11,$L$14,$L$15),IF($L$8="MANUAL_MU",MAX(Настройки!$B$14,MIN(1,IF(ISNUMBER(AQ41),AQ41,0))),IF($L$8="COUNT_FLAG_RULE",IF(IF(ISNUMBER(AQ41),AQ41,0)&lt;=$L$11,$L$14,IF(IF(ISNUMBER(AQ41),AQ41,0)&gt;=$L$12,$L$15,IF(OR(LOWER(LEFT(BV41&amp;"",2))="да",BV41=1),$L$13,$L$15))),IF(OR(AND($L$8="YES_NO",OR(LOWER(LEFT(AQ41&amp;"",2))="да",AQ41=1)),AND($L$8="THRESHOLD_GE",IF(ISNUMBER(AQ41),AQ41,0)&gt;=$L$11),AND($L$8="THRESHOLD_GT",IF(ISNUMBER(AQ41),AQ41,0)&gt;$L$11),AND($L$8="THRESHOLD_LE",IF(ISNUMBER(AQ41),AQ41,0)&lt;=$L$11),AND($L$8="THRESHOLD_LT",IF(ISNUMBER(AQ41),AQ41,0)&lt;$L$11),AND($L$8="CHANGE_PCT_GE",IF(IF(ISNUMBER(BV41),BV41,0)=0,IF(ISNUMBER(AQ41),AQ41,0)&gt;0,(IF(ISNUMBER(AQ41),AQ41,0)-IF(ISNUMBER(BV41),BV41,0))/ABS(IF(ISNUMBER(BV41),BV41,0))&gt;=$L$11)),AND($L$8="CHANGE_ABS_GE",ABS(IF(ISNUMBER(AQ41),AQ41,0)-IF(ISNUMBER(BV41),BV41,0))&gt;=$L$11),AND($L$8="COUNT_LT",IF(ISNUMBER(AQ41),AQ41,0)&lt;$L$11),AND($L$8="COUNT_LE",IF(ISNUMBER(AQ41),AQ41,0)&lt;=$L$11),AND($L$8="AND_YES",OR(LOWER(LEFT(AQ41&amp;"",2))="да",AQ41=1),OR(LOWER(LEFT(BV41&amp;"",2))="да",BV41=1)),AND($L$8="OR_YES",OR(OR(LOWER(LEFT(AQ41&amp;"",2))="да",AQ41=1),OR(LOWER(LEFT(BV41&amp;"",2))="да",BV41=1)))),$L$14,$L$15))))))))))</f>
        <v/>
      </c>
      <c r="M41" s="19" t="str">
        <f>IF($A41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41="#FIELD",AR41="",AND(OR($M$8="CHANGE_PCT_GE",$M$8="CHANGE_ABS_GE",$M$8="COUNT_FLAG_RULE",$M$8="AND_YES",$M$8="OR_YES"),OR(BW41="#FIELD",BW41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41)))),IF($M$18="LOW_MU",MAX(Настройки!$B$14,$M$16),IF($M$18="NEUTRAL",Настройки!$B$15,IF($M$18="IGNORE","IGNORE",IF(OR(AR41="#FIELD",BW41="#FIELD"),"Поле не найдено","Недостаточно данных")))),IF($M$8="SIGMOID_INC",MAX(Настройки!$B$14,$M$16+($M$17-$M$16)/(1+EXP(-$M$12*(IF(ISNUMBER(AR41),AR41,0)-$M$11)))),IF($M$8="SIGMOID_DEC",MAX(Настройки!$B$14,$M$16+($M$17-$M$16)/(1+EXP($M$12*(IF(ISNUMBER(AR41),AR41,0)-$M$11)))),IF($M$8="TOP_PERCENT",IF((COUNTIF(INDEX(Данные!$A$7:$CV$106,0,MATCH($M$9,Данные!$A$6:$CV$6,0)),"&gt;"&amp;IF(ISNUMBER(AR41),AR41,0))+COUNTIFS(INDEX(Данные!$A$7:$CV$106,0,MATCH($M$9,Данные!$A$6:$CV$6,0)),IF(ISNUMBER(AR41),AR41,0),Данные!$A$7:$A$106,"&lt;"&amp;$A41)+1)/COUNT(INDEX(Данные!$A$7:$CV$106,0,MATCH($M$9,Данные!$A$6:$CV$6,0)))&lt;=$M$11,$M$14,$M$15),IF($M$8="MANUAL_MU",MAX(Настройки!$B$14,MIN(1,IF(ISNUMBER(AR41),AR41,0))),IF($M$8="COUNT_FLAG_RULE",IF(IF(ISNUMBER(AR41),AR41,0)&lt;=$M$11,$M$14,IF(IF(ISNUMBER(AR41),AR41,0)&gt;=$M$12,$M$15,IF(OR(LOWER(LEFT(BW41&amp;"",2))="да",BW41=1),$M$13,$M$15))),IF(OR(AND($M$8="YES_NO",OR(LOWER(LEFT(AR41&amp;"",2))="да",AR41=1)),AND($M$8="THRESHOLD_GE",IF(ISNUMBER(AR41),AR41,0)&gt;=$M$11),AND($M$8="THRESHOLD_GT",IF(ISNUMBER(AR41),AR41,0)&gt;$M$11),AND($M$8="THRESHOLD_LE",IF(ISNUMBER(AR41),AR41,0)&lt;=$M$11),AND($M$8="THRESHOLD_LT",IF(ISNUMBER(AR41),AR41,0)&lt;$M$11),AND($M$8="CHANGE_PCT_GE",IF(IF(ISNUMBER(BW41),BW41,0)=0,IF(ISNUMBER(AR41),AR41,0)&gt;0,(IF(ISNUMBER(AR41),AR41,0)-IF(ISNUMBER(BW41),BW41,0))/ABS(IF(ISNUMBER(BW41),BW41,0))&gt;=$M$11)),AND($M$8="CHANGE_ABS_GE",ABS(IF(ISNUMBER(AR41),AR41,0)-IF(ISNUMBER(BW41),BW41,0))&gt;=$M$11),AND($M$8="COUNT_LT",IF(ISNUMBER(AR41),AR41,0)&lt;$M$11),AND($M$8="COUNT_LE",IF(ISNUMBER(AR41),AR41,0)&lt;=$M$11),AND($M$8="AND_YES",OR(LOWER(LEFT(AR41&amp;"",2))="да",AR41=1),OR(LOWER(LEFT(BW41&amp;"",2))="да",BW41=1)),AND($M$8="OR_YES",OR(OR(LOWER(LEFT(AR41&amp;"",2))="да",AR41=1),OR(LOWER(LEFT(BW41&amp;"",2))="да",BW41=1)))),$M$14,$M$15))))))))))</f>
        <v/>
      </c>
      <c r="N41" s="19" t="str">
        <f>IF($A41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41="#FIELD",AS41="",AND(OR($N$8="CHANGE_PCT_GE",$N$8="CHANGE_ABS_GE",$N$8="COUNT_FLAG_RULE",$N$8="AND_YES",$N$8="OR_YES"),OR(BX41="#FIELD",BX41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41)))),IF($N$18="LOW_MU",MAX(Настройки!$B$14,$N$16),IF($N$18="NEUTRAL",Настройки!$B$15,IF($N$18="IGNORE","IGNORE",IF(OR(AS41="#FIELD",BX41="#FIELD"),"Поле не найдено","Недостаточно данных")))),IF($N$8="SIGMOID_INC",MAX(Настройки!$B$14,$N$16+($N$17-$N$16)/(1+EXP(-$N$12*(IF(ISNUMBER(AS41),AS41,0)-$N$11)))),IF($N$8="SIGMOID_DEC",MAX(Настройки!$B$14,$N$16+($N$17-$N$16)/(1+EXP($N$12*(IF(ISNUMBER(AS41),AS41,0)-$N$11)))),IF($N$8="TOP_PERCENT",IF((COUNTIF(INDEX(Данные!$A$7:$CV$106,0,MATCH($N$9,Данные!$A$6:$CV$6,0)),"&gt;"&amp;IF(ISNUMBER(AS41),AS41,0))+COUNTIFS(INDEX(Данные!$A$7:$CV$106,0,MATCH($N$9,Данные!$A$6:$CV$6,0)),IF(ISNUMBER(AS41),AS41,0),Данные!$A$7:$A$106,"&lt;"&amp;$A41)+1)/COUNT(INDEX(Данные!$A$7:$CV$106,0,MATCH($N$9,Данные!$A$6:$CV$6,0)))&lt;=$N$11,$N$14,$N$15),IF($N$8="MANUAL_MU",MAX(Настройки!$B$14,MIN(1,IF(ISNUMBER(AS41),AS41,0))),IF($N$8="COUNT_FLAG_RULE",IF(IF(ISNUMBER(AS41),AS41,0)&lt;=$N$11,$N$14,IF(IF(ISNUMBER(AS41),AS41,0)&gt;=$N$12,$N$15,IF(OR(LOWER(LEFT(BX41&amp;"",2))="да",BX41=1),$N$13,$N$15))),IF(OR(AND($N$8="YES_NO",OR(LOWER(LEFT(AS41&amp;"",2))="да",AS41=1)),AND($N$8="THRESHOLD_GE",IF(ISNUMBER(AS41),AS41,0)&gt;=$N$11),AND($N$8="THRESHOLD_GT",IF(ISNUMBER(AS41),AS41,0)&gt;$N$11),AND($N$8="THRESHOLD_LE",IF(ISNUMBER(AS41),AS41,0)&lt;=$N$11),AND($N$8="THRESHOLD_LT",IF(ISNUMBER(AS41),AS41,0)&lt;$N$11),AND($N$8="CHANGE_PCT_GE",IF(IF(ISNUMBER(BX41),BX41,0)=0,IF(ISNUMBER(AS41),AS41,0)&gt;0,(IF(ISNUMBER(AS41),AS41,0)-IF(ISNUMBER(BX41),BX41,0))/ABS(IF(ISNUMBER(BX41),BX41,0))&gt;=$N$11)),AND($N$8="CHANGE_ABS_GE",ABS(IF(ISNUMBER(AS41),AS41,0)-IF(ISNUMBER(BX41),BX41,0))&gt;=$N$11),AND($N$8="COUNT_LT",IF(ISNUMBER(AS41),AS41,0)&lt;$N$11),AND($N$8="COUNT_LE",IF(ISNUMBER(AS41),AS41,0)&lt;=$N$11),AND($N$8="AND_YES",OR(LOWER(LEFT(AS41&amp;"",2))="да",AS41=1),OR(LOWER(LEFT(BX41&amp;"",2))="да",BX41=1)),AND($N$8="OR_YES",OR(OR(LOWER(LEFT(AS41&amp;"",2))="да",AS41=1),OR(LOWER(LEFT(BX41&amp;"",2))="да",BX41=1)))),$N$14,$N$15))))))))))</f>
        <v/>
      </c>
      <c r="O41" s="19" t="str">
        <f>IF($A41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41="#FIELD",AT41="",AND(OR($O$8="CHANGE_PCT_GE",$O$8="CHANGE_ABS_GE",$O$8="COUNT_FLAG_RULE",$O$8="AND_YES",$O$8="OR_YES"),OR(BY41="#FIELD",BY41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41)))),IF($O$18="LOW_MU",MAX(Настройки!$B$14,$O$16),IF($O$18="NEUTRAL",Настройки!$B$15,IF($O$18="IGNORE","IGNORE",IF(OR(AT41="#FIELD",BY41="#FIELD"),"Поле не найдено","Недостаточно данных")))),IF($O$8="SIGMOID_INC",MAX(Настройки!$B$14,$O$16+($O$17-$O$16)/(1+EXP(-$O$12*(IF(ISNUMBER(AT41),AT41,0)-$O$11)))),IF($O$8="SIGMOID_DEC",MAX(Настройки!$B$14,$O$16+($O$17-$O$16)/(1+EXP($O$12*(IF(ISNUMBER(AT41),AT41,0)-$O$11)))),IF($O$8="TOP_PERCENT",IF((COUNTIF(INDEX(Данные!$A$7:$CV$106,0,MATCH($O$9,Данные!$A$6:$CV$6,0)),"&gt;"&amp;IF(ISNUMBER(AT41),AT41,0))+COUNTIFS(INDEX(Данные!$A$7:$CV$106,0,MATCH($O$9,Данные!$A$6:$CV$6,0)),IF(ISNUMBER(AT41),AT41,0),Данные!$A$7:$A$106,"&lt;"&amp;$A41)+1)/COUNT(INDEX(Данные!$A$7:$CV$106,0,MATCH($O$9,Данные!$A$6:$CV$6,0)))&lt;=$O$11,$O$14,$O$15),IF($O$8="MANUAL_MU",MAX(Настройки!$B$14,MIN(1,IF(ISNUMBER(AT41),AT41,0))),IF($O$8="COUNT_FLAG_RULE",IF(IF(ISNUMBER(AT41),AT41,0)&lt;=$O$11,$O$14,IF(IF(ISNUMBER(AT41),AT41,0)&gt;=$O$12,$O$15,IF(OR(LOWER(LEFT(BY41&amp;"",2))="да",BY41=1),$O$13,$O$15))),IF(OR(AND($O$8="YES_NO",OR(LOWER(LEFT(AT41&amp;"",2))="да",AT41=1)),AND($O$8="THRESHOLD_GE",IF(ISNUMBER(AT41),AT41,0)&gt;=$O$11),AND($O$8="THRESHOLD_GT",IF(ISNUMBER(AT41),AT41,0)&gt;$O$11),AND($O$8="THRESHOLD_LE",IF(ISNUMBER(AT41),AT41,0)&lt;=$O$11),AND($O$8="THRESHOLD_LT",IF(ISNUMBER(AT41),AT41,0)&lt;$O$11),AND($O$8="CHANGE_PCT_GE",IF(IF(ISNUMBER(BY41),BY41,0)=0,IF(ISNUMBER(AT41),AT41,0)&gt;0,(IF(ISNUMBER(AT41),AT41,0)-IF(ISNUMBER(BY41),BY41,0))/ABS(IF(ISNUMBER(BY41),BY41,0))&gt;=$O$11)),AND($O$8="CHANGE_ABS_GE",ABS(IF(ISNUMBER(AT41),AT41,0)-IF(ISNUMBER(BY41),BY41,0))&gt;=$O$11),AND($O$8="COUNT_LT",IF(ISNUMBER(AT41),AT41,0)&lt;$O$11),AND($O$8="COUNT_LE",IF(ISNUMBER(AT41),AT41,0)&lt;=$O$11),AND($O$8="AND_YES",OR(LOWER(LEFT(AT41&amp;"",2))="да",AT41=1),OR(LOWER(LEFT(BY41&amp;"",2))="да",BY41=1)),AND($O$8="OR_YES",OR(OR(LOWER(LEFT(AT41&amp;"",2))="да",AT41=1),OR(LOWER(LEFT(BY41&amp;"",2))="да",BY41=1)))),$O$14,$O$15))))))))))</f>
        <v/>
      </c>
      <c r="P41" s="19" t="str">
        <f>IF($A41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41="#FIELD",AU41="",AND(OR($P$8="CHANGE_PCT_GE",$P$8="CHANGE_ABS_GE",$P$8="COUNT_FLAG_RULE",$P$8="AND_YES",$P$8="OR_YES"),OR(BZ41="#FIELD",BZ41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41)))),IF($P$18="LOW_MU",MAX(Настройки!$B$14,$P$16),IF($P$18="NEUTRAL",Настройки!$B$15,IF($P$18="IGNORE","IGNORE",IF(OR(AU41="#FIELD",BZ41="#FIELD"),"Поле не найдено","Недостаточно данных")))),IF($P$8="SIGMOID_INC",MAX(Настройки!$B$14,$P$16+($P$17-$P$16)/(1+EXP(-$P$12*(IF(ISNUMBER(AU41),AU41,0)-$P$11)))),IF($P$8="SIGMOID_DEC",MAX(Настройки!$B$14,$P$16+($P$17-$P$16)/(1+EXP($P$12*(IF(ISNUMBER(AU41),AU41,0)-$P$11)))),IF($P$8="TOP_PERCENT",IF((COUNTIF(INDEX(Данные!$A$7:$CV$106,0,MATCH($P$9,Данные!$A$6:$CV$6,0)),"&gt;"&amp;IF(ISNUMBER(AU41),AU41,0))+COUNTIFS(INDEX(Данные!$A$7:$CV$106,0,MATCH($P$9,Данные!$A$6:$CV$6,0)),IF(ISNUMBER(AU41),AU41,0),Данные!$A$7:$A$106,"&lt;"&amp;$A41)+1)/COUNT(INDEX(Данные!$A$7:$CV$106,0,MATCH($P$9,Данные!$A$6:$CV$6,0)))&lt;=$P$11,$P$14,$P$15),IF($P$8="MANUAL_MU",MAX(Настройки!$B$14,MIN(1,IF(ISNUMBER(AU41),AU41,0))),IF($P$8="COUNT_FLAG_RULE",IF(IF(ISNUMBER(AU41),AU41,0)&lt;=$P$11,$P$14,IF(IF(ISNUMBER(AU41),AU41,0)&gt;=$P$12,$P$15,IF(OR(LOWER(LEFT(BZ41&amp;"",2))="да",BZ41=1),$P$13,$P$15))),IF(OR(AND($P$8="YES_NO",OR(LOWER(LEFT(AU41&amp;"",2))="да",AU41=1)),AND($P$8="THRESHOLD_GE",IF(ISNUMBER(AU41),AU41,0)&gt;=$P$11),AND($P$8="THRESHOLD_GT",IF(ISNUMBER(AU41),AU41,0)&gt;$P$11),AND($P$8="THRESHOLD_LE",IF(ISNUMBER(AU41),AU41,0)&lt;=$P$11),AND($P$8="THRESHOLD_LT",IF(ISNUMBER(AU41),AU41,0)&lt;$P$11),AND($P$8="CHANGE_PCT_GE",IF(IF(ISNUMBER(BZ41),BZ41,0)=0,IF(ISNUMBER(AU41),AU41,0)&gt;0,(IF(ISNUMBER(AU41),AU41,0)-IF(ISNUMBER(BZ41),BZ41,0))/ABS(IF(ISNUMBER(BZ41),BZ41,0))&gt;=$P$11)),AND($P$8="CHANGE_ABS_GE",ABS(IF(ISNUMBER(AU41),AU41,0)-IF(ISNUMBER(BZ41),BZ41,0))&gt;=$P$11),AND($P$8="COUNT_LT",IF(ISNUMBER(AU41),AU41,0)&lt;$P$11),AND($P$8="COUNT_LE",IF(ISNUMBER(AU41),AU41,0)&lt;=$P$11),AND($P$8="AND_YES",OR(LOWER(LEFT(AU41&amp;"",2))="да",AU41=1),OR(LOWER(LEFT(BZ41&amp;"",2))="да",BZ41=1)),AND($P$8="OR_YES",OR(OR(LOWER(LEFT(AU41&amp;"",2))="да",AU41=1),OR(LOWER(LEFT(BZ41&amp;"",2))="да",BZ41=1)))),$P$14,$P$15))))))))))</f>
        <v/>
      </c>
      <c r="Q41" s="19" t="str">
        <f>IF($A41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41="#FIELD",AV41="",AND(OR($Q$8="CHANGE_PCT_GE",$Q$8="CHANGE_ABS_GE",$Q$8="COUNT_FLAG_RULE",$Q$8="AND_YES",$Q$8="OR_YES"),OR(CA41="#FIELD",CA41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41)))),IF($Q$18="LOW_MU",MAX(Настройки!$B$14,$Q$16),IF($Q$18="NEUTRAL",Настройки!$B$15,IF($Q$18="IGNORE","IGNORE",IF(OR(AV41="#FIELD",CA41="#FIELD"),"Поле не найдено","Недостаточно данных")))),IF($Q$8="SIGMOID_INC",MAX(Настройки!$B$14,$Q$16+($Q$17-$Q$16)/(1+EXP(-$Q$12*(IF(ISNUMBER(AV41),AV41,0)-$Q$11)))),IF($Q$8="SIGMOID_DEC",MAX(Настройки!$B$14,$Q$16+($Q$17-$Q$16)/(1+EXP($Q$12*(IF(ISNUMBER(AV41),AV41,0)-$Q$11)))),IF($Q$8="TOP_PERCENT",IF((COUNTIF(INDEX(Данные!$A$7:$CV$106,0,MATCH($Q$9,Данные!$A$6:$CV$6,0)),"&gt;"&amp;IF(ISNUMBER(AV41),AV41,0))+COUNTIFS(INDEX(Данные!$A$7:$CV$106,0,MATCH($Q$9,Данные!$A$6:$CV$6,0)),IF(ISNUMBER(AV41),AV41,0),Данные!$A$7:$A$106,"&lt;"&amp;$A41)+1)/COUNT(INDEX(Данные!$A$7:$CV$106,0,MATCH($Q$9,Данные!$A$6:$CV$6,0)))&lt;=$Q$11,$Q$14,$Q$15),IF($Q$8="MANUAL_MU",MAX(Настройки!$B$14,MIN(1,IF(ISNUMBER(AV41),AV41,0))),IF($Q$8="COUNT_FLAG_RULE",IF(IF(ISNUMBER(AV41),AV41,0)&lt;=$Q$11,$Q$14,IF(IF(ISNUMBER(AV41),AV41,0)&gt;=$Q$12,$Q$15,IF(OR(LOWER(LEFT(CA41&amp;"",2))="да",CA41=1),$Q$13,$Q$15))),IF(OR(AND($Q$8="YES_NO",OR(LOWER(LEFT(AV41&amp;"",2))="да",AV41=1)),AND($Q$8="THRESHOLD_GE",IF(ISNUMBER(AV41),AV41,0)&gt;=$Q$11),AND($Q$8="THRESHOLD_GT",IF(ISNUMBER(AV41),AV41,0)&gt;$Q$11),AND($Q$8="THRESHOLD_LE",IF(ISNUMBER(AV41),AV41,0)&lt;=$Q$11),AND($Q$8="THRESHOLD_LT",IF(ISNUMBER(AV41),AV41,0)&lt;$Q$11),AND($Q$8="CHANGE_PCT_GE",IF(IF(ISNUMBER(CA41),CA41,0)=0,IF(ISNUMBER(AV41),AV41,0)&gt;0,(IF(ISNUMBER(AV41),AV41,0)-IF(ISNUMBER(CA41),CA41,0))/ABS(IF(ISNUMBER(CA41),CA41,0))&gt;=$Q$11)),AND($Q$8="CHANGE_ABS_GE",ABS(IF(ISNUMBER(AV41),AV41,0)-IF(ISNUMBER(CA41),CA41,0))&gt;=$Q$11),AND($Q$8="COUNT_LT",IF(ISNUMBER(AV41),AV41,0)&lt;$Q$11),AND($Q$8="COUNT_LE",IF(ISNUMBER(AV41),AV41,0)&lt;=$Q$11),AND($Q$8="AND_YES",OR(LOWER(LEFT(AV41&amp;"",2))="да",AV41=1),OR(LOWER(LEFT(CA41&amp;"",2))="да",CA41=1)),AND($Q$8="OR_YES",OR(OR(LOWER(LEFT(AV41&amp;"",2))="да",AV41=1),OR(LOWER(LEFT(CA41&amp;"",2))="да",CA41=1)))),$Q$14,$Q$15))))))))))</f>
        <v/>
      </c>
      <c r="R41" s="69" t="str">
        <f>IF($A41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41="#FIELD",AW41="",AND(OR($R$8="CHANGE_PCT_GE",$R$8="CHANGE_ABS_GE",$R$8="COUNT_FLAG_RULE",$R$8="AND_YES",$R$8="OR_YES"),OR(CB41="#FIELD",CB41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41)))),IF($R$18="LOW_MU",MAX(Настройки!$B$14,$R$16),IF($R$18="NEUTRAL",Настройки!$B$15,IF($R$18="IGNORE","IGNORE",IF(OR(AW41="#FIELD",CB41="#FIELD"),"Поле не найдено","Недостаточно данных")))),IF($R$8="SIGMOID_INC",MAX(Настройки!$B$14,$R$16+($R$17-$R$16)/(1+EXP(-$R$12*(IF(ISNUMBER(AW41),AW41,0)-$R$11)))),IF($R$8="SIGMOID_DEC",MAX(Настройки!$B$14,$R$16+($R$17-$R$16)/(1+EXP($R$12*(IF(ISNUMBER(AW41),AW41,0)-$R$11)))),IF($R$8="TOP_PERCENT",IF((COUNTIF(INDEX(Данные!$A$7:$CV$106,0,MATCH($R$9,Данные!$A$6:$CV$6,0)),"&gt;"&amp;IF(ISNUMBER(AW41),AW41,0))+COUNTIFS(INDEX(Данные!$A$7:$CV$106,0,MATCH($R$9,Данные!$A$6:$CV$6,0)),IF(ISNUMBER(AW41),AW41,0),Данные!$A$7:$A$106,"&lt;"&amp;$A41)+1)/COUNT(INDEX(Данные!$A$7:$CV$106,0,MATCH($R$9,Данные!$A$6:$CV$6,0)))&lt;=$R$11,$R$14,$R$15),IF($R$8="MANUAL_MU",MAX(Настройки!$B$14,MIN(1,IF(ISNUMBER(AW41),AW41,0))),IF($R$8="COUNT_FLAG_RULE",IF(IF(ISNUMBER(AW41),AW41,0)&lt;=$R$11,$R$14,IF(IF(ISNUMBER(AW41),AW41,0)&gt;=$R$12,$R$15,IF(OR(LOWER(LEFT(CB41&amp;"",2))="да",CB41=1),$R$13,$R$15))),IF(OR(AND($R$8="YES_NO",OR(LOWER(LEFT(AW41&amp;"",2))="да",AW41=1)),AND($R$8="THRESHOLD_GE",IF(ISNUMBER(AW41),AW41,0)&gt;=$R$11),AND($R$8="THRESHOLD_GT",IF(ISNUMBER(AW41),AW41,0)&gt;$R$11),AND($R$8="THRESHOLD_LE",IF(ISNUMBER(AW41),AW41,0)&lt;=$R$11),AND($R$8="THRESHOLD_LT",IF(ISNUMBER(AW41),AW41,0)&lt;$R$11),AND($R$8="CHANGE_PCT_GE",IF(IF(ISNUMBER(CB41),CB41,0)=0,IF(ISNUMBER(AW41),AW41,0)&gt;0,(IF(ISNUMBER(AW41),AW41,0)-IF(ISNUMBER(CB41),CB41,0))/ABS(IF(ISNUMBER(CB41),CB41,0))&gt;=$R$11)),AND($R$8="CHANGE_ABS_GE",ABS(IF(ISNUMBER(AW41),AW41,0)-IF(ISNUMBER(CB41),CB41,0))&gt;=$R$11),AND($R$8="COUNT_LT",IF(ISNUMBER(AW41),AW41,0)&lt;$R$11),AND($R$8="COUNT_LE",IF(ISNUMBER(AW41),AW41,0)&lt;=$R$11),AND($R$8="AND_YES",OR(LOWER(LEFT(AW41&amp;"",2))="да",AW41=1),OR(LOWER(LEFT(CB41&amp;"",2))="да",CB41=1)),AND($R$8="OR_YES",OR(OR(LOWER(LEFT(AW41&amp;"",2))="да",AW41=1),OR(LOWER(LEFT(CB41&amp;"",2))="да",CB41=1)))),$R$14,$R$15))))))))))</f>
        <v/>
      </c>
      <c r="S41" s="70" t="str">
        <f>IF($A41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41="#FIELD",AX41="",AND(OR($S$8="CHANGE_PCT_GE",$S$8="CHANGE_ABS_GE",$S$8="COUNT_FLAG_RULE",$S$8="AND_YES",$S$8="OR_YES"),OR(CC41="#FIELD",CC41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41)))),IF($S$18="LOW_MU",MAX(Настройки!$B$14,$S$16),IF($S$18="NEUTRAL",Настройки!$B$15,IF($S$18="IGNORE","IGNORE",IF(OR(AX41="#FIELD",CC41="#FIELD"),"Поле не найдено","Недостаточно данных")))),IF($S$8="SIGMOID_INC",MAX(Настройки!$B$14,$S$16+($S$17-$S$16)/(1+EXP(-$S$12*(IF(ISNUMBER(AX41),AX41,0)-$S$11)))),IF($S$8="SIGMOID_DEC",MAX(Настройки!$B$14,$S$16+($S$17-$S$16)/(1+EXP($S$12*(IF(ISNUMBER(AX41),AX41,0)-$S$11)))),IF($S$8="TOP_PERCENT",IF((COUNTIF(INDEX(Данные!$A$7:$CV$106,0,MATCH($S$9,Данные!$A$6:$CV$6,0)),"&gt;"&amp;IF(ISNUMBER(AX41),AX41,0))+COUNTIFS(INDEX(Данные!$A$7:$CV$106,0,MATCH($S$9,Данные!$A$6:$CV$6,0)),IF(ISNUMBER(AX41),AX41,0),Данные!$A$7:$A$106,"&lt;"&amp;$A41)+1)/COUNT(INDEX(Данные!$A$7:$CV$106,0,MATCH($S$9,Данные!$A$6:$CV$6,0)))&lt;=$S$11,$S$14,$S$15),IF($S$8="MANUAL_MU",MAX(Настройки!$B$14,MIN(1,IF(ISNUMBER(AX41),AX41,0))),IF($S$8="COUNT_FLAG_RULE",IF(IF(ISNUMBER(AX41),AX41,0)&lt;=$S$11,$S$14,IF(IF(ISNUMBER(AX41),AX41,0)&gt;=$S$12,$S$15,IF(OR(LOWER(LEFT(CC41&amp;"",2))="да",CC41=1),$S$13,$S$15))),IF(OR(AND($S$8="YES_NO",OR(LOWER(LEFT(AX41&amp;"",2))="да",AX41=1)),AND($S$8="THRESHOLD_GE",IF(ISNUMBER(AX41),AX41,0)&gt;=$S$11),AND($S$8="THRESHOLD_GT",IF(ISNUMBER(AX41),AX41,0)&gt;$S$11),AND($S$8="THRESHOLD_LE",IF(ISNUMBER(AX41),AX41,0)&lt;=$S$11),AND($S$8="THRESHOLD_LT",IF(ISNUMBER(AX41),AX41,0)&lt;$S$11),AND($S$8="CHANGE_PCT_GE",IF(IF(ISNUMBER(CC41),CC41,0)=0,IF(ISNUMBER(AX41),AX41,0)&gt;0,(IF(ISNUMBER(AX41),AX41,0)-IF(ISNUMBER(CC41),CC41,0))/ABS(IF(ISNUMBER(CC41),CC41,0))&gt;=$S$11)),AND($S$8="CHANGE_ABS_GE",ABS(IF(ISNUMBER(AX41),AX41,0)-IF(ISNUMBER(CC41),CC41,0))&gt;=$S$11),AND($S$8="COUNT_LT",IF(ISNUMBER(AX41),AX41,0)&lt;$S$11),AND($S$8="COUNT_LE",IF(ISNUMBER(AX41),AX41,0)&lt;=$S$11),AND($S$8="AND_YES",OR(LOWER(LEFT(AX41&amp;"",2))="да",AX41=1),OR(LOWER(LEFT(CC41&amp;"",2))="да",CC41=1)),AND($S$8="OR_YES",OR(OR(LOWER(LEFT(AX41&amp;"",2))="да",AX41=1),OR(LOWER(LEFT(CC41&amp;"",2))="да",CC41=1)))),$S$14,$S$15))))))))))</f>
        <v/>
      </c>
      <c r="T41" s="70" t="str">
        <f>IF($A41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41="#FIELD",AY41="",AND(OR($T$8="CHANGE_PCT_GE",$T$8="CHANGE_ABS_GE",$T$8="COUNT_FLAG_RULE",$T$8="AND_YES",$T$8="OR_YES"),OR(CD41="#FIELD",CD41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41)))),IF($T$18="LOW_MU",MAX(Настройки!$B$14,$T$16),IF($T$18="NEUTRAL",Настройки!$B$15,IF($T$18="IGNORE","IGNORE",IF(OR(AY41="#FIELD",CD41="#FIELD"),"Поле не найдено","Недостаточно данных")))),IF($T$8="SIGMOID_INC",MAX(Настройки!$B$14,$T$16+($T$17-$T$16)/(1+EXP(-$T$12*(IF(ISNUMBER(AY41),AY41,0)-$T$11)))),IF($T$8="SIGMOID_DEC",MAX(Настройки!$B$14,$T$16+($T$17-$T$16)/(1+EXP($T$12*(IF(ISNUMBER(AY41),AY41,0)-$T$11)))),IF($T$8="TOP_PERCENT",IF((COUNTIF(INDEX(Данные!$A$7:$CV$106,0,MATCH($T$9,Данные!$A$6:$CV$6,0)),"&gt;"&amp;IF(ISNUMBER(AY41),AY41,0))+COUNTIFS(INDEX(Данные!$A$7:$CV$106,0,MATCH($T$9,Данные!$A$6:$CV$6,0)),IF(ISNUMBER(AY41),AY41,0),Данные!$A$7:$A$106,"&lt;"&amp;$A41)+1)/COUNT(INDEX(Данные!$A$7:$CV$106,0,MATCH($T$9,Данные!$A$6:$CV$6,0)))&lt;=$T$11,$T$14,$T$15),IF($T$8="MANUAL_MU",MAX(Настройки!$B$14,MIN(1,IF(ISNUMBER(AY41),AY41,0))),IF($T$8="COUNT_FLAG_RULE",IF(IF(ISNUMBER(AY41),AY41,0)&lt;=$T$11,$T$14,IF(IF(ISNUMBER(AY41),AY41,0)&gt;=$T$12,$T$15,IF(OR(LOWER(LEFT(CD41&amp;"",2))="да",CD41=1),$T$13,$T$15))),IF(OR(AND($T$8="YES_NO",OR(LOWER(LEFT(AY41&amp;"",2))="да",AY41=1)),AND($T$8="THRESHOLD_GE",IF(ISNUMBER(AY41),AY41,0)&gt;=$T$11),AND($T$8="THRESHOLD_GT",IF(ISNUMBER(AY41),AY41,0)&gt;$T$11),AND($T$8="THRESHOLD_LE",IF(ISNUMBER(AY41),AY41,0)&lt;=$T$11),AND($T$8="THRESHOLD_LT",IF(ISNUMBER(AY41),AY41,0)&lt;$T$11),AND($T$8="CHANGE_PCT_GE",IF(IF(ISNUMBER(CD41),CD41,0)=0,IF(ISNUMBER(AY41),AY41,0)&gt;0,(IF(ISNUMBER(AY41),AY41,0)-IF(ISNUMBER(CD41),CD41,0))/ABS(IF(ISNUMBER(CD41),CD41,0))&gt;=$T$11)),AND($T$8="CHANGE_ABS_GE",ABS(IF(ISNUMBER(AY41),AY41,0)-IF(ISNUMBER(CD41),CD41,0))&gt;=$T$11),AND($T$8="COUNT_LT",IF(ISNUMBER(AY41),AY41,0)&lt;$T$11),AND($T$8="COUNT_LE",IF(ISNUMBER(AY41),AY41,0)&lt;=$T$11),AND($T$8="AND_YES",OR(LOWER(LEFT(AY41&amp;"",2))="да",AY41=1),OR(LOWER(LEFT(CD41&amp;"",2))="да",CD41=1)),AND($T$8="OR_YES",OR(OR(LOWER(LEFT(AY41&amp;"",2))="да",AY41=1),OR(LOWER(LEFT(CD41&amp;"",2))="да",CD41=1)))),$T$14,$T$15))))))))))</f>
        <v/>
      </c>
      <c r="U41" s="70" t="str">
        <f>IF($A41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41="#FIELD",AZ41="",AND(OR($U$8="CHANGE_PCT_GE",$U$8="CHANGE_ABS_GE",$U$8="COUNT_FLAG_RULE",$U$8="AND_YES",$U$8="OR_YES"),OR(CE41="#FIELD",CE41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41)))),IF($U$18="LOW_MU",MAX(Настройки!$B$14,$U$16),IF($U$18="NEUTRAL",Настройки!$B$15,IF($U$18="IGNORE","IGNORE",IF(OR(AZ41="#FIELD",CE41="#FIELD"),"Поле не найдено","Недостаточно данных")))),IF($U$8="SIGMOID_INC",MAX(Настройки!$B$14,$U$16+($U$17-$U$16)/(1+EXP(-$U$12*(IF(ISNUMBER(AZ41),AZ41,0)-$U$11)))),IF($U$8="SIGMOID_DEC",MAX(Настройки!$B$14,$U$16+($U$17-$U$16)/(1+EXP($U$12*(IF(ISNUMBER(AZ41),AZ41,0)-$U$11)))),IF($U$8="TOP_PERCENT",IF((COUNTIF(INDEX(Данные!$A$7:$CV$106,0,MATCH($U$9,Данные!$A$6:$CV$6,0)),"&gt;"&amp;IF(ISNUMBER(AZ41),AZ41,0))+COUNTIFS(INDEX(Данные!$A$7:$CV$106,0,MATCH($U$9,Данные!$A$6:$CV$6,0)),IF(ISNUMBER(AZ41),AZ41,0),Данные!$A$7:$A$106,"&lt;"&amp;$A41)+1)/COUNT(INDEX(Данные!$A$7:$CV$106,0,MATCH($U$9,Данные!$A$6:$CV$6,0)))&lt;=$U$11,$U$14,$U$15),IF($U$8="MANUAL_MU",MAX(Настройки!$B$14,MIN(1,IF(ISNUMBER(AZ41),AZ41,0))),IF($U$8="COUNT_FLAG_RULE",IF(IF(ISNUMBER(AZ41),AZ41,0)&lt;=$U$11,$U$14,IF(IF(ISNUMBER(AZ41),AZ41,0)&gt;=$U$12,$U$15,IF(OR(LOWER(LEFT(CE41&amp;"",2))="да",CE41=1),$U$13,$U$15))),IF(OR(AND($U$8="YES_NO",OR(LOWER(LEFT(AZ41&amp;"",2))="да",AZ41=1)),AND($U$8="THRESHOLD_GE",IF(ISNUMBER(AZ41),AZ41,0)&gt;=$U$11),AND($U$8="THRESHOLD_GT",IF(ISNUMBER(AZ41),AZ41,0)&gt;$U$11),AND($U$8="THRESHOLD_LE",IF(ISNUMBER(AZ41),AZ41,0)&lt;=$U$11),AND($U$8="THRESHOLD_LT",IF(ISNUMBER(AZ41),AZ41,0)&lt;$U$11),AND($U$8="CHANGE_PCT_GE",IF(IF(ISNUMBER(CE41),CE41,0)=0,IF(ISNUMBER(AZ41),AZ41,0)&gt;0,(IF(ISNUMBER(AZ41),AZ41,0)-IF(ISNUMBER(CE41),CE41,0))/ABS(IF(ISNUMBER(CE41),CE41,0))&gt;=$U$11)),AND($U$8="CHANGE_ABS_GE",ABS(IF(ISNUMBER(AZ41),AZ41,0)-IF(ISNUMBER(CE41),CE41,0))&gt;=$U$11),AND($U$8="COUNT_LT",IF(ISNUMBER(AZ41),AZ41,0)&lt;$U$11),AND($U$8="COUNT_LE",IF(ISNUMBER(AZ41),AZ41,0)&lt;=$U$11),AND($U$8="AND_YES",OR(LOWER(LEFT(AZ41&amp;"",2))="да",AZ41=1),OR(LOWER(LEFT(CE41&amp;"",2))="да",CE41=1)),AND($U$8="OR_YES",OR(OR(LOWER(LEFT(AZ41&amp;"",2))="да",AZ41=1),OR(LOWER(LEFT(CE41&amp;"",2))="да",CE41=1)))),$U$14,$U$15))))))))))</f>
        <v/>
      </c>
      <c r="V41" s="70" t="str">
        <f>IF($A41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41="#FIELD",BA41="",AND(OR($V$8="CHANGE_PCT_GE",$V$8="CHANGE_ABS_GE",$V$8="COUNT_FLAG_RULE",$V$8="AND_YES",$V$8="OR_YES"),OR(CF41="#FIELD",CF41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41)))),IF($V$18="LOW_MU",MAX(Настройки!$B$14,$V$16),IF($V$18="NEUTRAL",Настройки!$B$15,IF($V$18="IGNORE","IGNORE",IF(OR(BA41="#FIELD",CF41="#FIELD"),"Поле не найдено","Недостаточно данных")))),IF($V$8="SIGMOID_INC",MAX(Настройки!$B$14,$V$16+($V$17-$V$16)/(1+EXP(-$V$12*(IF(ISNUMBER(BA41),BA41,0)-$V$11)))),IF($V$8="SIGMOID_DEC",MAX(Настройки!$B$14,$V$16+($V$17-$V$16)/(1+EXP($V$12*(IF(ISNUMBER(BA41),BA41,0)-$V$11)))),IF($V$8="TOP_PERCENT",IF((COUNTIF(INDEX(Данные!$A$7:$CV$106,0,MATCH($V$9,Данные!$A$6:$CV$6,0)),"&gt;"&amp;IF(ISNUMBER(BA41),BA41,0))+COUNTIFS(INDEX(Данные!$A$7:$CV$106,0,MATCH($V$9,Данные!$A$6:$CV$6,0)),IF(ISNUMBER(BA41),BA41,0),Данные!$A$7:$A$106,"&lt;"&amp;$A41)+1)/COUNT(INDEX(Данные!$A$7:$CV$106,0,MATCH($V$9,Данные!$A$6:$CV$6,0)))&lt;=$V$11,$V$14,$V$15),IF($V$8="MANUAL_MU",MAX(Настройки!$B$14,MIN(1,IF(ISNUMBER(BA41),BA41,0))),IF($V$8="COUNT_FLAG_RULE",IF(IF(ISNUMBER(BA41),BA41,0)&lt;=$V$11,$V$14,IF(IF(ISNUMBER(BA41),BA41,0)&gt;=$V$12,$V$15,IF(OR(LOWER(LEFT(CF41&amp;"",2))="да",CF41=1),$V$13,$V$15))),IF(OR(AND($V$8="YES_NO",OR(LOWER(LEFT(BA41&amp;"",2))="да",BA41=1)),AND($V$8="THRESHOLD_GE",IF(ISNUMBER(BA41),BA41,0)&gt;=$V$11),AND($V$8="THRESHOLD_GT",IF(ISNUMBER(BA41),BA41,0)&gt;$V$11),AND($V$8="THRESHOLD_LE",IF(ISNUMBER(BA41),BA41,0)&lt;=$V$11),AND($V$8="THRESHOLD_LT",IF(ISNUMBER(BA41),BA41,0)&lt;$V$11),AND($V$8="CHANGE_PCT_GE",IF(IF(ISNUMBER(CF41),CF41,0)=0,IF(ISNUMBER(BA41),BA41,0)&gt;0,(IF(ISNUMBER(BA41),BA41,0)-IF(ISNUMBER(CF41),CF41,0))/ABS(IF(ISNUMBER(CF41),CF41,0))&gt;=$V$11)),AND($V$8="CHANGE_ABS_GE",ABS(IF(ISNUMBER(BA41),BA41,0)-IF(ISNUMBER(CF41),CF41,0))&gt;=$V$11),AND($V$8="COUNT_LT",IF(ISNUMBER(BA41),BA41,0)&lt;$V$11),AND($V$8="COUNT_LE",IF(ISNUMBER(BA41),BA41,0)&lt;=$V$11),AND($V$8="AND_YES",OR(LOWER(LEFT(BA41&amp;"",2))="да",BA41=1),OR(LOWER(LEFT(CF41&amp;"",2))="да",CF41=1)),AND($V$8="OR_YES",OR(OR(LOWER(LEFT(BA41&amp;"",2))="да",BA41=1),OR(LOWER(LEFT(CF41&amp;"",2))="да",CF41=1)))),$V$14,$V$15))))))))))</f>
        <v/>
      </c>
      <c r="W41" s="70" t="str">
        <f>IF($A41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41="#FIELD",BB41="",AND(OR($W$8="CHANGE_PCT_GE",$W$8="CHANGE_ABS_GE",$W$8="COUNT_FLAG_RULE",$W$8="AND_YES",$W$8="OR_YES"),OR(CG41="#FIELD",CG41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41)))),IF($W$18="LOW_MU",MAX(Настройки!$B$14,$W$16),IF($W$18="NEUTRAL",Настройки!$B$15,IF($W$18="IGNORE","IGNORE",IF(OR(BB41="#FIELD",CG41="#FIELD"),"Поле не найдено","Недостаточно данных")))),IF($W$8="SIGMOID_INC",MAX(Настройки!$B$14,$W$16+($W$17-$W$16)/(1+EXP(-$W$12*(IF(ISNUMBER(BB41),BB41,0)-$W$11)))),IF($W$8="SIGMOID_DEC",MAX(Настройки!$B$14,$W$16+($W$17-$W$16)/(1+EXP($W$12*(IF(ISNUMBER(BB41),BB41,0)-$W$11)))),IF($W$8="TOP_PERCENT",IF((COUNTIF(INDEX(Данные!$A$7:$CV$106,0,MATCH($W$9,Данные!$A$6:$CV$6,0)),"&gt;"&amp;IF(ISNUMBER(BB41),BB41,0))+COUNTIFS(INDEX(Данные!$A$7:$CV$106,0,MATCH($W$9,Данные!$A$6:$CV$6,0)),IF(ISNUMBER(BB41),BB41,0),Данные!$A$7:$A$106,"&lt;"&amp;$A41)+1)/COUNT(INDEX(Данные!$A$7:$CV$106,0,MATCH($W$9,Данные!$A$6:$CV$6,0)))&lt;=$W$11,$W$14,$W$15),IF($W$8="MANUAL_MU",MAX(Настройки!$B$14,MIN(1,IF(ISNUMBER(BB41),BB41,0))),IF($W$8="COUNT_FLAG_RULE",IF(IF(ISNUMBER(BB41),BB41,0)&lt;=$W$11,$W$14,IF(IF(ISNUMBER(BB41),BB41,0)&gt;=$W$12,$W$15,IF(OR(LOWER(LEFT(CG41&amp;"",2))="да",CG41=1),$W$13,$W$15))),IF(OR(AND($W$8="YES_NO",OR(LOWER(LEFT(BB41&amp;"",2))="да",BB41=1)),AND($W$8="THRESHOLD_GE",IF(ISNUMBER(BB41),BB41,0)&gt;=$W$11),AND($W$8="THRESHOLD_GT",IF(ISNUMBER(BB41),BB41,0)&gt;$W$11),AND($W$8="THRESHOLD_LE",IF(ISNUMBER(BB41),BB41,0)&lt;=$W$11),AND($W$8="THRESHOLD_LT",IF(ISNUMBER(BB41),BB41,0)&lt;$W$11),AND($W$8="CHANGE_PCT_GE",IF(IF(ISNUMBER(CG41),CG41,0)=0,IF(ISNUMBER(BB41),BB41,0)&gt;0,(IF(ISNUMBER(BB41),BB41,0)-IF(ISNUMBER(CG41),CG41,0))/ABS(IF(ISNUMBER(CG41),CG41,0))&gt;=$W$11)),AND($W$8="CHANGE_ABS_GE",ABS(IF(ISNUMBER(BB41),BB41,0)-IF(ISNUMBER(CG41),CG41,0))&gt;=$W$11),AND($W$8="COUNT_LT",IF(ISNUMBER(BB41),BB41,0)&lt;$W$11),AND($W$8="COUNT_LE",IF(ISNUMBER(BB41),BB41,0)&lt;=$W$11),AND($W$8="AND_YES",OR(LOWER(LEFT(BB41&amp;"",2))="да",BB41=1),OR(LOWER(LEFT(CG41&amp;"",2))="да",CG41=1)),AND($W$8="OR_YES",OR(OR(LOWER(LEFT(BB41&amp;"",2))="да",BB41=1),OR(LOWER(LEFT(CG41&amp;"",2))="да",CG41=1)))),$W$14,$W$15))))))))))</f>
        <v/>
      </c>
      <c r="X41" s="70" t="str">
        <f>IF($A41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41="#FIELD",BC41="",AND(OR($X$8="CHANGE_PCT_GE",$X$8="CHANGE_ABS_GE",$X$8="COUNT_FLAG_RULE",$X$8="AND_YES",$X$8="OR_YES"),OR(CH41="#FIELD",CH41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41)))),IF($X$18="LOW_MU",MAX(Настройки!$B$14,$X$16),IF($X$18="NEUTRAL",Настройки!$B$15,IF($X$18="IGNORE","IGNORE",IF(OR(BC41="#FIELD",CH41="#FIELD"),"Поле не найдено","Недостаточно данных")))),IF($X$8="SIGMOID_INC",MAX(Настройки!$B$14,$X$16+($X$17-$X$16)/(1+EXP(-$X$12*(IF(ISNUMBER(BC41),BC41,0)-$X$11)))),IF($X$8="SIGMOID_DEC",MAX(Настройки!$B$14,$X$16+($X$17-$X$16)/(1+EXP($X$12*(IF(ISNUMBER(BC41),BC41,0)-$X$11)))),IF($X$8="TOP_PERCENT",IF((COUNTIF(INDEX(Данные!$A$7:$CV$106,0,MATCH($X$9,Данные!$A$6:$CV$6,0)),"&gt;"&amp;IF(ISNUMBER(BC41),BC41,0))+COUNTIFS(INDEX(Данные!$A$7:$CV$106,0,MATCH($X$9,Данные!$A$6:$CV$6,0)),IF(ISNUMBER(BC41),BC41,0),Данные!$A$7:$A$106,"&lt;"&amp;$A41)+1)/COUNT(INDEX(Данные!$A$7:$CV$106,0,MATCH($X$9,Данные!$A$6:$CV$6,0)))&lt;=$X$11,$X$14,$X$15),IF($X$8="MANUAL_MU",MAX(Настройки!$B$14,MIN(1,IF(ISNUMBER(BC41),BC41,0))),IF($X$8="COUNT_FLAG_RULE",IF(IF(ISNUMBER(BC41),BC41,0)&lt;=$X$11,$X$14,IF(IF(ISNUMBER(BC41),BC41,0)&gt;=$X$12,$X$15,IF(OR(LOWER(LEFT(CH41&amp;"",2))="да",CH41=1),$X$13,$X$15))),IF(OR(AND($X$8="YES_NO",OR(LOWER(LEFT(BC41&amp;"",2))="да",BC41=1)),AND($X$8="THRESHOLD_GE",IF(ISNUMBER(BC41),BC41,0)&gt;=$X$11),AND($X$8="THRESHOLD_GT",IF(ISNUMBER(BC41),BC41,0)&gt;$X$11),AND($X$8="THRESHOLD_LE",IF(ISNUMBER(BC41),BC41,0)&lt;=$X$11),AND($X$8="THRESHOLD_LT",IF(ISNUMBER(BC41),BC41,0)&lt;$X$11),AND($X$8="CHANGE_PCT_GE",IF(IF(ISNUMBER(CH41),CH41,0)=0,IF(ISNUMBER(BC41),BC41,0)&gt;0,(IF(ISNUMBER(BC41),BC41,0)-IF(ISNUMBER(CH41),CH41,0))/ABS(IF(ISNUMBER(CH41),CH41,0))&gt;=$X$11)),AND($X$8="CHANGE_ABS_GE",ABS(IF(ISNUMBER(BC41),BC41,0)-IF(ISNUMBER(CH41),CH41,0))&gt;=$X$11),AND($X$8="COUNT_LT",IF(ISNUMBER(BC41),BC41,0)&lt;$X$11),AND($X$8="COUNT_LE",IF(ISNUMBER(BC41),BC41,0)&lt;=$X$11),AND($X$8="AND_YES",OR(LOWER(LEFT(BC41&amp;"",2))="да",BC41=1),OR(LOWER(LEFT(CH41&amp;"",2))="да",CH41=1)),AND($X$8="OR_YES",OR(OR(LOWER(LEFT(BC41&amp;"",2))="да",BC41=1),OR(LOWER(LEFT(CH41&amp;"",2))="да",CH41=1)))),$X$14,$X$15))))))))))</f>
        <v/>
      </c>
      <c r="Y41" s="70" t="str">
        <f>IF($A41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41="#FIELD",BD41="",AND(OR($Y$8="CHANGE_PCT_GE",$Y$8="CHANGE_ABS_GE",$Y$8="COUNT_FLAG_RULE",$Y$8="AND_YES",$Y$8="OR_YES"),OR(CI41="#FIELD",CI41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41)))),IF($Y$18="LOW_MU",MAX(Настройки!$B$14,$Y$16),IF($Y$18="NEUTRAL",Настройки!$B$15,IF($Y$18="IGNORE","IGNORE",IF(OR(BD41="#FIELD",CI41="#FIELD"),"Поле не найдено","Недостаточно данных")))),IF($Y$8="SIGMOID_INC",MAX(Настройки!$B$14,$Y$16+($Y$17-$Y$16)/(1+EXP(-$Y$12*(IF(ISNUMBER(BD41),BD41,0)-$Y$11)))),IF($Y$8="SIGMOID_DEC",MAX(Настройки!$B$14,$Y$16+($Y$17-$Y$16)/(1+EXP($Y$12*(IF(ISNUMBER(BD41),BD41,0)-$Y$11)))),IF($Y$8="TOP_PERCENT",IF((COUNTIF(INDEX(Данные!$A$7:$CV$106,0,MATCH($Y$9,Данные!$A$6:$CV$6,0)),"&gt;"&amp;IF(ISNUMBER(BD41),BD41,0))+COUNTIFS(INDEX(Данные!$A$7:$CV$106,0,MATCH($Y$9,Данные!$A$6:$CV$6,0)),IF(ISNUMBER(BD41),BD41,0),Данные!$A$7:$A$106,"&lt;"&amp;$A41)+1)/COUNT(INDEX(Данные!$A$7:$CV$106,0,MATCH($Y$9,Данные!$A$6:$CV$6,0)))&lt;=$Y$11,$Y$14,$Y$15),IF($Y$8="MANUAL_MU",MAX(Настройки!$B$14,MIN(1,IF(ISNUMBER(BD41),BD41,0))),IF($Y$8="COUNT_FLAG_RULE",IF(IF(ISNUMBER(BD41),BD41,0)&lt;=$Y$11,$Y$14,IF(IF(ISNUMBER(BD41),BD41,0)&gt;=$Y$12,$Y$15,IF(OR(LOWER(LEFT(CI41&amp;"",2))="да",CI41=1),$Y$13,$Y$15))),IF(OR(AND($Y$8="YES_NO",OR(LOWER(LEFT(BD41&amp;"",2))="да",BD41=1)),AND($Y$8="THRESHOLD_GE",IF(ISNUMBER(BD41),BD41,0)&gt;=$Y$11),AND($Y$8="THRESHOLD_GT",IF(ISNUMBER(BD41),BD41,0)&gt;$Y$11),AND($Y$8="THRESHOLD_LE",IF(ISNUMBER(BD41),BD41,0)&lt;=$Y$11),AND($Y$8="THRESHOLD_LT",IF(ISNUMBER(BD41),BD41,0)&lt;$Y$11),AND($Y$8="CHANGE_PCT_GE",IF(IF(ISNUMBER(CI41),CI41,0)=0,IF(ISNUMBER(BD41),BD41,0)&gt;0,(IF(ISNUMBER(BD41),BD41,0)-IF(ISNUMBER(CI41),CI41,0))/ABS(IF(ISNUMBER(CI41),CI41,0))&gt;=$Y$11)),AND($Y$8="CHANGE_ABS_GE",ABS(IF(ISNUMBER(BD41),BD41,0)-IF(ISNUMBER(CI41),CI41,0))&gt;=$Y$11),AND($Y$8="COUNT_LT",IF(ISNUMBER(BD41),BD41,0)&lt;$Y$11),AND($Y$8="COUNT_LE",IF(ISNUMBER(BD41),BD41,0)&lt;=$Y$11),AND($Y$8="AND_YES",OR(LOWER(LEFT(BD41&amp;"",2))="да",BD41=1),OR(LOWER(LEFT(CI41&amp;"",2))="да",CI41=1)),AND($Y$8="OR_YES",OR(OR(LOWER(LEFT(BD41&amp;"",2))="да",BD41=1),OR(LOWER(LEFT(CI41&amp;"",2))="да",CI41=1)))),$Y$14,$Y$15))))))))))</f>
        <v/>
      </c>
      <c r="Z41" s="70" t="str">
        <f>IF($A41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41="#FIELD",BE41="",AND(OR($Z$8="CHANGE_PCT_GE",$Z$8="CHANGE_ABS_GE",$Z$8="COUNT_FLAG_RULE",$Z$8="AND_YES",$Z$8="OR_YES"),OR(CJ41="#FIELD",CJ41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41)))),IF($Z$18="LOW_MU",MAX(Настройки!$B$14,$Z$16),IF($Z$18="NEUTRAL",Настройки!$B$15,IF($Z$18="IGNORE","IGNORE",IF(OR(BE41="#FIELD",CJ41="#FIELD"),"Поле не найдено","Недостаточно данных")))),IF($Z$8="SIGMOID_INC",MAX(Настройки!$B$14,$Z$16+($Z$17-$Z$16)/(1+EXP(-$Z$12*(IF(ISNUMBER(BE41),BE41,0)-$Z$11)))),IF($Z$8="SIGMOID_DEC",MAX(Настройки!$B$14,$Z$16+($Z$17-$Z$16)/(1+EXP($Z$12*(IF(ISNUMBER(BE41),BE41,0)-$Z$11)))),IF($Z$8="TOP_PERCENT",IF((COUNTIF(INDEX(Данные!$A$7:$CV$106,0,MATCH($Z$9,Данные!$A$6:$CV$6,0)),"&gt;"&amp;IF(ISNUMBER(BE41),BE41,0))+COUNTIFS(INDEX(Данные!$A$7:$CV$106,0,MATCH($Z$9,Данные!$A$6:$CV$6,0)),IF(ISNUMBER(BE41),BE41,0),Данные!$A$7:$A$106,"&lt;"&amp;$A41)+1)/COUNT(INDEX(Данные!$A$7:$CV$106,0,MATCH($Z$9,Данные!$A$6:$CV$6,0)))&lt;=$Z$11,$Z$14,$Z$15),IF($Z$8="MANUAL_MU",MAX(Настройки!$B$14,MIN(1,IF(ISNUMBER(BE41),BE41,0))),IF($Z$8="COUNT_FLAG_RULE",IF(IF(ISNUMBER(BE41),BE41,0)&lt;=$Z$11,$Z$14,IF(IF(ISNUMBER(BE41),BE41,0)&gt;=$Z$12,$Z$15,IF(OR(LOWER(LEFT(CJ41&amp;"",2))="да",CJ41=1),$Z$13,$Z$15))),IF(OR(AND($Z$8="YES_NO",OR(LOWER(LEFT(BE41&amp;"",2))="да",BE41=1)),AND($Z$8="THRESHOLD_GE",IF(ISNUMBER(BE41),BE41,0)&gt;=$Z$11),AND($Z$8="THRESHOLD_GT",IF(ISNUMBER(BE41),BE41,0)&gt;$Z$11),AND($Z$8="THRESHOLD_LE",IF(ISNUMBER(BE41),BE41,0)&lt;=$Z$11),AND($Z$8="THRESHOLD_LT",IF(ISNUMBER(BE41),BE41,0)&lt;$Z$11),AND($Z$8="CHANGE_PCT_GE",IF(IF(ISNUMBER(CJ41),CJ41,0)=0,IF(ISNUMBER(BE41),BE41,0)&gt;0,(IF(ISNUMBER(BE41),BE41,0)-IF(ISNUMBER(CJ41),CJ41,0))/ABS(IF(ISNUMBER(CJ41),CJ41,0))&gt;=$Z$11)),AND($Z$8="CHANGE_ABS_GE",ABS(IF(ISNUMBER(BE41),BE41,0)-IF(ISNUMBER(CJ41),CJ41,0))&gt;=$Z$11),AND($Z$8="COUNT_LT",IF(ISNUMBER(BE41),BE41,0)&lt;$Z$11),AND($Z$8="COUNT_LE",IF(ISNUMBER(BE41),BE41,0)&lt;=$Z$11),AND($Z$8="AND_YES",OR(LOWER(LEFT(BE41&amp;"",2))="да",BE41=1),OR(LOWER(LEFT(CJ41&amp;"",2))="да",CJ41=1)),AND($Z$8="OR_YES",OR(OR(LOWER(LEFT(BE41&amp;"",2))="да",BE41=1),OR(LOWER(LEFT(CJ41&amp;"",2))="да",CJ41=1)))),$Z$14,$Z$15))))))))))</f>
        <v/>
      </c>
      <c r="AA41" s="70" t="str">
        <f>IF($A41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41="#FIELD",BF41="",AND(OR($AA$8="CHANGE_PCT_GE",$AA$8="CHANGE_ABS_GE",$AA$8="COUNT_FLAG_RULE",$AA$8="AND_YES",$AA$8="OR_YES"),OR(CK41="#FIELD",CK41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41)))),IF($AA$18="LOW_MU",MAX(Настройки!$B$14,$AA$16),IF($AA$18="NEUTRAL",Настройки!$B$15,IF($AA$18="IGNORE","IGNORE",IF(OR(BF41="#FIELD",CK41="#FIELD"),"Поле не найдено","Недостаточно данных")))),IF($AA$8="SIGMOID_INC",MAX(Настройки!$B$14,$AA$16+($AA$17-$AA$16)/(1+EXP(-$AA$12*(IF(ISNUMBER(BF41),BF41,0)-$AA$11)))),IF($AA$8="SIGMOID_DEC",MAX(Настройки!$B$14,$AA$16+($AA$17-$AA$16)/(1+EXP($AA$12*(IF(ISNUMBER(BF41),BF41,0)-$AA$11)))),IF($AA$8="TOP_PERCENT",IF((COUNTIF(INDEX(Данные!$A$7:$CV$106,0,MATCH($AA$9,Данные!$A$6:$CV$6,0)),"&gt;"&amp;IF(ISNUMBER(BF41),BF41,0))+COUNTIFS(INDEX(Данные!$A$7:$CV$106,0,MATCH($AA$9,Данные!$A$6:$CV$6,0)),IF(ISNUMBER(BF41),BF41,0),Данные!$A$7:$A$106,"&lt;"&amp;$A41)+1)/COUNT(INDEX(Данные!$A$7:$CV$106,0,MATCH($AA$9,Данные!$A$6:$CV$6,0)))&lt;=$AA$11,$AA$14,$AA$15),IF($AA$8="MANUAL_MU",MAX(Настройки!$B$14,MIN(1,IF(ISNUMBER(BF41),BF41,0))),IF($AA$8="COUNT_FLAG_RULE",IF(IF(ISNUMBER(BF41),BF41,0)&lt;=$AA$11,$AA$14,IF(IF(ISNUMBER(BF41),BF41,0)&gt;=$AA$12,$AA$15,IF(OR(LOWER(LEFT(CK41&amp;"",2))="да",CK41=1),$AA$13,$AA$15))),IF(OR(AND($AA$8="YES_NO",OR(LOWER(LEFT(BF41&amp;"",2))="да",BF41=1)),AND($AA$8="THRESHOLD_GE",IF(ISNUMBER(BF41),BF41,0)&gt;=$AA$11),AND($AA$8="THRESHOLD_GT",IF(ISNUMBER(BF41),BF41,0)&gt;$AA$11),AND($AA$8="THRESHOLD_LE",IF(ISNUMBER(BF41),BF41,0)&lt;=$AA$11),AND($AA$8="THRESHOLD_LT",IF(ISNUMBER(BF41),BF41,0)&lt;$AA$11),AND($AA$8="CHANGE_PCT_GE",IF(IF(ISNUMBER(CK41),CK41,0)=0,IF(ISNUMBER(BF41),BF41,0)&gt;0,(IF(ISNUMBER(BF41),BF41,0)-IF(ISNUMBER(CK41),CK41,0))/ABS(IF(ISNUMBER(CK41),CK41,0))&gt;=$AA$11)),AND($AA$8="CHANGE_ABS_GE",ABS(IF(ISNUMBER(BF41),BF41,0)-IF(ISNUMBER(CK41),CK41,0))&gt;=$AA$11),AND($AA$8="COUNT_LT",IF(ISNUMBER(BF41),BF41,0)&lt;$AA$11),AND($AA$8="COUNT_LE",IF(ISNUMBER(BF41),BF41,0)&lt;=$AA$11),AND($AA$8="AND_YES",OR(LOWER(LEFT(BF41&amp;"",2))="да",BF41=1),OR(LOWER(LEFT(CK41&amp;"",2))="да",CK41=1)),AND($AA$8="OR_YES",OR(OR(LOWER(LEFT(BF41&amp;"",2))="да",BF41=1),OR(LOWER(LEFT(CK41&amp;"",2))="да",CK41=1)))),$AA$14,$AA$15))))))))))</f>
        <v/>
      </c>
      <c r="AB41" s="70" t="str">
        <f>IF($A41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41="#FIELD",BG41="",AND(OR($AB$8="CHANGE_PCT_GE",$AB$8="CHANGE_ABS_GE",$AB$8="COUNT_FLAG_RULE",$AB$8="AND_YES",$AB$8="OR_YES"),OR(CL41="#FIELD",CL41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41)))),IF($AB$18="LOW_MU",MAX(Настройки!$B$14,$AB$16),IF($AB$18="NEUTRAL",Настройки!$B$15,IF($AB$18="IGNORE","IGNORE",IF(OR(BG41="#FIELD",CL41="#FIELD"),"Поле не найдено","Недостаточно данных")))),IF($AB$8="SIGMOID_INC",MAX(Настройки!$B$14,$AB$16+($AB$17-$AB$16)/(1+EXP(-$AB$12*(IF(ISNUMBER(BG41),BG41,0)-$AB$11)))),IF($AB$8="SIGMOID_DEC",MAX(Настройки!$B$14,$AB$16+($AB$17-$AB$16)/(1+EXP($AB$12*(IF(ISNUMBER(BG41),BG41,0)-$AB$11)))),IF($AB$8="TOP_PERCENT",IF((COUNTIF(INDEX(Данные!$A$7:$CV$106,0,MATCH($AB$9,Данные!$A$6:$CV$6,0)),"&gt;"&amp;IF(ISNUMBER(BG41),BG41,0))+COUNTIFS(INDEX(Данные!$A$7:$CV$106,0,MATCH($AB$9,Данные!$A$6:$CV$6,0)),IF(ISNUMBER(BG41),BG41,0),Данные!$A$7:$A$106,"&lt;"&amp;$A41)+1)/COUNT(INDEX(Данные!$A$7:$CV$106,0,MATCH($AB$9,Данные!$A$6:$CV$6,0)))&lt;=$AB$11,$AB$14,$AB$15),IF($AB$8="MANUAL_MU",MAX(Настройки!$B$14,MIN(1,IF(ISNUMBER(BG41),BG41,0))),IF($AB$8="COUNT_FLAG_RULE",IF(IF(ISNUMBER(BG41),BG41,0)&lt;=$AB$11,$AB$14,IF(IF(ISNUMBER(BG41),BG41,0)&gt;=$AB$12,$AB$15,IF(OR(LOWER(LEFT(CL41&amp;"",2))="да",CL41=1),$AB$13,$AB$15))),IF(OR(AND($AB$8="YES_NO",OR(LOWER(LEFT(BG41&amp;"",2))="да",BG41=1)),AND($AB$8="THRESHOLD_GE",IF(ISNUMBER(BG41),BG41,0)&gt;=$AB$11),AND($AB$8="THRESHOLD_GT",IF(ISNUMBER(BG41),BG41,0)&gt;$AB$11),AND($AB$8="THRESHOLD_LE",IF(ISNUMBER(BG41),BG41,0)&lt;=$AB$11),AND($AB$8="THRESHOLD_LT",IF(ISNUMBER(BG41),BG41,0)&lt;$AB$11),AND($AB$8="CHANGE_PCT_GE",IF(IF(ISNUMBER(CL41),CL41,0)=0,IF(ISNUMBER(BG41),BG41,0)&gt;0,(IF(ISNUMBER(BG41),BG41,0)-IF(ISNUMBER(CL41),CL41,0))/ABS(IF(ISNUMBER(CL41),CL41,0))&gt;=$AB$11)),AND($AB$8="CHANGE_ABS_GE",ABS(IF(ISNUMBER(BG41),BG41,0)-IF(ISNUMBER(CL41),CL41,0))&gt;=$AB$11),AND($AB$8="COUNT_LT",IF(ISNUMBER(BG41),BG41,0)&lt;$AB$11),AND($AB$8="COUNT_LE",IF(ISNUMBER(BG41),BG41,0)&lt;=$AB$11),AND($AB$8="AND_YES",OR(LOWER(LEFT(BG41&amp;"",2))="да",BG41=1),OR(LOWER(LEFT(CL41&amp;"",2))="да",CL41=1)),AND($AB$8="OR_YES",OR(OR(LOWER(LEFT(BG41&amp;"",2))="да",BG41=1),OR(LOWER(LEFT(CL41&amp;"",2))="да",CL41=1)))),$AB$14,$AB$15))))))))))</f>
        <v/>
      </c>
      <c r="AC41" s="70" t="str">
        <f>IF($A41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41="#FIELD",BH41="",AND(OR($AC$8="CHANGE_PCT_GE",$AC$8="CHANGE_ABS_GE",$AC$8="COUNT_FLAG_RULE",$AC$8="AND_YES",$AC$8="OR_YES"),OR(CM41="#FIELD",CM41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41)))),IF($AC$18="LOW_MU",MAX(Настройки!$B$14,$AC$16),IF($AC$18="NEUTRAL",Настройки!$B$15,IF($AC$18="IGNORE","IGNORE",IF(OR(BH41="#FIELD",CM41="#FIELD"),"Поле не найдено","Недостаточно данных")))),IF($AC$8="SIGMOID_INC",MAX(Настройки!$B$14,$AC$16+($AC$17-$AC$16)/(1+EXP(-$AC$12*(IF(ISNUMBER(BH41),BH41,0)-$AC$11)))),IF($AC$8="SIGMOID_DEC",MAX(Настройки!$B$14,$AC$16+($AC$17-$AC$16)/(1+EXP($AC$12*(IF(ISNUMBER(BH41),BH41,0)-$AC$11)))),IF($AC$8="TOP_PERCENT",IF((COUNTIF(INDEX(Данные!$A$7:$CV$106,0,MATCH($AC$9,Данные!$A$6:$CV$6,0)),"&gt;"&amp;IF(ISNUMBER(BH41),BH41,0))+COUNTIFS(INDEX(Данные!$A$7:$CV$106,0,MATCH($AC$9,Данные!$A$6:$CV$6,0)),IF(ISNUMBER(BH41),BH41,0),Данные!$A$7:$A$106,"&lt;"&amp;$A41)+1)/COUNT(INDEX(Данные!$A$7:$CV$106,0,MATCH($AC$9,Данные!$A$6:$CV$6,0)))&lt;=$AC$11,$AC$14,$AC$15),IF($AC$8="MANUAL_MU",MAX(Настройки!$B$14,MIN(1,IF(ISNUMBER(BH41),BH41,0))),IF($AC$8="COUNT_FLAG_RULE",IF(IF(ISNUMBER(BH41),BH41,0)&lt;=$AC$11,$AC$14,IF(IF(ISNUMBER(BH41),BH41,0)&gt;=$AC$12,$AC$15,IF(OR(LOWER(LEFT(CM41&amp;"",2))="да",CM41=1),$AC$13,$AC$15))),IF(OR(AND($AC$8="YES_NO",OR(LOWER(LEFT(BH41&amp;"",2))="да",BH41=1)),AND($AC$8="THRESHOLD_GE",IF(ISNUMBER(BH41),BH41,0)&gt;=$AC$11),AND($AC$8="THRESHOLD_GT",IF(ISNUMBER(BH41),BH41,0)&gt;$AC$11),AND($AC$8="THRESHOLD_LE",IF(ISNUMBER(BH41),BH41,0)&lt;=$AC$11),AND($AC$8="THRESHOLD_LT",IF(ISNUMBER(BH41),BH41,0)&lt;$AC$11),AND($AC$8="CHANGE_PCT_GE",IF(IF(ISNUMBER(CM41),CM41,0)=0,IF(ISNUMBER(BH41),BH41,0)&gt;0,(IF(ISNUMBER(BH41),BH41,0)-IF(ISNUMBER(CM41),CM41,0))/ABS(IF(ISNUMBER(CM41),CM41,0))&gt;=$AC$11)),AND($AC$8="CHANGE_ABS_GE",ABS(IF(ISNUMBER(BH41),BH41,0)-IF(ISNUMBER(CM41),CM41,0))&gt;=$AC$11),AND($AC$8="COUNT_LT",IF(ISNUMBER(BH41),BH41,0)&lt;$AC$11),AND($AC$8="COUNT_LE",IF(ISNUMBER(BH41),BH41,0)&lt;=$AC$11),AND($AC$8="AND_YES",OR(LOWER(LEFT(BH41&amp;"",2))="да",BH41=1),OR(LOWER(LEFT(CM41&amp;"",2))="да",CM41=1)),AND($AC$8="OR_YES",OR(OR(LOWER(LEFT(BH41&amp;"",2))="да",BH41=1),OR(LOWER(LEFT(CM41&amp;"",2))="да",CM41=1)))),$AC$14,$AC$15))))))))))</f>
        <v/>
      </c>
      <c r="AD41" s="70" t="str">
        <f>IF($A41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41="#FIELD",BI41="",AND(OR($AD$8="CHANGE_PCT_GE",$AD$8="CHANGE_ABS_GE",$AD$8="COUNT_FLAG_RULE",$AD$8="AND_YES",$AD$8="OR_YES"),OR(CN41="#FIELD",CN41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41)))),IF($AD$18="LOW_MU",MAX(Настройки!$B$14,$AD$16),IF($AD$18="NEUTRAL",Настройки!$B$15,IF($AD$18="IGNORE","IGNORE",IF(OR(BI41="#FIELD",CN41="#FIELD"),"Поле не найдено","Недостаточно данных")))),IF($AD$8="SIGMOID_INC",MAX(Настройки!$B$14,$AD$16+($AD$17-$AD$16)/(1+EXP(-$AD$12*(IF(ISNUMBER(BI41),BI41,0)-$AD$11)))),IF($AD$8="SIGMOID_DEC",MAX(Настройки!$B$14,$AD$16+($AD$17-$AD$16)/(1+EXP($AD$12*(IF(ISNUMBER(BI41),BI41,0)-$AD$11)))),IF($AD$8="TOP_PERCENT",IF((COUNTIF(INDEX(Данные!$A$7:$CV$106,0,MATCH($AD$9,Данные!$A$6:$CV$6,0)),"&gt;"&amp;IF(ISNUMBER(BI41),BI41,0))+COUNTIFS(INDEX(Данные!$A$7:$CV$106,0,MATCH($AD$9,Данные!$A$6:$CV$6,0)),IF(ISNUMBER(BI41),BI41,0),Данные!$A$7:$A$106,"&lt;"&amp;$A41)+1)/COUNT(INDEX(Данные!$A$7:$CV$106,0,MATCH($AD$9,Данные!$A$6:$CV$6,0)))&lt;=$AD$11,$AD$14,$AD$15),IF($AD$8="MANUAL_MU",MAX(Настройки!$B$14,MIN(1,IF(ISNUMBER(BI41),BI41,0))),IF($AD$8="COUNT_FLAG_RULE",IF(IF(ISNUMBER(BI41),BI41,0)&lt;=$AD$11,$AD$14,IF(IF(ISNUMBER(BI41),BI41,0)&gt;=$AD$12,$AD$15,IF(OR(LOWER(LEFT(CN41&amp;"",2))="да",CN41=1),$AD$13,$AD$15))),IF(OR(AND($AD$8="YES_NO",OR(LOWER(LEFT(BI41&amp;"",2))="да",BI41=1)),AND($AD$8="THRESHOLD_GE",IF(ISNUMBER(BI41),BI41,0)&gt;=$AD$11),AND($AD$8="THRESHOLD_GT",IF(ISNUMBER(BI41),BI41,0)&gt;$AD$11),AND($AD$8="THRESHOLD_LE",IF(ISNUMBER(BI41),BI41,0)&lt;=$AD$11),AND($AD$8="THRESHOLD_LT",IF(ISNUMBER(BI41),BI41,0)&lt;$AD$11),AND($AD$8="CHANGE_PCT_GE",IF(IF(ISNUMBER(CN41),CN41,0)=0,IF(ISNUMBER(BI41),BI41,0)&gt;0,(IF(ISNUMBER(BI41),BI41,0)-IF(ISNUMBER(CN41),CN41,0))/ABS(IF(ISNUMBER(CN41),CN41,0))&gt;=$AD$11)),AND($AD$8="CHANGE_ABS_GE",ABS(IF(ISNUMBER(BI41),BI41,0)-IF(ISNUMBER(CN41),CN41,0))&gt;=$AD$11),AND($AD$8="COUNT_LT",IF(ISNUMBER(BI41),BI41,0)&lt;$AD$11),AND($AD$8="COUNT_LE",IF(ISNUMBER(BI41),BI41,0)&lt;=$AD$11),AND($AD$8="AND_YES",OR(LOWER(LEFT(BI41&amp;"",2))="да",BI41=1),OR(LOWER(LEFT(CN41&amp;"",2))="да",CN41=1)),AND($AD$8="OR_YES",OR(OR(LOWER(LEFT(BI41&amp;"",2))="да",BI41=1),OR(LOWER(LEFT(CN41&amp;"",2))="да",CN41=1)))),$AD$14,$AD$15))))))))))</f>
        <v/>
      </c>
      <c r="AE41" s="71" t="str">
        <f>IF($A41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41="#FIELD",BJ41="",AND(OR($AE$8="CHANGE_PCT_GE",$AE$8="CHANGE_ABS_GE",$AE$8="COUNT_FLAG_RULE",$AE$8="AND_YES",$AE$8="OR_YES"),OR(CO41="#FIELD",CO41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41)))),IF($AE$18="LOW_MU",MAX(Настройки!$B$14,$AE$16),IF($AE$18="NEUTRAL",Настройки!$B$15,IF($AE$18="IGNORE","IGNORE",IF(OR(BJ41="#FIELD",CO41="#FIELD"),"Поле не найдено","Недостаточно данных")))),IF($AE$8="SIGMOID_INC",MAX(Настройки!$B$14,$AE$16+($AE$17-$AE$16)/(1+EXP(-$AE$12*(IF(ISNUMBER(BJ41),BJ41,0)-$AE$11)))),IF($AE$8="SIGMOID_DEC",MAX(Настройки!$B$14,$AE$16+($AE$17-$AE$16)/(1+EXP($AE$12*(IF(ISNUMBER(BJ41),BJ41,0)-$AE$11)))),IF($AE$8="TOP_PERCENT",IF((COUNTIF(INDEX(Данные!$A$7:$CV$106,0,MATCH($AE$9,Данные!$A$6:$CV$6,0)),"&gt;"&amp;IF(ISNUMBER(BJ41),BJ41,0))+COUNTIFS(INDEX(Данные!$A$7:$CV$106,0,MATCH($AE$9,Данные!$A$6:$CV$6,0)),IF(ISNUMBER(BJ41),BJ41,0),Данные!$A$7:$A$106,"&lt;"&amp;$A41)+1)/COUNT(INDEX(Данные!$A$7:$CV$106,0,MATCH($AE$9,Данные!$A$6:$CV$6,0)))&lt;=$AE$11,$AE$14,$AE$15),IF($AE$8="MANUAL_MU",MAX(Настройки!$B$14,MIN(1,IF(ISNUMBER(BJ41),BJ41,0))),IF($AE$8="COUNT_FLAG_RULE",IF(IF(ISNUMBER(BJ41),BJ41,0)&lt;=$AE$11,$AE$14,IF(IF(ISNUMBER(BJ41),BJ41,0)&gt;=$AE$12,$AE$15,IF(OR(LOWER(LEFT(CO41&amp;"",2))="да",CO41=1),$AE$13,$AE$15))),IF(OR(AND($AE$8="YES_NO",OR(LOWER(LEFT(BJ41&amp;"",2))="да",BJ41=1)),AND($AE$8="THRESHOLD_GE",IF(ISNUMBER(BJ41),BJ41,0)&gt;=$AE$11),AND($AE$8="THRESHOLD_GT",IF(ISNUMBER(BJ41),BJ41,0)&gt;$AE$11),AND($AE$8="THRESHOLD_LE",IF(ISNUMBER(BJ41),BJ41,0)&lt;=$AE$11),AND($AE$8="THRESHOLD_LT",IF(ISNUMBER(BJ41),BJ41,0)&lt;$AE$11),AND($AE$8="CHANGE_PCT_GE",IF(IF(ISNUMBER(CO41),CO41,0)=0,IF(ISNUMBER(BJ41),BJ41,0)&gt;0,(IF(ISNUMBER(BJ41),BJ41,0)-IF(ISNUMBER(CO41),CO41,0))/ABS(IF(ISNUMBER(CO41),CO41,0))&gt;=$AE$11)),AND($AE$8="CHANGE_ABS_GE",ABS(IF(ISNUMBER(BJ41),BJ41,0)-IF(ISNUMBER(CO41),CO41,0))&gt;=$AE$11),AND($AE$8="COUNT_LT",IF(ISNUMBER(BJ41),BJ41,0)&lt;$AE$11),AND($AE$8="COUNT_LE",IF(ISNUMBER(BJ41),BJ41,0)&lt;=$AE$11),AND($AE$8="AND_YES",OR(LOWER(LEFT(BJ41&amp;"",2))="да",BJ41=1),OR(LOWER(LEFT(CO41&amp;"",2))="да",CO41=1)),AND($AE$8="OR_YES",OR(OR(LOWER(LEFT(BJ41&amp;"",2))="да",BJ41=1),OR(LOWER(LEFT(CO41&amp;"",2))="да",CO41=1)))),$AE$14,$AE$15))))))))))</f>
        <v/>
      </c>
      <c r="AF41" s="75"/>
      <c r="AG41" s="76" t="str">
        <f>IF($A41="","",IF($B$4&lt;&gt;"Да","",IF($B$9="","",IF(COUNTIF(Данные!$A$6:$CV$6,$B$9)=0,"#FIELD",INDEX(Данные!$A$7:$CV$106,ROW()-19,MATCH($B$9,Данные!$A$6:$CV$6,0))))))</f>
        <v/>
      </c>
      <c r="AH41" s="76" t="str">
        <f>IF($A41="","",IF($C$4&lt;&gt;"Да","",IF($C$9="","",IF(COUNTIF(Данные!$A$6:$CV$6,$C$9)=0,"#FIELD",INDEX(Данные!$A$7:$CV$106,ROW()-19,MATCH($C$9,Данные!$A$6:$CV$6,0))))))</f>
        <v/>
      </c>
      <c r="AI41" s="76" t="str">
        <f>IF($A41="","",IF($D$4&lt;&gt;"Да","",IF($D$9="","",IF(COUNTIF(Данные!$A$6:$CV$6,$D$9)=0,"#FIELD",INDEX(Данные!$A$7:$CV$106,ROW()-19,MATCH($D$9,Данные!$A$6:$CV$6,0))))))</f>
        <v/>
      </c>
      <c r="AJ41" s="76" t="str">
        <f>IF($A41="","",IF($E$4&lt;&gt;"Да","",IF($E$9="","",IF(COUNTIF(Данные!$A$6:$CV$6,$E$9)=0,"#FIELD",INDEX(Данные!$A$7:$CV$106,ROW()-19,MATCH($E$9,Данные!$A$6:$CV$6,0))))))</f>
        <v/>
      </c>
      <c r="AK41" s="76" t="str">
        <f>IF($A41="","",IF($F$4&lt;&gt;"Да","",IF($F$9="","",IF(COUNTIF(Данные!$A$6:$CV$6,$F$9)=0,"#FIELD",INDEX(Данные!$A$7:$CV$106,ROW()-19,MATCH($F$9,Данные!$A$6:$CV$6,0))))))</f>
        <v/>
      </c>
      <c r="AL41" s="76" t="str">
        <f>IF($A41="","",IF($G$4&lt;&gt;"Да","",IF($G$9="","",IF(COUNTIF(Данные!$A$6:$CV$6,$G$9)=0,"#FIELD",INDEX(Данные!$A$7:$CV$106,ROW()-19,MATCH($G$9,Данные!$A$6:$CV$6,0))))))</f>
        <v/>
      </c>
      <c r="AM41" s="76" t="str">
        <f>IF($A41="","",IF($H$4&lt;&gt;"Да","",IF($H$9="","",IF(COUNTIF(Данные!$A$6:$CV$6,$H$9)=0,"#FIELD",INDEX(Данные!$A$7:$CV$106,ROW()-19,MATCH($H$9,Данные!$A$6:$CV$6,0))))))</f>
        <v/>
      </c>
      <c r="AN41" s="76" t="str">
        <f>IF($A41="","",IF($I$4&lt;&gt;"Да","",IF($I$9="","",IF(COUNTIF(Данные!$A$6:$CV$6,$I$9)=0,"#FIELD",INDEX(Данные!$A$7:$CV$106,ROW()-19,MATCH($I$9,Данные!$A$6:$CV$6,0))))))</f>
        <v/>
      </c>
      <c r="AO41" s="76" t="str">
        <f>IF($A41="","",IF($J$4&lt;&gt;"Да","",IF($J$9="","",IF(COUNTIF(Данные!$A$6:$CV$6,$J$9)=0,"#FIELD",INDEX(Данные!$A$7:$CV$106,ROW()-19,MATCH($J$9,Данные!$A$6:$CV$6,0))))))</f>
        <v/>
      </c>
      <c r="AP41" s="76" t="str">
        <f>IF($A41="","",IF($K$4&lt;&gt;"Да","",IF($K$9="","",IF(COUNTIF(Данные!$A$6:$CV$6,$K$9)=0,"#FIELD",INDEX(Данные!$A$7:$CV$106,ROW()-19,MATCH($K$9,Данные!$A$6:$CV$6,0))))))</f>
        <v/>
      </c>
      <c r="AQ41" s="76" t="str">
        <f>IF($A41="","",IF($L$4&lt;&gt;"Да","",IF($L$9="","",IF(COUNTIF(Данные!$A$6:$CV$6,$L$9)=0,"#FIELD",INDEX(Данные!$A$7:$CV$106,ROW()-19,MATCH($L$9,Данные!$A$6:$CV$6,0))))))</f>
        <v/>
      </c>
      <c r="AR41" s="76" t="str">
        <f>IF($A41="","",IF($M$4&lt;&gt;"Да","",IF($M$9="","",IF(COUNTIF(Данные!$A$6:$CV$6,$M$9)=0,"#FIELD",INDEX(Данные!$A$7:$CV$106,ROW()-19,MATCH($M$9,Данные!$A$6:$CV$6,0))))))</f>
        <v/>
      </c>
      <c r="AS41" s="76" t="str">
        <f>IF($A41="","",IF($N$4&lt;&gt;"Да","",IF($N$9="","",IF(COUNTIF(Данные!$A$6:$CV$6,$N$9)=0,"#FIELD",INDEX(Данные!$A$7:$CV$106,ROW()-19,MATCH($N$9,Данные!$A$6:$CV$6,0))))))</f>
        <v/>
      </c>
      <c r="AT41" s="76" t="str">
        <f>IF($A41="","",IF($O$4&lt;&gt;"Да","",IF($O$9="","",IF(COUNTIF(Данные!$A$6:$CV$6,$O$9)=0,"#FIELD",INDEX(Данные!$A$7:$CV$106,ROW()-19,MATCH($O$9,Данные!$A$6:$CV$6,0))))))</f>
        <v/>
      </c>
      <c r="AU41" s="76" t="str">
        <f>IF($A41="","",IF($P$4&lt;&gt;"Да","",IF($P$9="","",IF(COUNTIF(Данные!$A$6:$CV$6,$P$9)=0,"#FIELD",INDEX(Данные!$A$7:$CV$106,ROW()-19,MATCH($P$9,Данные!$A$6:$CV$6,0))))))</f>
        <v/>
      </c>
      <c r="AV41" s="76" t="str">
        <f>IF($A41="","",IF($Q$4&lt;&gt;"Да","",IF($Q$9="","",IF(COUNTIF(Данные!$A$6:$CV$6,$Q$9)=0,"#FIELD",INDEX(Данные!$A$7:$CV$106,ROW()-19,MATCH($Q$9,Данные!$A$6:$CV$6,0))))))</f>
        <v/>
      </c>
      <c r="AW41" s="76" t="str">
        <f>IF($A41="","",IF($R$4&lt;&gt;"Да","",IF($R$9="","",IF(COUNTIF(Данные!$A$6:$CV$6,$R$9)=0,"#FIELD",INDEX(Данные!$A$7:$CV$106,ROW()-19,MATCH($R$9,Данные!$A$6:$CV$6,0))))))</f>
        <v/>
      </c>
      <c r="AX41" s="76" t="str">
        <f>IF($A41="","",IF($S$4&lt;&gt;"Да","",IF($S$9="","",IF(COUNTIF(Данные!$A$6:$CV$6,$S$9)=0,"#FIELD",INDEX(Данные!$A$7:$CV$106,ROW()-19,MATCH($S$9,Данные!$A$6:$CV$6,0))))))</f>
        <v/>
      </c>
      <c r="AY41" s="76" t="str">
        <f>IF($A41="","",IF($T$4&lt;&gt;"Да","",IF($T$9="","",IF(COUNTIF(Данные!$A$6:$CV$6,$T$9)=0,"#FIELD",INDEX(Данные!$A$7:$CV$106,ROW()-19,MATCH($T$9,Данные!$A$6:$CV$6,0))))))</f>
        <v/>
      </c>
      <c r="AZ41" s="76" t="str">
        <f>IF($A41="","",IF($U$4&lt;&gt;"Да","",IF($U$9="","",IF(COUNTIF(Данные!$A$6:$CV$6,$U$9)=0,"#FIELD",INDEX(Данные!$A$7:$CV$106,ROW()-19,MATCH($U$9,Данные!$A$6:$CV$6,0))))))</f>
        <v/>
      </c>
      <c r="BA41" s="76" t="str">
        <f>IF($A41="","",IF($V$4&lt;&gt;"Да","",IF($V$9="","",IF(COUNTIF(Данные!$A$6:$CV$6,$V$9)=0,"#FIELD",INDEX(Данные!$A$7:$CV$106,ROW()-19,MATCH($V$9,Данные!$A$6:$CV$6,0))))))</f>
        <v/>
      </c>
      <c r="BB41" s="76" t="str">
        <f>IF($A41="","",IF($W$4&lt;&gt;"Да","",IF($W$9="","",IF(COUNTIF(Данные!$A$6:$CV$6,$W$9)=0,"#FIELD",INDEX(Данные!$A$7:$CV$106,ROW()-19,MATCH($W$9,Данные!$A$6:$CV$6,0))))))</f>
        <v/>
      </c>
      <c r="BC41" s="76" t="str">
        <f>IF($A41="","",IF($X$4&lt;&gt;"Да","",IF($X$9="","",IF(COUNTIF(Данные!$A$6:$CV$6,$X$9)=0,"#FIELD",INDEX(Данные!$A$7:$CV$106,ROW()-19,MATCH($X$9,Данные!$A$6:$CV$6,0))))))</f>
        <v/>
      </c>
      <c r="BD41" s="76" t="str">
        <f>IF($A41="","",IF($Y$4&lt;&gt;"Да","",IF($Y$9="","",IF(COUNTIF(Данные!$A$6:$CV$6,$Y$9)=0,"#FIELD",INDEX(Данные!$A$7:$CV$106,ROW()-19,MATCH($Y$9,Данные!$A$6:$CV$6,0))))))</f>
        <v/>
      </c>
      <c r="BE41" s="76" t="str">
        <f>IF($A41="","",IF($Z$4&lt;&gt;"Да","",IF($Z$9="","",IF(COUNTIF(Данные!$A$6:$CV$6,$Z$9)=0,"#FIELD",INDEX(Данные!$A$7:$CV$106,ROW()-19,MATCH($Z$9,Данные!$A$6:$CV$6,0))))))</f>
        <v/>
      </c>
      <c r="BF41" s="76" t="str">
        <f>IF($A41="","",IF($AA$4&lt;&gt;"Да","",IF($AA$9="","",IF(COUNTIF(Данные!$A$6:$CV$6,$AA$9)=0,"#FIELD",INDEX(Данные!$A$7:$CV$106,ROW()-19,MATCH($AA$9,Данные!$A$6:$CV$6,0))))))</f>
        <v/>
      </c>
      <c r="BG41" s="76" t="str">
        <f>IF($A41="","",IF($AB$4&lt;&gt;"Да","",IF($AB$9="","",IF(COUNTIF(Данные!$A$6:$CV$6,$AB$9)=0,"#FIELD",INDEX(Данные!$A$7:$CV$106,ROW()-19,MATCH($AB$9,Данные!$A$6:$CV$6,0))))))</f>
        <v/>
      </c>
      <c r="BH41" s="76" t="str">
        <f>IF($A41="","",IF($AC$4&lt;&gt;"Да","",IF($AC$9="","",IF(COUNTIF(Данные!$A$6:$CV$6,$AC$9)=0,"#FIELD",INDEX(Данные!$A$7:$CV$106,ROW()-19,MATCH($AC$9,Данные!$A$6:$CV$6,0))))))</f>
        <v/>
      </c>
      <c r="BI41" s="76" t="str">
        <f>IF($A41="","",IF($AD$4&lt;&gt;"Да","",IF($AD$9="","",IF(COUNTIF(Данные!$A$6:$CV$6,$AD$9)=0,"#FIELD",INDEX(Данные!$A$7:$CV$106,ROW()-19,MATCH($AD$9,Данные!$A$6:$CV$6,0))))))</f>
        <v/>
      </c>
      <c r="BJ41" s="76" t="str">
        <f>IF($A41="","",IF($AE$4&lt;&gt;"Да","",IF($AE$9="","",IF(COUNTIF(Данные!$A$6:$CV$6,$AE$9)=0,"#FIELD",INDEX(Данные!$A$7:$CV$106,ROW()-19,MATCH($AE$9,Данные!$A$6:$CV$6,0))))))</f>
        <v/>
      </c>
      <c r="BK41" s="76"/>
      <c r="BL41" s="76" t="str">
        <f>IF($A41="","",IF($B$4&lt;&gt;"Да","",IF($B$10="","",IF(COUNTIF(Данные!$A$6:$CV$6,$B$10)=0,"#FIELD",INDEX(Данные!$A$7:$CV$106,ROW()-19,MATCH($B$10,Данные!$A$6:$CV$6,0))))))</f>
        <v/>
      </c>
      <c r="BM41" s="76" t="str">
        <f>IF($A41="","",IF($C$4&lt;&gt;"Да","",IF($C$10="","",IF(COUNTIF(Данные!$A$6:$CV$6,$C$10)=0,"#FIELD",INDEX(Данные!$A$7:$CV$106,ROW()-19,MATCH($C$10,Данные!$A$6:$CV$6,0))))))</f>
        <v/>
      </c>
      <c r="BN41" s="76" t="str">
        <f>IF($A41="","",IF($D$4&lt;&gt;"Да","",IF($D$10="","",IF(COUNTIF(Данные!$A$6:$CV$6,$D$10)=0,"#FIELD",INDEX(Данные!$A$7:$CV$106,ROW()-19,MATCH($D$10,Данные!$A$6:$CV$6,0))))))</f>
        <v/>
      </c>
      <c r="BO41" s="76" t="str">
        <f>IF($A41="","",IF($E$4&lt;&gt;"Да","",IF($E$10="","",IF(COUNTIF(Данные!$A$6:$CV$6,$E$10)=0,"#FIELD",INDEX(Данные!$A$7:$CV$106,ROW()-19,MATCH($E$10,Данные!$A$6:$CV$6,0))))))</f>
        <v/>
      </c>
      <c r="BP41" s="76" t="str">
        <f>IF($A41="","",IF($F$4&lt;&gt;"Да","",IF($F$10="","",IF(COUNTIF(Данные!$A$6:$CV$6,$F$10)=0,"#FIELD",INDEX(Данные!$A$7:$CV$106,ROW()-19,MATCH($F$10,Данные!$A$6:$CV$6,0))))))</f>
        <v/>
      </c>
      <c r="BQ41" s="76" t="str">
        <f>IF($A41="","",IF($G$4&lt;&gt;"Да","",IF($G$10="","",IF(COUNTIF(Данные!$A$6:$CV$6,$G$10)=0,"#FIELD",INDEX(Данные!$A$7:$CV$106,ROW()-19,MATCH($G$10,Данные!$A$6:$CV$6,0))))))</f>
        <v/>
      </c>
      <c r="BR41" s="76" t="str">
        <f>IF($A41="","",IF($H$4&lt;&gt;"Да","",IF($H$10="","",IF(COUNTIF(Данные!$A$6:$CV$6,$H$10)=0,"#FIELD",INDEX(Данные!$A$7:$CV$106,ROW()-19,MATCH($H$10,Данные!$A$6:$CV$6,0))))))</f>
        <v/>
      </c>
      <c r="BS41" s="76" t="str">
        <f>IF($A41="","",IF($I$4&lt;&gt;"Да","",IF($I$10="","",IF(COUNTIF(Данные!$A$6:$CV$6,$I$10)=0,"#FIELD",INDEX(Данные!$A$7:$CV$106,ROW()-19,MATCH($I$10,Данные!$A$6:$CV$6,0))))))</f>
        <v/>
      </c>
      <c r="BT41" s="76" t="str">
        <f>IF($A41="","",IF($J$4&lt;&gt;"Да","",IF($J$10="","",IF(COUNTIF(Данные!$A$6:$CV$6,$J$10)=0,"#FIELD",INDEX(Данные!$A$7:$CV$106,ROW()-19,MATCH($J$10,Данные!$A$6:$CV$6,0))))))</f>
        <v/>
      </c>
      <c r="BU41" s="76" t="str">
        <f>IF($A41="","",IF($K$4&lt;&gt;"Да","",IF($K$10="","",IF(COUNTIF(Данные!$A$6:$CV$6,$K$10)=0,"#FIELD",INDEX(Данные!$A$7:$CV$106,ROW()-19,MATCH($K$10,Данные!$A$6:$CV$6,0))))))</f>
        <v/>
      </c>
      <c r="BV41" s="76" t="str">
        <f>IF($A41="","",IF($L$4&lt;&gt;"Да","",IF($L$10="","",IF(COUNTIF(Данные!$A$6:$CV$6,$L$10)=0,"#FIELD",INDEX(Данные!$A$7:$CV$106,ROW()-19,MATCH($L$10,Данные!$A$6:$CV$6,0))))))</f>
        <v/>
      </c>
      <c r="BW41" s="76" t="str">
        <f>IF($A41="","",IF($M$4&lt;&gt;"Да","",IF($M$10="","",IF(COUNTIF(Данные!$A$6:$CV$6,$M$10)=0,"#FIELD",INDEX(Данные!$A$7:$CV$106,ROW()-19,MATCH($M$10,Данные!$A$6:$CV$6,0))))))</f>
        <v/>
      </c>
      <c r="BX41" s="76" t="str">
        <f>IF($A41="","",IF($N$4&lt;&gt;"Да","",IF($N$10="","",IF(COUNTIF(Данные!$A$6:$CV$6,$N$10)=0,"#FIELD",INDEX(Данные!$A$7:$CV$106,ROW()-19,MATCH($N$10,Данные!$A$6:$CV$6,0))))))</f>
        <v/>
      </c>
      <c r="BY41" s="76" t="str">
        <f>IF($A41="","",IF($O$4&lt;&gt;"Да","",IF($O$10="","",IF(COUNTIF(Данные!$A$6:$CV$6,$O$10)=0,"#FIELD",INDEX(Данные!$A$7:$CV$106,ROW()-19,MATCH($O$10,Данные!$A$6:$CV$6,0))))))</f>
        <v/>
      </c>
      <c r="BZ41" s="76" t="str">
        <f>IF($A41="","",IF($P$4&lt;&gt;"Да","",IF($P$10="","",IF(COUNTIF(Данные!$A$6:$CV$6,$P$10)=0,"#FIELD",INDEX(Данные!$A$7:$CV$106,ROW()-19,MATCH($P$10,Данные!$A$6:$CV$6,0))))))</f>
        <v/>
      </c>
      <c r="CA41" s="76" t="str">
        <f>IF($A41="","",IF($Q$4&lt;&gt;"Да","",IF($Q$10="","",IF(COUNTIF(Данные!$A$6:$CV$6,$Q$10)=0,"#FIELD",INDEX(Данные!$A$7:$CV$106,ROW()-19,MATCH($Q$10,Данные!$A$6:$CV$6,0))))))</f>
        <v/>
      </c>
      <c r="CB41" s="76" t="str">
        <f>IF($A41="","",IF($R$4&lt;&gt;"Да","",IF($R$10="","",IF(COUNTIF(Данные!$A$6:$CV$6,$R$10)=0,"#FIELD",INDEX(Данные!$A$7:$CV$106,ROW()-19,MATCH($R$10,Данные!$A$6:$CV$6,0))))))</f>
        <v/>
      </c>
      <c r="CC41" s="76" t="str">
        <f>IF($A41="","",IF($S$4&lt;&gt;"Да","",IF($S$10="","",IF(COUNTIF(Данные!$A$6:$CV$6,$S$10)=0,"#FIELD",INDEX(Данные!$A$7:$CV$106,ROW()-19,MATCH($S$10,Данные!$A$6:$CV$6,0))))))</f>
        <v/>
      </c>
      <c r="CD41" s="76" t="str">
        <f>IF($A41="","",IF($T$4&lt;&gt;"Да","",IF($T$10="","",IF(COUNTIF(Данные!$A$6:$CV$6,$T$10)=0,"#FIELD",INDEX(Данные!$A$7:$CV$106,ROW()-19,MATCH($T$10,Данные!$A$6:$CV$6,0))))))</f>
        <v/>
      </c>
      <c r="CE41" s="76" t="str">
        <f>IF($A41="","",IF($U$4&lt;&gt;"Да","",IF($U$10="","",IF(COUNTIF(Данные!$A$6:$CV$6,$U$10)=0,"#FIELD",INDEX(Данные!$A$7:$CV$106,ROW()-19,MATCH($U$10,Данные!$A$6:$CV$6,0))))))</f>
        <v/>
      </c>
      <c r="CF41" s="76" t="str">
        <f>IF($A41="","",IF($V$4&lt;&gt;"Да","",IF($V$10="","",IF(COUNTIF(Данные!$A$6:$CV$6,$V$10)=0,"#FIELD",INDEX(Данные!$A$7:$CV$106,ROW()-19,MATCH($V$10,Данные!$A$6:$CV$6,0))))))</f>
        <v/>
      </c>
      <c r="CG41" s="76" t="str">
        <f>IF($A41="","",IF($W$4&lt;&gt;"Да","",IF($W$10="","",IF(COUNTIF(Данные!$A$6:$CV$6,$W$10)=0,"#FIELD",INDEX(Данные!$A$7:$CV$106,ROW()-19,MATCH($W$10,Данные!$A$6:$CV$6,0))))))</f>
        <v/>
      </c>
      <c r="CH41" s="76" t="str">
        <f>IF($A41="","",IF($X$4&lt;&gt;"Да","",IF($X$10="","",IF(COUNTIF(Данные!$A$6:$CV$6,$X$10)=0,"#FIELD",INDEX(Данные!$A$7:$CV$106,ROW()-19,MATCH($X$10,Данные!$A$6:$CV$6,0))))))</f>
        <v/>
      </c>
      <c r="CI41" s="76" t="str">
        <f>IF($A41="","",IF($Y$4&lt;&gt;"Да","",IF($Y$10="","",IF(COUNTIF(Данные!$A$6:$CV$6,$Y$10)=0,"#FIELD",INDEX(Данные!$A$7:$CV$106,ROW()-19,MATCH($Y$10,Данные!$A$6:$CV$6,0))))))</f>
        <v/>
      </c>
      <c r="CJ41" s="76" t="str">
        <f>IF($A41="","",IF($Z$4&lt;&gt;"Да","",IF($Z$10="","",IF(COUNTIF(Данные!$A$6:$CV$6,$Z$10)=0,"#FIELD",INDEX(Данные!$A$7:$CV$106,ROW()-19,MATCH($Z$10,Данные!$A$6:$CV$6,0))))))</f>
        <v/>
      </c>
      <c r="CK41" s="76" t="str">
        <f>IF($A41="","",IF($AA$4&lt;&gt;"Да","",IF($AA$10="","",IF(COUNTIF(Данные!$A$6:$CV$6,$AA$10)=0,"#FIELD",INDEX(Данные!$A$7:$CV$106,ROW()-19,MATCH($AA$10,Данные!$A$6:$CV$6,0))))))</f>
        <v/>
      </c>
      <c r="CL41" s="76" t="str">
        <f>IF($A41="","",IF($AB$4&lt;&gt;"Да","",IF($AB$10="","",IF(COUNTIF(Данные!$A$6:$CV$6,$AB$10)=0,"#FIELD",INDEX(Данные!$A$7:$CV$106,ROW()-19,MATCH($AB$10,Данные!$A$6:$CV$6,0))))))</f>
        <v/>
      </c>
      <c r="CM41" s="76" t="str">
        <f>IF($A41="","",IF($AC$4&lt;&gt;"Да","",IF($AC$10="","",IF(COUNTIF(Данные!$A$6:$CV$6,$AC$10)=0,"#FIELD",INDEX(Данные!$A$7:$CV$106,ROW()-19,MATCH($AC$10,Данные!$A$6:$CV$6,0))))))</f>
        <v/>
      </c>
      <c r="CN41" s="76" t="str">
        <f>IF($A41="","",IF($AD$4&lt;&gt;"Да","",IF($AD$10="","",IF(COUNTIF(Данные!$A$6:$CV$6,$AD$10)=0,"#FIELD",INDEX(Данные!$A$7:$CV$106,ROW()-19,MATCH($AD$10,Данные!$A$6:$CV$6,0))))))</f>
        <v/>
      </c>
      <c r="CO41" s="77" t="str">
        <f>IF($A41="","",IF($AE$4&lt;&gt;"Да","",IF($AE$10="","",IF(COUNTIF(Данные!$A$6:$CV$6,$AE$10)=0,"#FIELD",INDEX(Данные!$A$7:$CV$106,ROW()-19,MATCH($AE$10,Данные!$A$6:$CV$6,0))))))</f>
        <v/>
      </c>
    </row>
    <row r="42" spans="1:93">
      <c r="A42" s="24" t="str">
        <f>IF(Данные!A29="","",Данные!A29)</f>
        <v/>
      </c>
      <c r="B42" s="19" t="str">
        <f>IF($A42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42="#FIELD",AG42="",AND(OR($B$8="CHANGE_PCT_GE",$B$8="CHANGE_ABS_GE",$B$8="COUNT_FLAG_RULE",$B$8="AND_YES",$B$8="OR_YES"),OR(BL42="#FIELD",BL42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42)))),IF($B$18="LOW_MU",MAX(Настройки!$B$14,$B$16),IF($B$18="NEUTRAL",Настройки!$B$15,IF($B$18="IGNORE","IGNORE",IF(OR(AG42="#FIELD",BL42="#FIELD"),"Поле не найдено","Недостаточно данных")))),IF($B$8="SIGMOID_INC",MAX(Настройки!$B$14,$B$16+($B$17-$B$16)/(1+EXP(-$B$12*(IF(ISNUMBER(AG42),AG42,0)-$B$11)))),IF($B$8="SIGMOID_DEC",MAX(Настройки!$B$14,$B$16+($B$17-$B$16)/(1+EXP($B$12*(IF(ISNUMBER(AG42),AG42,0)-$B$11)))),IF($B$8="TOP_PERCENT",IF((COUNTIF(INDEX(Данные!$A$7:$CV$106,0,MATCH($B$9,Данные!$A$6:$CV$6,0)),"&gt;"&amp;IF(ISNUMBER(AG42),AG42,0))+COUNTIFS(INDEX(Данные!$A$7:$CV$106,0,MATCH($B$9,Данные!$A$6:$CV$6,0)),IF(ISNUMBER(AG42),AG42,0),Данные!$A$7:$A$106,"&lt;"&amp;$A42)+1)/COUNT(INDEX(Данные!$A$7:$CV$106,0,MATCH($B$9,Данные!$A$6:$CV$6,0)))&lt;=$B$11,$B$14,$B$15),IF($B$8="MANUAL_MU",MAX(Настройки!$B$14,MIN(1,IF(ISNUMBER(AG42),AG42,0))),IF($B$8="COUNT_FLAG_RULE",IF(IF(ISNUMBER(AG42),AG42,0)&lt;=$B$11,$B$14,IF(IF(ISNUMBER(AG42),AG42,0)&gt;=$B$12,$B$15,IF(OR(LOWER(LEFT(BL42&amp;"",2))="да",BL42=1),$B$13,$B$15))),IF(OR(AND($B$8="YES_NO",OR(LOWER(LEFT(AG42&amp;"",2))="да",AG42=1)),AND($B$8="THRESHOLD_GE",IF(ISNUMBER(AG42),AG42,0)&gt;=$B$11),AND($B$8="THRESHOLD_GT",IF(ISNUMBER(AG42),AG42,0)&gt;$B$11),AND($B$8="THRESHOLD_LE",IF(ISNUMBER(AG42),AG42,0)&lt;=$B$11),AND($B$8="THRESHOLD_LT",IF(ISNUMBER(AG42),AG42,0)&lt;$B$11),AND($B$8="CHANGE_PCT_GE",IF(IF(ISNUMBER(BL42),BL42,0)=0,IF(ISNUMBER(AG42),AG42,0)&gt;0,(IF(ISNUMBER(AG42),AG42,0)-IF(ISNUMBER(BL42),BL42,0))/ABS(IF(ISNUMBER(BL42),BL42,0))&gt;=$B$11)),AND($B$8="CHANGE_ABS_GE",ABS(IF(ISNUMBER(AG42),AG42,0)-IF(ISNUMBER(BL42),BL42,0))&gt;=$B$11),AND($B$8="COUNT_LT",IF(ISNUMBER(AG42),AG42,0)&lt;$B$11),AND($B$8="COUNT_LE",IF(ISNUMBER(AG42),AG42,0)&lt;=$B$11),AND($B$8="AND_YES",OR(LOWER(LEFT(AG42&amp;"",2))="да",AG42=1),OR(LOWER(LEFT(BL42&amp;"",2))="да",BL42=1)),AND($B$8="OR_YES",OR(OR(LOWER(LEFT(AG42&amp;"",2))="да",AG42=1),OR(LOWER(LEFT(BL42&amp;"",2))="да",BL42=1)))),$B$14,$B$15))))))))))</f>
        <v/>
      </c>
      <c r="C42" s="19" t="str">
        <f>IF($A42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42="#FIELD",AH42="",AND(OR($C$8="CHANGE_PCT_GE",$C$8="CHANGE_ABS_GE",$C$8="COUNT_FLAG_RULE",$C$8="AND_YES",$C$8="OR_YES"),OR(BM42="#FIELD",BM42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42)))),IF($C$18="LOW_MU",MAX(Настройки!$B$14,$C$16),IF($C$18="NEUTRAL",Настройки!$B$15,IF($C$18="IGNORE","IGNORE",IF(OR(AH42="#FIELD",BM42="#FIELD"),"Поле не найдено","Недостаточно данных")))),IF($C$8="SIGMOID_INC",MAX(Настройки!$B$14,$C$16+($C$17-$C$16)/(1+EXP(-$C$12*(IF(ISNUMBER(AH42),AH42,0)-$C$11)))),IF($C$8="SIGMOID_DEC",MAX(Настройки!$B$14,$C$16+($C$17-$C$16)/(1+EXP($C$12*(IF(ISNUMBER(AH42),AH42,0)-$C$11)))),IF($C$8="TOP_PERCENT",IF((COUNTIF(INDEX(Данные!$A$7:$CV$106,0,MATCH($C$9,Данные!$A$6:$CV$6,0)),"&gt;"&amp;IF(ISNUMBER(AH42),AH42,0))+COUNTIFS(INDEX(Данные!$A$7:$CV$106,0,MATCH($C$9,Данные!$A$6:$CV$6,0)),IF(ISNUMBER(AH42),AH42,0),Данные!$A$7:$A$106,"&lt;"&amp;$A42)+1)/COUNT(INDEX(Данные!$A$7:$CV$106,0,MATCH($C$9,Данные!$A$6:$CV$6,0)))&lt;=$C$11,$C$14,$C$15),IF($C$8="MANUAL_MU",MAX(Настройки!$B$14,MIN(1,IF(ISNUMBER(AH42),AH42,0))),IF($C$8="COUNT_FLAG_RULE",IF(IF(ISNUMBER(AH42),AH42,0)&lt;=$C$11,$C$14,IF(IF(ISNUMBER(AH42),AH42,0)&gt;=$C$12,$C$15,IF(OR(LOWER(LEFT(BM42&amp;"",2))="да",BM42=1),$C$13,$C$15))),IF(OR(AND($C$8="YES_NO",OR(LOWER(LEFT(AH42&amp;"",2))="да",AH42=1)),AND($C$8="THRESHOLD_GE",IF(ISNUMBER(AH42),AH42,0)&gt;=$C$11),AND($C$8="THRESHOLD_GT",IF(ISNUMBER(AH42),AH42,0)&gt;$C$11),AND($C$8="THRESHOLD_LE",IF(ISNUMBER(AH42),AH42,0)&lt;=$C$11),AND($C$8="THRESHOLD_LT",IF(ISNUMBER(AH42),AH42,0)&lt;$C$11),AND($C$8="CHANGE_PCT_GE",IF(IF(ISNUMBER(BM42),BM42,0)=0,IF(ISNUMBER(AH42),AH42,0)&gt;0,(IF(ISNUMBER(AH42),AH42,0)-IF(ISNUMBER(BM42),BM42,0))/ABS(IF(ISNUMBER(BM42),BM42,0))&gt;=$C$11)),AND($C$8="CHANGE_ABS_GE",ABS(IF(ISNUMBER(AH42),AH42,0)-IF(ISNUMBER(BM42),BM42,0))&gt;=$C$11),AND($C$8="COUNT_LT",IF(ISNUMBER(AH42),AH42,0)&lt;$C$11),AND($C$8="COUNT_LE",IF(ISNUMBER(AH42),AH42,0)&lt;=$C$11),AND($C$8="AND_YES",OR(LOWER(LEFT(AH42&amp;"",2))="да",AH42=1),OR(LOWER(LEFT(BM42&amp;"",2))="да",BM42=1)),AND($C$8="OR_YES",OR(OR(LOWER(LEFT(AH42&amp;"",2))="да",AH42=1),OR(LOWER(LEFT(BM42&amp;"",2))="да",BM42=1)))),$C$14,$C$15))))))))))</f>
        <v/>
      </c>
      <c r="D42" s="19" t="str">
        <f>IF($A42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42="#FIELD",AI42="",AND(OR($D$8="CHANGE_PCT_GE",$D$8="CHANGE_ABS_GE",$D$8="COUNT_FLAG_RULE",$D$8="AND_YES",$D$8="OR_YES"),OR(BN42="#FIELD",BN42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42)))),IF($D$18="LOW_MU",MAX(Настройки!$B$14,$D$16),IF($D$18="NEUTRAL",Настройки!$B$15,IF($D$18="IGNORE","IGNORE",IF(OR(AI42="#FIELD",BN42="#FIELD"),"Поле не найдено","Недостаточно данных")))),IF($D$8="SIGMOID_INC",MAX(Настройки!$B$14,$D$16+($D$17-$D$16)/(1+EXP(-$D$12*(IF(ISNUMBER(AI42),AI42,0)-$D$11)))),IF($D$8="SIGMOID_DEC",MAX(Настройки!$B$14,$D$16+($D$17-$D$16)/(1+EXP($D$12*(IF(ISNUMBER(AI42),AI42,0)-$D$11)))),IF($D$8="TOP_PERCENT",IF((COUNTIF(INDEX(Данные!$A$7:$CV$106,0,MATCH($D$9,Данные!$A$6:$CV$6,0)),"&gt;"&amp;IF(ISNUMBER(AI42),AI42,0))+COUNTIFS(INDEX(Данные!$A$7:$CV$106,0,MATCH($D$9,Данные!$A$6:$CV$6,0)),IF(ISNUMBER(AI42),AI42,0),Данные!$A$7:$A$106,"&lt;"&amp;$A42)+1)/COUNT(INDEX(Данные!$A$7:$CV$106,0,MATCH($D$9,Данные!$A$6:$CV$6,0)))&lt;=$D$11,$D$14,$D$15),IF($D$8="MANUAL_MU",MAX(Настройки!$B$14,MIN(1,IF(ISNUMBER(AI42),AI42,0))),IF($D$8="COUNT_FLAG_RULE",IF(IF(ISNUMBER(AI42),AI42,0)&lt;=$D$11,$D$14,IF(IF(ISNUMBER(AI42),AI42,0)&gt;=$D$12,$D$15,IF(OR(LOWER(LEFT(BN42&amp;"",2))="да",BN42=1),$D$13,$D$15))),IF(OR(AND($D$8="YES_NO",OR(LOWER(LEFT(AI42&amp;"",2))="да",AI42=1)),AND($D$8="THRESHOLD_GE",IF(ISNUMBER(AI42),AI42,0)&gt;=$D$11),AND($D$8="THRESHOLD_GT",IF(ISNUMBER(AI42),AI42,0)&gt;$D$11),AND($D$8="THRESHOLD_LE",IF(ISNUMBER(AI42),AI42,0)&lt;=$D$11),AND($D$8="THRESHOLD_LT",IF(ISNUMBER(AI42),AI42,0)&lt;$D$11),AND($D$8="CHANGE_PCT_GE",IF(IF(ISNUMBER(BN42),BN42,0)=0,IF(ISNUMBER(AI42),AI42,0)&gt;0,(IF(ISNUMBER(AI42),AI42,0)-IF(ISNUMBER(BN42),BN42,0))/ABS(IF(ISNUMBER(BN42),BN42,0))&gt;=$D$11)),AND($D$8="CHANGE_ABS_GE",ABS(IF(ISNUMBER(AI42),AI42,0)-IF(ISNUMBER(BN42),BN42,0))&gt;=$D$11),AND($D$8="COUNT_LT",IF(ISNUMBER(AI42),AI42,0)&lt;$D$11),AND($D$8="COUNT_LE",IF(ISNUMBER(AI42),AI42,0)&lt;=$D$11),AND($D$8="AND_YES",OR(LOWER(LEFT(AI42&amp;"",2))="да",AI42=1),OR(LOWER(LEFT(BN42&amp;"",2))="да",BN42=1)),AND($D$8="OR_YES",OR(OR(LOWER(LEFT(AI42&amp;"",2))="да",AI42=1),OR(LOWER(LEFT(BN42&amp;"",2))="да",BN42=1)))),$D$14,$D$15))))))))))</f>
        <v/>
      </c>
      <c r="E42" s="19" t="str">
        <f>IF($A42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42="#FIELD",AJ42="",AND(OR($E$8="CHANGE_PCT_GE",$E$8="CHANGE_ABS_GE",$E$8="COUNT_FLAG_RULE",$E$8="AND_YES",$E$8="OR_YES"),OR(BO42="#FIELD",BO42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42)))),IF($E$18="LOW_MU",MAX(Настройки!$B$14,$E$16),IF($E$18="NEUTRAL",Настройки!$B$15,IF($E$18="IGNORE","IGNORE",IF(OR(AJ42="#FIELD",BO42="#FIELD"),"Поле не найдено","Недостаточно данных")))),IF($E$8="SIGMOID_INC",MAX(Настройки!$B$14,$E$16+($E$17-$E$16)/(1+EXP(-$E$12*(IF(ISNUMBER(AJ42),AJ42,0)-$E$11)))),IF($E$8="SIGMOID_DEC",MAX(Настройки!$B$14,$E$16+($E$17-$E$16)/(1+EXP($E$12*(IF(ISNUMBER(AJ42),AJ42,0)-$E$11)))),IF($E$8="TOP_PERCENT",IF((COUNTIF(INDEX(Данные!$A$7:$CV$106,0,MATCH($E$9,Данные!$A$6:$CV$6,0)),"&gt;"&amp;IF(ISNUMBER(AJ42),AJ42,0))+COUNTIFS(INDEX(Данные!$A$7:$CV$106,0,MATCH($E$9,Данные!$A$6:$CV$6,0)),IF(ISNUMBER(AJ42),AJ42,0),Данные!$A$7:$A$106,"&lt;"&amp;$A42)+1)/COUNT(INDEX(Данные!$A$7:$CV$106,0,MATCH($E$9,Данные!$A$6:$CV$6,0)))&lt;=$E$11,$E$14,$E$15),IF($E$8="MANUAL_MU",MAX(Настройки!$B$14,MIN(1,IF(ISNUMBER(AJ42),AJ42,0))),IF($E$8="COUNT_FLAG_RULE",IF(IF(ISNUMBER(AJ42),AJ42,0)&lt;=$E$11,$E$14,IF(IF(ISNUMBER(AJ42),AJ42,0)&gt;=$E$12,$E$15,IF(OR(LOWER(LEFT(BO42&amp;"",2))="да",BO42=1),$E$13,$E$15))),IF(OR(AND($E$8="YES_NO",OR(LOWER(LEFT(AJ42&amp;"",2))="да",AJ42=1)),AND($E$8="THRESHOLD_GE",IF(ISNUMBER(AJ42),AJ42,0)&gt;=$E$11),AND($E$8="THRESHOLD_GT",IF(ISNUMBER(AJ42),AJ42,0)&gt;$E$11),AND($E$8="THRESHOLD_LE",IF(ISNUMBER(AJ42),AJ42,0)&lt;=$E$11),AND($E$8="THRESHOLD_LT",IF(ISNUMBER(AJ42),AJ42,0)&lt;$E$11),AND($E$8="CHANGE_PCT_GE",IF(IF(ISNUMBER(BO42),BO42,0)=0,IF(ISNUMBER(AJ42),AJ42,0)&gt;0,(IF(ISNUMBER(AJ42),AJ42,0)-IF(ISNUMBER(BO42),BO42,0))/ABS(IF(ISNUMBER(BO42),BO42,0))&gt;=$E$11)),AND($E$8="CHANGE_ABS_GE",ABS(IF(ISNUMBER(AJ42),AJ42,0)-IF(ISNUMBER(BO42),BO42,0))&gt;=$E$11),AND($E$8="COUNT_LT",IF(ISNUMBER(AJ42),AJ42,0)&lt;$E$11),AND($E$8="COUNT_LE",IF(ISNUMBER(AJ42),AJ42,0)&lt;=$E$11),AND($E$8="AND_YES",OR(LOWER(LEFT(AJ42&amp;"",2))="да",AJ42=1),OR(LOWER(LEFT(BO42&amp;"",2))="да",BO42=1)),AND($E$8="OR_YES",OR(OR(LOWER(LEFT(AJ42&amp;"",2))="да",AJ42=1),OR(LOWER(LEFT(BO42&amp;"",2))="да",BO42=1)))),$E$14,$E$15))))))))))</f>
        <v/>
      </c>
      <c r="F42" s="19" t="str">
        <f>IF($A42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42="#FIELD",AK42="",AND(OR($F$8="CHANGE_PCT_GE",$F$8="CHANGE_ABS_GE",$F$8="COUNT_FLAG_RULE",$F$8="AND_YES",$F$8="OR_YES"),OR(BP42="#FIELD",BP42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42)))),IF($F$18="LOW_MU",MAX(Настройки!$B$14,$F$16),IF($F$18="NEUTRAL",Настройки!$B$15,IF($F$18="IGNORE","IGNORE",IF(OR(AK42="#FIELD",BP42="#FIELD"),"Поле не найдено","Недостаточно данных")))),IF($F$8="SIGMOID_INC",MAX(Настройки!$B$14,$F$16+($F$17-$F$16)/(1+EXP(-$F$12*(IF(ISNUMBER(AK42),AK42,0)-$F$11)))),IF($F$8="SIGMOID_DEC",MAX(Настройки!$B$14,$F$16+($F$17-$F$16)/(1+EXP($F$12*(IF(ISNUMBER(AK42),AK42,0)-$F$11)))),IF($F$8="TOP_PERCENT",IF((COUNTIF(INDEX(Данные!$A$7:$CV$106,0,MATCH($F$9,Данные!$A$6:$CV$6,0)),"&gt;"&amp;IF(ISNUMBER(AK42),AK42,0))+COUNTIFS(INDEX(Данные!$A$7:$CV$106,0,MATCH($F$9,Данные!$A$6:$CV$6,0)),IF(ISNUMBER(AK42),AK42,0),Данные!$A$7:$A$106,"&lt;"&amp;$A42)+1)/COUNT(INDEX(Данные!$A$7:$CV$106,0,MATCH($F$9,Данные!$A$6:$CV$6,0)))&lt;=$F$11,$F$14,$F$15),IF($F$8="MANUAL_MU",MAX(Настройки!$B$14,MIN(1,IF(ISNUMBER(AK42),AK42,0))),IF($F$8="COUNT_FLAG_RULE",IF(IF(ISNUMBER(AK42),AK42,0)&lt;=$F$11,$F$14,IF(IF(ISNUMBER(AK42),AK42,0)&gt;=$F$12,$F$15,IF(OR(LOWER(LEFT(BP42&amp;"",2))="да",BP42=1),$F$13,$F$15))),IF(OR(AND($F$8="YES_NO",OR(LOWER(LEFT(AK42&amp;"",2))="да",AK42=1)),AND($F$8="THRESHOLD_GE",IF(ISNUMBER(AK42),AK42,0)&gt;=$F$11),AND($F$8="THRESHOLD_GT",IF(ISNUMBER(AK42),AK42,0)&gt;$F$11),AND($F$8="THRESHOLD_LE",IF(ISNUMBER(AK42),AK42,0)&lt;=$F$11),AND($F$8="THRESHOLD_LT",IF(ISNUMBER(AK42),AK42,0)&lt;$F$11),AND($F$8="CHANGE_PCT_GE",IF(IF(ISNUMBER(BP42),BP42,0)=0,IF(ISNUMBER(AK42),AK42,0)&gt;0,(IF(ISNUMBER(AK42),AK42,0)-IF(ISNUMBER(BP42),BP42,0))/ABS(IF(ISNUMBER(BP42),BP42,0))&gt;=$F$11)),AND($F$8="CHANGE_ABS_GE",ABS(IF(ISNUMBER(AK42),AK42,0)-IF(ISNUMBER(BP42),BP42,0))&gt;=$F$11),AND($F$8="COUNT_LT",IF(ISNUMBER(AK42),AK42,0)&lt;$F$11),AND($F$8="COUNT_LE",IF(ISNUMBER(AK42),AK42,0)&lt;=$F$11),AND($F$8="AND_YES",OR(LOWER(LEFT(AK42&amp;"",2))="да",AK42=1),OR(LOWER(LEFT(BP42&amp;"",2))="да",BP42=1)),AND($F$8="OR_YES",OR(OR(LOWER(LEFT(AK42&amp;"",2))="да",AK42=1),OR(LOWER(LEFT(BP42&amp;"",2))="да",BP42=1)))),$F$14,$F$15))))))))))</f>
        <v/>
      </c>
      <c r="G42" s="19" t="str">
        <f>IF($A42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42="#FIELD",AL42="",AND(OR($G$8="CHANGE_PCT_GE",$G$8="CHANGE_ABS_GE",$G$8="COUNT_FLAG_RULE",$G$8="AND_YES",$G$8="OR_YES"),OR(BQ42="#FIELD",BQ42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42)))),IF($G$18="LOW_MU",MAX(Настройки!$B$14,$G$16),IF($G$18="NEUTRAL",Настройки!$B$15,IF($G$18="IGNORE","IGNORE",IF(OR(AL42="#FIELD",BQ42="#FIELD"),"Поле не найдено","Недостаточно данных")))),IF($G$8="SIGMOID_INC",MAX(Настройки!$B$14,$G$16+($G$17-$G$16)/(1+EXP(-$G$12*(IF(ISNUMBER(AL42),AL42,0)-$G$11)))),IF($G$8="SIGMOID_DEC",MAX(Настройки!$B$14,$G$16+($G$17-$G$16)/(1+EXP($G$12*(IF(ISNUMBER(AL42),AL42,0)-$G$11)))),IF($G$8="TOP_PERCENT",IF((COUNTIF(INDEX(Данные!$A$7:$CV$106,0,MATCH($G$9,Данные!$A$6:$CV$6,0)),"&gt;"&amp;IF(ISNUMBER(AL42),AL42,0))+COUNTIFS(INDEX(Данные!$A$7:$CV$106,0,MATCH($G$9,Данные!$A$6:$CV$6,0)),IF(ISNUMBER(AL42),AL42,0),Данные!$A$7:$A$106,"&lt;"&amp;$A42)+1)/COUNT(INDEX(Данные!$A$7:$CV$106,0,MATCH($G$9,Данные!$A$6:$CV$6,0)))&lt;=$G$11,$G$14,$G$15),IF($G$8="MANUAL_MU",MAX(Настройки!$B$14,MIN(1,IF(ISNUMBER(AL42),AL42,0))),IF($G$8="COUNT_FLAG_RULE",IF(IF(ISNUMBER(AL42),AL42,0)&lt;=$G$11,$G$14,IF(IF(ISNUMBER(AL42),AL42,0)&gt;=$G$12,$G$15,IF(OR(LOWER(LEFT(BQ42&amp;"",2))="да",BQ42=1),$G$13,$G$15))),IF(OR(AND($G$8="YES_NO",OR(LOWER(LEFT(AL42&amp;"",2))="да",AL42=1)),AND($G$8="THRESHOLD_GE",IF(ISNUMBER(AL42),AL42,0)&gt;=$G$11),AND($G$8="THRESHOLD_GT",IF(ISNUMBER(AL42),AL42,0)&gt;$G$11),AND($G$8="THRESHOLD_LE",IF(ISNUMBER(AL42),AL42,0)&lt;=$G$11),AND($G$8="THRESHOLD_LT",IF(ISNUMBER(AL42),AL42,0)&lt;$G$11),AND($G$8="CHANGE_PCT_GE",IF(IF(ISNUMBER(BQ42),BQ42,0)=0,IF(ISNUMBER(AL42),AL42,0)&gt;0,(IF(ISNUMBER(AL42),AL42,0)-IF(ISNUMBER(BQ42),BQ42,0))/ABS(IF(ISNUMBER(BQ42),BQ42,0))&gt;=$G$11)),AND($G$8="CHANGE_ABS_GE",ABS(IF(ISNUMBER(AL42),AL42,0)-IF(ISNUMBER(BQ42),BQ42,0))&gt;=$G$11),AND($G$8="COUNT_LT",IF(ISNUMBER(AL42),AL42,0)&lt;$G$11),AND($G$8="COUNT_LE",IF(ISNUMBER(AL42),AL42,0)&lt;=$G$11),AND($G$8="AND_YES",OR(LOWER(LEFT(AL42&amp;"",2))="да",AL42=1),OR(LOWER(LEFT(BQ42&amp;"",2))="да",BQ42=1)),AND($G$8="OR_YES",OR(OR(LOWER(LEFT(AL42&amp;"",2))="да",AL42=1),OR(LOWER(LEFT(BQ42&amp;"",2))="да",BQ42=1)))),$G$14,$G$15))))))))))</f>
        <v/>
      </c>
      <c r="H42" s="19" t="str">
        <f>IF($A42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42="#FIELD",AM42="",AND(OR($H$8="CHANGE_PCT_GE",$H$8="CHANGE_ABS_GE",$H$8="COUNT_FLAG_RULE",$H$8="AND_YES",$H$8="OR_YES"),OR(BR42="#FIELD",BR42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42)))),IF($H$18="LOW_MU",MAX(Настройки!$B$14,$H$16),IF($H$18="NEUTRAL",Настройки!$B$15,IF($H$18="IGNORE","IGNORE",IF(OR(AM42="#FIELD",BR42="#FIELD"),"Поле не найдено","Недостаточно данных")))),IF($H$8="SIGMOID_INC",MAX(Настройки!$B$14,$H$16+($H$17-$H$16)/(1+EXP(-$H$12*(IF(ISNUMBER(AM42),AM42,0)-$H$11)))),IF($H$8="SIGMOID_DEC",MAX(Настройки!$B$14,$H$16+($H$17-$H$16)/(1+EXP($H$12*(IF(ISNUMBER(AM42),AM42,0)-$H$11)))),IF($H$8="TOP_PERCENT",IF((COUNTIF(INDEX(Данные!$A$7:$CV$106,0,MATCH($H$9,Данные!$A$6:$CV$6,0)),"&gt;"&amp;IF(ISNUMBER(AM42),AM42,0))+COUNTIFS(INDEX(Данные!$A$7:$CV$106,0,MATCH($H$9,Данные!$A$6:$CV$6,0)),IF(ISNUMBER(AM42),AM42,0),Данные!$A$7:$A$106,"&lt;"&amp;$A42)+1)/COUNT(INDEX(Данные!$A$7:$CV$106,0,MATCH($H$9,Данные!$A$6:$CV$6,0)))&lt;=$H$11,$H$14,$H$15),IF($H$8="MANUAL_MU",MAX(Настройки!$B$14,MIN(1,IF(ISNUMBER(AM42),AM42,0))),IF($H$8="COUNT_FLAG_RULE",IF(IF(ISNUMBER(AM42),AM42,0)&lt;=$H$11,$H$14,IF(IF(ISNUMBER(AM42),AM42,0)&gt;=$H$12,$H$15,IF(OR(LOWER(LEFT(BR42&amp;"",2))="да",BR42=1),$H$13,$H$15))),IF(OR(AND($H$8="YES_NO",OR(LOWER(LEFT(AM42&amp;"",2))="да",AM42=1)),AND($H$8="THRESHOLD_GE",IF(ISNUMBER(AM42),AM42,0)&gt;=$H$11),AND($H$8="THRESHOLD_GT",IF(ISNUMBER(AM42),AM42,0)&gt;$H$11),AND($H$8="THRESHOLD_LE",IF(ISNUMBER(AM42),AM42,0)&lt;=$H$11),AND($H$8="THRESHOLD_LT",IF(ISNUMBER(AM42),AM42,0)&lt;$H$11),AND($H$8="CHANGE_PCT_GE",IF(IF(ISNUMBER(BR42),BR42,0)=0,IF(ISNUMBER(AM42),AM42,0)&gt;0,(IF(ISNUMBER(AM42),AM42,0)-IF(ISNUMBER(BR42),BR42,0))/ABS(IF(ISNUMBER(BR42),BR42,0))&gt;=$H$11)),AND($H$8="CHANGE_ABS_GE",ABS(IF(ISNUMBER(AM42),AM42,0)-IF(ISNUMBER(BR42),BR42,0))&gt;=$H$11),AND($H$8="COUNT_LT",IF(ISNUMBER(AM42),AM42,0)&lt;$H$11),AND($H$8="COUNT_LE",IF(ISNUMBER(AM42),AM42,0)&lt;=$H$11),AND($H$8="AND_YES",OR(LOWER(LEFT(AM42&amp;"",2))="да",AM42=1),OR(LOWER(LEFT(BR42&amp;"",2))="да",BR42=1)),AND($H$8="OR_YES",OR(OR(LOWER(LEFT(AM42&amp;"",2))="да",AM42=1),OR(LOWER(LEFT(BR42&amp;"",2))="да",BR42=1)))),$H$14,$H$15))))))))))</f>
        <v/>
      </c>
      <c r="I42" s="19" t="str">
        <f>IF($A42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42="#FIELD",AN42="",AND(OR($I$8="CHANGE_PCT_GE",$I$8="CHANGE_ABS_GE",$I$8="COUNT_FLAG_RULE",$I$8="AND_YES",$I$8="OR_YES"),OR(BS42="#FIELD",BS42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42)))),IF($I$18="LOW_MU",MAX(Настройки!$B$14,$I$16),IF($I$18="NEUTRAL",Настройки!$B$15,IF($I$18="IGNORE","IGNORE",IF(OR(AN42="#FIELD",BS42="#FIELD"),"Поле не найдено","Недостаточно данных")))),IF($I$8="SIGMOID_INC",MAX(Настройки!$B$14,$I$16+($I$17-$I$16)/(1+EXP(-$I$12*(IF(ISNUMBER(AN42),AN42,0)-$I$11)))),IF($I$8="SIGMOID_DEC",MAX(Настройки!$B$14,$I$16+($I$17-$I$16)/(1+EXP($I$12*(IF(ISNUMBER(AN42),AN42,0)-$I$11)))),IF($I$8="TOP_PERCENT",IF((COUNTIF(INDEX(Данные!$A$7:$CV$106,0,MATCH($I$9,Данные!$A$6:$CV$6,0)),"&gt;"&amp;IF(ISNUMBER(AN42),AN42,0))+COUNTIFS(INDEX(Данные!$A$7:$CV$106,0,MATCH($I$9,Данные!$A$6:$CV$6,0)),IF(ISNUMBER(AN42),AN42,0),Данные!$A$7:$A$106,"&lt;"&amp;$A42)+1)/COUNT(INDEX(Данные!$A$7:$CV$106,0,MATCH($I$9,Данные!$A$6:$CV$6,0)))&lt;=$I$11,$I$14,$I$15),IF($I$8="MANUAL_MU",MAX(Настройки!$B$14,MIN(1,IF(ISNUMBER(AN42),AN42,0))),IF($I$8="COUNT_FLAG_RULE",IF(IF(ISNUMBER(AN42),AN42,0)&lt;=$I$11,$I$14,IF(IF(ISNUMBER(AN42),AN42,0)&gt;=$I$12,$I$15,IF(OR(LOWER(LEFT(BS42&amp;"",2))="да",BS42=1),$I$13,$I$15))),IF(OR(AND($I$8="YES_NO",OR(LOWER(LEFT(AN42&amp;"",2))="да",AN42=1)),AND($I$8="THRESHOLD_GE",IF(ISNUMBER(AN42),AN42,0)&gt;=$I$11),AND($I$8="THRESHOLD_GT",IF(ISNUMBER(AN42),AN42,0)&gt;$I$11),AND($I$8="THRESHOLD_LE",IF(ISNUMBER(AN42),AN42,0)&lt;=$I$11),AND($I$8="THRESHOLD_LT",IF(ISNUMBER(AN42),AN42,0)&lt;$I$11),AND($I$8="CHANGE_PCT_GE",IF(IF(ISNUMBER(BS42),BS42,0)=0,IF(ISNUMBER(AN42),AN42,0)&gt;0,(IF(ISNUMBER(AN42),AN42,0)-IF(ISNUMBER(BS42),BS42,0))/ABS(IF(ISNUMBER(BS42),BS42,0))&gt;=$I$11)),AND($I$8="CHANGE_ABS_GE",ABS(IF(ISNUMBER(AN42),AN42,0)-IF(ISNUMBER(BS42),BS42,0))&gt;=$I$11),AND($I$8="COUNT_LT",IF(ISNUMBER(AN42),AN42,0)&lt;$I$11),AND($I$8="COUNT_LE",IF(ISNUMBER(AN42),AN42,0)&lt;=$I$11),AND($I$8="AND_YES",OR(LOWER(LEFT(AN42&amp;"",2))="да",AN42=1),OR(LOWER(LEFT(BS42&amp;"",2))="да",BS42=1)),AND($I$8="OR_YES",OR(OR(LOWER(LEFT(AN42&amp;"",2))="да",AN42=1),OR(LOWER(LEFT(BS42&amp;"",2))="да",BS42=1)))),$I$14,$I$15))))))))))</f>
        <v/>
      </c>
      <c r="J42" s="19" t="str">
        <f>IF($A42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42="#FIELD",AO42="",AND(OR($J$8="CHANGE_PCT_GE",$J$8="CHANGE_ABS_GE",$J$8="COUNT_FLAG_RULE",$J$8="AND_YES",$J$8="OR_YES"),OR(BT42="#FIELD",BT42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42)))),IF($J$18="LOW_MU",MAX(Настройки!$B$14,$J$16),IF($J$18="NEUTRAL",Настройки!$B$15,IF($J$18="IGNORE","IGNORE",IF(OR(AO42="#FIELD",BT42="#FIELD"),"Поле не найдено","Недостаточно данных")))),IF($J$8="SIGMOID_INC",MAX(Настройки!$B$14,$J$16+($J$17-$J$16)/(1+EXP(-$J$12*(IF(ISNUMBER(AO42),AO42,0)-$J$11)))),IF($J$8="SIGMOID_DEC",MAX(Настройки!$B$14,$J$16+($J$17-$J$16)/(1+EXP($J$12*(IF(ISNUMBER(AO42),AO42,0)-$J$11)))),IF($J$8="TOP_PERCENT",IF((COUNTIF(INDEX(Данные!$A$7:$CV$106,0,MATCH($J$9,Данные!$A$6:$CV$6,0)),"&gt;"&amp;IF(ISNUMBER(AO42),AO42,0))+COUNTIFS(INDEX(Данные!$A$7:$CV$106,0,MATCH($J$9,Данные!$A$6:$CV$6,0)),IF(ISNUMBER(AO42),AO42,0),Данные!$A$7:$A$106,"&lt;"&amp;$A42)+1)/COUNT(INDEX(Данные!$A$7:$CV$106,0,MATCH($J$9,Данные!$A$6:$CV$6,0)))&lt;=$J$11,$J$14,$J$15),IF($J$8="MANUAL_MU",MAX(Настройки!$B$14,MIN(1,IF(ISNUMBER(AO42),AO42,0))),IF($J$8="COUNT_FLAG_RULE",IF(IF(ISNUMBER(AO42),AO42,0)&lt;=$J$11,$J$14,IF(IF(ISNUMBER(AO42),AO42,0)&gt;=$J$12,$J$15,IF(OR(LOWER(LEFT(BT42&amp;"",2))="да",BT42=1),$J$13,$J$15))),IF(OR(AND($J$8="YES_NO",OR(LOWER(LEFT(AO42&amp;"",2))="да",AO42=1)),AND($J$8="THRESHOLD_GE",IF(ISNUMBER(AO42),AO42,0)&gt;=$J$11),AND($J$8="THRESHOLD_GT",IF(ISNUMBER(AO42),AO42,0)&gt;$J$11),AND($J$8="THRESHOLD_LE",IF(ISNUMBER(AO42),AO42,0)&lt;=$J$11),AND($J$8="THRESHOLD_LT",IF(ISNUMBER(AO42),AO42,0)&lt;$J$11),AND($J$8="CHANGE_PCT_GE",IF(IF(ISNUMBER(BT42),BT42,0)=0,IF(ISNUMBER(AO42),AO42,0)&gt;0,(IF(ISNUMBER(AO42),AO42,0)-IF(ISNUMBER(BT42),BT42,0))/ABS(IF(ISNUMBER(BT42),BT42,0))&gt;=$J$11)),AND($J$8="CHANGE_ABS_GE",ABS(IF(ISNUMBER(AO42),AO42,0)-IF(ISNUMBER(BT42),BT42,0))&gt;=$J$11),AND($J$8="COUNT_LT",IF(ISNUMBER(AO42),AO42,0)&lt;$J$11),AND($J$8="COUNT_LE",IF(ISNUMBER(AO42),AO42,0)&lt;=$J$11),AND($J$8="AND_YES",OR(LOWER(LEFT(AO42&amp;"",2))="да",AO42=1),OR(LOWER(LEFT(BT42&amp;"",2))="да",BT42=1)),AND($J$8="OR_YES",OR(OR(LOWER(LEFT(AO42&amp;"",2))="да",AO42=1),OR(LOWER(LEFT(BT42&amp;"",2))="да",BT42=1)))),$J$14,$J$15))))))))))</f>
        <v/>
      </c>
      <c r="K42" s="19" t="str">
        <f>IF($A42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42="#FIELD",AP42="",AND(OR($K$8="CHANGE_PCT_GE",$K$8="CHANGE_ABS_GE",$K$8="COUNT_FLAG_RULE",$K$8="AND_YES",$K$8="OR_YES"),OR(BU42="#FIELD",BU42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42)))),IF($K$18="LOW_MU",MAX(Настройки!$B$14,$K$16),IF($K$18="NEUTRAL",Настройки!$B$15,IF($K$18="IGNORE","IGNORE",IF(OR(AP42="#FIELD",BU42="#FIELD"),"Поле не найдено","Недостаточно данных")))),IF($K$8="SIGMOID_INC",MAX(Настройки!$B$14,$K$16+($K$17-$K$16)/(1+EXP(-$K$12*(IF(ISNUMBER(AP42),AP42,0)-$K$11)))),IF($K$8="SIGMOID_DEC",MAX(Настройки!$B$14,$K$16+($K$17-$K$16)/(1+EXP($K$12*(IF(ISNUMBER(AP42),AP42,0)-$K$11)))),IF($K$8="TOP_PERCENT",IF((COUNTIF(INDEX(Данные!$A$7:$CV$106,0,MATCH($K$9,Данные!$A$6:$CV$6,0)),"&gt;"&amp;IF(ISNUMBER(AP42),AP42,0))+COUNTIFS(INDEX(Данные!$A$7:$CV$106,0,MATCH($K$9,Данные!$A$6:$CV$6,0)),IF(ISNUMBER(AP42),AP42,0),Данные!$A$7:$A$106,"&lt;"&amp;$A42)+1)/COUNT(INDEX(Данные!$A$7:$CV$106,0,MATCH($K$9,Данные!$A$6:$CV$6,0)))&lt;=$K$11,$K$14,$K$15),IF($K$8="MANUAL_MU",MAX(Настройки!$B$14,MIN(1,IF(ISNUMBER(AP42),AP42,0))),IF($K$8="COUNT_FLAG_RULE",IF(IF(ISNUMBER(AP42),AP42,0)&lt;=$K$11,$K$14,IF(IF(ISNUMBER(AP42),AP42,0)&gt;=$K$12,$K$15,IF(OR(LOWER(LEFT(BU42&amp;"",2))="да",BU42=1),$K$13,$K$15))),IF(OR(AND($K$8="YES_NO",OR(LOWER(LEFT(AP42&amp;"",2))="да",AP42=1)),AND($K$8="THRESHOLD_GE",IF(ISNUMBER(AP42),AP42,0)&gt;=$K$11),AND($K$8="THRESHOLD_GT",IF(ISNUMBER(AP42),AP42,0)&gt;$K$11),AND($K$8="THRESHOLD_LE",IF(ISNUMBER(AP42),AP42,0)&lt;=$K$11),AND($K$8="THRESHOLD_LT",IF(ISNUMBER(AP42),AP42,0)&lt;$K$11),AND($K$8="CHANGE_PCT_GE",IF(IF(ISNUMBER(BU42),BU42,0)=0,IF(ISNUMBER(AP42),AP42,0)&gt;0,(IF(ISNUMBER(AP42),AP42,0)-IF(ISNUMBER(BU42),BU42,0))/ABS(IF(ISNUMBER(BU42),BU42,0))&gt;=$K$11)),AND($K$8="CHANGE_ABS_GE",ABS(IF(ISNUMBER(AP42),AP42,0)-IF(ISNUMBER(BU42),BU42,0))&gt;=$K$11),AND($K$8="COUNT_LT",IF(ISNUMBER(AP42),AP42,0)&lt;$K$11),AND($K$8="COUNT_LE",IF(ISNUMBER(AP42),AP42,0)&lt;=$K$11),AND($K$8="AND_YES",OR(LOWER(LEFT(AP42&amp;"",2))="да",AP42=1),OR(LOWER(LEFT(BU42&amp;"",2))="да",BU42=1)),AND($K$8="OR_YES",OR(OR(LOWER(LEFT(AP42&amp;"",2))="да",AP42=1),OR(LOWER(LEFT(BU42&amp;"",2))="да",BU42=1)))),$K$14,$K$15))))))))))</f>
        <v/>
      </c>
      <c r="L42" s="19" t="str">
        <f>IF($A42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42="#FIELD",AQ42="",AND(OR($L$8="CHANGE_PCT_GE",$L$8="CHANGE_ABS_GE",$L$8="COUNT_FLAG_RULE",$L$8="AND_YES",$L$8="OR_YES"),OR(BV42="#FIELD",BV42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42)))),IF($L$18="LOW_MU",MAX(Настройки!$B$14,$L$16),IF($L$18="NEUTRAL",Настройки!$B$15,IF($L$18="IGNORE","IGNORE",IF(OR(AQ42="#FIELD",BV42="#FIELD"),"Поле не найдено","Недостаточно данных")))),IF($L$8="SIGMOID_INC",MAX(Настройки!$B$14,$L$16+($L$17-$L$16)/(1+EXP(-$L$12*(IF(ISNUMBER(AQ42),AQ42,0)-$L$11)))),IF($L$8="SIGMOID_DEC",MAX(Настройки!$B$14,$L$16+($L$17-$L$16)/(1+EXP($L$12*(IF(ISNUMBER(AQ42),AQ42,0)-$L$11)))),IF($L$8="TOP_PERCENT",IF((COUNTIF(INDEX(Данные!$A$7:$CV$106,0,MATCH($L$9,Данные!$A$6:$CV$6,0)),"&gt;"&amp;IF(ISNUMBER(AQ42),AQ42,0))+COUNTIFS(INDEX(Данные!$A$7:$CV$106,0,MATCH($L$9,Данные!$A$6:$CV$6,0)),IF(ISNUMBER(AQ42),AQ42,0),Данные!$A$7:$A$106,"&lt;"&amp;$A42)+1)/COUNT(INDEX(Данные!$A$7:$CV$106,0,MATCH($L$9,Данные!$A$6:$CV$6,0)))&lt;=$L$11,$L$14,$L$15),IF($L$8="MANUAL_MU",MAX(Настройки!$B$14,MIN(1,IF(ISNUMBER(AQ42),AQ42,0))),IF($L$8="COUNT_FLAG_RULE",IF(IF(ISNUMBER(AQ42),AQ42,0)&lt;=$L$11,$L$14,IF(IF(ISNUMBER(AQ42),AQ42,0)&gt;=$L$12,$L$15,IF(OR(LOWER(LEFT(BV42&amp;"",2))="да",BV42=1),$L$13,$L$15))),IF(OR(AND($L$8="YES_NO",OR(LOWER(LEFT(AQ42&amp;"",2))="да",AQ42=1)),AND($L$8="THRESHOLD_GE",IF(ISNUMBER(AQ42),AQ42,0)&gt;=$L$11),AND($L$8="THRESHOLD_GT",IF(ISNUMBER(AQ42),AQ42,0)&gt;$L$11),AND($L$8="THRESHOLD_LE",IF(ISNUMBER(AQ42),AQ42,0)&lt;=$L$11),AND($L$8="THRESHOLD_LT",IF(ISNUMBER(AQ42),AQ42,0)&lt;$L$11),AND($L$8="CHANGE_PCT_GE",IF(IF(ISNUMBER(BV42),BV42,0)=0,IF(ISNUMBER(AQ42),AQ42,0)&gt;0,(IF(ISNUMBER(AQ42),AQ42,0)-IF(ISNUMBER(BV42),BV42,0))/ABS(IF(ISNUMBER(BV42),BV42,0))&gt;=$L$11)),AND($L$8="CHANGE_ABS_GE",ABS(IF(ISNUMBER(AQ42),AQ42,0)-IF(ISNUMBER(BV42),BV42,0))&gt;=$L$11),AND($L$8="COUNT_LT",IF(ISNUMBER(AQ42),AQ42,0)&lt;$L$11),AND($L$8="COUNT_LE",IF(ISNUMBER(AQ42),AQ42,0)&lt;=$L$11),AND($L$8="AND_YES",OR(LOWER(LEFT(AQ42&amp;"",2))="да",AQ42=1),OR(LOWER(LEFT(BV42&amp;"",2))="да",BV42=1)),AND($L$8="OR_YES",OR(OR(LOWER(LEFT(AQ42&amp;"",2))="да",AQ42=1),OR(LOWER(LEFT(BV42&amp;"",2))="да",BV42=1)))),$L$14,$L$15))))))))))</f>
        <v/>
      </c>
      <c r="M42" s="19" t="str">
        <f>IF($A42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42="#FIELD",AR42="",AND(OR($M$8="CHANGE_PCT_GE",$M$8="CHANGE_ABS_GE",$M$8="COUNT_FLAG_RULE",$M$8="AND_YES",$M$8="OR_YES"),OR(BW42="#FIELD",BW42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42)))),IF($M$18="LOW_MU",MAX(Настройки!$B$14,$M$16),IF($M$18="NEUTRAL",Настройки!$B$15,IF($M$18="IGNORE","IGNORE",IF(OR(AR42="#FIELD",BW42="#FIELD"),"Поле не найдено","Недостаточно данных")))),IF($M$8="SIGMOID_INC",MAX(Настройки!$B$14,$M$16+($M$17-$M$16)/(1+EXP(-$M$12*(IF(ISNUMBER(AR42),AR42,0)-$M$11)))),IF($M$8="SIGMOID_DEC",MAX(Настройки!$B$14,$M$16+($M$17-$M$16)/(1+EXP($M$12*(IF(ISNUMBER(AR42),AR42,0)-$M$11)))),IF($M$8="TOP_PERCENT",IF((COUNTIF(INDEX(Данные!$A$7:$CV$106,0,MATCH($M$9,Данные!$A$6:$CV$6,0)),"&gt;"&amp;IF(ISNUMBER(AR42),AR42,0))+COUNTIFS(INDEX(Данные!$A$7:$CV$106,0,MATCH($M$9,Данные!$A$6:$CV$6,0)),IF(ISNUMBER(AR42),AR42,0),Данные!$A$7:$A$106,"&lt;"&amp;$A42)+1)/COUNT(INDEX(Данные!$A$7:$CV$106,0,MATCH($M$9,Данные!$A$6:$CV$6,0)))&lt;=$M$11,$M$14,$M$15),IF($M$8="MANUAL_MU",MAX(Настройки!$B$14,MIN(1,IF(ISNUMBER(AR42),AR42,0))),IF($M$8="COUNT_FLAG_RULE",IF(IF(ISNUMBER(AR42),AR42,0)&lt;=$M$11,$M$14,IF(IF(ISNUMBER(AR42),AR42,0)&gt;=$M$12,$M$15,IF(OR(LOWER(LEFT(BW42&amp;"",2))="да",BW42=1),$M$13,$M$15))),IF(OR(AND($M$8="YES_NO",OR(LOWER(LEFT(AR42&amp;"",2))="да",AR42=1)),AND($M$8="THRESHOLD_GE",IF(ISNUMBER(AR42),AR42,0)&gt;=$M$11),AND($M$8="THRESHOLD_GT",IF(ISNUMBER(AR42),AR42,0)&gt;$M$11),AND($M$8="THRESHOLD_LE",IF(ISNUMBER(AR42),AR42,0)&lt;=$M$11),AND($M$8="THRESHOLD_LT",IF(ISNUMBER(AR42),AR42,0)&lt;$M$11),AND($M$8="CHANGE_PCT_GE",IF(IF(ISNUMBER(BW42),BW42,0)=0,IF(ISNUMBER(AR42),AR42,0)&gt;0,(IF(ISNUMBER(AR42),AR42,0)-IF(ISNUMBER(BW42),BW42,0))/ABS(IF(ISNUMBER(BW42),BW42,0))&gt;=$M$11)),AND($M$8="CHANGE_ABS_GE",ABS(IF(ISNUMBER(AR42),AR42,0)-IF(ISNUMBER(BW42),BW42,0))&gt;=$M$11),AND($M$8="COUNT_LT",IF(ISNUMBER(AR42),AR42,0)&lt;$M$11),AND($M$8="COUNT_LE",IF(ISNUMBER(AR42),AR42,0)&lt;=$M$11),AND($M$8="AND_YES",OR(LOWER(LEFT(AR42&amp;"",2))="да",AR42=1),OR(LOWER(LEFT(BW42&amp;"",2))="да",BW42=1)),AND($M$8="OR_YES",OR(OR(LOWER(LEFT(AR42&amp;"",2))="да",AR42=1),OR(LOWER(LEFT(BW42&amp;"",2))="да",BW42=1)))),$M$14,$M$15))))))))))</f>
        <v/>
      </c>
      <c r="N42" s="19" t="str">
        <f>IF($A42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42="#FIELD",AS42="",AND(OR($N$8="CHANGE_PCT_GE",$N$8="CHANGE_ABS_GE",$N$8="COUNT_FLAG_RULE",$N$8="AND_YES",$N$8="OR_YES"),OR(BX42="#FIELD",BX42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42)))),IF($N$18="LOW_MU",MAX(Настройки!$B$14,$N$16),IF($N$18="NEUTRAL",Настройки!$B$15,IF($N$18="IGNORE","IGNORE",IF(OR(AS42="#FIELD",BX42="#FIELD"),"Поле не найдено","Недостаточно данных")))),IF($N$8="SIGMOID_INC",MAX(Настройки!$B$14,$N$16+($N$17-$N$16)/(1+EXP(-$N$12*(IF(ISNUMBER(AS42),AS42,0)-$N$11)))),IF($N$8="SIGMOID_DEC",MAX(Настройки!$B$14,$N$16+($N$17-$N$16)/(1+EXP($N$12*(IF(ISNUMBER(AS42),AS42,0)-$N$11)))),IF($N$8="TOP_PERCENT",IF((COUNTIF(INDEX(Данные!$A$7:$CV$106,0,MATCH($N$9,Данные!$A$6:$CV$6,0)),"&gt;"&amp;IF(ISNUMBER(AS42),AS42,0))+COUNTIFS(INDEX(Данные!$A$7:$CV$106,0,MATCH($N$9,Данные!$A$6:$CV$6,0)),IF(ISNUMBER(AS42),AS42,0),Данные!$A$7:$A$106,"&lt;"&amp;$A42)+1)/COUNT(INDEX(Данные!$A$7:$CV$106,0,MATCH($N$9,Данные!$A$6:$CV$6,0)))&lt;=$N$11,$N$14,$N$15),IF($N$8="MANUAL_MU",MAX(Настройки!$B$14,MIN(1,IF(ISNUMBER(AS42),AS42,0))),IF($N$8="COUNT_FLAG_RULE",IF(IF(ISNUMBER(AS42),AS42,0)&lt;=$N$11,$N$14,IF(IF(ISNUMBER(AS42),AS42,0)&gt;=$N$12,$N$15,IF(OR(LOWER(LEFT(BX42&amp;"",2))="да",BX42=1),$N$13,$N$15))),IF(OR(AND($N$8="YES_NO",OR(LOWER(LEFT(AS42&amp;"",2))="да",AS42=1)),AND($N$8="THRESHOLD_GE",IF(ISNUMBER(AS42),AS42,0)&gt;=$N$11),AND($N$8="THRESHOLD_GT",IF(ISNUMBER(AS42),AS42,0)&gt;$N$11),AND($N$8="THRESHOLD_LE",IF(ISNUMBER(AS42),AS42,0)&lt;=$N$11),AND($N$8="THRESHOLD_LT",IF(ISNUMBER(AS42),AS42,0)&lt;$N$11),AND($N$8="CHANGE_PCT_GE",IF(IF(ISNUMBER(BX42),BX42,0)=0,IF(ISNUMBER(AS42),AS42,0)&gt;0,(IF(ISNUMBER(AS42),AS42,0)-IF(ISNUMBER(BX42),BX42,0))/ABS(IF(ISNUMBER(BX42),BX42,0))&gt;=$N$11)),AND($N$8="CHANGE_ABS_GE",ABS(IF(ISNUMBER(AS42),AS42,0)-IF(ISNUMBER(BX42),BX42,0))&gt;=$N$11),AND($N$8="COUNT_LT",IF(ISNUMBER(AS42),AS42,0)&lt;$N$11),AND($N$8="COUNT_LE",IF(ISNUMBER(AS42),AS42,0)&lt;=$N$11),AND($N$8="AND_YES",OR(LOWER(LEFT(AS42&amp;"",2))="да",AS42=1),OR(LOWER(LEFT(BX42&amp;"",2))="да",BX42=1)),AND($N$8="OR_YES",OR(OR(LOWER(LEFT(AS42&amp;"",2))="да",AS42=1),OR(LOWER(LEFT(BX42&amp;"",2))="да",BX42=1)))),$N$14,$N$15))))))))))</f>
        <v/>
      </c>
      <c r="O42" s="19" t="str">
        <f>IF($A42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42="#FIELD",AT42="",AND(OR($O$8="CHANGE_PCT_GE",$O$8="CHANGE_ABS_GE",$O$8="COUNT_FLAG_RULE",$O$8="AND_YES",$O$8="OR_YES"),OR(BY42="#FIELD",BY42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42)))),IF($O$18="LOW_MU",MAX(Настройки!$B$14,$O$16),IF($O$18="NEUTRAL",Настройки!$B$15,IF($O$18="IGNORE","IGNORE",IF(OR(AT42="#FIELD",BY42="#FIELD"),"Поле не найдено","Недостаточно данных")))),IF($O$8="SIGMOID_INC",MAX(Настройки!$B$14,$O$16+($O$17-$O$16)/(1+EXP(-$O$12*(IF(ISNUMBER(AT42),AT42,0)-$O$11)))),IF($O$8="SIGMOID_DEC",MAX(Настройки!$B$14,$O$16+($O$17-$O$16)/(1+EXP($O$12*(IF(ISNUMBER(AT42),AT42,0)-$O$11)))),IF($O$8="TOP_PERCENT",IF((COUNTIF(INDEX(Данные!$A$7:$CV$106,0,MATCH($O$9,Данные!$A$6:$CV$6,0)),"&gt;"&amp;IF(ISNUMBER(AT42),AT42,0))+COUNTIFS(INDEX(Данные!$A$7:$CV$106,0,MATCH($O$9,Данные!$A$6:$CV$6,0)),IF(ISNUMBER(AT42),AT42,0),Данные!$A$7:$A$106,"&lt;"&amp;$A42)+1)/COUNT(INDEX(Данные!$A$7:$CV$106,0,MATCH($O$9,Данные!$A$6:$CV$6,0)))&lt;=$O$11,$O$14,$O$15),IF($O$8="MANUAL_MU",MAX(Настройки!$B$14,MIN(1,IF(ISNUMBER(AT42),AT42,0))),IF($O$8="COUNT_FLAG_RULE",IF(IF(ISNUMBER(AT42),AT42,0)&lt;=$O$11,$O$14,IF(IF(ISNUMBER(AT42),AT42,0)&gt;=$O$12,$O$15,IF(OR(LOWER(LEFT(BY42&amp;"",2))="да",BY42=1),$O$13,$O$15))),IF(OR(AND($O$8="YES_NO",OR(LOWER(LEFT(AT42&amp;"",2))="да",AT42=1)),AND($O$8="THRESHOLD_GE",IF(ISNUMBER(AT42),AT42,0)&gt;=$O$11),AND($O$8="THRESHOLD_GT",IF(ISNUMBER(AT42),AT42,0)&gt;$O$11),AND($O$8="THRESHOLD_LE",IF(ISNUMBER(AT42),AT42,0)&lt;=$O$11),AND($O$8="THRESHOLD_LT",IF(ISNUMBER(AT42),AT42,0)&lt;$O$11),AND($O$8="CHANGE_PCT_GE",IF(IF(ISNUMBER(BY42),BY42,0)=0,IF(ISNUMBER(AT42),AT42,0)&gt;0,(IF(ISNUMBER(AT42),AT42,0)-IF(ISNUMBER(BY42),BY42,0))/ABS(IF(ISNUMBER(BY42),BY42,0))&gt;=$O$11)),AND($O$8="CHANGE_ABS_GE",ABS(IF(ISNUMBER(AT42),AT42,0)-IF(ISNUMBER(BY42),BY42,0))&gt;=$O$11),AND($O$8="COUNT_LT",IF(ISNUMBER(AT42),AT42,0)&lt;$O$11),AND($O$8="COUNT_LE",IF(ISNUMBER(AT42),AT42,0)&lt;=$O$11),AND($O$8="AND_YES",OR(LOWER(LEFT(AT42&amp;"",2))="да",AT42=1),OR(LOWER(LEFT(BY42&amp;"",2))="да",BY42=1)),AND($O$8="OR_YES",OR(OR(LOWER(LEFT(AT42&amp;"",2))="да",AT42=1),OR(LOWER(LEFT(BY42&amp;"",2))="да",BY42=1)))),$O$14,$O$15))))))))))</f>
        <v/>
      </c>
      <c r="P42" s="19" t="str">
        <f>IF($A42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42="#FIELD",AU42="",AND(OR($P$8="CHANGE_PCT_GE",$P$8="CHANGE_ABS_GE",$P$8="COUNT_FLAG_RULE",$P$8="AND_YES",$P$8="OR_YES"),OR(BZ42="#FIELD",BZ42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42)))),IF($P$18="LOW_MU",MAX(Настройки!$B$14,$P$16),IF($P$18="NEUTRAL",Настройки!$B$15,IF($P$18="IGNORE","IGNORE",IF(OR(AU42="#FIELD",BZ42="#FIELD"),"Поле не найдено","Недостаточно данных")))),IF($P$8="SIGMOID_INC",MAX(Настройки!$B$14,$P$16+($P$17-$P$16)/(1+EXP(-$P$12*(IF(ISNUMBER(AU42),AU42,0)-$P$11)))),IF($P$8="SIGMOID_DEC",MAX(Настройки!$B$14,$P$16+($P$17-$P$16)/(1+EXP($P$12*(IF(ISNUMBER(AU42),AU42,0)-$P$11)))),IF($P$8="TOP_PERCENT",IF((COUNTIF(INDEX(Данные!$A$7:$CV$106,0,MATCH($P$9,Данные!$A$6:$CV$6,0)),"&gt;"&amp;IF(ISNUMBER(AU42),AU42,0))+COUNTIFS(INDEX(Данные!$A$7:$CV$106,0,MATCH($P$9,Данные!$A$6:$CV$6,0)),IF(ISNUMBER(AU42),AU42,0),Данные!$A$7:$A$106,"&lt;"&amp;$A42)+1)/COUNT(INDEX(Данные!$A$7:$CV$106,0,MATCH($P$9,Данные!$A$6:$CV$6,0)))&lt;=$P$11,$P$14,$P$15),IF($P$8="MANUAL_MU",MAX(Настройки!$B$14,MIN(1,IF(ISNUMBER(AU42),AU42,0))),IF($P$8="COUNT_FLAG_RULE",IF(IF(ISNUMBER(AU42),AU42,0)&lt;=$P$11,$P$14,IF(IF(ISNUMBER(AU42),AU42,0)&gt;=$P$12,$P$15,IF(OR(LOWER(LEFT(BZ42&amp;"",2))="да",BZ42=1),$P$13,$P$15))),IF(OR(AND($P$8="YES_NO",OR(LOWER(LEFT(AU42&amp;"",2))="да",AU42=1)),AND($P$8="THRESHOLD_GE",IF(ISNUMBER(AU42),AU42,0)&gt;=$P$11),AND($P$8="THRESHOLD_GT",IF(ISNUMBER(AU42),AU42,0)&gt;$P$11),AND($P$8="THRESHOLD_LE",IF(ISNUMBER(AU42),AU42,0)&lt;=$P$11),AND($P$8="THRESHOLD_LT",IF(ISNUMBER(AU42),AU42,0)&lt;$P$11),AND($P$8="CHANGE_PCT_GE",IF(IF(ISNUMBER(BZ42),BZ42,0)=0,IF(ISNUMBER(AU42),AU42,0)&gt;0,(IF(ISNUMBER(AU42),AU42,0)-IF(ISNUMBER(BZ42),BZ42,0))/ABS(IF(ISNUMBER(BZ42),BZ42,0))&gt;=$P$11)),AND($P$8="CHANGE_ABS_GE",ABS(IF(ISNUMBER(AU42),AU42,0)-IF(ISNUMBER(BZ42),BZ42,0))&gt;=$P$11),AND($P$8="COUNT_LT",IF(ISNUMBER(AU42),AU42,0)&lt;$P$11),AND($P$8="COUNT_LE",IF(ISNUMBER(AU42),AU42,0)&lt;=$P$11),AND($P$8="AND_YES",OR(LOWER(LEFT(AU42&amp;"",2))="да",AU42=1),OR(LOWER(LEFT(BZ42&amp;"",2))="да",BZ42=1)),AND($P$8="OR_YES",OR(OR(LOWER(LEFT(AU42&amp;"",2))="да",AU42=1),OR(LOWER(LEFT(BZ42&amp;"",2))="да",BZ42=1)))),$P$14,$P$15))))))))))</f>
        <v/>
      </c>
      <c r="Q42" s="19" t="str">
        <f>IF($A42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42="#FIELD",AV42="",AND(OR($Q$8="CHANGE_PCT_GE",$Q$8="CHANGE_ABS_GE",$Q$8="COUNT_FLAG_RULE",$Q$8="AND_YES",$Q$8="OR_YES"),OR(CA42="#FIELD",CA42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42)))),IF($Q$18="LOW_MU",MAX(Настройки!$B$14,$Q$16),IF($Q$18="NEUTRAL",Настройки!$B$15,IF($Q$18="IGNORE","IGNORE",IF(OR(AV42="#FIELD",CA42="#FIELD"),"Поле не найдено","Недостаточно данных")))),IF($Q$8="SIGMOID_INC",MAX(Настройки!$B$14,$Q$16+($Q$17-$Q$16)/(1+EXP(-$Q$12*(IF(ISNUMBER(AV42),AV42,0)-$Q$11)))),IF($Q$8="SIGMOID_DEC",MAX(Настройки!$B$14,$Q$16+($Q$17-$Q$16)/(1+EXP($Q$12*(IF(ISNUMBER(AV42),AV42,0)-$Q$11)))),IF($Q$8="TOP_PERCENT",IF((COUNTIF(INDEX(Данные!$A$7:$CV$106,0,MATCH($Q$9,Данные!$A$6:$CV$6,0)),"&gt;"&amp;IF(ISNUMBER(AV42),AV42,0))+COUNTIFS(INDEX(Данные!$A$7:$CV$106,0,MATCH($Q$9,Данные!$A$6:$CV$6,0)),IF(ISNUMBER(AV42),AV42,0),Данные!$A$7:$A$106,"&lt;"&amp;$A42)+1)/COUNT(INDEX(Данные!$A$7:$CV$106,0,MATCH($Q$9,Данные!$A$6:$CV$6,0)))&lt;=$Q$11,$Q$14,$Q$15),IF($Q$8="MANUAL_MU",MAX(Настройки!$B$14,MIN(1,IF(ISNUMBER(AV42),AV42,0))),IF($Q$8="COUNT_FLAG_RULE",IF(IF(ISNUMBER(AV42),AV42,0)&lt;=$Q$11,$Q$14,IF(IF(ISNUMBER(AV42),AV42,0)&gt;=$Q$12,$Q$15,IF(OR(LOWER(LEFT(CA42&amp;"",2))="да",CA42=1),$Q$13,$Q$15))),IF(OR(AND($Q$8="YES_NO",OR(LOWER(LEFT(AV42&amp;"",2))="да",AV42=1)),AND($Q$8="THRESHOLD_GE",IF(ISNUMBER(AV42),AV42,0)&gt;=$Q$11),AND($Q$8="THRESHOLD_GT",IF(ISNUMBER(AV42),AV42,0)&gt;$Q$11),AND($Q$8="THRESHOLD_LE",IF(ISNUMBER(AV42),AV42,0)&lt;=$Q$11),AND($Q$8="THRESHOLD_LT",IF(ISNUMBER(AV42),AV42,0)&lt;$Q$11),AND($Q$8="CHANGE_PCT_GE",IF(IF(ISNUMBER(CA42),CA42,0)=0,IF(ISNUMBER(AV42),AV42,0)&gt;0,(IF(ISNUMBER(AV42),AV42,0)-IF(ISNUMBER(CA42),CA42,0))/ABS(IF(ISNUMBER(CA42),CA42,0))&gt;=$Q$11)),AND($Q$8="CHANGE_ABS_GE",ABS(IF(ISNUMBER(AV42),AV42,0)-IF(ISNUMBER(CA42),CA42,0))&gt;=$Q$11),AND($Q$8="COUNT_LT",IF(ISNUMBER(AV42),AV42,0)&lt;$Q$11),AND($Q$8="COUNT_LE",IF(ISNUMBER(AV42),AV42,0)&lt;=$Q$11),AND($Q$8="AND_YES",OR(LOWER(LEFT(AV42&amp;"",2))="да",AV42=1),OR(LOWER(LEFT(CA42&amp;"",2))="да",CA42=1)),AND($Q$8="OR_YES",OR(OR(LOWER(LEFT(AV42&amp;"",2))="да",AV42=1),OR(LOWER(LEFT(CA42&amp;"",2))="да",CA42=1)))),$Q$14,$Q$15))))))))))</f>
        <v/>
      </c>
      <c r="R42" s="69" t="str">
        <f>IF($A42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42="#FIELD",AW42="",AND(OR($R$8="CHANGE_PCT_GE",$R$8="CHANGE_ABS_GE",$R$8="COUNT_FLAG_RULE",$R$8="AND_YES",$R$8="OR_YES"),OR(CB42="#FIELD",CB42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42)))),IF($R$18="LOW_MU",MAX(Настройки!$B$14,$R$16),IF($R$18="NEUTRAL",Настройки!$B$15,IF($R$18="IGNORE","IGNORE",IF(OR(AW42="#FIELD",CB42="#FIELD"),"Поле не найдено","Недостаточно данных")))),IF($R$8="SIGMOID_INC",MAX(Настройки!$B$14,$R$16+($R$17-$R$16)/(1+EXP(-$R$12*(IF(ISNUMBER(AW42),AW42,0)-$R$11)))),IF($R$8="SIGMOID_DEC",MAX(Настройки!$B$14,$R$16+($R$17-$R$16)/(1+EXP($R$12*(IF(ISNUMBER(AW42),AW42,0)-$R$11)))),IF($R$8="TOP_PERCENT",IF((COUNTIF(INDEX(Данные!$A$7:$CV$106,0,MATCH($R$9,Данные!$A$6:$CV$6,0)),"&gt;"&amp;IF(ISNUMBER(AW42),AW42,0))+COUNTIFS(INDEX(Данные!$A$7:$CV$106,0,MATCH($R$9,Данные!$A$6:$CV$6,0)),IF(ISNUMBER(AW42),AW42,0),Данные!$A$7:$A$106,"&lt;"&amp;$A42)+1)/COUNT(INDEX(Данные!$A$7:$CV$106,0,MATCH($R$9,Данные!$A$6:$CV$6,0)))&lt;=$R$11,$R$14,$R$15),IF($R$8="MANUAL_MU",MAX(Настройки!$B$14,MIN(1,IF(ISNUMBER(AW42),AW42,0))),IF($R$8="COUNT_FLAG_RULE",IF(IF(ISNUMBER(AW42),AW42,0)&lt;=$R$11,$R$14,IF(IF(ISNUMBER(AW42),AW42,0)&gt;=$R$12,$R$15,IF(OR(LOWER(LEFT(CB42&amp;"",2))="да",CB42=1),$R$13,$R$15))),IF(OR(AND($R$8="YES_NO",OR(LOWER(LEFT(AW42&amp;"",2))="да",AW42=1)),AND($R$8="THRESHOLD_GE",IF(ISNUMBER(AW42),AW42,0)&gt;=$R$11),AND($R$8="THRESHOLD_GT",IF(ISNUMBER(AW42),AW42,0)&gt;$R$11),AND($R$8="THRESHOLD_LE",IF(ISNUMBER(AW42),AW42,0)&lt;=$R$11),AND($R$8="THRESHOLD_LT",IF(ISNUMBER(AW42),AW42,0)&lt;$R$11),AND($R$8="CHANGE_PCT_GE",IF(IF(ISNUMBER(CB42),CB42,0)=0,IF(ISNUMBER(AW42),AW42,0)&gt;0,(IF(ISNUMBER(AW42),AW42,0)-IF(ISNUMBER(CB42),CB42,0))/ABS(IF(ISNUMBER(CB42),CB42,0))&gt;=$R$11)),AND($R$8="CHANGE_ABS_GE",ABS(IF(ISNUMBER(AW42),AW42,0)-IF(ISNUMBER(CB42),CB42,0))&gt;=$R$11),AND($R$8="COUNT_LT",IF(ISNUMBER(AW42),AW42,0)&lt;$R$11),AND($R$8="COUNT_LE",IF(ISNUMBER(AW42),AW42,0)&lt;=$R$11),AND($R$8="AND_YES",OR(LOWER(LEFT(AW42&amp;"",2))="да",AW42=1),OR(LOWER(LEFT(CB42&amp;"",2))="да",CB42=1)),AND($R$8="OR_YES",OR(OR(LOWER(LEFT(AW42&amp;"",2))="да",AW42=1),OR(LOWER(LEFT(CB42&amp;"",2))="да",CB42=1)))),$R$14,$R$15))))))))))</f>
        <v/>
      </c>
      <c r="S42" s="70" t="str">
        <f>IF($A42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42="#FIELD",AX42="",AND(OR($S$8="CHANGE_PCT_GE",$S$8="CHANGE_ABS_GE",$S$8="COUNT_FLAG_RULE",$S$8="AND_YES",$S$8="OR_YES"),OR(CC42="#FIELD",CC42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42)))),IF($S$18="LOW_MU",MAX(Настройки!$B$14,$S$16),IF($S$18="NEUTRAL",Настройки!$B$15,IF($S$18="IGNORE","IGNORE",IF(OR(AX42="#FIELD",CC42="#FIELD"),"Поле не найдено","Недостаточно данных")))),IF($S$8="SIGMOID_INC",MAX(Настройки!$B$14,$S$16+($S$17-$S$16)/(1+EXP(-$S$12*(IF(ISNUMBER(AX42),AX42,0)-$S$11)))),IF($S$8="SIGMOID_DEC",MAX(Настройки!$B$14,$S$16+($S$17-$S$16)/(1+EXP($S$12*(IF(ISNUMBER(AX42),AX42,0)-$S$11)))),IF($S$8="TOP_PERCENT",IF((COUNTIF(INDEX(Данные!$A$7:$CV$106,0,MATCH($S$9,Данные!$A$6:$CV$6,0)),"&gt;"&amp;IF(ISNUMBER(AX42),AX42,0))+COUNTIFS(INDEX(Данные!$A$7:$CV$106,0,MATCH($S$9,Данные!$A$6:$CV$6,0)),IF(ISNUMBER(AX42),AX42,0),Данные!$A$7:$A$106,"&lt;"&amp;$A42)+1)/COUNT(INDEX(Данные!$A$7:$CV$106,0,MATCH($S$9,Данные!$A$6:$CV$6,0)))&lt;=$S$11,$S$14,$S$15),IF($S$8="MANUAL_MU",MAX(Настройки!$B$14,MIN(1,IF(ISNUMBER(AX42),AX42,0))),IF($S$8="COUNT_FLAG_RULE",IF(IF(ISNUMBER(AX42),AX42,0)&lt;=$S$11,$S$14,IF(IF(ISNUMBER(AX42),AX42,0)&gt;=$S$12,$S$15,IF(OR(LOWER(LEFT(CC42&amp;"",2))="да",CC42=1),$S$13,$S$15))),IF(OR(AND($S$8="YES_NO",OR(LOWER(LEFT(AX42&amp;"",2))="да",AX42=1)),AND($S$8="THRESHOLD_GE",IF(ISNUMBER(AX42),AX42,0)&gt;=$S$11),AND($S$8="THRESHOLD_GT",IF(ISNUMBER(AX42),AX42,0)&gt;$S$11),AND($S$8="THRESHOLD_LE",IF(ISNUMBER(AX42),AX42,0)&lt;=$S$11),AND($S$8="THRESHOLD_LT",IF(ISNUMBER(AX42),AX42,0)&lt;$S$11),AND($S$8="CHANGE_PCT_GE",IF(IF(ISNUMBER(CC42),CC42,0)=0,IF(ISNUMBER(AX42),AX42,0)&gt;0,(IF(ISNUMBER(AX42),AX42,0)-IF(ISNUMBER(CC42),CC42,0))/ABS(IF(ISNUMBER(CC42),CC42,0))&gt;=$S$11)),AND($S$8="CHANGE_ABS_GE",ABS(IF(ISNUMBER(AX42),AX42,0)-IF(ISNUMBER(CC42),CC42,0))&gt;=$S$11),AND($S$8="COUNT_LT",IF(ISNUMBER(AX42),AX42,0)&lt;$S$11),AND($S$8="COUNT_LE",IF(ISNUMBER(AX42),AX42,0)&lt;=$S$11),AND($S$8="AND_YES",OR(LOWER(LEFT(AX42&amp;"",2))="да",AX42=1),OR(LOWER(LEFT(CC42&amp;"",2))="да",CC42=1)),AND($S$8="OR_YES",OR(OR(LOWER(LEFT(AX42&amp;"",2))="да",AX42=1),OR(LOWER(LEFT(CC42&amp;"",2))="да",CC42=1)))),$S$14,$S$15))))))))))</f>
        <v/>
      </c>
      <c r="T42" s="70" t="str">
        <f>IF($A42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42="#FIELD",AY42="",AND(OR($T$8="CHANGE_PCT_GE",$T$8="CHANGE_ABS_GE",$T$8="COUNT_FLAG_RULE",$T$8="AND_YES",$T$8="OR_YES"),OR(CD42="#FIELD",CD42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42)))),IF($T$18="LOW_MU",MAX(Настройки!$B$14,$T$16),IF($T$18="NEUTRAL",Настройки!$B$15,IF($T$18="IGNORE","IGNORE",IF(OR(AY42="#FIELD",CD42="#FIELD"),"Поле не найдено","Недостаточно данных")))),IF($T$8="SIGMOID_INC",MAX(Настройки!$B$14,$T$16+($T$17-$T$16)/(1+EXP(-$T$12*(IF(ISNUMBER(AY42),AY42,0)-$T$11)))),IF($T$8="SIGMOID_DEC",MAX(Настройки!$B$14,$T$16+($T$17-$T$16)/(1+EXP($T$12*(IF(ISNUMBER(AY42),AY42,0)-$T$11)))),IF($T$8="TOP_PERCENT",IF((COUNTIF(INDEX(Данные!$A$7:$CV$106,0,MATCH($T$9,Данные!$A$6:$CV$6,0)),"&gt;"&amp;IF(ISNUMBER(AY42),AY42,0))+COUNTIFS(INDEX(Данные!$A$7:$CV$106,0,MATCH($T$9,Данные!$A$6:$CV$6,0)),IF(ISNUMBER(AY42),AY42,0),Данные!$A$7:$A$106,"&lt;"&amp;$A42)+1)/COUNT(INDEX(Данные!$A$7:$CV$106,0,MATCH($T$9,Данные!$A$6:$CV$6,0)))&lt;=$T$11,$T$14,$T$15),IF($T$8="MANUAL_MU",MAX(Настройки!$B$14,MIN(1,IF(ISNUMBER(AY42),AY42,0))),IF($T$8="COUNT_FLAG_RULE",IF(IF(ISNUMBER(AY42),AY42,0)&lt;=$T$11,$T$14,IF(IF(ISNUMBER(AY42),AY42,0)&gt;=$T$12,$T$15,IF(OR(LOWER(LEFT(CD42&amp;"",2))="да",CD42=1),$T$13,$T$15))),IF(OR(AND($T$8="YES_NO",OR(LOWER(LEFT(AY42&amp;"",2))="да",AY42=1)),AND($T$8="THRESHOLD_GE",IF(ISNUMBER(AY42),AY42,0)&gt;=$T$11),AND($T$8="THRESHOLD_GT",IF(ISNUMBER(AY42),AY42,0)&gt;$T$11),AND($T$8="THRESHOLD_LE",IF(ISNUMBER(AY42),AY42,0)&lt;=$T$11),AND($T$8="THRESHOLD_LT",IF(ISNUMBER(AY42),AY42,0)&lt;$T$11),AND($T$8="CHANGE_PCT_GE",IF(IF(ISNUMBER(CD42),CD42,0)=0,IF(ISNUMBER(AY42),AY42,0)&gt;0,(IF(ISNUMBER(AY42),AY42,0)-IF(ISNUMBER(CD42),CD42,0))/ABS(IF(ISNUMBER(CD42),CD42,0))&gt;=$T$11)),AND($T$8="CHANGE_ABS_GE",ABS(IF(ISNUMBER(AY42),AY42,0)-IF(ISNUMBER(CD42),CD42,0))&gt;=$T$11),AND($T$8="COUNT_LT",IF(ISNUMBER(AY42),AY42,0)&lt;$T$11),AND($T$8="COUNT_LE",IF(ISNUMBER(AY42),AY42,0)&lt;=$T$11),AND($T$8="AND_YES",OR(LOWER(LEFT(AY42&amp;"",2))="да",AY42=1),OR(LOWER(LEFT(CD42&amp;"",2))="да",CD42=1)),AND($T$8="OR_YES",OR(OR(LOWER(LEFT(AY42&amp;"",2))="да",AY42=1),OR(LOWER(LEFT(CD42&amp;"",2))="да",CD42=1)))),$T$14,$T$15))))))))))</f>
        <v/>
      </c>
      <c r="U42" s="70" t="str">
        <f>IF($A42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42="#FIELD",AZ42="",AND(OR($U$8="CHANGE_PCT_GE",$U$8="CHANGE_ABS_GE",$U$8="COUNT_FLAG_RULE",$U$8="AND_YES",$U$8="OR_YES"),OR(CE42="#FIELD",CE42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42)))),IF($U$18="LOW_MU",MAX(Настройки!$B$14,$U$16),IF($U$18="NEUTRAL",Настройки!$B$15,IF($U$18="IGNORE","IGNORE",IF(OR(AZ42="#FIELD",CE42="#FIELD"),"Поле не найдено","Недостаточно данных")))),IF($U$8="SIGMOID_INC",MAX(Настройки!$B$14,$U$16+($U$17-$U$16)/(1+EXP(-$U$12*(IF(ISNUMBER(AZ42),AZ42,0)-$U$11)))),IF($U$8="SIGMOID_DEC",MAX(Настройки!$B$14,$U$16+($U$17-$U$16)/(1+EXP($U$12*(IF(ISNUMBER(AZ42),AZ42,0)-$U$11)))),IF($U$8="TOP_PERCENT",IF((COUNTIF(INDEX(Данные!$A$7:$CV$106,0,MATCH($U$9,Данные!$A$6:$CV$6,0)),"&gt;"&amp;IF(ISNUMBER(AZ42),AZ42,0))+COUNTIFS(INDEX(Данные!$A$7:$CV$106,0,MATCH($U$9,Данные!$A$6:$CV$6,0)),IF(ISNUMBER(AZ42),AZ42,0),Данные!$A$7:$A$106,"&lt;"&amp;$A42)+1)/COUNT(INDEX(Данные!$A$7:$CV$106,0,MATCH($U$9,Данные!$A$6:$CV$6,0)))&lt;=$U$11,$U$14,$U$15),IF($U$8="MANUAL_MU",MAX(Настройки!$B$14,MIN(1,IF(ISNUMBER(AZ42),AZ42,0))),IF($U$8="COUNT_FLAG_RULE",IF(IF(ISNUMBER(AZ42),AZ42,0)&lt;=$U$11,$U$14,IF(IF(ISNUMBER(AZ42),AZ42,0)&gt;=$U$12,$U$15,IF(OR(LOWER(LEFT(CE42&amp;"",2))="да",CE42=1),$U$13,$U$15))),IF(OR(AND($U$8="YES_NO",OR(LOWER(LEFT(AZ42&amp;"",2))="да",AZ42=1)),AND($U$8="THRESHOLD_GE",IF(ISNUMBER(AZ42),AZ42,0)&gt;=$U$11),AND($U$8="THRESHOLD_GT",IF(ISNUMBER(AZ42),AZ42,0)&gt;$U$11),AND($U$8="THRESHOLD_LE",IF(ISNUMBER(AZ42),AZ42,0)&lt;=$U$11),AND($U$8="THRESHOLD_LT",IF(ISNUMBER(AZ42),AZ42,0)&lt;$U$11),AND($U$8="CHANGE_PCT_GE",IF(IF(ISNUMBER(CE42),CE42,0)=0,IF(ISNUMBER(AZ42),AZ42,0)&gt;0,(IF(ISNUMBER(AZ42),AZ42,0)-IF(ISNUMBER(CE42),CE42,0))/ABS(IF(ISNUMBER(CE42),CE42,0))&gt;=$U$11)),AND($U$8="CHANGE_ABS_GE",ABS(IF(ISNUMBER(AZ42),AZ42,0)-IF(ISNUMBER(CE42),CE42,0))&gt;=$U$11),AND($U$8="COUNT_LT",IF(ISNUMBER(AZ42),AZ42,0)&lt;$U$11),AND($U$8="COUNT_LE",IF(ISNUMBER(AZ42),AZ42,0)&lt;=$U$11),AND($U$8="AND_YES",OR(LOWER(LEFT(AZ42&amp;"",2))="да",AZ42=1),OR(LOWER(LEFT(CE42&amp;"",2))="да",CE42=1)),AND($U$8="OR_YES",OR(OR(LOWER(LEFT(AZ42&amp;"",2))="да",AZ42=1),OR(LOWER(LEFT(CE42&amp;"",2))="да",CE42=1)))),$U$14,$U$15))))))))))</f>
        <v/>
      </c>
      <c r="V42" s="70" t="str">
        <f>IF($A42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42="#FIELD",BA42="",AND(OR($V$8="CHANGE_PCT_GE",$V$8="CHANGE_ABS_GE",$V$8="COUNT_FLAG_RULE",$V$8="AND_YES",$V$8="OR_YES"),OR(CF42="#FIELD",CF42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42)))),IF($V$18="LOW_MU",MAX(Настройки!$B$14,$V$16),IF($V$18="NEUTRAL",Настройки!$B$15,IF($V$18="IGNORE","IGNORE",IF(OR(BA42="#FIELD",CF42="#FIELD"),"Поле не найдено","Недостаточно данных")))),IF($V$8="SIGMOID_INC",MAX(Настройки!$B$14,$V$16+($V$17-$V$16)/(1+EXP(-$V$12*(IF(ISNUMBER(BA42),BA42,0)-$V$11)))),IF($V$8="SIGMOID_DEC",MAX(Настройки!$B$14,$V$16+($V$17-$V$16)/(1+EXP($V$12*(IF(ISNUMBER(BA42),BA42,0)-$V$11)))),IF($V$8="TOP_PERCENT",IF((COUNTIF(INDEX(Данные!$A$7:$CV$106,0,MATCH($V$9,Данные!$A$6:$CV$6,0)),"&gt;"&amp;IF(ISNUMBER(BA42),BA42,0))+COUNTIFS(INDEX(Данные!$A$7:$CV$106,0,MATCH($V$9,Данные!$A$6:$CV$6,0)),IF(ISNUMBER(BA42),BA42,0),Данные!$A$7:$A$106,"&lt;"&amp;$A42)+1)/COUNT(INDEX(Данные!$A$7:$CV$106,0,MATCH($V$9,Данные!$A$6:$CV$6,0)))&lt;=$V$11,$V$14,$V$15),IF($V$8="MANUAL_MU",MAX(Настройки!$B$14,MIN(1,IF(ISNUMBER(BA42),BA42,0))),IF($V$8="COUNT_FLAG_RULE",IF(IF(ISNUMBER(BA42),BA42,0)&lt;=$V$11,$V$14,IF(IF(ISNUMBER(BA42),BA42,0)&gt;=$V$12,$V$15,IF(OR(LOWER(LEFT(CF42&amp;"",2))="да",CF42=1),$V$13,$V$15))),IF(OR(AND($V$8="YES_NO",OR(LOWER(LEFT(BA42&amp;"",2))="да",BA42=1)),AND($V$8="THRESHOLD_GE",IF(ISNUMBER(BA42),BA42,0)&gt;=$V$11),AND($V$8="THRESHOLD_GT",IF(ISNUMBER(BA42),BA42,0)&gt;$V$11),AND($V$8="THRESHOLD_LE",IF(ISNUMBER(BA42),BA42,0)&lt;=$V$11),AND($V$8="THRESHOLD_LT",IF(ISNUMBER(BA42),BA42,0)&lt;$V$11),AND($V$8="CHANGE_PCT_GE",IF(IF(ISNUMBER(CF42),CF42,0)=0,IF(ISNUMBER(BA42),BA42,0)&gt;0,(IF(ISNUMBER(BA42),BA42,0)-IF(ISNUMBER(CF42),CF42,0))/ABS(IF(ISNUMBER(CF42),CF42,0))&gt;=$V$11)),AND($V$8="CHANGE_ABS_GE",ABS(IF(ISNUMBER(BA42),BA42,0)-IF(ISNUMBER(CF42),CF42,0))&gt;=$V$11),AND($V$8="COUNT_LT",IF(ISNUMBER(BA42),BA42,0)&lt;$V$11),AND($V$8="COUNT_LE",IF(ISNUMBER(BA42),BA42,0)&lt;=$V$11),AND($V$8="AND_YES",OR(LOWER(LEFT(BA42&amp;"",2))="да",BA42=1),OR(LOWER(LEFT(CF42&amp;"",2))="да",CF42=1)),AND($V$8="OR_YES",OR(OR(LOWER(LEFT(BA42&amp;"",2))="да",BA42=1),OR(LOWER(LEFT(CF42&amp;"",2))="да",CF42=1)))),$V$14,$V$15))))))))))</f>
        <v/>
      </c>
      <c r="W42" s="70" t="str">
        <f>IF($A42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42="#FIELD",BB42="",AND(OR($W$8="CHANGE_PCT_GE",$W$8="CHANGE_ABS_GE",$W$8="COUNT_FLAG_RULE",$W$8="AND_YES",$W$8="OR_YES"),OR(CG42="#FIELD",CG42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42)))),IF($W$18="LOW_MU",MAX(Настройки!$B$14,$W$16),IF($W$18="NEUTRAL",Настройки!$B$15,IF($W$18="IGNORE","IGNORE",IF(OR(BB42="#FIELD",CG42="#FIELD"),"Поле не найдено","Недостаточно данных")))),IF($W$8="SIGMOID_INC",MAX(Настройки!$B$14,$W$16+($W$17-$W$16)/(1+EXP(-$W$12*(IF(ISNUMBER(BB42),BB42,0)-$W$11)))),IF($W$8="SIGMOID_DEC",MAX(Настройки!$B$14,$W$16+($W$17-$W$16)/(1+EXP($W$12*(IF(ISNUMBER(BB42),BB42,0)-$W$11)))),IF($W$8="TOP_PERCENT",IF((COUNTIF(INDEX(Данные!$A$7:$CV$106,0,MATCH($W$9,Данные!$A$6:$CV$6,0)),"&gt;"&amp;IF(ISNUMBER(BB42),BB42,0))+COUNTIFS(INDEX(Данные!$A$7:$CV$106,0,MATCH($W$9,Данные!$A$6:$CV$6,0)),IF(ISNUMBER(BB42),BB42,0),Данные!$A$7:$A$106,"&lt;"&amp;$A42)+1)/COUNT(INDEX(Данные!$A$7:$CV$106,0,MATCH($W$9,Данные!$A$6:$CV$6,0)))&lt;=$W$11,$W$14,$W$15),IF($W$8="MANUAL_MU",MAX(Настройки!$B$14,MIN(1,IF(ISNUMBER(BB42),BB42,0))),IF($W$8="COUNT_FLAG_RULE",IF(IF(ISNUMBER(BB42),BB42,0)&lt;=$W$11,$W$14,IF(IF(ISNUMBER(BB42),BB42,0)&gt;=$W$12,$W$15,IF(OR(LOWER(LEFT(CG42&amp;"",2))="да",CG42=1),$W$13,$W$15))),IF(OR(AND($W$8="YES_NO",OR(LOWER(LEFT(BB42&amp;"",2))="да",BB42=1)),AND($W$8="THRESHOLD_GE",IF(ISNUMBER(BB42),BB42,0)&gt;=$W$11),AND($W$8="THRESHOLD_GT",IF(ISNUMBER(BB42),BB42,0)&gt;$W$11),AND($W$8="THRESHOLD_LE",IF(ISNUMBER(BB42),BB42,0)&lt;=$W$11),AND($W$8="THRESHOLD_LT",IF(ISNUMBER(BB42),BB42,0)&lt;$W$11),AND($W$8="CHANGE_PCT_GE",IF(IF(ISNUMBER(CG42),CG42,0)=0,IF(ISNUMBER(BB42),BB42,0)&gt;0,(IF(ISNUMBER(BB42),BB42,0)-IF(ISNUMBER(CG42),CG42,0))/ABS(IF(ISNUMBER(CG42),CG42,0))&gt;=$W$11)),AND($W$8="CHANGE_ABS_GE",ABS(IF(ISNUMBER(BB42),BB42,0)-IF(ISNUMBER(CG42),CG42,0))&gt;=$W$11),AND($W$8="COUNT_LT",IF(ISNUMBER(BB42),BB42,0)&lt;$W$11),AND($W$8="COUNT_LE",IF(ISNUMBER(BB42),BB42,0)&lt;=$W$11),AND($W$8="AND_YES",OR(LOWER(LEFT(BB42&amp;"",2))="да",BB42=1),OR(LOWER(LEFT(CG42&amp;"",2))="да",CG42=1)),AND($W$8="OR_YES",OR(OR(LOWER(LEFT(BB42&amp;"",2))="да",BB42=1),OR(LOWER(LEFT(CG42&amp;"",2))="да",CG42=1)))),$W$14,$W$15))))))))))</f>
        <v/>
      </c>
      <c r="X42" s="70" t="str">
        <f>IF($A42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42="#FIELD",BC42="",AND(OR($X$8="CHANGE_PCT_GE",$X$8="CHANGE_ABS_GE",$X$8="COUNT_FLAG_RULE",$X$8="AND_YES",$X$8="OR_YES"),OR(CH42="#FIELD",CH42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42)))),IF($X$18="LOW_MU",MAX(Настройки!$B$14,$X$16),IF($X$18="NEUTRAL",Настройки!$B$15,IF($X$18="IGNORE","IGNORE",IF(OR(BC42="#FIELD",CH42="#FIELD"),"Поле не найдено","Недостаточно данных")))),IF($X$8="SIGMOID_INC",MAX(Настройки!$B$14,$X$16+($X$17-$X$16)/(1+EXP(-$X$12*(IF(ISNUMBER(BC42),BC42,0)-$X$11)))),IF($X$8="SIGMOID_DEC",MAX(Настройки!$B$14,$X$16+($X$17-$X$16)/(1+EXP($X$12*(IF(ISNUMBER(BC42),BC42,0)-$X$11)))),IF($X$8="TOP_PERCENT",IF((COUNTIF(INDEX(Данные!$A$7:$CV$106,0,MATCH($X$9,Данные!$A$6:$CV$6,0)),"&gt;"&amp;IF(ISNUMBER(BC42),BC42,0))+COUNTIFS(INDEX(Данные!$A$7:$CV$106,0,MATCH($X$9,Данные!$A$6:$CV$6,0)),IF(ISNUMBER(BC42),BC42,0),Данные!$A$7:$A$106,"&lt;"&amp;$A42)+1)/COUNT(INDEX(Данные!$A$7:$CV$106,0,MATCH($X$9,Данные!$A$6:$CV$6,0)))&lt;=$X$11,$X$14,$X$15),IF($X$8="MANUAL_MU",MAX(Настройки!$B$14,MIN(1,IF(ISNUMBER(BC42),BC42,0))),IF($X$8="COUNT_FLAG_RULE",IF(IF(ISNUMBER(BC42),BC42,0)&lt;=$X$11,$X$14,IF(IF(ISNUMBER(BC42),BC42,0)&gt;=$X$12,$X$15,IF(OR(LOWER(LEFT(CH42&amp;"",2))="да",CH42=1),$X$13,$X$15))),IF(OR(AND($X$8="YES_NO",OR(LOWER(LEFT(BC42&amp;"",2))="да",BC42=1)),AND($X$8="THRESHOLD_GE",IF(ISNUMBER(BC42),BC42,0)&gt;=$X$11),AND($X$8="THRESHOLD_GT",IF(ISNUMBER(BC42),BC42,0)&gt;$X$11),AND($X$8="THRESHOLD_LE",IF(ISNUMBER(BC42),BC42,0)&lt;=$X$11),AND($X$8="THRESHOLD_LT",IF(ISNUMBER(BC42),BC42,0)&lt;$X$11),AND($X$8="CHANGE_PCT_GE",IF(IF(ISNUMBER(CH42),CH42,0)=0,IF(ISNUMBER(BC42),BC42,0)&gt;0,(IF(ISNUMBER(BC42),BC42,0)-IF(ISNUMBER(CH42),CH42,0))/ABS(IF(ISNUMBER(CH42),CH42,0))&gt;=$X$11)),AND($X$8="CHANGE_ABS_GE",ABS(IF(ISNUMBER(BC42),BC42,0)-IF(ISNUMBER(CH42),CH42,0))&gt;=$X$11),AND($X$8="COUNT_LT",IF(ISNUMBER(BC42),BC42,0)&lt;$X$11),AND($X$8="COUNT_LE",IF(ISNUMBER(BC42),BC42,0)&lt;=$X$11),AND($X$8="AND_YES",OR(LOWER(LEFT(BC42&amp;"",2))="да",BC42=1),OR(LOWER(LEFT(CH42&amp;"",2))="да",CH42=1)),AND($X$8="OR_YES",OR(OR(LOWER(LEFT(BC42&amp;"",2))="да",BC42=1),OR(LOWER(LEFT(CH42&amp;"",2))="да",CH42=1)))),$X$14,$X$15))))))))))</f>
        <v/>
      </c>
      <c r="Y42" s="70" t="str">
        <f>IF($A42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42="#FIELD",BD42="",AND(OR($Y$8="CHANGE_PCT_GE",$Y$8="CHANGE_ABS_GE",$Y$8="COUNT_FLAG_RULE",$Y$8="AND_YES",$Y$8="OR_YES"),OR(CI42="#FIELD",CI42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42)))),IF($Y$18="LOW_MU",MAX(Настройки!$B$14,$Y$16),IF($Y$18="NEUTRAL",Настройки!$B$15,IF($Y$18="IGNORE","IGNORE",IF(OR(BD42="#FIELD",CI42="#FIELD"),"Поле не найдено","Недостаточно данных")))),IF($Y$8="SIGMOID_INC",MAX(Настройки!$B$14,$Y$16+($Y$17-$Y$16)/(1+EXP(-$Y$12*(IF(ISNUMBER(BD42),BD42,0)-$Y$11)))),IF($Y$8="SIGMOID_DEC",MAX(Настройки!$B$14,$Y$16+($Y$17-$Y$16)/(1+EXP($Y$12*(IF(ISNUMBER(BD42),BD42,0)-$Y$11)))),IF($Y$8="TOP_PERCENT",IF((COUNTIF(INDEX(Данные!$A$7:$CV$106,0,MATCH($Y$9,Данные!$A$6:$CV$6,0)),"&gt;"&amp;IF(ISNUMBER(BD42),BD42,0))+COUNTIFS(INDEX(Данные!$A$7:$CV$106,0,MATCH($Y$9,Данные!$A$6:$CV$6,0)),IF(ISNUMBER(BD42),BD42,0),Данные!$A$7:$A$106,"&lt;"&amp;$A42)+1)/COUNT(INDEX(Данные!$A$7:$CV$106,0,MATCH($Y$9,Данные!$A$6:$CV$6,0)))&lt;=$Y$11,$Y$14,$Y$15),IF($Y$8="MANUAL_MU",MAX(Настройки!$B$14,MIN(1,IF(ISNUMBER(BD42),BD42,0))),IF($Y$8="COUNT_FLAG_RULE",IF(IF(ISNUMBER(BD42),BD42,0)&lt;=$Y$11,$Y$14,IF(IF(ISNUMBER(BD42),BD42,0)&gt;=$Y$12,$Y$15,IF(OR(LOWER(LEFT(CI42&amp;"",2))="да",CI42=1),$Y$13,$Y$15))),IF(OR(AND($Y$8="YES_NO",OR(LOWER(LEFT(BD42&amp;"",2))="да",BD42=1)),AND($Y$8="THRESHOLD_GE",IF(ISNUMBER(BD42),BD42,0)&gt;=$Y$11),AND($Y$8="THRESHOLD_GT",IF(ISNUMBER(BD42),BD42,0)&gt;$Y$11),AND($Y$8="THRESHOLD_LE",IF(ISNUMBER(BD42),BD42,0)&lt;=$Y$11),AND($Y$8="THRESHOLD_LT",IF(ISNUMBER(BD42),BD42,0)&lt;$Y$11),AND($Y$8="CHANGE_PCT_GE",IF(IF(ISNUMBER(CI42),CI42,0)=0,IF(ISNUMBER(BD42),BD42,0)&gt;0,(IF(ISNUMBER(BD42),BD42,0)-IF(ISNUMBER(CI42),CI42,0))/ABS(IF(ISNUMBER(CI42),CI42,0))&gt;=$Y$11)),AND($Y$8="CHANGE_ABS_GE",ABS(IF(ISNUMBER(BD42),BD42,0)-IF(ISNUMBER(CI42),CI42,0))&gt;=$Y$11),AND($Y$8="COUNT_LT",IF(ISNUMBER(BD42),BD42,0)&lt;$Y$11),AND($Y$8="COUNT_LE",IF(ISNUMBER(BD42),BD42,0)&lt;=$Y$11),AND($Y$8="AND_YES",OR(LOWER(LEFT(BD42&amp;"",2))="да",BD42=1),OR(LOWER(LEFT(CI42&amp;"",2))="да",CI42=1)),AND($Y$8="OR_YES",OR(OR(LOWER(LEFT(BD42&amp;"",2))="да",BD42=1),OR(LOWER(LEFT(CI42&amp;"",2))="да",CI42=1)))),$Y$14,$Y$15))))))))))</f>
        <v/>
      </c>
      <c r="Z42" s="70" t="str">
        <f>IF($A42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42="#FIELD",BE42="",AND(OR($Z$8="CHANGE_PCT_GE",$Z$8="CHANGE_ABS_GE",$Z$8="COUNT_FLAG_RULE",$Z$8="AND_YES",$Z$8="OR_YES"),OR(CJ42="#FIELD",CJ42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42)))),IF($Z$18="LOW_MU",MAX(Настройки!$B$14,$Z$16),IF($Z$18="NEUTRAL",Настройки!$B$15,IF($Z$18="IGNORE","IGNORE",IF(OR(BE42="#FIELD",CJ42="#FIELD"),"Поле не найдено","Недостаточно данных")))),IF($Z$8="SIGMOID_INC",MAX(Настройки!$B$14,$Z$16+($Z$17-$Z$16)/(1+EXP(-$Z$12*(IF(ISNUMBER(BE42),BE42,0)-$Z$11)))),IF($Z$8="SIGMOID_DEC",MAX(Настройки!$B$14,$Z$16+($Z$17-$Z$16)/(1+EXP($Z$12*(IF(ISNUMBER(BE42),BE42,0)-$Z$11)))),IF($Z$8="TOP_PERCENT",IF((COUNTIF(INDEX(Данные!$A$7:$CV$106,0,MATCH($Z$9,Данные!$A$6:$CV$6,0)),"&gt;"&amp;IF(ISNUMBER(BE42),BE42,0))+COUNTIFS(INDEX(Данные!$A$7:$CV$106,0,MATCH($Z$9,Данные!$A$6:$CV$6,0)),IF(ISNUMBER(BE42),BE42,0),Данные!$A$7:$A$106,"&lt;"&amp;$A42)+1)/COUNT(INDEX(Данные!$A$7:$CV$106,0,MATCH($Z$9,Данные!$A$6:$CV$6,0)))&lt;=$Z$11,$Z$14,$Z$15),IF($Z$8="MANUAL_MU",MAX(Настройки!$B$14,MIN(1,IF(ISNUMBER(BE42),BE42,0))),IF($Z$8="COUNT_FLAG_RULE",IF(IF(ISNUMBER(BE42),BE42,0)&lt;=$Z$11,$Z$14,IF(IF(ISNUMBER(BE42),BE42,0)&gt;=$Z$12,$Z$15,IF(OR(LOWER(LEFT(CJ42&amp;"",2))="да",CJ42=1),$Z$13,$Z$15))),IF(OR(AND($Z$8="YES_NO",OR(LOWER(LEFT(BE42&amp;"",2))="да",BE42=1)),AND($Z$8="THRESHOLD_GE",IF(ISNUMBER(BE42),BE42,0)&gt;=$Z$11),AND($Z$8="THRESHOLD_GT",IF(ISNUMBER(BE42),BE42,0)&gt;$Z$11),AND($Z$8="THRESHOLD_LE",IF(ISNUMBER(BE42),BE42,0)&lt;=$Z$11),AND($Z$8="THRESHOLD_LT",IF(ISNUMBER(BE42),BE42,0)&lt;$Z$11),AND($Z$8="CHANGE_PCT_GE",IF(IF(ISNUMBER(CJ42),CJ42,0)=0,IF(ISNUMBER(BE42),BE42,0)&gt;0,(IF(ISNUMBER(BE42),BE42,0)-IF(ISNUMBER(CJ42),CJ42,0))/ABS(IF(ISNUMBER(CJ42),CJ42,0))&gt;=$Z$11)),AND($Z$8="CHANGE_ABS_GE",ABS(IF(ISNUMBER(BE42),BE42,0)-IF(ISNUMBER(CJ42),CJ42,0))&gt;=$Z$11),AND($Z$8="COUNT_LT",IF(ISNUMBER(BE42),BE42,0)&lt;$Z$11),AND($Z$8="COUNT_LE",IF(ISNUMBER(BE42),BE42,0)&lt;=$Z$11),AND($Z$8="AND_YES",OR(LOWER(LEFT(BE42&amp;"",2))="да",BE42=1),OR(LOWER(LEFT(CJ42&amp;"",2))="да",CJ42=1)),AND($Z$8="OR_YES",OR(OR(LOWER(LEFT(BE42&amp;"",2))="да",BE42=1),OR(LOWER(LEFT(CJ42&amp;"",2))="да",CJ42=1)))),$Z$14,$Z$15))))))))))</f>
        <v/>
      </c>
      <c r="AA42" s="70" t="str">
        <f>IF($A42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42="#FIELD",BF42="",AND(OR($AA$8="CHANGE_PCT_GE",$AA$8="CHANGE_ABS_GE",$AA$8="COUNT_FLAG_RULE",$AA$8="AND_YES",$AA$8="OR_YES"),OR(CK42="#FIELD",CK42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42)))),IF($AA$18="LOW_MU",MAX(Настройки!$B$14,$AA$16),IF($AA$18="NEUTRAL",Настройки!$B$15,IF($AA$18="IGNORE","IGNORE",IF(OR(BF42="#FIELD",CK42="#FIELD"),"Поле не найдено","Недостаточно данных")))),IF($AA$8="SIGMOID_INC",MAX(Настройки!$B$14,$AA$16+($AA$17-$AA$16)/(1+EXP(-$AA$12*(IF(ISNUMBER(BF42),BF42,0)-$AA$11)))),IF($AA$8="SIGMOID_DEC",MAX(Настройки!$B$14,$AA$16+($AA$17-$AA$16)/(1+EXP($AA$12*(IF(ISNUMBER(BF42),BF42,0)-$AA$11)))),IF($AA$8="TOP_PERCENT",IF((COUNTIF(INDEX(Данные!$A$7:$CV$106,0,MATCH($AA$9,Данные!$A$6:$CV$6,0)),"&gt;"&amp;IF(ISNUMBER(BF42),BF42,0))+COUNTIFS(INDEX(Данные!$A$7:$CV$106,0,MATCH($AA$9,Данные!$A$6:$CV$6,0)),IF(ISNUMBER(BF42),BF42,0),Данные!$A$7:$A$106,"&lt;"&amp;$A42)+1)/COUNT(INDEX(Данные!$A$7:$CV$106,0,MATCH($AA$9,Данные!$A$6:$CV$6,0)))&lt;=$AA$11,$AA$14,$AA$15),IF($AA$8="MANUAL_MU",MAX(Настройки!$B$14,MIN(1,IF(ISNUMBER(BF42),BF42,0))),IF($AA$8="COUNT_FLAG_RULE",IF(IF(ISNUMBER(BF42),BF42,0)&lt;=$AA$11,$AA$14,IF(IF(ISNUMBER(BF42),BF42,0)&gt;=$AA$12,$AA$15,IF(OR(LOWER(LEFT(CK42&amp;"",2))="да",CK42=1),$AA$13,$AA$15))),IF(OR(AND($AA$8="YES_NO",OR(LOWER(LEFT(BF42&amp;"",2))="да",BF42=1)),AND($AA$8="THRESHOLD_GE",IF(ISNUMBER(BF42),BF42,0)&gt;=$AA$11),AND($AA$8="THRESHOLD_GT",IF(ISNUMBER(BF42),BF42,0)&gt;$AA$11),AND($AA$8="THRESHOLD_LE",IF(ISNUMBER(BF42),BF42,0)&lt;=$AA$11),AND($AA$8="THRESHOLD_LT",IF(ISNUMBER(BF42),BF42,0)&lt;$AA$11),AND($AA$8="CHANGE_PCT_GE",IF(IF(ISNUMBER(CK42),CK42,0)=0,IF(ISNUMBER(BF42),BF42,0)&gt;0,(IF(ISNUMBER(BF42),BF42,0)-IF(ISNUMBER(CK42),CK42,0))/ABS(IF(ISNUMBER(CK42),CK42,0))&gt;=$AA$11)),AND($AA$8="CHANGE_ABS_GE",ABS(IF(ISNUMBER(BF42),BF42,0)-IF(ISNUMBER(CK42),CK42,0))&gt;=$AA$11),AND($AA$8="COUNT_LT",IF(ISNUMBER(BF42),BF42,0)&lt;$AA$11),AND($AA$8="COUNT_LE",IF(ISNUMBER(BF42),BF42,0)&lt;=$AA$11),AND($AA$8="AND_YES",OR(LOWER(LEFT(BF42&amp;"",2))="да",BF42=1),OR(LOWER(LEFT(CK42&amp;"",2))="да",CK42=1)),AND($AA$8="OR_YES",OR(OR(LOWER(LEFT(BF42&amp;"",2))="да",BF42=1),OR(LOWER(LEFT(CK42&amp;"",2))="да",CK42=1)))),$AA$14,$AA$15))))))))))</f>
        <v/>
      </c>
      <c r="AB42" s="70" t="str">
        <f>IF($A42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42="#FIELD",BG42="",AND(OR($AB$8="CHANGE_PCT_GE",$AB$8="CHANGE_ABS_GE",$AB$8="COUNT_FLAG_RULE",$AB$8="AND_YES",$AB$8="OR_YES"),OR(CL42="#FIELD",CL42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42)))),IF($AB$18="LOW_MU",MAX(Настройки!$B$14,$AB$16),IF($AB$18="NEUTRAL",Настройки!$B$15,IF($AB$18="IGNORE","IGNORE",IF(OR(BG42="#FIELD",CL42="#FIELD"),"Поле не найдено","Недостаточно данных")))),IF($AB$8="SIGMOID_INC",MAX(Настройки!$B$14,$AB$16+($AB$17-$AB$16)/(1+EXP(-$AB$12*(IF(ISNUMBER(BG42),BG42,0)-$AB$11)))),IF($AB$8="SIGMOID_DEC",MAX(Настройки!$B$14,$AB$16+($AB$17-$AB$16)/(1+EXP($AB$12*(IF(ISNUMBER(BG42),BG42,0)-$AB$11)))),IF($AB$8="TOP_PERCENT",IF((COUNTIF(INDEX(Данные!$A$7:$CV$106,0,MATCH($AB$9,Данные!$A$6:$CV$6,0)),"&gt;"&amp;IF(ISNUMBER(BG42),BG42,0))+COUNTIFS(INDEX(Данные!$A$7:$CV$106,0,MATCH($AB$9,Данные!$A$6:$CV$6,0)),IF(ISNUMBER(BG42),BG42,0),Данные!$A$7:$A$106,"&lt;"&amp;$A42)+1)/COUNT(INDEX(Данные!$A$7:$CV$106,0,MATCH($AB$9,Данные!$A$6:$CV$6,0)))&lt;=$AB$11,$AB$14,$AB$15),IF($AB$8="MANUAL_MU",MAX(Настройки!$B$14,MIN(1,IF(ISNUMBER(BG42),BG42,0))),IF($AB$8="COUNT_FLAG_RULE",IF(IF(ISNUMBER(BG42),BG42,0)&lt;=$AB$11,$AB$14,IF(IF(ISNUMBER(BG42),BG42,0)&gt;=$AB$12,$AB$15,IF(OR(LOWER(LEFT(CL42&amp;"",2))="да",CL42=1),$AB$13,$AB$15))),IF(OR(AND($AB$8="YES_NO",OR(LOWER(LEFT(BG42&amp;"",2))="да",BG42=1)),AND($AB$8="THRESHOLD_GE",IF(ISNUMBER(BG42),BG42,0)&gt;=$AB$11),AND($AB$8="THRESHOLD_GT",IF(ISNUMBER(BG42),BG42,0)&gt;$AB$11),AND($AB$8="THRESHOLD_LE",IF(ISNUMBER(BG42),BG42,0)&lt;=$AB$11),AND($AB$8="THRESHOLD_LT",IF(ISNUMBER(BG42),BG42,0)&lt;$AB$11),AND($AB$8="CHANGE_PCT_GE",IF(IF(ISNUMBER(CL42),CL42,0)=0,IF(ISNUMBER(BG42),BG42,0)&gt;0,(IF(ISNUMBER(BG42),BG42,0)-IF(ISNUMBER(CL42),CL42,0))/ABS(IF(ISNUMBER(CL42),CL42,0))&gt;=$AB$11)),AND($AB$8="CHANGE_ABS_GE",ABS(IF(ISNUMBER(BG42),BG42,0)-IF(ISNUMBER(CL42),CL42,0))&gt;=$AB$11),AND($AB$8="COUNT_LT",IF(ISNUMBER(BG42),BG42,0)&lt;$AB$11),AND($AB$8="COUNT_LE",IF(ISNUMBER(BG42),BG42,0)&lt;=$AB$11),AND($AB$8="AND_YES",OR(LOWER(LEFT(BG42&amp;"",2))="да",BG42=1),OR(LOWER(LEFT(CL42&amp;"",2))="да",CL42=1)),AND($AB$8="OR_YES",OR(OR(LOWER(LEFT(BG42&amp;"",2))="да",BG42=1),OR(LOWER(LEFT(CL42&amp;"",2))="да",CL42=1)))),$AB$14,$AB$15))))))))))</f>
        <v/>
      </c>
      <c r="AC42" s="70" t="str">
        <f>IF($A42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42="#FIELD",BH42="",AND(OR($AC$8="CHANGE_PCT_GE",$AC$8="CHANGE_ABS_GE",$AC$8="COUNT_FLAG_RULE",$AC$8="AND_YES",$AC$8="OR_YES"),OR(CM42="#FIELD",CM42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42)))),IF($AC$18="LOW_MU",MAX(Настройки!$B$14,$AC$16),IF($AC$18="NEUTRAL",Настройки!$B$15,IF($AC$18="IGNORE","IGNORE",IF(OR(BH42="#FIELD",CM42="#FIELD"),"Поле не найдено","Недостаточно данных")))),IF($AC$8="SIGMOID_INC",MAX(Настройки!$B$14,$AC$16+($AC$17-$AC$16)/(1+EXP(-$AC$12*(IF(ISNUMBER(BH42),BH42,0)-$AC$11)))),IF($AC$8="SIGMOID_DEC",MAX(Настройки!$B$14,$AC$16+($AC$17-$AC$16)/(1+EXP($AC$12*(IF(ISNUMBER(BH42),BH42,0)-$AC$11)))),IF($AC$8="TOP_PERCENT",IF((COUNTIF(INDEX(Данные!$A$7:$CV$106,0,MATCH($AC$9,Данные!$A$6:$CV$6,0)),"&gt;"&amp;IF(ISNUMBER(BH42),BH42,0))+COUNTIFS(INDEX(Данные!$A$7:$CV$106,0,MATCH($AC$9,Данные!$A$6:$CV$6,0)),IF(ISNUMBER(BH42),BH42,0),Данные!$A$7:$A$106,"&lt;"&amp;$A42)+1)/COUNT(INDEX(Данные!$A$7:$CV$106,0,MATCH($AC$9,Данные!$A$6:$CV$6,0)))&lt;=$AC$11,$AC$14,$AC$15),IF($AC$8="MANUAL_MU",MAX(Настройки!$B$14,MIN(1,IF(ISNUMBER(BH42),BH42,0))),IF($AC$8="COUNT_FLAG_RULE",IF(IF(ISNUMBER(BH42),BH42,0)&lt;=$AC$11,$AC$14,IF(IF(ISNUMBER(BH42),BH42,0)&gt;=$AC$12,$AC$15,IF(OR(LOWER(LEFT(CM42&amp;"",2))="да",CM42=1),$AC$13,$AC$15))),IF(OR(AND($AC$8="YES_NO",OR(LOWER(LEFT(BH42&amp;"",2))="да",BH42=1)),AND($AC$8="THRESHOLD_GE",IF(ISNUMBER(BH42),BH42,0)&gt;=$AC$11),AND($AC$8="THRESHOLD_GT",IF(ISNUMBER(BH42),BH42,0)&gt;$AC$11),AND($AC$8="THRESHOLD_LE",IF(ISNUMBER(BH42),BH42,0)&lt;=$AC$11),AND($AC$8="THRESHOLD_LT",IF(ISNUMBER(BH42),BH42,0)&lt;$AC$11),AND($AC$8="CHANGE_PCT_GE",IF(IF(ISNUMBER(CM42),CM42,0)=0,IF(ISNUMBER(BH42),BH42,0)&gt;0,(IF(ISNUMBER(BH42),BH42,0)-IF(ISNUMBER(CM42),CM42,0))/ABS(IF(ISNUMBER(CM42),CM42,0))&gt;=$AC$11)),AND($AC$8="CHANGE_ABS_GE",ABS(IF(ISNUMBER(BH42),BH42,0)-IF(ISNUMBER(CM42),CM42,0))&gt;=$AC$11),AND($AC$8="COUNT_LT",IF(ISNUMBER(BH42),BH42,0)&lt;$AC$11),AND($AC$8="COUNT_LE",IF(ISNUMBER(BH42),BH42,0)&lt;=$AC$11),AND($AC$8="AND_YES",OR(LOWER(LEFT(BH42&amp;"",2))="да",BH42=1),OR(LOWER(LEFT(CM42&amp;"",2))="да",CM42=1)),AND($AC$8="OR_YES",OR(OR(LOWER(LEFT(BH42&amp;"",2))="да",BH42=1),OR(LOWER(LEFT(CM42&amp;"",2))="да",CM42=1)))),$AC$14,$AC$15))))))))))</f>
        <v/>
      </c>
      <c r="AD42" s="70" t="str">
        <f>IF($A42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42="#FIELD",BI42="",AND(OR($AD$8="CHANGE_PCT_GE",$AD$8="CHANGE_ABS_GE",$AD$8="COUNT_FLAG_RULE",$AD$8="AND_YES",$AD$8="OR_YES"),OR(CN42="#FIELD",CN42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42)))),IF($AD$18="LOW_MU",MAX(Настройки!$B$14,$AD$16),IF($AD$18="NEUTRAL",Настройки!$B$15,IF($AD$18="IGNORE","IGNORE",IF(OR(BI42="#FIELD",CN42="#FIELD"),"Поле не найдено","Недостаточно данных")))),IF($AD$8="SIGMOID_INC",MAX(Настройки!$B$14,$AD$16+($AD$17-$AD$16)/(1+EXP(-$AD$12*(IF(ISNUMBER(BI42),BI42,0)-$AD$11)))),IF($AD$8="SIGMOID_DEC",MAX(Настройки!$B$14,$AD$16+($AD$17-$AD$16)/(1+EXP($AD$12*(IF(ISNUMBER(BI42),BI42,0)-$AD$11)))),IF($AD$8="TOP_PERCENT",IF((COUNTIF(INDEX(Данные!$A$7:$CV$106,0,MATCH($AD$9,Данные!$A$6:$CV$6,0)),"&gt;"&amp;IF(ISNUMBER(BI42),BI42,0))+COUNTIFS(INDEX(Данные!$A$7:$CV$106,0,MATCH($AD$9,Данные!$A$6:$CV$6,0)),IF(ISNUMBER(BI42),BI42,0),Данные!$A$7:$A$106,"&lt;"&amp;$A42)+1)/COUNT(INDEX(Данные!$A$7:$CV$106,0,MATCH($AD$9,Данные!$A$6:$CV$6,0)))&lt;=$AD$11,$AD$14,$AD$15),IF($AD$8="MANUAL_MU",MAX(Настройки!$B$14,MIN(1,IF(ISNUMBER(BI42),BI42,0))),IF($AD$8="COUNT_FLAG_RULE",IF(IF(ISNUMBER(BI42),BI42,0)&lt;=$AD$11,$AD$14,IF(IF(ISNUMBER(BI42),BI42,0)&gt;=$AD$12,$AD$15,IF(OR(LOWER(LEFT(CN42&amp;"",2))="да",CN42=1),$AD$13,$AD$15))),IF(OR(AND($AD$8="YES_NO",OR(LOWER(LEFT(BI42&amp;"",2))="да",BI42=1)),AND($AD$8="THRESHOLD_GE",IF(ISNUMBER(BI42),BI42,0)&gt;=$AD$11),AND($AD$8="THRESHOLD_GT",IF(ISNUMBER(BI42),BI42,0)&gt;$AD$11),AND($AD$8="THRESHOLD_LE",IF(ISNUMBER(BI42),BI42,0)&lt;=$AD$11),AND($AD$8="THRESHOLD_LT",IF(ISNUMBER(BI42),BI42,0)&lt;$AD$11),AND($AD$8="CHANGE_PCT_GE",IF(IF(ISNUMBER(CN42),CN42,0)=0,IF(ISNUMBER(BI42),BI42,0)&gt;0,(IF(ISNUMBER(BI42),BI42,0)-IF(ISNUMBER(CN42),CN42,0))/ABS(IF(ISNUMBER(CN42),CN42,0))&gt;=$AD$11)),AND($AD$8="CHANGE_ABS_GE",ABS(IF(ISNUMBER(BI42),BI42,0)-IF(ISNUMBER(CN42),CN42,0))&gt;=$AD$11),AND($AD$8="COUNT_LT",IF(ISNUMBER(BI42),BI42,0)&lt;$AD$11),AND($AD$8="COUNT_LE",IF(ISNUMBER(BI42),BI42,0)&lt;=$AD$11),AND($AD$8="AND_YES",OR(LOWER(LEFT(BI42&amp;"",2))="да",BI42=1),OR(LOWER(LEFT(CN42&amp;"",2))="да",CN42=1)),AND($AD$8="OR_YES",OR(OR(LOWER(LEFT(BI42&amp;"",2))="да",BI42=1),OR(LOWER(LEFT(CN42&amp;"",2))="да",CN42=1)))),$AD$14,$AD$15))))))))))</f>
        <v/>
      </c>
      <c r="AE42" s="71" t="str">
        <f>IF($A42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42="#FIELD",BJ42="",AND(OR($AE$8="CHANGE_PCT_GE",$AE$8="CHANGE_ABS_GE",$AE$8="COUNT_FLAG_RULE",$AE$8="AND_YES",$AE$8="OR_YES"),OR(CO42="#FIELD",CO42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42)))),IF($AE$18="LOW_MU",MAX(Настройки!$B$14,$AE$16),IF($AE$18="NEUTRAL",Настройки!$B$15,IF($AE$18="IGNORE","IGNORE",IF(OR(BJ42="#FIELD",CO42="#FIELD"),"Поле не найдено","Недостаточно данных")))),IF($AE$8="SIGMOID_INC",MAX(Настройки!$B$14,$AE$16+($AE$17-$AE$16)/(1+EXP(-$AE$12*(IF(ISNUMBER(BJ42),BJ42,0)-$AE$11)))),IF($AE$8="SIGMOID_DEC",MAX(Настройки!$B$14,$AE$16+($AE$17-$AE$16)/(1+EXP($AE$12*(IF(ISNUMBER(BJ42),BJ42,0)-$AE$11)))),IF($AE$8="TOP_PERCENT",IF((COUNTIF(INDEX(Данные!$A$7:$CV$106,0,MATCH($AE$9,Данные!$A$6:$CV$6,0)),"&gt;"&amp;IF(ISNUMBER(BJ42),BJ42,0))+COUNTIFS(INDEX(Данные!$A$7:$CV$106,0,MATCH($AE$9,Данные!$A$6:$CV$6,0)),IF(ISNUMBER(BJ42),BJ42,0),Данные!$A$7:$A$106,"&lt;"&amp;$A42)+1)/COUNT(INDEX(Данные!$A$7:$CV$106,0,MATCH($AE$9,Данные!$A$6:$CV$6,0)))&lt;=$AE$11,$AE$14,$AE$15),IF($AE$8="MANUAL_MU",MAX(Настройки!$B$14,MIN(1,IF(ISNUMBER(BJ42),BJ42,0))),IF($AE$8="COUNT_FLAG_RULE",IF(IF(ISNUMBER(BJ42),BJ42,0)&lt;=$AE$11,$AE$14,IF(IF(ISNUMBER(BJ42),BJ42,0)&gt;=$AE$12,$AE$15,IF(OR(LOWER(LEFT(CO42&amp;"",2))="да",CO42=1),$AE$13,$AE$15))),IF(OR(AND($AE$8="YES_NO",OR(LOWER(LEFT(BJ42&amp;"",2))="да",BJ42=1)),AND($AE$8="THRESHOLD_GE",IF(ISNUMBER(BJ42),BJ42,0)&gt;=$AE$11),AND($AE$8="THRESHOLD_GT",IF(ISNUMBER(BJ42),BJ42,0)&gt;$AE$11),AND($AE$8="THRESHOLD_LE",IF(ISNUMBER(BJ42),BJ42,0)&lt;=$AE$11),AND($AE$8="THRESHOLD_LT",IF(ISNUMBER(BJ42),BJ42,0)&lt;$AE$11),AND($AE$8="CHANGE_PCT_GE",IF(IF(ISNUMBER(CO42),CO42,0)=0,IF(ISNUMBER(BJ42),BJ42,0)&gt;0,(IF(ISNUMBER(BJ42),BJ42,0)-IF(ISNUMBER(CO42),CO42,0))/ABS(IF(ISNUMBER(CO42),CO42,0))&gt;=$AE$11)),AND($AE$8="CHANGE_ABS_GE",ABS(IF(ISNUMBER(BJ42),BJ42,0)-IF(ISNUMBER(CO42),CO42,0))&gt;=$AE$11),AND($AE$8="COUNT_LT",IF(ISNUMBER(BJ42),BJ42,0)&lt;$AE$11),AND($AE$8="COUNT_LE",IF(ISNUMBER(BJ42),BJ42,0)&lt;=$AE$11),AND($AE$8="AND_YES",OR(LOWER(LEFT(BJ42&amp;"",2))="да",BJ42=1),OR(LOWER(LEFT(CO42&amp;"",2))="да",CO42=1)),AND($AE$8="OR_YES",OR(OR(LOWER(LEFT(BJ42&amp;"",2))="да",BJ42=1),OR(LOWER(LEFT(CO42&amp;"",2))="да",CO42=1)))),$AE$14,$AE$15))))))))))</f>
        <v/>
      </c>
      <c r="AF42" s="75"/>
      <c r="AG42" s="76" t="str">
        <f>IF($A42="","",IF($B$4&lt;&gt;"Да","",IF($B$9="","",IF(COUNTIF(Данные!$A$6:$CV$6,$B$9)=0,"#FIELD",INDEX(Данные!$A$7:$CV$106,ROW()-19,MATCH($B$9,Данные!$A$6:$CV$6,0))))))</f>
        <v/>
      </c>
      <c r="AH42" s="76" t="str">
        <f>IF($A42="","",IF($C$4&lt;&gt;"Да","",IF($C$9="","",IF(COUNTIF(Данные!$A$6:$CV$6,$C$9)=0,"#FIELD",INDEX(Данные!$A$7:$CV$106,ROW()-19,MATCH($C$9,Данные!$A$6:$CV$6,0))))))</f>
        <v/>
      </c>
      <c r="AI42" s="76" t="str">
        <f>IF($A42="","",IF($D$4&lt;&gt;"Да","",IF($D$9="","",IF(COUNTIF(Данные!$A$6:$CV$6,$D$9)=0,"#FIELD",INDEX(Данные!$A$7:$CV$106,ROW()-19,MATCH($D$9,Данные!$A$6:$CV$6,0))))))</f>
        <v/>
      </c>
      <c r="AJ42" s="76" t="str">
        <f>IF($A42="","",IF($E$4&lt;&gt;"Да","",IF($E$9="","",IF(COUNTIF(Данные!$A$6:$CV$6,$E$9)=0,"#FIELD",INDEX(Данные!$A$7:$CV$106,ROW()-19,MATCH($E$9,Данные!$A$6:$CV$6,0))))))</f>
        <v/>
      </c>
      <c r="AK42" s="76" t="str">
        <f>IF($A42="","",IF($F$4&lt;&gt;"Да","",IF($F$9="","",IF(COUNTIF(Данные!$A$6:$CV$6,$F$9)=0,"#FIELD",INDEX(Данные!$A$7:$CV$106,ROW()-19,MATCH($F$9,Данные!$A$6:$CV$6,0))))))</f>
        <v/>
      </c>
      <c r="AL42" s="76" t="str">
        <f>IF($A42="","",IF($G$4&lt;&gt;"Да","",IF($G$9="","",IF(COUNTIF(Данные!$A$6:$CV$6,$G$9)=0,"#FIELD",INDEX(Данные!$A$7:$CV$106,ROW()-19,MATCH($G$9,Данные!$A$6:$CV$6,0))))))</f>
        <v/>
      </c>
      <c r="AM42" s="76" t="str">
        <f>IF($A42="","",IF($H$4&lt;&gt;"Да","",IF($H$9="","",IF(COUNTIF(Данные!$A$6:$CV$6,$H$9)=0,"#FIELD",INDEX(Данные!$A$7:$CV$106,ROW()-19,MATCH($H$9,Данные!$A$6:$CV$6,0))))))</f>
        <v/>
      </c>
      <c r="AN42" s="76" t="str">
        <f>IF($A42="","",IF($I$4&lt;&gt;"Да","",IF($I$9="","",IF(COUNTIF(Данные!$A$6:$CV$6,$I$9)=0,"#FIELD",INDEX(Данные!$A$7:$CV$106,ROW()-19,MATCH($I$9,Данные!$A$6:$CV$6,0))))))</f>
        <v/>
      </c>
      <c r="AO42" s="76" t="str">
        <f>IF($A42="","",IF($J$4&lt;&gt;"Да","",IF($J$9="","",IF(COUNTIF(Данные!$A$6:$CV$6,$J$9)=0,"#FIELD",INDEX(Данные!$A$7:$CV$106,ROW()-19,MATCH($J$9,Данные!$A$6:$CV$6,0))))))</f>
        <v/>
      </c>
      <c r="AP42" s="76" t="str">
        <f>IF($A42="","",IF($K$4&lt;&gt;"Да","",IF($K$9="","",IF(COUNTIF(Данные!$A$6:$CV$6,$K$9)=0,"#FIELD",INDEX(Данные!$A$7:$CV$106,ROW()-19,MATCH($K$9,Данные!$A$6:$CV$6,0))))))</f>
        <v/>
      </c>
      <c r="AQ42" s="76" t="str">
        <f>IF($A42="","",IF($L$4&lt;&gt;"Да","",IF($L$9="","",IF(COUNTIF(Данные!$A$6:$CV$6,$L$9)=0,"#FIELD",INDEX(Данные!$A$7:$CV$106,ROW()-19,MATCH($L$9,Данные!$A$6:$CV$6,0))))))</f>
        <v/>
      </c>
      <c r="AR42" s="76" t="str">
        <f>IF($A42="","",IF($M$4&lt;&gt;"Да","",IF($M$9="","",IF(COUNTIF(Данные!$A$6:$CV$6,$M$9)=0,"#FIELD",INDEX(Данные!$A$7:$CV$106,ROW()-19,MATCH($M$9,Данные!$A$6:$CV$6,0))))))</f>
        <v/>
      </c>
      <c r="AS42" s="76" t="str">
        <f>IF($A42="","",IF($N$4&lt;&gt;"Да","",IF($N$9="","",IF(COUNTIF(Данные!$A$6:$CV$6,$N$9)=0,"#FIELD",INDEX(Данные!$A$7:$CV$106,ROW()-19,MATCH($N$9,Данные!$A$6:$CV$6,0))))))</f>
        <v/>
      </c>
      <c r="AT42" s="76" t="str">
        <f>IF($A42="","",IF($O$4&lt;&gt;"Да","",IF($O$9="","",IF(COUNTIF(Данные!$A$6:$CV$6,$O$9)=0,"#FIELD",INDEX(Данные!$A$7:$CV$106,ROW()-19,MATCH($O$9,Данные!$A$6:$CV$6,0))))))</f>
        <v/>
      </c>
      <c r="AU42" s="76" t="str">
        <f>IF($A42="","",IF($P$4&lt;&gt;"Да","",IF($P$9="","",IF(COUNTIF(Данные!$A$6:$CV$6,$P$9)=0,"#FIELD",INDEX(Данные!$A$7:$CV$106,ROW()-19,MATCH($P$9,Данные!$A$6:$CV$6,0))))))</f>
        <v/>
      </c>
      <c r="AV42" s="76" t="str">
        <f>IF($A42="","",IF($Q$4&lt;&gt;"Да","",IF($Q$9="","",IF(COUNTIF(Данные!$A$6:$CV$6,$Q$9)=0,"#FIELD",INDEX(Данные!$A$7:$CV$106,ROW()-19,MATCH($Q$9,Данные!$A$6:$CV$6,0))))))</f>
        <v/>
      </c>
      <c r="AW42" s="76" t="str">
        <f>IF($A42="","",IF($R$4&lt;&gt;"Да","",IF($R$9="","",IF(COUNTIF(Данные!$A$6:$CV$6,$R$9)=0,"#FIELD",INDEX(Данные!$A$7:$CV$106,ROW()-19,MATCH($R$9,Данные!$A$6:$CV$6,0))))))</f>
        <v/>
      </c>
      <c r="AX42" s="76" t="str">
        <f>IF($A42="","",IF($S$4&lt;&gt;"Да","",IF($S$9="","",IF(COUNTIF(Данные!$A$6:$CV$6,$S$9)=0,"#FIELD",INDEX(Данные!$A$7:$CV$106,ROW()-19,MATCH($S$9,Данные!$A$6:$CV$6,0))))))</f>
        <v/>
      </c>
      <c r="AY42" s="76" t="str">
        <f>IF($A42="","",IF($T$4&lt;&gt;"Да","",IF($T$9="","",IF(COUNTIF(Данные!$A$6:$CV$6,$T$9)=0,"#FIELD",INDEX(Данные!$A$7:$CV$106,ROW()-19,MATCH($T$9,Данные!$A$6:$CV$6,0))))))</f>
        <v/>
      </c>
      <c r="AZ42" s="76" t="str">
        <f>IF($A42="","",IF($U$4&lt;&gt;"Да","",IF($U$9="","",IF(COUNTIF(Данные!$A$6:$CV$6,$U$9)=0,"#FIELD",INDEX(Данные!$A$7:$CV$106,ROW()-19,MATCH($U$9,Данные!$A$6:$CV$6,0))))))</f>
        <v/>
      </c>
      <c r="BA42" s="76" t="str">
        <f>IF($A42="","",IF($V$4&lt;&gt;"Да","",IF($V$9="","",IF(COUNTIF(Данные!$A$6:$CV$6,$V$9)=0,"#FIELD",INDEX(Данные!$A$7:$CV$106,ROW()-19,MATCH($V$9,Данные!$A$6:$CV$6,0))))))</f>
        <v/>
      </c>
      <c r="BB42" s="76" t="str">
        <f>IF($A42="","",IF($W$4&lt;&gt;"Да","",IF($W$9="","",IF(COUNTIF(Данные!$A$6:$CV$6,$W$9)=0,"#FIELD",INDEX(Данные!$A$7:$CV$106,ROW()-19,MATCH($W$9,Данные!$A$6:$CV$6,0))))))</f>
        <v/>
      </c>
      <c r="BC42" s="76" t="str">
        <f>IF($A42="","",IF($X$4&lt;&gt;"Да","",IF($X$9="","",IF(COUNTIF(Данные!$A$6:$CV$6,$X$9)=0,"#FIELD",INDEX(Данные!$A$7:$CV$106,ROW()-19,MATCH($X$9,Данные!$A$6:$CV$6,0))))))</f>
        <v/>
      </c>
      <c r="BD42" s="76" t="str">
        <f>IF($A42="","",IF($Y$4&lt;&gt;"Да","",IF($Y$9="","",IF(COUNTIF(Данные!$A$6:$CV$6,$Y$9)=0,"#FIELD",INDEX(Данные!$A$7:$CV$106,ROW()-19,MATCH($Y$9,Данные!$A$6:$CV$6,0))))))</f>
        <v/>
      </c>
      <c r="BE42" s="76" t="str">
        <f>IF($A42="","",IF($Z$4&lt;&gt;"Да","",IF($Z$9="","",IF(COUNTIF(Данные!$A$6:$CV$6,$Z$9)=0,"#FIELD",INDEX(Данные!$A$7:$CV$106,ROW()-19,MATCH($Z$9,Данные!$A$6:$CV$6,0))))))</f>
        <v/>
      </c>
      <c r="BF42" s="76" t="str">
        <f>IF($A42="","",IF($AA$4&lt;&gt;"Да","",IF($AA$9="","",IF(COUNTIF(Данные!$A$6:$CV$6,$AA$9)=0,"#FIELD",INDEX(Данные!$A$7:$CV$106,ROW()-19,MATCH($AA$9,Данные!$A$6:$CV$6,0))))))</f>
        <v/>
      </c>
      <c r="BG42" s="76" t="str">
        <f>IF($A42="","",IF($AB$4&lt;&gt;"Да","",IF($AB$9="","",IF(COUNTIF(Данные!$A$6:$CV$6,$AB$9)=0,"#FIELD",INDEX(Данные!$A$7:$CV$106,ROW()-19,MATCH($AB$9,Данные!$A$6:$CV$6,0))))))</f>
        <v/>
      </c>
      <c r="BH42" s="76" t="str">
        <f>IF($A42="","",IF($AC$4&lt;&gt;"Да","",IF($AC$9="","",IF(COUNTIF(Данные!$A$6:$CV$6,$AC$9)=0,"#FIELD",INDEX(Данные!$A$7:$CV$106,ROW()-19,MATCH($AC$9,Данные!$A$6:$CV$6,0))))))</f>
        <v/>
      </c>
      <c r="BI42" s="76" t="str">
        <f>IF($A42="","",IF($AD$4&lt;&gt;"Да","",IF($AD$9="","",IF(COUNTIF(Данные!$A$6:$CV$6,$AD$9)=0,"#FIELD",INDEX(Данные!$A$7:$CV$106,ROW()-19,MATCH($AD$9,Данные!$A$6:$CV$6,0))))))</f>
        <v/>
      </c>
      <c r="BJ42" s="76" t="str">
        <f>IF($A42="","",IF($AE$4&lt;&gt;"Да","",IF($AE$9="","",IF(COUNTIF(Данные!$A$6:$CV$6,$AE$9)=0,"#FIELD",INDEX(Данные!$A$7:$CV$106,ROW()-19,MATCH($AE$9,Данные!$A$6:$CV$6,0))))))</f>
        <v/>
      </c>
      <c r="BK42" s="76"/>
      <c r="BL42" s="76" t="str">
        <f>IF($A42="","",IF($B$4&lt;&gt;"Да","",IF($B$10="","",IF(COUNTIF(Данные!$A$6:$CV$6,$B$10)=0,"#FIELD",INDEX(Данные!$A$7:$CV$106,ROW()-19,MATCH($B$10,Данные!$A$6:$CV$6,0))))))</f>
        <v/>
      </c>
      <c r="BM42" s="76" t="str">
        <f>IF($A42="","",IF($C$4&lt;&gt;"Да","",IF($C$10="","",IF(COUNTIF(Данные!$A$6:$CV$6,$C$10)=0,"#FIELD",INDEX(Данные!$A$7:$CV$106,ROW()-19,MATCH($C$10,Данные!$A$6:$CV$6,0))))))</f>
        <v/>
      </c>
      <c r="BN42" s="76" t="str">
        <f>IF($A42="","",IF($D$4&lt;&gt;"Да","",IF($D$10="","",IF(COUNTIF(Данные!$A$6:$CV$6,$D$10)=0,"#FIELD",INDEX(Данные!$A$7:$CV$106,ROW()-19,MATCH($D$10,Данные!$A$6:$CV$6,0))))))</f>
        <v/>
      </c>
      <c r="BO42" s="76" t="str">
        <f>IF($A42="","",IF($E$4&lt;&gt;"Да","",IF($E$10="","",IF(COUNTIF(Данные!$A$6:$CV$6,$E$10)=0,"#FIELD",INDEX(Данные!$A$7:$CV$106,ROW()-19,MATCH($E$10,Данные!$A$6:$CV$6,0))))))</f>
        <v/>
      </c>
      <c r="BP42" s="76" t="str">
        <f>IF($A42="","",IF($F$4&lt;&gt;"Да","",IF($F$10="","",IF(COUNTIF(Данные!$A$6:$CV$6,$F$10)=0,"#FIELD",INDEX(Данные!$A$7:$CV$106,ROW()-19,MATCH($F$10,Данные!$A$6:$CV$6,0))))))</f>
        <v/>
      </c>
      <c r="BQ42" s="76" t="str">
        <f>IF($A42="","",IF($G$4&lt;&gt;"Да","",IF($G$10="","",IF(COUNTIF(Данные!$A$6:$CV$6,$G$10)=0,"#FIELD",INDEX(Данные!$A$7:$CV$106,ROW()-19,MATCH($G$10,Данные!$A$6:$CV$6,0))))))</f>
        <v/>
      </c>
      <c r="BR42" s="76" t="str">
        <f>IF($A42="","",IF($H$4&lt;&gt;"Да","",IF($H$10="","",IF(COUNTIF(Данные!$A$6:$CV$6,$H$10)=0,"#FIELD",INDEX(Данные!$A$7:$CV$106,ROW()-19,MATCH($H$10,Данные!$A$6:$CV$6,0))))))</f>
        <v/>
      </c>
      <c r="BS42" s="76" t="str">
        <f>IF($A42="","",IF($I$4&lt;&gt;"Да","",IF($I$10="","",IF(COUNTIF(Данные!$A$6:$CV$6,$I$10)=0,"#FIELD",INDEX(Данные!$A$7:$CV$106,ROW()-19,MATCH($I$10,Данные!$A$6:$CV$6,0))))))</f>
        <v/>
      </c>
      <c r="BT42" s="76" t="str">
        <f>IF($A42="","",IF($J$4&lt;&gt;"Да","",IF($J$10="","",IF(COUNTIF(Данные!$A$6:$CV$6,$J$10)=0,"#FIELD",INDEX(Данные!$A$7:$CV$106,ROW()-19,MATCH($J$10,Данные!$A$6:$CV$6,0))))))</f>
        <v/>
      </c>
      <c r="BU42" s="76" t="str">
        <f>IF($A42="","",IF($K$4&lt;&gt;"Да","",IF($K$10="","",IF(COUNTIF(Данные!$A$6:$CV$6,$K$10)=0,"#FIELD",INDEX(Данные!$A$7:$CV$106,ROW()-19,MATCH($K$10,Данные!$A$6:$CV$6,0))))))</f>
        <v/>
      </c>
      <c r="BV42" s="76" t="str">
        <f>IF($A42="","",IF($L$4&lt;&gt;"Да","",IF($L$10="","",IF(COUNTIF(Данные!$A$6:$CV$6,$L$10)=0,"#FIELD",INDEX(Данные!$A$7:$CV$106,ROW()-19,MATCH($L$10,Данные!$A$6:$CV$6,0))))))</f>
        <v/>
      </c>
      <c r="BW42" s="76" t="str">
        <f>IF($A42="","",IF($M$4&lt;&gt;"Да","",IF($M$10="","",IF(COUNTIF(Данные!$A$6:$CV$6,$M$10)=0,"#FIELD",INDEX(Данные!$A$7:$CV$106,ROW()-19,MATCH($M$10,Данные!$A$6:$CV$6,0))))))</f>
        <v/>
      </c>
      <c r="BX42" s="76" t="str">
        <f>IF($A42="","",IF($N$4&lt;&gt;"Да","",IF($N$10="","",IF(COUNTIF(Данные!$A$6:$CV$6,$N$10)=0,"#FIELD",INDEX(Данные!$A$7:$CV$106,ROW()-19,MATCH($N$10,Данные!$A$6:$CV$6,0))))))</f>
        <v/>
      </c>
      <c r="BY42" s="76" t="str">
        <f>IF($A42="","",IF($O$4&lt;&gt;"Да","",IF($O$10="","",IF(COUNTIF(Данные!$A$6:$CV$6,$O$10)=0,"#FIELD",INDEX(Данные!$A$7:$CV$106,ROW()-19,MATCH($O$10,Данные!$A$6:$CV$6,0))))))</f>
        <v/>
      </c>
      <c r="BZ42" s="76" t="str">
        <f>IF($A42="","",IF($P$4&lt;&gt;"Да","",IF($P$10="","",IF(COUNTIF(Данные!$A$6:$CV$6,$P$10)=0,"#FIELD",INDEX(Данные!$A$7:$CV$106,ROW()-19,MATCH($P$10,Данные!$A$6:$CV$6,0))))))</f>
        <v/>
      </c>
      <c r="CA42" s="76" t="str">
        <f>IF($A42="","",IF($Q$4&lt;&gt;"Да","",IF($Q$10="","",IF(COUNTIF(Данные!$A$6:$CV$6,$Q$10)=0,"#FIELD",INDEX(Данные!$A$7:$CV$106,ROW()-19,MATCH($Q$10,Данные!$A$6:$CV$6,0))))))</f>
        <v/>
      </c>
      <c r="CB42" s="76" t="str">
        <f>IF($A42="","",IF($R$4&lt;&gt;"Да","",IF($R$10="","",IF(COUNTIF(Данные!$A$6:$CV$6,$R$10)=0,"#FIELD",INDEX(Данные!$A$7:$CV$106,ROW()-19,MATCH($R$10,Данные!$A$6:$CV$6,0))))))</f>
        <v/>
      </c>
      <c r="CC42" s="76" t="str">
        <f>IF($A42="","",IF($S$4&lt;&gt;"Да","",IF($S$10="","",IF(COUNTIF(Данные!$A$6:$CV$6,$S$10)=0,"#FIELD",INDEX(Данные!$A$7:$CV$106,ROW()-19,MATCH($S$10,Данные!$A$6:$CV$6,0))))))</f>
        <v/>
      </c>
      <c r="CD42" s="76" t="str">
        <f>IF($A42="","",IF($T$4&lt;&gt;"Да","",IF($T$10="","",IF(COUNTIF(Данные!$A$6:$CV$6,$T$10)=0,"#FIELD",INDEX(Данные!$A$7:$CV$106,ROW()-19,MATCH($T$10,Данные!$A$6:$CV$6,0))))))</f>
        <v/>
      </c>
      <c r="CE42" s="76" t="str">
        <f>IF($A42="","",IF($U$4&lt;&gt;"Да","",IF($U$10="","",IF(COUNTIF(Данные!$A$6:$CV$6,$U$10)=0,"#FIELD",INDEX(Данные!$A$7:$CV$106,ROW()-19,MATCH($U$10,Данные!$A$6:$CV$6,0))))))</f>
        <v/>
      </c>
      <c r="CF42" s="76" t="str">
        <f>IF($A42="","",IF($V$4&lt;&gt;"Да","",IF($V$10="","",IF(COUNTIF(Данные!$A$6:$CV$6,$V$10)=0,"#FIELD",INDEX(Данные!$A$7:$CV$106,ROW()-19,MATCH($V$10,Данные!$A$6:$CV$6,0))))))</f>
        <v/>
      </c>
      <c r="CG42" s="76" t="str">
        <f>IF($A42="","",IF($W$4&lt;&gt;"Да","",IF($W$10="","",IF(COUNTIF(Данные!$A$6:$CV$6,$W$10)=0,"#FIELD",INDEX(Данные!$A$7:$CV$106,ROW()-19,MATCH($W$10,Данные!$A$6:$CV$6,0))))))</f>
        <v/>
      </c>
      <c r="CH42" s="76" t="str">
        <f>IF($A42="","",IF($X$4&lt;&gt;"Да","",IF($X$10="","",IF(COUNTIF(Данные!$A$6:$CV$6,$X$10)=0,"#FIELD",INDEX(Данные!$A$7:$CV$106,ROW()-19,MATCH($X$10,Данные!$A$6:$CV$6,0))))))</f>
        <v/>
      </c>
      <c r="CI42" s="76" t="str">
        <f>IF($A42="","",IF($Y$4&lt;&gt;"Да","",IF($Y$10="","",IF(COUNTIF(Данные!$A$6:$CV$6,$Y$10)=0,"#FIELD",INDEX(Данные!$A$7:$CV$106,ROW()-19,MATCH($Y$10,Данные!$A$6:$CV$6,0))))))</f>
        <v/>
      </c>
      <c r="CJ42" s="76" t="str">
        <f>IF($A42="","",IF($Z$4&lt;&gt;"Да","",IF($Z$10="","",IF(COUNTIF(Данные!$A$6:$CV$6,$Z$10)=0,"#FIELD",INDEX(Данные!$A$7:$CV$106,ROW()-19,MATCH($Z$10,Данные!$A$6:$CV$6,0))))))</f>
        <v/>
      </c>
      <c r="CK42" s="76" t="str">
        <f>IF($A42="","",IF($AA$4&lt;&gt;"Да","",IF($AA$10="","",IF(COUNTIF(Данные!$A$6:$CV$6,$AA$10)=0,"#FIELD",INDEX(Данные!$A$7:$CV$106,ROW()-19,MATCH($AA$10,Данные!$A$6:$CV$6,0))))))</f>
        <v/>
      </c>
      <c r="CL42" s="76" t="str">
        <f>IF($A42="","",IF($AB$4&lt;&gt;"Да","",IF($AB$10="","",IF(COUNTIF(Данные!$A$6:$CV$6,$AB$10)=0,"#FIELD",INDEX(Данные!$A$7:$CV$106,ROW()-19,MATCH($AB$10,Данные!$A$6:$CV$6,0))))))</f>
        <v/>
      </c>
      <c r="CM42" s="76" t="str">
        <f>IF($A42="","",IF($AC$4&lt;&gt;"Да","",IF($AC$10="","",IF(COUNTIF(Данные!$A$6:$CV$6,$AC$10)=0,"#FIELD",INDEX(Данные!$A$7:$CV$106,ROW()-19,MATCH($AC$10,Данные!$A$6:$CV$6,0))))))</f>
        <v/>
      </c>
      <c r="CN42" s="76" t="str">
        <f>IF($A42="","",IF($AD$4&lt;&gt;"Да","",IF($AD$10="","",IF(COUNTIF(Данные!$A$6:$CV$6,$AD$10)=0,"#FIELD",INDEX(Данные!$A$7:$CV$106,ROW()-19,MATCH($AD$10,Данные!$A$6:$CV$6,0))))))</f>
        <v/>
      </c>
      <c r="CO42" s="77" t="str">
        <f>IF($A42="","",IF($AE$4&lt;&gt;"Да","",IF($AE$10="","",IF(COUNTIF(Данные!$A$6:$CV$6,$AE$10)=0,"#FIELD",INDEX(Данные!$A$7:$CV$106,ROW()-19,MATCH($AE$10,Данные!$A$6:$CV$6,0))))))</f>
        <v/>
      </c>
    </row>
    <row r="43" spans="1:93">
      <c r="A43" s="24" t="str">
        <f>IF(Данные!A30="","",Данные!A30)</f>
        <v/>
      </c>
      <c r="B43" s="19" t="str">
        <f>IF($A43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43="#FIELD",AG43="",AND(OR($B$8="CHANGE_PCT_GE",$B$8="CHANGE_ABS_GE",$B$8="COUNT_FLAG_RULE",$B$8="AND_YES",$B$8="OR_YES"),OR(BL43="#FIELD",BL43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43)))),IF($B$18="LOW_MU",MAX(Настройки!$B$14,$B$16),IF($B$18="NEUTRAL",Настройки!$B$15,IF($B$18="IGNORE","IGNORE",IF(OR(AG43="#FIELD",BL43="#FIELD"),"Поле не найдено","Недостаточно данных")))),IF($B$8="SIGMOID_INC",MAX(Настройки!$B$14,$B$16+($B$17-$B$16)/(1+EXP(-$B$12*(IF(ISNUMBER(AG43),AG43,0)-$B$11)))),IF($B$8="SIGMOID_DEC",MAX(Настройки!$B$14,$B$16+($B$17-$B$16)/(1+EXP($B$12*(IF(ISNUMBER(AG43),AG43,0)-$B$11)))),IF($B$8="TOP_PERCENT",IF((COUNTIF(INDEX(Данные!$A$7:$CV$106,0,MATCH($B$9,Данные!$A$6:$CV$6,0)),"&gt;"&amp;IF(ISNUMBER(AG43),AG43,0))+COUNTIFS(INDEX(Данные!$A$7:$CV$106,0,MATCH($B$9,Данные!$A$6:$CV$6,0)),IF(ISNUMBER(AG43),AG43,0),Данные!$A$7:$A$106,"&lt;"&amp;$A43)+1)/COUNT(INDEX(Данные!$A$7:$CV$106,0,MATCH($B$9,Данные!$A$6:$CV$6,0)))&lt;=$B$11,$B$14,$B$15),IF($B$8="MANUAL_MU",MAX(Настройки!$B$14,MIN(1,IF(ISNUMBER(AG43),AG43,0))),IF($B$8="COUNT_FLAG_RULE",IF(IF(ISNUMBER(AG43),AG43,0)&lt;=$B$11,$B$14,IF(IF(ISNUMBER(AG43),AG43,0)&gt;=$B$12,$B$15,IF(OR(LOWER(LEFT(BL43&amp;"",2))="да",BL43=1),$B$13,$B$15))),IF(OR(AND($B$8="YES_NO",OR(LOWER(LEFT(AG43&amp;"",2))="да",AG43=1)),AND($B$8="THRESHOLD_GE",IF(ISNUMBER(AG43),AG43,0)&gt;=$B$11),AND($B$8="THRESHOLD_GT",IF(ISNUMBER(AG43),AG43,0)&gt;$B$11),AND($B$8="THRESHOLD_LE",IF(ISNUMBER(AG43),AG43,0)&lt;=$B$11),AND($B$8="THRESHOLD_LT",IF(ISNUMBER(AG43),AG43,0)&lt;$B$11),AND($B$8="CHANGE_PCT_GE",IF(IF(ISNUMBER(BL43),BL43,0)=0,IF(ISNUMBER(AG43),AG43,0)&gt;0,(IF(ISNUMBER(AG43),AG43,0)-IF(ISNUMBER(BL43),BL43,0))/ABS(IF(ISNUMBER(BL43),BL43,0))&gt;=$B$11)),AND($B$8="CHANGE_ABS_GE",ABS(IF(ISNUMBER(AG43),AG43,0)-IF(ISNUMBER(BL43),BL43,0))&gt;=$B$11),AND($B$8="COUNT_LT",IF(ISNUMBER(AG43),AG43,0)&lt;$B$11),AND($B$8="COUNT_LE",IF(ISNUMBER(AG43),AG43,0)&lt;=$B$11),AND($B$8="AND_YES",OR(LOWER(LEFT(AG43&amp;"",2))="да",AG43=1),OR(LOWER(LEFT(BL43&amp;"",2))="да",BL43=1)),AND($B$8="OR_YES",OR(OR(LOWER(LEFT(AG43&amp;"",2))="да",AG43=1),OR(LOWER(LEFT(BL43&amp;"",2))="да",BL43=1)))),$B$14,$B$15))))))))))</f>
        <v/>
      </c>
      <c r="C43" s="19" t="str">
        <f>IF($A43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43="#FIELD",AH43="",AND(OR($C$8="CHANGE_PCT_GE",$C$8="CHANGE_ABS_GE",$C$8="COUNT_FLAG_RULE",$C$8="AND_YES",$C$8="OR_YES"),OR(BM43="#FIELD",BM43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43)))),IF($C$18="LOW_MU",MAX(Настройки!$B$14,$C$16),IF($C$18="NEUTRAL",Настройки!$B$15,IF($C$18="IGNORE","IGNORE",IF(OR(AH43="#FIELD",BM43="#FIELD"),"Поле не найдено","Недостаточно данных")))),IF($C$8="SIGMOID_INC",MAX(Настройки!$B$14,$C$16+($C$17-$C$16)/(1+EXP(-$C$12*(IF(ISNUMBER(AH43),AH43,0)-$C$11)))),IF($C$8="SIGMOID_DEC",MAX(Настройки!$B$14,$C$16+($C$17-$C$16)/(1+EXP($C$12*(IF(ISNUMBER(AH43),AH43,0)-$C$11)))),IF($C$8="TOP_PERCENT",IF((COUNTIF(INDEX(Данные!$A$7:$CV$106,0,MATCH($C$9,Данные!$A$6:$CV$6,0)),"&gt;"&amp;IF(ISNUMBER(AH43),AH43,0))+COUNTIFS(INDEX(Данные!$A$7:$CV$106,0,MATCH($C$9,Данные!$A$6:$CV$6,0)),IF(ISNUMBER(AH43),AH43,0),Данные!$A$7:$A$106,"&lt;"&amp;$A43)+1)/COUNT(INDEX(Данные!$A$7:$CV$106,0,MATCH($C$9,Данные!$A$6:$CV$6,0)))&lt;=$C$11,$C$14,$C$15),IF($C$8="MANUAL_MU",MAX(Настройки!$B$14,MIN(1,IF(ISNUMBER(AH43),AH43,0))),IF($C$8="COUNT_FLAG_RULE",IF(IF(ISNUMBER(AH43),AH43,0)&lt;=$C$11,$C$14,IF(IF(ISNUMBER(AH43),AH43,0)&gt;=$C$12,$C$15,IF(OR(LOWER(LEFT(BM43&amp;"",2))="да",BM43=1),$C$13,$C$15))),IF(OR(AND($C$8="YES_NO",OR(LOWER(LEFT(AH43&amp;"",2))="да",AH43=1)),AND($C$8="THRESHOLD_GE",IF(ISNUMBER(AH43),AH43,0)&gt;=$C$11),AND($C$8="THRESHOLD_GT",IF(ISNUMBER(AH43),AH43,0)&gt;$C$11),AND($C$8="THRESHOLD_LE",IF(ISNUMBER(AH43),AH43,0)&lt;=$C$11),AND($C$8="THRESHOLD_LT",IF(ISNUMBER(AH43),AH43,0)&lt;$C$11),AND($C$8="CHANGE_PCT_GE",IF(IF(ISNUMBER(BM43),BM43,0)=0,IF(ISNUMBER(AH43),AH43,0)&gt;0,(IF(ISNUMBER(AH43),AH43,0)-IF(ISNUMBER(BM43),BM43,0))/ABS(IF(ISNUMBER(BM43),BM43,0))&gt;=$C$11)),AND($C$8="CHANGE_ABS_GE",ABS(IF(ISNUMBER(AH43),AH43,0)-IF(ISNUMBER(BM43),BM43,0))&gt;=$C$11),AND($C$8="COUNT_LT",IF(ISNUMBER(AH43),AH43,0)&lt;$C$11),AND($C$8="COUNT_LE",IF(ISNUMBER(AH43),AH43,0)&lt;=$C$11),AND($C$8="AND_YES",OR(LOWER(LEFT(AH43&amp;"",2))="да",AH43=1),OR(LOWER(LEFT(BM43&amp;"",2))="да",BM43=1)),AND($C$8="OR_YES",OR(OR(LOWER(LEFT(AH43&amp;"",2))="да",AH43=1),OR(LOWER(LEFT(BM43&amp;"",2))="да",BM43=1)))),$C$14,$C$15))))))))))</f>
        <v/>
      </c>
      <c r="D43" s="19" t="str">
        <f>IF($A43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43="#FIELD",AI43="",AND(OR($D$8="CHANGE_PCT_GE",$D$8="CHANGE_ABS_GE",$D$8="COUNT_FLAG_RULE",$D$8="AND_YES",$D$8="OR_YES"),OR(BN43="#FIELD",BN43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43)))),IF($D$18="LOW_MU",MAX(Настройки!$B$14,$D$16),IF($D$18="NEUTRAL",Настройки!$B$15,IF($D$18="IGNORE","IGNORE",IF(OR(AI43="#FIELD",BN43="#FIELD"),"Поле не найдено","Недостаточно данных")))),IF($D$8="SIGMOID_INC",MAX(Настройки!$B$14,$D$16+($D$17-$D$16)/(1+EXP(-$D$12*(IF(ISNUMBER(AI43),AI43,0)-$D$11)))),IF($D$8="SIGMOID_DEC",MAX(Настройки!$B$14,$D$16+($D$17-$D$16)/(1+EXP($D$12*(IF(ISNUMBER(AI43),AI43,0)-$D$11)))),IF($D$8="TOP_PERCENT",IF((COUNTIF(INDEX(Данные!$A$7:$CV$106,0,MATCH($D$9,Данные!$A$6:$CV$6,0)),"&gt;"&amp;IF(ISNUMBER(AI43),AI43,0))+COUNTIFS(INDEX(Данные!$A$7:$CV$106,0,MATCH($D$9,Данные!$A$6:$CV$6,0)),IF(ISNUMBER(AI43),AI43,0),Данные!$A$7:$A$106,"&lt;"&amp;$A43)+1)/COUNT(INDEX(Данные!$A$7:$CV$106,0,MATCH($D$9,Данные!$A$6:$CV$6,0)))&lt;=$D$11,$D$14,$D$15),IF($D$8="MANUAL_MU",MAX(Настройки!$B$14,MIN(1,IF(ISNUMBER(AI43),AI43,0))),IF($D$8="COUNT_FLAG_RULE",IF(IF(ISNUMBER(AI43),AI43,0)&lt;=$D$11,$D$14,IF(IF(ISNUMBER(AI43),AI43,0)&gt;=$D$12,$D$15,IF(OR(LOWER(LEFT(BN43&amp;"",2))="да",BN43=1),$D$13,$D$15))),IF(OR(AND($D$8="YES_NO",OR(LOWER(LEFT(AI43&amp;"",2))="да",AI43=1)),AND($D$8="THRESHOLD_GE",IF(ISNUMBER(AI43),AI43,0)&gt;=$D$11),AND($D$8="THRESHOLD_GT",IF(ISNUMBER(AI43),AI43,0)&gt;$D$11),AND($D$8="THRESHOLD_LE",IF(ISNUMBER(AI43),AI43,0)&lt;=$D$11),AND($D$8="THRESHOLD_LT",IF(ISNUMBER(AI43),AI43,0)&lt;$D$11),AND($D$8="CHANGE_PCT_GE",IF(IF(ISNUMBER(BN43),BN43,0)=0,IF(ISNUMBER(AI43),AI43,0)&gt;0,(IF(ISNUMBER(AI43),AI43,0)-IF(ISNUMBER(BN43),BN43,0))/ABS(IF(ISNUMBER(BN43),BN43,0))&gt;=$D$11)),AND($D$8="CHANGE_ABS_GE",ABS(IF(ISNUMBER(AI43),AI43,0)-IF(ISNUMBER(BN43),BN43,0))&gt;=$D$11),AND($D$8="COUNT_LT",IF(ISNUMBER(AI43),AI43,0)&lt;$D$11),AND($D$8="COUNT_LE",IF(ISNUMBER(AI43),AI43,0)&lt;=$D$11),AND($D$8="AND_YES",OR(LOWER(LEFT(AI43&amp;"",2))="да",AI43=1),OR(LOWER(LEFT(BN43&amp;"",2))="да",BN43=1)),AND($D$8="OR_YES",OR(OR(LOWER(LEFT(AI43&amp;"",2))="да",AI43=1),OR(LOWER(LEFT(BN43&amp;"",2))="да",BN43=1)))),$D$14,$D$15))))))))))</f>
        <v/>
      </c>
      <c r="E43" s="19" t="str">
        <f>IF($A43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43="#FIELD",AJ43="",AND(OR($E$8="CHANGE_PCT_GE",$E$8="CHANGE_ABS_GE",$E$8="COUNT_FLAG_RULE",$E$8="AND_YES",$E$8="OR_YES"),OR(BO43="#FIELD",BO43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43)))),IF($E$18="LOW_MU",MAX(Настройки!$B$14,$E$16),IF($E$18="NEUTRAL",Настройки!$B$15,IF($E$18="IGNORE","IGNORE",IF(OR(AJ43="#FIELD",BO43="#FIELD"),"Поле не найдено","Недостаточно данных")))),IF($E$8="SIGMOID_INC",MAX(Настройки!$B$14,$E$16+($E$17-$E$16)/(1+EXP(-$E$12*(IF(ISNUMBER(AJ43),AJ43,0)-$E$11)))),IF($E$8="SIGMOID_DEC",MAX(Настройки!$B$14,$E$16+($E$17-$E$16)/(1+EXP($E$12*(IF(ISNUMBER(AJ43),AJ43,0)-$E$11)))),IF($E$8="TOP_PERCENT",IF((COUNTIF(INDEX(Данные!$A$7:$CV$106,0,MATCH($E$9,Данные!$A$6:$CV$6,0)),"&gt;"&amp;IF(ISNUMBER(AJ43),AJ43,0))+COUNTIFS(INDEX(Данные!$A$7:$CV$106,0,MATCH($E$9,Данные!$A$6:$CV$6,0)),IF(ISNUMBER(AJ43),AJ43,0),Данные!$A$7:$A$106,"&lt;"&amp;$A43)+1)/COUNT(INDEX(Данные!$A$7:$CV$106,0,MATCH($E$9,Данные!$A$6:$CV$6,0)))&lt;=$E$11,$E$14,$E$15),IF($E$8="MANUAL_MU",MAX(Настройки!$B$14,MIN(1,IF(ISNUMBER(AJ43),AJ43,0))),IF($E$8="COUNT_FLAG_RULE",IF(IF(ISNUMBER(AJ43),AJ43,0)&lt;=$E$11,$E$14,IF(IF(ISNUMBER(AJ43),AJ43,0)&gt;=$E$12,$E$15,IF(OR(LOWER(LEFT(BO43&amp;"",2))="да",BO43=1),$E$13,$E$15))),IF(OR(AND($E$8="YES_NO",OR(LOWER(LEFT(AJ43&amp;"",2))="да",AJ43=1)),AND($E$8="THRESHOLD_GE",IF(ISNUMBER(AJ43),AJ43,0)&gt;=$E$11),AND($E$8="THRESHOLD_GT",IF(ISNUMBER(AJ43),AJ43,0)&gt;$E$11),AND($E$8="THRESHOLD_LE",IF(ISNUMBER(AJ43),AJ43,0)&lt;=$E$11),AND($E$8="THRESHOLD_LT",IF(ISNUMBER(AJ43),AJ43,0)&lt;$E$11),AND($E$8="CHANGE_PCT_GE",IF(IF(ISNUMBER(BO43),BO43,0)=0,IF(ISNUMBER(AJ43),AJ43,0)&gt;0,(IF(ISNUMBER(AJ43),AJ43,0)-IF(ISNUMBER(BO43),BO43,0))/ABS(IF(ISNUMBER(BO43),BO43,0))&gt;=$E$11)),AND($E$8="CHANGE_ABS_GE",ABS(IF(ISNUMBER(AJ43),AJ43,0)-IF(ISNUMBER(BO43),BO43,0))&gt;=$E$11),AND($E$8="COUNT_LT",IF(ISNUMBER(AJ43),AJ43,0)&lt;$E$11),AND($E$8="COUNT_LE",IF(ISNUMBER(AJ43),AJ43,0)&lt;=$E$11),AND($E$8="AND_YES",OR(LOWER(LEFT(AJ43&amp;"",2))="да",AJ43=1),OR(LOWER(LEFT(BO43&amp;"",2))="да",BO43=1)),AND($E$8="OR_YES",OR(OR(LOWER(LEFT(AJ43&amp;"",2))="да",AJ43=1),OR(LOWER(LEFT(BO43&amp;"",2))="да",BO43=1)))),$E$14,$E$15))))))))))</f>
        <v/>
      </c>
      <c r="F43" s="19" t="str">
        <f>IF($A43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43="#FIELD",AK43="",AND(OR($F$8="CHANGE_PCT_GE",$F$8="CHANGE_ABS_GE",$F$8="COUNT_FLAG_RULE",$F$8="AND_YES",$F$8="OR_YES"),OR(BP43="#FIELD",BP43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43)))),IF($F$18="LOW_MU",MAX(Настройки!$B$14,$F$16),IF($F$18="NEUTRAL",Настройки!$B$15,IF($F$18="IGNORE","IGNORE",IF(OR(AK43="#FIELD",BP43="#FIELD"),"Поле не найдено","Недостаточно данных")))),IF($F$8="SIGMOID_INC",MAX(Настройки!$B$14,$F$16+($F$17-$F$16)/(1+EXP(-$F$12*(IF(ISNUMBER(AK43),AK43,0)-$F$11)))),IF($F$8="SIGMOID_DEC",MAX(Настройки!$B$14,$F$16+($F$17-$F$16)/(1+EXP($F$12*(IF(ISNUMBER(AK43),AK43,0)-$F$11)))),IF($F$8="TOP_PERCENT",IF((COUNTIF(INDEX(Данные!$A$7:$CV$106,0,MATCH($F$9,Данные!$A$6:$CV$6,0)),"&gt;"&amp;IF(ISNUMBER(AK43),AK43,0))+COUNTIFS(INDEX(Данные!$A$7:$CV$106,0,MATCH($F$9,Данные!$A$6:$CV$6,0)),IF(ISNUMBER(AK43),AK43,0),Данные!$A$7:$A$106,"&lt;"&amp;$A43)+1)/COUNT(INDEX(Данные!$A$7:$CV$106,0,MATCH($F$9,Данные!$A$6:$CV$6,0)))&lt;=$F$11,$F$14,$F$15),IF($F$8="MANUAL_MU",MAX(Настройки!$B$14,MIN(1,IF(ISNUMBER(AK43),AK43,0))),IF($F$8="COUNT_FLAG_RULE",IF(IF(ISNUMBER(AK43),AK43,0)&lt;=$F$11,$F$14,IF(IF(ISNUMBER(AK43),AK43,0)&gt;=$F$12,$F$15,IF(OR(LOWER(LEFT(BP43&amp;"",2))="да",BP43=1),$F$13,$F$15))),IF(OR(AND($F$8="YES_NO",OR(LOWER(LEFT(AK43&amp;"",2))="да",AK43=1)),AND($F$8="THRESHOLD_GE",IF(ISNUMBER(AK43),AK43,0)&gt;=$F$11),AND($F$8="THRESHOLD_GT",IF(ISNUMBER(AK43),AK43,0)&gt;$F$11),AND($F$8="THRESHOLD_LE",IF(ISNUMBER(AK43),AK43,0)&lt;=$F$11),AND($F$8="THRESHOLD_LT",IF(ISNUMBER(AK43),AK43,0)&lt;$F$11),AND($F$8="CHANGE_PCT_GE",IF(IF(ISNUMBER(BP43),BP43,0)=0,IF(ISNUMBER(AK43),AK43,0)&gt;0,(IF(ISNUMBER(AK43),AK43,0)-IF(ISNUMBER(BP43),BP43,0))/ABS(IF(ISNUMBER(BP43),BP43,0))&gt;=$F$11)),AND($F$8="CHANGE_ABS_GE",ABS(IF(ISNUMBER(AK43),AK43,0)-IF(ISNUMBER(BP43),BP43,0))&gt;=$F$11),AND($F$8="COUNT_LT",IF(ISNUMBER(AK43),AK43,0)&lt;$F$11),AND($F$8="COUNT_LE",IF(ISNUMBER(AK43),AK43,0)&lt;=$F$11),AND($F$8="AND_YES",OR(LOWER(LEFT(AK43&amp;"",2))="да",AK43=1),OR(LOWER(LEFT(BP43&amp;"",2))="да",BP43=1)),AND($F$8="OR_YES",OR(OR(LOWER(LEFT(AK43&amp;"",2))="да",AK43=1),OR(LOWER(LEFT(BP43&amp;"",2))="да",BP43=1)))),$F$14,$F$15))))))))))</f>
        <v/>
      </c>
      <c r="G43" s="19" t="str">
        <f>IF($A43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43="#FIELD",AL43="",AND(OR($G$8="CHANGE_PCT_GE",$G$8="CHANGE_ABS_GE",$G$8="COUNT_FLAG_RULE",$G$8="AND_YES",$G$8="OR_YES"),OR(BQ43="#FIELD",BQ43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43)))),IF($G$18="LOW_MU",MAX(Настройки!$B$14,$G$16),IF($G$18="NEUTRAL",Настройки!$B$15,IF($G$18="IGNORE","IGNORE",IF(OR(AL43="#FIELD",BQ43="#FIELD"),"Поле не найдено","Недостаточно данных")))),IF($G$8="SIGMOID_INC",MAX(Настройки!$B$14,$G$16+($G$17-$G$16)/(1+EXP(-$G$12*(IF(ISNUMBER(AL43),AL43,0)-$G$11)))),IF($G$8="SIGMOID_DEC",MAX(Настройки!$B$14,$G$16+($G$17-$G$16)/(1+EXP($G$12*(IF(ISNUMBER(AL43),AL43,0)-$G$11)))),IF($G$8="TOP_PERCENT",IF((COUNTIF(INDEX(Данные!$A$7:$CV$106,0,MATCH($G$9,Данные!$A$6:$CV$6,0)),"&gt;"&amp;IF(ISNUMBER(AL43),AL43,0))+COUNTIFS(INDEX(Данные!$A$7:$CV$106,0,MATCH($G$9,Данные!$A$6:$CV$6,0)),IF(ISNUMBER(AL43),AL43,0),Данные!$A$7:$A$106,"&lt;"&amp;$A43)+1)/COUNT(INDEX(Данные!$A$7:$CV$106,0,MATCH($G$9,Данные!$A$6:$CV$6,0)))&lt;=$G$11,$G$14,$G$15),IF($G$8="MANUAL_MU",MAX(Настройки!$B$14,MIN(1,IF(ISNUMBER(AL43),AL43,0))),IF($G$8="COUNT_FLAG_RULE",IF(IF(ISNUMBER(AL43),AL43,0)&lt;=$G$11,$G$14,IF(IF(ISNUMBER(AL43),AL43,0)&gt;=$G$12,$G$15,IF(OR(LOWER(LEFT(BQ43&amp;"",2))="да",BQ43=1),$G$13,$G$15))),IF(OR(AND($G$8="YES_NO",OR(LOWER(LEFT(AL43&amp;"",2))="да",AL43=1)),AND($G$8="THRESHOLD_GE",IF(ISNUMBER(AL43),AL43,0)&gt;=$G$11),AND($G$8="THRESHOLD_GT",IF(ISNUMBER(AL43),AL43,0)&gt;$G$11),AND($G$8="THRESHOLD_LE",IF(ISNUMBER(AL43),AL43,0)&lt;=$G$11),AND($G$8="THRESHOLD_LT",IF(ISNUMBER(AL43),AL43,0)&lt;$G$11),AND($G$8="CHANGE_PCT_GE",IF(IF(ISNUMBER(BQ43),BQ43,0)=0,IF(ISNUMBER(AL43),AL43,0)&gt;0,(IF(ISNUMBER(AL43),AL43,0)-IF(ISNUMBER(BQ43),BQ43,0))/ABS(IF(ISNUMBER(BQ43),BQ43,0))&gt;=$G$11)),AND($G$8="CHANGE_ABS_GE",ABS(IF(ISNUMBER(AL43),AL43,0)-IF(ISNUMBER(BQ43),BQ43,0))&gt;=$G$11),AND($G$8="COUNT_LT",IF(ISNUMBER(AL43),AL43,0)&lt;$G$11),AND($G$8="COUNT_LE",IF(ISNUMBER(AL43),AL43,0)&lt;=$G$11),AND($G$8="AND_YES",OR(LOWER(LEFT(AL43&amp;"",2))="да",AL43=1),OR(LOWER(LEFT(BQ43&amp;"",2))="да",BQ43=1)),AND($G$8="OR_YES",OR(OR(LOWER(LEFT(AL43&amp;"",2))="да",AL43=1),OR(LOWER(LEFT(BQ43&amp;"",2))="да",BQ43=1)))),$G$14,$G$15))))))))))</f>
        <v/>
      </c>
      <c r="H43" s="19" t="str">
        <f>IF($A43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43="#FIELD",AM43="",AND(OR($H$8="CHANGE_PCT_GE",$H$8="CHANGE_ABS_GE",$H$8="COUNT_FLAG_RULE",$H$8="AND_YES",$H$8="OR_YES"),OR(BR43="#FIELD",BR43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43)))),IF($H$18="LOW_MU",MAX(Настройки!$B$14,$H$16),IF($H$18="NEUTRAL",Настройки!$B$15,IF($H$18="IGNORE","IGNORE",IF(OR(AM43="#FIELD",BR43="#FIELD"),"Поле не найдено","Недостаточно данных")))),IF($H$8="SIGMOID_INC",MAX(Настройки!$B$14,$H$16+($H$17-$H$16)/(1+EXP(-$H$12*(IF(ISNUMBER(AM43),AM43,0)-$H$11)))),IF($H$8="SIGMOID_DEC",MAX(Настройки!$B$14,$H$16+($H$17-$H$16)/(1+EXP($H$12*(IF(ISNUMBER(AM43),AM43,0)-$H$11)))),IF($H$8="TOP_PERCENT",IF((COUNTIF(INDEX(Данные!$A$7:$CV$106,0,MATCH($H$9,Данные!$A$6:$CV$6,0)),"&gt;"&amp;IF(ISNUMBER(AM43),AM43,0))+COUNTIFS(INDEX(Данные!$A$7:$CV$106,0,MATCH($H$9,Данные!$A$6:$CV$6,0)),IF(ISNUMBER(AM43),AM43,0),Данные!$A$7:$A$106,"&lt;"&amp;$A43)+1)/COUNT(INDEX(Данные!$A$7:$CV$106,0,MATCH($H$9,Данные!$A$6:$CV$6,0)))&lt;=$H$11,$H$14,$H$15),IF($H$8="MANUAL_MU",MAX(Настройки!$B$14,MIN(1,IF(ISNUMBER(AM43),AM43,0))),IF($H$8="COUNT_FLAG_RULE",IF(IF(ISNUMBER(AM43),AM43,0)&lt;=$H$11,$H$14,IF(IF(ISNUMBER(AM43),AM43,0)&gt;=$H$12,$H$15,IF(OR(LOWER(LEFT(BR43&amp;"",2))="да",BR43=1),$H$13,$H$15))),IF(OR(AND($H$8="YES_NO",OR(LOWER(LEFT(AM43&amp;"",2))="да",AM43=1)),AND($H$8="THRESHOLD_GE",IF(ISNUMBER(AM43),AM43,0)&gt;=$H$11),AND($H$8="THRESHOLD_GT",IF(ISNUMBER(AM43),AM43,0)&gt;$H$11),AND($H$8="THRESHOLD_LE",IF(ISNUMBER(AM43),AM43,0)&lt;=$H$11),AND($H$8="THRESHOLD_LT",IF(ISNUMBER(AM43),AM43,0)&lt;$H$11),AND($H$8="CHANGE_PCT_GE",IF(IF(ISNUMBER(BR43),BR43,0)=0,IF(ISNUMBER(AM43),AM43,0)&gt;0,(IF(ISNUMBER(AM43),AM43,0)-IF(ISNUMBER(BR43),BR43,0))/ABS(IF(ISNUMBER(BR43),BR43,0))&gt;=$H$11)),AND($H$8="CHANGE_ABS_GE",ABS(IF(ISNUMBER(AM43),AM43,0)-IF(ISNUMBER(BR43),BR43,0))&gt;=$H$11),AND($H$8="COUNT_LT",IF(ISNUMBER(AM43),AM43,0)&lt;$H$11),AND($H$8="COUNT_LE",IF(ISNUMBER(AM43),AM43,0)&lt;=$H$11),AND($H$8="AND_YES",OR(LOWER(LEFT(AM43&amp;"",2))="да",AM43=1),OR(LOWER(LEFT(BR43&amp;"",2))="да",BR43=1)),AND($H$8="OR_YES",OR(OR(LOWER(LEFT(AM43&amp;"",2))="да",AM43=1),OR(LOWER(LEFT(BR43&amp;"",2))="да",BR43=1)))),$H$14,$H$15))))))))))</f>
        <v/>
      </c>
      <c r="I43" s="19" t="str">
        <f>IF($A43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43="#FIELD",AN43="",AND(OR($I$8="CHANGE_PCT_GE",$I$8="CHANGE_ABS_GE",$I$8="COUNT_FLAG_RULE",$I$8="AND_YES",$I$8="OR_YES"),OR(BS43="#FIELD",BS43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43)))),IF($I$18="LOW_MU",MAX(Настройки!$B$14,$I$16),IF($I$18="NEUTRAL",Настройки!$B$15,IF($I$18="IGNORE","IGNORE",IF(OR(AN43="#FIELD",BS43="#FIELD"),"Поле не найдено","Недостаточно данных")))),IF($I$8="SIGMOID_INC",MAX(Настройки!$B$14,$I$16+($I$17-$I$16)/(1+EXP(-$I$12*(IF(ISNUMBER(AN43),AN43,0)-$I$11)))),IF($I$8="SIGMOID_DEC",MAX(Настройки!$B$14,$I$16+($I$17-$I$16)/(1+EXP($I$12*(IF(ISNUMBER(AN43),AN43,0)-$I$11)))),IF($I$8="TOP_PERCENT",IF((COUNTIF(INDEX(Данные!$A$7:$CV$106,0,MATCH($I$9,Данные!$A$6:$CV$6,0)),"&gt;"&amp;IF(ISNUMBER(AN43),AN43,0))+COUNTIFS(INDEX(Данные!$A$7:$CV$106,0,MATCH($I$9,Данные!$A$6:$CV$6,0)),IF(ISNUMBER(AN43),AN43,0),Данные!$A$7:$A$106,"&lt;"&amp;$A43)+1)/COUNT(INDEX(Данные!$A$7:$CV$106,0,MATCH($I$9,Данные!$A$6:$CV$6,0)))&lt;=$I$11,$I$14,$I$15),IF($I$8="MANUAL_MU",MAX(Настройки!$B$14,MIN(1,IF(ISNUMBER(AN43),AN43,0))),IF($I$8="COUNT_FLAG_RULE",IF(IF(ISNUMBER(AN43),AN43,0)&lt;=$I$11,$I$14,IF(IF(ISNUMBER(AN43),AN43,0)&gt;=$I$12,$I$15,IF(OR(LOWER(LEFT(BS43&amp;"",2))="да",BS43=1),$I$13,$I$15))),IF(OR(AND($I$8="YES_NO",OR(LOWER(LEFT(AN43&amp;"",2))="да",AN43=1)),AND($I$8="THRESHOLD_GE",IF(ISNUMBER(AN43),AN43,0)&gt;=$I$11),AND($I$8="THRESHOLD_GT",IF(ISNUMBER(AN43),AN43,0)&gt;$I$11),AND($I$8="THRESHOLD_LE",IF(ISNUMBER(AN43),AN43,0)&lt;=$I$11),AND($I$8="THRESHOLD_LT",IF(ISNUMBER(AN43),AN43,0)&lt;$I$11),AND($I$8="CHANGE_PCT_GE",IF(IF(ISNUMBER(BS43),BS43,0)=0,IF(ISNUMBER(AN43),AN43,0)&gt;0,(IF(ISNUMBER(AN43),AN43,0)-IF(ISNUMBER(BS43),BS43,0))/ABS(IF(ISNUMBER(BS43),BS43,0))&gt;=$I$11)),AND($I$8="CHANGE_ABS_GE",ABS(IF(ISNUMBER(AN43),AN43,0)-IF(ISNUMBER(BS43),BS43,0))&gt;=$I$11),AND($I$8="COUNT_LT",IF(ISNUMBER(AN43),AN43,0)&lt;$I$11),AND($I$8="COUNT_LE",IF(ISNUMBER(AN43),AN43,0)&lt;=$I$11),AND($I$8="AND_YES",OR(LOWER(LEFT(AN43&amp;"",2))="да",AN43=1),OR(LOWER(LEFT(BS43&amp;"",2))="да",BS43=1)),AND($I$8="OR_YES",OR(OR(LOWER(LEFT(AN43&amp;"",2))="да",AN43=1),OR(LOWER(LEFT(BS43&amp;"",2))="да",BS43=1)))),$I$14,$I$15))))))))))</f>
        <v/>
      </c>
      <c r="J43" s="19" t="str">
        <f>IF($A43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43="#FIELD",AO43="",AND(OR($J$8="CHANGE_PCT_GE",$J$8="CHANGE_ABS_GE",$J$8="COUNT_FLAG_RULE",$J$8="AND_YES",$J$8="OR_YES"),OR(BT43="#FIELD",BT43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43)))),IF($J$18="LOW_MU",MAX(Настройки!$B$14,$J$16),IF($J$18="NEUTRAL",Настройки!$B$15,IF($J$18="IGNORE","IGNORE",IF(OR(AO43="#FIELD",BT43="#FIELD"),"Поле не найдено","Недостаточно данных")))),IF($J$8="SIGMOID_INC",MAX(Настройки!$B$14,$J$16+($J$17-$J$16)/(1+EXP(-$J$12*(IF(ISNUMBER(AO43),AO43,0)-$J$11)))),IF($J$8="SIGMOID_DEC",MAX(Настройки!$B$14,$J$16+($J$17-$J$16)/(1+EXP($J$12*(IF(ISNUMBER(AO43),AO43,0)-$J$11)))),IF($J$8="TOP_PERCENT",IF((COUNTIF(INDEX(Данные!$A$7:$CV$106,0,MATCH($J$9,Данные!$A$6:$CV$6,0)),"&gt;"&amp;IF(ISNUMBER(AO43),AO43,0))+COUNTIFS(INDEX(Данные!$A$7:$CV$106,0,MATCH($J$9,Данные!$A$6:$CV$6,0)),IF(ISNUMBER(AO43),AO43,0),Данные!$A$7:$A$106,"&lt;"&amp;$A43)+1)/COUNT(INDEX(Данные!$A$7:$CV$106,0,MATCH($J$9,Данные!$A$6:$CV$6,0)))&lt;=$J$11,$J$14,$J$15),IF($J$8="MANUAL_MU",MAX(Настройки!$B$14,MIN(1,IF(ISNUMBER(AO43),AO43,0))),IF($J$8="COUNT_FLAG_RULE",IF(IF(ISNUMBER(AO43),AO43,0)&lt;=$J$11,$J$14,IF(IF(ISNUMBER(AO43),AO43,0)&gt;=$J$12,$J$15,IF(OR(LOWER(LEFT(BT43&amp;"",2))="да",BT43=1),$J$13,$J$15))),IF(OR(AND($J$8="YES_NO",OR(LOWER(LEFT(AO43&amp;"",2))="да",AO43=1)),AND($J$8="THRESHOLD_GE",IF(ISNUMBER(AO43),AO43,0)&gt;=$J$11),AND($J$8="THRESHOLD_GT",IF(ISNUMBER(AO43),AO43,0)&gt;$J$11),AND($J$8="THRESHOLD_LE",IF(ISNUMBER(AO43),AO43,0)&lt;=$J$11),AND($J$8="THRESHOLD_LT",IF(ISNUMBER(AO43),AO43,0)&lt;$J$11),AND($J$8="CHANGE_PCT_GE",IF(IF(ISNUMBER(BT43),BT43,0)=0,IF(ISNUMBER(AO43),AO43,0)&gt;0,(IF(ISNUMBER(AO43),AO43,0)-IF(ISNUMBER(BT43),BT43,0))/ABS(IF(ISNUMBER(BT43),BT43,0))&gt;=$J$11)),AND($J$8="CHANGE_ABS_GE",ABS(IF(ISNUMBER(AO43),AO43,0)-IF(ISNUMBER(BT43),BT43,0))&gt;=$J$11),AND($J$8="COUNT_LT",IF(ISNUMBER(AO43),AO43,0)&lt;$J$11),AND($J$8="COUNT_LE",IF(ISNUMBER(AO43),AO43,0)&lt;=$J$11),AND($J$8="AND_YES",OR(LOWER(LEFT(AO43&amp;"",2))="да",AO43=1),OR(LOWER(LEFT(BT43&amp;"",2))="да",BT43=1)),AND($J$8="OR_YES",OR(OR(LOWER(LEFT(AO43&amp;"",2))="да",AO43=1),OR(LOWER(LEFT(BT43&amp;"",2))="да",BT43=1)))),$J$14,$J$15))))))))))</f>
        <v/>
      </c>
      <c r="K43" s="19" t="str">
        <f>IF($A43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43="#FIELD",AP43="",AND(OR($K$8="CHANGE_PCT_GE",$K$8="CHANGE_ABS_GE",$K$8="COUNT_FLAG_RULE",$K$8="AND_YES",$K$8="OR_YES"),OR(BU43="#FIELD",BU43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43)))),IF($K$18="LOW_MU",MAX(Настройки!$B$14,$K$16),IF($K$18="NEUTRAL",Настройки!$B$15,IF($K$18="IGNORE","IGNORE",IF(OR(AP43="#FIELD",BU43="#FIELD"),"Поле не найдено","Недостаточно данных")))),IF($K$8="SIGMOID_INC",MAX(Настройки!$B$14,$K$16+($K$17-$K$16)/(1+EXP(-$K$12*(IF(ISNUMBER(AP43),AP43,0)-$K$11)))),IF($K$8="SIGMOID_DEC",MAX(Настройки!$B$14,$K$16+($K$17-$K$16)/(1+EXP($K$12*(IF(ISNUMBER(AP43),AP43,0)-$K$11)))),IF($K$8="TOP_PERCENT",IF((COUNTIF(INDEX(Данные!$A$7:$CV$106,0,MATCH($K$9,Данные!$A$6:$CV$6,0)),"&gt;"&amp;IF(ISNUMBER(AP43),AP43,0))+COUNTIFS(INDEX(Данные!$A$7:$CV$106,0,MATCH($K$9,Данные!$A$6:$CV$6,0)),IF(ISNUMBER(AP43),AP43,0),Данные!$A$7:$A$106,"&lt;"&amp;$A43)+1)/COUNT(INDEX(Данные!$A$7:$CV$106,0,MATCH($K$9,Данные!$A$6:$CV$6,0)))&lt;=$K$11,$K$14,$K$15),IF($K$8="MANUAL_MU",MAX(Настройки!$B$14,MIN(1,IF(ISNUMBER(AP43),AP43,0))),IF($K$8="COUNT_FLAG_RULE",IF(IF(ISNUMBER(AP43),AP43,0)&lt;=$K$11,$K$14,IF(IF(ISNUMBER(AP43),AP43,0)&gt;=$K$12,$K$15,IF(OR(LOWER(LEFT(BU43&amp;"",2))="да",BU43=1),$K$13,$K$15))),IF(OR(AND($K$8="YES_NO",OR(LOWER(LEFT(AP43&amp;"",2))="да",AP43=1)),AND($K$8="THRESHOLD_GE",IF(ISNUMBER(AP43),AP43,0)&gt;=$K$11),AND($K$8="THRESHOLD_GT",IF(ISNUMBER(AP43),AP43,0)&gt;$K$11),AND($K$8="THRESHOLD_LE",IF(ISNUMBER(AP43),AP43,0)&lt;=$K$11),AND($K$8="THRESHOLD_LT",IF(ISNUMBER(AP43),AP43,0)&lt;$K$11),AND($K$8="CHANGE_PCT_GE",IF(IF(ISNUMBER(BU43),BU43,0)=0,IF(ISNUMBER(AP43),AP43,0)&gt;0,(IF(ISNUMBER(AP43),AP43,0)-IF(ISNUMBER(BU43),BU43,0))/ABS(IF(ISNUMBER(BU43),BU43,0))&gt;=$K$11)),AND($K$8="CHANGE_ABS_GE",ABS(IF(ISNUMBER(AP43),AP43,0)-IF(ISNUMBER(BU43),BU43,0))&gt;=$K$11),AND($K$8="COUNT_LT",IF(ISNUMBER(AP43),AP43,0)&lt;$K$11),AND($K$8="COUNT_LE",IF(ISNUMBER(AP43),AP43,0)&lt;=$K$11),AND($K$8="AND_YES",OR(LOWER(LEFT(AP43&amp;"",2))="да",AP43=1),OR(LOWER(LEFT(BU43&amp;"",2))="да",BU43=1)),AND($K$8="OR_YES",OR(OR(LOWER(LEFT(AP43&amp;"",2))="да",AP43=1),OR(LOWER(LEFT(BU43&amp;"",2))="да",BU43=1)))),$K$14,$K$15))))))))))</f>
        <v/>
      </c>
      <c r="L43" s="19" t="str">
        <f>IF($A43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43="#FIELD",AQ43="",AND(OR($L$8="CHANGE_PCT_GE",$L$8="CHANGE_ABS_GE",$L$8="COUNT_FLAG_RULE",$L$8="AND_YES",$L$8="OR_YES"),OR(BV43="#FIELD",BV43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43)))),IF($L$18="LOW_MU",MAX(Настройки!$B$14,$L$16),IF($L$18="NEUTRAL",Настройки!$B$15,IF($L$18="IGNORE","IGNORE",IF(OR(AQ43="#FIELD",BV43="#FIELD"),"Поле не найдено","Недостаточно данных")))),IF($L$8="SIGMOID_INC",MAX(Настройки!$B$14,$L$16+($L$17-$L$16)/(1+EXP(-$L$12*(IF(ISNUMBER(AQ43),AQ43,0)-$L$11)))),IF($L$8="SIGMOID_DEC",MAX(Настройки!$B$14,$L$16+($L$17-$L$16)/(1+EXP($L$12*(IF(ISNUMBER(AQ43),AQ43,0)-$L$11)))),IF($L$8="TOP_PERCENT",IF((COUNTIF(INDEX(Данные!$A$7:$CV$106,0,MATCH($L$9,Данные!$A$6:$CV$6,0)),"&gt;"&amp;IF(ISNUMBER(AQ43),AQ43,0))+COUNTIFS(INDEX(Данные!$A$7:$CV$106,0,MATCH($L$9,Данные!$A$6:$CV$6,0)),IF(ISNUMBER(AQ43),AQ43,0),Данные!$A$7:$A$106,"&lt;"&amp;$A43)+1)/COUNT(INDEX(Данные!$A$7:$CV$106,0,MATCH($L$9,Данные!$A$6:$CV$6,0)))&lt;=$L$11,$L$14,$L$15),IF($L$8="MANUAL_MU",MAX(Настройки!$B$14,MIN(1,IF(ISNUMBER(AQ43),AQ43,0))),IF($L$8="COUNT_FLAG_RULE",IF(IF(ISNUMBER(AQ43),AQ43,0)&lt;=$L$11,$L$14,IF(IF(ISNUMBER(AQ43),AQ43,0)&gt;=$L$12,$L$15,IF(OR(LOWER(LEFT(BV43&amp;"",2))="да",BV43=1),$L$13,$L$15))),IF(OR(AND($L$8="YES_NO",OR(LOWER(LEFT(AQ43&amp;"",2))="да",AQ43=1)),AND($L$8="THRESHOLD_GE",IF(ISNUMBER(AQ43),AQ43,0)&gt;=$L$11),AND($L$8="THRESHOLD_GT",IF(ISNUMBER(AQ43),AQ43,0)&gt;$L$11),AND($L$8="THRESHOLD_LE",IF(ISNUMBER(AQ43),AQ43,0)&lt;=$L$11),AND($L$8="THRESHOLD_LT",IF(ISNUMBER(AQ43),AQ43,0)&lt;$L$11),AND($L$8="CHANGE_PCT_GE",IF(IF(ISNUMBER(BV43),BV43,0)=0,IF(ISNUMBER(AQ43),AQ43,0)&gt;0,(IF(ISNUMBER(AQ43),AQ43,0)-IF(ISNUMBER(BV43),BV43,0))/ABS(IF(ISNUMBER(BV43),BV43,0))&gt;=$L$11)),AND($L$8="CHANGE_ABS_GE",ABS(IF(ISNUMBER(AQ43),AQ43,0)-IF(ISNUMBER(BV43),BV43,0))&gt;=$L$11),AND($L$8="COUNT_LT",IF(ISNUMBER(AQ43),AQ43,0)&lt;$L$11),AND($L$8="COUNT_LE",IF(ISNUMBER(AQ43),AQ43,0)&lt;=$L$11),AND($L$8="AND_YES",OR(LOWER(LEFT(AQ43&amp;"",2))="да",AQ43=1),OR(LOWER(LEFT(BV43&amp;"",2))="да",BV43=1)),AND($L$8="OR_YES",OR(OR(LOWER(LEFT(AQ43&amp;"",2))="да",AQ43=1),OR(LOWER(LEFT(BV43&amp;"",2))="да",BV43=1)))),$L$14,$L$15))))))))))</f>
        <v/>
      </c>
      <c r="M43" s="19" t="str">
        <f>IF($A43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43="#FIELD",AR43="",AND(OR($M$8="CHANGE_PCT_GE",$M$8="CHANGE_ABS_GE",$M$8="COUNT_FLAG_RULE",$M$8="AND_YES",$M$8="OR_YES"),OR(BW43="#FIELD",BW43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43)))),IF($M$18="LOW_MU",MAX(Настройки!$B$14,$M$16),IF($M$18="NEUTRAL",Настройки!$B$15,IF($M$18="IGNORE","IGNORE",IF(OR(AR43="#FIELD",BW43="#FIELD"),"Поле не найдено","Недостаточно данных")))),IF($M$8="SIGMOID_INC",MAX(Настройки!$B$14,$M$16+($M$17-$M$16)/(1+EXP(-$M$12*(IF(ISNUMBER(AR43),AR43,0)-$M$11)))),IF($M$8="SIGMOID_DEC",MAX(Настройки!$B$14,$M$16+($M$17-$M$16)/(1+EXP($M$12*(IF(ISNUMBER(AR43),AR43,0)-$M$11)))),IF($M$8="TOP_PERCENT",IF((COUNTIF(INDEX(Данные!$A$7:$CV$106,0,MATCH($M$9,Данные!$A$6:$CV$6,0)),"&gt;"&amp;IF(ISNUMBER(AR43),AR43,0))+COUNTIFS(INDEX(Данные!$A$7:$CV$106,0,MATCH($M$9,Данные!$A$6:$CV$6,0)),IF(ISNUMBER(AR43),AR43,0),Данные!$A$7:$A$106,"&lt;"&amp;$A43)+1)/COUNT(INDEX(Данные!$A$7:$CV$106,0,MATCH($M$9,Данные!$A$6:$CV$6,0)))&lt;=$M$11,$M$14,$M$15),IF($M$8="MANUAL_MU",MAX(Настройки!$B$14,MIN(1,IF(ISNUMBER(AR43),AR43,0))),IF($M$8="COUNT_FLAG_RULE",IF(IF(ISNUMBER(AR43),AR43,0)&lt;=$M$11,$M$14,IF(IF(ISNUMBER(AR43),AR43,0)&gt;=$M$12,$M$15,IF(OR(LOWER(LEFT(BW43&amp;"",2))="да",BW43=1),$M$13,$M$15))),IF(OR(AND($M$8="YES_NO",OR(LOWER(LEFT(AR43&amp;"",2))="да",AR43=1)),AND($M$8="THRESHOLD_GE",IF(ISNUMBER(AR43),AR43,0)&gt;=$M$11),AND($M$8="THRESHOLD_GT",IF(ISNUMBER(AR43),AR43,0)&gt;$M$11),AND($M$8="THRESHOLD_LE",IF(ISNUMBER(AR43),AR43,0)&lt;=$M$11),AND($M$8="THRESHOLD_LT",IF(ISNUMBER(AR43),AR43,0)&lt;$M$11),AND($M$8="CHANGE_PCT_GE",IF(IF(ISNUMBER(BW43),BW43,0)=0,IF(ISNUMBER(AR43),AR43,0)&gt;0,(IF(ISNUMBER(AR43),AR43,0)-IF(ISNUMBER(BW43),BW43,0))/ABS(IF(ISNUMBER(BW43),BW43,0))&gt;=$M$11)),AND($M$8="CHANGE_ABS_GE",ABS(IF(ISNUMBER(AR43),AR43,0)-IF(ISNUMBER(BW43),BW43,0))&gt;=$M$11),AND($M$8="COUNT_LT",IF(ISNUMBER(AR43),AR43,0)&lt;$M$11),AND($M$8="COUNT_LE",IF(ISNUMBER(AR43),AR43,0)&lt;=$M$11),AND($M$8="AND_YES",OR(LOWER(LEFT(AR43&amp;"",2))="да",AR43=1),OR(LOWER(LEFT(BW43&amp;"",2))="да",BW43=1)),AND($M$8="OR_YES",OR(OR(LOWER(LEFT(AR43&amp;"",2))="да",AR43=1),OR(LOWER(LEFT(BW43&amp;"",2))="да",BW43=1)))),$M$14,$M$15))))))))))</f>
        <v/>
      </c>
      <c r="N43" s="19" t="str">
        <f>IF($A43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43="#FIELD",AS43="",AND(OR($N$8="CHANGE_PCT_GE",$N$8="CHANGE_ABS_GE",$N$8="COUNT_FLAG_RULE",$N$8="AND_YES",$N$8="OR_YES"),OR(BX43="#FIELD",BX43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43)))),IF($N$18="LOW_MU",MAX(Настройки!$B$14,$N$16),IF($N$18="NEUTRAL",Настройки!$B$15,IF($N$18="IGNORE","IGNORE",IF(OR(AS43="#FIELD",BX43="#FIELD"),"Поле не найдено","Недостаточно данных")))),IF($N$8="SIGMOID_INC",MAX(Настройки!$B$14,$N$16+($N$17-$N$16)/(1+EXP(-$N$12*(IF(ISNUMBER(AS43),AS43,0)-$N$11)))),IF($N$8="SIGMOID_DEC",MAX(Настройки!$B$14,$N$16+($N$17-$N$16)/(1+EXP($N$12*(IF(ISNUMBER(AS43),AS43,0)-$N$11)))),IF($N$8="TOP_PERCENT",IF((COUNTIF(INDEX(Данные!$A$7:$CV$106,0,MATCH($N$9,Данные!$A$6:$CV$6,0)),"&gt;"&amp;IF(ISNUMBER(AS43),AS43,0))+COUNTIFS(INDEX(Данные!$A$7:$CV$106,0,MATCH($N$9,Данные!$A$6:$CV$6,0)),IF(ISNUMBER(AS43),AS43,0),Данные!$A$7:$A$106,"&lt;"&amp;$A43)+1)/COUNT(INDEX(Данные!$A$7:$CV$106,0,MATCH($N$9,Данные!$A$6:$CV$6,0)))&lt;=$N$11,$N$14,$N$15),IF($N$8="MANUAL_MU",MAX(Настройки!$B$14,MIN(1,IF(ISNUMBER(AS43),AS43,0))),IF($N$8="COUNT_FLAG_RULE",IF(IF(ISNUMBER(AS43),AS43,0)&lt;=$N$11,$N$14,IF(IF(ISNUMBER(AS43),AS43,0)&gt;=$N$12,$N$15,IF(OR(LOWER(LEFT(BX43&amp;"",2))="да",BX43=1),$N$13,$N$15))),IF(OR(AND($N$8="YES_NO",OR(LOWER(LEFT(AS43&amp;"",2))="да",AS43=1)),AND($N$8="THRESHOLD_GE",IF(ISNUMBER(AS43),AS43,0)&gt;=$N$11),AND($N$8="THRESHOLD_GT",IF(ISNUMBER(AS43),AS43,0)&gt;$N$11),AND($N$8="THRESHOLD_LE",IF(ISNUMBER(AS43),AS43,0)&lt;=$N$11),AND($N$8="THRESHOLD_LT",IF(ISNUMBER(AS43),AS43,0)&lt;$N$11),AND($N$8="CHANGE_PCT_GE",IF(IF(ISNUMBER(BX43),BX43,0)=0,IF(ISNUMBER(AS43),AS43,0)&gt;0,(IF(ISNUMBER(AS43),AS43,0)-IF(ISNUMBER(BX43),BX43,0))/ABS(IF(ISNUMBER(BX43),BX43,0))&gt;=$N$11)),AND($N$8="CHANGE_ABS_GE",ABS(IF(ISNUMBER(AS43),AS43,0)-IF(ISNUMBER(BX43),BX43,0))&gt;=$N$11),AND($N$8="COUNT_LT",IF(ISNUMBER(AS43),AS43,0)&lt;$N$11),AND($N$8="COUNT_LE",IF(ISNUMBER(AS43),AS43,0)&lt;=$N$11),AND($N$8="AND_YES",OR(LOWER(LEFT(AS43&amp;"",2))="да",AS43=1),OR(LOWER(LEFT(BX43&amp;"",2))="да",BX43=1)),AND($N$8="OR_YES",OR(OR(LOWER(LEFT(AS43&amp;"",2))="да",AS43=1),OR(LOWER(LEFT(BX43&amp;"",2))="да",BX43=1)))),$N$14,$N$15))))))))))</f>
        <v/>
      </c>
      <c r="O43" s="19" t="str">
        <f>IF($A43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43="#FIELD",AT43="",AND(OR($O$8="CHANGE_PCT_GE",$O$8="CHANGE_ABS_GE",$O$8="COUNT_FLAG_RULE",$O$8="AND_YES",$O$8="OR_YES"),OR(BY43="#FIELD",BY43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43)))),IF($O$18="LOW_MU",MAX(Настройки!$B$14,$O$16),IF($O$18="NEUTRAL",Настройки!$B$15,IF($O$18="IGNORE","IGNORE",IF(OR(AT43="#FIELD",BY43="#FIELD"),"Поле не найдено","Недостаточно данных")))),IF($O$8="SIGMOID_INC",MAX(Настройки!$B$14,$O$16+($O$17-$O$16)/(1+EXP(-$O$12*(IF(ISNUMBER(AT43),AT43,0)-$O$11)))),IF($O$8="SIGMOID_DEC",MAX(Настройки!$B$14,$O$16+($O$17-$O$16)/(1+EXP($O$12*(IF(ISNUMBER(AT43),AT43,0)-$O$11)))),IF($O$8="TOP_PERCENT",IF((COUNTIF(INDEX(Данные!$A$7:$CV$106,0,MATCH($O$9,Данные!$A$6:$CV$6,0)),"&gt;"&amp;IF(ISNUMBER(AT43),AT43,0))+COUNTIFS(INDEX(Данные!$A$7:$CV$106,0,MATCH($O$9,Данные!$A$6:$CV$6,0)),IF(ISNUMBER(AT43),AT43,0),Данные!$A$7:$A$106,"&lt;"&amp;$A43)+1)/COUNT(INDEX(Данные!$A$7:$CV$106,0,MATCH($O$9,Данные!$A$6:$CV$6,0)))&lt;=$O$11,$O$14,$O$15),IF($O$8="MANUAL_MU",MAX(Настройки!$B$14,MIN(1,IF(ISNUMBER(AT43),AT43,0))),IF($O$8="COUNT_FLAG_RULE",IF(IF(ISNUMBER(AT43),AT43,0)&lt;=$O$11,$O$14,IF(IF(ISNUMBER(AT43),AT43,0)&gt;=$O$12,$O$15,IF(OR(LOWER(LEFT(BY43&amp;"",2))="да",BY43=1),$O$13,$O$15))),IF(OR(AND($O$8="YES_NO",OR(LOWER(LEFT(AT43&amp;"",2))="да",AT43=1)),AND($O$8="THRESHOLD_GE",IF(ISNUMBER(AT43),AT43,0)&gt;=$O$11),AND($O$8="THRESHOLD_GT",IF(ISNUMBER(AT43),AT43,0)&gt;$O$11),AND($O$8="THRESHOLD_LE",IF(ISNUMBER(AT43),AT43,0)&lt;=$O$11),AND($O$8="THRESHOLD_LT",IF(ISNUMBER(AT43),AT43,0)&lt;$O$11),AND($O$8="CHANGE_PCT_GE",IF(IF(ISNUMBER(BY43),BY43,0)=0,IF(ISNUMBER(AT43),AT43,0)&gt;0,(IF(ISNUMBER(AT43),AT43,0)-IF(ISNUMBER(BY43),BY43,0))/ABS(IF(ISNUMBER(BY43),BY43,0))&gt;=$O$11)),AND($O$8="CHANGE_ABS_GE",ABS(IF(ISNUMBER(AT43),AT43,0)-IF(ISNUMBER(BY43),BY43,0))&gt;=$O$11),AND($O$8="COUNT_LT",IF(ISNUMBER(AT43),AT43,0)&lt;$O$11),AND($O$8="COUNT_LE",IF(ISNUMBER(AT43),AT43,0)&lt;=$O$11),AND($O$8="AND_YES",OR(LOWER(LEFT(AT43&amp;"",2))="да",AT43=1),OR(LOWER(LEFT(BY43&amp;"",2))="да",BY43=1)),AND($O$8="OR_YES",OR(OR(LOWER(LEFT(AT43&amp;"",2))="да",AT43=1),OR(LOWER(LEFT(BY43&amp;"",2))="да",BY43=1)))),$O$14,$O$15))))))))))</f>
        <v/>
      </c>
      <c r="P43" s="19" t="str">
        <f>IF($A43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43="#FIELD",AU43="",AND(OR($P$8="CHANGE_PCT_GE",$P$8="CHANGE_ABS_GE",$P$8="COUNT_FLAG_RULE",$P$8="AND_YES",$P$8="OR_YES"),OR(BZ43="#FIELD",BZ43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43)))),IF($P$18="LOW_MU",MAX(Настройки!$B$14,$P$16),IF($P$18="NEUTRAL",Настройки!$B$15,IF($P$18="IGNORE","IGNORE",IF(OR(AU43="#FIELD",BZ43="#FIELD"),"Поле не найдено","Недостаточно данных")))),IF($P$8="SIGMOID_INC",MAX(Настройки!$B$14,$P$16+($P$17-$P$16)/(1+EXP(-$P$12*(IF(ISNUMBER(AU43),AU43,0)-$P$11)))),IF($P$8="SIGMOID_DEC",MAX(Настройки!$B$14,$P$16+($P$17-$P$16)/(1+EXP($P$12*(IF(ISNUMBER(AU43),AU43,0)-$P$11)))),IF($P$8="TOP_PERCENT",IF((COUNTIF(INDEX(Данные!$A$7:$CV$106,0,MATCH($P$9,Данные!$A$6:$CV$6,0)),"&gt;"&amp;IF(ISNUMBER(AU43),AU43,0))+COUNTIFS(INDEX(Данные!$A$7:$CV$106,0,MATCH($P$9,Данные!$A$6:$CV$6,0)),IF(ISNUMBER(AU43),AU43,0),Данные!$A$7:$A$106,"&lt;"&amp;$A43)+1)/COUNT(INDEX(Данные!$A$7:$CV$106,0,MATCH($P$9,Данные!$A$6:$CV$6,0)))&lt;=$P$11,$P$14,$P$15),IF($P$8="MANUAL_MU",MAX(Настройки!$B$14,MIN(1,IF(ISNUMBER(AU43),AU43,0))),IF($P$8="COUNT_FLAG_RULE",IF(IF(ISNUMBER(AU43),AU43,0)&lt;=$P$11,$P$14,IF(IF(ISNUMBER(AU43),AU43,0)&gt;=$P$12,$P$15,IF(OR(LOWER(LEFT(BZ43&amp;"",2))="да",BZ43=1),$P$13,$P$15))),IF(OR(AND($P$8="YES_NO",OR(LOWER(LEFT(AU43&amp;"",2))="да",AU43=1)),AND($P$8="THRESHOLD_GE",IF(ISNUMBER(AU43),AU43,0)&gt;=$P$11),AND($P$8="THRESHOLD_GT",IF(ISNUMBER(AU43),AU43,0)&gt;$P$11),AND($P$8="THRESHOLD_LE",IF(ISNUMBER(AU43),AU43,0)&lt;=$P$11),AND($P$8="THRESHOLD_LT",IF(ISNUMBER(AU43),AU43,0)&lt;$P$11),AND($P$8="CHANGE_PCT_GE",IF(IF(ISNUMBER(BZ43),BZ43,0)=0,IF(ISNUMBER(AU43),AU43,0)&gt;0,(IF(ISNUMBER(AU43),AU43,0)-IF(ISNUMBER(BZ43),BZ43,0))/ABS(IF(ISNUMBER(BZ43),BZ43,0))&gt;=$P$11)),AND($P$8="CHANGE_ABS_GE",ABS(IF(ISNUMBER(AU43),AU43,0)-IF(ISNUMBER(BZ43),BZ43,0))&gt;=$P$11),AND($P$8="COUNT_LT",IF(ISNUMBER(AU43),AU43,0)&lt;$P$11),AND($P$8="COUNT_LE",IF(ISNUMBER(AU43),AU43,0)&lt;=$P$11),AND($P$8="AND_YES",OR(LOWER(LEFT(AU43&amp;"",2))="да",AU43=1),OR(LOWER(LEFT(BZ43&amp;"",2))="да",BZ43=1)),AND($P$8="OR_YES",OR(OR(LOWER(LEFT(AU43&amp;"",2))="да",AU43=1),OR(LOWER(LEFT(BZ43&amp;"",2))="да",BZ43=1)))),$P$14,$P$15))))))))))</f>
        <v/>
      </c>
      <c r="Q43" s="19" t="str">
        <f>IF($A43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43="#FIELD",AV43="",AND(OR($Q$8="CHANGE_PCT_GE",$Q$8="CHANGE_ABS_GE",$Q$8="COUNT_FLAG_RULE",$Q$8="AND_YES",$Q$8="OR_YES"),OR(CA43="#FIELD",CA43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43)))),IF($Q$18="LOW_MU",MAX(Настройки!$B$14,$Q$16),IF($Q$18="NEUTRAL",Настройки!$B$15,IF($Q$18="IGNORE","IGNORE",IF(OR(AV43="#FIELD",CA43="#FIELD"),"Поле не найдено","Недостаточно данных")))),IF($Q$8="SIGMOID_INC",MAX(Настройки!$B$14,$Q$16+($Q$17-$Q$16)/(1+EXP(-$Q$12*(IF(ISNUMBER(AV43),AV43,0)-$Q$11)))),IF($Q$8="SIGMOID_DEC",MAX(Настройки!$B$14,$Q$16+($Q$17-$Q$16)/(1+EXP($Q$12*(IF(ISNUMBER(AV43),AV43,0)-$Q$11)))),IF($Q$8="TOP_PERCENT",IF((COUNTIF(INDEX(Данные!$A$7:$CV$106,0,MATCH($Q$9,Данные!$A$6:$CV$6,0)),"&gt;"&amp;IF(ISNUMBER(AV43),AV43,0))+COUNTIFS(INDEX(Данные!$A$7:$CV$106,0,MATCH($Q$9,Данные!$A$6:$CV$6,0)),IF(ISNUMBER(AV43),AV43,0),Данные!$A$7:$A$106,"&lt;"&amp;$A43)+1)/COUNT(INDEX(Данные!$A$7:$CV$106,0,MATCH($Q$9,Данные!$A$6:$CV$6,0)))&lt;=$Q$11,$Q$14,$Q$15),IF($Q$8="MANUAL_MU",MAX(Настройки!$B$14,MIN(1,IF(ISNUMBER(AV43),AV43,0))),IF($Q$8="COUNT_FLAG_RULE",IF(IF(ISNUMBER(AV43),AV43,0)&lt;=$Q$11,$Q$14,IF(IF(ISNUMBER(AV43),AV43,0)&gt;=$Q$12,$Q$15,IF(OR(LOWER(LEFT(CA43&amp;"",2))="да",CA43=1),$Q$13,$Q$15))),IF(OR(AND($Q$8="YES_NO",OR(LOWER(LEFT(AV43&amp;"",2))="да",AV43=1)),AND($Q$8="THRESHOLD_GE",IF(ISNUMBER(AV43),AV43,0)&gt;=$Q$11),AND($Q$8="THRESHOLD_GT",IF(ISNUMBER(AV43),AV43,0)&gt;$Q$11),AND($Q$8="THRESHOLD_LE",IF(ISNUMBER(AV43),AV43,0)&lt;=$Q$11),AND($Q$8="THRESHOLD_LT",IF(ISNUMBER(AV43),AV43,0)&lt;$Q$11),AND($Q$8="CHANGE_PCT_GE",IF(IF(ISNUMBER(CA43),CA43,0)=0,IF(ISNUMBER(AV43),AV43,0)&gt;0,(IF(ISNUMBER(AV43),AV43,0)-IF(ISNUMBER(CA43),CA43,0))/ABS(IF(ISNUMBER(CA43),CA43,0))&gt;=$Q$11)),AND($Q$8="CHANGE_ABS_GE",ABS(IF(ISNUMBER(AV43),AV43,0)-IF(ISNUMBER(CA43),CA43,0))&gt;=$Q$11),AND($Q$8="COUNT_LT",IF(ISNUMBER(AV43),AV43,0)&lt;$Q$11),AND($Q$8="COUNT_LE",IF(ISNUMBER(AV43),AV43,0)&lt;=$Q$11),AND($Q$8="AND_YES",OR(LOWER(LEFT(AV43&amp;"",2))="да",AV43=1),OR(LOWER(LEFT(CA43&amp;"",2))="да",CA43=1)),AND($Q$8="OR_YES",OR(OR(LOWER(LEFT(AV43&amp;"",2))="да",AV43=1),OR(LOWER(LEFT(CA43&amp;"",2))="да",CA43=1)))),$Q$14,$Q$15))))))))))</f>
        <v/>
      </c>
      <c r="R43" s="69" t="str">
        <f>IF($A43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43="#FIELD",AW43="",AND(OR($R$8="CHANGE_PCT_GE",$R$8="CHANGE_ABS_GE",$R$8="COUNT_FLAG_RULE",$R$8="AND_YES",$R$8="OR_YES"),OR(CB43="#FIELD",CB43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43)))),IF($R$18="LOW_MU",MAX(Настройки!$B$14,$R$16),IF($R$18="NEUTRAL",Настройки!$B$15,IF($R$18="IGNORE","IGNORE",IF(OR(AW43="#FIELD",CB43="#FIELD"),"Поле не найдено","Недостаточно данных")))),IF($R$8="SIGMOID_INC",MAX(Настройки!$B$14,$R$16+($R$17-$R$16)/(1+EXP(-$R$12*(IF(ISNUMBER(AW43),AW43,0)-$R$11)))),IF($R$8="SIGMOID_DEC",MAX(Настройки!$B$14,$R$16+($R$17-$R$16)/(1+EXP($R$12*(IF(ISNUMBER(AW43),AW43,0)-$R$11)))),IF($R$8="TOP_PERCENT",IF((COUNTIF(INDEX(Данные!$A$7:$CV$106,0,MATCH($R$9,Данные!$A$6:$CV$6,0)),"&gt;"&amp;IF(ISNUMBER(AW43),AW43,0))+COUNTIFS(INDEX(Данные!$A$7:$CV$106,0,MATCH($R$9,Данные!$A$6:$CV$6,0)),IF(ISNUMBER(AW43),AW43,0),Данные!$A$7:$A$106,"&lt;"&amp;$A43)+1)/COUNT(INDEX(Данные!$A$7:$CV$106,0,MATCH($R$9,Данные!$A$6:$CV$6,0)))&lt;=$R$11,$R$14,$R$15),IF($R$8="MANUAL_MU",MAX(Настройки!$B$14,MIN(1,IF(ISNUMBER(AW43),AW43,0))),IF($R$8="COUNT_FLAG_RULE",IF(IF(ISNUMBER(AW43),AW43,0)&lt;=$R$11,$R$14,IF(IF(ISNUMBER(AW43),AW43,0)&gt;=$R$12,$R$15,IF(OR(LOWER(LEFT(CB43&amp;"",2))="да",CB43=1),$R$13,$R$15))),IF(OR(AND($R$8="YES_NO",OR(LOWER(LEFT(AW43&amp;"",2))="да",AW43=1)),AND($R$8="THRESHOLD_GE",IF(ISNUMBER(AW43),AW43,0)&gt;=$R$11),AND($R$8="THRESHOLD_GT",IF(ISNUMBER(AW43),AW43,0)&gt;$R$11),AND($R$8="THRESHOLD_LE",IF(ISNUMBER(AW43),AW43,0)&lt;=$R$11),AND($R$8="THRESHOLD_LT",IF(ISNUMBER(AW43),AW43,0)&lt;$R$11),AND($R$8="CHANGE_PCT_GE",IF(IF(ISNUMBER(CB43),CB43,0)=0,IF(ISNUMBER(AW43),AW43,0)&gt;0,(IF(ISNUMBER(AW43),AW43,0)-IF(ISNUMBER(CB43),CB43,0))/ABS(IF(ISNUMBER(CB43),CB43,0))&gt;=$R$11)),AND($R$8="CHANGE_ABS_GE",ABS(IF(ISNUMBER(AW43),AW43,0)-IF(ISNUMBER(CB43),CB43,0))&gt;=$R$11),AND($R$8="COUNT_LT",IF(ISNUMBER(AW43),AW43,0)&lt;$R$11),AND($R$8="COUNT_LE",IF(ISNUMBER(AW43),AW43,0)&lt;=$R$11),AND($R$8="AND_YES",OR(LOWER(LEFT(AW43&amp;"",2))="да",AW43=1),OR(LOWER(LEFT(CB43&amp;"",2))="да",CB43=1)),AND($R$8="OR_YES",OR(OR(LOWER(LEFT(AW43&amp;"",2))="да",AW43=1),OR(LOWER(LEFT(CB43&amp;"",2))="да",CB43=1)))),$R$14,$R$15))))))))))</f>
        <v/>
      </c>
      <c r="S43" s="70" t="str">
        <f>IF($A43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43="#FIELD",AX43="",AND(OR($S$8="CHANGE_PCT_GE",$S$8="CHANGE_ABS_GE",$S$8="COUNT_FLAG_RULE",$S$8="AND_YES",$S$8="OR_YES"),OR(CC43="#FIELD",CC43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43)))),IF($S$18="LOW_MU",MAX(Настройки!$B$14,$S$16),IF($S$18="NEUTRAL",Настройки!$B$15,IF($S$18="IGNORE","IGNORE",IF(OR(AX43="#FIELD",CC43="#FIELD"),"Поле не найдено","Недостаточно данных")))),IF($S$8="SIGMOID_INC",MAX(Настройки!$B$14,$S$16+($S$17-$S$16)/(1+EXP(-$S$12*(IF(ISNUMBER(AX43),AX43,0)-$S$11)))),IF($S$8="SIGMOID_DEC",MAX(Настройки!$B$14,$S$16+($S$17-$S$16)/(1+EXP($S$12*(IF(ISNUMBER(AX43),AX43,0)-$S$11)))),IF($S$8="TOP_PERCENT",IF((COUNTIF(INDEX(Данные!$A$7:$CV$106,0,MATCH($S$9,Данные!$A$6:$CV$6,0)),"&gt;"&amp;IF(ISNUMBER(AX43),AX43,0))+COUNTIFS(INDEX(Данные!$A$7:$CV$106,0,MATCH($S$9,Данные!$A$6:$CV$6,0)),IF(ISNUMBER(AX43),AX43,0),Данные!$A$7:$A$106,"&lt;"&amp;$A43)+1)/COUNT(INDEX(Данные!$A$7:$CV$106,0,MATCH($S$9,Данные!$A$6:$CV$6,0)))&lt;=$S$11,$S$14,$S$15),IF($S$8="MANUAL_MU",MAX(Настройки!$B$14,MIN(1,IF(ISNUMBER(AX43),AX43,0))),IF($S$8="COUNT_FLAG_RULE",IF(IF(ISNUMBER(AX43),AX43,0)&lt;=$S$11,$S$14,IF(IF(ISNUMBER(AX43),AX43,0)&gt;=$S$12,$S$15,IF(OR(LOWER(LEFT(CC43&amp;"",2))="да",CC43=1),$S$13,$S$15))),IF(OR(AND($S$8="YES_NO",OR(LOWER(LEFT(AX43&amp;"",2))="да",AX43=1)),AND($S$8="THRESHOLD_GE",IF(ISNUMBER(AX43),AX43,0)&gt;=$S$11),AND($S$8="THRESHOLD_GT",IF(ISNUMBER(AX43),AX43,0)&gt;$S$11),AND($S$8="THRESHOLD_LE",IF(ISNUMBER(AX43),AX43,0)&lt;=$S$11),AND($S$8="THRESHOLD_LT",IF(ISNUMBER(AX43),AX43,0)&lt;$S$11),AND($S$8="CHANGE_PCT_GE",IF(IF(ISNUMBER(CC43),CC43,0)=0,IF(ISNUMBER(AX43),AX43,0)&gt;0,(IF(ISNUMBER(AX43),AX43,0)-IF(ISNUMBER(CC43),CC43,0))/ABS(IF(ISNUMBER(CC43),CC43,0))&gt;=$S$11)),AND($S$8="CHANGE_ABS_GE",ABS(IF(ISNUMBER(AX43),AX43,0)-IF(ISNUMBER(CC43),CC43,0))&gt;=$S$11),AND($S$8="COUNT_LT",IF(ISNUMBER(AX43),AX43,0)&lt;$S$11),AND($S$8="COUNT_LE",IF(ISNUMBER(AX43),AX43,0)&lt;=$S$11),AND($S$8="AND_YES",OR(LOWER(LEFT(AX43&amp;"",2))="да",AX43=1),OR(LOWER(LEFT(CC43&amp;"",2))="да",CC43=1)),AND($S$8="OR_YES",OR(OR(LOWER(LEFT(AX43&amp;"",2))="да",AX43=1),OR(LOWER(LEFT(CC43&amp;"",2))="да",CC43=1)))),$S$14,$S$15))))))))))</f>
        <v/>
      </c>
      <c r="T43" s="70" t="str">
        <f>IF($A43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43="#FIELD",AY43="",AND(OR($T$8="CHANGE_PCT_GE",$T$8="CHANGE_ABS_GE",$T$8="COUNT_FLAG_RULE",$T$8="AND_YES",$T$8="OR_YES"),OR(CD43="#FIELD",CD43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43)))),IF($T$18="LOW_MU",MAX(Настройки!$B$14,$T$16),IF($T$18="NEUTRAL",Настройки!$B$15,IF($T$18="IGNORE","IGNORE",IF(OR(AY43="#FIELD",CD43="#FIELD"),"Поле не найдено","Недостаточно данных")))),IF($T$8="SIGMOID_INC",MAX(Настройки!$B$14,$T$16+($T$17-$T$16)/(1+EXP(-$T$12*(IF(ISNUMBER(AY43),AY43,0)-$T$11)))),IF($T$8="SIGMOID_DEC",MAX(Настройки!$B$14,$T$16+($T$17-$T$16)/(1+EXP($T$12*(IF(ISNUMBER(AY43),AY43,0)-$T$11)))),IF($T$8="TOP_PERCENT",IF((COUNTIF(INDEX(Данные!$A$7:$CV$106,0,MATCH($T$9,Данные!$A$6:$CV$6,0)),"&gt;"&amp;IF(ISNUMBER(AY43),AY43,0))+COUNTIFS(INDEX(Данные!$A$7:$CV$106,0,MATCH($T$9,Данные!$A$6:$CV$6,0)),IF(ISNUMBER(AY43),AY43,0),Данные!$A$7:$A$106,"&lt;"&amp;$A43)+1)/COUNT(INDEX(Данные!$A$7:$CV$106,0,MATCH($T$9,Данные!$A$6:$CV$6,0)))&lt;=$T$11,$T$14,$T$15),IF($T$8="MANUAL_MU",MAX(Настройки!$B$14,MIN(1,IF(ISNUMBER(AY43),AY43,0))),IF($T$8="COUNT_FLAG_RULE",IF(IF(ISNUMBER(AY43),AY43,0)&lt;=$T$11,$T$14,IF(IF(ISNUMBER(AY43),AY43,0)&gt;=$T$12,$T$15,IF(OR(LOWER(LEFT(CD43&amp;"",2))="да",CD43=1),$T$13,$T$15))),IF(OR(AND($T$8="YES_NO",OR(LOWER(LEFT(AY43&amp;"",2))="да",AY43=1)),AND($T$8="THRESHOLD_GE",IF(ISNUMBER(AY43),AY43,0)&gt;=$T$11),AND($T$8="THRESHOLD_GT",IF(ISNUMBER(AY43),AY43,0)&gt;$T$11),AND($T$8="THRESHOLD_LE",IF(ISNUMBER(AY43),AY43,0)&lt;=$T$11),AND($T$8="THRESHOLD_LT",IF(ISNUMBER(AY43),AY43,0)&lt;$T$11),AND($T$8="CHANGE_PCT_GE",IF(IF(ISNUMBER(CD43),CD43,0)=0,IF(ISNUMBER(AY43),AY43,0)&gt;0,(IF(ISNUMBER(AY43),AY43,0)-IF(ISNUMBER(CD43),CD43,0))/ABS(IF(ISNUMBER(CD43),CD43,0))&gt;=$T$11)),AND($T$8="CHANGE_ABS_GE",ABS(IF(ISNUMBER(AY43),AY43,0)-IF(ISNUMBER(CD43),CD43,0))&gt;=$T$11),AND($T$8="COUNT_LT",IF(ISNUMBER(AY43),AY43,0)&lt;$T$11),AND($T$8="COUNT_LE",IF(ISNUMBER(AY43),AY43,0)&lt;=$T$11),AND($T$8="AND_YES",OR(LOWER(LEFT(AY43&amp;"",2))="да",AY43=1),OR(LOWER(LEFT(CD43&amp;"",2))="да",CD43=1)),AND($T$8="OR_YES",OR(OR(LOWER(LEFT(AY43&amp;"",2))="да",AY43=1),OR(LOWER(LEFT(CD43&amp;"",2))="да",CD43=1)))),$T$14,$T$15))))))))))</f>
        <v/>
      </c>
      <c r="U43" s="70" t="str">
        <f>IF($A43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43="#FIELD",AZ43="",AND(OR($U$8="CHANGE_PCT_GE",$U$8="CHANGE_ABS_GE",$U$8="COUNT_FLAG_RULE",$U$8="AND_YES",$U$8="OR_YES"),OR(CE43="#FIELD",CE43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43)))),IF($U$18="LOW_MU",MAX(Настройки!$B$14,$U$16),IF($U$18="NEUTRAL",Настройки!$B$15,IF($U$18="IGNORE","IGNORE",IF(OR(AZ43="#FIELD",CE43="#FIELD"),"Поле не найдено","Недостаточно данных")))),IF($U$8="SIGMOID_INC",MAX(Настройки!$B$14,$U$16+($U$17-$U$16)/(1+EXP(-$U$12*(IF(ISNUMBER(AZ43),AZ43,0)-$U$11)))),IF($U$8="SIGMOID_DEC",MAX(Настройки!$B$14,$U$16+($U$17-$U$16)/(1+EXP($U$12*(IF(ISNUMBER(AZ43),AZ43,0)-$U$11)))),IF($U$8="TOP_PERCENT",IF((COUNTIF(INDEX(Данные!$A$7:$CV$106,0,MATCH($U$9,Данные!$A$6:$CV$6,0)),"&gt;"&amp;IF(ISNUMBER(AZ43),AZ43,0))+COUNTIFS(INDEX(Данные!$A$7:$CV$106,0,MATCH($U$9,Данные!$A$6:$CV$6,0)),IF(ISNUMBER(AZ43),AZ43,0),Данные!$A$7:$A$106,"&lt;"&amp;$A43)+1)/COUNT(INDEX(Данные!$A$7:$CV$106,0,MATCH($U$9,Данные!$A$6:$CV$6,0)))&lt;=$U$11,$U$14,$U$15),IF($U$8="MANUAL_MU",MAX(Настройки!$B$14,MIN(1,IF(ISNUMBER(AZ43),AZ43,0))),IF($U$8="COUNT_FLAG_RULE",IF(IF(ISNUMBER(AZ43),AZ43,0)&lt;=$U$11,$U$14,IF(IF(ISNUMBER(AZ43),AZ43,0)&gt;=$U$12,$U$15,IF(OR(LOWER(LEFT(CE43&amp;"",2))="да",CE43=1),$U$13,$U$15))),IF(OR(AND($U$8="YES_NO",OR(LOWER(LEFT(AZ43&amp;"",2))="да",AZ43=1)),AND($U$8="THRESHOLD_GE",IF(ISNUMBER(AZ43),AZ43,0)&gt;=$U$11),AND($U$8="THRESHOLD_GT",IF(ISNUMBER(AZ43),AZ43,0)&gt;$U$11),AND($U$8="THRESHOLD_LE",IF(ISNUMBER(AZ43),AZ43,0)&lt;=$U$11),AND($U$8="THRESHOLD_LT",IF(ISNUMBER(AZ43),AZ43,0)&lt;$U$11),AND($U$8="CHANGE_PCT_GE",IF(IF(ISNUMBER(CE43),CE43,0)=0,IF(ISNUMBER(AZ43),AZ43,0)&gt;0,(IF(ISNUMBER(AZ43),AZ43,0)-IF(ISNUMBER(CE43),CE43,0))/ABS(IF(ISNUMBER(CE43),CE43,0))&gt;=$U$11)),AND($U$8="CHANGE_ABS_GE",ABS(IF(ISNUMBER(AZ43),AZ43,0)-IF(ISNUMBER(CE43),CE43,0))&gt;=$U$11),AND($U$8="COUNT_LT",IF(ISNUMBER(AZ43),AZ43,0)&lt;$U$11),AND($U$8="COUNT_LE",IF(ISNUMBER(AZ43),AZ43,0)&lt;=$U$11),AND($U$8="AND_YES",OR(LOWER(LEFT(AZ43&amp;"",2))="да",AZ43=1),OR(LOWER(LEFT(CE43&amp;"",2))="да",CE43=1)),AND($U$8="OR_YES",OR(OR(LOWER(LEFT(AZ43&amp;"",2))="да",AZ43=1),OR(LOWER(LEFT(CE43&amp;"",2))="да",CE43=1)))),$U$14,$U$15))))))))))</f>
        <v/>
      </c>
      <c r="V43" s="70" t="str">
        <f>IF($A43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43="#FIELD",BA43="",AND(OR($V$8="CHANGE_PCT_GE",$V$8="CHANGE_ABS_GE",$V$8="COUNT_FLAG_RULE",$V$8="AND_YES",$V$8="OR_YES"),OR(CF43="#FIELD",CF43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43)))),IF($V$18="LOW_MU",MAX(Настройки!$B$14,$V$16),IF($V$18="NEUTRAL",Настройки!$B$15,IF($V$18="IGNORE","IGNORE",IF(OR(BA43="#FIELD",CF43="#FIELD"),"Поле не найдено","Недостаточно данных")))),IF($V$8="SIGMOID_INC",MAX(Настройки!$B$14,$V$16+($V$17-$V$16)/(1+EXP(-$V$12*(IF(ISNUMBER(BA43),BA43,0)-$V$11)))),IF($V$8="SIGMOID_DEC",MAX(Настройки!$B$14,$V$16+($V$17-$V$16)/(1+EXP($V$12*(IF(ISNUMBER(BA43),BA43,0)-$V$11)))),IF($V$8="TOP_PERCENT",IF((COUNTIF(INDEX(Данные!$A$7:$CV$106,0,MATCH($V$9,Данные!$A$6:$CV$6,0)),"&gt;"&amp;IF(ISNUMBER(BA43),BA43,0))+COUNTIFS(INDEX(Данные!$A$7:$CV$106,0,MATCH($V$9,Данные!$A$6:$CV$6,0)),IF(ISNUMBER(BA43),BA43,0),Данные!$A$7:$A$106,"&lt;"&amp;$A43)+1)/COUNT(INDEX(Данные!$A$7:$CV$106,0,MATCH($V$9,Данные!$A$6:$CV$6,0)))&lt;=$V$11,$V$14,$V$15),IF($V$8="MANUAL_MU",MAX(Настройки!$B$14,MIN(1,IF(ISNUMBER(BA43),BA43,0))),IF($V$8="COUNT_FLAG_RULE",IF(IF(ISNUMBER(BA43),BA43,0)&lt;=$V$11,$V$14,IF(IF(ISNUMBER(BA43),BA43,0)&gt;=$V$12,$V$15,IF(OR(LOWER(LEFT(CF43&amp;"",2))="да",CF43=1),$V$13,$V$15))),IF(OR(AND($V$8="YES_NO",OR(LOWER(LEFT(BA43&amp;"",2))="да",BA43=1)),AND($V$8="THRESHOLD_GE",IF(ISNUMBER(BA43),BA43,0)&gt;=$V$11),AND($V$8="THRESHOLD_GT",IF(ISNUMBER(BA43),BA43,0)&gt;$V$11),AND($V$8="THRESHOLD_LE",IF(ISNUMBER(BA43),BA43,0)&lt;=$V$11),AND($V$8="THRESHOLD_LT",IF(ISNUMBER(BA43),BA43,0)&lt;$V$11),AND($V$8="CHANGE_PCT_GE",IF(IF(ISNUMBER(CF43),CF43,0)=0,IF(ISNUMBER(BA43),BA43,0)&gt;0,(IF(ISNUMBER(BA43),BA43,0)-IF(ISNUMBER(CF43),CF43,0))/ABS(IF(ISNUMBER(CF43),CF43,0))&gt;=$V$11)),AND($V$8="CHANGE_ABS_GE",ABS(IF(ISNUMBER(BA43),BA43,0)-IF(ISNUMBER(CF43),CF43,0))&gt;=$V$11),AND($V$8="COUNT_LT",IF(ISNUMBER(BA43),BA43,0)&lt;$V$11),AND($V$8="COUNT_LE",IF(ISNUMBER(BA43),BA43,0)&lt;=$V$11),AND($V$8="AND_YES",OR(LOWER(LEFT(BA43&amp;"",2))="да",BA43=1),OR(LOWER(LEFT(CF43&amp;"",2))="да",CF43=1)),AND($V$8="OR_YES",OR(OR(LOWER(LEFT(BA43&amp;"",2))="да",BA43=1),OR(LOWER(LEFT(CF43&amp;"",2))="да",CF43=1)))),$V$14,$V$15))))))))))</f>
        <v/>
      </c>
      <c r="W43" s="70" t="str">
        <f>IF($A43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43="#FIELD",BB43="",AND(OR($W$8="CHANGE_PCT_GE",$W$8="CHANGE_ABS_GE",$W$8="COUNT_FLAG_RULE",$W$8="AND_YES",$W$8="OR_YES"),OR(CG43="#FIELD",CG43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43)))),IF($W$18="LOW_MU",MAX(Настройки!$B$14,$W$16),IF($W$18="NEUTRAL",Настройки!$B$15,IF($W$18="IGNORE","IGNORE",IF(OR(BB43="#FIELD",CG43="#FIELD"),"Поле не найдено","Недостаточно данных")))),IF($W$8="SIGMOID_INC",MAX(Настройки!$B$14,$W$16+($W$17-$W$16)/(1+EXP(-$W$12*(IF(ISNUMBER(BB43),BB43,0)-$W$11)))),IF($W$8="SIGMOID_DEC",MAX(Настройки!$B$14,$W$16+($W$17-$W$16)/(1+EXP($W$12*(IF(ISNUMBER(BB43),BB43,0)-$W$11)))),IF($W$8="TOP_PERCENT",IF((COUNTIF(INDEX(Данные!$A$7:$CV$106,0,MATCH($W$9,Данные!$A$6:$CV$6,0)),"&gt;"&amp;IF(ISNUMBER(BB43),BB43,0))+COUNTIFS(INDEX(Данные!$A$7:$CV$106,0,MATCH($W$9,Данные!$A$6:$CV$6,0)),IF(ISNUMBER(BB43),BB43,0),Данные!$A$7:$A$106,"&lt;"&amp;$A43)+1)/COUNT(INDEX(Данные!$A$7:$CV$106,0,MATCH($W$9,Данные!$A$6:$CV$6,0)))&lt;=$W$11,$W$14,$W$15),IF($W$8="MANUAL_MU",MAX(Настройки!$B$14,MIN(1,IF(ISNUMBER(BB43),BB43,0))),IF($W$8="COUNT_FLAG_RULE",IF(IF(ISNUMBER(BB43),BB43,0)&lt;=$W$11,$W$14,IF(IF(ISNUMBER(BB43),BB43,0)&gt;=$W$12,$W$15,IF(OR(LOWER(LEFT(CG43&amp;"",2))="да",CG43=1),$W$13,$W$15))),IF(OR(AND($W$8="YES_NO",OR(LOWER(LEFT(BB43&amp;"",2))="да",BB43=1)),AND($W$8="THRESHOLD_GE",IF(ISNUMBER(BB43),BB43,0)&gt;=$W$11),AND($W$8="THRESHOLD_GT",IF(ISNUMBER(BB43),BB43,0)&gt;$W$11),AND($W$8="THRESHOLD_LE",IF(ISNUMBER(BB43),BB43,0)&lt;=$W$11),AND($W$8="THRESHOLD_LT",IF(ISNUMBER(BB43),BB43,0)&lt;$W$11),AND($W$8="CHANGE_PCT_GE",IF(IF(ISNUMBER(CG43),CG43,0)=0,IF(ISNUMBER(BB43),BB43,0)&gt;0,(IF(ISNUMBER(BB43),BB43,0)-IF(ISNUMBER(CG43),CG43,0))/ABS(IF(ISNUMBER(CG43),CG43,0))&gt;=$W$11)),AND($W$8="CHANGE_ABS_GE",ABS(IF(ISNUMBER(BB43),BB43,0)-IF(ISNUMBER(CG43),CG43,0))&gt;=$W$11),AND($W$8="COUNT_LT",IF(ISNUMBER(BB43),BB43,0)&lt;$W$11),AND($W$8="COUNT_LE",IF(ISNUMBER(BB43),BB43,0)&lt;=$W$11),AND($W$8="AND_YES",OR(LOWER(LEFT(BB43&amp;"",2))="да",BB43=1),OR(LOWER(LEFT(CG43&amp;"",2))="да",CG43=1)),AND($W$8="OR_YES",OR(OR(LOWER(LEFT(BB43&amp;"",2))="да",BB43=1),OR(LOWER(LEFT(CG43&amp;"",2))="да",CG43=1)))),$W$14,$W$15))))))))))</f>
        <v/>
      </c>
      <c r="X43" s="70" t="str">
        <f>IF($A43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43="#FIELD",BC43="",AND(OR($X$8="CHANGE_PCT_GE",$X$8="CHANGE_ABS_GE",$X$8="COUNT_FLAG_RULE",$X$8="AND_YES",$X$8="OR_YES"),OR(CH43="#FIELD",CH43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43)))),IF($X$18="LOW_MU",MAX(Настройки!$B$14,$X$16),IF($X$18="NEUTRAL",Настройки!$B$15,IF($X$18="IGNORE","IGNORE",IF(OR(BC43="#FIELD",CH43="#FIELD"),"Поле не найдено","Недостаточно данных")))),IF($X$8="SIGMOID_INC",MAX(Настройки!$B$14,$X$16+($X$17-$X$16)/(1+EXP(-$X$12*(IF(ISNUMBER(BC43),BC43,0)-$X$11)))),IF($X$8="SIGMOID_DEC",MAX(Настройки!$B$14,$X$16+($X$17-$X$16)/(1+EXP($X$12*(IF(ISNUMBER(BC43),BC43,0)-$X$11)))),IF($X$8="TOP_PERCENT",IF((COUNTIF(INDEX(Данные!$A$7:$CV$106,0,MATCH($X$9,Данные!$A$6:$CV$6,0)),"&gt;"&amp;IF(ISNUMBER(BC43),BC43,0))+COUNTIFS(INDEX(Данные!$A$7:$CV$106,0,MATCH($X$9,Данные!$A$6:$CV$6,0)),IF(ISNUMBER(BC43),BC43,0),Данные!$A$7:$A$106,"&lt;"&amp;$A43)+1)/COUNT(INDEX(Данные!$A$7:$CV$106,0,MATCH($X$9,Данные!$A$6:$CV$6,0)))&lt;=$X$11,$X$14,$X$15),IF($X$8="MANUAL_MU",MAX(Настройки!$B$14,MIN(1,IF(ISNUMBER(BC43),BC43,0))),IF($X$8="COUNT_FLAG_RULE",IF(IF(ISNUMBER(BC43),BC43,0)&lt;=$X$11,$X$14,IF(IF(ISNUMBER(BC43),BC43,0)&gt;=$X$12,$X$15,IF(OR(LOWER(LEFT(CH43&amp;"",2))="да",CH43=1),$X$13,$X$15))),IF(OR(AND($X$8="YES_NO",OR(LOWER(LEFT(BC43&amp;"",2))="да",BC43=1)),AND($X$8="THRESHOLD_GE",IF(ISNUMBER(BC43),BC43,0)&gt;=$X$11),AND($X$8="THRESHOLD_GT",IF(ISNUMBER(BC43),BC43,0)&gt;$X$11),AND($X$8="THRESHOLD_LE",IF(ISNUMBER(BC43),BC43,0)&lt;=$X$11),AND($X$8="THRESHOLD_LT",IF(ISNUMBER(BC43),BC43,0)&lt;$X$11),AND($X$8="CHANGE_PCT_GE",IF(IF(ISNUMBER(CH43),CH43,0)=0,IF(ISNUMBER(BC43),BC43,0)&gt;0,(IF(ISNUMBER(BC43),BC43,0)-IF(ISNUMBER(CH43),CH43,0))/ABS(IF(ISNUMBER(CH43),CH43,0))&gt;=$X$11)),AND($X$8="CHANGE_ABS_GE",ABS(IF(ISNUMBER(BC43),BC43,0)-IF(ISNUMBER(CH43),CH43,0))&gt;=$X$11),AND($X$8="COUNT_LT",IF(ISNUMBER(BC43),BC43,0)&lt;$X$11),AND($X$8="COUNT_LE",IF(ISNUMBER(BC43),BC43,0)&lt;=$X$11),AND($X$8="AND_YES",OR(LOWER(LEFT(BC43&amp;"",2))="да",BC43=1),OR(LOWER(LEFT(CH43&amp;"",2))="да",CH43=1)),AND($X$8="OR_YES",OR(OR(LOWER(LEFT(BC43&amp;"",2))="да",BC43=1),OR(LOWER(LEFT(CH43&amp;"",2))="да",CH43=1)))),$X$14,$X$15))))))))))</f>
        <v/>
      </c>
      <c r="Y43" s="70" t="str">
        <f>IF($A43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43="#FIELD",BD43="",AND(OR($Y$8="CHANGE_PCT_GE",$Y$8="CHANGE_ABS_GE",$Y$8="COUNT_FLAG_RULE",$Y$8="AND_YES",$Y$8="OR_YES"),OR(CI43="#FIELD",CI43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43)))),IF($Y$18="LOW_MU",MAX(Настройки!$B$14,$Y$16),IF($Y$18="NEUTRAL",Настройки!$B$15,IF($Y$18="IGNORE","IGNORE",IF(OR(BD43="#FIELD",CI43="#FIELD"),"Поле не найдено","Недостаточно данных")))),IF($Y$8="SIGMOID_INC",MAX(Настройки!$B$14,$Y$16+($Y$17-$Y$16)/(1+EXP(-$Y$12*(IF(ISNUMBER(BD43),BD43,0)-$Y$11)))),IF($Y$8="SIGMOID_DEC",MAX(Настройки!$B$14,$Y$16+($Y$17-$Y$16)/(1+EXP($Y$12*(IF(ISNUMBER(BD43),BD43,0)-$Y$11)))),IF($Y$8="TOP_PERCENT",IF((COUNTIF(INDEX(Данные!$A$7:$CV$106,0,MATCH($Y$9,Данные!$A$6:$CV$6,0)),"&gt;"&amp;IF(ISNUMBER(BD43),BD43,0))+COUNTIFS(INDEX(Данные!$A$7:$CV$106,0,MATCH($Y$9,Данные!$A$6:$CV$6,0)),IF(ISNUMBER(BD43),BD43,0),Данные!$A$7:$A$106,"&lt;"&amp;$A43)+1)/COUNT(INDEX(Данные!$A$7:$CV$106,0,MATCH($Y$9,Данные!$A$6:$CV$6,0)))&lt;=$Y$11,$Y$14,$Y$15),IF($Y$8="MANUAL_MU",MAX(Настройки!$B$14,MIN(1,IF(ISNUMBER(BD43),BD43,0))),IF($Y$8="COUNT_FLAG_RULE",IF(IF(ISNUMBER(BD43),BD43,0)&lt;=$Y$11,$Y$14,IF(IF(ISNUMBER(BD43),BD43,0)&gt;=$Y$12,$Y$15,IF(OR(LOWER(LEFT(CI43&amp;"",2))="да",CI43=1),$Y$13,$Y$15))),IF(OR(AND($Y$8="YES_NO",OR(LOWER(LEFT(BD43&amp;"",2))="да",BD43=1)),AND($Y$8="THRESHOLD_GE",IF(ISNUMBER(BD43),BD43,0)&gt;=$Y$11),AND($Y$8="THRESHOLD_GT",IF(ISNUMBER(BD43),BD43,0)&gt;$Y$11),AND($Y$8="THRESHOLD_LE",IF(ISNUMBER(BD43),BD43,0)&lt;=$Y$11),AND($Y$8="THRESHOLD_LT",IF(ISNUMBER(BD43),BD43,0)&lt;$Y$11),AND($Y$8="CHANGE_PCT_GE",IF(IF(ISNUMBER(CI43),CI43,0)=0,IF(ISNUMBER(BD43),BD43,0)&gt;0,(IF(ISNUMBER(BD43),BD43,0)-IF(ISNUMBER(CI43),CI43,0))/ABS(IF(ISNUMBER(CI43),CI43,0))&gt;=$Y$11)),AND($Y$8="CHANGE_ABS_GE",ABS(IF(ISNUMBER(BD43),BD43,0)-IF(ISNUMBER(CI43),CI43,0))&gt;=$Y$11),AND($Y$8="COUNT_LT",IF(ISNUMBER(BD43),BD43,0)&lt;$Y$11),AND($Y$8="COUNT_LE",IF(ISNUMBER(BD43),BD43,0)&lt;=$Y$11),AND($Y$8="AND_YES",OR(LOWER(LEFT(BD43&amp;"",2))="да",BD43=1),OR(LOWER(LEFT(CI43&amp;"",2))="да",CI43=1)),AND($Y$8="OR_YES",OR(OR(LOWER(LEFT(BD43&amp;"",2))="да",BD43=1),OR(LOWER(LEFT(CI43&amp;"",2))="да",CI43=1)))),$Y$14,$Y$15))))))))))</f>
        <v/>
      </c>
      <c r="Z43" s="70" t="str">
        <f>IF($A43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43="#FIELD",BE43="",AND(OR($Z$8="CHANGE_PCT_GE",$Z$8="CHANGE_ABS_GE",$Z$8="COUNT_FLAG_RULE",$Z$8="AND_YES",$Z$8="OR_YES"),OR(CJ43="#FIELD",CJ43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43)))),IF($Z$18="LOW_MU",MAX(Настройки!$B$14,$Z$16),IF($Z$18="NEUTRAL",Настройки!$B$15,IF($Z$18="IGNORE","IGNORE",IF(OR(BE43="#FIELD",CJ43="#FIELD"),"Поле не найдено","Недостаточно данных")))),IF($Z$8="SIGMOID_INC",MAX(Настройки!$B$14,$Z$16+($Z$17-$Z$16)/(1+EXP(-$Z$12*(IF(ISNUMBER(BE43),BE43,0)-$Z$11)))),IF($Z$8="SIGMOID_DEC",MAX(Настройки!$B$14,$Z$16+($Z$17-$Z$16)/(1+EXP($Z$12*(IF(ISNUMBER(BE43),BE43,0)-$Z$11)))),IF($Z$8="TOP_PERCENT",IF((COUNTIF(INDEX(Данные!$A$7:$CV$106,0,MATCH($Z$9,Данные!$A$6:$CV$6,0)),"&gt;"&amp;IF(ISNUMBER(BE43),BE43,0))+COUNTIFS(INDEX(Данные!$A$7:$CV$106,0,MATCH($Z$9,Данные!$A$6:$CV$6,0)),IF(ISNUMBER(BE43),BE43,0),Данные!$A$7:$A$106,"&lt;"&amp;$A43)+1)/COUNT(INDEX(Данные!$A$7:$CV$106,0,MATCH($Z$9,Данные!$A$6:$CV$6,0)))&lt;=$Z$11,$Z$14,$Z$15),IF($Z$8="MANUAL_MU",MAX(Настройки!$B$14,MIN(1,IF(ISNUMBER(BE43),BE43,0))),IF($Z$8="COUNT_FLAG_RULE",IF(IF(ISNUMBER(BE43),BE43,0)&lt;=$Z$11,$Z$14,IF(IF(ISNUMBER(BE43),BE43,0)&gt;=$Z$12,$Z$15,IF(OR(LOWER(LEFT(CJ43&amp;"",2))="да",CJ43=1),$Z$13,$Z$15))),IF(OR(AND($Z$8="YES_NO",OR(LOWER(LEFT(BE43&amp;"",2))="да",BE43=1)),AND($Z$8="THRESHOLD_GE",IF(ISNUMBER(BE43),BE43,0)&gt;=$Z$11),AND($Z$8="THRESHOLD_GT",IF(ISNUMBER(BE43),BE43,0)&gt;$Z$11),AND($Z$8="THRESHOLD_LE",IF(ISNUMBER(BE43),BE43,0)&lt;=$Z$11),AND($Z$8="THRESHOLD_LT",IF(ISNUMBER(BE43),BE43,0)&lt;$Z$11),AND($Z$8="CHANGE_PCT_GE",IF(IF(ISNUMBER(CJ43),CJ43,0)=0,IF(ISNUMBER(BE43),BE43,0)&gt;0,(IF(ISNUMBER(BE43),BE43,0)-IF(ISNUMBER(CJ43),CJ43,0))/ABS(IF(ISNUMBER(CJ43),CJ43,0))&gt;=$Z$11)),AND($Z$8="CHANGE_ABS_GE",ABS(IF(ISNUMBER(BE43),BE43,0)-IF(ISNUMBER(CJ43),CJ43,0))&gt;=$Z$11),AND($Z$8="COUNT_LT",IF(ISNUMBER(BE43),BE43,0)&lt;$Z$11),AND($Z$8="COUNT_LE",IF(ISNUMBER(BE43),BE43,0)&lt;=$Z$11),AND($Z$8="AND_YES",OR(LOWER(LEFT(BE43&amp;"",2))="да",BE43=1),OR(LOWER(LEFT(CJ43&amp;"",2))="да",CJ43=1)),AND($Z$8="OR_YES",OR(OR(LOWER(LEFT(BE43&amp;"",2))="да",BE43=1),OR(LOWER(LEFT(CJ43&amp;"",2))="да",CJ43=1)))),$Z$14,$Z$15))))))))))</f>
        <v/>
      </c>
      <c r="AA43" s="70" t="str">
        <f>IF($A43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43="#FIELD",BF43="",AND(OR($AA$8="CHANGE_PCT_GE",$AA$8="CHANGE_ABS_GE",$AA$8="COUNT_FLAG_RULE",$AA$8="AND_YES",$AA$8="OR_YES"),OR(CK43="#FIELD",CK43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43)))),IF($AA$18="LOW_MU",MAX(Настройки!$B$14,$AA$16),IF($AA$18="NEUTRAL",Настройки!$B$15,IF($AA$18="IGNORE","IGNORE",IF(OR(BF43="#FIELD",CK43="#FIELD"),"Поле не найдено","Недостаточно данных")))),IF($AA$8="SIGMOID_INC",MAX(Настройки!$B$14,$AA$16+($AA$17-$AA$16)/(1+EXP(-$AA$12*(IF(ISNUMBER(BF43),BF43,0)-$AA$11)))),IF($AA$8="SIGMOID_DEC",MAX(Настройки!$B$14,$AA$16+($AA$17-$AA$16)/(1+EXP($AA$12*(IF(ISNUMBER(BF43),BF43,0)-$AA$11)))),IF($AA$8="TOP_PERCENT",IF((COUNTIF(INDEX(Данные!$A$7:$CV$106,0,MATCH($AA$9,Данные!$A$6:$CV$6,0)),"&gt;"&amp;IF(ISNUMBER(BF43),BF43,0))+COUNTIFS(INDEX(Данные!$A$7:$CV$106,0,MATCH($AA$9,Данные!$A$6:$CV$6,0)),IF(ISNUMBER(BF43),BF43,0),Данные!$A$7:$A$106,"&lt;"&amp;$A43)+1)/COUNT(INDEX(Данные!$A$7:$CV$106,0,MATCH($AA$9,Данные!$A$6:$CV$6,0)))&lt;=$AA$11,$AA$14,$AA$15),IF($AA$8="MANUAL_MU",MAX(Настройки!$B$14,MIN(1,IF(ISNUMBER(BF43),BF43,0))),IF($AA$8="COUNT_FLAG_RULE",IF(IF(ISNUMBER(BF43),BF43,0)&lt;=$AA$11,$AA$14,IF(IF(ISNUMBER(BF43),BF43,0)&gt;=$AA$12,$AA$15,IF(OR(LOWER(LEFT(CK43&amp;"",2))="да",CK43=1),$AA$13,$AA$15))),IF(OR(AND($AA$8="YES_NO",OR(LOWER(LEFT(BF43&amp;"",2))="да",BF43=1)),AND($AA$8="THRESHOLD_GE",IF(ISNUMBER(BF43),BF43,0)&gt;=$AA$11),AND($AA$8="THRESHOLD_GT",IF(ISNUMBER(BF43),BF43,0)&gt;$AA$11),AND($AA$8="THRESHOLD_LE",IF(ISNUMBER(BF43),BF43,0)&lt;=$AA$11),AND($AA$8="THRESHOLD_LT",IF(ISNUMBER(BF43),BF43,0)&lt;$AA$11),AND($AA$8="CHANGE_PCT_GE",IF(IF(ISNUMBER(CK43),CK43,0)=0,IF(ISNUMBER(BF43),BF43,0)&gt;0,(IF(ISNUMBER(BF43),BF43,0)-IF(ISNUMBER(CK43),CK43,0))/ABS(IF(ISNUMBER(CK43),CK43,0))&gt;=$AA$11)),AND($AA$8="CHANGE_ABS_GE",ABS(IF(ISNUMBER(BF43),BF43,0)-IF(ISNUMBER(CK43),CK43,0))&gt;=$AA$11),AND($AA$8="COUNT_LT",IF(ISNUMBER(BF43),BF43,0)&lt;$AA$11),AND($AA$8="COUNT_LE",IF(ISNUMBER(BF43),BF43,0)&lt;=$AA$11),AND($AA$8="AND_YES",OR(LOWER(LEFT(BF43&amp;"",2))="да",BF43=1),OR(LOWER(LEFT(CK43&amp;"",2))="да",CK43=1)),AND($AA$8="OR_YES",OR(OR(LOWER(LEFT(BF43&amp;"",2))="да",BF43=1),OR(LOWER(LEFT(CK43&amp;"",2))="да",CK43=1)))),$AA$14,$AA$15))))))))))</f>
        <v/>
      </c>
      <c r="AB43" s="70" t="str">
        <f>IF($A43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43="#FIELD",BG43="",AND(OR($AB$8="CHANGE_PCT_GE",$AB$8="CHANGE_ABS_GE",$AB$8="COUNT_FLAG_RULE",$AB$8="AND_YES",$AB$8="OR_YES"),OR(CL43="#FIELD",CL43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43)))),IF($AB$18="LOW_MU",MAX(Настройки!$B$14,$AB$16),IF($AB$18="NEUTRAL",Настройки!$B$15,IF($AB$18="IGNORE","IGNORE",IF(OR(BG43="#FIELD",CL43="#FIELD"),"Поле не найдено","Недостаточно данных")))),IF($AB$8="SIGMOID_INC",MAX(Настройки!$B$14,$AB$16+($AB$17-$AB$16)/(1+EXP(-$AB$12*(IF(ISNUMBER(BG43),BG43,0)-$AB$11)))),IF($AB$8="SIGMOID_DEC",MAX(Настройки!$B$14,$AB$16+($AB$17-$AB$16)/(1+EXP($AB$12*(IF(ISNUMBER(BG43),BG43,0)-$AB$11)))),IF($AB$8="TOP_PERCENT",IF((COUNTIF(INDEX(Данные!$A$7:$CV$106,0,MATCH($AB$9,Данные!$A$6:$CV$6,0)),"&gt;"&amp;IF(ISNUMBER(BG43),BG43,0))+COUNTIFS(INDEX(Данные!$A$7:$CV$106,0,MATCH($AB$9,Данные!$A$6:$CV$6,0)),IF(ISNUMBER(BG43),BG43,0),Данные!$A$7:$A$106,"&lt;"&amp;$A43)+1)/COUNT(INDEX(Данные!$A$7:$CV$106,0,MATCH($AB$9,Данные!$A$6:$CV$6,0)))&lt;=$AB$11,$AB$14,$AB$15),IF($AB$8="MANUAL_MU",MAX(Настройки!$B$14,MIN(1,IF(ISNUMBER(BG43),BG43,0))),IF($AB$8="COUNT_FLAG_RULE",IF(IF(ISNUMBER(BG43),BG43,0)&lt;=$AB$11,$AB$14,IF(IF(ISNUMBER(BG43),BG43,0)&gt;=$AB$12,$AB$15,IF(OR(LOWER(LEFT(CL43&amp;"",2))="да",CL43=1),$AB$13,$AB$15))),IF(OR(AND($AB$8="YES_NO",OR(LOWER(LEFT(BG43&amp;"",2))="да",BG43=1)),AND($AB$8="THRESHOLD_GE",IF(ISNUMBER(BG43),BG43,0)&gt;=$AB$11),AND($AB$8="THRESHOLD_GT",IF(ISNUMBER(BG43),BG43,0)&gt;$AB$11),AND($AB$8="THRESHOLD_LE",IF(ISNUMBER(BG43),BG43,0)&lt;=$AB$11),AND($AB$8="THRESHOLD_LT",IF(ISNUMBER(BG43),BG43,0)&lt;$AB$11),AND($AB$8="CHANGE_PCT_GE",IF(IF(ISNUMBER(CL43),CL43,0)=0,IF(ISNUMBER(BG43),BG43,0)&gt;0,(IF(ISNUMBER(BG43),BG43,0)-IF(ISNUMBER(CL43),CL43,0))/ABS(IF(ISNUMBER(CL43),CL43,0))&gt;=$AB$11)),AND($AB$8="CHANGE_ABS_GE",ABS(IF(ISNUMBER(BG43),BG43,0)-IF(ISNUMBER(CL43),CL43,0))&gt;=$AB$11),AND($AB$8="COUNT_LT",IF(ISNUMBER(BG43),BG43,0)&lt;$AB$11),AND($AB$8="COUNT_LE",IF(ISNUMBER(BG43),BG43,0)&lt;=$AB$11),AND($AB$8="AND_YES",OR(LOWER(LEFT(BG43&amp;"",2))="да",BG43=1),OR(LOWER(LEFT(CL43&amp;"",2))="да",CL43=1)),AND($AB$8="OR_YES",OR(OR(LOWER(LEFT(BG43&amp;"",2))="да",BG43=1),OR(LOWER(LEFT(CL43&amp;"",2))="да",CL43=1)))),$AB$14,$AB$15))))))))))</f>
        <v/>
      </c>
      <c r="AC43" s="70" t="str">
        <f>IF($A43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43="#FIELD",BH43="",AND(OR($AC$8="CHANGE_PCT_GE",$AC$8="CHANGE_ABS_GE",$AC$8="COUNT_FLAG_RULE",$AC$8="AND_YES",$AC$8="OR_YES"),OR(CM43="#FIELD",CM43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43)))),IF($AC$18="LOW_MU",MAX(Настройки!$B$14,$AC$16),IF($AC$18="NEUTRAL",Настройки!$B$15,IF($AC$18="IGNORE","IGNORE",IF(OR(BH43="#FIELD",CM43="#FIELD"),"Поле не найдено","Недостаточно данных")))),IF($AC$8="SIGMOID_INC",MAX(Настройки!$B$14,$AC$16+($AC$17-$AC$16)/(1+EXP(-$AC$12*(IF(ISNUMBER(BH43),BH43,0)-$AC$11)))),IF($AC$8="SIGMOID_DEC",MAX(Настройки!$B$14,$AC$16+($AC$17-$AC$16)/(1+EXP($AC$12*(IF(ISNUMBER(BH43),BH43,0)-$AC$11)))),IF($AC$8="TOP_PERCENT",IF((COUNTIF(INDEX(Данные!$A$7:$CV$106,0,MATCH($AC$9,Данные!$A$6:$CV$6,0)),"&gt;"&amp;IF(ISNUMBER(BH43),BH43,0))+COUNTIFS(INDEX(Данные!$A$7:$CV$106,0,MATCH($AC$9,Данные!$A$6:$CV$6,0)),IF(ISNUMBER(BH43),BH43,0),Данные!$A$7:$A$106,"&lt;"&amp;$A43)+1)/COUNT(INDEX(Данные!$A$7:$CV$106,0,MATCH($AC$9,Данные!$A$6:$CV$6,0)))&lt;=$AC$11,$AC$14,$AC$15),IF($AC$8="MANUAL_MU",MAX(Настройки!$B$14,MIN(1,IF(ISNUMBER(BH43),BH43,0))),IF($AC$8="COUNT_FLAG_RULE",IF(IF(ISNUMBER(BH43),BH43,0)&lt;=$AC$11,$AC$14,IF(IF(ISNUMBER(BH43),BH43,0)&gt;=$AC$12,$AC$15,IF(OR(LOWER(LEFT(CM43&amp;"",2))="да",CM43=1),$AC$13,$AC$15))),IF(OR(AND($AC$8="YES_NO",OR(LOWER(LEFT(BH43&amp;"",2))="да",BH43=1)),AND($AC$8="THRESHOLD_GE",IF(ISNUMBER(BH43),BH43,0)&gt;=$AC$11),AND($AC$8="THRESHOLD_GT",IF(ISNUMBER(BH43),BH43,0)&gt;$AC$11),AND($AC$8="THRESHOLD_LE",IF(ISNUMBER(BH43),BH43,0)&lt;=$AC$11),AND($AC$8="THRESHOLD_LT",IF(ISNUMBER(BH43),BH43,0)&lt;$AC$11),AND($AC$8="CHANGE_PCT_GE",IF(IF(ISNUMBER(CM43),CM43,0)=0,IF(ISNUMBER(BH43),BH43,0)&gt;0,(IF(ISNUMBER(BH43),BH43,0)-IF(ISNUMBER(CM43),CM43,0))/ABS(IF(ISNUMBER(CM43),CM43,0))&gt;=$AC$11)),AND($AC$8="CHANGE_ABS_GE",ABS(IF(ISNUMBER(BH43),BH43,0)-IF(ISNUMBER(CM43),CM43,0))&gt;=$AC$11),AND($AC$8="COUNT_LT",IF(ISNUMBER(BH43),BH43,0)&lt;$AC$11),AND($AC$8="COUNT_LE",IF(ISNUMBER(BH43),BH43,0)&lt;=$AC$11),AND($AC$8="AND_YES",OR(LOWER(LEFT(BH43&amp;"",2))="да",BH43=1),OR(LOWER(LEFT(CM43&amp;"",2))="да",CM43=1)),AND($AC$8="OR_YES",OR(OR(LOWER(LEFT(BH43&amp;"",2))="да",BH43=1),OR(LOWER(LEFT(CM43&amp;"",2))="да",CM43=1)))),$AC$14,$AC$15))))))))))</f>
        <v/>
      </c>
      <c r="AD43" s="70" t="str">
        <f>IF($A43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43="#FIELD",BI43="",AND(OR($AD$8="CHANGE_PCT_GE",$AD$8="CHANGE_ABS_GE",$AD$8="COUNT_FLAG_RULE",$AD$8="AND_YES",$AD$8="OR_YES"),OR(CN43="#FIELD",CN43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43)))),IF($AD$18="LOW_MU",MAX(Настройки!$B$14,$AD$16),IF($AD$18="NEUTRAL",Настройки!$B$15,IF($AD$18="IGNORE","IGNORE",IF(OR(BI43="#FIELD",CN43="#FIELD"),"Поле не найдено","Недостаточно данных")))),IF($AD$8="SIGMOID_INC",MAX(Настройки!$B$14,$AD$16+($AD$17-$AD$16)/(1+EXP(-$AD$12*(IF(ISNUMBER(BI43),BI43,0)-$AD$11)))),IF($AD$8="SIGMOID_DEC",MAX(Настройки!$B$14,$AD$16+($AD$17-$AD$16)/(1+EXP($AD$12*(IF(ISNUMBER(BI43),BI43,0)-$AD$11)))),IF($AD$8="TOP_PERCENT",IF((COUNTIF(INDEX(Данные!$A$7:$CV$106,0,MATCH($AD$9,Данные!$A$6:$CV$6,0)),"&gt;"&amp;IF(ISNUMBER(BI43),BI43,0))+COUNTIFS(INDEX(Данные!$A$7:$CV$106,0,MATCH($AD$9,Данные!$A$6:$CV$6,0)),IF(ISNUMBER(BI43),BI43,0),Данные!$A$7:$A$106,"&lt;"&amp;$A43)+1)/COUNT(INDEX(Данные!$A$7:$CV$106,0,MATCH($AD$9,Данные!$A$6:$CV$6,0)))&lt;=$AD$11,$AD$14,$AD$15),IF($AD$8="MANUAL_MU",MAX(Настройки!$B$14,MIN(1,IF(ISNUMBER(BI43),BI43,0))),IF($AD$8="COUNT_FLAG_RULE",IF(IF(ISNUMBER(BI43),BI43,0)&lt;=$AD$11,$AD$14,IF(IF(ISNUMBER(BI43),BI43,0)&gt;=$AD$12,$AD$15,IF(OR(LOWER(LEFT(CN43&amp;"",2))="да",CN43=1),$AD$13,$AD$15))),IF(OR(AND($AD$8="YES_NO",OR(LOWER(LEFT(BI43&amp;"",2))="да",BI43=1)),AND($AD$8="THRESHOLD_GE",IF(ISNUMBER(BI43),BI43,0)&gt;=$AD$11),AND($AD$8="THRESHOLD_GT",IF(ISNUMBER(BI43),BI43,0)&gt;$AD$11),AND($AD$8="THRESHOLD_LE",IF(ISNUMBER(BI43),BI43,0)&lt;=$AD$11),AND($AD$8="THRESHOLD_LT",IF(ISNUMBER(BI43),BI43,0)&lt;$AD$11),AND($AD$8="CHANGE_PCT_GE",IF(IF(ISNUMBER(CN43),CN43,0)=0,IF(ISNUMBER(BI43),BI43,0)&gt;0,(IF(ISNUMBER(BI43),BI43,0)-IF(ISNUMBER(CN43),CN43,0))/ABS(IF(ISNUMBER(CN43),CN43,0))&gt;=$AD$11)),AND($AD$8="CHANGE_ABS_GE",ABS(IF(ISNUMBER(BI43),BI43,0)-IF(ISNUMBER(CN43),CN43,0))&gt;=$AD$11),AND($AD$8="COUNT_LT",IF(ISNUMBER(BI43),BI43,0)&lt;$AD$11),AND($AD$8="COUNT_LE",IF(ISNUMBER(BI43),BI43,0)&lt;=$AD$11),AND($AD$8="AND_YES",OR(LOWER(LEFT(BI43&amp;"",2))="да",BI43=1),OR(LOWER(LEFT(CN43&amp;"",2))="да",CN43=1)),AND($AD$8="OR_YES",OR(OR(LOWER(LEFT(BI43&amp;"",2))="да",BI43=1),OR(LOWER(LEFT(CN43&amp;"",2))="да",CN43=1)))),$AD$14,$AD$15))))))))))</f>
        <v/>
      </c>
      <c r="AE43" s="71" t="str">
        <f>IF($A43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43="#FIELD",BJ43="",AND(OR($AE$8="CHANGE_PCT_GE",$AE$8="CHANGE_ABS_GE",$AE$8="COUNT_FLAG_RULE",$AE$8="AND_YES",$AE$8="OR_YES"),OR(CO43="#FIELD",CO43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43)))),IF($AE$18="LOW_MU",MAX(Настройки!$B$14,$AE$16),IF($AE$18="NEUTRAL",Настройки!$B$15,IF($AE$18="IGNORE","IGNORE",IF(OR(BJ43="#FIELD",CO43="#FIELD"),"Поле не найдено","Недостаточно данных")))),IF($AE$8="SIGMOID_INC",MAX(Настройки!$B$14,$AE$16+($AE$17-$AE$16)/(1+EXP(-$AE$12*(IF(ISNUMBER(BJ43),BJ43,0)-$AE$11)))),IF($AE$8="SIGMOID_DEC",MAX(Настройки!$B$14,$AE$16+($AE$17-$AE$16)/(1+EXP($AE$12*(IF(ISNUMBER(BJ43),BJ43,0)-$AE$11)))),IF($AE$8="TOP_PERCENT",IF((COUNTIF(INDEX(Данные!$A$7:$CV$106,0,MATCH($AE$9,Данные!$A$6:$CV$6,0)),"&gt;"&amp;IF(ISNUMBER(BJ43),BJ43,0))+COUNTIFS(INDEX(Данные!$A$7:$CV$106,0,MATCH($AE$9,Данные!$A$6:$CV$6,0)),IF(ISNUMBER(BJ43),BJ43,0),Данные!$A$7:$A$106,"&lt;"&amp;$A43)+1)/COUNT(INDEX(Данные!$A$7:$CV$106,0,MATCH($AE$9,Данные!$A$6:$CV$6,0)))&lt;=$AE$11,$AE$14,$AE$15),IF($AE$8="MANUAL_MU",MAX(Настройки!$B$14,MIN(1,IF(ISNUMBER(BJ43),BJ43,0))),IF($AE$8="COUNT_FLAG_RULE",IF(IF(ISNUMBER(BJ43),BJ43,0)&lt;=$AE$11,$AE$14,IF(IF(ISNUMBER(BJ43),BJ43,0)&gt;=$AE$12,$AE$15,IF(OR(LOWER(LEFT(CO43&amp;"",2))="да",CO43=1),$AE$13,$AE$15))),IF(OR(AND($AE$8="YES_NO",OR(LOWER(LEFT(BJ43&amp;"",2))="да",BJ43=1)),AND($AE$8="THRESHOLD_GE",IF(ISNUMBER(BJ43),BJ43,0)&gt;=$AE$11),AND($AE$8="THRESHOLD_GT",IF(ISNUMBER(BJ43),BJ43,0)&gt;$AE$11),AND($AE$8="THRESHOLD_LE",IF(ISNUMBER(BJ43),BJ43,0)&lt;=$AE$11),AND($AE$8="THRESHOLD_LT",IF(ISNUMBER(BJ43),BJ43,0)&lt;$AE$11),AND($AE$8="CHANGE_PCT_GE",IF(IF(ISNUMBER(CO43),CO43,0)=0,IF(ISNUMBER(BJ43),BJ43,0)&gt;0,(IF(ISNUMBER(BJ43),BJ43,0)-IF(ISNUMBER(CO43),CO43,0))/ABS(IF(ISNUMBER(CO43),CO43,0))&gt;=$AE$11)),AND($AE$8="CHANGE_ABS_GE",ABS(IF(ISNUMBER(BJ43),BJ43,0)-IF(ISNUMBER(CO43),CO43,0))&gt;=$AE$11),AND($AE$8="COUNT_LT",IF(ISNUMBER(BJ43),BJ43,0)&lt;$AE$11),AND($AE$8="COUNT_LE",IF(ISNUMBER(BJ43),BJ43,0)&lt;=$AE$11),AND($AE$8="AND_YES",OR(LOWER(LEFT(BJ43&amp;"",2))="да",BJ43=1),OR(LOWER(LEFT(CO43&amp;"",2))="да",CO43=1)),AND($AE$8="OR_YES",OR(OR(LOWER(LEFT(BJ43&amp;"",2))="да",BJ43=1),OR(LOWER(LEFT(CO43&amp;"",2))="да",CO43=1)))),$AE$14,$AE$15))))))))))</f>
        <v/>
      </c>
      <c r="AF43" s="75"/>
      <c r="AG43" s="76" t="str">
        <f>IF($A43="","",IF($B$4&lt;&gt;"Да","",IF($B$9="","",IF(COUNTIF(Данные!$A$6:$CV$6,$B$9)=0,"#FIELD",INDEX(Данные!$A$7:$CV$106,ROW()-19,MATCH($B$9,Данные!$A$6:$CV$6,0))))))</f>
        <v/>
      </c>
      <c r="AH43" s="76" t="str">
        <f>IF($A43="","",IF($C$4&lt;&gt;"Да","",IF($C$9="","",IF(COUNTIF(Данные!$A$6:$CV$6,$C$9)=0,"#FIELD",INDEX(Данные!$A$7:$CV$106,ROW()-19,MATCH($C$9,Данные!$A$6:$CV$6,0))))))</f>
        <v/>
      </c>
      <c r="AI43" s="76" t="str">
        <f>IF($A43="","",IF($D$4&lt;&gt;"Да","",IF($D$9="","",IF(COUNTIF(Данные!$A$6:$CV$6,$D$9)=0,"#FIELD",INDEX(Данные!$A$7:$CV$106,ROW()-19,MATCH($D$9,Данные!$A$6:$CV$6,0))))))</f>
        <v/>
      </c>
      <c r="AJ43" s="76" t="str">
        <f>IF($A43="","",IF($E$4&lt;&gt;"Да","",IF($E$9="","",IF(COUNTIF(Данные!$A$6:$CV$6,$E$9)=0,"#FIELD",INDEX(Данные!$A$7:$CV$106,ROW()-19,MATCH($E$9,Данные!$A$6:$CV$6,0))))))</f>
        <v/>
      </c>
      <c r="AK43" s="76" t="str">
        <f>IF($A43="","",IF($F$4&lt;&gt;"Да","",IF($F$9="","",IF(COUNTIF(Данные!$A$6:$CV$6,$F$9)=0,"#FIELD",INDEX(Данные!$A$7:$CV$106,ROW()-19,MATCH($F$9,Данные!$A$6:$CV$6,0))))))</f>
        <v/>
      </c>
      <c r="AL43" s="76" t="str">
        <f>IF($A43="","",IF($G$4&lt;&gt;"Да","",IF($G$9="","",IF(COUNTIF(Данные!$A$6:$CV$6,$G$9)=0,"#FIELD",INDEX(Данные!$A$7:$CV$106,ROW()-19,MATCH($G$9,Данные!$A$6:$CV$6,0))))))</f>
        <v/>
      </c>
      <c r="AM43" s="76" t="str">
        <f>IF($A43="","",IF($H$4&lt;&gt;"Да","",IF($H$9="","",IF(COUNTIF(Данные!$A$6:$CV$6,$H$9)=0,"#FIELD",INDEX(Данные!$A$7:$CV$106,ROW()-19,MATCH($H$9,Данные!$A$6:$CV$6,0))))))</f>
        <v/>
      </c>
      <c r="AN43" s="76" t="str">
        <f>IF($A43="","",IF($I$4&lt;&gt;"Да","",IF($I$9="","",IF(COUNTIF(Данные!$A$6:$CV$6,$I$9)=0,"#FIELD",INDEX(Данные!$A$7:$CV$106,ROW()-19,MATCH($I$9,Данные!$A$6:$CV$6,0))))))</f>
        <v/>
      </c>
      <c r="AO43" s="76" t="str">
        <f>IF($A43="","",IF($J$4&lt;&gt;"Да","",IF($J$9="","",IF(COUNTIF(Данные!$A$6:$CV$6,$J$9)=0,"#FIELD",INDEX(Данные!$A$7:$CV$106,ROW()-19,MATCH($J$9,Данные!$A$6:$CV$6,0))))))</f>
        <v/>
      </c>
      <c r="AP43" s="76" t="str">
        <f>IF($A43="","",IF($K$4&lt;&gt;"Да","",IF($K$9="","",IF(COUNTIF(Данные!$A$6:$CV$6,$K$9)=0,"#FIELD",INDEX(Данные!$A$7:$CV$106,ROW()-19,MATCH($K$9,Данные!$A$6:$CV$6,0))))))</f>
        <v/>
      </c>
      <c r="AQ43" s="76" t="str">
        <f>IF($A43="","",IF($L$4&lt;&gt;"Да","",IF($L$9="","",IF(COUNTIF(Данные!$A$6:$CV$6,$L$9)=0,"#FIELD",INDEX(Данные!$A$7:$CV$106,ROW()-19,MATCH($L$9,Данные!$A$6:$CV$6,0))))))</f>
        <v/>
      </c>
      <c r="AR43" s="76" t="str">
        <f>IF($A43="","",IF($M$4&lt;&gt;"Да","",IF($M$9="","",IF(COUNTIF(Данные!$A$6:$CV$6,$M$9)=0,"#FIELD",INDEX(Данные!$A$7:$CV$106,ROW()-19,MATCH($M$9,Данные!$A$6:$CV$6,0))))))</f>
        <v/>
      </c>
      <c r="AS43" s="76" t="str">
        <f>IF($A43="","",IF($N$4&lt;&gt;"Да","",IF($N$9="","",IF(COUNTIF(Данные!$A$6:$CV$6,$N$9)=0,"#FIELD",INDEX(Данные!$A$7:$CV$106,ROW()-19,MATCH($N$9,Данные!$A$6:$CV$6,0))))))</f>
        <v/>
      </c>
      <c r="AT43" s="76" t="str">
        <f>IF($A43="","",IF($O$4&lt;&gt;"Да","",IF($O$9="","",IF(COUNTIF(Данные!$A$6:$CV$6,$O$9)=0,"#FIELD",INDEX(Данные!$A$7:$CV$106,ROW()-19,MATCH($O$9,Данные!$A$6:$CV$6,0))))))</f>
        <v/>
      </c>
      <c r="AU43" s="76" t="str">
        <f>IF($A43="","",IF($P$4&lt;&gt;"Да","",IF($P$9="","",IF(COUNTIF(Данные!$A$6:$CV$6,$P$9)=0,"#FIELD",INDEX(Данные!$A$7:$CV$106,ROW()-19,MATCH($P$9,Данные!$A$6:$CV$6,0))))))</f>
        <v/>
      </c>
      <c r="AV43" s="76" t="str">
        <f>IF($A43="","",IF($Q$4&lt;&gt;"Да","",IF($Q$9="","",IF(COUNTIF(Данные!$A$6:$CV$6,$Q$9)=0,"#FIELD",INDEX(Данные!$A$7:$CV$106,ROW()-19,MATCH($Q$9,Данные!$A$6:$CV$6,0))))))</f>
        <v/>
      </c>
      <c r="AW43" s="76" t="str">
        <f>IF($A43="","",IF($R$4&lt;&gt;"Да","",IF($R$9="","",IF(COUNTIF(Данные!$A$6:$CV$6,$R$9)=0,"#FIELD",INDEX(Данные!$A$7:$CV$106,ROW()-19,MATCH($R$9,Данные!$A$6:$CV$6,0))))))</f>
        <v/>
      </c>
      <c r="AX43" s="76" t="str">
        <f>IF($A43="","",IF($S$4&lt;&gt;"Да","",IF($S$9="","",IF(COUNTIF(Данные!$A$6:$CV$6,$S$9)=0,"#FIELD",INDEX(Данные!$A$7:$CV$106,ROW()-19,MATCH($S$9,Данные!$A$6:$CV$6,0))))))</f>
        <v/>
      </c>
      <c r="AY43" s="76" t="str">
        <f>IF($A43="","",IF($T$4&lt;&gt;"Да","",IF($T$9="","",IF(COUNTIF(Данные!$A$6:$CV$6,$T$9)=0,"#FIELD",INDEX(Данные!$A$7:$CV$106,ROW()-19,MATCH($T$9,Данные!$A$6:$CV$6,0))))))</f>
        <v/>
      </c>
      <c r="AZ43" s="76" t="str">
        <f>IF($A43="","",IF($U$4&lt;&gt;"Да","",IF($U$9="","",IF(COUNTIF(Данные!$A$6:$CV$6,$U$9)=0,"#FIELD",INDEX(Данные!$A$7:$CV$106,ROW()-19,MATCH($U$9,Данные!$A$6:$CV$6,0))))))</f>
        <v/>
      </c>
      <c r="BA43" s="76" t="str">
        <f>IF($A43="","",IF($V$4&lt;&gt;"Да","",IF($V$9="","",IF(COUNTIF(Данные!$A$6:$CV$6,$V$9)=0,"#FIELD",INDEX(Данные!$A$7:$CV$106,ROW()-19,MATCH($V$9,Данные!$A$6:$CV$6,0))))))</f>
        <v/>
      </c>
      <c r="BB43" s="76" t="str">
        <f>IF($A43="","",IF($W$4&lt;&gt;"Да","",IF($W$9="","",IF(COUNTIF(Данные!$A$6:$CV$6,$W$9)=0,"#FIELD",INDEX(Данные!$A$7:$CV$106,ROW()-19,MATCH($W$9,Данные!$A$6:$CV$6,0))))))</f>
        <v/>
      </c>
      <c r="BC43" s="76" t="str">
        <f>IF($A43="","",IF($X$4&lt;&gt;"Да","",IF($X$9="","",IF(COUNTIF(Данные!$A$6:$CV$6,$X$9)=0,"#FIELD",INDEX(Данные!$A$7:$CV$106,ROW()-19,MATCH($X$9,Данные!$A$6:$CV$6,0))))))</f>
        <v/>
      </c>
      <c r="BD43" s="76" t="str">
        <f>IF($A43="","",IF($Y$4&lt;&gt;"Да","",IF($Y$9="","",IF(COUNTIF(Данные!$A$6:$CV$6,$Y$9)=0,"#FIELD",INDEX(Данные!$A$7:$CV$106,ROW()-19,MATCH($Y$9,Данные!$A$6:$CV$6,0))))))</f>
        <v/>
      </c>
      <c r="BE43" s="76" t="str">
        <f>IF($A43="","",IF($Z$4&lt;&gt;"Да","",IF($Z$9="","",IF(COUNTIF(Данные!$A$6:$CV$6,$Z$9)=0,"#FIELD",INDEX(Данные!$A$7:$CV$106,ROW()-19,MATCH($Z$9,Данные!$A$6:$CV$6,0))))))</f>
        <v/>
      </c>
      <c r="BF43" s="76" t="str">
        <f>IF($A43="","",IF($AA$4&lt;&gt;"Да","",IF($AA$9="","",IF(COUNTIF(Данные!$A$6:$CV$6,$AA$9)=0,"#FIELD",INDEX(Данные!$A$7:$CV$106,ROW()-19,MATCH($AA$9,Данные!$A$6:$CV$6,0))))))</f>
        <v/>
      </c>
      <c r="BG43" s="76" t="str">
        <f>IF($A43="","",IF($AB$4&lt;&gt;"Да","",IF($AB$9="","",IF(COUNTIF(Данные!$A$6:$CV$6,$AB$9)=0,"#FIELD",INDEX(Данные!$A$7:$CV$106,ROW()-19,MATCH($AB$9,Данные!$A$6:$CV$6,0))))))</f>
        <v/>
      </c>
      <c r="BH43" s="76" t="str">
        <f>IF($A43="","",IF($AC$4&lt;&gt;"Да","",IF($AC$9="","",IF(COUNTIF(Данные!$A$6:$CV$6,$AC$9)=0,"#FIELD",INDEX(Данные!$A$7:$CV$106,ROW()-19,MATCH($AC$9,Данные!$A$6:$CV$6,0))))))</f>
        <v/>
      </c>
      <c r="BI43" s="76" t="str">
        <f>IF($A43="","",IF($AD$4&lt;&gt;"Да","",IF($AD$9="","",IF(COUNTIF(Данные!$A$6:$CV$6,$AD$9)=0,"#FIELD",INDEX(Данные!$A$7:$CV$106,ROW()-19,MATCH($AD$9,Данные!$A$6:$CV$6,0))))))</f>
        <v/>
      </c>
      <c r="BJ43" s="76" t="str">
        <f>IF($A43="","",IF($AE$4&lt;&gt;"Да","",IF($AE$9="","",IF(COUNTIF(Данные!$A$6:$CV$6,$AE$9)=0,"#FIELD",INDEX(Данные!$A$7:$CV$106,ROW()-19,MATCH($AE$9,Данные!$A$6:$CV$6,0))))))</f>
        <v/>
      </c>
      <c r="BK43" s="76"/>
      <c r="BL43" s="76" t="str">
        <f>IF($A43="","",IF($B$4&lt;&gt;"Да","",IF($B$10="","",IF(COUNTIF(Данные!$A$6:$CV$6,$B$10)=0,"#FIELD",INDEX(Данные!$A$7:$CV$106,ROW()-19,MATCH($B$10,Данные!$A$6:$CV$6,0))))))</f>
        <v/>
      </c>
      <c r="BM43" s="76" t="str">
        <f>IF($A43="","",IF($C$4&lt;&gt;"Да","",IF($C$10="","",IF(COUNTIF(Данные!$A$6:$CV$6,$C$10)=0,"#FIELD",INDEX(Данные!$A$7:$CV$106,ROW()-19,MATCH($C$10,Данные!$A$6:$CV$6,0))))))</f>
        <v/>
      </c>
      <c r="BN43" s="76" t="str">
        <f>IF($A43="","",IF($D$4&lt;&gt;"Да","",IF($D$10="","",IF(COUNTIF(Данные!$A$6:$CV$6,$D$10)=0,"#FIELD",INDEX(Данные!$A$7:$CV$106,ROW()-19,MATCH($D$10,Данные!$A$6:$CV$6,0))))))</f>
        <v/>
      </c>
      <c r="BO43" s="76" t="str">
        <f>IF($A43="","",IF($E$4&lt;&gt;"Да","",IF($E$10="","",IF(COUNTIF(Данные!$A$6:$CV$6,$E$10)=0,"#FIELD",INDEX(Данные!$A$7:$CV$106,ROW()-19,MATCH($E$10,Данные!$A$6:$CV$6,0))))))</f>
        <v/>
      </c>
      <c r="BP43" s="76" t="str">
        <f>IF($A43="","",IF($F$4&lt;&gt;"Да","",IF($F$10="","",IF(COUNTIF(Данные!$A$6:$CV$6,$F$10)=0,"#FIELD",INDEX(Данные!$A$7:$CV$106,ROW()-19,MATCH($F$10,Данные!$A$6:$CV$6,0))))))</f>
        <v/>
      </c>
      <c r="BQ43" s="76" t="str">
        <f>IF($A43="","",IF($G$4&lt;&gt;"Да","",IF($G$10="","",IF(COUNTIF(Данные!$A$6:$CV$6,$G$10)=0,"#FIELD",INDEX(Данные!$A$7:$CV$106,ROW()-19,MATCH($G$10,Данные!$A$6:$CV$6,0))))))</f>
        <v/>
      </c>
      <c r="BR43" s="76" t="str">
        <f>IF($A43="","",IF($H$4&lt;&gt;"Да","",IF($H$10="","",IF(COUNTIF(Данные!$A$6:$CV$6,$H$10)=0,"#FIELD",INDEX(Данные!$A$7:$CV$106,ROW()-19,MATCH($H$10,Данные!$A$6:$CV$6,0))))))</f>
        <v/>
      </c>
      <c r="BS43" s="76" t="str">
        <f>IF($A43="","",IF($I$4&lt;&gt;"Да","",IF($I$10="","",IF(COUNTIF(Данные!$A$6:$CV$6,$I$10)=0,"#FIELD",INDEX(Данные!$A$7:$CV$106,ROW()-19,MATCH($I$10,Данные!$A$6:$CV$6,0))))))</f>
        <v/>
      </c>
      <c r="BT43" s="76" t="str">
        <f>IF($A43="","",IF($J$4&lt;&gt;"Да","",IF($J$10="","",IF(COUNTIF(Данные!$A$6:$CV$6,$J$10)=0,"#FIELD",INDEX(Данные!$A$7:$CV$106,ROW()-19,MATCH($J$10,Данные!$A$6:$CV$6,0))))))</f>
        <v/>
      </c>
      <c r="BU43" s="76" t="str">
        <f>IF($A43="","",IF($K$4&lt;&gt;"Да","",IF($K$10="","",IF(COUNTIF(Данные!$A$6:$CV$6,$K$10)=0,"#FIELD",INDEX(Данные!$A$7:$CV$106,ROW()-19,MATCH($K$10,Данные!$A$6:$CV$6,0))))))</f>
        <v/>
      </c>
      <c r="BV43" s="76" t="str">
        <f>IF($A43="","",IF($L$4&lt;&gt;"Да","",IF($L$10="","",IF(COUNTIF(Данные!$A$6:$CV$6,$L$10)=0,"#FIELD",INDEX(Данные!$A$7:$CV$106,ROW()-19,MATCH($L$10,Данные!$A$6:$CV$6,0))))))</f>
        <v/>
      </c>
      <c r="BW43" s="76" t="str">
        <f>IF($A43="","",IF($M$4&lt;&gt;"Да","",IF($M$10="","",IF(COUNTIF(Данные!$A$6:$CV$6,$M$10)=0,"#FIELD",INDEX(Данные!$A$7:$CV$106,ROW()-19,MATCH($M$10,Данные!$A$6:$CV$6,0))))))</f>
        <v/>
      </c>
      <c r="BX43" s="76" t="str">
        <f>IF($A43="","",IF($N$4&lt;&gt;"Да","",IF($N$10="","",IF(COUNTIF(Данные!$A$6:$CV$6,$N$10)=0,"#FIELD",INDEX(Данные!$A$7:$CV$106,ROW()-19,MATCH($N$10,Данные!$A$6:$CV$6,0))))))</f>
        <v/>
      </c>
      <c r="BY43" s="76" t="str">
        <f>IF($A43="","",IF($O$4&lt;&gt;"Да","",IF($O$10="","",IF(COUNTIF(Данные!$A$6:$CV$6,$O$10)=0,"#FIELD",INDEX(Данные!$A$7:$CV$106,ROW()-19,MATCH($O$10,Данные!$A$6:$CV$6,0))))))</f>
        <v/>
      </c>
      <c r="BZ43" s="76" t="str">
        <f>IF($A43="","",IF($P$4&lt;&gt;"Да","",IF($P$10="","",IF(COUNTIF(Данные!$A$6:$CV$6,$P$10)=0,"#FIELD",INDEX(Данные!$A$7:$CV$106,ROW()-19,MATCH($P$10,Данные!$A$6:$CV$6,0))))))</f>
        <v/>
      </c>
      <c r="CA43" s="76" t="str">
        <f>IF($A43="","",IF($Q$4&lt;&gt;"Да","",IF($Q$10="","",IF(COUNTIF(Данные!$A$6:$CV$6,$Q$10)=0,"#FIELD",INDEX(Данные!$A$7:$CV$106,ROW()-19,MATCH($Q$10,Данные!$A$6:$CV$6,0))))))</f>
        <v/>
      </c>
      <c r="CB43" s="76" t="str">
        <f>IF($A43="","",IF($R$4&lt;&gt;"Да","",IF($R$10="","",IF(COUNTIF(Данные!$A$6:$CV$6,$R$10)=0,"#FIELD",INDEX(Данные!$A$7:$CV$106,ROW()-19,MATCH($R$10,Данные!$A$6:$CV$6,0))))))</f>
        <v/>
      </c>
      <c r="CC43" s="76" t="str">
        <f>IF($A43="","",IF($S$4&lt;&gt;"Да","",IF($S$10="","",IF(COUNTIF(Данные!$A$6:$CV$6,$S$10)=0,"#FIELD",INDEX(Данные!$A$7:$CV$106,ROW()-19,MATCH($S$10,Данные!$A$6:$CV$6,0))))))</f>
        <v/>
      </c>
      <c r="CD43" s="76" t="str">
        <f>IF($A43="","",IF($T$4&lt;&gt;"Да","",IF($T$10="","",IF(COUNTIF(Данные!$A$6:$CV$6,$T$10)=0,"#FIELD",INDEX(Данные!$A$7:$CV$106,ROW()-19,MATCH($T$10,Данные!$A$6:$CV$6,0))))))</f>
        <v/>
      </c>
      <c r="CE43" s="76" t="str">
        <f>IF($A43="","",IF($U$4&lt;&gt;"Да","",IF($U$10="","",IF(COUNTIF(Данные!$A$6:$CV$6,$U$10)=0,"#FIELD",INDEX(Данные!$A$7:$CV$106,ROW()-19,MATCH($U$10,Данные!$A$6:$CV$6,0))))))</f>
        <v/>
      </c>
      <c r="CF43" s="76" t="str">
        <f>IF($A43="","",IF($V$4&lt;&gt;"Да","",IF($V$10="","",IF(COUNTIF(Данные!$A$6:$CV$6,$V$10)=0,"#FIELD",INDEX(Данные!$A$7:$CV$106,ROW()-19,MATCH($V$10,Данные!$A$6:$CV$6,0))))))</f>
        <v/>
      </c>
      <c r="CG43" s="76" t="str">
        <f>IF($A43="","",IF($W$4&lt;&gt;"Да","",IF($W$10="","",IF(COUNTIF(Данные!$A$6:$CV$6,$W$10)=0,"#FIELD",INDEX(Данные!$A$7:$CV$106,ROW()-19,MATCH($W$10,Данные!$A$6:$CV$6,0))))))</f>
        <v/>
      </c>
      <c r="CH43" s="76" t="str">
        <f>IF($A43="","",IF($X$4&lt;&gt;"Да","",IF($X$10="","",IF(COUNTIF(Данные!$A$6:$CV$6,$X$10)=0,"#FIELD",INDEX(Данные!$A$7:$CV$106,ROW()-19,MATCH($X$10,Данные!$A$6:$CV$6,0))))))</f>
        <v/>
      </c>
      <c r="CI43" s="76" t="str">
        <f>IF($A43="","",IF($Y$4&lt;&gt;"Да","",IF($Y$10="","",IF(COUNTIF(Данные!$A$6:$CV$6,$Y$10)=0,"#FIELD",INDEX(Данные!$A$7:$CV$106,ROW()-19,MATCH($Y$10,Данные!$A$6:$CV$6,0))))))</f>
        <v/>
      </c>
      <c r="CJ43" s="76" t="str">
        <f>IF($A43="","",IF($Z$4&lt;&gt;"Да","",IF($Z$10="","",IF(COUNTIF(Данные!$A$6:$CV$6,$Z$10)=0,"#FIELD",INDEX(Данные!$A$7:$CV$106,ROW()-19,MATCH($Z$10,Данные!$A$6:$CV$6,0))))))</f>
        <v/>
      </c>
      <c r="CK43" s="76" t="str">
        <f>IF($A43="","",IF($AA$4&lt;&gt;"Да","",IF($AA$10="","",IF(COUNTIF(Данные!$A$6:$CV$6,$AA$10)=0,"#FIELD",INDEX(Данные!$A$7:$CV$106,ROW()-19,MATCH($AA$10,Данные!$A$6:$CV$6,0))))))</f>
        <v/>
      </c>
      <c r="CL43" s="76" t="str">
        <f>IF($A43="","",IF($AB$4&lt;&gt;"Да","",IF($AB$10="","",IF(COUNTIF(Данные!$A$6:$CV$6,$AB$10)=0,"#FIELD",INDEX(Данные!$A$7:$CV$106,ROW()-19,MATCH($AB$10,Данные!$A$6:$CV$6,0))))))</f>
        <v/>
      </c>
      <c r="CM43" s="76" t="str">
        <f>IF($A43="","",IF($AC$4&lt;&gt;"Да","",IF($AC$10="","",IF(COUNTIF(Данные!$A$6:$CV$6,$AC$10)=0,"#FIELD",INDEX(Данные!$A$7:$CV$106,ROW()-19,MATCH($AC$10,Данные!$A$6:$CV$6,0))))))</f>
        <v/>
      </c>
      <c r="CN43" s="76" t="str">
        <f>IF($A43="","",IF($AD$4&lt;&gt;"Да","",IF($AD$10="","",IF(COUNTIF(Данные!$A$6:$CV$6,$AD$10)=0,"#FIELD",INDEX(Данные!$A$7:$CV$106,ROW()-19,MATCH($AD$10,Данные!$A$6:$CV$6,0))))))</f>
        <v/>
      </c>
      <c r="CO43" s="77" t="str">
        <f>IF($A43="","",IF($AE$4&lt;&gt;"Да","",IF($AE$10="","",IF(COUNTIF(Данные!$A$6:$CV$6,$AE$10)=0,"#FIELD",INDEX(Данные!$A$7:$CV$106,ROW()-19,MATCH($AE$10,Данные!$A$6:$CV$6,0))))))</f>
        <v/>
      </c>
    </row>
    <row r="44" spans="1:93">
      <c r="A44" s="24" t="str">
        <f>IF(Данные!A31="","",Данные!A31)</f>
        <v/>
      </c>
      <c r="B44" s="19" t="str">
        <f>IF($A44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44="#FIELD",AG44="",AND(OR($B$8="CHANGE_PCT_GE",$B$8="CHANGE_ABS_GE",$B$8="COUNT_FLAG_RULE",$B$8="AND_YES",$B$8="OR_YES"),OR(BL44="#FIELD",BL44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44)))),IF($B$18="LOW_MU",MAX(Настройки!$B$14,$B$16),IF($B$18="NEUTRAL",Настройки!$B$15,IF($B$18="IGNORE","IGNORE",IF(OR(AG44="#FIELD",BL44="#FIELD"),"Поле не найдено","Недостаточно данных")))),IF($B$8="SIGMOID_INC",MAX(Настройки!$B$14,$B$16+($B$17-$B$16)/(1+EXP(-$B$12*(IF(ISNUMBER(AG44),AG44,0)-$B$11)))),IF($B$8="SIGMOID_DEC",MAX(Настройки!$B$14,$B$16+($B$17-$B$16)/(1+EXP($B$12*(IF(ISNUMBER(AG44),AG44,0)-$B$11)))),IF($B$8="TOP_PERCENT",IF((COUNTIF(INDEX(Данные!$A$7:$CV$106,0,MATCH($B$9,Данные!$A$6:$CV$6,0)),"&gt;"&amp;IF(ISNUMBER(AG44),AG44,0))+COUNTIFS(INDEX(Данные!$A$7:$CV$106,0,MATCH($B$9,Данные!$A$6:$CV$6,0)),IF(ISNUMBER(AG44),AG44,0),Данные!$A$7:$A$106,"&lt;"&amp;$A44)+1)/COUNT(INDEX(Данные!$A$7:$CV$106,0,MATCH($B$9,Данные!$A$6:$CV$6,0)))&lt;=$B$11,$B$14,$B$15),IF($B$8="MANUAL_MU",MAX(Настройки!$B$14,MIN(1,IF(ISNUMBER(AG44),AG44,0))),IF($B$8="COUNT_FLAG_RULE",IF(IF(ISNUMBER(AG44),AG44,0)&lt;=$B$11,$B$14,IF(IF(ISNUMBER(AG44),AG44,0)&gt;=$B$12,$B$15,IF(OR(LOWER(LEFT(BL44&amp;"",2))="да",BL44=1),$B$13,$B$15))),IF(OR(AND($B$8="YES_NO",OR(LOWER(LEFT(AG44&amp;"",2))="да",AG44=1)),AND($B$8="THRESHOLD_GE",IF(ISNUMBER(AG44),AG44,0)&gt;=$B$11),AND($B$8="THRESHOLD_GT",IF(ISNUMBER(AG44),AG44,0)&gt;$B$11),AND($B$8="THRESHOLD_LE",IF(ISNUMBER(AG44),AG44,0)&lt;=$B$11),AND($B$8="THRESHOLD_LT",IF(ISNUMBER(AG44),AG44,0)&lt;$B$11),AND($B$8="CHANGE_PCT_GE",IF(IF(ISNUMBER(BL44),BL44,0)=0,IF(ISNUMBER(AG44),AG44,0)&gt;0,(IF(ISNUMBER(AG44),AG44,0)-IF(ISNUMBER(BL44),BL44,0))/ABS(IF(ISNUMBER(BL44),BL44,0))&gt;=$B$11)),AND($B$8="CHANGE_ABS_GE",ABS(IF(ISNUMBER(AG44),AG44,0)-IF(ISNUMBER(BL44),BL44,0))&gt;=$B$11),AND($B$8="COUNT_LT",IF(ISNUMBER(AG44),AG44,0)&lt;$B$11),AND($B$8="COUNT_LE",IF(ISNUMBER(AG44),AG44,0)&lt;=$B$11),AND($B$8="AND_YES",OR(LOWER(LEFT(AG44&amp;"",2))="да",AG44=1),OR(LOWER(LEFT(BL44&amp;"",2))="да",BL44=1)),AND($B$8="OR_YES",OR(OR(LOWER(LEFT(AG44&amp;"",2))="да",AG44=1),OR(LOWER(LEFT(BL44&amp;"",2))="да",BL44=1)))),$B$14,$B$15))))))))))</f>
        <v/>
      </c>
      <c r="C44" s="19" t="str">
        <f>IF($A44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44="#FIELD",AH44="",AND(OR($C$8="CHANGE_PCT_GE",$C$8="CHANGE_ABS_GE",$C$8="COUNT_FLAG_RULE",$C$8="AND_YES",$C$8="OR_YES"),OR(BM44="#FIELD",BM44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44)))),IF($C$18="LOW_MU",MAX(Настройки!$B$14,$C$16),IF($C$18="NEUTRAL",Настройки!$B$15,IF($C$18="IGNORE","IGNORE",IF(OR(AH44="#FIELD",BM44="#FIELD"),"Поле не найдено","Недостаточно данных")))),IF($C$8="SIGMOID_INC",MAX(Настройки!$B$14,$C$16+($C$17-$C$16)/(1+EXP(-$C$12*(IF(ISNUMBER(AH44),AH44,0)-$C$11)))),IF($C$8="SIGMOID_DEC",MAX(Настройки!$B$14,$C$16+($C$17-$C$16)/(1+EXP($C$12*(IF(ISNUMBER(AH44),AH44,0)-$C$11)))),IF($C$8="TOP_PERCENT",IF((COUNTIF(INDEX(Данные!$A$7:$CV$106,0,MATCH($C$9,Данные!$A$6:$CV$6,0)),"&gt;"&amp;IF(ISNUMBER(AH44),AH44,0))+COUNTIFS(INDEX(Данные!$A$7:$CV$106,0,MATCH($C$9,Данные!$A$6:$CV$6,0)),IF(ISNUMBER(AH44),AH44,0),Данные!$A$7:$A$106,"&lt;"&amp;$A44)+1)/COUNT(INDEX(Данные!$A$7:$CV$106,0,MATCH($C$9,Данные!$A$6:$CV$6,0)))&lt;=$C$11,$C$14,$C$15),IF($C$8="MANUAL_MU",MAX(Настройки!$B$14,MIN(1,IF(ISNUMBER(AH44),AH44,0))),IF($C$8="COUNT_FLAG_RULE",IF(IF(ISNUMBER(AH44),AH44,0)&lt;=$C$11,$C$14,IF(IF(ISNUMBER(AH44),AH44,0)&gt;=$C$12,$C$15,IF(OR(LOWER(LEFT(BM44&amp;"",2))="да",BM44=1),$C$13,$C$15))),IF(OR(AND($C$8="YES_NO",OR(LOWER(LEFT(AH44&amp;"",2))="да",AH44=1)),AND($C$8="THRESHOLD_GE",IF(ISNUMBER(AH44),AH44,0)&gt;=$C$11),AND($C$8="THRESHOLD_GT",IF(ISNUMBER(AH44),AH44,0)&gt;$C$11),AND($C$8="THRESHOLD_LE",IF(ISNUMBER(AH44),AH44,0)&lt;=$C$11),AND($C$8="THRESHOLD_LT",IF(ISNUMBER(AH44),AH44,0)&lt;$C$11),AND($C$8="CHANGE_PCT_GE",IF(IF(ISNUMBER(BM44),BM44,0)=0,IF(ISNUMBER(AH44),AH44,0)&gt;0,(IF(ISNUMBER(AH44),AH44,0)-IF(ISNUMBER(BM44),BM44,0))/ABS(IF(ISNUMBER(BM44),BM44,0))&gt;=$C$11)),AND($C$8="CHANGE_ABS_GE",ABS(IF(ISNUMBER(AH44),AH44,0)-IF(ISNUMBER(BM44),BM44,0))&gt;=$C$11),AND($C$8="COUNT_LT",IF(ISNUMBER(AH44),AH44,0)&lt;$C$11),AND($C$8="COUNT_LE",IF(ISNUMBER(AH44),AH44,0)&lt;=$C$11),AND($C$8="AND_YES",OR(LOWER(LEFT(AH44&amp;"",2))="да",AH44=1),OR(LOWER(LEFT(BM44&amp;"",2))="да",BM44=1)),AND($C$8="OR_YES",OR(OR(LOWER(LEFT(AH44&amp;"",2))="да",AH44=1),OR(LOWER(LEFT(BM44&amp;"",2))="да",BM44=1)))),$C$14,$C$15))))))))))</f>
        <v/>
      </c>
      <c r="D44" s="19" t="str">
        <f>IF($A44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44="#FIELD",AI44="",AND(OR($D$8="CHANGE_PCT_GE",$D$8="CHANGE_ABS_GE",$D$8="COUNT_FLAG_RULE",$D$8="AND_YES",$D$8="OR_YES"),OR(BN44="#FIELD",BN44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44)))),IF($D$18="LOW_MU",MAX(Настройки!$B$14,$D$16),IF($D$18="NEUTRAL",Настройки!$B$15,IF($D$18="IGNORE","IGNORE",IF(OR(AI44="#FIELD",BN44="#FIELD"),"Поле не найдено","Недостаточно данных")))),IF($D$8="SIGMOID_INC",MAX(Настройки!$B$14,$D$16+($D$17-$D$16)/(1+EXP(-$D$12*(IF(ISNUMBER(AI44),AI44,0)-$D$11)))),IF($D$8="SIGMOID_DEC",MAX(Настройки!$B$14,$D$16+($D$17-$D$16)/(1+EXP($D$12*(IF(ISNUMBER(AI44),AI44,0)-$D$11)))),IF($D$8="TOP_PERCENT",IF((COUNTIF(INDEX(Данные!$A$7:$CV$106,0,MATCH($D$9,Данные!$A$6:$CV$6,0)),"&gt;"&amp;IF(ISNUMBER(AI44),AI44,0))+COUNTIFS(INDEX(Данные!$A$7:$CV$106,0,MATCH($D$9,Данные!$A$6:$CV$6,0)),IF(ISNUMBER(AI44),AI44,0),Данные!$A$7:$A$106,"&lt;"&amp;$A44)+1)/COUNT(INDEX(Данные!$A$7:$CV$106,0,MATCH($D$9,Данные!$A$6:$CV$6,0)))&lt;=$D$11,$D$14,$D$15),IF($D$8="MANUAL_MU",MAX(Настройки!$B$14,MIN(1,IF(ISNUMBER(AI44),AI44,0))),IF($D$8="COUNT_FLAG_RULE",IF(IF(ISNUMBER(AI44),AI44,0)&lt;=$D$11,$D$14,IF(IF(ISNUMBER(AI44),AI44,0)&gt;=$D$12,$D$15,IF(OR(LOWER(LEFT(BN44&amp;"",2))="да",BN44=1),$D$13,$D$15))),IF(OR(AND($D$8="YES_NO",OR(LOWER(LEFT(AI44&amp;"",2))="да",AI44=1)),AND($D$8="THRESHOLD_GE",IF(ISNUMBER(AI44),AI44,0)&gt;=$D$11),AND($D$8="THRESHOLD_GT",IF(ISNUMBER(AI44),AI44,0)&gt;$D$11),AND($D$8="THRESHOLD_LE",IF(ISNUMBER(AI44),AI44,0)&lt;=$D$11),AND($D$8="THRESHOLD_LT",IF(ISNUMBER(AI44),AI44,0)&lt;$D$11),AND($D$8="CHANGE_PCT_GE",IF(IF(ISNUMBER(BN44),BN44,0)=0,IF(ISNUMBER(AI44),AI44,0)&gt;0,(IF(ISNUMBER(AI44),AI44,0)-IF(ISNUMBER(BN44),BN44,0))/ABS(IF(ISNUMBER(BN44),BN44,0))&gt;=$D$11)),AND($D$8="CHANGE_ABS_GE",ABS(IF(ISNUMBER(AI44),AI44,0)-IF(ISNUMBER(BN44),BN44,0))&gt;=$D$11),AND($D$8="COUNT_LT",IF(ISNUMBER(AI44),AI44,0)&lt;$D$11),AND($D$8="COUNT_LE",IF(ISNUMBER(AI44),AI44,0)&lt;=$D$11),AND($D$8="AND_YES",OR(LOWER(LEFT(AI44&amp;"",2))="да",AI44=1),OR(LOWER(LEFT(BN44&amp;"",2))="да",BN44=1)),AND($D$8="OR_YES",OR(OR(LOWER(LEFT(AI44&amp;"",2))="да",AI44=1),OR(LOWER(LEFT(BN44&amp;"",2))="да",BN44=1)))),$D$14,$D$15))))))))))</f>
        <v/>
      </c>
      <c r="E44" s="19" t="str">
        <f>IF($A44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44="#FIELD",AJ44="",AND(OR($E$8="CHANGE_PCT_GE",$E$8="CHANGE_ABS_GE",$E$8="COUNT_FLAG_RULE",$E$8="AND_YES",$E$8="OR_YES"),OR(BO44="#FIELD",BO44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44)))),IF($E$18="LOW_MU",MAX(Настройки!$B$14,$E$16),IF($E$18="NEUTRAL",Настройки!$B$15,IF($E$18="IGNORE","IGNORE",IF(OR(AJ44="#FIELD",BO44="#FIELD"),"Поле не найдено","Недостаточно данных")))),IF($E$8="SIGMOID_INC",MAX(Настройки!$B$14,$E$16+($E$17-$E$16)/(1+EXP(-$E$12*(IF(ISNUMBER(AJ44),AJ44,0)-$E$11)))),IF($E$8="SIGMOID_DEC",MAX(Настройки!$B$14,$E$16+($E$17-$E$16)/(1+EXP($E$12*(IF(ISNUMBER(AJ44),AJ44,0)-$E$11)))),IF($E$8="TOP_PERCENT",IF((COUNTIF(INDEX(Данные!$A$7:$CV$106,0,MATCH($E$9,Данные!$A$6:$CV$6,0)),"&gt;"&amp;IF(ISNUMBER(AJ44),AJ44,0))+COUNTIFS(INDEX(Данные!$A$7:$CV$106,0,MATCH($E$9,Данные!$A$6:$CV$6,0)),IF(ISNUMBER(AJ44),AJ44,0),Данные!$A$7:$A$106,"&lt;"&amp;$A44)+1)/COUNT(INDEX(Данные!$A$7:$CV$106,0,MATCH($E$9,Данные!$A$6:$CV$6,0)))&lt;=$E$11,$E$14,$E$15),IF($E$8="MANUAL_MU",MAX(Настройки!$B$14,MIN(1,IF(ISNUMBER(AJ44),AJ44,0))),IF($E$8="COUNT_FLAG_RULE",IF(IF(ISNUMBER(AJ44),AJ44,0)&lt;=$E$11,$E$14,IF(IF(ISNUMBER(AJ44),AJ44,0)&gt;=$E$12,$E$15,IF(OR(LOWER(LEFT(BO44&amp;"",2))="да",BO44=1),$E$13,$E$15))),IF(OR(AND($E$8="YES_NO",OR(LOWER(LEFT(AJ44&amp;"",2))="да",AJ44=1)),AND($E$8="THRESHOLD_GE",IF(ISNUMBER(AJ44),AJ44,0)&gt;=$E$11),AND($E$8="THRESHOLD_GT",IF(ISNUMBER(AJ44),AJ44,0)&gt;$E$11),AND($E$8="THRESHOLD_LE",IF(ISNUMBER(AJ44),AJ44,0)&lt;=$E$11),AND($E$8="THRESHOLD_LT",IF(ISNUMBER(AJ44),AJ44,0)&lt;$E$11),AND($E$8="CHANGE_PCT_GE",IF(IF(ISNUMBER(BO44),BO44,0)=0,IF(ISNUMBER(AJ44),AJ44,0)&gt;0,(IF(ISNUMBER(AJ44),AJ44,0)-IF(ISNUMBER(BO44),BO44,0))/ABS(IF(ISNUMBER(BO44),BO44,0))&gt;=$E$11)),AND($E$8="CHANGE_ABS_GE",ABS(IF(ISNUMBER(AJ44),AJ44,0)-IF(ISNUMBER(BO44),BO44,0))&gt;=$E$11),AND($E$8="COUNT_LT",IF(ISNUMBER(AJ44),AJ44,0)&lt;$E$11),AND($E$8="COUNT_LE",IF(ISNUMBER(AJ44),AJ44,0)&lt;=$E$11),AND($E$8="AND_YES",OR(LOWER(LEFT(AJ44&amp;"",2))="да",AJ44=1),OR(LOWER(LEFT(BO44&amp;"",2))="да",BO44=1)),AND($E$8="OR_YES",OR(OR(LOWER(LEFT(AJ44&amp;"",2))="да",AJ44=1),OR(LOWER(LEFT(BO44&amp;"",2))="да",BO44=1)))),$E$14,$E$15))))))))))</f>
        <v/>
      </c>
      <c r="F44" s="19" t="str">
        <f>IF($A44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44="#FIELD",AK44="",AND(OR($F$8="CHANGE_PCT_GE",$F$8="CHANGE_ABS_GE",$F$8="COUNT_FLAG_RULE",$F$8="AND_YES",$F$8="OR_YES"),OR(BP44="#FIELD",BP44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44)))),IF($F$18="LOW_MU",MAX(Настройки!$B$14,$F$16),IF($F$18="NEUTRAL",Настройки!$B$15,IF($F$18="IGNORE","IGNORE",IF(OR(AK44="#FIELD",BP44="#FIELD"),"Поле не найдено","Недостаточно данных")))),IF($F$8="SIGMOID_INC",MAX(Настройки!$B$14,$F$16+($F$17-$F$16)/(1+EXP(-$F$12*(IF(ISNUMBER(AK44),AK44,0)-$F$11)))),IF($F$8="SIGMOID_DEC",MAX(Настройки!$B$14,$F$16+($F$17-$F$16)/(1+EXP($F$12*(IF(ISNUMBER(AK44),AK44,0)-$F$11)))),IF($F$8="TOP_PERCENT",IF((COUNTIF(INDEX(Данные!$A$7:$CV$106,0,MATCH($F$9,Данные!$A$6:$CV$6,0)),"&gt;"&amp;IF(ISNUMBER(AK44),AK44,0))+COUNTIFS(INDEX(Данные!$A$7:$CV$106,0,MATCH($F$9,Данные!$A$6:$CV$6,0)),IF(ISNUMBER(AK44),AK44,0),Данные!$A$7:$A$106,"&lt;"&amp;$A44)+1)/COUNT(INDEX(Данные!$A$7:$CV$106,0,MATCH($F$9,Данные!$A$6:$CV$6,0)))&lt;=$F$11,$F$14,$F$15),IF($F$8="MANUAL_MU",MAX(Настройки!$B$14,MIN(1,IF(ISNUMBER(AK44),AK44,0))),IF($F$8="COUNT_FLAG_RULE",IF(IF(ISNUMBER(AK44),AK44,0)&lt;=$F$11,$F$14,IF(IF(ISNUMBER(AK44),AK44,0)&gt;=$F$12,$F$15,IF(OR(LOWER(LEFT(BP44&amp;"",2))="да",BP44=1),$F$13,$F$15))),IF(OR(AND($F$8="YES_NO",OR(LOWER(LEFT(AK44&amp;"",2))="да",AK44=1)),AND($F$8="THRESHOLD_GE",IF(ISNUMBER(AK44),AK44,0)&gt;=$F$11),AND($F$8="THRESHOLD_GT",IF(ISNUMBER(AK44),AK44,0)&gt;$F$11),AND($F$8="THRESHOLD_LE",IF(ISNUMBER(AK44),AK44,0)&lt;=$F$11),AND($F$8="THRESHOLD_LT",IF(ISNUMBER(AK44),AK44,0)&lt;$F$11),AND($F$8="CHANGE_PCT_GE",IF(IF(ISNUMBER(BP44),BP44,0)=0,IF(ISNUMBER(AK44),AK44,0)&gt;0,(IF(ISNUMBER(AK44),AK44,0)-IF(ISNUMBER(BP44),BP44,0))/ABS(IF(ISNUMBER(BP44),BP44,0))&gt;=$F$11)),AND($F$8="CHANGE_ABS_GE",ABS(IF(ISNUMBER(AK44),AK44,0)-IF(ISNUMBER(BP44),BP44,0))&gt;=$F$11),AND($F$8="COUNT_LT",IF(ISNUMBER(AK44),AK44,0)&lt;$F$11),AND($F$8="COUNT_LE",IF(ISNUMBER(AK44),AK44,0)&lt;=$F$11),AND($F$8="AND_YES",OR(LOWER(LEFT(AK44&amp;"",2))="да",AK44=1),OR(LOWER(LEFT(BP44&amp;"",2))="да",BP44=1)),AND($F$8="OR_YES",OR(OR(LOWER(LEFT(AK44&amp;"",2))="да",AK44=1),OR(LOWER(LEFT(BP44&amp;"",2))="да",BP44=1)))),$F$14,$F$15))))))))))</f>
        <v/>
      </c>
      <c r="G44" s="19" t="str">
        <f>IF($A44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44="#FIELD",AL44="",AND(OR($G$8="CHANGE_PCT_GE",$G$8="CHANGE_ABS_GE",$G$8="COUNT_FLAG_RULE",$G$8="AND_YES",$G$8="OR_YES"),OR(BQ44="#FIELD",BQ44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44)))),IF($G$18="LOW_MU",MAX(Настройки!$B$14,$G$16),IF($G$18="NEUTRAL",Настройки!$B$15,IF($G$18="IGNORE","IGNORE",IF(OR(AL44="#FIELD",BQ44="#FIELD"),"Поле не найдено","Недостаточно данных")))),IF($G$8="SIGMOID_INC",MAX(Настройки!$B$14,$G$16+($G$17-$G$16)/(1+EXP(-$G$12*(IF(ISNUMBER(AL44),AL44,0)-$G$11)))),IF($G$8="SIGMOID_DEC",MAX(Настройки!$B$14,$G$16+($G$17-$G$16)/(1+EXP($G$12*(IF(ISNUMBER(AL44),AL44,0)-$G$11)))),IF($G$8="TOP_PERCENT",IF((COUNTIF(INDEX(Данные!$A$7:$CV$106,0,MATCH($G$9,Данные!$A$6:$CV$6,0)),"&gt;"&amp;IF(ISNUMBER(AL44),AL44,0))+COUNTIFS(INDEX(Данные!$A$7:$CV$106,0,MATCH($G$9,Данные!$A$6:$CV$6,0)),IF(ISNUMBER(AL44),AL44,0),Данные!$A$7:$A$106,"&lt;"&amp;$A44)+1)/COUNT(INDEX(Данные!$A$7:$CV$106,0,MATCH($G$9,Данные!$A$6:$CV$6,0)))&lt;=$G$11,$G$14,$G$15),IF($G$8="MANUAL_MU",MAX(Настройки!$B$14,MIN(1,IF(ISNUMBER(AL44),AL44,0))),IF($G$8="COUNT_FLAG_RULE",IF(IF(ISNUMBER(AL44),AL44,0)&lt;=$G$11,$G$14,IF(IF(ISNUMBER(AL44),AL44,0)&gt;=$G$12,$G$15,IF(OR(LOWER(LEFT(BQ44&amp;"",2))="да",BQ44=1),$G$13,$G$15))),IF(OR(AND($G$8="YES_NO",OR(LOWER(LEFT(AL44&amp;"",2))="да",AL44=1)),AND($G$8="THRESHOLD_GE",IF(ISNUMBER(AL44),AL44,0)&gt;=$G$11),AND($G$8="THRESHOLD_GT",IF(ISNUMBER(AL44),AL44,0)&gt;$G$11),AND($G$8="THRESHOLD_LE",IF(ISNUMBER(AL44),AL44,0)&lt;=$G$11),AND($G$8="THRESHOLD_LT",IF(ISNUMBER(AL44),AL44,0)&lt;$G$11),AND($G$8="CHANGE_PCT_GE",IF(IF(ISNUMBER(BQ44),BQ44,0)=0,IF(ISNUMBER(AL44),AL44,0)&gt;0,(IF(ISNUMBER(AL44),AL44,0)-IF(ISNUMBER(BQ44),BQ44,0))/ABS(IF(ISNUMBER(BQ44),BQ44,0))&gt;=$G$11)),AND($G$8="CHANGE_ABS_GE",ABS(IF(ISNUMBER(AL44),AL44,0)-IF(ISNUMBER(BQ44),BQ44,0))&gt;=$G$11),AND($G$8="COUNT_LT",IF(ISNUMBER(AL44),AL44,0)&lt;$G$11),AND($G$8="COUNT_LE",IF(ISNUMBER(AL44),AL44,0)&lt;=$G$11),AND($G$8="AND_YES",OR(LOWER(LEFT(AL44&amp;"",2))="да",AL44=1),OR(LOWER(LEFT(BQ44&amp;"",2))="да",BQ44=1)),AND($G$8="OR_YES",OR(OR(LOWER(LEFT(AL44&amp;"",2))="да",AL44=1),OR(LOWER(LEFT(BQ44&amp;"",2))="да",BQ44=1)))),$G$14,$G$15))))))))))</f>
        <v/>
      </c>
      <c r="H44" s="19" t="str">
        <f>IF($A44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44="#FIELD",AM44="",AND(OR($H$8="CHANGE_PCT_GE",$H$8="CHANGE_ABS_GE",$H$8="COUNT_FLAG_RULE",$H$8="AND_YES",$H$8="OR_YES"),OR(BR44="#FIELD",BR44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44)))),IF($H$18="LOW_MU",MAX(Настройки!$B$14,$H$16),IF($H$18="NEUTRAL",Настройки!$B$15,IF($H$18="IGNORE","IGNORE",IF(OR(AM44="#FIELD",BR44="#FIELD"),"Поле не найдено","Недостаточно данных")))),IF($H$8="SIGMOID_INC",MAX(Настройки!$B$14,$H$16+($H$17-$H$16)/(1+EXP(-$H$12*(IF(ISNUMBER(AM44),AM44,0)-$H$11)))),IF($H$8="SIGMOID_DEC",MAX(Настройки!$B$14,$H$16+($H$17-$H$16)/(1+EXP($H$12*(IF(ISNUMBER(AM44),AM44,0)-$H$11)))),IF($H$8="TOP_PERCENT",IF((COUNTIF(INDEX(Данные!$A$7:$CV$106,0,MATCH($H$9,Данные!$A$6:$CV$6,0)),"&gt;"&amp;IF(ISNUMBER(AM44),AM44,0))+COUNTIFS(INDEX(Данные!$A$7:$CV$106,0,MATCH($H$9,Данные!$A$6:$CV$6,0)),IF(ISNUMBER(AM44),AM44,0),Данные!$A$7:$A$106,"&lt;"&amp;$A44)+1)/COUNT(INDEX(Данные!$A$7:$CV$106,0,MATCH($H$9,Данные!$A$6:$CV$6,0)))&lt;=$H$11,$H$14,$H$15),IF($H$8="MANUAL_MU",MAX(Настройки!$B$14,MIN(1,IF(ISNUMBER(AM44),AM44,0))),IF($H$8="COUNT_FLAG_RULE",IF(IF(ISNUMBER(AM44),AM44,0)&lt;=$H$11,$H$14,IF(IF(ISNUMBER(AM44),AM44,0)&gt;=$H$12,$H$15,IF(OR(LOWER(LEFT(BR44&amp;"",2))="да",BR44=1),$H$13,$H$15))),IF(OR(AND($H$8="YES_NO",OR(LOWER(LEFT(AM44&amp;"",2))="да",AM44=1)),AND($H$8="THRESHOLD_GE",IF(ISNUMBER(AM44),AM44,0)&gt;=$H$11),AND($H$8="THRESHOLD_GT",IF(ISNUMBER(AM44),AM44,0)&gt;$H$11),AND($H$8="THRESHOLD_LE",IF(ISNUMBER(AM44),AM44,0)&lt;=$H$11),AND($H$8="THRESHOLD_LT",IF(ISNUMBER(AM44),AM44,0)&lt;$H$11),AND($H$8="CHANGE_PCT_GE",IF(IF(ISNUMBER(BR44),BR44,0)=0,IF(ISNUMBER(AM44),AM44,0)&gt;0,(IF(ISNUMBER(AM44),AM44,0)-IF(ISNUMBER(BR44),BR44,0))/ABS(IF(ISNUMBER(BR44),BR44,0))&gt;=$H$11)),AND($H$8="CHANGE_ABS_GE",ABS(IF(ISNUMBER(AM44),AM44,0)-IF(ISNUMBER(BR44),BR44,0))&gt;=$H$11),AND($H$8="COUNT_LT",IF(ISNUMBER(AM44),AM44,0)&lt;$H$11),AND($H$8="COUNT_LE",IF(ISNUMBER(AM44),AM44,0)&lt;=$H$11),AND($H$8="AND_YES",OR(LOWER(LEFT(AM44&amp;"",2))="да",AM44=1),OR(LOWER(LEFT(BR44&amp;"",2))="да",BR44=1)),AND($H$8="OR_YES",OR(OR(LOWER(LEFT(AM44&amp;"",2))="да",AM44=1),OR(LOWER(LEFT(BR44&amp;"",2))="да",BR44=1)))),$H$14,$H$15))))))))))</f>
        <v/>
      </c>
      <c r="I44" s="19" t="str">
        <f>IF($A44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44="#FIELD",AN44="",AND(OR($I$8="CHANGE_PCT_GE",$I$8="CHANGE_ABS_GE",$I$8="COUNT_FLAG_RULE",$I$8="AND_YES",$I$8="OR_YES"),OR(BS44="#FIELD",BS44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44)))),IF($I$18="LOW_MU",MAX(Настройки!$B$14,$I$16),IF($I$18="NEUTRAL",Настройки!$B$15,IF($I$18="IGNORE","IGNORE",IF(OR(AN44="#FIELD",BS44="#FIELD"),"Поле не найдено","Недостаточно данных")))),IF($I$8="SIGMOID_INC",MAX(Настройки!$B$14,$I$16+($I$17-$I$16)/(1+EXP(-$I$12*(IF(ISNUMBER(AN44),AN44,0)-$I$11)))),IF($I$8="SIGMOID_DEC",MAX(Настройки!$B$14,$I$16+($I$17-$I$16)/(1+EXP($I$12*(IF(ISNUMBER(AN44),AN44,0)-$I$11)))),IF($I$8="TOP_PERCENT",IF((COUNTIF(INDEX(Данные!$A$7:$CV$106,0,MATCH($I$9,Данные!$A$6:$CV$6,0)),"&gt;"&amp;IF(ISNUMBER(AN44),AN44,0))+COUNTIFS(INDEX(Данные!$A$7:$CV$106,0,MATCH($I$9,Данные!$A$6:$CV$6,0)),IF(ISNUMBER(AN44),AN44,0),Данные!$A$7:$A$106,"&lt;"&amp;$A44)+1)/COUNT(INDEX(Данные!$A$7:$CV$106,0,MATCH($I$9,Данные!$A$6:$CV$6,0)))&lt;=$I$11,$I$14,$I$15),IF($I$8="MANUAL_MU",MAX(Настройки!$B$14,MIN(1,IF(ISNUMBER(AN44),AN44,0))),IF($I$8="COUNT_FLAG_RULE",IF(IF(ISNUMBER(AN44),AN44,0)&lt;=$I$11,$I$14,IF(IF(ISNUMBER(AN44),AN44,0)&gt;=$I$12,$I$15,IF(OR(LOWER(LEFT(BS44&amp;"",2))="да",BS44=1),$I$13,$I$15))),IF(OR(AND($I$8="YES_NO",OR(LOWER(LEFT(AN44&amp;"",2))="да",AN44=1)),AND($I$8="THRESHOLD_GE",IF(ISNUMBER(AN44),AN44,0)&gt;=$I$11),AND($I$8="THRESHOLD_GT",IF(ISNUMBER(AN44),AN44,0)&gt;$I$11),AND($I$8="THRESHOLD_LE",IF(ISNUMBER(AN44),AN44,0)&lt;=$I$11),AND($I$8="THRESHOLD_LT",IF(ISNUMBER(AN44),AN44,0)&lt;$I$11),AND($I$8="CHANGE_PCT_GE",IF(IF(ISNUMBER(BS44),BS44,0)=0,IF(ISNUMBER(AN44),AN44,0)&gt;0,(IF(ISNUMBER(AN44),AN44,0)-IF(ISNUMBER(BS44),BS44,0))/ABS(IF(ISNUMBER(BS44),BS44,0))&gt;=$I$11)),AND($I$8="CHANGE_ABS_GE",ABS(IF(ISNUMBER(AN44),AN44,0)-IF(ISNUMBER(BS44),BS44,0))&gt;=$I$11),AND($I$8="COUNT_LT",IF(ISNUMBER(AN44),AN44,0)&lt;$I$11),AND($I$8="COUNT_LE",IF(ISNUMBER(AN44),AN44,0)&lt;=$I$11),AND($I$8="AND_YES",OR(LOWER(LEFT(AN44&amp;"",2))="да",AN44=1),OR(LOWER(LEFT(BS44&amp;"",2))="да",BS44=1)),AND($I$8="OR_YES",OR(OR(LOWER(LEFT(AN44&amp;"",2))="да",AN44=1),OR(LOWER(LEFT(BS44&amp;"",2))="да",BS44=1)))),$I$14,$I$15))))))))))</f>
        <v/>
      </c>
      <c r="J44" s="19" t="str">
        <f>IF($A44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44="#FIELD",AO44="",AND(OR($J$8="CHANGE_PCT_GE",$J$8="CHANGE_ABS_GE",$J$8="COUNT_FLAG_RULE",$J$8="AND_YES",$J$8="OR_YES"),OR(BT44="#FIELD",BT44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44)))),IF($J$18="LOW_MU",MAX(Настройки!$B$14,$J$16),IF($J$18="NEUTRAL",Настройки!$B$15,IF($J$18="IGNORE","IGNORE",IF(OR(AO44="#FIELD",BT44="#FIELD"),"Поле не найдено","Недостаточно данных")))),IF($J$8="SIGMOID_INC",MAX(Настройки!$B$14,$J$16+($J$17-$J$16)/(1+EXP(-$J$12*(IF(ISNUMBER(AO44),AO44,0)-$J$11)))),IF($J$8="SIGMOID_DEC",MAX(Настройки!$B$14,$J$16+($J$17-$J$16)/(1+EXP($J$12*(IF(ISNUMBER(AO44),AO44,0)-$J$11)))),IF($J$8="TOP_PERCENT",IF((COUNTIF(INDEX(Данные!$A$7:$CV$106,0,MATCH($J$9,Данные!$A$6:$CV$6,0)),"&gt;"&amp;IF(ISNUMBER(AO44),AO44,0))+COUNTIFS(INDEX(Данные!$A$7:$CV$106,0,MATCH($J$9,Данные!$A$6:$CV$6,0)),IF(ISNUMBER(AO44),AO44,0),Данные!$A$7:$A$106,"&lt;"&amp;$A44)+1)/COUNT(INDEX(Данные!$A$7:$CV$106,0,MATCH($J$9,Данные!$A$6:$CV$6,0)))&lt;=$J$11,$J$14,$J$15),IF($J$8="MANUAL_MU",MAX(Настройки!$B$14,MIN(1,IF(ISNUMBER(AO44),AO44,0))),IF($J$8="COUNT_FLAG_RULE",IF(IF(ISNUMBER(AO44),AO44,0)&lt;=$J$11,$J$14,IF(IF(ISNUMBER(AO44),AO44,0)&gt;=$J$12,$J$15,IF(OR(LOWER(LEFT(BT44&amp;"",2))="да",BT44=1),$J$13,$J$15))),IF(OR(AND($J$8="YES_NO",OR(LOWER(LEFT(AO44&amp;"",2))="да",AO44=1)),AND($J$8="THRESHOLD_GE",IF(ISNUMBER(AO44),AO44,0)&gt;=$J$11),AND($J$8="THRESHOLD_GT",IF(ISNUMBER(AO44),AO44,0)&gt;$J$11),AND($J$8="THRESHOLD_LE",IF(ISNUMBER(AO44),AO44,0)&lt;=$J$11),AND($J$8="THRESHOLD_LT",IF(ISNUMBER(AO44),AO44,0)&lt;$J$11),AND($J$8="CHANGE_PCT_GE",IF(IF(ISNUMBER(BT44),BT44,0)=0,IF(ISNUMBER(AO44),AO44,0)&gt;0,(IF(ISNUMBER(AO44),AO44,0)-IF(ISNUMBER(BT44),BT44,0))/ABS(IF(ISNUMBER(BT44),BT44,0))&gt;=$J$11)),AND($J$8="CHANGE_ABS_GE",ABS(IF(ISNUMBER(AO44),AO44,0)-IF(ISNUMBER(BT44),BT44,0))&gt;=$J$11),AND($J$8="COUNT_LT",IF(ISNUMBER(AO44),AO44,0)&lt;$J$11),AND($J$8="COUNT_LE",IF(ISNUMBER(AO44),AO44,0)&lt;=$J$11),AND($J$8="AND_YES",OR(LOWER(LEFT(AO44&amp;"",2))="да",AO44=1),OR(LOWER(LEFT(BT44&amp;"",2))="да",BT44=1)),AND($J$8="OR_YES",OR(OR(LOWER(LEFT(AO44&amp;"",2))="да",AO44=1),OR(LOWER(LEFT(BT44&amp;"",2))="да",BT44=1)))),$J$14,$J$15))))))))))</f>
        <v/>
      </c>
      <c r="K44" s="19" t="str">
        <f>IF($A44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44="#FIELD",AP44="",AND(OR($K$8="CHANGE_PCT_GE",$K$8="CHANGE_ABS_GE",$K$8="COUNT_FLAG_RULE",$K$8="AND_YES",$K$8="OR_YES"),OR(BU44="#FIELD",BU44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44)))),IF($K$18="LOW_MU",MAX(Настройки!$B$14,$K$16),IF($K$18="NEUTRAL",Настройки!$B$15,IF($K$18="IGNORE","IGNORE",IF(OR(AP44="#FIELD",BU44="#FIELD"),"Поле не найдено","Недостаточно данных")))),IF($K$8="SIGMOID_INC",MAX(Настройки!$B$14,$K$16+($K$17-$K$16)/(1+EXP(-$K$12*(IF(ISNUMBER(AP44),AP44,0)-$K$11)))),IF($K$8="SIGMOID_DEC",MAX(Настройки!$B$14,$K$16+($K$17-$K$16)/(1+EXP($K$12*(IF(ISNUMBER(AP44),AP44,0)-$K$11)))),IF($K$8="TOP_PERCENT",IF((COUNTIF(INDEX(Данные!$A$7:$CV$106,0,MATCH($K$9,Данные!$A$6:$CV$6,0)),"&gt;"&amp;IF(ISNUMBER(AP44),AP44,0))+COUNTIFS(INDEX(Данные!$A$7:$CV$106,0,MATCH($K$9,Данные!$A$6:$CV$6,0)),IF(ISNUMBER(AP44),AP44,0),Данные!$A$7:$A$106,"&lt;"&amp;$A44)+1)/COUNT(INDEX(Данные!$A$7:$CV$106,0,MATCH($K$9,Данные!$A$6:$CV$6,0)))&lt;=$K$11,$K$14,$K$15),IF($K$8="MANUAL_MU",MAX(Настройки!$B$14,MIN(1,IF(ISNUMBER(AP44),AP44,0))),IF($K$8="COUNT_FLAG_RULE",IF(IF(ISNUMBER(AP44),AP44,0)&lt;=$K$11,$K$14,IF(IF(ISNUMBER(AP44),AP44,0)&gt;=$K$12,$K$15,IF(OR(LOWER(LEFT(BU44&amp;"",2))="да",BU44=1),$K$13,$K$15))),IF(OR(AND($K$8="YES_NO",OR(LOWER(LEFT(AP44&amp;"",2))="да",AP44=1)),AND($K$8="THRESHOLD_GE",IF(ISNUMBER(AP44),AP44,0)&gt;=$K$11),AND($K$8="THRESHOLD_GT",IF(ISNUMBER(AP44),AP44,0)&gt;$K$11),AND($K$8="THRESHOLD_LE",IF(ISNUMBER(AP44),AP44,0)&lt;=$K$11),AND($K$8="THRESHOLD_LT",IF(ISNUMBER(AP44),AP44,0)&lt;$K$11),AND($K$8="CHANGE_PCT_GE",IF(IF(ISNUMBER(BU44),BU44,0)=0,IF(ISNUMBER(AP44),AP44,0)&gt;0,(IF(ISNUMBER(AP44),AP44,0)-IF(ISNUMBER(BU44),BU44,0))/ABS(IF(ISNUMBER(BU44),BU44,0))&gt;=$K$11)),AND($K$8="CHANGE_ABS_GE",ABS(IF(ISNUMBER(AP44),AP44,0)-IF(ISNUMBER(BU44),BU44,0))&gt;=$K$11),AND($K$8="COUNT_LT",IF(ISNUMBER(AP44),AP44,0)&lt;$K$11),AND($K$8="COUNT_LE",IF(ISNUMBER(AP44),AP44,0)&lt;=$K$11),AND($K$8="AND_YES",OR(LOWER(LEFT(AP44&amp;"",2))="да",AP44=1),OR(LOWER(LEFT(BU44&amp;"",2))="да",BU44=1)),AND($K$8="OR_YES",OR(OR(LOWER(LEFT(AP44&amp;"",2))="да",AP44=1),OR(LOWER(LEFT(BU44&amp;"",2))="да",BU44=1)))),$K$14,$K$15))))))))))</f>
        <v/>
      </c>
      <c r="L44" s="19" t="str">
        <f>IF($A44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44="#FIELD",AQ44="",AND(OR($L$8="CHANGE_PCT_GE",$L$8="CHANGE_ABS_GE",$L$8="COUNT_FLAG_RULE",$L$8="AND_YES",$L$8="OR_YES"),OR(BV44="#FIELD",BV44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44)))),IF($L$18="LOW_MU",MAX(Настройки!$B$14,$L$16),IF($L$18="NEUTRAL",Настройки!$B$15,IF($L$18="IGNORE","IGNORE",IF(OR(AQ44="#FIELD",BV44="#FIELD"),"Поле не найдено","Недостаточно данных")))),IF($L$8="SIGMOID_INC",MAX(Настройки!$B$14,$L$16+($L$17-$L$16)/(1+EXP(-$L$12*(IF(ISNUMBER(AQ44),AQ44,0)-$L$11)))),IF($L$8="SIGMOID_DEC",MAX(Настройки!$B$14,$L$16+($L$17-$L$16)/(1+EXP($L$12*(IF(ISNUMBER(AQ44),AQ44,0)-$L$11)))),IF($L$8="TOP_PERCENT",IF((COUNTIF(INDEX(Данные!$A$7:$CV$106,0,MATCH($L$9,Данные!$A$6:$CV$6,0)),"&gt;"&amp;IF(ISNUMBER(AQ44),AQ44,0))+COUNTIFS(INDEX(Данные!$A$7:$CV$106,0,MATCH($L$9,Данные!$A$6:$CV$6,0)),IF(ISNUMBER(AQ44),AQ44,0),Данные!$A$7:$A$106,"&lt;"&amp;$A44)+1)/COUNT(INDEX(Данные!$A$7:$CV$106,0,MATCH($L$9,Данные!$A$6:$CV$6,0)))&lt;=$L$11,$L$14,$L$15),IF($L$8="MANUAL_MU",MAX(Настройки!$B$14,MIN(1,IF(ISNUMBER(AQ44),AQ44,0))),IF($L$8="COUNT_FLAG_RULE",IF(IF(ISNUMBER(AQ44),AQ44,0)&lt;=$L$11,$L$14,IF(IF(ISNUMBER(AQ44),AQ44,0)&gt;=$L$12,$L$15,IF(OR(LOWER(LEFT(BV44&amp;"",2))="да",BV44=1),$L$13,$L$15))),IF(OR(AND($L$8="YES_NO",OR(LOWER(LEFT(AQ44&amp;"",2))="да",AQ44=1)),AND($L$8="THRESHOLD_GE",IF(ISNUMBER(AQ44),AQ44,0)&gt;=$L$11),AND($L$8="THRESHOLD_GT",IF(ISNUMBER(AQ44),AQ44,0)&gt;$L$11),AND($L$8="THRESHOLD_LE",IF(ISNUMBER(AQ44),AQ44,0)&lt;=$L$11),AND($L$8="THRESHOLD_LT",IF(ISNUMBER(AQ44),AQ44,0)&lt;$L$11),AND($L$8="CHANGE_PCT_GE",IF(IF(ISNUMBER(BV44),BV44,0)=0,IF(ISNUMBER(AQ44),AQ44,0)&gt;0,(IF(ISNUMBER(AQ44),AQ44,0)-IF(ISNUMBER(BV44),BV44,0))/ABS(IF(ISNUMBER(BV44),BV44,0))&gt;=$L$11)),AND($L$8="CHANGE_ABS_GE",ABS(IF(ISNUMBER(AQ44),AQ44,0)-IF(ISNUMBER(BV44),BV44,0))&gt;=$L$11),AND($L$8="COUNT_LT",IF(ISNUMBER(AQ44),AQ44,0)&lt;$L$11),AND($L$8="COUNT_LE",IF(ISNUMBER(AQ44),AQ44,0)&lt;=$L$11),AND($L$8="AND_YES",OR(LOWER(LEFT(AQ44&amp;"",2))="да",AQ44=1),OR(LOWER(LEFT(BV44&amp;"",2))="да",BV44=1)),AND($L$8="OR_YES",OR(OR(LOWER(LEFT(AQ44&amp;"",2))="да",AQ44=1),OR(LOWER(LEFT(BV44&amp;"",2))="да",BV44=1)))),$L$14,$L$15))))))))))</f>
        <v/>
      </c>
      <c r="M44" s="19" t="str">
        <f>IF($A44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44="#FIELD",AR44="",AND(OR($M$8="CHANGE_PCT_GE",$M$8="CHANGE_ABS_GE",$M$8="COUNT_FLAG_RULE",$M$8="AND_YES",$M$8="OR_YES"),OR(BW44="#FIELD",BW44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44)))),IF($M$18="LOW_MU",MAX(Настройки!$B$14,$M$16),IF($M$18="NEUTRAL",Настройки!$B$15,IF($M$18="IGNORE","IGNORE",IF(OR(AR44="#FIELD",BW44="#FIELD"),"Поле не найдено","Недостаточно данных")))),IF($M$8="SIGMOID_INC",MAX(Настройки!$B$14,$M$16+($M$17-$M$16)/(1+EXP(-$M$12*(IF(ISNUMBER(AR44),AR44,0)-$M$11)))),IF($M$8="SIGMOID_DEC",MAX(Настройки!$B$14,$M$16+($M$17-$M$16)/(1+EXP($M$12*(IF(ISNUMBER(AR44),AR44,0)-$M$11)))),IF($M$8="TOP_PERCENT",IF((COUNTIF(INDEX(Данные!$A$7:$CV$106,0,MATCH($M$9,Данные!$A$6:$CV$6,0)),"&gt;"&amp;IF(ISNUMBER(AR44),AR44,0))+COUNTIFS(INDEX(Данные!$A$7:$CV$106,0,MATCH($M$9,Данные!$A$6:$CV$6,0)),IF(ISNUMBER(AR44),AR44,0),Данные!$A$7:$A$106,"&lt;"&amp;$A44)+1)/COUNT(INDEX(Данные!$A$7:$CV$106,0,MATCH($M$9,Данные!$A$6:$CV$6,0)))&lt;=$M$11,$M$14,$M$15),IF($M$8="MANUAL_MU",MAX(Настройки!$B$14,MIN(1,IF(ISNUMBER(AR44),AR44,0))),IF($M$8="COUNT_FLAG_RULE",IF(IF(ISNUMBER(AR44),AR44,0)&lt;=$M$11,$M$14,IF(IF(ISNUMBER(AR44),AR44,0)&gt;=$M$12,$M$15,IF(OR(LOWER(LEFT(BW44&amp;"",2))="да",BW44=1),$M$13,$M$15))),IF(OR(AND($M$8="YES_NO",OR(LOWER(LEFT(AR44&amp;"",2))="да",AR44=1)),AND($M$8="THRESHOLD_GE",IF(ISNUMBER(AR44),AR44,0)&gt;=$M$11),AND($M$8="THRESHOLD_GT",IF(ISNUMBER(AR44),AR44,0)&gt;$M$11),AND($M$8="THRESHOLD_LE",IF(ISNUMBER(AR44),AR44,0)&lt;=$M$11),AND($M$8="THRESHOLD_LT",IF(ISNUMBER(AR44),AR44,0)&lt;$M$11),AND($M$8="CHANGE_PCT_GE",IF(IF(ISNUMBER(BW44),BW44,0)=0,IF(ISNUMBER(AR44),AR44,0)&gt;0,(IF(ISNUMBER(AR44),AR44,0)-IF(ISNUMBER(BW44),BW44,0))/ABS(IF(ISNUMBER(BW44),BW44,0))&gt;=$M$11)),AND($M$8="CHANGE_ABS_GE",ABS(IF(ISNUMBER(AR44),AR44,0)-IF(ISNUMBER(BW44),BW44,0))&gt;=$M$11),AND($M$8="COUNT_LT",IF(ISNUMBER(AR44),AR44,0)&lt;$M$11),AND($M$8="COUNT_LE",IF(ISNUMBER(AR44),AR44,0)&lt;=$M$11),AND($M$8="AND_YES",OR(LOWER(LEFT(AR44&amp;"",2))="да",AR44=1),OR(LOWER(LEFT(BW44&amp;"",2))="да",BW44=1)),AND($M$8="OR_YES",OR(OR(LOWER(LEFT(AR44&amp;"",2))="да",AR44=1),OR(LOWER(LEFT(BW44&amp;"",2))="да",BW44=1)))),$M$14,$M$15))))))))))</f>
        <v/>
      </c>
      <c r="N44" s="19" t="str">
        <f>IF($A44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44="#FIELD",AS44="",AND(OR($N$8="CHANGE_PCT_GE",$N$8="CHANGE_ABS_GE",$N$8="COUNT_FLAG_RULE",$N$8="AND_YES",$N$8="OR_YES"),OR(BX44="#FIELD",BX44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44)))),IF($N$18="LOW_MU",MAX(Настройки!$B$14,$N$16),IF($N$18="NEUTRAL",Настройки!$B$15,IF($N$18="IGNORE","IGNORE",IF(OR(AS44="#FIELD",BX44="#FIELD"),"Поле не найдено","Недостаточно данных")))),IF($N$8="SIGMOID_INC",MAX(Настройки!$B$14,$N$16+($N$17-$N$16)/(1+EXP(-$N$12*(IF(ISNUMBER(AS44),AS44,0)-$N$11)))),IF($N$8="SIGMOID_DEC",MAX(Настройки!$B$14,$N$16+($N$17-$N$16)/(1+EXP($N$12*(IF(ISNUMBER(AS44),AS44,0)-$N$11)))),IF($N$8="TOP_PERCENT",IF((COUNTIF(INDEX(Данные!$A$7:$CV$106,0,MATCH($N$9,Данные!$A$6:$CV$6,0)),"&gt;"&amp;IF(ISNUMBER(AS44),AS44,0))+COUNTIFS(INDEX(Данные!$A$7:$CV$106,0,MATCH($N$9,Данные!$A$6:$CV$6,0)),IF(ISNUMBER(AS44),AS44,0),Данные!$A$7:$A$106,"&lt;"&amp;$A44)+1)/COUNT(INDEX(Данные!$A$7:$CV$106,0,MATCH($N$9,Данные!$A$6:$CV$6,0)))&lt;=$N$11,$N$14,$N$15),IF($N$8="MANUAL_MU",MAX(Настройки!$B$14,MIN(1,IF(ISNUMBER(AS44),AS44,0))),IF($N$8="COUNT_FLAG_RULE",IF(IF(ISNUMBER(AS44),AS44,0)&lt;=$N$11,$N$14,IF(IF(ISNUMBER(AS44),AS44,0)&gt;=$N$12,$N$15,IF(OR(LOWER(LEFT(BX44&amp;"",2))="да",BX44=1),$N$13,$N$15))),IF(OR(AND($N$8="YES_NO",OR(LOWER(LEFT(AS44&amp;"",2))="да",AS44=1)),AND($N$8="THRESHOLD_GE",IF(ISNUMBER(AS44),AS44,0)&gt;=$N$11),AND($N$8="THRESHOLD_GT",IF(ISNUMBER(AS44),AS44,0)&gt;$N$11),AND($N$8="THRESHOLD_LE",IF(ISNUMBER(AS44),AS44,0)&lt;=$N$11),AND($N$8="THRESHOLD_LT",IF(ISNUMBER(AS44),AS44,0)&lt;$N$11),AND($N$8="CHANGE_PCT_GE",IF(IF(ISNUMBER(BX44),BX44,0)=0,IF(ISNUMBER(AS44),AS44,0)&gt;0,(IF(ISNUMBER(AS44),AS44,0)-IF(ISNUMBER(BX44),BX44,0))/ABS(IF(ISNUMBER(BX44),BX44,0))&gt;=$N$11)),AND($N$8="CHANGE_ABS_GE",ABS(IF(ISNUMBER(AS44),AS44,0)-IF(ISNUMBER(BX44),BX44,0))&gt;=$N$11),AND($N$8="COUNT_LT",IF(ISNUMBER(AS44),AS44,0)&lt;$N$11),AND($N$8="COUNT_LE",IF(ISNUMBER(AS44),AS44,0)&lt;=$N$11),AND($N$8="AND_YES",OR(LOWER(LEFT(AS44&amp;"",2))="да",AS44=1),OR(LOWER(LEFT(BX44&amp;"",2))="да",BX44=1)),AND($N$8="OR_YES",OR(OR(LOWER(LEFT(AS44&amp;"",2))="да",AS44=1),OR(LOWER(LEFT(BX44&amp;"",2))="да",BX44=1)))),$N$14,$N$15))))))))))</f>
        <v/>
      </c>
      <c r="O44" s="19" t="str">
        <f>IF($A44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44="#FIELD",AT44="",AND(OR($O$8="CHANGE_PCT_GE",$O$8="CHANGE_ABS_GE",$O$8="COUNT_FLAG_RULE",$O$8="AND_YES",$O$8="OR_YES"),OR(BY44="#FIELD",BY44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44)))),IF($O$18="LOW_MU",MAX(Настройки!$B$14,$O$16),IF($O$18="NEUTRAL",Настройки!$B$15,IF($O$18="IGNORE","IGNORE",IF(OR(AT44="#FIELD",BY44="#FIELD"),"Поле не найдено","Недостаточно данных")))),IF($O$8="SIGMOID_INC",MAX(Настройки!$B$14,$O$16+($O$17-$O$16)/(1+EXP(-$O$12*(IF(ISNUMBER(AT44),AT44,0)-$O$11)))),IF($O$8="SIGMOID_DEC",MAX(Настройки!$B$14,$O$16+($O$17-$O$16)/(1+EXP($O$12*(IF(ISNUMBER(AT44),AT44,0)-$O$11)))),IF($O$8="TOP_PERCENT",IF((COUNTIF(INDEX(Данные!$A$7:$CV$106,0,MATCH($O$9,Данные!$A$6:$CV$6,0)),"&gt;"&amp;IF(ISNUMBER(AT44),AT44,0))+COUNTIFS(INDEX(Данные!$A$7:$CV$106,0,MATCH($O$9,Данные!$A$6:$CV$6,0)),IF(ISNUMBER(AT44),AT44,0),Данные!$A$7:$A$106,"&lt;"&amp;$A44)+1)/COUNT(INDEX(Данные!$A$7:$CV$106,0,MATCH($O$9,Данные!$A$6:$CV$6,0)))&lt;=$O$11,$O$14,$O$15),IF($O$8="MANUAL_MU",MAX(Настройки!$B$14,MIN(1,IF(ISNUMBER(AT44),AT44,0))),IF($O$8="COUNT_FLAG_RULE",IF(IF(ISNUMBER(AT44),AT44,0)&lt;=$O$11,$O$14,IF(IF(ISNUMBER(AT44),AT44,0)&gt;=$O$12,$O$15,IF(OR(LOWER(LEFT(BY44&amp;"",2))="да",BY44=1),$O$13,$O$15))),IF(OR(AND($O$8="YES_NO",OR(LOWER(LEFT(AT44&amp;"",2))="да",AT44=1)),AND($O$8="THRESHOLD_GE",IF(ISNUMBER(AT44),AT44,0)&gt;=$O$11),AND($O$8="THRESHOLD_GT",IF(ISNUMBER(AT44),AT44,0)&gt;$O$11),AND($O$8="THRESHOLD_LE",IF(ISNUMBER(AT44),AT44,0)&lt;=$O$11),AND($O$8="THRESHOLD_LT",IF(ISNUMBER(AT44),AT44,0)&lt;$O$11),AND($O$8="CHANGE_PCT_GE",IF(IF(ISNUMBER(BY44),BY44,0)=0,IF(ISNUMBER(AT44),AT44,0)&gt;0,(IF(ISNUMBER(AT44),AT44,0)-IF(ISNUMBER(BY44),BY44,0))/ABS(IF(ISNUMBER(BY44),BY44,0))&gt;=$O$11)),AND($O$8="CHANGE_ABS_GE",ABS(IF(ISNUMBER(AT44),AT44,0)-IF(ISNUMBER(BY44),BY44,0))&gt;=$O$11),AND($O$8="COUNT_LT",IF(ISNUMBER(AT44),AT44,0)&lt;$O$11),AND($O$8="COUNT_LE",IF(ISNUMBER(AT44),AT44,0)&lt;=$O$11),AND($O$8="AND_YES",OR(LOWER(LEFT(AT44&amp;"",2))="да",AT44=1),OR(LOWER(LEFT(BY44&amp;"",2))="да",BY44=1)),AND($O$8="OR_YES",OR(OR(LOWER(LEFT(AT44&amp;"",2))="да",AT44=1),OR(LOWER(LEFT(BY44&amp;"",2))="да",BY44=1)))),$O$14,$O$15))))))))))</f>
        <v/>
      </c>
      <c r="P44" s="19" t="str">
        <f>IF($A44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44="#FIELD",AU44="",AND(OR($P$8="CHANGE_PCT_GE",$P$8="CHANGE_ABS_GE",$P$8="COUNT_FLAG_RULE",$P$8="AND_YES",$P$8="OR_YES"),OR(BZ44="#FIELD",BZ44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44)))),IF($P$18="LOW_MU",MAX(Настройки!$B$14,$P$16),IF($P$18="NEUTRAL",Настройки!$B$15,IF($P$18="IGNORE","IGNORE",IF(OR(AU44="#FIELD",BZ44="#FIELD"),"Поле не найдено","Недостаточно данных")))),IF($P$8="SIGMOID_INC",MAX(Настройки!$B$14,$P$16+($P$17-$P$16)/(1+EXP(-$P$12*(IF(ISNUMBER(AU44),AU44,0)-$P$11)))),IF($P$8="SIGMOID_DEC",MAX(Настройки!$B$14,$P$16+($P$17-$P$16)/(1+EXP($P$12*(IF(ISNUMBER(AU44),AU44,0)-$P$11)))),IF($P$8="TOP_PERCENT",IF((COUNTIF(INDEX(Данные!$A$7:$CV$106,0,MATCH($P$9,Данные!$A$6:$CV$6,0)),"&gt;"&amp;IF(ISNUMBER(AU44),AU44,0))+COUNTIFS(INDEX(Данные!$A$7:$CV$106,0,MATCH($P$9,Данные!$A$6:$CV$6,0)),IF(ISNUMBER(AU44),AU44,0),Данные!$A$7:$A$106,"&lt;"&amp;$A44)+1)/COUNT(INDEX(Данные!$A$7:$CV$106,0,MATCH($P$9,Данные!$A$6:$CV$6,0)))&lt;=$P$11,$P$14,$P$15),IF($P$8="MANUAL_MU",MAX(Настройки!$B$14,MIN(1,IF(ISNUMBER(AU44),AU44,0))),IF($P$8="COUNT_FLAG_RULE",IF(IF(ISNUMBER(AU44),AU44,0)&lt;=$P$11,$P$14,IF(IF(ISNUMBER(AU44),AU44,0)&gt;=$P$12,$P$15,IF(OR(LOWER(LEFT(BZ44&amp;"",2))="да",BZ44=1),$P$13,$P$15))),IF(OR(AND($P$8="YES_NO",OR(LOWER(LEFT(AU44&amp;"",2))="да",AU44=1)),AND($P$8="THRESHOLD_GE",IF(ISNUMBER(AU44),AU44,0)&gt;=$P$11),AND($P$8="THRESHOLD_GT",IF(ISNUMBER(AU44),AU44,0)&gt;$P$11),AND($P$8="THRESHOLD_LE",IF(ISNUMBER(AU44),AU44,0)&lt;=$P$11),AND($P$8="THRESHOLD_LT",IF(ISNUMBER(AU44),AU44,0)&lt;$P$11),AND($P$8="CHANGE_PCT_GE",IF(IF(ISNUMBER(BZ44),BZ44,0)=0,IF(ISNUMBER(AU44),AU44,0)&gt;0,(IF(ISNUMBER(AU44),AU44,0)-IF(ISNUMBER(BZ44),BZ44,0))/ABS(IF(ISNUMBER(BZ44),BZ44,0))&gt;=$P$11)),AND($P$8="CHANGE_ABS_GE",ABS(IF(ISNUMBER(AU44),AU44,0)-IF(ISNUMBER(BZ44),BZ44,0))&gt;=$P$11),AND($P$8="COUNT_LT",IF(ISNUMBER(AU44),AU44,0)&lt;$P$11),AND($P$8="COUNT_LE",IF(ISNUMBER(AU44),AU44,0)&lt;=$P$11),AND($P$8="AND_YES",OR(LOWER(LEFT(AU44&amp;"",2))="да",AU44=1),OR(LOWER(LEFT(BZ44&amp;"",2))="да",BZ44=1)),AND($P$8="OR_YES",OR(OR(LOWER(LEFT(AU44&amp;"",2))="да",AU44=1),OR(LOWER(LEFT(BZ44&amp;"",2))="да",BZ44=1)))),$P$14,$P$15))))))))))</f>
        <v/>
      </c>
      <c r="Q44" s="19" t="str">
        <f>IF($A44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44="#FIELD",AV44="",AND(OR($Q$8="CHANGE_PCT_GE",$Q$8="CHANGE_ABS_GE",$Q$8="COUNT_FLAG_RULE",$Q$8="AND_YES",$Q$8="OR_YES"),OR(CA44="#FIELD",CA44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44)))),IF($Q$18="LOW_MU",MAX(Настройки!$B$14,$Q$16),IF($Q$18="NEUTRAL",Настройки!$B$15,IF($Q$18="IGNORE","IGNORE",IF(OR(AV44="#FIELD",CA44="#FIELD"),"Поле не найдено","Недостаточно данных")))),IF($Q$8="SIGMOID_INC",MAX(Настройки!$B$14,$Q$16+($Q$17-$Q$16)/(1+EXP(-$Q$12*(IF(ISNUMBER(AV44),AV44,0)-$Q$11)))),IF($Q$8="SIGMOID_DEC",MAX(Настройки!$B$14,$Q$16+($Q$17-$Q$16)/(1+EXP($Q$12*(IF(ISNUMBER(AV44),AV44,0)-$Q$11)))),IF($Q$8="TOP_PERCENT",IF((COUNTIF(INDEX(Данные!$A$7:$CV$106,0,MATCH($Q$9,Данные!$A$6:$CV$6,0)),"&gt;"&amp;IF(ISNUMBER(AV44),AV44,0))+COUNTIFS(INDEX(Данные!$A$7:$CV$106,0,MATCH($Q$9,Данные!$A$6:$CV$6,0)),IF(ISNUMBER(AV44),AV44,0),Данные!$A$7:$A$106,"&lt;"&amp;$A44)+1)/COUNT(INDEX(Данные!$A$7:$CV$106,0,MATCH($Q$9,Данные!$A$6:$CV$6,0)))&lt;=$Q$11,$Q$14,$Q$15),IF($Q$8="MANUAL_MU",MAX(Настройки!$B$14,MIN(1,IF(ISNUMBER(AV44),AV44,0))),IF($Q$8="COUNT_FLAG_RULE",IF(IF(ISNUMBER(AV44),AV44,0)&lt;=$Q$11,$Q$14,IF(IF(ISNUMBER(AV44),AV44,0)&gt;=$Q$12,$Q$15,IF(OR(LOWER(LEFT(CA44&amp;"",2))="да",CA44=1),$Q$13,$Q$15))),IF(OR(AND($Q$8="YES_NO",OR(LOWER(LEFT(AV44&amp;"",2))="да",AV44=1)),AND($Q$8="THRESHOLD_GE",IF(ISNUMBER(AV44),AV44,0)&gt;=$Q$11),AND($Q$8="THRESHOLD_GT",IF(ISNUMBER(AV44),AV44,0)&gt;$Q$11),AND($Q$8="THRESHOLD_LE",IF(ISNUMBER(AV44),AV44,0)&lt;=$Q$11),AND($Q$8="THRESHOLD_LT",IF(ISNUMBER(AV44),AV44,0)&lt;$Q$11),AND($Q$8="CHANGE_PCT_GE",IF(IF(ISNUMBER(CA44),CA44,0)=0,IF(ISNUMBER(AV44),AV44,0)&gt;0,(IF(ISNUMBER(AV44),AV44,0)-IF(ISNUMBER(CA44),CA44,0))/ABS(IF(ISNUMBER(CA44),CA44,0))&gt;=$Q$11)),AND($Q$8="CHANGE_ABS_GE",ABS(IF(ISNUMBER(AV44),AV44,0)-IF(ISNUMBER(CA44),CA44,0))&gt;=$Q$11),AND($Q$8="COUNT_LT",IF(ISNUMBER(AV44),AV44,0)&lt;$Q$11),AND($Q$8="COUNT_LE",IF(ISNUMBER(AV44),AV44,0)&lt;=$Q$11),AND($Q$8="AND_YES",OR(LOWER(LEFT(AV44&amp;"",2))="да",AV44=1),OR(LOWER(LEFT(CA44&amp;"",2))="да",CA44=1)),AND($Q$8="OR_YES",OR(OR(LOWER(LEFT(AV44&amp;"",2))="да",AV44=1),OR(LOWER(LEFT(CA44&amp;"",2))="да",CA44=1)))),$Q$14,$Q$15))))))))))</f>
        <v/>
      </c>
      <c r="R44" s="69" t="str">
        <f>IF($A44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44="#FIELD",AW44="",AND(OR($R$8="CHANGE_PCT_GE",$R$8="CHANGE_ABS_GE",$R$8="COUNT_FLAG_RULE",$R$8="AND_YES",$R$8="OR_YES"),OR(CB44="#FIELD",CB44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44)))),IF($R$18="LOW_MU",MAX(Настройки!$B$14,$R$16),IF($R$18="NEUTRAL",Настройки!$B$15,IF($R$18="IGNORE","IGNORE",IF(OR(AW44="#FIELD",CB44="#FIELD"),"Поле не найдено","Недостаточно данных")))),IF($R$8="SIGMOID_INC",MAX(Настройки!$B$14,$R$16+($R$17-$R$16)/(1+EXP(-$R$12*(IF(ISNUMBER(AW44),AW44,0)-$R$11)))),IF($R$8="SIGMOID_DEC",MAX(Настройки!$B$14,$R$16+($R$17-$R$16)/(1+EXP($R$12*(IF(ISNUMBER(AW44),AW44,0)-$R$11)))),IF($R$8="TOP_PERCENT",IF((COUNTIF(INDEX(Данные!$A$7:$CV$106,0,MATCH($R$9,Данные!$A$6:$CV$6,0)),"&gt;"&amp;IF(ISNUMBER(AW44),AW44,0))+COUNTIFS(INDEX(Данные!$A$7:$CV$106,0,MATCH($R$9,Данные!$A$6:$CV$6,0)),IF(ISNUMBER(AW44),AW44,0),Данные!$A$7:$A$106,"&lt;"&amp;$A44)+1)/COUNT(INDEX(Данные!$A$7:$CV$106,0,MATCH($R$9,Данные!$A$6:$CV$6,0)))&lt;=$R$11,$R$14,$R$15),IF($R$8="MANUAL_MU",MAX(Настройки!$B$14,MIN(1,IF(ISNUMBER(AW44),AW44,0))),IF($R$8="COUNT_FLAG_RULE",IF(IF(ISNUMBER(AW44),AW44,0)&lt;=$R$11,$R$14,IF(IF(ISNUMBER(AW44),AW44,0)&gt;=$R$12,$R$15,IF(OR(LOWER(LEFT(CB44&amp;"",2))="да",CB44=1),$R$13,$R$15))),IF(OR(AND($R$8="YES_NO",OR(LOWER(LEFT(AW44&amp;"",2))="да",AW44=1)),AND($R$8="THRESHOLD_GE",IF(ISNUMBER(AW44),AW44,0)&gt;=$R$11),AND($R$8="THRESHOLD_GT",IF(ISNUMBER(AW44),AW44,0)&gt;$R$11),AND($R$8="THRESHOLD_LE",IF(ISNUMBER(AW44),AW44,0)&lt;=$R$11),AND($R$8="THRESHOLD_LT",IF(ISNUMBER(AW44),AW44,0)&lt;$R$11),AND($R$8="CHANGE_PCT_GE",IF(IF(ISNUMBER(CB44),CB44,0)=0,IF(ISNUMBER(AW44),AW44,0)&gt;0,(IF(ISNUMBER(AW44),AW44,0)-IF(ISNUMBER(CB44),CB44,0))/ABS(IF(ISNUMBER(CB44),CB44,0))&gt;=$R$11)),AND($R$8="CHANGE_ABS_GE",ABS(IF(ISNUMBER(AW44),AW44,0)-IF(ISNUMBER(CB44),CB44,0))&gt;=$R$11),AND($R$8="COUNT_LT",IF(ISNUMBER(AW44),AW44,0)&lt;$R$11),AND($R$8="COUNT_LE",IF(ISNUMBER(AW44),AW44,0)&lt;=$R$11),AND($R$8="AND_YES",OR(LOWER(LEFT(AW44&amp;"",2))="да",AW44=1),OR(LOWER(LEFT(CB44&amp;"",2))="да",CB44=1)),AND($R$8="OR_YES",OR(OR(LOWER(LEFT(AW44&amp;"",2))="да",AW44=1),OR(LOWER(LEFT(CB44&amp;"",2))="да",CB44=1)))),$R$14,$R$15))))))))))</f>
        <v/>
      </c>
      <c r="S44" s="70" t="str">
        <f>IF($A44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44="#FIELD",AX44="",AND(OR($S$8="CHANGE_PCT_GE",$S$8="CHANGE_ABS_GE",$S$8="COUNT_FLAG_RULE",$S$8="AND_YES",$S$8="OR_YES"),OR(CC44="#FIELD",CC44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44)))),IF($S$18="LOW_MU",MAX(Настройки!$B$14,$S$16),IF($S$18="NEUTRAL",Настройки!$B$15,IF($S$18="IGNORE","IGNORE",IF(OR(AX44="#FIELD",CC44="#FIELD"),"Поле не найдено","Недостаточно данных")))),IF($S$8="SIGMOID_INC",MAX(Настройки!$B$14,$S$16+($S$17-$S$16)/(1+EXP(-$S$12*(IF(ISNUMBER(AX44),AX44,0)-$S$11)))),IF($S$8="SIGMOID_DEC",MAX(Настройки!$B$14,$S$16+($S$17-$S$16)/(1+EXP($S$12*(IF(ISNUMBER(AX44),AX44,0)-$S$11)))),IF($S$8="TOP_PERCENT",IF((COUNTIF(INDEX(Данные!$A$7:$CV$106,0,MATCH($S$9,Данные!$A$6:$CV$6,0)),"&gt;"&amp;IF(ISNUMBER(AX44),AX44,0))+COUNTIFS(INDEX(Данные!$A$7:$CV$106,0,MATCH($S$9,Данные!$A$6:$CV$6,0)),IF(ISNUMBER(AX44),AX44,0),Данные!$A$7:$A$106,"&lt;"&amp;$A44)+1)/COUNT(INDEX(Данные!$A$7:$CV$106,0,MATCH($S$9,Данные!$A$6:$CV$6,0)))&lt;=$S$11,$S$14,$S$15),IF($S$8="MANUAL_MU",MAX(Настройки!$B$14,MIN(1,IF(ISNUMBER(AX44),AX44,0))),IF($S$8="COUNT_FLAG_RULE",IF(IF(ISNUMBER(AX44),AX44,0)&lt;=$S$11,$S$14,IF(IF(ISNUMBER(AX44),AX44,0)&gt;=$S$12,$S$15,IF(OR(LOWER(LEFT(CC44&amp;"",2))="да",CC44=1),$S$13,$S$15))),IF(OR(AND($S$8="YES_NO",OR(LOWER(LEFT(AX44&amp;"",2))="да",AX44=1)),AND($S$8="THRESHOLD_GE",IF(ISNUMBER(AX44),AX44,0)&gt;=$S$11),AND($S$8="THRESHOLD_GT",IF(ISNUMBER(AX44),AX44,0)&gt;$S$11),AND($S$8="THRESHOLD_LE",IF(ISNUMBER(AX44),AX44,0)&lt;=$S$11),AND($S$8="THRESHOLD_LT",IF(ISNUMBER(AX44),AX44,0)&lt;$S$11),AND($S$8="CHANGE_PCT_GE",IF(IF(ISNUMBER(CC44),CC44,0)=0,IF(ISNUMBER(AX44),AX44,0)&gt;0,(IF(ISNUMBER(AX44),AX44,0)-IF(ISNUMBER(CC44),CC44,0))/ABS(IF(ISNUMBER(CC44),CC44,0))&gt;=$S$11)),AND($S$8="CHANGE_ABS_GE",ABS(IF(ISNUMBER(AX44),AX44,0)-IF(ISNUMBER(CC44),CC44,0))&gt;=$S$11),AND($S$8="COUNT_LT",IF(ISNUMBER(AX44),AX44,0)&lt;$S$11),AND($S$8="COUNT_LE",IF(ISNUMBER(AX44),AX44,0)&lt;=$S$11),AND($S$8="AND_YES",OR(LOWER(LEFT(AX44&amp;"",2))="да",AX44=1),OR(LOWER(LEFT(CC44&amp;"",2))="да",CC44=1)),AND($S$8="OR_YES",OR(OR(LOWER(LEFT(AX44&amp;"",2))="да",AX44=1),OR(LOWER(LEFT(CC44&amp;"",2))="да",CC44=1)))),$S$14,$S$15))))))))))</f>
        <v/>
      </c>
      <c r="T44" s="70" t="str">
        <f>IF($A44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44="#FIELD",AY44="",AND(OR($T$8="CHANGE_PCT_GE",$T$8="CHANGE_ABS_GE",$T$8="COUNT_FLAG_RULE",$T$8="AND_YES",$T$8="OR_YES"),OR(CD44="#FIELD",CD44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44)))),IF($T$18="LOW_MU",MAX(Настройки!$B$14,$T$16),IF($T$18="NEUTRAL",Настройки!$B$15,IF($T$18="IGNORE","IGNORE",IF(OR(AY44="#FIELD",CD44="#FIELD"),"Поле не найдено","Недостаточно данных")))),IF($T$8="SIGMOID_INC",MAX(Настройки!$B$14,$T$16+($T$17-$T$16)/(1+EXP(-$T$12*(IF(ISNUMBER(AY44),AY44,0)-$T$11)))),IF($T$8="SIGMOID_DEC",MAX(Настройки!$B$14,$T$16+($T$17-$T$16)/(1+EXP($T$12*(IF(ISNUMBER(AY44),AY44,0)-$T$11)))),IF($T$8="TOP_PERCENT",IF((COUNTIF(INDEX(Данные!$A$7:$CV$106,0,MATCH($T$9,Данные!$A$6:$CV$6,0)),"&gt;"&amp;IF(ISNUMBER(AY44),AY44,0))+COUNTIFS(INDEX(Данные!$A$7:$CV$106,0,MATCH($T$9,Данные!$A$6:$CV$6,0)),IF(ISNUMBER(AY44),AY44,0),Данные!$A$7:$A$106,"&lt;"&amp;$A44)+1)/COUNT(INDEX(Данные!$A$7:$CV$106,0,MATCH($T$9,Данные!$A$6:$CV$6,0)))&lt;=$T$11,$T$14,$T$15),IF($T$8="MANUAL_MU",MAX(Настройки!$B$14,MIN(1,IF(ISNUMBER(AY44),AY44,0))),IF($T$8="COUNT_FLAG_RULE",IF(IF(ISNUMBER(AY44),AY44,0)&lt;=$T$11,$T$14,IF(IF(ISNUMBER(AY44),AY44,0)&gt;=$T$12,$T$15,IF(OR(LOWER(LEFT(CD44&amp;"",2))="да",CD44=1),$T$13,$T$15))),IF(OR(AND($T$8="YES_NO",OR(LOWER(LEFT(AY44&amp;"",2))="да",AY44=1)),AND($T$8="THRESHOLD_GE",IF(ISNUMBER(AY44),AY44,0)&gt;=$T$11),AND($T$8="THRESHOLD_GT",IF(ISNUMBER(AY44),AY44,0)&gt;$T$11),AND($T$8="THRESHOLD_LE",IF(ISNUMBER(AY44),AY44,0)&lt;=$T$11),AND($T$8="THRESHOLD_LT",IF(ISNUMBER(AY44),AY44,0)&lt;$T$11),AND($T$8="CHANGE_PCT_GE",IF(IF(ISNUMBER(CD44),CD44,0)=0,IF(ISNUMBER(AY44),AY44,0)&gt;0,(IF(ISNUMBER(AY44),AY44,0)-IF(ISNUMBER(CD44),CD44,0))/ABS(IF(ISNUMBER(CD44),CD44,0))&gt;=$T$11)),AND($T$8="CHANGE_ABS_GE",ABS(IF(ISNUMBER(AY44),AY44,0)-IF(ISNUMBER(CD44),CD44,0))&gt;=$T$11),AND($T$8="COUNT_LT",IF(ISNUMBER(AY44),AY44,0)&lt;$T$11),AND($T$8="COUNT_LE",IF(ISNUMBER(AY44),AY44,0)&lt;=$T$11),AND($T$8="AND_YES",OR(LOWER(LEFT(AY44&amp;"",2))="да",AY44=1),OR(LOWER(LEFT(CD44&amp;"",2))="да",CD44=1)),AND($T$8="OR_YES",OR(OR(LOWER(LEFT(AY44&amp;"",2))="да",AY44=1),OR(LOWER(LEFT(CD44&amp;"",2))="да",CD44=1)))),$T$14,$T$15))))))))))</f>
        <v/>
      </c>
      <c r="U44" s="70" t="str">
        <f>IF($A44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44="#FIELD",AZ44="",AND(OR($U$8="CHANGE_PCT_GE",$U$8="CHANGE_ABS_GE",$U$8="COUNT_FLAG_RULE",$U$8="AND_YES",$U$8="OR_YES"),OR(CE44="#FIELD",CE44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44)))),IF($U$18="LOW_MU",MAX(Настройки!$B$14,$U$16),IF($U$18="NEUTRAL",Настройки!$B$15,IF($U$18="IGNORE","IGNORE",IF(OR(AZ44="#FIELD",CE44="#FIELD"),"Поле не найдено","Недостаточно данных")))),IF($U$8="SIGMOID_INC",MAX(Настройки!$B$14,$U$16+($U$17-$U$16)/(1+EXP(-$U$12*(IF(ISNUMBER(AZ44),AZ44,0)-$U$11)))),IF($U$8="SIGMOID_DEC",MAX(Настройки!$B$14,$U$16+($U$17-$U$16)/(1+EXP($U$12*(IF(ISNUMBER(AZ44),AZ44,0)-$U$11)))),IF($U$8="TOP_PERCENT",IF((COUNTIF(INDEX(Данные!$A$7:$CV$106,0,MATCH($U$9,Данные!$A$6:$CV$6,0)),"&gt;"&amp;IF(ISNUMBER(AZ44),AZ44,0))+COUNTIFS(INDEX(Данные!$A$7:$CV$106,0,MATCH($U$9,Данные!$A$6:$CV$6,0)),IF(ISNUMBER(AZ44),AZ44,0),Данные!$A$7:$A$106,"&lt;"&amp;$A44)+1)/COUNT(INDEX(Данные!$A$7:$CV$106,0,MATCH($U$9,Данные!$A$6:$CV$6,0)))&lt;=$U$11,$U$14,$U$15),IF($U$8="MANUAL_MU",MAX(Настройки!$B$14,MIN(1,IF(ISNUMBER(AZ44),AZ44,0))),IF($U$8="COUNT_FLAG_RULE",IF(IF(ISNUMBER(AZ44),AZ44,0)&lt;=$U$11,$U$14,IF(IF(ISNUMBER(AZ44),AZ44,0)&gt;=$U$12,$U$15,IF(OR(LOWER(LEFT(CE44&amp;"",2))="да",CE44=1),$U$13,$U$15))),IF(OR(AND($U$8="YES_NO",OR(LOWER(LEFT(AZ44&amp;"",2))="да",AZ44=1)),AND($U$8="THRESHOLD_GE",IF(ISNUMBER(AZ44),AZ44,0)&gt;=$U$11),AND($U$8="THRESHOLD_GT",IF(ISNUMBER(AZ44),AZ44,0)&gt;$U$11),AND($U$8="THRESHOLD_LE",IF(ISNUMBER(AZ44),AZ44,0)&lt;=$U$11),AND($U$8="THRESHOLD_LT",IF(ISNUMBER(AZ44),AZ44,0)&lt;$U$11),AND($U$8="CHANGE_PCT_GE",IF(IF(ISNUMBER(CE44),CE44,0)=0,IF(ISNUMBER(AZ44),AZ44,0)&gt;0,(IF(ISNUMBER(AZ44),AZ44,0)-IF(ISNUMBER(CE44),CE44,0))/ABS(IF(ISNUMBER(CE44),CE44,0))&gt;=$U$11)),AND($U$8="CHANGE_ABS_GE",ABS(IF(ISNUMBER(AZ44),AZ44,0)-IF(ISNUMBER(CE44),CE44,0))&gt;=$U$11),AND($U$8="COUNT_LT",IF(ISNUMBER(AZ44),AZ44,0)&lt;$U$11),AND($U$8="COUNT_LE",IF(ISNUMBER(AZ44),AZ44,0)&lt;=$U$11),AND($U$8="AND_YES",OR(LOWER(LEFT(AZ44&amp;"",2))="да",AZ44=1),OR(LOWER(LEFT(CE44&amp;"",2))="да",CE44=1)),AND($U$8="OR_YES",OR(OR(LOWER(LEFT(AZ44&amp;"",2))="да",AZ44=1),OR(LOWER(LEFT(CE44&amp;"",2))="да",CE44=1)))),$U$14,$U$15))))))))))</f>
        <v/>
      </c>
      <c r="V44" s="70" t="str">
        <f>IF($A44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44="#FIELD",BA44="",AND(OR($V$8="CHANGE_PCT_GE",$V$8="CHANGE_ABS_GE",$V$8="COUNT_FLAG_RULE",$V$8="AND_YES",$V$8="OR_YES"),OR(CF44="#FIELD",CF44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44)))),IF($V$18="LOW_MU",MAX(Настройки!$B$14,$V$16),IF($V$18="NEUTRAL",Настройки!$B$15,IF($V$18="IGNORE","IGNORE",IF(OR(BA44="#FIELD",CF44="#FIELD"),"Поле не найдено","Недостаточно данных")))),IF($V$8="SIGMOID_INC",MAX(Настройки!$B$14,$V$16+($V$17-$V$16)/(1+EXP(-$V$12*(IF(ISNUMBER(BA44),BA44,0)-$V$11)))),IF($V$8="SIGMOID_DEC",MAX(Настройки!$B$14,$V$16+($V$17-$V$16)/(1+EXP($V$12*(IF(ISNUMBER(BA44),BA44,0)-$V$11)))),IF($V$8="TOP_PERCENT",IF((COUNTIF(INDEX(Данные!$A$7:$CV$106,0,MATCH($V$9,Данные!$A$6:$CV$6,0)),"&gt;"&amp;IF(ISNUMBER(BA44),BA44,0))+COUNTIFS(INDEX(Данные!$A$7:$CV$106,0,MATCH($V$9,Данные!$A$6:$CV$6,0)),IF(ISNUMBER(BA44),BA44,0),Данные!$A$7:$A$106,"&lt;"&amp;$A44)+1)/COUNT(INDEX(Данные!$A$7:$CV$106,0,MATCH($V$9,Данные!$A$6:$CV$6,0)))&lt;=$V$11,$V$14,$V$15),IF($V$8="MANUAL_MU",MAX(Настройки!$B$14,MIN(1,IF(ISNUMBER(BA44),BA44,0))),IF($V$8="COUNT_FLAG_RULE",IF(IF(ISNUMBER(BA44),BA44,0)&lt;=$V$11,$V$14,IF(IF(ISNUMBER(BA44),BA44,0)&gt;=$V$12,$V$15,IF(OR(LOWER(LEFT(CF44&amp;"",2))="да",CF44=1),$V$13,$V$15))),IF(OR(AND($V$8="YES_NO",OR(LOWER(LEFT(BA44&amp;"",2))="да",BA44=1)),AND($V$8="THRESHOLD_GE",IF(ISNUMBER(BA44),BA44,0)&gt;=$V$11),AND($V$8="THRESHOLD_GT",IF(ISNUMBER(BA44),BA44,0)&gt;$V$11),AND($V$8="THRESHOLD_LE",IF(ISNUMBER(BA44),BA44,0)&lt;=$V$11),AND($V$8="THRESHOLD_LT",IF(ISNUMBER(BA44),BA44,0)&lt;$V$11),AND($V$8="CHANGE_PCT_GE",IF(IF(ISNUMBER(CF44),CF44,0)=0,IF(ISNUMBER(BA44),BA44,0)&gt;0,(IF(ISNUMBER(BA44),BA44,0)-IF(ISNUMBER(CF44),CF44,0))/ABS(IF(ISNUMBER(CF44),CF44,0))&gt;=$V$11)),AND($V$8="CHANGE_ABS_GE",ABS(IF(ISNUMBER(BA44),BA44,0)-IF(ISNUMBER(CF44),CF44,0))&gt;=$V$11),AND($V$8="COUNT_LT",IF(ISNUMBER(BA44),BA44,0)&lt;$V$11),AND($V$8="COUNT_LE",IF(ISNUMBER(BA44),BA44,0)&lt;=$V$11),AND($V$8="AND_YES",OR(LOWER(LEFT(BA44&amp;"",2))="да",BA44=1),OR(LOWER(LEFT(CF44&amp;"",2))="да",CF44=1)),AND($V$8="OR_YES",OR(OR(LOWER(LEFT(BA44&amp;"",2))="да",BA44=1),OR(LOWER(LEFT(CF44&amp;"",2))="да",CF44=1)))),$V$14,$V$15))))))))))</f>
        <v/>
      </c>
      <c r="W44" s="70" t="str">
        <f>IF($A44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44="#FIELD",BB44="",AND(OR($W$8="CHANGE_PCT_GE",$W$8="CHANGE_ABS_GE",$W$8="COUNT_FLAG_RULE",$W$8="AND_YES",$W$8="OR_YES"),OR(CG44="#FIELD",CG44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44)))),IF($W$18="LOW_MU",MAX(Настройки!$B$14,$W$16),IF($W$18="NEUTRAL",Настройки!$B$15,IF($W$18="IGNORE","IGNORE",IF(OR(BB44="#FIELD",CG44="#FIELD"),"Поле не найдено","Недостаточно данных")))),IF($W$8="SIGMOID_INC",MAX(Настройки!$B$14,$W$16+($W$17-$W$16)/(1+EXP(-$W$12*(IF(ISNUMBER(BB44),BB44,0)-$W$11)))),IF($W$8="SIGMOID_DEC",MAX(Настройки!$B$14,$W$16+($W$17-$W$16)/(1+EXP($W$12*(IF(ISNUMBER(BB44),BB44,0)-$W$11)))),IF($W$8="TOP_PERCENT",IF((COUNTIF(INDEX(Данные!$A$7:$CV$106,0,MATCH($W$9,Данные!$A$6:$CV$6,0)),"&gt;"&amp;IF(ISNUMBER(BB44),BB44,0))+COUNTIFS(INDEX(Данные!$A$7:$CV$106,0,MATCH($W$9,Данные!$A$6:$CV$6,0)),IF(ISNUMBER(BB44),BB44,0),Данные!$A$7:$A$106,"&lt;"&amp;$A44)+1)/COUNT(INDEX(Данные!$A$7:$CV$106,0,MATCH($W$9,Данные!$A$6:$CV$6,0)))&lt;=$W$11,$W$14,$W$15),IF($W$8="MANUAL_MU",MAX(Настройки!$B$14,MIN(1,IF(ISNUMBER(BB44),BB44,0))),IF($W$8="COUNT_FLAG_RULE",IF(IF(ISNUMBER(BB44),BB44,0)&lt;=$W$11,$W$14,IF(IF(ISNUMBER(BB44),BB44,0)&gt;=$W$12,$W$15,IF(OR(LOWER(LEFT(CG44&amp;"",2))="да",CG44=1),$W$13,$W$15))),IF(OR(AND($W$8="YES_NO",OR(LOWER(LEFT(BB44&amp;"",2))="да",BB44=1)),AND($W$8="THRESHOLD_GE",IF(ISNUMBER(BB44),BB44,0)&gt;=$W$11),AND($W$8="THRESHOLD_GT",IF(ISNUMBER(BB44),BB44,0)&gt;$W$11),AND($W$8="THRESHOLD_LE",IF(ISNUMBER(BB44),BB44,0)&lt;=$W$11),AND($W$8="THRESHOLD_LT",IF(ISNUMBER(BB44),BB44,0)&lt;$W$11),AND($W$8="CHANGE_PCT_GE",IF(IF(ISNUMBER(CG44),CG44,0)=0,IF(ISNUMBER(BB44),BB44,0)&gt;0,(IF(ISNUMBER(BB44),BB44,0)-IF(ISNUMBER(CG44),CG44,0))/ABS(IF(ISNUMBER(CG44),CG44,0))&gt;=$W$11)),AND($W$8="CHANGE_ABS_GE",ABS(IF(ISNUMBER(BB44),BB44,0)-IF(ISNUMBER(CG44),CG44,0))&gt;=$W$11),AND($W$8="COUNT_LT",IF(ISNUMBER(BB44),BB44,0)&lt;$W$11),AND($W$8="COUNT_LE",IF(ISNUMBER(BB44),BB44,0)&lt;=$W$11),AND($W$8="AND_YES",OR(LOWER(LEFT(BB44&amp;"",2))="да",BB44=1),OR(LOWER(LEFT(CG44&amp;"",2))="да",CG44=1)),AND($W$8="OR_YES",OR(OR(LOWER(LEFT(BB44&amp;"",2))="да",BB44=1),OR(LOWER(LEFT(CG44&amp;"",2))="да",CG44=1)))),$W$14,$W$15))))))))))</f>
        <v/>
      </c>
      <c r="X44" s="70" t="str">
        <f>IF($A44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44="#FIELD",BC44="",AND(OR($X$8="CHANGE_PCT_GE",$X$8="CHANGE_ABS_GE",$X$8="COUNT_FLAG_RULE",$X$8="AND_YES",$X$8="OR_YES"),OR(CH44="#FIELD",CH44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44)))),IF($X$18="LOW_MU",MAX(Настройки!$B$14,$X$16),IF($X$18="NEUTRAL",Настройки!$B$15,IF($X$18="IGNORE","IGNORE",IF(OR(BC44="#FIELD",CH44="#FIELD"),"Поле не найдено","Недостаточно данных")))),IF($X$8="SIGMOID_INC",MAX(Настройки!$B$14,$X$16+($X$17-$X$16)/(1+EXP(-$X$12*(IF(ISNUMBER(BC44),BC44,0)-$X$11)))),IF($X$8="SIGMOID_DEC",MAX(Настройки!$B$14,$X$16+($X$17-$X$16)/(1+EXP($X$12*(IF(ISNUMBER(BC44),BC44,0)-$X$11)))),IF($X$8="TOP_PERCENT",IF((COUNTIF(INDEX(Данные!$A$7:$CV$106,0,MATCH($X$9,Данные!$A$6:$CV$6,0)),"&gt;"&amp;IF(ISNUMBER(BC44),BC44,0))+COUNTIFS(INDEX(Данные!$A$7:$CV$106,0,MATCH($X$9,Данные!$A$6:$CV$6,0)),IF(ISNUMBER(BC44),BC44,0),Данные!$A$7:$A$106,"&lt;"&amp;$A44)+1)/COUNT(INDEX(Данные!$A$7:$CV$106,0,MATCH($X$9,Данные!$A$6:$CV$6,0)))&lt;=$X$11,$X$14,$X$15),IF($X$8="MANUAL_MU",MAX(Настройки!$B$14,MIN(1,IF(ISNUMBER(BC44),BC44,0))),IF($X$8="COUNT_FLAG_RULE",IF(IF(ISNUMBER(BC44),BC44,0)&lt;=$X$11,$X$14,IF(IF(ISNUMBER(BC44),BC44,0)&gt;=$X$12,$X$15,IF(OR(LOWER(LEFT(CH44&amp;"",2))="да",CH44=1),$X$13,$X$15))),IF(OR(AND($X$8="YES_NO",OR(LOWER(LEFT(BC44&amp;"",2))="да",BC44=1)),AND($X$8="THRESHOLD_GE",IF(ISNUMBER(BC44),BC44,0)&gt;=$X$11),AND($X$8="THRESHOLD_GT",IF(ISNUMBER(BC44),BC44,0)&gt;$X$11),AND($X$8="THRESHOLD_LE",IF(ISNUMBER(BC44),BC44,0)&lt;=$X$11),AND($X$8="THRESHOLD_LT",IF(ISNUMBER(BC44),BC44,0)&lt;$X$11),AND($X$8="CHANGE_PCT_GE",IF(IF(ISNUMBER(CH44),CH44,0)=0,IF(ISNUMBER(BC44),BC44,0)&gt;0,(IF(ISNUMBER(BC44),BC44,0)-IF(ISNUMBER(CH44),CH44,0))/ABS(IF(ISNUMBER(CH44),CH44,0))&gt;=$X$11)),AND($X$8="CHANGE_ABS_GE",ABS(IF(ISNUMBER(BC44),BC44,0)-IF(ISNUMBER(CH44),CH44,0))&gt;=$X$11),AND($X$8="COUNT_LT",IF(ISNUMBER(BC44),BC44,0)&lt;$X$11),AND($X$8="COUNT_LE",IF(ISNUMBER(BC44),BC44,0)&lt;=$X$11),AND($X$8="AND_YES",OR(LOWER(LEFT(BC44&amp;"",2))="да",BC44=1),OR(LOWER(LEFT(CH44&amp;"",2))="да",CH44=1)),AND($X$8="OR_YES",OR(OR(LOWER(LEFT(BC44&amp;"",2))="да",BC44=1),OR(LOWER(LEFT(CH44&amp;"",2))="да",CH44=1)))),$X$14,$X$15))))))))))</f>
        <v/>
      </c>
      <c r="Y44" s="70" t="str">
        <f>IF($A44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44="#FIELD",BD44="",AND(OR($Y$8="CHANGE_PCT_GE",$Y$8="CHANGE_ABS_GE",$Y$8="COUNT_FLAG_RULE",$Y$8="AND_YES",$Y$8="OR_YES"),OR(CI44="#FIELD",CI44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44)))),IF($Y$18="LOW_MU",MAX(Настройки!$B$14,$Y$16),IF($Y$18="NEUTRAL",Настройки!$B$15,IF($Y$18="IGNORE","IGNORE",IF(OR(BD44="#FIELD",CI44="#FIELD"),"Поле не найдено","Недостаточно данных")))),IF($Y$8="SIGMOID_INC",MAX(Настройки!$B$14,$Y$16+($Y$17-$Y$16)/(1+EXP(-$Y$12*(IF(ISNUMBER(BD44),BD44,0)-$Y$11)))),IF($Y$8="SIGMOID_DEC",MAX(Настройки!$B$14,$Y$16+($Y$17-$Y$16)/(1+EXP($Y$12*(IF(ISNUMBER(BD44),BD44,0)-$Y$11)))),IF($Y$8="TOP_PERCENT",IF((COUNTIF(INDEX(Данные!$A$7:$CV$106,0,MATCH($Y$9,Данные!$A$6:$CV$6,0)),"&gt;"&amp;IF(ISNUMBER(BD44),BD44,0))+COUNTIFS(INDEX(Данные!$A$7:$CV$106,0,MATCH($Y$9,Данные!$A$6:$CV$6,0)),IF(ISNUMBER(BD44),BD44,0),Данные!$A$7:$A$106,"&lt;"&amp;$A44)+1)/COUNT(INDEX(Данные!$A$7:$CV$106,0,MATCH($Y$9,Данные!$A$6:$CV$6,0)))&lt;=$Y$11,$Y$14,$Y$15),IF($Y$8="MANUAL_MU",MAX(Настройки!$B$14,MIN(1,IF(ISNUMBER(BD44),BD44,0))),IF($Y$8="COUNT_FLAG_RULE",IF(IF(ISNUMBER(BD44),BD44,0)&lt;=$Y$11,$Y$14,IF(IF(ISNUMBER(BD44),BD44,0)&gt;=$Y$12,$Y$15,IF(OR(LOWER(LEFT(CI44&amp;"",2))="да",CI44=1),$Y$13,$Y$15))),IF(OR(AND($Y$8="YES_NO",OR(LOWER(LEFT(BD44&amp;"",2))="да",BD44=1)),AND($Y$8="THRESHOLD_GE",IF(ISNUMBER(BD44),BD44,0)&gt;=$Y$11),AND($Y$8="THRESHOLD_GT",IF(ISNUMBER(BD44),BD44,0)&gt;$Y$11),AND($Y$8="THRESHOLD_LE",IF(ISNUMBER(BD44),BD44,0)&lt;=$Y$11),AND($Y$8="THRESHOLD_LT",IF(ISNUMBER(BD44),BD44,0)&lt;$Y$11),AND($Y$8="CHANGE_PCT_GE",IF(IF(ISNUMBER(CI44),CI44,0)=0,IF(ISNUMBER(BD44),BD44,0)&gt;0,(IF(ISNUMBER(BD44),BD44,0)-IF(ISNUMBER(CI44),CI44,0))/ABS(IF(ISNUMBER(CI44),CI44,0))&gt;=$Y$11)),AND($Y$8="CHANGE_ABS_GE",ABS(IF(ISNUMBER(BD44),BD44,0)-IF(ISNUMBER(CI44),CI44,0))&gt;=$Y$11),AND($Y$8="COUNT_LT",IF(ISNUMBER(BD44),BD44,0)&lt;$Y$11),AND($Y$8="COUNT_LE",IF(ISNUMBER(BD44),BD44,0)&lt;=$Y$11),AND($Y$8="AND_YES",OR(LOWER(LEFT(BD44&amp;"",2))="да",BD44=1),OR(LOWER(LEFT(CI44&amp;"",2))="да",CI44=1)),AND($Y$8="OR_YES",OR(OR(LOWER(LEFT(BD44&amp;"",2))="да",BD44=1),OR(LOWER(LEFT(CI44&amp;"",2))="да",CI44=1)))),$Y$14,$Y$15))))))))))</f>
        <v/>
      </c>
      <c r="Z44" s="70" t="str">
        <f>IF($A44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44="#FIELD",BE44="",AND(OR($Z$8="CHANGE_PCT_GE",$Z$8="CHANGE_ABS_GE",$Z$8="COUNT_FLAG_RULE",$Z$8="AND_YES",$Z$8="OR_YES"),OR(CJ44="#FIELD",CJ44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44)))),IF($Z$18="LOW_MU",MAX(Настройки!$B$14,$Z$16),IF($Z$18="NEUTRAL",Настройки!$B$15,IF($Z$18="IGNORE","IGNORE",IF(OR(BE44="#FIELD",CJ44="#FIELD"),"Поле не найдено","Недостаточно данных")))),IF($Z$8="SIGMOID_INC",MAX(Настройки!$B$14,$Z$16+($Z$17-$Z$16)/(1+EXP(-$Z$12*(IF(ISNUMBER(BE44),BE44,0)-$Z$11)))),IF($Z$8="SIGMOID_DEC",MAX(Настройки!$B$14,$Z$16+($Z$17-$Z$16)/(1+EXP($Z$12*(IF(ISNUMBER(BE44),BE44,0)-$Z$11)))),IF($Z$8="TOP_PERCENT",IF((COUNTIF(INDEX(Данные!$A$7:$CV$106,0,MATCH($Z$9,Данные!$A$6:$CV$6,0)),"&gt;"&amp;IF(ISNUMBER(BE44),BE44,0))+COUNTIFS(INDEX(Данные!$A$7:$CV$106,0,MATCH($Z$9,Данные!$A$6:$CV$6,0)),IF(ISNUMBER(BE44),BE44,0),Данные!$A$7:$A$106,"&lt;"&amp;$A44)+1)/COUNT(INDEX(Данные!$A$7:$CV$106,0,MATCH($Z$9,Данные!$A$6:$CV$6,0)))&lt;=$Z$11,$Z$14,$Z$15),IF($Z$8="MANUAL_MU",MAX(Настройки!$B$14,MIN(1,IF(ISNUMBER(BE44),BE44,0))),IF($Z$8="COUNT_FLAG_RULE",IF(IF(ISNUMBER(BE44),BE44,0)&lt;=$Z$11,$Z$14,IF(IF(ISNUMBER(BE44),BE44,0)&gt;=$Z$12,$Z$15,IF(OR(LOWER(LEFT(CJ44&amp;"",2))="да",CJ44=1),$Z$13,$Z$15))),IF(OR(AND($Z$8="YES_NO",OR(LOWER(LEFT(BE44&amp;"",2))="да",BE44=1)),AND($Z$8="THRESHOLD_GE",IF(ISNUMBER(BE44),BE44,0)&gt;=$Z$11),AND($Z$8="THRESHOLD_GT",IF(ISNUMBER(BE44),BE44,0)&gt;$Z$11),AND($Z$8="THRESHOLD_LE",IF(ISNUMBER(BE44),BE44,0)&lt;=$Z$11),AND($Z$8="THRESHOLD_LT",IF(ISNUMBER(BE44),BE44,0)&lt;$Z$11),AND($Z$8="CHANGE_PCT_GE",IF(IF(ISNUMBER(CJ44),CJ44,0)=0,IF(ISNUMBER(BE44),BE44,0)&gt;0,(IF(ISNUMBER(BE44),BE44,0)-IF(ISNUMBER(CJ44),CJ44,0))/ABS(IF(ISNUMBER(CJ44),CJ44,0))&gt;=$Z$11)),AND($Z$8="CHANGE_ABS_GE",ABS(IF(ISNUMBER(BE44),BE44,0)-IF(ISNUMBER(CJ44),CJ44,0))&gt;=$Z$11),AND($Z$8="COUNT_LT",IF(ISNUMBER(BE44),BE44,0)&lt;$Z$11),AND($Z$8="COUNT_LE",IF(ISNUMBER(BE44),BE44,0)&lt;=$Z$11),AND($Z$8="AND_YES",OR(LOWER(LEFT(BE44&amp;"",2))="да",BE44=1),OR(LOWER(LEFT(CJ44&amp;"",2))="да",CJ44=1)),AND($Z$8="OR_YES",OR(OR(LOWER(LEFT(BE44&amp;"",2))="да",BE44=1),OR(LOWER(LEFT(CJ44&amp;"",2))="да",CJ44=1)))),$Z$14,$Z$15))))))))))</f>
        <v/>
      </c>
      <c r="AA44" s="70" t="str">
        <f>IF($A44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44="#FIELD",BF44="",AND(OR($AA$8="CHANGE_PCT_GE",$AA$8="CHANGE_ABS_GE",$AA$8="COUNT_FLAG_RULE",$AA$8="AND_YES",$AA$8="OR_YES"),OR(CK44="#FIELD",CK44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44)))),IF($AA$18="LOW_MU",MAX(Настройки!$B$14,$AA$16),IF($AA$18="NEUTRAL",Настройки!$B$15,IF($AA$18="IGNORE","IGNORE",IF(OR(BF44="#FIELD",CK44="#FIELD"),"Поле не найдено","Недостаточно данных")))),IF($AA$8="SIGMOID_INC",MAX(Настройки!$B$14,$AA$16+($AA$17-$AA$16)/(1+EXP(-$AA$12*(IF(ISNUMBER(BF44),BF44,0)-$AA$11)))),IF($AA$8="SIGMOID_DEC",MAX(Настройки!$B$14,$AA$16+($AA$17-$AA$16)/(1+EXP($AA$12*(IF(ISNUMBER(BF44),BF44,0)-$AA$11)))),IF($AA$8="TOP_PERCENT",IF((COUNTIF(INDEX(Данные!$A$7:$CV$106,0,MATCH($AA$9,Данные!$A$6:$CV$6,0)),"&gt;"&amp;IF(ISNUMBER(BF44),BF44,0))+COUNTIFS(INDEX(Данные!$A$7:$CV$106,0,MATCH($AA$9,Данные!$A$6:$CV$6,0)),IF(ISNUMBER(BF44),BF44,0),Данные!$A$7:$A$106,"&lt;"&amp;$A44)+1)/COUNT(INDEX(Данные!$A$7:$CV$106,0,MATCH($AA$9,Данные!$A$6:$CV$6,0)))&lt;=$AA$11,$AA$14,$AA$15),IF($AA$8="MANUAL_MU",MAX(Настройки!$B$14,MIN(1,IF(ISNUMBER(BF44),BF44,0))),IF($AA$8="COUNT_FLAG_RULE",IF(IF(ISNUMBER(BF44),BF44,0)&lt;=$AA$11,$AA$14,IF(IF(ISNUMBER(BF44),BF44,0)&gt;=$AA$12,$AA$15,IF(OR(LOWER(LEFT(CK44&amp;"",2))="да",CK44=1),$AA$13,$AA$15))),IF(OR(AND($AA$8="YES_NO",OR(LOWER(LEFT(BF44&amp;"",2))="да",BF44=1)),AND($AA$8="THRESHOLD_GE",IF(ISNUMBER(BF44),BF44,0)&gt;=$AA$11),AND($AA$8="THRESHOLD_GT",IF(ISNUMBER(BF44),BF44,0)&gt;$AA$11),AND($AA$8="THRESHOLD_LE",IF(ISNUMBER(BF44),BF44,0)&lt;=$AA$11),AND($AA$8="THRESHOLD_LT",IF(ISNUMBER(BF44),BF44,0)&lt;$AA$11),AND($AA$8="CHANGE_PCT_GE",IF(IF(ISNUMBER(CK44),CK44,0)=0,IF(ISNUMBER(BF44),BF44,0)&gt;0,(IF(ISNUMBER(BF44),BF44,0)-IF(ISNUMBER(CK44),CK44,0))/ABS(IF(ISNUMBER(CK44),CK44,0))&gt;=$AA$11)),AND($AA$8="CHANGE_ABS_GE",ABS(IF(ISNUMBER(BF44),BF44,0)-IF(ISNUMBER(CK44),CK44,0))&gt;=$AA$11),AND($AA$8="COUNT_LT",IF(ISNUMBER(BF44),BF44,0)&lt;$AA$11),AND($AA$8="COUNT_LE",IF(ISNUMBER(BF44),BF44,0)&lt;=$AA$11),AND($AA$8="AND_YES",OR(LOWER(LEFT(BF44&amp;"",2))="да",BF44=1),OR(LOWER(LEFT(CK44&amp;"",2))="да",CK44=1)),AND($AA$8="OR_YES",OR(OR(LOWER(LEFT(BF44&amp;"",2))="да",BF44=1),OR(LOWER(LEFT(CK44&amp;"",2))="да",CK44=1)))),$AA$14,$AA$15))))))))))</f>
        <v/>
      </c>
      <c r="AB44" s="70" t="str">
        <f>IF($A44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44="#FIELD",BG44="",AND(OR($AB$8="CHANGE_PCT_GE",$AB$8="CHANGE_ABS_GE",$AB$8="COUNT_FLAG_RULE",$AB$8="AND_YES",$AB$8="OR_YES"),OR(CL44="#FIELD",CL44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44)))),IF($AB$18="LOW_MU",MAX(Настройки!$B$14,$AB$16),IF($AB$18="NEUTRAL",Настройки!$B$15,IF($AB$18="IGNORE","IGNORE",IF(OR(BG44="#FIELD",CL44="#FIELD"),"Поле не найдено","Недостаточно данных")))),IF($AB$8="SIGMOID_INC",MAX(Настройки!$B$14,$AB$16+($AB$17-$AB$16)/(1+EXP(-$AB$12*(IF(ISNUMBER(BG44),BG44,0)-$AB$11)))),IF($AB$8="SIGMOID_DEC",MAX(Настройки!$B$14,$AB$16+($AB$17-$AB$16)/(1+EXP($AB$12*(IF(ISNUMBER(BG44),BG44,0)-$AB$11)))),IF($AB$8="TOP_PERCENT",IF((COUNTIF(INDEX(Данные!$A$7:$CV$106,0,MATCH($AB$9,Данные!$A$6:$CV$6,0)),"&gt;"&amp;IF(ISNUMBER(BG44),BG44,0))+COUNTIFS(INDEX(Данные!$A$7:$CV$106,0,MATCH($AB$9,Данные!$A$6:$CV$6,0)),IF(ISNUMBER(BG44),BG44,0),Данные!$A$7:$A$106,"&lt;"&amp;$A44)+1)/COUNT(INDEX(Данные!$A$7:$CV$106,0,MATCH($AB$9,Данные!$A$6:$CV$6,0)))&lt;=$AB$11,$AB$14,$AB$15),IF($AB$8="MANUAL_MU",MAX(Настройки!$B$14,MIN(1,IF(ISNUMBER(BG44),BG44,0))),IF($AB$8="COUNT_FLAG_RULE",IF(IF(ISNUMBER(BG44),BG44,0)&lt;=$AB$11,$AB$14,IF(IF(ISNUMBER(BG44),BG44,0)&gt;=$AB$12,$AB$15,IF(OR(LOWER(LEFT(CL44&amp;"",2))="да",CL44=1),$AB$13,$AB$15))),IF(OR(AND($AB$8="YES_NO",OR(LOWER(LEFT(BG44&amp;"",2))="да",BG44=1)),AND($AB$8="THRESHOLD_GE",IF(ISNUMBER(BG44),BG44,0)&gt;=$AB$11),AND($AB$8="THRESHOLD_GT",IF(ISNUMBER(BG44),BG44,0)&gt;$AB$11),AND($AB$8="THRESHOLD_LE",IF(ISNUMBER(BG44),BG44,0)&lt;=$AB$11),AND($AB$8="THRESHOLD_LT",IF(ISNUMBER(BG44),BG44,0)&lt;$AB$11),AND($AB$8="CHANGE_PCT_GE",IF(IF(ISNUMBER(CL44),CL44,0)=0,IF(ISNUMBER(BG44),BG44,0)&gt;0,(IF(ISNUMBER(BG44),BG44,0)-IF(ISNUMBER(CL44),CL44,0))/ABS(IF(ISNUMBER(CL44),CL44,0))&gt;=$AB$11)),AND($AB$8="CHANGE_ABS_GE",ABS(IF(ISNUMBER(BG44),BG44,0)-IF(ISNUMBER(CL44),CL44,0))&gt;=$AB$11),AND($AB$8="COUNT_LT",IF(ISNUMBER(BG44),BG44,0)&lt;$AB$11),AND($AB$8="COUNT_LE",IF(ISNUMBER(BG44),BG44,0)&lt;=$AB$11),AND($AB$8="AND_YES",OR(LOWER(LEFT(BG44&amp;"",2))="да",BG44=1),OR(LOWER(LEFT(CL44&amp;"",2))="да",CL44=1)),AND($AB$8="OR_YES",OR(OR(LOWER(LEFT(BG44&amp;"",2))="да",BG44=1),OR(LOWER(LEFT(CL44&amp;"",2))="да",CL44=1)))),$AB$14,$AB$15))))))))))</f>
        <v/>
      </c>
      <c r="AC44" s="70" t="str">
        <f>IF($A44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44="#FIELD",BH44="",AND(OR($AC$8="CHANGE_PCT_GE",$AC$8="CHANGE_ABS_GE",$AC$8="COUNT_FLAG_RULE",$AC$8="AND_YES",$AC$8="OR_YES"),OR(CM44="#FIELD",CM44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44)))),IF($AC$18="LOW_MU",MAX(Настройки!$B$14,$AC$16),IF($AC$18="NEUTRAL",Настройки!$B$15,IF($AC$18="IGNORE","IGNORE",IF(OR(BH44="#FIELD",CM44="#FIELD"),"Поле не найдено","Недостаточно данных")))),IF($AC$8="SIGMOID_INC",MAX(Настройки!$B$14,$AC$16+($AC$17-$AC$16)/(1+EXP(-$AC$12*(IF(ISNUMBER(BH44),BH44,0)-$AC$11)))),IF($AC$8="SIGMOID_DEC",MAX(Настройки!$B$14,$AC$16+($AC$17-$AC$16)/(1+EXP($AC$12*(IF(ISNUMBER(BH44),BH44,0)-$AC$11)))),IF($AC$8="TOP_PERCENT",IF((COUNTIF(INDEX(Данные!$A$7:$CV$106,0,MATCH($AC$9,Данные!$A$6:$CV$6,0)),"&gt;"&amp;IF(ISNUMBER(BH44),BH44,0))+COUNTIFS(INDEX(Данные!$A$7:$CV$106,0,MATCH($AC$9,Данные!$A$6:$CV$6,0)),IF(ISNUMBER(BH44),BH44,0),Данные!$A$7:$A$106,"&lt;"&amp;$A44)+1)/COUNT(INDEX(Данные!$A$7:$CV$106,0,MATCH($AC$9,Данные!$A$6:$CV$6,0)))&lt;=$AC$11,$AC$14,$AC$15),IF($AC$8="MANUAL_MU",MAX(Настройки!$B$14,MIN(1,IF(ISNUMBER(BH44),BH44,0))),IF($AC$8="COUNT_FLAG_RULE",IF(IF(ISNUMBER(BH44),BH44,0)&lt;=$AC$11,$AC$14,IF(IF(ISNUMBER(BH44),BH44,0)&gt;=$AC$12,$AC$15,IF(OR(LOWER(LEFT(CM44&amp;"",2))="да",CM44=1),$AC$13,$AC$15))),IF(OR(AND($AC$8="YES_NO",OR(LOWER(LEFT(BH44&amp;"",2))="да",BH44=1)),AND($AC$8="THRESHOLD_GE",IF(ISNUMBER(BH44),BH44,0)&gt;=$AC$11),AND($AC$8="THRESHOLD_GT",IF(ISNUMBER(BH44),BH44,0)&gt;$AC$11),AND($AC$8="THRESHOLD_LE",IF(ISNUMBER(BH44),BH44,0)&lt;=$AC$11),AND($AC$8="THRESHOLD_LT",IF(ISNUMBER(BH44),BH44,0)&lt;$AC$11),AND($AC$8="CHANGE_PCT_GE",IF(IF(ISNUMBER(CM44),CM44,0)=0,IF(ISNUMBER(BH44),BH44,0)&gt;0,(IF(ISNUMBER(BH44),BH44,0)-IF(ISNUMBER(CM44),CM44,0))/ABS(IF(ISNUMBER(CM44),CM44,0))&gt;=$AC$11)),AND($AC$8="CHANGE_ABS_GE",ABS(IF(ISNUMBER(BH44),BH44,0)-IF(ISNUMBER(CM44),CM44,0))&gt;=$AC$11),AND($AC$8="COUNT_LT",IF(ISNUMBER(BH44),BH44,0)&lt;$AC$11),AND($AC$8="COUNT_LE",IF(ISNUMBER(BH44),BH44,0)&lt;=$AC$11),AND($AC$8="AND_YES",OR(LOWER(LEFT(BH44&amp;"",2))="да",BH44=1),OR(LOWER(LEFT(CM44&amp;"",2))="да",CM44=1)),AND($AC$8="OR_YES",OR(OR(LOWER(LEFT(BH44&amp;"",2))="да",BH44=1),OR(LOWER(LEFT(CM44&amp;"",2))="да",CM44=1)))),$AC$14,$AC$15))))))))))</f>
        <v/>
      </c>
      <c r="AD44" s="70" t="str">
        <f>IF($A44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44="#FIELD",BI44="",AND(OR($AD$8="CHANGE_PCT_GE",$AD$8="CHANGE_ABS_GE",$AD$8="COUNT_FLAG_RULE",$AD$8="AND_YES",$AD$8="OR_YES"),OR(CN44="#FIELD",CN44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44)))),IF($AD$18="LOW_MU",MAX(Настройки!$B$14,$AD$16),IF($AD$18="NEUTRAL",Настройки!$B$15,IF($AD$18="IGNORE","IGNORE",IF(OR(BI44="#FIELD",CN44="#FIELD"),"Поле не найдено","Недостаточно данных")))),IF($AD$8="SIGMOID_INC",MAX(Настройки!$B$14,$AD$16+($AD$17-$AD$16)/(1+EXP(-$AD$12*(IF(ISNUMBER(BI44),BI44,0)-$AD$11)))),IF($AD$8="SIGMOID_DEC",MAX(Настройки!$B$14,$AD$16+($AD$17-$AD$16)/(1+EXP($AD$12*(IF(ISNUMBER(BI44),BI44,0)-$AD$11)))),IF($AD$8="TOP_PERCENT",IF((COUNTIF(INDEX(Данные!$A$7:$CV$106,0,MATCH($AD$9,Данные!$A$6:$CV$6,0)),"&gt;"&amp;IF(ISNUMBER(BI44),BI44,0))+COUNTIFS(INDEX(Данные!$A$7:$CV$106,0,MATCH($AD$9,Данные!$A$6:$CV$6,0)),IF(ISNUMBER(BI44),BI44,0),Данные!$A$7:$A$106,"&lt;"&amp;$A44)+1)/COUNT(INDEX(Данные!$A$7:$CV$106,0,MATCH($AD$9,Данные!$A$6:$CV$6,0)))&lt;=$AD$11,$AD$14,$AD$15),IF($AD$8="MANUAL_MU",MAX(Настройки!$B$14,MIN(1,IF(ISNUMBER(BI44),BI44,0))),IF($AD$8="COUNT_FLAG_RULE",IF(IF(ISNUMBER(BI44),BI44,0)&lt;=$AD$11,$AD$14,IF(IF(ISNUMBER(BI44),BI44,0)&gt;=$AD$12,$AD$15,IF(OR(LOWER(LEFT(CN44&amp;"",2))="да",CN44=1),$AD$13,$AD$15))),IF(OR(AND($AD$8="YES_NO",OR(LOWER(LEFT(BI44&amp;"",2))="да",BI44=1)),AND($AD$8="THRESHOLD_GE",IF(ISNUMBER(BI44),BI44,0)&gt;=$AD$11),AND($AD$8="THRESHOLD_GT",IF(ISNUMBER(BI44),BI44,0)&gt;$AD$11),AND($AD$8="THRESHOLD_LE",IF(ISNUMBER(BI44),BI44,0)&lt;=$AD$11),AND($AD$8="THRESHOLD_LT",IF(ISNUMBER(BI44),BI44,0)&lt;$AD$11),AND($AD$8="CHANGE_PCT_GE",IF(IF(ISNUMBER(CN44),CN44,0)=0,IF(ISNUMBER(BI44),BI44,0)&gt;0,(IF(ISNUMBER(BI44),BI44,0)-IF(ISNUMBER(CN44),CN44,0))/ABS(IF(ISNUMBER(CN44),CN44,0))&gt;=$AD$11)),AND($AD$8="CHANGE_ABS_GE",ABS(IF(ISNUMBER(BI44),BI44,0)-IF(ISNUMBER(CN44),CN44,0))&gt;=$AD$11),AND($AD$8="COUNT_LT",IF(ISNUMBER(BI44),BI44,0)&lt;$AD$11),AND($AD$8="COUNT_LE",IF(ISNUMBER(BI44),BI44,0)&lt;=$AD$11),AND($AD$8="AND_YES",OR(LOWER(LEFT(BI44&amp;"",2))="да",BI44=1),OR(LOWER(LEFT(CN44&amp;"",2))="да",CN44=1)),AND($AD$8="OR_YES",OR(OR(LOWER(LEFT(BI44&amp;"",2))="да",BI44=1),OR(LOWER(LEFT(CN44&amp;"",2))="да",CN44=1)))),$AD$14,$AD$15))))))))))</f>
        <v/>
      </c>
      <c r="AE44" s="71" t="str">
        <f>IF($A44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44="#FIELD",BJ44="",AND(OR($AE$8="CHANGE_PCT_GE",$AE$8="CHANGE_ABS_GE",$AE$8="COUNT_FLAG_RULE",$AE$8="AND_YES",$AE$8="OR_YES"),OR(CO44="#FIELD",CO44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44)))),IF($AE$18="LOW_MU",MAX(Настройки!$B$14,$AE$16),IF($AE$18="NEUTRAL",Настройки!$B$15,IF($AE$18="IGNORE","IGNORE",IF(OR(BJ44="#FIELD",CO44="#FIELD"),"Поле не найдено","Недостаточно данных")))),IF($AE$8="SIGMOID_INC",MAX(Настройки!$B$14,$AE$16+($AE$17-$AE$16)/(1+EXP(-$AE$12*(IF(ISNUMBER(BJ44),BJ44,0)-$AE$11)))),IF($AE$8="SIGMOID_DEC",MAX(Настройки!$B$14,$AE$16+($AE$17-$AE$16)/(1+EXP($AE$12*(IF(ISNUMBER(BJ44),BJ44,0)-$AE$11)))),IF($AE$8="TOP_PERCENT",IF((COUNTIF(INDEX(Данные!$A$7:$CV$106,0,MATCH($AE$9,Данные!$A$6:$CV$6,0)),"&gt;"&amp;IF(ISNUMBER(BJ44),BJ44,0))+COUNTIFS(INDEX(Данные!$A$7:$CV$106,0,MATCH($AE$9,Данные!$A$6:$CV$6,0)),IF(ISNUMBER(BJ44),BJ44,0),Данные!$A$7:$A$106,"&lt;"&amp;$A44)+1)/COUNT(INDEX(Данные!$A$7:$CV$106,0,MATCH($AE$9,Данные!$A$6:$CV$6,0)))&lt;=$AE$11,$AE$14,$AE$15),IF($AE$8="MANUAL_MU",MAX(Настройки!$B$14,MIN(1,IF(ISNUMBER(BJ44),BJ44,0))),IF($AE$8="COUNT_FLAG_RULE",IF(IF(ISNUMBER(BJ44),BJ44,0)&lt;=$AE$11,$AE$14,IF(IF(ISNUMBER(BJ44),BJ44,0)&gt;=$AE$12,$AE$15,IF(OR(LOWER(LEFT(CO44&amp;"",2))="да",CO44=1),$AE$13,$AE$15))),IF(OR(AND($AE$8="YES_NO",OR(LOWER(LEFT(BJ44&amp;"",2))="да",BJ44=1)),AND($AE$8="THRESHOLD_GE",IF(ISNUMBER(BJ44),BJ44,0)&gt;=$AE$11),AND($AE$8="THRESHOLD_GT",IF(ISNUMBER(BJ44),BJ44,0)&gt;$AE$11),AND($AE$8="THRESHOLD_LE",IF(ISNUMBER(BJ44),BJ44,0)&lt;=$AE$11),AND($AE$8="THRESHOLD_LT",IF(ISNUMBER(BJ44),BJ44,0)&lt;$AE$11),AND($AE$8="CHANGE_PCT_GE",IF(IF(ISNUMBER(CO44),CO44,0)=0,IF(ISNUMBER(BJ44),BJ44,0)&gt;0,(IF(ISNUMBER(BJ44),BJ44,0)-IF(ISNUMBER(CO44),CO44,0))/ABS(IF(ISNUMBER(CO44),CO44,0))&gt;=$AE$11)),AND($AE$8="CHANGE_ABS_GE",ABS(IF(ISNUMBER(BJ44),BJ44,0)-IF(ISNUMBER(CO44),CO44,0))&gt;=$AE$11),AND($AE$8="COUNT_LT",IF(ISNUMBER(BJ44),BJ44,0)&lt;$AE$11),AND($AE$8="COUNT_LE",IF(ISNUMBER(BJ44),BJ44,0)&lt;=$AE$11),AND($AE$8="AND_YES",OR(LOWER(LEFT(BJ44&amp;"",2))="да",BJ44=1),OR(LOWER(LEFT(CO44&amp;"",2))="да",CO44=1)),AND($AE$8="OR_YES",OR(OR(LOWER(LEFT(BJ44&amp;"",2))="да",BJ44=1),OR(LOWER(LEFT(CO44&amp;"",2))="да",CO44=1)))),$AE$14,$AE$15))))))))))</f>
        <v/>
      </c>
      <c r="AF44" s="75"/>
      <c r="AG44" s="76" t="str">
        <f>IF($A44="","",IF($B$4&lt;&gt;"Да","",IF($B$9="","",IF(COUNTIF(Данные!$A$6:$CV$6,$B$9)=0,"#FIELD",INDEX(Данные!$A$7:$CV$106,ROW()-19,MATCH($B$9,Данные!$A$6:$CV$6,0))))))</f>
        <v/>
      </c>
      <c r="AH44" s="76" t="str">
        <f>IF($A44="","",IF($C$4&lt;&gt;"Да","",IF($C$9="","",IF(COUNTIF(Данные!$A$6:$CV$6,$C$9)=0,"#FIELD",INDEX(Данные!$A$7:$CV$106,ROW()-19,MATCH($C$9,Данные!$A$6:$CV$6,0))))))</f>
        <v/>
      </c>
      <c r="AI44" s="76" t="str">
        <f>IF($A44="","",IF($D$4&lt;&gt;"Да","",IF($D$9="","",IF(COUNTIF(Данные!$A$6:$CV$6,$D$9)=0,"#FIELD",INDEX(Данные!$A$7:$CV$106,ROW()-19,MATCH($D$9,Данные!$A$6:$CV$6,0))))))</f>
        <v/>
      </c>
      <c r="AJ44" s="76" t="str">
        <f>IF($A44="","",IF($E$4&lt;&gt;"Да","",IF($E$9="","",IF(COUNTIF(Данные!$A$6:$CV$6,$E$9)=0,"#FIELD",INDEX(Данные!$A$7:$CV$106,ROW()-19,MATCH($E$9,Данные!$A$6:$CV$6,0))))))</f>
        <v/>
      </c>
      <c r="AK44" s="76" t="str">
        <f>IF($A44="","",IF($F$4&lt;&gt;"Да","",IF($F$9="","",IF(COUNTIF(Данные!$A$6:$CV$6,$F$9)=0,"#FIELD",INDEX(Данные!$A$7:$CV$106,ROW()-19,MATCH($F$9,Данные!$A$6:$CV$6,0))))))</f>
        <v/>
      </c>
      <c r="AL44" s="76" t="str">
        <f>IF($A44="","",IF($G$4&lt;&gt;"Да","",IF($G$9="","",IF(COUNTIF(Данные!$A$6:$CV$6,$G$9)=0,"#FIELD",INDEX(Данные!$A$7:$CV$106,ROW()-19,MATCH($G$9,Данные!$A$6:$CV$6,0))))))</f>
        <v/>
      </c>
      <c r="AM44" s="76" t="str">
        <f>IF($A44="","",IF($H$4&lt;&gt;"Да","",IF($H$9="","",IF(COUNTIF(Данные!$A$6:$CV$6,$H$9)=0,"#FIELD",INDEX(Данные!$A$7:$CV$106,ROW()-19,MATCH($H$9,Данные!$A$6:$CV$6,0))))))</f>
        <v/>
      </c>
      <c r="AN44" s="76" t="str">
        <f>IF($A44="","",IF($I$4&lt;&gt;"Да","",IF($I$9="","",IF(COUNTIF(Данные!$A$6:$CV$6,$I$9)=0,"#FIELD",INDEX(Данные!$A$7:$CV$106,ROW()-19,MATCH($I$9,Данные!$A$6:$CV$6,0))))))</f>
        <v/>
      </c>
      <c r="AO44" s="76" t="str">
        <f>IF($A44="","",IF($J$4&lt;&gt;"Да","",IF($J$9="","",IF(COUNTIF(Данные!$A$6:$CV$6,$J$9)=0,"#FIELD",INDEX(Данные!$A$7:$CV$106,ROW()-19,MATCH($J$9,Данные!$A$6:$CV$6,0))))))</f>
        <v/>
      </c>
      <c r="AP44" s="76" t="str">
        <f>IF($A44="","",IF($K$4&lt;&gt;"Да","",IF($K$9="","",IF(COUNTIF(Данные!$A$6:$CV$6,$K$9)=0,"#FIELD",INDEX(Данные!$A$7:$CV$106,ROW()-19,MATCH($K$9,Данные!$A$6:$CV$6,0))))))</f>
        <v/>
      </c>
      <c r="AQ44" s="76" t="str">
        <f>IF($A44="","",IF($L$4&lt;&gt;"Да","",IF($L$9="","",IF(COUNTIF(Данные!$A$6:$CV$6,$L$9)=0,"#FIELD",INDEX(Данные!$A$7:$CV$106,ROW()-19,MATCH($L$9,Данные!$A$6:$CV$6,0))))))</f>
        <v/>
      </c>
      <c r="AR44" s="76" t="str">
        <f>IF($A44="","",IF($M$4&lt;&gt;"Да","",IF($M$9="","",IF(COUNTIF(Данные!$A$6:$CV$6,$M$9)=0,"#FIELD",INDEX(Данные!$A$7:$CV$106,ROW()-19,MATCH($M$9,Данные!$A$6:$CV$6,0))))))</f>
        <v/>
      </c>
      <c r="AS44" s="76" t="str">
        <f>IF($A44="","",IF($N$4&lt;&gt;"Да","",IF($N$9="","",IF(COUNTIF(Данные!$A$6:$CV$6,$N$9)=0,"#FIELD",INDEX(Данные!$A$7:$CV$106,ROW()-19,MATCH($N$9,Данные!$A$6:$CV$6,0))))))</f>
        <v/>
      </c>
      <c r="AT44" s="76" t="str">
        <f>IF($A44="","",IF($O$4&lt;&gt;"Да","",IF($O$9="","",IF(COUNTIF(Данные!$A$6:$CV$6,$O$9)=0,"#FIELD",INDEX(Данные!$A$7:$CV$106,ROW()-19,MATCH($O$9,Данные!$A$6:$CV$6,0))))))</f>
        <v/>
      </c>
      <c r="AU44" s="76" t="str">
        <f>IF($A44="","",IF($P$4&lt;&gt;"Да","",IF($P$9="","",IF(COUNTIF(Данные!$A$6:$CV$6,$P$9)=0,"#FIELD",INDEX(Данные!$A$7:$CV$106,ROW()-19,MATCH($P$9,Данные!$A$6:$CV$6,0))))))</f>
        <v/>
      </c>
      <c r="AV44" s="76" t="str">
        <f>IF($A44="","",IF($Q$4&lt;&gt;"Да","",IF($Q$9="","",IF(COUNTIF(Данные!$A$6:$CV$6,$Q$9)=0,"#FIELD",INDEX(Данные!$A$7:$CV$106,ROW()-19,MATCH($Q$9,Данные!$A$6:$CV$6,0))))))</f>
        <v/>
      </c>
      <c r="AW44" s="76" t="str">
        <f>IF($A44="","",IF($R$4&lt;&gt;"Да","",IF($R$9="","",IF(COUNTIF(Данные!$A$6:$CV$6,$R$9)=0,"#FIELD",INDEX(Данные!$A$7:$CV$106,ROW()-19,MATCH($R$9,Данные!$A$6:$CV$6,0))))))</f>
        <v/>
      </c>
      <c r="AX44" s="76" t="str">
        <f>IF($A44="","",IF($S$4&lt;&gt;"Да","",IF($S$9="","",IF(COUNTIF(Данные!$A$6:$CV$6,$S$9)=0,"#FIELD",INDEX(Данные!$A$7:$CV$106,ROW()-19,MATCH($S$9,Данные!$A$6:$CV$6,0))))))</f>
        <v/>
      </c>
      <c r="AY44" s="76" t="str">
        <f>IF($A44="","",IF($T$4&lt;&gt;"Да","",IF($T$9="","",IF(COUNTIF(Данные!$A$6:$CV$6,$T$9)=0,"#FIELD",INDEX(Данные!$A$7:$CV$106,ROW()-19,MATCH($T$9,Данные!$A$6:$CV$6,0))))))</f>
        <v/>
      </c>
      <c r="AZ44" s="76" t="str">
        <f>IF($A44="","",IF($U$4&lt;&gt;"Да","",IF($U$9="","",IF(COUNTIF(Данные!$A$6:$CV$6,$U$9)=0,"#FIELD",INDEX(Данные!$A$7:$CV$106,ROW()-19,MATCH($U$9,Данные!$A$6:$CV$6,0))))))</f>
        <v/>
      </c>
      <c r="BA44" s="76" t="str">
        <f>IF($A44="","",IF($V$4&lt;&gt;"Да","",IF($V$9="","",IF(COUNTIF(Данные!$A$6:$CV$6,$V$9)=0,"#FIELD",INDEX(Данные!$A$7:$CV$106,ROW()-19,MATCH($V$9,Данные!$A$6:$CV$6,0))))))</f>
        <v/>
      </c>
      <c r="BB44" s="76" t="str">
        <f>IF($A44="","",IF($W$4&lt;&gt;"Да","",IF($W$9="","",IF(COUNTIF(Данные!$A$6:$CV$6,$W$9)=0,"#FIELD",INDEX(Данные!$A$7:$CV$106,ROW()-19,MATCH($W$9,Данные!$A$6:$CV$6,0))))))</f>
        <v/>
      </c>
      <c r="BC44" s="76" t="str">
        <f>IF($A44="","",IF($X$4&lt;&gt;"Да","",IF($X$9="","",IF(COUNTIF(Данные!$A$6:$CV$6,$X$9)=0,"#FIELD",INDEX(Данные!$A$7:$CV$106,ROW()-19,MATCH($X$9,Данные!$A$6:$CV$6,0))))))</f>
        <v/>
      </c>
      <c r="BD44" s="76" t="str">
        <f>IF($A44="","",IF($Y$4&lt;&gt;"Да","",IF($Y$9="","",IF(COUNTIF(Данные!$A$6:$CV$6,$Y$9)=0,"#FIELD",INDEX(Данные!$A$7:$CV$106,ROW()-19,MATCH($Y$9,Данные!$A$6:$CV$6,0))))))</f>
        <v/>
      </c>
      <c r="BE44" s="76" t="str">
        <f>IF($A44="","",IF($Z$4&lt;&gt;"Да","",IF($Z$9="","",IF(COUNTIF(Данные!$A$6:$CV$6,$Z$9)=0,"#FIELD",INDEX(Данные!$A$7:$CV$106,ROW()-19,MATCH($Z$9,Данные!$A$6:$CV$6,0))))))</f>
        <v/>
      </c>
      <c r="BF44" s="76" t="str">
        <f>IF($A44="","",IF($AA$4&lt;&gt;"Да","",IF($AA$9="","",IF(COUNTIF(Данные!$A$6:$CV$6,$AA$9)=0,"#FIELD",INDEX(Данные!$A$7:$CV$106,ROW()-19,MATCH($AA$9,Данные!$A$6:$CV$6,0))))))</f>
        <v/>
      </c>
      <c r="BG44" s="76" t="str">
        <f>IF($A44="","",IF($AB$4&lt;&gt;"Да","",IF($AB$9="","",IF(COUNTIF(Данные!$A$6:$CV$6,$AB$9)=0,"#FIELD",INDEX(Данные!$A$7:$CV$106,ROW()-19,MATCH($AB$9,Данные!$A$6:$CV$6,0))))))</f>
        <v/>
      </c>
      <c r="BH44" s="76" t="str">
        <f>IF($A44="","",IF($AC$4&lt;&gt;"Да","",IF($AC$9="","",IF(COUNTIF(Данные!$A$6:$CV$6,$AC$9)=0,"#FIELD",INDEX(Данные!$A$7:$CV$106,ROW()-19,MATCH($AC$9,Данные!$A$6:$CV$6,0))))))</f>
        <v/>
      </c>
      <c r="BI44" s="76" t="str">
        <f>IF($A44="","",IF($AD$4&lt;&gt;"Да","",IF($AD$9="","",IF(COUNTIF(Данные!$A$6:$CV$6,$AD$9)=0,"#FIELD",INDEX(Данные!$A$7:$CV$106,ROW()-19,MATCH($AD$9,Данные!$A$6:$CV$6,0))))))</f>
        <v/>
      </c>
      <c r="BJ44" s="76" t="str">
        <f>IF($A44="","",IF($AE$4&lt;&gt;"Да","",IF($AE$9="","",IF(COUNTIF(Данные!$A$6:$CV$6,$AE$9)=0,"#FIELD",INDEX(Данные!$A$7:$CV$106,ROW()-19,MATCH($AE$9,Данные!$A$6:$CV$6,0))))))</f>
        <v/>
      </c>
      <c r="BK44" s="76"/>
      <c r="BL44" s="76" t="str">
        <f>IF($A44="","",IF($B$4&lt;&gt;"Да","",IF($B$10="","",IF(COUNTIF(Данные!$A$6:$CV$6,$B$10)=0,"#FIELD",INDEX(Данные!$A$7:$CV$106,ROW()-19,MATCH($B$10,Данные!$A$6:$CV$6,0))))))</f>
        <v/>
      </c>
      <c r="BM44" s="76" t="str">
        <f>IF($A44="","",IF($C$4&lt;&gt;"Да","",IF($C$10="","",IF(COUNTIF(Данные!$A$6:$CV$6,$C$10)=0,"#FIELD",INDEX(Данные!$A$7:$CV$106,ROW()-19,MATCH($C$10,Данные!$A$6:$CV$6,0))))))</f>
        <v/>
      </c>
      <c r="BN44" s="76" t="str">
        <f>IF($A44="","",IF($D$4&lt;&gt;"Да","",IF($D$10="","",IF(COUNTIF(Данные!$A$6:$CV$6,$D$10)=0,"#FIELD",INDEX(Данные!$A$7:$CV$106,ROW()-19,MATCH($D$10,Данные!$A$6:$CV$6,0))))))</f>
        <v/>
      </c>
      <c r="BO44" s="76" t="str">
        <f>IF($A44="","",IF($E$4&lt;&gt;"Да","",IF($E$10="","",IF(COUNTIF(Данные!$A$6:$CV$6,$E$10)=0,"#FIELD",INDEX(Данные!$A$7:$CV$106,ROW()-19,MATCH($E$10,Данные!$A$6:$CV$6,0))))))</f>
        <v/>
      </c>
      <c r="BP44" s="76" t="str">
        <f>IF($A44="","",IF($F$4&lt;&gt;"Да","",IF($F$10="","",IF(COUNTIF(Данные!$A$6:$CV$6,$F$10)=0,"#FIELD",INDEX(Данные!$A$7:$CV$106,ROW()-19,MATCH($F$10,Данные!$A$6:$CV$6,0))))))</f>
        <v/>
      </c>
      <c r="BQ44" s="76" t="str">
        <f>IF($A44="","",IF($G$4&lt;&gt;"Да","",IF($G$10="","",IF(COUNTIF(Данные!$A$6:$CV$6,$G$10)=0,"#FIELD",INDEX(Данные!$A$7:$CV$106,ROW()-19,MATCH($G$10,Данные!$A$6:$CV$6,0))))))</f>
        <v/>
      </c>
      <c r="BR44" s="76" t="str">
        <f>IF($A44="","",IF($H$4&lt;&gt;"Да","",IF($H$10="","",IF(COUNTIF(Данные!$A$6:$CV$6,$H$10)=0,"#FIELD",INDEX(Данные!$A$7:$CV$106,ROW()-19,MATCH($H$10,Данные!$A$6:$CV$6,0))))))</f>
        <v/>
      </c>
      <c r="BS44" s="76" t="str">
        <f>IF($A44="","",IF($I$4&lt;&gt;"Да","",IF($I$10="","",IF(COUNTIF(Данные!$A$6:$CV$6,$I$10)=0,"#FIELD",INDEX(Данные!$A$7:$CV$106,ROW()-19,MATCH($I$10,Данные!$A$6:$CV$6,0))))))</f>
        <v/>
      </c>
      <c r="BT44" s="76" t="str">
        <f>IF($A44="","",IF($J$4&lt;&gt;"Да","",IF($J$10="","",IF(COUNTIF(Данные!$A$6:$CV$6,$J$10)=0,"#FIELD",INDEX(Данные!$A$7:$CV$106,ROW()-19,MATCH($J$10,Данные!$A$6:$CV$6,0))))))</f>
        <v/>
      </c>
      <c r="BU44" s="76" t="str">
        <f>IF($A44="","",IF($K$4&lt;&gt;"Да","",IF($K$10="","",IF(COUNTIF(Данные!$A$6:$CV$6,$K$10)=0,"#FIELD",INDEX(Данные!$A$7:$CV$106,ROW()-19,MATCH($K$10,Данные!$A$6:$CV$6,0))))))</f>
        <v/>
      </c>
      <c r="BV44" s="76" t="str">
        <f>IF($A44="","",IF($L$4&lt;&gt;"Да","",IF($L$10="","",IF(COUNTIF(Данные!$A$6:$CV$6,$L$10)=0,"#FIELD",INDEX(Данные!$A$7:$CV$106,ROW()-19,MATCH($L$10,Данные!$A$6:$CV$6,0))))))</f>
        <v/>
      </c>
      <c r="BW44" s="76" t="str">
        <f>IF($A44="","",IF($M$4&lt;&gt;"Да","",IF($M$10="","",IF(COUNTIF(Данные!$A$6:$CV$6,$M$10)=0,"#FIELD",INDEX(Данные!$A$7:$CV$106,ROW()-19,MATCH($M$10,Данные!$A$6:$CV$6,0))))))</f>
        <v/>
      </c>
      <c r="BX44" s="76" t="str">
        <f>IF($A44="","",IF($N$4&lt;&gt;"Да","",IF($N$10="","",IF(COUNTIF(Данные!$A$6:$CV$6,$N$10)=0,"#FIELD",INDEX(Данные!$A$7:$CV$106,ROW()-19,MATCH($N$10,Данные!$A$6:$CV$6,0))))))</f>
        <v/>
      </c>
      <c r="BY44" s="76" t="str">
        <f>IF($A44="","",IF($O$4&lt;&gt;"Да","",IF($O$10="","",IF(COUNTIF(Данные!$A$6:$CV$6,$O$10)=0,"#FIELD",INDEX(Данные!$A$7:$CV$106,ROW()-19,MATCH($O$10,Данные!$A$6:$CV$6,0))))))</f>
        <v/>
      </c>
      <c r="BZ44" s="76" t="str">
        <f>IF($A44="","",IF($P$4&lt;&gt;"Да","",IF($P$10="","",IF(COUNTIF(Данные!$A$6:$CV$6,$P$10)=0,"#FIELD",INDEX(Данные!$A$7:$CV$106,ROW()-19,MATCH($P$10,Данные!$A$6:$CV$6,0))))))</f>
        <v/>
      </c>
      <c r="CA44" s="76" t="str">
        <f>IF($A44="","",IF($Q$4&lt;&gt;"Да","",IF($Q$10="","",IF(COUNTIF(Данные!$A$6:$CV$6,$Q$10)=0,"#FIELD",INDEX(Данные!$A$7:$CV$106,ROW()-19,MATCH($Q$10,Данные!$A$6:$CV$6,0))))))</f>
        <v/>
      </c>
      <c r="CB44" s="76" t="str">
        <f>IF($A44="","",IF($R$4&lt;&gt;"Да","",IF($R$10="","",IF(COUNTIF(Данные!$A$6:$CV$6,$R$10)=0,"#FIELD",INDEX(Данные!$A$7:$CV$106,ROW()-19,MATCH($R$10,Данные!$A$6:$CV$6,0))))))</f>
        <v/>
      </c>
      <c r="CC44" s="76" t="str">
        <f>IF($A44="","",IF($S$4&lt;&gt;"Да","",IF($S$10="","",IF(COUNTIF(Данные!$A$6:$CV$6,$S$10)=0,"#FIELD",INDEX(Данные!$A$7:$CV$106,ROW()-19,MATCH($S$10,Данные!$A$6:$CV$6,0))))))</f>
        <v/>
      </c>
      <c r="CD44" s="76" t="str">
        <f>IF($A44="","",IF($T$4&lt;&gt;"Да","",IF($T$10="","",IF(COUNTIF(Данные!$A$6:$CV$6,$T$10)=0,"#FIELD",INDEX(Данные!$A$7:$CV$106,ROW()-19,MATCH($T$10,Данные!$A$6:$CV$6,0))))))</f>
        <v/>
      </c>
      <c r="CE44" s="76" t="str">
        <f>IF($A44="","",IF($U$4&lt;&gt;"Да","",IF($U$10="","",IF(COUNTIF(Данные!$A$6:$CV$6,$U$10)=0,"#FIELD",INDEX(Данные!$A$7:$CV$106,ROW()-19,MATCH($U$10,Данные!$A$6:$CV$6,0))))))</f>
        <v/>
      </c>
      <c r="CF44" s="76" t="str">
        <f>IF($A44="","",IF($V$4&lt;&gt;"Да","",IF($V$10="","",IF(COUNTIF(Данные!$A$6:$CV$6,$V$10)=0,"#FIELD",INDEX(Данные!$A$7:$CV$106,ROW()-19,MATCH($V$10,Данные!$A$6:$CV$6,0))))))</f>
        <v/>
      </c>
      <c r="CG44" s="76" t="str">
        <f>IF($A44="","",IF($W$4&lt;&gt;"Да","",IF($W$10="","",IF(COUNTIF(Данные!$A$6:$CV$6,$W$10)=0,"#FIELD",INDEX(Данные!$A$7:$CV$106,ROW()-19,MATCH($W$10,Данные!$A$6:$CV$6,0))))))</f>
        <v/>
      </c>
      <c r="CH44" s="76" t="str">
        <f>IF($A44="","",IF($X$4&lt;&gt;"Да","",IF($X$10="","",IF(COUNTIF(Данные!$A$6:$CV$6,$X$10)=0,"#FIELD",INDEX(Данные!$A$7:$CV$106,ROW()-19,MATCH($X$10,Данные!$A$6:$CV$6,0))))))</f>
        <v/>
      </c>
      <c r="CI44" s="76" t="str">
        <f>IF($A44="","",IF($Y$4&lt;&gt;"Да","",IF($Y$10="","",IF(COUNTIF(Данные!$A$6:$CV$6,$Y$10)=0,"#FIELD",INDEX(Данные!$A$7:$CV$106,ROW()-19,MATCH($Y$10,Данные!$A$6:$CV$6,0))))))</f>
        <v/>
      </c>
      <c r="CJ44" s="76" t="str">
        <f>IF($A44="","",IF($Z$4&lt;&gt;"Да","",IF($Z$10="","",IF(COUNTIF(Данные!$A$6:$CV$6,$Z$10)=0,"#FIELD",INDEX(Данные!$A$7:$CV$106,ROW()-19,MATCH($Z$10,Данные!$A$6:$CV$6,0))))))</f>
        <v/>
      </c>
      <c r="CK44" s="76" t="str">
        <f>IF($A44="","",IF($AA$4&lt;&gt;"Да","",IF($AA$10="","",IF(COUNTIF(Данные!$A$6:$CV$6,$AA$10)=0,"#FIELD",INDEX(Данные!$A$7:$CV$106,ROW()-19,MATCH($AA$10,Данные!$A$6:$CV$6,0))))))</f>
        <v/>
      </c>
      <c r="CL44" s="76" t="str">
        <f>IF($A44="","",IF($AB$4&lt;&gt;"Да","",IF($AB$10="","",IF(COUNTIF(Данные!$A$6:$CV$6,$AB$10)=0,"#FIELD",INDEX(Данные!$A$7:$CV$106,ROW()-19,MATCH($AB$10,Данные!$A$6:$CV$6,0))))))</f>
        <v/>
      </c>
      <c r="CM44" s="76" t="str">
        <f>IF($A44="","",IF($AC$4&lt;&gt;"Да","",IF($AC$10="","",IF(COUNTIF(Данные!$A$6:$CV$6,$AC$10)=0,"#FIELD",INDEX(Данные!$A$7:$CV$106,ROW()-19,MATCH($AC$10,Данные!$A$6:$CV$6,0))))))</f>
        <v/>
      </c>
      <c r="CN44" s="76" t="str">
        <f>IF($A44="","",IF($AD$4&lt;&gt;"Да","",IF($AD$10="","",IF(COUNTIF(Данные!$A$6:$CV$6,$AD$10)=0,"#FIELD",INDEX(Данные!$A$7:$CV$106,ROW()-19,MATCH($AD$10,Данные!$A$6:$CV$6,0))))))</f>
        <v/>
      </c>
      <c r="CO44" s="77" t="str">
        <f>IF($A44="","",IF($AE$4&lt;&gt;"Да","",IF($AE$10="","",IF(COUNTIF(Данные!$A$6:$CV$6,$AE$10)=0,"#FIELD",INDEX(Данные!$A$7:$CV$106,ROW()-19,MATCH($AE$10,Данные!$A$6:$CV$6,0))))))</f>
        <v/>
      </c>
    </row>
    <row r="45" spans="1:93">
      <c r="A45" s="24" t="str">
        <f>IF(Данные!A32="","",Данные!A32)</f>
        <v/>
      </c>
      <c r="B45" s="19" t="str">
        <f>IF($A45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45="#FIELD",AG45="",AND(OR($B$8="CHANGE_PCT_GE",$B$8="CHANGE_ABS_GE",$B$8="COUNT_FLAG_RULE",$B$8="AND_YES",$B$8="OR_YES"),OR(BL45="#FIELD",BL45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45)))),IF($B$18="LOW_MU",MAX(Настройки!$B$14,$B$16),IF($B$18="NEUTRAL",Настройки!$B$15,IF($B$18="IGNORE","IGNORE",IF(OR(AG45="#FIELD",BL45="#FIELD"),"Поле не найдено","Недостаточно данных")))),IF($B$8="SIGMOID_INC",MAX(Настройки!$B$14,$B$16+($B$17-$B$16)/(1+EXP(-$B$12*(IF(ISNUMBER(AG45),AG45,0)-$B$11)))),IF($B$8="SIGMOID_DEC",MAX(Настройки!$B$14,$B$16+($B$17-$B$16)/(1+EXP($B$12*(IF(ISNUMBER(AG45),AG45,0)-$B$11)))),IF($B$8="TOP_PERCENT",IF((COUNTIF(INDEX(Данные!$A$7:$CV$106,0,MATCH($B$9,Данные!$A$6:$CV$6,0)),"&gt;"&amp;IF(ISNUMBER(AG45),AG45,0))+COUNTIFS(INDEX(Данные!$A$7:$CV$106,0,MATCH($B$9,Данные!$A$6:$CV$6,0)),IF(ISNUMBER(AG45),AG45,0),Данные!$A$7:$A$106,"&lt;"&amp;$A45)+1)/COUNT(INDEX(Данные!$A$7:$CV$106,0,MATCH($B$9,Данные!$A$6:$CV$6,0)))&lt;=$B$11,$B$14,$B$15),IF($B$8="MANUAL_MU",MAX(Настройки!$B$14,MIN(1,IF(ISNUMBER(AG45),AG45,0))),IF($B$8="COUNT_FLAG_RULE",IF(IF(ISNUMBER(AG45),AG45,0)&lt;=$B$11,$B$14,IF(IF(ISNUMBER(AG45),AG45,0)&gt;=$B$12,$B$15,IF(OR(LOWER(LEFT(BL45&amp;"",2))="да",BL45=1),$B$13,$B$15))),IF(OR(AND($B$8="YES_NO",OR(LOWER(LEFT(AG45&amp;"",2))="да",AG45=1)),AND($B$8="THRESHOLD_GE",IF(ISNUMBER(AG45),AG45,0)&gt;=$B$11),AND($B$8="THRESHOLD_GT",IF(ISNUMBER(AG45),AG45,0)&gt;$B$11),AND($B$8="THRESHOLD_LE",IF(ISNUMBER(AG45),AG45,0)&lt;=$B$11),AND($B$8="THRESHOLD_LT",IF(ISNUMBER(AG45),AG45,0)&lt;$B$11),AND($B$8="CHANGE_PCT_GE",IF(IF(ISNUMBER(BL45),BL45,0)=0,IF(ISNUMBER(AG45),AG45,0)&gt;0,(IF(ISNUMBER(AG45),AG45,0)-IF(ISNUMBER(BL45),BL45,0))/ABS(IF(ISNUMBER(BL45),BL45,0))&gt;=$B$11)),AND($B$8="CHANGE_ABS_GE",ABS(IF(ISNUMBER(AG45),AG45,0)-IF(ISNUMBER(BL45),BL45,0))&gt;=$B$11),AND($B$8="COUNT_LT",IF(ISNUMBER(AG45),AG45,0)&lt;$B$11),AND($B$8="COUNT_LE",IF(ISNUMBER(AG45),AG45,0)&lt;=$B$11),AND($B$8="AND_YES",OR(LOWER(LEFT(AG45&amp;"",2))="да",AG45=1),OR(LOWER(LEFT(BL45&amp;"",2))="да",BL45=1)),AND($B$8="OR_YES",OR(OR(LOWER(LEFT(AG45&amp;"",2))="да",AG45=1),OR(LOWER(LEFT(BL45&amp;"",2))="да",BL45=1)))),$B$14,$B$15))))))))))</f>
        <v/>
      </c>
      <c r="C45" s="19" t="str">
        <f>IF($A45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45="#FIELD",AH45="",AND(OR($C$8="CHANGE_PCT_GE",$C$8="CHANGE_ABS_GE",$C$8="COUNT_FLAG_RULE",$C$8="AND_YES",$C$8="OR_YES"),OR(BM45="#FIELD",BM45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45)))),IF($C$18="LOW_MU",MAX(Настройки!$B$14,$C$16),IF($C$18="NEUTRAL",Настройки!$B$15,IF($C$18="IGNORE","IGNORE",IF(OR(AH45="#FIELD",BM45="#FIELD"),"Поле не найдено","Недостаточно данных")))),IF($C$8="SIGMOID_INC",MAX(Настройки!$B$14,$C$16+($C$17-$C$16)/(1+EXP(-$C$12*(IF(ISNUMBER(AH45),AH45,0)-$C$11)))),IF($C$8="SIGMOID_DEC",MAX(Настройки!$B$14,$C$16+($C$17-$C$16)/(1+EXP($C$12*(IF(ISNUMBER(AH45),AH45,0)-$C$11)))),IF($C$8="TOP_PERCENT",IF((COUNTIF(INDEX(Данные!$A$7:$CV$106,0,MATCH($C$9,Данные!$A$6:$CV$6,0)),"&gt;"&amp;IF(ISNUMBER(AH45),AH45,0))+COUNTIFS(INDEX(Данные!$A$7:$CV$106,0,MATCH($C$9,Данные!$A$6:$CV$6,0)),IF(ISNUMBER(AH45),AH45,0),Данные!$A$7:$A$106,"&lt;"&amp;$A45)+1)/COUNT(INDEX(Данные!$A$7:$CV$106,0,MATCH($C$9,Данные!$A$6:$CV$6,0)))&lt;=$C$11,$C$14,$C$15),IF($C$8="MANUAL_MU",MAX(Настройки!$B$14,MIN(1,IF(ISNUMBER(AH45),AH45,0))),IF($C$8="COUNT_FLAG_RULE",IF(IF(ISNUMBER(AH45),AH45,0)&lt;=$C$11,$C$14,IF(IF(ISNUMBER(AH45),AH45,0)&gt;=$C$12,$C$15,IF(OR(LOWER(LEFT(BM45&amp;"",2))="да",BM45=1),$C$13,$C$15))),IF(OR(AND($C$8="YES_NO",OR(LOWER(LEFT(AH45&amp;"",2))="да",AH45=1)),AND($C$8="THRESHOLD_GE",IF(ISNUMBER(AH45),AH45,0)&gt;=$C$11),AND($C$8="THRESHOLD_GT",IF(ISNUMBER(AH45),AH45,0)&gt;$C$11),AND($C$8="THRESHOLD_LE",IF(ISNUMBER(AH45),AH45,0)&lt;=$C$11),AND($C$8="THRESHOLD_LT",IF(ISNUMBER(AH45),AH45,0)&lt;$C$11),AND($C$8="CHANGE_PCT_GE",IF(IF(ISNUMBER(BM45),BM45,0)=0,IF(ISNUMBER(AH45),AH45,0)&gt;0,(IF(ISNUMBER(AH45),AH45,0)-IF(ISNUMBER(BM45),BM45,0))/ABS(IF(ISNUMBER(BM45),BM45,0))&gt;=$C$11)),AND($C$8="CHANGE_ABS_GE",ABS(IF(ISNUMBER(AH45),AH45,0)-IF(ISNUMBER(BM45),BM45,0))&gt;=$C$11),AND($C$8="COUNT_LT",IF(ISNUMBER(AH45),AH45,0)&lt;$C$11),AND($C$8="COUNT_LE",IF(ISNUMBER(AH45),AH45,0)&lt;=$C$11),AND($C$8="AND_YES",OR(LOWER(LEFT(AH45&amp;"",2))="да",AH45=1),OR(LOWER(LEFT(BM45&amp;"",2))="да",BM45=1)),AND($C$8="OR_YES",OR(OR(LOWER(LEFT(AH45&amp;"",2))="да",AH45=1),OR(LOWER(LEFT(BM45&amp;"",2))="да",BM45=1)))),$C$14,$C$15))))))))))</f>
        <v/>
      </c>
      <c r="D45" s="19" t="str">
        <f>IF($A45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45="#FIELD",AI45="",AND(OR($D$8="CHANGE_PCT_GE",$D$8="CHANGE_ABS_GE",$D$8="COUNT_FLAG_RULE",$D$8="AND_YES",$D$8="OR_YES"),OR(BN45="#FIELD",BN45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45)))),IF($D$18="LOW_MU",MAX(Настройки!$B$14,$D$16),IF($D$18="NEUTRAL",Настройки!$B$15,IF($D$18="IGNORE","IGNORE",IF(OR(AI45="#FIELD",BN45="#FIELD"),"Поле не найдено","Недостаточно данных")))),IF($D$8="SIGMOID_INC",MAX(Настройки!$B$14,$D$16+($D$17-$D$16)/(1+EXP(-$D$12*(IF(ISNUMBER(AI45),AI45,0)-$D$11)))),IF($D$8="SIGMOID_DEC",MAX(Настройки!$B$14,$D$16+($D$17-$D$16)/(1+EXP($D$12*(IF(ISNUMBER(AI45),AI45,0)-$D$11)))),IF($D$8="TOP_PERCENT",IF((COUNTIF(INDEX(Данные!$A$7:$CV$106,0,MATCH($D$9,Данные!$A$6:$CV$6,0)),"&gt;"&amp;IF(ISNUMBER(AI45),AI45,0))+COUNTIFS(INDEX(Данные!$A$7:$CV$106,0,MATCH($D$9,Данные!$A$6:$CV$6,0)),IF(ISNUMBER(AI45),AI45,0),Данные!$A$7:$A$106,"&lt;"&amp;$A45)+1)/COUNT(INDEX(Данные!$A$7:$CV$106,0,MATCH($D$9,Данные!$A$6:$CV$6,0)))&lt;=$D$11,$D$14,$D$15),IF($D$8="MANUAL_MU",MAX(Настройки!$B$14,MIN(1,IF(ISNUMBER(AI45),AI45,0))),IF($D$8="COUNT_FLAG_RULE",IF(IF(ISNUMBER(AI45),AI45,0)&lt;=$D$11,$D$14,IF(IF(ISNUMBER(AI45),AI45,0)&gt;=$D$12,$D$15,IF(OR(LOWER(LEFT(BN45&amp;"",2))="да",BN45=1),$D$13,$D$15))),IF(OR(AND($D$8="YES_NO",OR(LOWER(LEFT(AI45&amp;"",2))="да",AI45=1)),AND($D$8="THRESHOLD_GE",IF(ISNUMBER(AI45),AI45,0)&gt;=$D$11),AND($D$8="THRESHOLD_GT",IF(ISNUMBER(AI45),AI45,0)&gt;$D$11),AND($D$8="THRESHOLD_LE",IF(ISNUMBER(AI45),AI45,0)&lt;=$D$11),AND($D$8="THRESHOLD_LT",IF(ISNUMBER(AI45),AI45,0)&lt;$D$11),AND($D$8="CHANGE_PCT_GE",IF(IF(ISNUMBER(BN45),BN45,0)=0,IF(ISNUMBER(AI45),AI45,0)&gt;0,(IF(ISNUMBER(AI45),AI45,0)-IF(ISNUMBER(BN45),BN45,0))/ABS(IF(ISNUMBER(BN45),BN45,0))&gt;=$D$11)),AND($D$8="CHANGE_ABS_GE",ABS(IF(ISNUMBER(AI45),AI45,0)-IF(ISNUMBER(BN45),BN45,0))&gt;=$D$11),AND($D$8="COUNT_LT",IF(ISNUMBER(AI45),AI45,0)&lt;$D$11),AND($D$8="COUNT_LE",IF(ISNUMBER(AI45),AI45,0)&lt;=$D$11),AND($D$8="AND_YES",OR(LOWER(LEFT(AI45&amp;"",2))="да",AI45=1),OR(LOWER(LEFT(BN45&amp;"",2))="да",BN45=1)),AND($D$8="OR_YES",OR(OR(LOWER(LEFT(AI45&amp;"",2))="да",AI45=1),OR(LOWER(LEFT(BN45&amp;"",2))="да",BN45=1)))),$D$14,$D$15))))))))))</f>
        <v/>
      </c>
      <c r="E45" s="19" t="str">
        <f>IF($A45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45="#FIELD",AJ45="",AND(OR($E$8="CHANGE_PCT_GE",$E$8="CHANGE_ABS_GE",$E$8="COUNT_FLAG_RULE",$E$8="AND_YES",$E$8="OR_YES"),OR(BO45="#FIELD",BO45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45)))),IF($E$18="LOW_MU",MAX(Настройки!$B$14,$E$16),IF($E$18="NEUTRAL",Настройки!$B$15,IF($E$18="IGNORE","IGNORE",IF(OR(AJ45="#FIELD",BO45="#FIELD"),"Поле не найдено","Недостаточно данных")))),IF($E$8="SIGMOID_INC",MAX(Настройки!$B$14,$E$16+($E$17-$E$16)/(1+EXP(-$E$12*(IF(ISNUMBER(AJ45),AJ45,0)-$E$11)))),IF($E$8="SIGMOID_DEC",MAX(Настройки!$B$14,$E$16+($E$17-$E$16)/(1+EXP($E$12*(IF(ISNUMBER(AJ45),AJ45,0)-$E$11)))),IF($E$8="TOP_PERCENT",IF((COUNTIF(INDEX(Данные!$A$7:$CV$106,0,MATCH($E$9,Данные!$A$6:$CV$6,0)),"&gt;"&amp;IF(ISNUMBER(AJ45),AJ45,0))+COUNTIFS(INDEX(Данные!$A$7:$CV$106,0,MATCH($E$9,Данные!$A$6:$CV$6,0)),IF(ISNUMBER(AJ45),AJ45,0),Данные!$A$7:$A$106,"&lt;"&amp;$A45)+1)/COUNT(INDEX(Данные!$A$7:$CV$106,0,MATCH($E$9,Данные!$A$6:$CV$6,0)))&lt;=$E$11,$E$14,$E$15),IF($E$8="MANUAL_MU",MAX(Настройки!$B$14,MIN(1,IF(ISNUMBER(AJ45),AJ45,0))),IF($E$8="COUNT_FLAG_RULE",IF(IF(ISNUMBER(AJ45),AJ45,0)&lt;=$E$11,$E$14,IF(IF(ISNUMBER(AJ45),AJ45,0)&gt;=$E$12,$E$15,IF(OR(LOWER(LEFT(BO45&amp;"",2))="да",BO45=1),$E$13,$E$15))),IF(OR(AND($E$8="YES_NO",OR(LOWER(LEFT(AJ45&amp;"",2))="да",AJ45=1)),AND($E$8="THRESHOLD_GE",IF(ISNUMBER(AJ45),AJ45,0)&gt;=$E$11),AND($E$8="THRESHOLD_GT",IF(ISNUMBER(AJ45),AJ45,0)&gt;$E$11),AND($E$8="THRESHOLD_LE",IF(ISNUMBER(AJ45),AJ45,0)&lt;=$E$11),AND($E$8="THRESHOLD_LT",IF(ISNUMBER(AJ45),AJ45,0)&lt;$E$11),AND($E$8="CHANGE_PCT_GE",IF(IF(ISNUMBER(BO45),BO45,0)=0,IF(ISNUMBER(AJ45),AJ45,0)&gt;0,(IF(ISNUMBER(AJ45),AJ45,0)-IF(ISNUMBER(BO45),BO45,0))/ABS(IF(ISNUMBER(BO45),BO45,0))&gt;=$E$11)),AND($E$8="CHANGE_ABS_GE",ABS(IF(ISNUMBER(AJ45),AJ45,0)-IF(ISNUMBER(BO45),BO45,0))&gt;=$E$11),AND($E$8="COUNT_LT",IF(ISNUMBER(AJ45),AJ45,0)&lt;$E$11),AND($E$8="COUNT_LE",IF(ISNUMBER(AJ45),AJ45,0)&lt;=$E$11),AND($E$8="AND_YES",OR(LOWER(LEFT(AJ45&amp;"",2))="да",AJ45=1),OR(LOWER(LEFT(BO45&amp;"",2))="да",BO45=1)),AND($E$8="OR_YES",OR(OR(LOWER(LEFT(AJ45&amp;"",2))="да",AJ45=1),OR(LOWER(LEFT(BO45&amp;"",2))="да",BO45=1)))),$E$14,$E$15))))))))))</f>
        <v/>
      </c>
      <c r="F45" s="19" t="str">
        <f>IF($A45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45="#FIELD",AK45="",AND(OR($F$8="CHANGE_PCT_GE",$F$8="CHANGE_ABS_GE",$F$8="COUNT_FLAG_RULE",$F$8="AND_YES",$F$8="OR_YES"),OR(BP45="#FIELD",BP45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45)))),IF($F$18="LOW_MU",MAX(Настройки!$B$14,$F$16),IF($F$18="NEUTRAL",Настройки!$B$15,IF($F$18="IGNORE","IGNORE",IF(OR(AK45="#FIELD",BP45="#FIELD"),"Поле не найдено","Недостаточно данных")))),IF($F$8="SIGMOID_INC",MAX(Настройки!$B$14,$F$16+($F$17-$F$16)/(1+EXP(-$F$12*(IF(ISNUMBER(AK45),AK45,0)-$F$11)))),IF($F$8="SIGMOID_DEC",MAX(Настройки!$B$14,$F$16+($F$17-$F$16)/(1+EXP($F$12*(IF(ISNUMBER(AK45),AK45,0)-$F$11)))),IF($F$8="TOP_PERCENT",IF((COUNTIF(INDEX(Данные!$A$7:$CV$106,0,MATCH($F$9,Данные!$A$6:$CV$6,0)),"&gt;"&amp;IF(ISNUMBER(AK45),AK45,0))+COUNTIFS(INDEX(Данные!$A$7:$CV$106,0,MATCH($F$9,Данные!$A$6:$CV$6,0)),IF(ISNUMBER(AK45),AK45,0),Данные!$A$7:$A$106,"&lt;"&amp;$A45)+1)/COUNT(INDEX(Данные!$A$7:$CV$106,0,MATCH($F$9,Данные!$A$6:$CV$6,0)))&lt;=$F$11,$F$14,$F$15),IF($F$8="MANUAL_MU",MAX(Настройки!$B$14,MIN(1,IF(ISNUMBER(AK45),AK45,0))),IF($F$8="COUNT_FLAG_RULE",IF(IF(ISNUMBER(AK45),AK45,0)&lt;=$F$11,$F$14,IF(IF(ISNUMBER(AK45),AK45,0)&gt;=$F$12,$F$15,IF(OR(LOWER(LEFT(BP45&amp;"",2))="да",BP45=1),$F$13,$F$15))),IF(OR(AND($F$8="YES_NO",OR(LOWER(LEFT(AK45&amp;"",2))="да",AK45=1)),AND($F$8="THRESHOLD_GE",IF(ISNUMBER(AK45),AK45,0)&gt;=$F$11),AND($F$8="THRESHOLD_GT",IF(ISNUMBER(AK45),AK45,0)&gt;$F$11),AND($F$8="THRESHOLD_LE",IF(ISNUMBER(AK45),AK45,0)&lt;=$F$11),AND($F$8="THRESHOLD_LT",IF(ISNUMBER(AK45),AK45,0)&lt;$F$11),AND($F$8="CHANGE_PCT_GE",IF(IF(ISNUMBER(BP45),BP45,0)=0,IF(ISNUMBER(AK45),AK45,0)&gt;0,(IF(ISNUMBER(AK45),AK45,0)-IF(ISNUMBER(BP45),BP45,0))/ABS(IF(ISNUMBER(BP45),BP45,0))&gt;=$F$11)),AND($F$8="CHANGE_ABS_GE",ABS(IF(ISNUMBER(AK45),AK45,0)-IF(ISNUMBER(BP45),BP45,0))&gt;=$F$11),AND($F$8="COUNT_LT",IF(ISNUMBER(AK45),AK45,0)&lt;$F$11),AND($F$8="COUNT_LE",IF(ISNUMBER(AK45),AK45,0)&lt;=$F$11),AND($F$8="AND_YES",OR(LOWER(LEFT(AK45&amp;"",2))="да",AK45=1),OR(LOWER(LEFT(BP45&amp;"",2))="да",BP45=1)),AND($F$8="OR_YES",OR(OR(LOWER(LEFT(AK45&amp;"",2))="да",AK45=1),OR(LOWER(LEFT(BP45&amp;"",2))="да",BP45=1)))),$F$14,$F$15))))))))))</f>
        <v/>
      </c>
      <c r="G45" s="19" t="str">
        <f>IF($A45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45="#FIELD",AL45="",AND(OR($G$8="CHANGE_PCT_GE",$G$8="CHANGE_ABS_GE",$G$8="COUNT_FLAG_RULE",$G$8="AND_YES",$G$8="OR_YES"),OR(BQ45="#FIELD",BQ45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45)))),IF($G$18="LOW_MU",MAX(Настройки!$B$14,$G$16),IF($G$18="NEUTRAL",Настройки!$B$15,IF($G$18="IGNORE","IGNORE",IF(OR(AL45="#FIELD",BQ45="#FIELD"),"Поле не найдено","Недостаточно данных")))),IF($G$8="SIGMOID_INC",MAX(Настройки!$B$14,$G$16+($G$17-$G$16)/(1+EXP(-$G$12*(IF(ISNUMBER(AL45),AL45,0)-$G$11)))),IF($G$8="SIGMOID_DEC",MAX(Настройки!$B$14,$G$16+($G$17-$G$16)/(1+EXP($G$12*(IF(ISNUMBER(AL45),AL45,0)-$G$11)))),IF($G$8="TOP_PERCENT",IF((COUNTIF(INDEX(Данные!$A$7:$CV$106,0,MATCH($G$9,Данные!$A$6:$CV$6,0)),"&gt;"&amp;IF(ISNUMBER(AL45),AL45,0))+COUNTIFS(INDEX(Данные!$A$7:$CV$106,0,MATCH($G$9,Данные!$A$6:$CV$6,0)),IF(ISNUMBER(AL45),AL45,0),Данные!$A$7:$A$106,"&lt;"&amp;$A45)+1)/COUNT(INDEX(Данные!$A$7:$CV$106,0,MATCH($G$9,Данные!$A$6:$CV$6,0)))&lt;=$G$11,$G$14,$G$15),IF($G$8="MANUAL_MU",MAX(Настройки!$B$14,MIN(1,IF(ISNUMBER(AL45),AL45,0))),IF($G$8="COUNT_FLAG_RULE",IF(IF(ISNUMBER(AL45),AL45,0)&lt;=$G$11,$G$14,IF(IF(ISNUMBER(AL45),AL45,0)&gt;=$G$12,$G$15,IF(OR(LOWER(LEFT(BQ45&amp;"",2))="да",BQ45=1),$G$13,$G$15))),IF(OR(AND($G$8="YES_NO",OR(LOWER(LEFT(AL45&amp;"",2))="да",AL45=1)),AND($G$8="THRESHOLD_GE",IF(ISNUMBER(AL45),AL45,0)&gt;=$G$11),AND($G$8="THRESHOLD_GT",IF(ISNUMBER(AL45),AL45,0)&gt;$G$11),AND($G$8="THRESHOLD_LE",IF(ISNUMBER(AL45),AL45,0)&lt;=$G$11),AND($G$8="THRESHOLD_LT",IF(ISNUMBER(AL45),AL45,0)&lt;$G$11),AND($G$8="CHANGE_PCT_GE",IF(IF(ISNUMBER(BQ45),BQ45,0)=0,IF(ISNUMBER(AL45),AL45,0)&gt;0,(IF(ISNUMBER(AL45),AL45,0)-IF(ISNUMBER(BQ45),BQ45,0))/ABS(IF(ISNUMBER(BQ45),BQ45,0))&gt;=$G$11)),AND($G$8="CHANGE_ABS_GE",ABS(IF(ISNUMBER(AL45),AL45,0)-IF(ISNUMBER(BQ45),BQ45,0))&gt;=$G$11),AND($G$8="COUNT_LT",IF(ISNUMBER(AL45),AL45,0)&lt;$G$11),AND($G$8="COUNT_LE",IF(ISNUMBER(AL45),AL45,0)&lt;=$G$11),AND($G$8="AND_YES",OR(LOWER(LEFT(AL45&amp;"",2))="да",AL45=1),OR(LOWER(LEFT(BQ45&amp;"",2))="да",BQ45=1)),AND($G$8="OR_YES",OR(OR(LOWER(LEFT(AL45&amp;"",2))="да",AL45=1),OR(LOWER(LEFT(BQ45&amp;"",2))="да",BQ45=1)))),$G$14,$G$15))))))))))</f>
        <v/>
      </c>
      <c r="H45" s="19" t="str">
        <f>IF($A45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45="#FIELD",AM45="",AND(OR($H$8="CHANGE_PCT_GE",$H$8="CHANGE_ABS_GE",$H$8="COUNT_FLAG_RULE",$H$8="AND_YES",$H$8="OR_YES"),OR(BR45="#FIELD",BR45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45)))),IF($H$18="LOW_MU",MAX(Настройки!$B$14,$H$16),IF($H$18="NEUTRAL",Настройки!$B$15,IF($H$18="IGNORE","IGNORE",IF(OR(AM45="#FIELD",BR45="#FIELD"),"Поле не найдено","Недостаточно данных")))),IF($H$8="SIGMOID_INC",MAX(Настройки!$B$14,$H$16+($H$17-$H$16)/(1+EXP(-$H$12*(IF(ISNUMBER(AM45),AM45,0)-$H$11)))),IF($H$8="SIGMOID_DEC",MAX(Настройки!$B$14,$H$16+($H$17-$H$16)/(1+EXP($H$12*(IF(ISNUMBER(AM45),AM45,0)-$H$11)))),IF($H$8="TOP_PERCENT",IF((COUNTIF(INDEX(Данные!$A$7:$CV$106,0,MATCH($H$9,Данные!$A$6:$CV$6,0)),"&gt;"&amp;IF(ISNUMBER(AM45),AM45,0))+COUNTIFS(INDEX(Данные!$A$7:$CV$106,0,MATCH($H$9,Данные!$A$6:$CV$6,0)),IF(ISNUMBER(AM45),AM45,0),Данные!$A$7:$A$106,"&lt;"&amp;$A45)+1)/COUNT(INDEX(Данные!$A$7:$CV$106,0,MATCH($H$9,Данные!$A$6:$CV$6,0)))&lt;=$H$11,$H$14,$H$15),IF($H$8="MANUAL_MU",MAX(Настройки!$B$14,MIN(1,IF(ISNUMBER(AM45),AM45,0))),IF($H$8="COUNT_FLAG_RULE",IF(IF(ISNUMBER(AM45),AM45,0)&lt;=$H$11,$H$14,IF(IF(ISNUMBER(AM45),AM45,0)&gt;=$H$12,$H$15,IF(OR(LOWER(LEFT(BR45&amp;"",2))="да",BR45=1),$H$13,$H$15))),IF(OR(AND($H$8="YES_NO",OR(LOWER(LEFT(AM45&amp;"",2))="да",AM45=1)),AND($H$8="THRESHOLD_GE",IF(ISNUMBER(AM45),AM45,0)&gt;=$H$11),AND($H$8="THRESHOLD_GT",IF(ISNUMBER(AM45),AM45,0)&gt;$H$11),AND($H$8="THRESHOLD_LE",IF(ISNUMBER(AM45),AM45,0)&lt;=$H$11),AND($H$8="THRESHOLD_LT",IF(ISNUMBER(AM45),AM45,0)&lt;$H$11),AND($H$8="CHANGE_PCT_GE",IF(IF(ISNUMBER(BR45),BR45,0)=0,IF(ISNUMBER(AM45),AM45,0)&gt;0,(IF(ISNUMBER(AM45),AM45,0)-IF(ISNUMBER(BR45),BR45,0))/ABS(IF(ISNUMBER(BR45),BR45,0))&gt;=$H$11)),AND($H$8="CHANGE_ABS_GE",ABS(IF(ISNUMBER(AM45),AM45,0)-IF(ISNUMBER(BR45),BR45,0))&gt;=$H$11),AND($H$8="COUNT_LT",IF(ISNUMBER(AM45),AM45,0)&lt;$H$11),AND($H$8="COUNT_LE",IF(ISNUMBER(AM45),AM45,0)&lt;=$H$11),AND($H$8="AND_YES",OR(LOWER(LEFT(AM45&amp;"",2))="да",AM45=1),OR(LOWER(LEFT(BR45&amp;"",2))="да",BR45=1)),AND($H$8="OR_YES",OR(OR(LOWER(LEFT(AM45&amp;"",2))="да",AM45=1),OR(LOWER(LEFT(BR45&amp;"",2))="да",BR45=1)))),$H$14,$H$15))))))))))</f>
        <v/>
      </c>
      <c r="I45" s="19" t="str">
        <f>IF($A45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45="#FIELD",AN45="",AND(OR($I$8="CHANGE_PCT_GE",$I$8="CHANGE_ABS_GE",$I$8="COUNT_FLAG_RULE",$I$8="AND_YES",$I$8="OR_YES"),OR(BS45="#FIELD",BS45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45)))),IF($I$18="LOW_MU",MAX(Настройки!$B$14,$I$16),IF($I$18="NEUTRAL",Настройки!$B$15,IF($I$18="IGNORE","IGNORE",IF(OR(AN45="#FIELD",BS45="#FIELD"),"Поле не найдено","Недостаточно данных")))),IF($I$8="SIGMOID_INC",MAX(Настройки!$B$14,$I$16+($I$17-$I$16)/(1+EXP(-$I$12*(IF(ISNUMBER(AN45),AN45,0)-$I$11)))),IF($I$8="SIGMOID_DEC",MAX(Настройки!$B$14,$I$16+($I$17-$I$16)/(1+EXP($I$12*(IF(ISNUMBER(AN45),AN45,0)-$I$11)))),IF($I$8="TOP_PERCENT",IF((COUNTIF(INDEX(Данные!$A$7:$CV$106,0,MATCH($I$9,Данные!$A$6:$CV$6,0)),"&gt;"&amp;IF(ISNUMBER(AN45),AN45,0))+COUNTIFS(INDEX(Данные!$A$7:$CV$106,0,MATCH($I$9,Данные!$A$6:$CV$6,0)),IF(ISNUMBER(AN45),AN45,0),Данные!$A$7:$A$106,"&lt;"&amp;$A45)+1)/COUNT(INDEX(Данные!$A$7:$CV$106,0,MATCH($I$9,Данные!$A$6:$CV$6,0)))&lt;=$I$11,$I$14,$I$15),IF($I$8="MANUAL_MU",MAX(Настройки!$B$14,MIN(1,IF(ISNUMBER(AN45),AN45,0))),IF($I$8="COUNT_FLAG_RULE",IF(IF(ISNUMBER(AN45),AN45,0)&lt;=$I$11,$I$14,IF(IF(ISNUMBER(AN45),AN45,0)&gt;=$I$12,$I$15,IF(OR(LOWER(LEFT(BS45&amp;"",2))="да",BS45=1),$I$13,$I$15))),IF(OR(AND($I$8="YES_NO",OR(LOWER(LEFT(AN45&amp;"",2))="да",AN45=1)),AND($I$8="THRESHOLD_GE",IF(ISNUMBER(AN45),AN45,0)&gt;=$I$11),AND($I$8="THRESHOLD_GT",IF(ISNUMBER(AN45),AN45,0)&gt;$I$11),AND($I$8="THRESHOLD_LE",IF(ISNUMBER(AN45),AN45,0)&lt;=$I$11),AND($I$8="THRESHOLD_LT",IF(ISNUMBER(AN45),AN45,0)&lt;$I$11),AND($I$8="CHANGE_PCT_GE",IF(IF(ISNUMBER(BS45),BS45,0)=0,IF(ISNUMBER(AN45),AN45,0)&gt;0,(IF(ISNUMBER(AN45),AN45,0)-IF(ISNUMBER(BS45),BS45,0))/ABS(IF(ISNUMBER(BS45),BS45,0))&gt;=$I$11)),AND($I$8="CHANGE_ABS_GE",ABS(IF(ISNUMBER(AN45),AN45,0)-IF(ISNUMBER(BS45),BS45,0))&gt;=$I$11),AND($I$8="COUNT_LT",IF(ISNUMBER(AN45),AN45,0)&lt;$I$11),AND($I$8="COUNT_LE",IF(ISNUMBER(AN45),AN45,0)&lt;=$I$11),AND($I$8="AND_YES",OR(LOWER(LEFT(AN45&amp;"",2))="да",AN45=1),OR(LOWER(LEFT(BS45&amp;"",2))="да",BS45=1)),AND($I$8="OR_YES",OR(OR(LOWER(LEFT(AN45&amp;"",2))="да",AN45=1),OR(LOWER(LEFT(BS45&amp;"",2))="да",BS45=1)))),$I$14,$I$15))))))))))</f>
        <v/>
      </c>
      <c r="J45" s="19" t="str">
        <f>IF($A45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45="#FIELD",AO45="",AND(OR($J$8="CHANGE_PCT_GE",$J$8="CHANGE_ABS_GE",$J$8="COUNT_FLAG_RULE",$J$8="AND_YES",$J$8="OR_YES"),OR(BT45="#FIELD",BT45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45)))),IF($J$18="LOW_MU",MAX(Настройки!$B$14,$J$16),IF($J$18="NEUTRAL",Настройки!$B$15,IF($J$18="IGNORE","IGNORE",IF(OR(AO45="#FIELD",BT45="#FIELD"),"Поле не найдено","Недостаточно данных")))),IF($J$8="SIGMOID_INC",MAX(Настройки!$B$14,$J$16+($J$17-$J$16)/(1+EXP(-$J$12*(IF(ISNUMBER(AO45),AO45,0)-$J$11)))),IF($J$8="SIGMOID_DEC",MAX(Настройки!$B$14,$J$16+($J$17-$J$16)/(1+EXP($J$12*(IF(ISNUMBER(AO45),AO45,0)-$J$11)))),IF($J$8="TOP_PERCENT",IF((COUNTIF(INDEX(Данные!$A$7:$CV$106,0,MATCH($J$9,Данные!$A$6:$CV$6,0)),"&gt;"&amp;IF(ISNUMBER(AO45),AO45,0))+COUNTIFS(INDEX(Данные!$A$7:$CV$106,0,MATCH($J$9,Данные!$A$6:$CV$6,0)),IF(ISNUMBER(AO45),AO45,0),Данные!$A$7:$A$106,"&lt;"&amp;$A45)+1)/COUNT(INDEX(Данные!$A$7:$CV$106,0,MATCH($J$9,Данные!$A$6:$CV$6,0)))&lt;=$J$11,$J$14,$J$15),IF($J$8="MANUAL_MU",MAX(Настройки!$B$14,MIN(1,IF(ISNUMBER(AO45),AO45,0))),IF($J$8="COUNT_FLAG_RULE",IF(IF(ISNUMBER(AO45),AO45,0)&lt;=$J$11,$J$14,IF(IF(ISNUMBER(AO45),AO45,0)&gt;=$J$12,$J$15,IF(OR(LOWER(LEFT(BT45&amp;"",2))="да",BT45=1),$J$13,$J$15))),IF(OR(AND($J$8="YES_NO",OR(LOWER(LEFT(AO45&amp;"",2))="да",AO45=1)),AND($J$8="THRESHOLD_GE",IF(ISNUMBER(AO45),AO45,0)&gt;=$J$11),AND($J$8="THRESHOLD_GT",IF(ISNUMBER(AO45),AO45,0)&gt;$J$11),AND($J$8="THRESHOLD_LE",IF(ISNUMBER(AO45),AO45,0)&lt;=$J$11),AND($J$8="THRESHOLD_LT",IF(ISNUMBER(AO45),AO45,0)&lt;$J$11),AND($J$8="CHANGE_PCT_GE",IF(IF(ISNUMBER(BT45),BT45,0)=0,IF(ISNUMBER(AO45),AO45,0)&gt;0,(IF(ISNUMBER(AO45),AO45,0)-IF(ISNUMBER(BT45),BT45,0))/ABS(IF(ISNUMBER(BT45),BT45,0))&gt;=$J$11)),AND($J$8="CHANGE_ABS_GE",ABS(IF(ISNUMBER(AO45),AO45,0)-IF(ISNUMBER(BT45),BT45,0))&gt;=$J$11),AND($J$8="COUNT_LT",IF(ISNUMBER(AO45),AO45,0)&lt;$J$11),AND($J$8="COUNT_LE",IF(ISNUMBER(AO45),AO45,0)&lt;=$J$11),AND($J$8="AND_YES",OR(LOWER(LEFT(AO45&amp;"",2))="да",AO45=1),OR(LOWER(LEFT(BT45&amp;"",2))="да",BT45=1)),AND($J$8="OR_YES",OR(OR(LOWER(LEFT(AO45&amp;"",2))="да",AO45=1),OR(LOWER(LEFT(BT45&amp;"",2))="да",BT45=1)))),$J$14,$J$15))))))))))</f>
        <v/>
      </c>
      <c r="K45" s="19" t="str">
        <f>IF($A45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45="#FIELD",AP45="",AND(OR($K$8="CHANGE_PCT_GE",$K$8="CHANGE_ABS_GE",$K$8="COUNT_FLAG_RULE",$K$8="AND_YES",$K$8="OR_YES"),OR(BU45="#FIELD",BU45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45)))),IF($K$18="LOW_MU",MAX(Настройки!$B$14,$K$16),IF($K$18="NEUTRAL",Настройки!$B$15,IF($K$18="IGNORE","IGNORE",IF(OR(AP45="#FIELD",BU45="#FIELD"),"Поле не найдено","Недостаточно данных")))),IF($K$8="SIGMOID_INC",MAX(Настройки!$B$14,$K$16+($K$17-$K$16)/(1+EXP(-$K$12*(IF(ISNUMBER(AP45),AP45,0)-$K$11)))),IF($K$8="SIGMOID_DEC",MAX(Настройки!$B$14,$K$16+($K$17-$K$16)/(1+EXP($K$12*(IF(ISNUMBER(AP45),AP45,0)-$K$11)))),IF($K$8="TOP_PERCENT",IF((COUNTIF(INDEX(Данные!$A$7:$CV$106,0,MATCH($K$9,Данные!$A$6:$CV$6,0)),"&gt;"&amp;IF(ISNUMBER(AP45),AP45,0))+COUNTIFS(INDEX(Данные!$A$7:$CV$106,0,MATCH($K$9,Данные!$A$6:$CV$6,0)),IF(ISNUMBER(AP45),AP45,0),Данные!$A$7:$A$106,"&lt;"&amp;$A45)+1)/COUNT(INDEX(Данные!$A$7:$CV$106,0,MATCH($K$9,Данные!$A$6:$CV$6,0)))&lt;=$K$11,$K$14,$K$15),IF($K$8="MANUAL_MU",MAX(Настройки!$B$14,MIN(1,IF(ISNUMBER(AP45),AP45,0))),IF($K$8="COUNT_FLAG_RULE",IF(IF(ISNUMBER(AP45),AP45,0)&lt;=$K$11,$K$14,IF(IF(ISNUMBER(AP45),AP45,0)&gt;=$K$12,$K$15,IF(OR(LOWER(LEFT(BU45&amp;"",2))="да",BU45=1),$K$13,$K$15))),IF(OR(AND($K$8="YES_NO",OR(LOWER(LEFT(AP45&amp;"",2))="да",AP45=1)),AND($K$8="THRESHOLD_GE",IF(ISNUMBER(AP45),AP45,0)&gt;=$K$11),AND($K$8="THRESHOLD_GT",IF(ISNUMBER(AP45),AP45,0)&gt;$K$11),AND($K$8="THRESHOLD_LE",IF(ISNUMBER(AP45),AP45,0)&lt;=$K$11),AND($K$8="THRESHOLD_LT",IF(ISNUMBER(AP45),AP45,0)&lt;$K$11),AND($K$8="CHANGE_PCT_GE",IF(IF(ISNUMBER(BU45),BU45,0)=0,IF(ISNUMBER(AP45),AP45,0)&gt;0,(IF(ISNUMBER(AP45),AP45,0)-IF(ISNUMBER(BU45),BU45,0))/ABS(IF(ISNUMBER(BU45),BU45,0))&gt;=$K$11)),AND($K$8="CHANGE_ABS_GE",ABS(IF(ISNUMBER(AP45),AP45,0)-IF(ISNUMBER(BU45),BU45,0))&gt;=$K$11),AND($K$8="COUNT_LT",IF(ISNUMBER(AP45),AP45,0)&lt;$K$11),AND($K$8="COUNT_LE",IF(ISNUMBER(AP45),AP45,0)&lt;=$K$11),AND($K$8="AND_YES",OR(LOWER(LEFT(AP45&amp;"",2))="да",AP45=1),OR(LOWER(LEFT(BU45&amp;"",2))="да",BU45=1)),AND($K$8="OR_YES",OR(OR(LOWER(LEFT(AP45&amp;"",2))="да",AP45=1),OR(LOWER(LEFT(BU45&amp;"",2))="да",BU45=1)))),$K$14,$K$15))))))))))</f>
        <v/>
      </c>
      <c r="L45" s="19" t="str">
        <f>IF($A45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45="#FIELD",AQ45="",AND(OR($L$8="CHANGE_PCT_GE",$L$8="CHANGE_ABS_GE",$L$8="COUNT_FLAG_RULE",$L$8="AND_YES",$L$8="OR_YES"),OR(BV45="#FIELD",BV45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45)))),IF($L$18="LOW_MU",MAX(Настройки!$B$14,$L$16),IF($L$18="NEUTRAL",Настройки!$B$15,IF($L$18="IGNORE","IGNORE",IF(OR(AQ45="#FIELD",BV45="#FIELD"),"Поле не найдено","Недостаточно данных")))),IF($L$8="SIGMOID_INC",MAX(Настройки!$B$14,$L$16+($L$17-$L$16)/(1+EXP(-$L$12*(IF(ISNUMBER(AQ45),AQ45,0)-$L$11)))),IF($L$8="SIGMOID_DEC",MAX(Настройки!$B$14,$L$16+($L$17-$L$16)/(1+EXP($L$12*(IF(ISNUMBER(AQ45),AQ45,0)-$L$11)))),IF($L$8="TOP_PERCENT",IF((COUNTIF(INDEX(Данные!$A$7:$CV$106,0,MATCH($L$9,Данные!$A$6:$CV$6,0)),"&gt;"&amp;IF(ISNUMBER(AQ45),AQ45,0))+COUNTIFS(INDEX(Данные!$A$7:$CV$106,0,MATCH($L$9,Данные!$A$6:$CV$6,0)),IF(ISNUMBER(AQ45),AQ45,0),Данные!$A$7:$A$106,"&lt;"&amp;$A45)+1)/COUNT(INDEX(Данные!$A$7:$CV$106,0,MATCH($L$9,Данные!$A$6:$CV$6,0)))&lt;=$L$11,$L$14,$L$15),IF($L$8="MANUAL_MU",MAX(Настройки!$B$14,MIN(1,IF(ISNUMBER(AQ45),AQ45,0))),IF($L$8="COUNT_FLAG_RULE",IF(IF(ISNUMBER(AQ45),AQ45,0)&lt;=$L$11,$L$14,IF(IF(ISNUMBER(AQ45),AQ45,0)&gt;=$L$12,$L$15,IF(OR(LOWER(LEFT(BV45&amp;"",2))="да",BV45=1),$L$13,$L$15))),IF(OR(AND($L$8="YES_NO",OR(LOWER(LEFT(AQ45&amp;"",2))="да",AQ45=1)),AND($L$8="THRESHOLD_GE",IF(ISNUMBER(AQ45),AQ45,0)&gt;=$L$11),AND($L$8="THRESHOLD_GT",IF(ISNUMBER(AQ45),AQ45,0)&gt;$L$11),AND($L$8="THRESHOLD_LE",IF(ISNUMBER(AQ45),AQ45,0)&lt;=$L$11),AND($L$8="THRESHOLD_LT",IF(ISNUMBER(AQ45),AQ45,0)&lt;$L$11),AND($L$8="CHANGE_PCT_GE",IF(IF(ISNUMBER(BV45),BV45,0)=0,IF(ISNUMBER(AQ45),AQ45,0)&gt;0,(IF(ISNUMBER(AQ45),AQ45,0)-IF(ISNUMBER(BV45),BV45,0))/ABS(IF(ISNUMBER(BV45),BV45,0))&gt;=$L$11)),AND($L$8="CHANGE_ABS_GE",ABS(IF(ISNUMBER(AQ45),AQ45,0)-IF(ISNUMBER(BV45),BV45,0))&gt;=$L$11),AND($L$8="COUNT_LT",IF(ISNUMBER(AQ45),AQ45,0)&lt;$L$11),AND($L$8="COUNT_LE",IF(ISNUMBER(AQ45),AQ45,0)&lt;=$L$11),AND($L$8="AND_YES",OR(LOWER(LEFT(AQ45&amp;"",2))="да",AQ45=1),OR(LOWER(LEFT(BV45&amp;"",2))="да",BV45=1)),AND($L$8="OR_YES",OR(OR(LOWER(LEFT(AQ45&amp;"",2))="да",AQ45=1),OR(LOWER(LEFT(BV45&amp;"",2))="да",BV45=1)))),$L$14,$L$15))))))))))</f>
        <v/>
      </c>
      <c r="M45" s="19" t="str">
        <f>IF($A45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45="#FIELD",AR45="",AND(OR($M$8="CHANGE_PCT_GE",$M$8="CHANGE_ABS_GE",$M$8="COUNT_FLAG_RULE",$M$8="AND_YES",$M$8="OR_YES"),OR(BW45="#FIELD",BW45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45)))),IF($M$18="LOW_MU",MAX(Настройки!$B$14,$M$16),IF($M$18="NEUTRAL",Настройки!$B$15,IF($M$18="IGNORE","IGNORE",IF(OR(AR45="#FIELD",BW45="#FIELD"),"Поле не найдено","Недостаточно данных")))),IF($M$8="SIGMOID_INC",MAX(Настройки!$B$14,$M$16+($M$17-$M$16)/(1+EXP(-$M$12*(IF(ISNUMBER(AR45),AR45,0)-$M$11)))),IF($M$8="SIGMOID_DEC",MAX(Настройки!$B$14,$M$16+($M$17-$M$16)/(1+EXP($M$12*(IF(ISNUMBER(AR45),AR45,0)-$M$11)))),IF($M$8="TOP_PERCENT",IF((COUNTIF(INDEX(Данные!$A$7:$CV$106,0,MATCH($M$9,Данные!$A$6:$CV$6,0)),"&gt;"&amp;IF(ISNUMBER(AR45),AR45,0))+COUNTIFS(INDEX(Данные!$A$7:$CV$106,0,MATCH($M$9,Данные!$A$6:$CV$6,0)),IF(ISNUMBER(AR45),AR45,0),Данные!$A$7:$A$106,"&lt;"&amp;$A45)+1)/COUNT(INDEX(Данные!$A$7:$CV$106,0,MATCH($M$9,Данные!$A$6:$CV$6,0)))&lt;=$M$11,$M$14,$M$15),IF($M$8="MANUAL_MU",MAX(Настройки!$B$14,MIN(1,IF(ISNUMBER(AR45),AR45,0))),IF($M$8="COUNT_FLAG_RULE",IF(IF(ISNUMBER(AR45),AR45,0)&lt;=$M$11,$M$14,IF(IF(ISNUMBER(AR45),AR45,0)&gt;=$M$12,$M$15,IF(OR(LOWER(LEFT(BW45&amp;"",2))="да",BW45=1),$M$13,$M$15))),IF(OR(AND($M$8="YES_NO",OR(LOWER(LEFT(AR45&amp;"",2))="да",AR45=1)),AND($M$8="THRESHOLD_GE",IF(ISNUMBER(AR45),AR45,0)&gt;=$M$11),AND($M$8="THRESHOLD_GT",IF(ISNUMBER(AR45),AR45,0)&gt;$M$11),AND($M$8="THRESHOLD_LE",IF(ISNUMBER(AR45),AR45,0)&lt;=$M$11),AND($M$8="THRESHOLD_LT",IF(ISNUMBER(AR45),AR45,0)&lt;$M$11),AND($M$8="CHANGE_PCT_GE",IF(IF(ISNUMBER(BW45),BW45,0)=0,IF(ISNUMBER(AR45),AR45,0)&gt;0,(IF(ISNUMBER(AR45),AR45,0)-IF(ISNUMBER(BW45),BW45,0))/ABS(IF(ISNUMBER(BW45),BW45,0))&gt;=$M$11)),AND($M$8="CHANGE_ABS_GE",ABS(IF(ISNUMBER(AR45),AR45,0)-IF(ISNUMBER(BW45),BW45,0))&gt;=$M$11),AND($M$8="COUNT_LT",IF(ISNUMBER(AR45),AR45,0)&lt;$M$11),AND($M$8="COUNT_LE",IF(ISNUMBER(AR45),AR45,0)&lt;=$M$11),AND($M$8="AND_YES",OR(LOWER(LEFT(AR45&amp;"",2))="да",AR45=1),OR(LOWER(LEFT(BW45&amp;"",2))="да",BW45=1)),AND($M$8="OR_YES",OR(OR(LOWER(LEFT(AR45&amp;"",2))="да",AR45=1),OR(LOWER(LEFT(BW45&amp;"",2))="да",BW45=1)))),$M$14,$M$15))))))))))</f>
        <v/>
      </c>
      <c r="N45" s="19" t="str">
        <f>IF($A45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45="#FIELD",AS45="",AND(OR($N$8="CHANGE_PCT_GE",$N$8="CHANGE_ABS_GE",$N$8="COUNT_FLAG_RULE",$N$8="AND_YES",$N$8="OR_YES"),OR(BX45="#FIELD",BX45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45)))),IF($N$18="LOW_MU",MAX(Настройки!$B$14,$N$16),IF($N$18="NEUTRAL",Настройки!$B$15,IF($N$18="IGNORE","IGNORE",IF(OR(AS45="#FIELD",BX45="#FIELD"),"Поле не найдено","Недостаточно данных")))),IF($N$8="SIGMOID_INC",MAX(Настройки!$B$14,$N$16+($N$17-$N$16)/(1+EXP(-$N$12*(IF(ISNUMBER(AS45),AS45,0)-$N$11)))),IF($N$8="SIGMOID_DEC",MAX(Настройки!$B$14,$N$16+($N$17-$N$16)/(1+EXP($N$12*(IF(ISNUMBER(AS45),AS45,0)-$N$11)))),IF($N$8="TOP_PERCENT",IF((COUNTIF(INDEX(Данные!$A$7:$CV$106,0,MATCH($N$9,Данные!$A$6:$CV$6,0)),"&gt;"&amp;IF(ISNUMBER(AS45),AS45,0))+COUNTIFS(INDEX(Данные!$A$7:$CV$106,0,MATCH($N$9,Данные!$A$6:$CV$6,0)),IF(ISNUMBER(AS45),AS45,0),Данные!$A$7:$A$106,"&lt;"&amp;$A45)+1)/COUNT(INDEX(Данные!$A$7:$CV$106,0,MATCH($N$9,Данные!$A$6:$CV$6,0)))&lt;=$N$11,$N$14,$N$15),IF($N$8="MANUAL_MU",MAX(Настройки!$B$14,MIN(1,IF(ISNUMBER(AS45),AS45,0))),IF($N$8="COUNT_FLAG_RULE",IF(IF(ISNUMBER(AS45),AS45,0)&lt;=$N$11,$N$14,IF(IF(ISNUMBER(AS45),AS45,0)&gt;=$N$12,$N$15,IF(OR(LOWER(LEFT(BX45&amp;"",2))="да",BX45=1),$N$13,$N$15))),IF(OR(AND($N$8="YES_NO",OR(LOWER(LEFT(AS45&amp;"",2))="да",AS45=1)),AND($N$8="THRESHOLD_GE",IF(ISNUMBER(AS45),AS45,0)&gt;=$N$11),AND($N$8="THRESHOLD_GT",IF(ISNUMBER(AS45),AS45,0)&gt;$N$11),AND($N$8="THRESHOLD_LE",IF(ISNUMBER(AS45),AS45,0)&lt;=$N$11),AND($N$8="THRESHOLD_LT",IF(ISNUMBER(AS45),AS45,0)&lt;$N$11),AND($N$8="CHANGE_PCT_GE",IF(IF(ISNUMBER(BX45),BX45,0)=0,IF(ISNUMBER(AS45),AS45,0)&gt;0,(IF(ISNUMBER(AS45),AS45,0)-IF(ISNUMBER(BX45),BX45,0))/ABS(IF(ISNUMBER(BX45),BX45,0))&gt;=$N$11)),AND($N$8="CHANGE_ABS_GE",ABS(IF(ISNUMBER(AS45),AS45,0)-IF(ISNUMBER(BX45),BX45,0))&gt;=$N$11),AND($N$8="COUNT_LT",IF(ISNUMBER(AS45),AS45,0)&lt;$N$11),AND($N$8="COUNT_LE",IF(ISNUMBER(AS45),AS45,0)&lt;=$N$11),AND($N$8="AND_YES",OR(LOWER(LEFT(AS45&amp;"",2))="да",AS45=1),OR(LOWER(LEFT(BX45&amp;"",2))="да",BX45=1)),AND($N$8="OR_YES",OR(OR(LOWER(LEFT(AS45&amp;"",2))="да",AS45=1),OR(LOWER(LEFT(BX45&amp;"",2))="да",BX45=1)))),$N$14,$N$15))))))))))</f>
        <v/>
      </c>
      <c r="O45" s="19" t="str">
        <f>IF($A45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45="#FIELD",AT45="",AND(OR($O$8="CHANGE_PCT_GE",$O$8="CHANGE_ABS_GE",$O$8="COUNT_FLAG_RULE",$O$8="AND_YES",$O$8="OR_YES"),OR(BY45="#FIELD",BY45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45)))),IF($O$18="LOW_MU",MAX(Настройки!$B$14,$O$16),IF($O$18="NEUTRAL",Настройки!$B$15,IF($O$18="IGNORE","IGNORE",IF(OR(AT45="#FIELD",BY45="#FIELD"),"Поле не найдено","Недостаточно данных")))),IF($O$8="SIGMOID_INC",MAX(Настройки!$B$14,$O$16+($O$17-$O$16)/(1+EXP(-$O$12*(IF(ISNUMBER(AT45),AT45,0)-$O$11)))),IF($O$8="SIGMOID_DEC",MAX(Настройки!$B$14,$O$16+($O$17-$O$16)/(1+EXP($O$12*(IF(ISNUMBER(AT45),AT45,0)-$O$11)))),IF($O$8="TOP_PERCENT",IF((COUNTIF(INDEX(Данные!$A$7:$CV$106,0,MATCH($O$9,Данные!$A$6:$CV$6,0)),"&gt;"&amp;IF(ISNUMBER(AT45),AT45,0))+COUNTIFS(INDEX(Данные!$A$7:$CV$106,0,MATCH($O$9,Данные!$A$6:$CV$6,0)),IF(ISNUMBER(AT45),AT45,0),Данные!$A$7:$A$106,"&lt;"&amp;$A45)+1)/COUNT(INDEX(Данные!$A$7:$CV$106,0,MATCH($O$9,Данные!$A$6:$CV$6,0)))&lt;=$O$11,$O$14,$O$15),IF($O$8="MANUAL_MU",MAX(Настройки!$B$14,MIN(1,IF(ISNUMBER(AT45),AT45,0))),IF($O$8="COUNT_FLAG_RULE",IF(IF(ISNUMBER(AT45),AT45,0)&lt;=$O$11,$O$14,IF(IF(ISNUMBER(AT45),AT45,0)&gt;=$O$12,$O$15,IF(OR(LOWER(LEFT(BY45&amp;"",2))="да",BY45=1),$O$13,$O$15))),IF(OR(AND($O$8="YES_NO",OR(LOWER(LEFT(AT45&amp;"",2))="да",AT45=1)),AND($O$8="THRESHOLD_GE",IF(ISNUMBER(AT45),AT45,0)&gt;=$O$11),AND($O$8="THRESHOLD_GT",IF(ISNUMBER(AT45),AT45,0)&gt;$O$11),AND($O$8="THRESHOLD_LE",IF(ISNUMBER(AT45),AT45,0)&lt;=$O$11),AND($O$8="THRESHOLD_LT",IF(ISNUMBER(AT45),AT45,0)&lt;$O$11),AND($O$8="CHANGE_PCT_GE",IF(IF(ISNUMBER(BY45),BY45,0)=0,IF(ISNUMBER(AT45),AT45,0)&gt;0,(IF(ISNUMBER(AT45),AT45,0)-IF(ISNUMBER(BY45),BY45,0))/ABS(IF(ISNUMBER(BY45),BY45,0))&gt;=$O$11)),AND($O$8="CHANGE_ABS_GE",ABS(IF(ISNUMBER(AT45),AT45,0)-IF(ISNUMBER(BY45),BY45,0))&gt;=$O$11),AND($O$8="COUNT_LT",IF(ISNUMBER(AT45),AT45,0)&lt;$O$11),AND($O$8="COUNT_LE",IF(ISNUMBER(AT45),AT45,0)&lt;=$O$11),AND($O$8="AND_YES",OR(LOWER(LEFT(AT45&amp;"",2))="да",AT45=1),OR(LOWER(LEFT(BY45&amp;"",2))="да",BY45=1)),AND($O$8="OR_YES",OR(OR(LOWER(LEFT(AT45&amp;"",2))="да",AT45=1),OR(LOWER(LEFT(BY45&amp;"",2))="да",BY45=1)))),$O$14,$O$15))))))))))</f>
        <v/>
      </c>
      <c r="P45" s="19" t="str">
        <f>IF($A45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45="#FIELD",AU45="",AND(OR($P$8="CHANGE_PCT_GE",$P$8="CHANGE_ABS_GE",$P$8="COUNT_FLAG_RULE",$P$8="AND_YES",$P$8="OR_YES"),OR(BZ45="#FIELD",BZ45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45)))),IF($P$18="LOW_MU",MAX(Настройки!$B$14,$P$16),IF($P$18="NEUTRAL",Настройки!$B$15,IF($P$18="IGNORE","IGNORE",IF(OR(AU45="#FIELD",BZ45="#FIELD"),"Поле не найдено","Недостаточно данных")))),IF($P$8="SIGMOID_INC",MAX(Настройки!$B$14,$P$16+($P$17-$P$16)/(1+EXP(-$P$12*(IF(ISNUMBER(AU45),AU45,0)-$P$11)))),IF($P$8="SIGMOID_DEC",MAX(Настройки!$B$14,$P$16+($P$17-$P$16)/(1+EXP($P$12*(IF(ISNUMBER(AU45),AU45,0)-$P$11)))),IF($P$8="TOP_PERCENT",IF((COUNTIF(INDEX(Данные!$A$7:$CV$106,0,MATCH($P$9,Данные!$A$6:$CV$6,0)),"&gt;"&amp;IF(ISNUMBER(AU45),AU45,0))+COUNTIFS(INDEX(Данные!$A$7:$CV$106,0,MATCH($P$9,Данные!$A$6:$CV$6,0)),IF(ISNUMBER(AU45),AU45,0),Данные!$A$7:$A$106,"&lt;"&amp;$A45)+1)/COUNT(INDEX(Данные!$A$7:$CV$106,0,MATCH($P$9,Данные!$A$6:$CV$6,0)))&lt;=$P$11,$P$14,$P$15),IF($P$8="MANUAL_MU",MAX(Настройки!$B$14,MIN(1,IF(ISNUMBER(AU45),AU45,0))),IF($P$8="COUNT_FLAG_RULE",IF(IF(ISNUMBER(AU45),AU45,0)&lt;=$P$11,$P$14,IF(IF(ISNUMBER(AU45),AU45,0)&gt;=$P$12,$P$15,IF(OR(LOWER(LEFT(BZ45&amp;"",2))="да",BZ45=1),$P$13,$P$15))),IF(OR(AND($P$8="YES_NO",OR(LOWER(LEFT(AU45&amp;"",2))="да",AU45=1)),AND($P$8="THRESHOLD_GE",IF(ISNUMBER(AU45),AU45,0)&gt;=$P$11),AND($P$8="THRESHOLD_GT",IF(ISNUMBER(AU45),AU45,0)&gt;$P$11),AND($P$8="THRESHOLD_LE",IF(ISNUMBER(AU45),AU45,0)&lt;=$P$11),AND($P$8="THRESHOLD_LT",IF(ISNUMBER(AU45),AU45,0)&lt;$P$11),AND($P$8="CHANGE_PCT_GE",IF(IF(ISNUMBER(BZ45),BZ45,0)=0,IF(ISNUMBER(AU45),AU45,0)&gt;0,(IF(ISNUMBER(AU45),AU45,0)-IF(ISNUMBER(BZ45),BZ45,0))/ABS(IF(ISNUMBER(BZ45),BZ45,0))&gt;=$P$11)),AND($P$8="CHANGE_ABS_GE",ABS(IF(ISNUMBER(AU45),AU45,0)-IF(ISNUMBER(BZ45),BZ45,0))&gt;=$P$11),AND($P$8="COUNT_LT",IF(ISNUMBER(AU45),AU45,0)&lt;$P$11),AND($P$8="COUNT_LE",IF(ISNUMBER(AU45),AU45,0)&lt;=$P$11),AND($P$8="AND_YES",OR(LOWER(LEFT(AU45&amp;"",2))="да",AU45=1),OR(LOWER(LEFT(BZ45&amp;"",2))="да",BZ45=1)),AND($P$8="OR_YES",OR(OR(LOWER(LEFT(AU45&amp;"",2))="да",AU45=1),OR(LOWER(LEFT(BZ45&amp;"",2))="да",BZ45=1)))),$P$14,$P$15))))))))))</f>
        <v/>
      </c>
      <c r="Q45" s="19" t="str">
        <f>IF($A45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45="#FIELD",AV45="",AND(OR($Q$8="CHANGE_PCT_GE",$Q$8="CHANGE_ABS_GE",$Q$8="COUNT_FLAG_RULE",$Q$8="AND_YES",$Q$8="OR_YES"),OR(CA45="#FIELD",CA45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45)))),IF($Q$18="LOW_MU",MAX(Настройки!$B$14,$Q$16),IF($Q$18="NEUTRAL",Настройки!$B$15,IF($Q$18="IGNORE","IGNORE",IF(OR(AV45="#FIELD",CA45="#FIELD"),"Поле не найдено","Недостаточно данных")))),IF($Q$8="SIGMOID_INC",MAX(Настройки!$B$14,$Q$16+($Q$17-$Q$16)/(1+EXP(-$Q$12*(IF(ISNUMBER(AV45),AV45,0)-$Q$11)))),IF($Q$8="SIGMOID_DEC",MAX(Настройки!$B$14,$Q$16+($Q$17-$Q$16)/(1+EXP($Q$12*(IF(ISNUMBER(AV45),AV45,0)-$Q$11)))),IF($Q$8="TOP_PERCENT",IF((COUNTIF(INDEX(Данные!$A$7:$CV$106,0,MATCH($Q$9,Данные!$A$6:$CV$6,0)),"&gt;"&amp;IF(ISNUMBER(AV45),AV45,0))+COUNTIFS(INDEX(Данные!$A$7:$CV$106,0,MATCH($Q$9,Данные!$A$6:$CV$6,0)),IF(ISNUMBER(AV45),AV45,0),Данные!$A$7:$A$106,"&lt;"&amp;$A45)+1)/COUNT(INDEX(Данные!$A$7:$CV$106,0,MATCH($Q$9,Данные!$A$6:$CV$6,0)))&lt;=$Q$11,$Q$14,$Q$15),IF($Q$8="MANUAL_MU",MAX(Настройки!$B$14,MIN(1,IF(ISNUMBER(AV45),AV45,0))),IF($Q$8="COUNT_FLAG_RULE",IF(IF(ISNUMBER(AV45),AV45,0)&lt;=$Q$11,$Q$14,IF(IF(ISNUMBER(AV45),AV45,0)&gt;=$Q$12,$Q$15,IF(OR(LOWER(LEFT(CA45&amp;"",2))="да",CA45=1),$Q$13,$Q$15))),IF(OR(AND($Q$8="YES_NO",OR(LOWER(LEFT(AV45&amp;"",2))="да",AV45=1)),AND($Q$8="THRESHOLD_GE",IF(ISNUMBER(AV45),AV45,0)&gt;=$Q$11),AND($Q$8="THRESHOLD_GT",IF(ISNUMBER(AV45),AV45,0)&gt;$Q$11),AND($Q$8="THRESHOLD_LE",IF(ISNUMBER(AV45),AV45,0)&lt;=$Q$11),AND($Q$8="THRESHOLD_LT",IF(ISNUMBER(AV45),AV45,0)&lt;$Q$11),AND($Q$8="CHANGE_PCT_GE",IF(IF(ISNUMBER(CA45),CA45,0)=0,IF(ISNUMBER(AV45),AV45,0)&gt;0,(IF(ISNUMBER(AV45),AV45,0)-IF(ISNUMBER(CA45),CA45,0))/ABS(IF(ISNUMBER(CA45),CA45,0))&gt;=$Q$11)),AND($Q$8="CHANGE_ABS_GE",ABS(IF(ISNUMBER(AV45),AV45,0)-IF(ISNUMBER(CA45),CA45,0))&gt;=$Q$11),AND($Q$8="COUNT_LT",IF(ISNUMBER(AV45),AV45,0)&lt;$Q$11),AND($Q$8="COUNT_LE",IF(ISNUMBER(AV45),AV45,0)&lt;=$Q$11),AND($Q$8="AND_YES",OR(LOWER(LEFT(AV45&amp;"",2))="да",AV45=1),OR(LOWER(LEFT(CA45&amp;"",2))="да",CA45=1)),AND($Q$8="OR_YES",OR(OR(LOWER(LEFT(AV45&amp;"",2))="да",AV45=1),OR(LOWER(LEFT(CA45&amp;"",2))="да",CA45=1)))),$Q$14,$Q$15))))))))))</f>
        <v/>
      </c>
      <c r="R45" s="69" t="str">
        <f>IF($A45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45="#FIELD",AW45="",AND(OR($R$8="CHANGE_PCT_GE",$R$8="CHANGE_ABS_GE",$R$8="COUNT_FLAG_RULE",$R$8="AND_YES",$R$8="OR_YES"),OR(CB45="#FIELD",CB45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45)))),IF($R$18="LOW_MU",MAX(Настройки!$B$14,$R$16),IF($R$18="NEUTRAL",Настройки!$B$15,IF($R$18="IGNORE","IGNORE",IF(OR(AW45="#FIELD",CB45="#FIELD"),"Поле не найдено","Недостаточно данных")))),IF($R$8="SIGMOID_INC",MAX(Настройки!$B$14,$R$16+($R$17-$R$16)/(1+EXP(-$R$12*(IF(ISNUMBER(AW45),AW45,0)-$R$11)))),IF($R$8="SIGMOID_DEC",MAX(Настройки!$B$14,$R$16+($R$17-$R$16)/(1+EXP($R$12*(IF(ISNUMBER(AW45),AW45,0)-$R$11)))),IF($R$8="TOP_PERCENT",IF((COUNTIF(INDEX(Данные!$A$7:$CV$106,0,MATCH($R$9,Данные!$A$6:$CV$6,0)),"&gt;"&amp;IF(ISNUMBER(AW45),AW45,0))+COUNTIFS(INDEX(Данные!$A$7:$CV$106,0,MATCH($R$9,Данные!$A$6:$CV$6,0)),IF(ISNUMBER(AW45),AW45,0),Данные!$A$7:$A$106,"&lt;"&amp;$A45)+1)/COUNT(INDEX(Данные!$A$7:$CV$106,0,MATCH($R$9,Данные!$A$6:$CV$6,0)))&lt;=$R$11,$R$14,$R$15),IF($R$8="MANUAL_MU",MAX(Настройки!$B$14,MIN(1,IF(ISNUMBER(AW45),AW45,0))),IF($R$8="COUNT_FLAG_RULE",IF(IF(ISNUMBER(AW45),AW45,0)&lt;=$R$11,$R$14,IF(IF(ISNUMBER(AW45),AW45,0)&gt;=$R$12,$R$15,IF(OR(LOWER(LEFT(CB45&amp;"",2))="да",CB45=1),$R$13,$R$15))),IF(OR(AND($R$8="YES_NO",OR(LOWER(LEFT(AW45&amp;"",2))="да",AW45=1)),AND($R$8="THRESHOLD_GE",IF(ISNUMBER(AW45),AW45,0)&gt;=$R$11),AND($R$8="THRESHOLD_GT",IF(ISNUMBER(AW45),AW45,0)&gt;$R$11),AND($R$8="THRESHOLD_LE",IF(ISNUMBER(AW45),AW45,0)&lt;=$R$11),AND($R$8="THRESHOLD_LT",IF(ISNUMBER(AW45),AW45,0)&lt;$R$11),AND($R$8="CHANGE_PCT_GE",IF(IF(ISNUMBER(CB45),CB45,0)=0,IF(ISNUMBER(AW45),AW45,0)&gt;0,(IF(ISNUMBER(AW45),AW45,0)-IF(ISNUMBER(CB45),CB45,0))/ABS(IF(ISNUMBER(CB45),CB45,0))&gt;=$R$11)),AND($R$8="CHANGE_ABS_GE",ABS(IF(ISNUMBER(AW45),AW45,0)-IF(ISNUMBER(CB45),CB45,0))&gt;=$R$11),AND($R$8="COUNT_LT",IF(ISNUMBER(AW45),AW45,0)&lt;$R$11),AND($R$8="COUNT_LE",IF(ISNUMBER(AW45),AW45,0)&lt;=$R$11),AND($R$8="AND_YES",OR(LOWER(LEFT(AW45&amp;"",2))="да",AW45=1),OR(LOWER(LEFT(CB45&amp;"",2))="да",CB45=1)),AND($R$8="OR_YES",OR(OR(LOWER(LEFT(AW45&amp;"",2))="да",AW45=1),OR(LOWER(LEFT(CB45&amp;"",2))="да",CB45=1)))),$R$14,$R$15))))))))))</f>
        <v/>
      </c>
      <c r="S45" s="70" t="str">
        <f>IF($A45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45="#FIELD",AX45="",AND(OR($S$8="CHANGE_PCT_GE",$S$8="CHANGE_ABS_GE",$S$8="COUNT_FLAG_RULE",$S$8="AND_YES",$S$8="OR_YES"),OR(CC45="#FIELD",CC45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45)))),IF($S$18="LOW_MU",MAX(Настройки!$B$14,$S$16),IF($S$18="NEUTRAL",Настройки!$B$15,IF($S$18="IGNORE","IGNORE",IF(OR(AX45="#FIELD",CC45="#FIELD"),"Поле не найдено","Недостаточно данных")))),IF($S$8="SIGMOID_INC",MAX(Настройки!$B$14,$S$16+($S$17-$S$16)/(1+EXP(-$S$12*(IF(ISNUMBER(AX45),AX45,0)-$S$11)))),IF($S$8="SIGMOID_DEC",MAX(Настройки!$B$14,$S$16+($S$17-$S$16)/(1+EXP($S$12*(IF(ISNUMBER(AX45),AX45,0)-$S$11)))),IF($S$8="TOP_PERCENT",IF((COUNTIF(INDEX(Данные!$A$7:$CV$106,0,MATCH($S$9,Данные!$A$6:$CV$6,0)),"&gt;"&amp;IF(ISNUMBER(AX45),AX45,0))+COUNTIFS(INDEX(Данные!$A$7:$CV$106,0,MATCH($S$9,Данные!$A$6:$CV$6,0)),IF(ISNUMBER(AX45),AX45,0),Данные!$A$7:$A$106,"&lt;"&amp;$A45)+1)/COUNT(INDEX(Данные!$A$7:$CV$106,0,MATCH($S$9,Данные!$A$6:$CV$6,0)))&lt;=$S$11,$S$14,$S$15),IF($S$8="MANUAL_MU",MAX(Настройки!$B$14,MIN(1,IF(ISNUMBER(AX45),AX45,0))),IF($S$8="COUNT_FLAG_RULE",IF(IF(ISNUMBER(AX45),AX45,0)&lt;=$S$11,$S$14,IF(IF(ISNUMBER(AX45),AX45,0)&gt;=$S$12,$S$15,IF(OR(LOWER(LEFT(CC45&amp;"",2))="да",CC45=1),$S$13,$S$15))),IF(OR(AND($S$8="YES_NO",OR(LOWER(LEFT(AX45&amp;"",2))="да",AX45=1)),AND($S$8="THRESHOLD_GE",IF(ISNUMBER(AX45),AX45,0)&gt;=$S$11),AND($S$8="THRESHOLD_GT",IF(ISNUMBER(AX45),AX45,0)&gt;$S$11),AND($S$8="THRESHOLD_LE",IF(ISNUMBER(AX45),AX45,0)&lt;=$S$11),AND($S$8="THRESHOLD_LT",IF(ISNUMBER(AX45),AX45,0)&lt;$S$11),AND($S$8="CHANGE_PCT_GE",IF(IF(ISNUMBER(CC45),CC45,0)=0,IF(ISNUMBER(AX45),AX45,0)&gt;0,(IF(ISNUMBER(AX45),AX45,0)-IF(ISNUMBER(CC45),CC45,0))/ABS(IF(ISNUMBER(CC45),CC45,0))&gt;=$S$11)),AND($S$8="CHANGE_ABS_GE",ABS(IF(ISNUMBER(AX45),AX45,0)-IF(ISNUMBER(CC45),CC45,0))&gt;=$S$11),AND($S$8="COUNT_LT",IF(ISNUMBER(AX45),AX45,0)&lt;$S$11),AND($S$8="COUNT_LE",IF(ISNUMBER(AX45),AX45,0)&lt;=$S$11),AND($S$8="AND_YES",OR(LOWER(LEFT(AX45&amp;"",2))="да",AX45=1),OR(LOWER(LEFT(CC45&amp;"",2))="да",CC45=1)),AND($S$8="OR_YES",OR(OR(LOWER(LEFT(AX45&amp;"",2))="да",AX45=1),OR(LOWER(LEFT(CC45&amp;"",2))="да",CC45=1)))),$S$14,$S$15))))))))))</f>
        <v/>
      </c>
      <c r="T45" s="70" t="str">
        <f>IF($A45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45="#FIELD",AY45="",AND(OR($T$8="CHANGE_PCT_GE",$T$8="CHANGE_ABS_GE",$T$8="COUNT_FLAG_RULE",$T$8="AND_YES",$T$8="OR_YES"),OR(CD45="#FIELD",CD45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45)))),IF($T$18="LOW_MU",MAX(Настройки!$B$14,$T$16),IF($T$18="NEUTRAL",Настройки!$B$15,IF($T$18="IGNORE","IGNORE",IF(OR(AY45="#FIELD",CD45="#FIELD"),"Поле не найдено","Недостаточно данных")))),IF($T$8="SIGMOID_INC",MAX(Настройки!$B$14,$T$16+($T$17-$T$16)/(1+EXP(-$T$12*(IF(ISNUMBER(AY45),AY45,0)-$T$11)))),IF($T$8="SIGMOID_DEC",MAX(Настройки!$B$14,$T$16+($T$17-$T$16)/(1+EXP($T$12*(IF(ISNUMBER(AY45),AY45,0)-$T$11)))),IF($T$8="TOP_PERCENT",IF((COUNTIF(INDEX(Данные!$A$7:$CV$106,0,MATCH($T$9,Данные!$A$6:$CV$6,0)),"&gt;"&amp;IF(ISNUMBER(AY45),AY45,0))+COUNTIFS(INDEX(Данные!$A$7:$CV$106,0,MATCH($T$9,Данные!$A$6:$CV$6,0)),IF(ISNUMBER(AY45),AY45,0),Данные!$A$7:$A$106,"&lt;"&amp;$A45)+1)/COUNT(INDEX(Данные!$A$7:$CV$106,0,MATCH($T$9,Данные!$A$6:$CV$6,0)))&lt;=$T$11,$T$14,$T$15),IF($T$8="MANUAL_MU",MAX(Настройки!$B$14,MIN(1,IF(ISNUMBER(AY45),AY45,0))),IF($T$8="COUNT_FLAG_RULE",IF(IF(ISNUMBER(AY45),AY45,0)&lt;=$T$11,$T$14,IF(IF(ISNUMBER(AY45),AY45,0)&gt;=$T$12,$T$15,IF(OR(LOWER(LEFT(CD45&amp;"",2))="да",CD45=1),$T$13,$T$15))),IF(OR(AND($T$8="YES_NO",OR(LOWER(LEFT(AY45&amp;"",2))="да",AY45=1)),AND($T$8="THRESHOLD_GE",IF(ISNUMBER(AY45),AY45,0)&gt;=$T$11),AND($T$8="THRESHOLD_GT",IF(ISNUMBER(AY45),AY45,0)&gt;$T$11),AND($T$8="THRESHOLD_LE",IF(ISNUMBER(AY45),AY45,0)&lt;=$T$11),AND($T$8="THRESHOLD_LT",IF(ISNUMBER(AY45),AY45,0)&lt;$T$11),AND($T$8="CHANGE_PCT_GE",IF(IF(ISNUMBER(CD45),CD45,0)=0,IF(ISNUMBER(AY45),AY45,0)&gt;0,(IF(ISNUMBER(AY45),AY45,0)-IF(ISNUMBER(CD45),CD45,0))/ABS(IF(ISNUMBER(CD45),CD45,0))&gt;=$T$11)),AND($T$8="CHANGE_ABS_GE",ABS(IF(ISNUMBER(AY45),AY45,0)-IF(ISNUMBER(CD45),CD45,0))&gt;=$T$11),AND($T$8="COUNT_LT",IF(ISNUMBER(AY45),AY45,0)&lt;$T$11),AND($T$8="COUNT_LE",IF(ISNUMBER(AY45),AY45,0)&lt;=$T$11),AND($T$8="AND_YES",OR(LOWER(LEFT(AY45&amp;"",2))="да",AY45=1),OR(LOWER(LEFT(CD45&amp;"",2))="да",CD45=1)),AND($T$8="OR_YES",OR(OR(LOWER(LEFT(AY45&amp;"",2))="да",AY45=1),OR(LOWER(LEFT(CD45&amp;"",2))="да",CD45=1)))),$T$14,$T$15))))))))))</f>
        <v/>
      </c>
      <c r="U45" s="70" t="str">
        <f>IF($A45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45="#FIELD",AZ45="",AND(OR($U$8="CHANGE_PCT_GE",$U$8="CHANGE_ABS_GE",$U$8="COUNT_FLAG_RULE",$U$8="AND_YES",$U$8="OR_YES"),OR(CE45="#FIELD",CE45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45)))),IF($U$18="LOW_MU",MAX(Настройки!$B$14,$U$16),IF($U$18="NEUTRAL",Настройки!$B$15,IF($U$18="IGNORE","IGNORE",IF(OR(AZ45="#FIELD",CE45="#FIELD"),"Поле не найдено","Недостаточно данных")))),IF($U$8="SIGMOID_INC",MAX(Настройки!$B$14,$U$16+($U$17-$U$16)/(1+EXP(-$U$12*(IF(ISNUMBER(AZ45),AZ45,0)-$U$11)))),IF($U$8="SIGMOID_DEC",MAX(Настройки!$B$14,$U$16+($U$17-$U$16)/(1+EXP($U$12*(IF(ISNUMBER(AZ45),AZ45,0)-$U$11)))),IF($U$8="TOP_PERCENT",IF((COUNTIF(INDEX(Данные!$A$7:$CV$106,0,MATCH($U$9,Данные!$A$6:$CV$6,0)),"&gt;"&amp;IF(ISNUMBER(AZ45),AZ45,0))+COUNTIFS(INDEX(Данные!$A$7:$CV$106,0,MATCH($U$9,Данные!$A$6:$CV$6,0)),IF(ISNUMBER(AZ45),AZ45,0),Данные!$A$7:$A$106,"&lt;"&amp;$A45)+1)/COUNT(INDEX(Данные!$A$7:$CV$106,0,MATCH($U$9,Данные!$A$6:$CV$6,0)))&lt;=$U$11,$U$14,$U$15),IF($U$8="MANUAL_MU",MAX(Настройки!$B$14,MIN(1,IF(ISNUMBER(AZ45),AZ45,0))),IF($U$8="COUNT_FLAG_RULE",IF(IF(ISNUMBER(AZ45),AZ45,0)&lt;=$U$11,$U$14,IF(IF(ISNUMBER(AZ45),AZ45,0)&gt;=$U$12,$U$15,IF(OR(LOWER(LEFT(CE45&amp;"",2))="да",CE45=1),$U$13,$U$15))),IF(OR(AND($U$8="YES_NO",OR(LOWER(LEFT(AZ45&amp;"",2))="да",AZ45=1)),AND($U$8="THRESHOLD_GE",IF(ISNUMBER(AZ45),AZ45,0)&gt;=$U$11),AND($U$8="THRESHOLD_GT",IF(ISNUMBER(AZ45),AZ45,0)&gt;$U$11),AND($U$8="THRESHOLD_LE",IF(ISNUMBER(AZ45),AZ45,0)&lt;=$U$11),AND($U$8="THRESHOLD_LT",IF(ISNUMBER(AZ45),AZ45,0)&lt;$U$11),AND($U$8="CHANGE_PCT_GE",IF(IF(ISNUMBER(CE45),CE45,0)=0,IF(ISNUMBER(AZ45),AZ45,0)&gt;0,(IF(ISNUMBER(AZ45),AZ45,0)-IF(ISNUMBER(CE45),CE45,0))/ABS(IF(ISNUMBER(CE45),CE45,0))&gt;=$U$11)),AND($U$8="CHANGE_ABS_GE",ABS(IF(ISNUMBER(AZ45),AZ45,0)-IF(ISNUMBER(CE45),CE45,0))&gt;=$U$11),AND($U$8="COUNT_LT",IF(ISNUMBER(AZ45),AZ45,0)&lt;$U$11),AND($U$8="COUNT_LE",IF(ISNUMBER(AZ45),AZ45,0)&lt;=$U$11),AND($U$8="AND_YES",OR(LOWER(LEFT(AZ45&amp;"",2))="да",AZ45=1),OR(LOWER(LEFT(CE45&amp;"",2))="да",CE45=1)),AND($U$8="OR_YES",OR(OR(LOWER(LEFT(AZ45&amp;"",2))="да",AZ45=1),OR(LOWER(LEFT(CE45&amp;"",2))="да",CE45=1)))),$U$14,$U$15))))))))))</f>
        <v/>
      </c>
      <c r="V45" s="70" t="str">
        <f>IF($A45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45="#FIELD",BA45="",AND(OR($V$8="CHANGE_PCT_GE",$V$8="CHANGE_ABS_GE",$V$8="COUNT_FLAG_RULE",$V$8="AND_YES",$V$8="OR_YES"),OR(CF45="#FIELD",CF45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45)))),IF($V$18="LOW_MU",MAX(Настройки!$B$14,$V$16),IF($V$18="NEUTRAL",Настройки!$B$15,IF($V$18="IGNORE","IGNORE",IF(OR(BA45="#FIELD",CF45="#FIELD"),"Поле не найдено","Недостаточно данных")))),IF($V$8="SIGMOID_INC",MAX(Настройки!$B$14,$V$16+($V$17-$V$16)/(1+EXP(-$V$12*(IF(ISNUMBER(BA45),BA45,0)-$V$11)))),IF($V$8="SIGMOID_DEC",MAX(Настройки!$B$14,$V$16+($V$17-$V$16)/(1+EXP($V$12*(IF(ISNUMBER(BA45),BA45,0)-$V$11)))),IF($V$8="TOP_PERCENT",IF((COUNTIF(INDEX(Данные!$A$7:$CV$106,0,MATCH($V$9,Данные!$A$6:$CV$6,0)),"&gt;"&amp;IF(ISNUMBER(BA45),BA45,0))+COUNTIFS(INDEX(Данные!$A$7:$CV$106,0,MATCH($V$9,Данные!$A$6:$CV$6,0)),IF(ISNUMBER(BA45),BA45,0),Данные!$A$7:$A$106,"&lt;"&amp;$A45)+1)/COUNT(INDEX(Данные!$A$7:$CV$106,0,MATCH($V$9,Данные!$A$6:$CV$6,0)))&lt;=$V$11,$V$14,$V$15),IF($V$8="MANUAL_MU",MAX(Настройки!$B$14,MIN(1,IF(ISNUMBER(BA45),BA45,0))),IF($V$8="COUNT_FLAG_RULE",IF(IF(ISNUMBER(BA45),BA45,0)&lt;=$V$11,$V$14,IF(IF(ISNUMBER(BA45),BA45,0)&gt;=$V$12,$V$15,IF(OR(LOWER(LEFT(CF45&amp;"",2))="да",CF45=1),$V$13,$V$15))),IF(OR(AND($V$8="YES_NO",OR(LOWER(LEFT(BA45&amp;"",2))="да",BA45=1)),AND($V$8="THRESHOLD_GE",IF(ISNUMBER(BA45),BA45,0)&gt;=$V$11),AND($V$8="THRESHOLD_GT",IF(ISNUMBER(BA45),BA45,0)&gt;$V$11),AND($V$8="THRESHOLD_LE",IF(ISNUMBER(BA45),BA45,0)&lt;=$V$11),AND($V$8="THRESHOLD_LT",IF(ISNUMBER(BA45),BA45,0)&lt;$V$11),AND($V$8="CHANGE_PCT_GE",IF(IF(ISNUMBER(CF45),CF45,0)=0,IF(ISNUMBER(BA45),BA45,0)&gt;0,(IF(ISNUMBER(BA45),BA45,0)-IF(ISNUMBER(CF45),CF45,0))/ABS(IF(ISNUMBER(CF45),CF45,0))&gt;=$V$11)),AND($V$8="CHANGE_ABS_GE",ABS(IF(ISNUMBER(BA45),BA45,0)-IF(ISNUMBER(CF45),CF45,0))&gt;=$V$11),AND($V$8="COUNT_LT",IF(ISNUMBER(BA45),BA45,0)&lt;$V$11),AND($V$8="COUNT_LE",IF(ISNUMBER(BA45),BA45,0)&lt;=$V$11),AND($V$8="AND_YES",OR(LOWER(LEFT(BA45&amp;"",2))="да",BA45=1),OR(LOWER(LEFT(CF45&amp;"",2))="да",CF45=1)),AND($V$8="OR_YES",OR(OR(LOWER(LEFT(BA45&amp;"",2))="да",BA45=1),OR(LOWER(LEFT(CF45&amp;"",2))="да",CF45=1)))),$V$14,$V$15))))))))))</f>
        <v/>
      </c>
      <c r="W45" s="70" t="str">
        <f>IF($A45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45="#FIELD",BB45="",AND(OR($W$8="CHANGE_PCT_GE",$W$8="CHANGE_ABS_GE",$W$8="COUNT_FLAG_RULE",$W$8="AND_YES",$W$8="OR_YES"),OR(CG45="#FIELD",CG45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45)))),IF($W$18="LOW_MU",MAX(Настройки!$B$14,$W$16),IF($W$18="NEUTRAL",Настройки!$B$15,IF($W$18="IGNORE","IGNORE",IF(OR(BB45="#FIELD",CG45="#FIELD"),"Поле не найдено","Недостаточно данных")))),IF($W$8="SIGMOID_INC",MAX(Настройки!$B$14,$W$16+($W$17-$W$16)/(1+EXP(-$W$12*(IF(ISNUMBER(BB45),BB45,0)-$W$11)))),IF($W$8="SIGMOID_DEC",MAX(Настройки!$B$14,$W$16+($W$17-$W$16)/(1+EXP($W$12*(IF(ISNUMBER(BB45),BB45,0)-$W$11)))),IF($W$8="TOP_PERCENT",IF((COUNTIF(INDEX(Данные!$A$7:$CV$106,0,MATCH($W$9,Данные!$A$6:$CV$6,0)),"&gt;"&amp;IF(ISNUMBER(BB45),BB45,0))+COUNTIFS(INDEX(Данные!$A$7:$CV$106,0,MATCH($W$9,Данные!$A$6:$CV$6,0)),IF(ISNUMBER(BB45),BB45,0),Данные!$A$7:$A$106,"&lt;"&amp;$A45)+1)/COUNT(INDEX(Данные!$A$7:$CV$106,0,MATCH($W$9,Данные!$A$6:$CV$6,0)))&lt;=$W$11,$W$14,$W$15),IF($W$8="MANUAL_MU",MAX(Настройки!$B$14,MIN(1,IF(ISNUMBER(BB45),BB45,0))),IF($W$8="COUNT_FLAG_RULE",IF(IF(ISNUMBER(BB45),BB45,0)&lt;=$W$11,$W$14,IF(IF(ISNUMBER(BB45),BB45,0)&gt;=$W$12,$W$15,IF(OR(LOWER(LEFT(CG45&amp;"",2))="да",CG45=1),$W$13,$W$15))),IF(OR(AND($W$8="YES_NO",OR(LOWER(LEFT(BB45&amp;"",2))="да",BB45=1)),AND($W$8="THRESHOLD_GE",IF(ISNUMBER(BB45),BB45,0)&gt;=$W$11),AND($W$8="THRESHOLD_GT",IF(ISNUMBER(BB45),BB45,0)&gt;$W$11),AND($W$8="THRESHOLD_LE",IF(ISNUMBER(BB45),BB45,0)&lt;=$W$11),AND($W$8="THRESHOLD_LT",IF(ISNUMBER(BB45),BB45,0)&lt;$W$11),AND($W$8="CHANGE_PCT_GE",IF(IF(ISNUMBER(CG45),CG45,0)=0,IF(ISNUMBER(BB45),BB45,0)&gt;0,(IF(ISNUMBER(BB45),BB45,0)-IF(ISNUMBER(CG45),CG45,0))/ABS(IF(ISNUMBER(CG45),CG45,0))&gt;=$W$11)),AND($W$8="CHANGE_ABS_GE",ABS(IF(ISNUMBER(BB45),BB45,0)-IF(ISNUMBER(CG45),CG45,0))&gt;=$W$11),AND($W$8="COUNT_LT",IF(ISNUMBER(BB45),BB45,0)&lt;$W$11),AND($W$8="COUNT_LE",IF(ISNUMBER(BB45),BB45,0)&lt;=$W$11),AND($W$8="AND_YES",OR(LOWER(LEFT(BB45&amp;"",2))="да",BB45=1),OR(LOWER(LEFT(CG45&amp;"",2))="да",CG45=1)),AND($W$8="OR_YES",OR(OR(LOWER(LEFT(BB45&amp;"",2))="да",BB45=1),OR(LOWER(LEFT(CG45&amp;"",2))="да",CG45=1)))),$W$14,$W$15))))))))))</f>
        <v/>
      </c>
      <c r="X45" s="70" t="str">
        <f>IF($A45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45="#FIELD",BC45="",AND(OR($X$8="CHANGE_PCT_GE",$X$8="CHANGE_ABS_GE",$X$8="COUNT_FLAG_RULE",$X$8="AND_YES",$X$8="OR_YES"),OR(CH45="#FIELD",CH45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45)))),IF($X$18="LOW_MU",MAX(Настройки!$B$14,$X$16),IF($X$18="NEUTRAL",Настройки!$B$15,IF($X$18="IGNORE","IGNORE",IF(OR(BC45="#FIELD",CH45="#FIELD"),"Поле не найдено","Недостаточно данных")))),IF($X$8="SIGMOID_INC",MAX(Настройки!$B$14,$X$16+($X$17-$X$16)/(1+EXP(-$X$12*(IF(ISNUMBER(BC45),BC45,0)-$X$11)))),IF($X$8="SIGMOID_DEC",MAX(Настройки!$B$14,$X$16+($X$17-$X$16)/(1+EXP($X$12*(IF(ISNUMBER(BC45),BC45,0)-$X$11)))),IF($X$8="TOP_PERCENT",IF((COUNTIF(INDEX(Данные!$A$7:$CV$106,0,MATCH($X$9,Данные!$A$6:$CV$6,0)),"&gt;"&amp;IF(ISNUMBER(BC45),BC45,0))+COUNTIFS(INDEX(Данные!$A$7:$CV$106,0,MATCH($X$9,Данные!$A$6:$CV$6,0)),IF(ISNUMBER(BC45),BC45,0),Данные!$A$7:$A$106,"&lt;"&amp;$A45)+1)/COUNT(INDEX(Данные!$A$7:$CV$106,0,MATCH($X$9,Данные!$A$6:$CV$6,0)))&lt;=$X$11,$X$14,$X$15),IF($X$8="MANUAL_MU",MAX(Настройки!$B$14,MIN(1,IF(ISNUMBER(BC45),BC45,0))),IF($X$8="COUNT_FLAG_RULE",IF(IF(ISNUMBER(BC45),BC45,0)&lt;=$X$11,$X$14,IF(IF(ISNUMBER(BC45),BC45,0)&gt;=$X$12,$X$15,IF(OR(LOWER(LEFT(CH45&amp;"",2))="да",CH45=1),$X$13,$X$15))),IF(OR(AND($X$8="YES_NO",OR(LOWER(LEFT(BC45&amp;"",2))="да",BC45=1)),AND($X$8="THRESHOLD_GE",IF(ISNUMBER(BC45),BC45,0)&gt;=$X$11),AND($X$8="THRESHOLD_GT",IF(ISNUMBER(BC45),BC45,0)&gt;$X$11),AND($X$8="THRESHOLD_LE",IF(ISNUMBER(BC45),BC45,0)&lt;=$X$11),AND($X$8="THRESHOLD_LT",IF(ISNUMBER(BC45),BC45,0)&lt;$X$11),AND($X$8="CHANGE_PCT_GE",IF(IF(ISNUMBER(CH45),CH45,0)=0,IF(ISNUMBER(BC45),BC45,0)&gt;0,(IF(ISNUMBER(BC45),BC45,0)-IF(ISNUMBER(CH45),CH45,0))/ABS(IF(ISNUMBER(CH45),CH45,0))&gt;=$X$11)),AND($X$8="CHANGE_ABS_GE",ABS(IF(ISNUMBER(BC45),BC45,0)-IF(ISNUMBER(CH45),CH45,0))&gt;=$X$11),AND($X$8="COUNT_LT",IF(ISNUMBER(BC45),BC45,0)&lt;$X$11),AND($X$8="COUNT_LE",IF(ISNUMBER(BC45),BC45,0)&lt;=$X$11),AND($X$8="AND_YES",OR(LOWER(LEFT(BC45&amp;"",2))="да",BC45=1),OR(LOWER(LEFT(CH45&amp;"",2))="да",CH45=1)),AND($X$8="OR_YES",OR(OR(LOWER(LEFT(BC45&amp;"",2))="да",BC45=1),OR(LOWER(LEFT(CH45&amp;"",2))="да",CH45=1)))),$X$14,$X$15))))))))))</f>
        <v/>
      </c>
      <c r="Y45" s="70" t="str">
        <f>IF($A45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45="#FIELD",BD45="",AND(OR($Y$8="CHANGE_PCT_GE",$Y$8="CHANGE_ABS_GE",$Y$8="COUNT_FLAG_RULE",$Y$8="AND_YES",$Y$8="OR_YES"),OR(CI45="#FIELD",CI45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45)))),IF($Y$18="LOW_MU",MAX(Настройки!$B$14,$Y$16),IF($Y$18="NEUTRAL",Настройки!$B$15,IF($Y$18="IGNORE","IGNORE",IF(OR(BD45="#FIELD",CI45="#FIELD"),"Поле не найдено","Недостаточно данных")))),IF($Y$8="SIGMOID_INC",MAX(Настройки!$B$14,$Y$16+($Y$17-$Y$16)/(1+EXP(-$Y$12*(IF(ISNUMBER(BD45),BD45,0)-$Y$11)))),IF($Y$8="SIGMOID_DEC",MAX(Настройки!$B$14,$Y$16+($Y$17-$Y$16)/(1+EXP($Y$12*(IF(ISNUMBER(BD45),BD45,0)-$Y$11)))),IF($Y$8="TOP_PERCENT",IF((COUNTIF(INDEX(Данные!$A$7:$CV$106,0,MATCH($Y$9,Данные!$A$6:$CV$6,0)),"&gt;"&amp;IF(ISNUMBER(BD45),BD45,0))+COUNTIFS(INDEX(Данные!$A$7:$CV$106,0,MATCH($Y$9,Данные!$A$6:$CV$6,0)),IF(ISNUMBER(BD45),BD45,0),Данные!$A$7:$A$106,"&lt;"&amp;$A45)+1)/COUNT(INDEX(Данные!$A$7:$CV$106,0,MATCH($Y$9,Данные!$A$6:$CV$6,0)))&lt;=$Y$11,$Y$14,$Y$15),IF($Y$8="MANUAL_MU",MAX(Настройки!$B$14,MIN(1,IF(ISNUMBER(BD45),BD45,0))),IF($Y$8="COUNT_FLAG_RULE",IF(IF(ISNUMBER(BD45),BD45,0)&lt;=$Y$11,$Y$14,IF(IF(ISNUMBER(BD45),BD45,0)&gt;=$Y$12,$Y$15,IF(OR(LOWER(LEFT(CI45&amp;"",2))="да",CI45=1),$Y$13,$Y$15))),IF(OR(AND($Y$8="YES_NO",OR(LOWER(LEFT(BD45&amp;"",2))="да",BD45=1)),AND($Y$8="THRESHOLD_GE",IF(ISNUMBER(BD45),BD45,0)&gt;=$Y$11),AND($Y$8="THRESHOLD_GT",IF(ISNUMBER(BD45),BD45,0)&gt;$Y$11),AND($Y$8="THRESHOLD_LE",IF(ISNUMBER(BD45),BD45,0)&lt;=$Y$11),AND($Y$8="THRESHOLD_LT",IF(ISNUMBER(BD45),BD45,0)&lt;$Y$11),AND($Y$8="CHANGE_PCT_GE",IF(IF(ISNUMBER(CI45),CI45,0)=0,IF(ISNUMBER(BD45),BD45,0)&gt;0,(IF(ISNUMBER(BD45),BD45,0)-IF(ISNUMBER(CI45),CI45,0))/ABS(IF(ISNUMBER(CI45),CI45,0))&gt;=$Y$11)),AND($Y$8="CHANGE_ABS_GE",ABS(IF(ISNUMBER(BD45),BD45,0)-IF(ISNUMBER(CI45),CI45,0))&gt;=$Y$11),AND($Y$8="COUNT_LT",IF(ISNUMBER(BD45),BD45,0)&lt;$Y$11),AND($Y$8="COUNT_LE",IF(ISNUMBER(BD45),BD45,0)&lt;=$Y$11),AND($Y$8="AND_YES",OR(LOWER(LEFT(BD45&amp;"",2))="да",BD45=1),OR(LOWER(LEFT(CI45&amp;"",2))="да",CI45=1)),AND($Y$8="OR_YES",OR(OR(LOWER(LEFT(BD45&amp;"",2))="да",BD45=1),OR(LOWER(LEFT(CI45&amp;"",2))="да",CI45=1)))),$Y$14,$Y$15))))))))))</f>
        <v/>
      </c>
      <c r="Z45" s="70" t="str">
        <f>IF($A45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45="#FIELD",BE45="",AND(OR($Z$8="CHANGE_PCT_GE",$Z$8="CHANGE_ABS_GE",$Z$8="COUNT_FLAG_RULE",$Z$8="AND_YES",$Z$8="OR_YES"),OR(CJ45="#FIELD",CJ45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45)))),IF($Z$18="LOW_MU",MAX(Настройки!$B$14,$Z$16),IF($Z$18="NEUTRAL",Настройки!$B$15,IF($Z$18="IGNORE","IGNORE",IF(OR(BE45="#FIELD",CJ45="#FIELD"),"Поле не найдено","Недостаточно данных")))),IF($Z$8="SIGMOID_INC",MAX(Настройки!$B$14,$Z$16+($Z$17-$Z$16)/(1+EXP(-$Z$12*(IF(ISNUMBER(BE45),BE45,0)-$Z$11)))),IF($Z$8="SIGMOID_DEC",MAX(Настройки!$B$14,$Z$16+($Z$17-$Z$16)/(1+EXP($Z$12*(IF(ISNUMBER(BE45),BE45,0)-$Z$11)))),IF($Z$8="TOP_PERCENT",IF((COUNTIF(INDEX(Данные!$A$7:$CV$106,0,MATCH($Z$9,Данные!$A$6:$CV$6,0)),"&gt;"&amp;IF(ISNUMBER(BE45),BE45,0))+COUNTIFS(INDEX(Данные!$A$7:$CV$106,0,MATCH($Z$9,Данные!$A$6:$CV$6,0)),IF(ISNUMBER(BE45),BE45,0),Данные!$A$7:$A$106,"&lt;"&amp;$A45)+1)/COUNT(INDEX(Данные!$A$7:$CV$106,0,MATCH($Z$9,Данные!$A$6:$CV$6,0)))&lt;=$Z$11,$Z$14,$Z$15),IF($Z$8="MANUAL_MU",MAX(Настройки!$B$14,MIN(1,IF(ISNUMBER(BE45),BE45,0))),IF($Z$8="COUNT_FLAG_RULE",IF(IF(ISNUMBER(BE45),BE45,0)&lt;=$Z$11,$Z$14,IF(IF(ISNUMBER(BE45),BE45,0)&gt;=$Z$12,$Z$15,IF(OR(LOWER(LEFT(CJ45&amp;"",2))="да",CJ45=1),$Z$13,$Z$15))),IF(OR(AND($Z$8="YES_NO",OR(LOWER(LEFT(BE45&amp;"",2))="да",BE45=1)),AND($Z$8="THRESHOLD_GE",IF(ISNUMBER(BE45),BE45,0)&gt;=$Z$11),AND($Z$8="THRESHOLD_GT",IF(ISNUMBER(BE45),BE45,0)&gt;$Z$11),AND($Z$8="THRESHOLD_LE",IF(ISNUMBER(BE45),BE45,0)&lt;=$Z$11),AND($Z$8="THRESHOLD_LT",IF(ISNUMBER(BE45),BE45,0)&lt;$Z$11),AND($Z$8="CHANGE_PCT_GE",IF(IF(ISNUMBER(CJ45),CJ45,0)=0,IF(ISNUMBER(BE45),BE45,0)&gt;0,(IF(ISNUMBER(BE45),BE45,0)-IF(ISNUMBER(CJ45),CJ45,0))/ABS(IF(ISNUMBER(CJ45),CJ45,0))&gt;=$Z$11)),AND($Z$8="CHANGE_ABS_GE",ABS(IF(ISNUMBER(BE45),BE45,0)-IF(ISNUMBER(CJ45),CJ45,0))&gt;=$Z$11),AND($Z$8="COUNT_LT",IF(ISNUMBER(BE45),BE45,0)&lt;$Z$11),AND($Z$8="COUNT_LE",IF(ISNUMBER(BE45),BE45,0)&lt;=$Z$11),AND($Z$8="AND_YES",OR(LOWER(LEFT(BE45&amp;"",2))="да",BE45=1),OR(LOWER(LEFT(CJ45&amp;"",2))="да",CJ45=1)),AND($Z$8="OR_YES",OR(OR(LOWER(LEFT(BE45&amp;"",2))="да",BE45=1),OR(LOWER(LEFT(CJ45&amp;"",2))="да",CJ45=1)))),$Z$14,$Z$15))))))))))</f>
        <v/>
      </c>
      <c r="AA45" s="70" t="str">
        <f>IF($A45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45="#FIELD",BF45="",AND(OR($AA$8="CHANGE_PCT_GE",$AA$8="CHANGE_ABS_GE",$AA$8="COUNT_FLAG_RULE",$AA$8="AND_YES",$AA$8="OR_YES"),OR(CK45="#FIELD",CK45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45)))),IF($AA$18="LOW_MU",MAX(Настройки!$B$14,$AA$16),IF($AA$18="NEUTRAL",Настройки!$B$15,IF($AA$18="IGNORE","IGNORE",IF(OR(BF45="#FIELD",CK45="#FIELD"),"Поле не найдено","Недостаточно данных")))),IF($AA$8="SIGMOID_INC",MAX(Настройки!$B$14,$AA$16+($AA$17-$AA$16)/(1+EXP(-$AA$12*(IF(ISNUMBER(BF45),BF45,0)-$AA$11)))),IF($AA$8="SIGMOID_DEC",MAX(Настройки!$B$14,$AA$16+($AA$17-$AA$16)/(1+EXP($AA$12*(IF(ISNUMBER(BF45),BF45,0)-$AA$11)))),IF($AA$8="TOP_PERCENT",IF((COUNTIF(INDEX(Данные!$A$7:$CV$106,0,MATCH($AA$9,Данные!$A$6:$CV$6,0)),"&gt;"&amp;IF(ISNUMBER(BF45),BF45,0))+COUNTIFS(INDEX(Данные!$A$7:$CV$106,0,MATCH($AA$9,Данные!$A$6:$CV$6,0)),IF(ISNUMBER(BF45),BF45,0),Данные!$A$7:$A$106,"&lt;"&amp;$A45)+1)/COUNT(INDEX(Данные!$A$7:$CV$106,0,MATCH($AA$9,Данные!$A$6:$CV$6,0)))&lt;=$AA$11,$AA$14,$AA$15),IF($AA$8="MANUAL_MU",MAX(Настройки!$B$14,MIN(1,IF(ISNUMBER(BF45),BF45,0))),IF($AA$8="COUNT_FLAG_RULE",IF(IF(ISNUMBER(BF45),BF45,0)&lt;=$AA$11,$AA$14,IF(IF(ISNUMBER(BF45),BF45,0)&gt;=$AA$12,$AA$15,IF(OR(LOWER(LEFT(CK45&amp;"",2))="да",CK45=1),$AA$13,$AA$15))),IF(OR(AND($AA$8="YES_NO",OR(LOWER(LEFT(BF45&amp;"",2))="да",BF45=1)),AND($AA$8="THRESHOLD_GE",IF(ISNUMBER(BF45),BF45,0)&gt;=$AA$11),AND($AA$8="THRESHOLD_GT",IF(ISNUMBER(BF45),BF45,0)&gt;$AA$11),AND($AA$8="THRESHOLD_LE",IF(ISNUMBER(BF45),BF45,0)&lt;=$AA$11),AND($AA$8="THRESHOLD_LT",IF(ISNUMBER(BF45),BF45,0)&lt;$AA$11),AND($AA$8="CHANGE_PCT_GE",IF(IF(ISNUMBER(CK45),CK45,0)=0,IF(ISNUMBER(BF45),BF45,0)&gt;0,(IF(ISNUMBER(BF45),BF45,0)-IF(ISNUMBER(CK45),CK45,0))/ABS(IF(ISNUMBER(CK45),CK45,0))&gt;=$AA$11)),AND($AA$8="CHANGE_ABS_GE",ABS(IF(ISNUMBER(BF45),BF45,0)-IF(ISNUMBER(CK45),CK45,0))&gt;=$AA$11),AND($AA$8="COUNT_LT",IF(ISNUMBER(BF45),BF45,0)&lt;$AA$11),AND($AA$8="COUNT_LE",IF(ISNUMBER(BF45),BF45,0)&lt;=$AA$11),AND($AA$8="AND_YES",OR(LOWER(LEFT(BF45&amp;"",2))="да",BF45=1),OR(LOWER(LEFT(CK45&amp;"",2))="да",CK45=1)),AND($AA$8="OR_YES",OR(OR(LOWER(LEFT(BF45&amp;"",2))="да",BF45=1),OR(LOWER(LEFT(CK45&amp;"",2))="да",CK45=1)))),$AA$14,$AA$15))))))))))</f>
        <v/>
      </c>
      <c r="AB45" s="70" t="str">
        <f>IF($A45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45="#FIELD",BG45="",AND(OR($AB$8="CHANGE_PCT_GE",$AB$8="CHANGE_ABS_GE",$AB$8="COUNT_FLAG_RULE",$AB$8="AND_YES",$AB$8="OR_YES"),OR(CL45="#FIELD",CL45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45)))),IF($AB$18="LOW_MU",MAX(Настройки!$B$14,$AB$16),IF($AB$18="NEUTRAL",Настройки!$B$15,IF($AB$18="IGNORE","IGNORE",IF(OR(BG45="#FIELD",CL45="#FIELD"),"Поле не найдено","Недостаточно данных")))),IF($AB$8="SIGMOID_INC",MAX(Настройки!$B$14,$AB$16+($AB$17-$AB$16)/(1+EXP(-$AB$12*(IF(ISNUMBER(BG45),BG45,0)-$AB$11)))),IF($AB$8="SIGMOID_DEC",MAX(Настройки!$B$14,$AB$16+($AB$17-$AB$16)/(1+EXP($AB$12*(IF(ISNUMBER(BG45),BG45,0)-$AB$11)))),IF($AB$8="TOP_PERCENT",IF((COUNTIF(INDEX(Данные!$A$7:$CV$106,0,MATCH($AB$9,Данные!$A$6:$CV$6,0)),"&gt;"&amp;IF(ISNUMBER(BG45),BG45,0))+COUNTIFS(INDEX(Данные!$A$7:$CV$106,0,MATCH($AB$9,Данные!$A$6:$CV$6,0)),IF(ISNUMBER(BG45),BG45,0),Данные!$A$7:$A$106,"&lt;"&amp;$A45)+1)/COUNT(INDEX(Данные!$A$7:$CV$106,0,MATCH($AB$9,Данные!$A$6:$CV$6,0)))&lt;=$AB$11,$AB$14,$AB$15),IF($AB$8="MANUAL_MU",MAX(Настройки!$B$14,MIN(1,IF(ISNUMBER(BG45),BG45,0))),IF($AB$8="COUNT_FLAG_RULE",IF(IF(ISNUMBER(BG45),BG45,0)&lt;=$AB$11,$AB$14,IF(IF(ISNUMBER(BG45),BG45,0)&gt;=$AB$12,$AB$15,IF(OR(LOWER(LEFT(CL45&amp;"",2))="да",CL45=1),$AB$13,$AB$15))),IF(OR(AND($AB$8="YES_NO",OR(LOWER(LEFT(BG45&amp;"",2))="да",BG45=1)),AND($AB$8="THRESHOLD_GE",IF(ISNUMBER(BG45),BG45,0)&gt;=$AB$11),AND($AB$8="THRESHOLD_GT",IF(ISNUMBER(BG45),BG45,0)&gt;$AB$11),AND($AB$8="THRESHOLD_LE",IF(ISNUMBER(BG45),BG45,0)&lt;=$AB$11),AND($AB$8="THRESHOLD_LT",IF(ISNUMBER(BG45),BG45,0)&lt;$AB$11),AND($AB$8="CHANGE_PCT_GE",IF(IF(ISNUMBER(CL45),CL45,0)=0,IF(ISNUMBER(BG45),BG45,0)&gt;0,(IF(ISNUMBER(BG45),BG45,0)-IF(ISNUMBER(CL45),CL45,0))/ABS(IF(ISNUMBER(CL45),CL45,0))&gt;=$AB$11)),AND($AB$8="CHANGE_ABS_GE",ABS(IF(ISNUMBER(BG45),BG45,0)-IF(ISNUMBER(CL45),CL45,0))&gt;=$AB$11),AND($AB$8="COUNT_LT",IF(ISNUMBER(BG45),BG45,0)&lt;$AB$11),AND($AB$8="COUNT_LE",IF(ISNUMBER(BG45),BG45,0)&lt;=$AB$11),AND($AB$8="AND_YES",OR(LOWER(LEFT(BG45&amp;"",2))="да",BG45=1),OR(LOWER(LEFT(CL45&amp;"",2))="да",CL45=1)),AND($AB$8="OR_YES",OR(OR(LOWER(LEFT(BG45&amp;"",2))="да",BG45=1),OR(LOWER(LEFT(CL45&amp;"",2))="да",CL45=1)))),$AB$14,$AB$15))))))))))</f>
        <v/>
      </c>
      <c r="AC45" s="70" t="str">
        <f>IF($A45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45="#FIELD",BH45="",AND(OR($AC$8="CHANGE_PCT_GE",$AC$8="CHANGE_ABS_GE",$AC$8="COUNT_FLAG_RULE",$AC$8="AND_YES",$AC$8="OR_YES"),OR(CM45="#FIELD",CM45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45)))),IF($AC$18="LOW_MU",MAX(Настройки!$B$14,$AC$16),IF($AC$18="NEUTRAL",Настройки!$B$15,IF($AC$18="IGNORE","IGNORE",IF(OR(BH45="#FIELD",CM45="#FIELD"),"Поле не найдено","Недостаточно данных")))),IF($AC$8="SIGMOID_INC",MAX(Настройки!$B$14,$AC$16+($AC$17-$AC$16)/(1+EXP(-$AC$12*(IF(ISNUMBER(BH45),BH45,0)-$AC$11)))),IF($AC$8="SIGMOID_DEC",MAX(Настройки!$B$14,$AC$16+($AC$17-$AC$16)/(1+EXP($AC$12*(IF(ISNUMBER(BH45),BH45,0)-$AC$11)))),IF($AC$8="TOP_PERCENT",IF((COUNTIF(INDEX(Данные!$A$7:$CV$106,0,MATCH($AC$9,Данные!$A$6:$CV$6,0)),"&gt;"&amp;IF(ISNUMBER(BH45),BH45,0))+COUNTIFS(INDEX(Данные!$A$7:$CV$106,0,MATCH($AC$9,Данные!$A$6:$CV$6,0)),IF(ISNUMBER(BH45),BH45,0),Данные!$A$7:$A$106,"&lt;"&amp;$A45)+1)/COUNT(INDEX(Данные!$A$7:$CV$106,0,MATCH($AC$9,Данные!$A$6:$CV$6,0)))&lt;=$AC$11,$AC$14,$AC$15),IF($AC$8="MANUAL_MU",MAX(Настройки!$B$14,MIN(1,IF(ISNUMBER(BH45),BH45,0))),IF($AC$8="COUNT_FLAG_RULE",IF(IF(ISNUMBER(BH45),BH45,0)&lt;=$AC$11,$AC$14,IF(IF(ISNUMBER(BH45),BH45,0)&gt;=$AC$12,$AC$15,IF(OR(LOWER(LEFT(CM45&amp;"",2))="да",CM45=1),$AC$13,$AC$15))),IF(OR(AND($AC$8="YES_NO",OR(LOWER(LEFT(BH45&amp;"",2))="да",BH45=1)),AND($AC$8="THRESHOLD_GE",IF(ISNUMBER(BH45),BH45,0)&gt;=$AC$11),AND($AC$8="THRESHOLD_GT",IF(ISNUMBER(BH45),BH45,0)&gt;$AC$11),AND($AC$8="THRESHOLD_LE",IF(ISNUMBER(BH45),BH45,0)&lt;=$AC$11),AND($AC$8="THRESHOLD_LT",IF(ISNUMBER(BH45),BH45,0)&lt;$AC$11),AND($AC$8="CHANGE_PCT_GE",IF(IF(ISNUMBER(CM45),CM45,0)=0,IF(ISNUMBER(BH45),BH45,0)&gt;0,(IF(ISNUMBER(BH45),BH45,0)-IF(ISNUMBER(CM45),CM45,0))/ABS(IF(ISNUMBER(CM45),CM45,0))&gt;=$AC$11)),AND($AC$8="CHANGE_ABS_GE",ABS(IF(ISNUMBER(BH45),BH45,0)-IF(ISNUMBER(CM45),CM45,0))&gt;=$AC$11),AND($AC$8="COUNT_LT",IF(ISNUMBER(BH45),BH45,0)&lt;$AC$11),AND($AC$8="COUNT_LE",IF(ISNUMBER(BH45),BH45,0)&lt;=$AC$11),AND($AC$8="AND_YES",OR(LOWER(LEFT(BH45&amp;"",2))="да",BH45=1),OR(LOWER(LEFT(CM45&amp;"",2))="да",CM45=1)),AND($AC$8="OR_YES",OR(OR(LOWER(LEFT(BH45&amp;"",2))="да",BH45=1),OR(LOWER(LEFT(CM45&amp;"",2))="да",CM45=1)))),$AC$14,$AC$15))))))))))</f>
        <v/>
      </c>
      <c r="AD45" s="70" t="str">
        <f>IF($A45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45="#FIELD",BI45="",AND(OR($AD$8="CHANGE_PCT_GE",$AD$8="CHANGE_ABS_GE",$AD$8="COUNT_FLAG_RULE",$AD$8="AND_YES",$AD$8="OR_YES"),OR(CN45="#FIELD",CN45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45)))),IF($AD$18="LOW_MU",MAX(Настройки!$B$14,$AD$16),IF($AD$18="NEUTRAL",Настройки!$B$15,IF($AD$18="IGNORE","IGNORE",IF(OR(BI45="#FIELD",CN45="#FIELD"),"Поле не найдено","Недостаточно данных")))),IF($AD$8="SIGMOID_INC",MAX(Настройки!$B$14,$AD$16+($AD$17-$AD$16)/(1+EXP(-$AD$12*(IF(ISNUMBER(BI45),BI45,0)-$AD$11)))),IF($AD$8="SIGMOID_DEC",MAX(Настройки!$B$14,$AD$16+($AD$17-$AD$16)/(1+EXP($AD$12*(IF(ISNUMBER(BI45),BI45,0)-$AD$11)))),IF($AD$8="TOP_PERCENT",IF((COUNTIF(INDEX(Данные!$A$7:$CV$106,0,MATCH($AD$9,Данные!$A$6:$CV$6,0)),"&gt;"&amp;IF(ISNUMBER(BI45),BI45,0))+COUNTIFS(INDEX(Данные!$A$7:$CV$106,0,MATCH($AD$9,Данные!$A$6:$CV$6,0)),IF(ISNUMBER(BI45),BI45,0),Данные!$A$7:$A$106,"&lt;"&amp;$A45)+1)/COUNT(INDEX(Данные!$A$7:$CV$106,0,MATCH($AD$9,Данные!$A$6:$CV$6,0)))&lt;=$AD$11,$AD$14,$AD$15),IF($AD$8="MANUAL_MU",MAX(Настройки!$B$14,MIN(1,IF(ISNUMBER(BI45),BI45,0))),IF($AD$8="COUNT_FLAG_RULE",IF(IF(ISNUMBER(BI45),BI45,0)&lt;=$AD$11,$AD$14,IF(IF(ISNUMBER(BI45),BI45,0)&gt;=$AD$12,$AD$15,IF(OR(LOWER(LEFT(CN45&amp;"",2))="да",CN45=1),$AD$13,$AD$15))),IF(OR(AND($AD$8="YES_NO",OR(LOWER(LEFT(BI45&amp;"",2))="да",BI45=1)),AND($AD$8="THRESHOLD_GE",IF(ISNUMBER(BI45),BI45,0)&gt;=$AD$11),AND($AD$8="THRESHOLD_GT",IF(ISNUMBER(BI45),BI45,0)&gt;$AD$11),AND($AD$8="THRESHOLD_LE",IF(ISNUMBER(BI45),BI45,0)&lt;=$AD$11),AND($AD$8="THRESHOLD_LT",IF(ISNUMBER(BI45),BI45,0)&lt;$AD$11),AND($AD$8="CHANGE_PCT_GE",IF(IF(ISNUMBER(CN45),CN45,0)=0,IF(ISNUMBER(BI45),BI45,0)&gt;0,(IF(ISNUMBER(BI45),BI45,0)-IF(ISNUMBER(CN45),CN45,0))/ABS(IF(ISNUMBER(CN45),CN45,0))&gt;=$AD$11)),AND($AD$8="CHANGE_ABS_GE",ABS(IF(ISNUMBER(BI45),BI45,0)-IF(ISNUMBER(CN45),CN45,0))&gt;=$AD$11),AND($AD$8="COUNT_LT",IF(ISNUMBER(BI45),BI45,0)&lt;$AD$11),AND($AD$8="COUNT_LE",IF(ISNUMBER(BI45),BI45,0)&lt;=$AD$11),AND($AD$8="AND_YES",OR(LOWER(LEFT(BI45&amp;"",2))="да",BI45=1),OR(LOWER(LEFT(CN45&amp;"",2))="да",CN45=1)),AND($AD$8="OR_YES",OR(OR(LOWER(LEFT(BI45&amp;"",2))="да",BI45=1),OR(LOWER(LEFT(CN45&amp;"",2))="да",CN45=1)))),$AD$14,$AD$15))))))))))</f>
        <v/>
      </c>
      <c r="AE45" s="71" t="str">
        <f>IF($A45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45="#FIELD",BJ45="",AND(OR($AE$8="CHANGE_PCT_GE",$AE$8="CHANGE_ABS_GE",$AE$8="COUNT_FLAG_RULE",$AE$8="AND_YES",$AE$8="OR_YES"),OR(CO45="#FIELD",CO45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45)))),IF($AE$18="LOW_MU",MAX(Настройки!$B$14,$AE$16),IF($AE$18="NEUTRAL",Настройки!$B$15,IF($AE$18="IGNORE","IGNORE",IF(OR(BJ45="#FIELD",CO45="#FIELD"),"Поле не найдено","Недостаточно данных")))),IF($AE$8="SIGMOID_INC",MAX(Настройки!$B$14,$AE$16+($AE$17-$AE$16)/(1+EXP(-$AE$12*(IF(ISNUMBER(BJ45),BJ45,0)-$AE$11)))),IF($AE$8="SIGMOID_DEC",MAX(Настройки!$B$14,$AE$16+($AE$17-$AE$16)/(1+EXP($AE$12*(IF(ISNUMBER(BJ45),BJ45,0)-$AE$11)))),IF($AE$8="TOP_PERCENT",IF((COUNTIF(INDEX(Данные!$A$7:$CV$106,0,MATCH($AE$9,Данные!$A$6:$CV$6,0)),"&gt;"&amp;IF(ISNUMBER(BJ45),BJ45,0))+COUNTIFS(INDEX(Данные!$A$7:$CV$106,0,MATCH($AE$9,Данные!$A$6:$CV$6,0)),IF(ISNUMBER(BJ45),BJ45,0),Данные!$A$7:$A$106,"&lt;"&amp;$A45)+1)/COUNT(INDEX(Данные!$A$7:$CV$106,0,MATCH($AE$9,Данные!$A$6:$CV$6,0)))&lt;=$AE$11,$AE$14,$AE$15),IF($AE$8="MANUAL_MU",MAX(Настройки!$B$14,MIN(1,IF(ISNUMBER(BJ45),BJ45,0))),IF($AE$8="COUNT_FLAG_RULE",IF(IF(ISNUMBER(BJ45),BJ45,0)&lt;=$AE$11,$AE$14,IF(IF(ISNUMBER(BJ45),BJ45,0)&gt;=$AE$12,$AE$15,IF(OR(LOWER(LEFT(CO45&amp;"",2))="да",CO45=1),$AE$13,$AE$15))),IF(OR(AND($AE$8="YES_NO",OR(LOWER(LEFT(BJ45&amp;"",2))="да",BJ45=1)),AND($AE$8="THRESHOLD_GE",IF(ISNUMBER(BJ45),BJ45,0)&gt;=$AE$11),AND($AE$8="THRESHOLD_GT",IF(ISNUMBER(BJ45),BJ45,0)&gt;$AE$11),AND($AE$8="THRESHOLD_LE",IF(ISNUMBER(BJ45),BJ45,0)&lt;=$AE$11),AND($AE$8="THRESHOLD_LT",IF(ISNUMBER(BJ45),BJ45,0)&lt;$AE$11),AND($AE$8="CHANGE_PCT_GE",IF(IF(ISNUMBER(CO45),CO45,0)=0,IF(ISNUMBER(BJ45),BJ45,0)&gt;0,(IF(ISNUMBER(BJ45),BJ45,0)-IF(ISNUMBER(CO45),CO45,0))/ABS(IF(ISNUMBER(CO45),CO45,0))&gt;=$AE$11)),AND($AE$8="CHANGE_ABS_GE",ABS(IF(ISNUMBER(BJ45),BJ45,0)-IF(ISNUMBER(CO45),CO45,0))&gt;=$AE$11),AND($AE$8="COUNT_LT",IF(ISNUMBER(BJ45),BJ45,0)&lt;$AE$11),AND($AE$8="COUNT_LE",IF(ISNUMBER(BJ45),BJ45,0)&lt;=$AE$11),AND($AE$8="AND_YES",OR(LOWER(LEFT(BJ45&amp;"",2))="да",BJ45=1),OR(LOWER(LEFT(CO45&amp;"",2))="да",CO45=1)),AND($AE$8="OR_YES",OR(OR(LOWER(LEFT(BJ45&amp;"",2))="да",BJ45=1),OR(LOWER(LEFT(CO45&amp;"",2))="да",CO45=1)))),$AE$14,$AE$15))))))))))</f>
        <v/>
      </c>
      <c r="AF45" s="75"/>
      <c r="AG45" s="76" t="str">
        <f>IF($A45="","",IF($B$4&lt;&gt;"Да","",IF($B$9="","",IF(COUNTIF(Данные!$A$6:$CV$6,$B$9)=0,"#FIELD",INDEX(Данные!$A$7:$CV$106,ROW()-19,MATCH($B$9,Данные!$A$6:$CV$6,0))))))</f>
        <v/>
      </c>
      <c r="AH45" s="76" t="str">
        <f>IF($A45="","",IF($C$4&lt;&gt;"Да","",IF($C$9="","",IF(COUNTIF(Данные!$A$6:$CV$6,$C$9)=0,"#FIELD",INDEX(Данные!$A$7:$CV$106,ROW()-19,MATCH($C$9,Данные!$A$6:$CV$6,0))))))</f>
        <v/>
      </c>
      <c r="AI45" s="76" t="str">
        <f>IF($A45="","",IF($D$4&lt;&gt;"Да","",IF($D$9="","",IF(COUNTIF(Данные!$A$6:$CV$6,$D$9)=0,"#FIELD",INDEX(Данные!$A$7:$CV$106,ROW()-19,MATCH($D$9,Данные!$A$6:$CV$6,0))))))</f>
        <v/>
      </c>
      <c r="AJ45" s="76" t="str">
        <f>IF($A45="","",IF($E$4&lt;&gt;"Да","",IF($E$9="","",IF(COUNTIF(Данные!$A$6:$CV$6,$E$9)=0,"#FIELD",INDEX(Данные!$A$7:$CV$106,ROW()-19,MATCH($E$9,Данные!$A$6:$CV$6,0))))))</f>
        <v/>
      </c>
      <c r="AK45" s="76" t="str">
        <f>IF($A45="","",IF($F$4&lt;&gt;"Да","",IF($F$9="","",IF(COUNTIF(Данные!$A$6:$CV$6,$F$9)=0,"#FIELD",INDEX(Данные!$A$7:$CV$106,ROW()-19,MATCH($F$9,Данные!$A$6:$CV$6,0))))))</f>
        <v/>
      </c>
      <c r="AL45" s="76" t="str">
        <f>IF($A45="","",IF($G$4&lt;&gt;"Да","",IF($G$9="","",IF(COUNTIF(Данные!$A$6:$CV$6,$G$9)=0,"#FIELD",INDEX(Данные!$A$7:$CV$106,ROW()-19,MATCH($G$9,Данные!$A$6:$CV$6,0))))))</f>
        <v/>
      </c>
      <c r="AM45" s="76" t="str">
        <f>IF($A45="","",IF($H$4&lt;&gt;"Да","",IF($H$9="","",IF(COUNTIF(Данные!$A$6:$CV$6,$H$9)=0,"#FIELD",INDEX(Данные!$A$7:$CV$106,ROW()-19,MATCH($H$9,Данные!$A$6:$CV$6,0))))))</f>
        <v/>
      </c>
      <c r="AN45" s="76" t="str">
        <f>IF($A45="","",IF($I$4&lt;&gt;"Да","",IF($I$9="","",IF(COUNTIF(Данные!$A$6:$CV$6,$I$9)=0,"#FIELD",INDEX(Данные!$A$7:$CV$106,ROW()-19,MATCH($I$9,Данные!$A$6:$CV$6,0))))))</f>
        <v/>
      </c>
      <c r="AO45" s="76" t="str">
        <f>IF($A45="","",IF($J$4&lt;&gt;"Да","",IF($J$9="","",IF(COUNTIF(Данные!$A$6:$CV$6,$J$9)=0,"#FIELD",INDEX(Данные!$A$7:$CV$106,ROW()-19,MATCH($J$9,Данные!$A$6:$CV$6,0))))))</f>
        <v/>
      </c>
      <c r="AP45" s="76" t="str">
        <f>IF($A45="","",IF($K$4&lt;&gt;"Да","",IF($K$9="","",IF(COUNTIF(Данные!$A$6:$CV$6,$K$9)=0,"#FIELD",INDEX(Данные!$A$7:$CV$106,ROW()-19,MATCH($K$9,Данные!$A$6:$CV$6,0))))))</f>
        <v/>
      </c>
      <c r="AQ45" s="76" t="str">
        <f>IF($A45="","",IF($L$4&lt;&gt;"Да","",IF($L$9="","",IF(COUNTIF(Данные!$A$6:$CV$6,$L$9)=0,"#FIELD",INDEX(Данные!$A$7:$CV$106,ROW()-19,MATCH($L$9,Данные!$A$6:$CV$6,0))))))</f>
        <v/>
      </c>
      <c r="AR45" s="76" t="str">
        <f>IF($A45="","",IF($M$4&lt;&gt;"Да","",IF($M$9="","",IF(COUNTIF(Данные!$A$6:$CV$6,$M$9)=0,"#FIELD",INDEX(Данные!$A$7:$CV$106,ROW()-19,MATCH($M$9,Данные!$A$6:$CV$6,0))))))</f>
        <v/>
      </c>
      <c r="AS45" s="76" t="str">
        <f>IF($A45="","",IF($N$4&lt;&gt;"Да","",IF($N$9="","",IF(COUNTIF(Данные!$A$6:$CV$6,$N$9)=0,"#FIELD",INDEX(Данные!$A$7:$CV$106,ROW()-19,MATCH($N$9,Данные!$A$6:$CV$6,0))))))</f>
        <v/>
      </c>
      <c r="AT45" s="76" t="str">
        <f>IF($A45="","",IF($O$4&lt;&gt;"Да","",IF($O$9="","",IF(COUNTIF(Данные!$A$6:$CV$6,$O$9)=0,"#FIELD",INDEX(Данные!$A$7:$CV$106,ROW()-19,MATCH($O$9,Данные!$A$6:$CV$6,0))))))</f>
        <v/>
      </c>
      <c r="AU45" s="76" t="str">
        <f>IF($A45="","",IF($P$4&lt;&gt;"Да","",IF($P$9="","",IF(COUNTIF(Данные!$A$6:$CV$6,$P$9)=0,"#FIELD",INDEX(Данные!$A$7:$CV$106,ROW()-19,MATCH($P$9,Данные!$A$6:$CV$6,0))))))</f>
        <v/>
      </c>
      <c r="AV45" s="76" t="str">
        <f>IF($A45="","",IF($Q$4&lt;&gt;"Да","",IF($Q$9="","",IF(COUNTIF(Данные!$A$6:$CV$6,$Q$9)=0,"#FIELD",INDEX(Данные!$A$7:$CV$106,ROW()-19,MATCH($Q$9,Данные!$A$6:$CV$6,0))))))</f>
        <v/>
      </c>
      <c r="AW45" s="76" t="str">
        <f>IF($A45="","",IF($R$4&lt;&gt;"Да","",IF($R$9="","",IF(COUNTIF(Данные!$A$6:$CV$6,$R$9)=0,"#FIELD",INDEX(Данные!$A$7:$CV$106,ROW()-19,MATCH($R$9,Данные!$A$6:$CV$6,0))))))</f>
        <v/>
      </c>
      <c r="AX45" s="76" t="str">
        <f>IF($A45="","",IF($S$4&lt;&gt;"Да","",IF($S$9="","",IF(COUNTIF(Данные!$A$6:$CV$6,$S$9)=0,"#FIELD",INDEX(Данные!$A$7:$CV$106,ROW()-19,MATCH($S$9,Данные!$A$6:$CV$6,0))))))</f>
        <v/>
      </c>
      <c r="AY45" s="76" t="str">
        <f>IF($A45="","",IF($T$4&lt;&gt;"Да","",IF($T$9="","",IF(COUNTIF(Данные!$A$6:$CV$6,$T$9)=0,"#FIELD",INDEX(Данные!$A$7:$CV$106,ROW()-19,MATCH($T$9,Данные!$A$6:$CV$6,0))))))</f>
        <v/>
      </c>
      <c r="AZ45" s="76" t="str">
        <f>IF($A45="","",IF($U$4&lt;&gt;"Да","",IF($U$9="","",IF(COUNTIF(Данные!$A$6:$CV$6,$U$9)=0,"#FIELD",INDEX(Данные!$A$7:$CV$106,ROW()-19,MATCH($U$9,Данные!$A$6:$CV$6,0))))))</f>
        <v/>
      </c>
      <c r="BA45" s="76" t="str">
        <f>IF($A45="","",IF($V$4&lt;&gt;"Да","",IF($V$9="","",IF(COUNTIF(Данные!$A$6:$CV$6,$V$9)=0,"#FIELD",INDEX(Данные!$A$7:$CV$106,ROW()-19,MATCH($V$9,Данные!$A$6:$CV$6,0))))))</f>
        <v/>
      </c>
      <c r="BB45" s="76" t="str">
        <f>IF($A45="","",IF($W$4&lt;&gt;"Да","",IF($W$9="","",IF(COUNTIF(Данные!$A$6:$CV$6,$W$9)=0,"#FIELD",INDEX(Данные!$A$7:$CV$106,ROW()-19,MATCH($W$9,Данные!$A$6:$CV$6,0))))))</f>
        <v/>
      </c>
      <c r="BC45" s="76" t="str">
        <f>IF($A45="","",IF($X$4&lt;&gt;"Да","",IF($X$9="","",IF(COUNTIF(Данные!$A$6:$CV$6,$X$9)=0,"#FIELD",INDEX(Данные!$A$7:$CV$106,ROW()-19,MATCH($X$9,Данные!$A$6:$CV$6,0))))))</f>
        <v/>
      </c>
      <c r="BD45" s="76" t="str">
        <f>IF($A45="","",IF($Y$4&lt;&gt;"Да","",IF($Y$9="","",IF(COUNTIF(Данные!$A$6:$CV$6,$Y$9)=0,"#FIELD",INDEX(Данные!$A$7:$CV$106,ROW()-19,MATCH($Y$9,Данные!$A$6:$CV$6,0))))))</f>
        <v/>
      </c>
      <c r="BE45" s="76" t="str">
        <f>IF($A45="","",IF($Z$4&lt;&gt;"Да","",IF($Z$9="","",IF(COUNTIF(Данные!$A$6:$CV$6,$Z$9)=0,"#FIELD",INDEX(Данные!$A$7:$CV$106,ROW()-19,MATCH($Z$9,Данные!$A$6:$CV$6,0))))))</f>
        <v/>
      </c>
      <c r="BF45" s="76" t="str">
        <f>IF($A45="","",IF($AA$4&lt;&gt;"Да","",IF($AA$9="","",IF(COUNTIF(Данные!$A$6:$CV$6,$AA$9)=0,"#FIELD",INDEX(Данные!$A$7:$CV$106,ROW()-19,MATCH($AA$9,Данные!$A$6:$CV$6,0))))))</f>
        <v/>
      </c>
      <c r="BG45" s="76" t="str">
        <f>IF($A45="","",IF($AB$4&lt;&gt;"Да","",IF($AB$9="","",IF(COUNTIF(Данные!$A$6:$CV$6,$AB$9)=0,"#FIELD",INDEX(Данные!$A$7:$CV$106,ROW()-19,MATCH($AB$9,Данные!$A$6:$CV$6,0))))))</f>
        <v/>
      </c>
      <c r="BH45" s="76" t="str">
        <f>IF($A45="","",IF($AC$4&lt;&gt;"Да","",IF($AC$9="","",IF(COUNTIF(Данные!$A$6:$CV$6,$AC$9)=0,"#FIELD",INDEX(Данные!$A$7:$CV$106,ROW()-19,MATCH($AC$9,Данные!$A$6:$CV$6,0))))))</f>
        <v/>
      </c>
      <c r="BI45" s="76" t="str">
        <f>IF($A45="","",IF($AD$4&lt;&gt;"Да","",IF($AD$9="","",IF(COUNTIF(Данные!$A$6:$CV$6,$AD$9)=0,"#FIELD",INDEX(Данные!$A$7:$CV$106,ROW()-19,MATCH($AD$9,Данные!$A$6:$CV$6,0))))))</f>
        <v/>
      </c>
      <c r="BJ45" s="76" t="str">
        <f>IF($A45="","",IF($AE$4&lt;&gt;"Да","",IF($AE$9="","",IF(COUNTIF(Данные!$A$6:$CV$6,$AE$9)=0,"#FIELD",INDEX(Данные!$A$7:$CV$106,ROW()-19,MATCH($AE$9,Данные!$A$6:$CV$6,0))))))</f>
        <v/>
      </c>
      <c r="BK45" s="76"/>
      <c r="BL45" s="76" t="str">
        <f>IF($A45="","",IF($B$4&lt;&gt;"Да","",IF($B$10="","",IF(COUNTIF(Данные!$A$6:$CV$6,$B$10)=0,"#FIELD",INDEX(Данные!$A$7:$CV$106,ROW()-19,MATCH($B$10,Данные!$A$6:$CV$6,0))))))</f>
        <v/>
      </c>
      <c r="BM45" s="76" t="str">
        <f>IF($A45="","",IF($C$4&lt;&gt;"Да","",IF($C$10="","",IF(COUNTIF(Данные!$A$6:$CV$6,$C$10)=0,"#FIELD",INDEX(Данные!$A$7:$CV$106,ROW()-19,MATCH($C$10,Данные!$A$6:$CV$6,0))))))</f>
        <v/>
      </c>
      <c r="BN45" s="76" t="str">
        <f>IF($A45="","",IF($D$4&lt;&gt;"Да","",IF($D$10="","",IF(COUNTIF(Данные!$A$6:$CV$6,$D$10)=0,"#FIELD",INDEX(Данные!$A$7:$CV$106,ROW()-19,MATCH($D$10,Данные!$A$6:$CV$6,0))))))</f>
        <v/>
      </c>
      <c r="BO45" s="76" t="str">
        <f>IF($A45="","",IF($E$4&lt;&gt;"Да","",IF($E$10="","",IF(COUNTIF(Данные!$A$6:$CV$6,$E$10)=0,"#FIELD",INDEX(Данные!$A$7:$CV$106,ROW()-19,MATCH($E$10,Данные!$A$6:$CV$6,0))))))</f>
        <v/>
      </c>
      <c r="BP45" s="76" t="str">
        <f>IF($A45="","",IF($F$4&lt;&gt;"Да","",IF($F$10="","",IF(COUNTIF(Данные!$A$6:$CV$6,$F$10)=0,"#FIELD",INDEX(Данные!$A$7:$CV$106,ROW()-19,MATCH($F$10,Данные!$A$6:$CV$6,0))))))</f>
        <v/>
      </c>
      <c r="BQ45" s="76" t="str">
        <f>IF($A45="","",IF($G$4&lt;&gt;"Да","",IF($G$10="","",IF(COUNTIF(Данные!$A$6:$CV$6,$G$10)=0,"#FIELD",INDEX(Данные!$A$7:$CV$106,ROW()-19,MATCH($G$10,Данные!$A$6:$CV$6,0))))))</f>
        <v/>
      </c>
      <c r="BR45" s="76" t="str">
        <f>IF($A45="","",IF($H$4&lt;&gt;"Да","",IF($H$10="","",IF(COUNTIF(Данные!$A$6:$CV$6,$H$10)=0,"#FIELD",INDEX(Данные!$A$7:$CV$106,ROW()-19,MATCH($H$10,Данные!$A$6:$CV$6,0))))))</f>
        <v/>
      </c>
      <c r="BS45" s="76" t="str">
        <f>IF($A45="","",IF($I$4&lt;&gt;"Да","",IF($I$10="","",IF(COUNTIF(Данные!$A$6:$CV$6,$I$10)=0,"#FIELD",INDEX(Данные!$A$7:$CV$106,ROW()-19,MATCH($I$10,Данные!$A$6:$CV$6,0))))))</f>
        <v/>
      </c>
      <c r="BT45" s="76" t="str">
        <f>IF($A45="","",IF($J$4&lt;&gt;"Да","",IF($J$10="","",IF(COUNTIF(Данные!$A$6:$CV$6,$J$10)=0,"#FIELD",INDEX(Данные!$A$7:$CV$106,ROW()-19,MATCH($J$10,Данные!$A$6:$CV$6,0))))))</f>
        <v/>
      </c>
      <c r="BU45" s="76" t="str">
        <f>IF($A45="","",IF($K$4&lt;&gt;"Да","",IF($K$10="","",IF(COUNTIF(Данные!$A$6:$CV$6,$K$10)=0,"#FIELD",INDEX(Данные!$A$7:$CV$106,ROW()-19,MATCH($K$10,Данные!$A$6:$CV$6,0))))))</f>
        <v/>
      </c>
      <c r="BV45" s="76" t="str">
        <f>IF($A45="","",IF($L$4&lt;&gt;"Да","",IF($L$10="","",IF(COUNTIF(Данные!$A$6:$CV$6,$L$10)=0,"#FIELD",INDEX(Данные!$A$7:$CV$106,ROW()-19,MATCH($L$10,Данные!$A$6:$CV$6,0))))))</f>
        <v/>
      </c>
      <c r="BW45" s="76" t="str">
        <f>IF($A45="","",IF($M$4&lt;&gt;"Да","",IF($M$10="","",IF(COUNTIF(Данные!$A$6:$CV$6,$M$10)=0,"#FIELD",INDEX(Данные!$A$7:$CV$106,ROW()-19,MATCH($M$10,Данные!$A$6:$CV$6,0))))))</f>
        <v/>
      </c>
      <c r="BX45" s="76" t="str">
        <f>IF($A45="","",IF($N$4&lt;&gt;"Да","",IF($N$10="","",IF(COUNTIF(Данные!$A$6:$CV$6,$N$10)=0,"#FIELD",INDEX(Данные!$A$7:$CV$106,ROW()-19,MATCH($N$10,Данные!$A$6:$CV$6,0))))))</f>
        <v/>
      </c>
      <c r="BY45" s="76" t="str">
        <f>IF($A45="","",IF($O$4&lt;&gt;"Да","",IF($O$10="","",IF(COUNTIF(Данные!$A$6:$CV$6,$O$10)=0,"#FIELD",INDEX(Данные!$A$7:$CV$106,ROW()-19,MATCH($O$10,Данные!$A$6:$CV$6,0))))))</f>
        <v/>
      </c>
      <c r="BZ45" s="76" t="str">
        <f>IF($A45="","",IF($P$4&lt;&gt;"Да","",IF($P$10="","",IF(COUNTIF(Данные!$A$6:$CV$6,$P$10)=0,"#FIELD",INDEX(Данные!$A$7:$CV$106,ROW()-19,MATCH($P$10,Данные!$A$6:$CV$6,0))))))</f>
        <v/>
      </c>
      <c r="CA45" s="76" t="str">
        <f>IF($A45="","",IF($Q$4&lt;&gt;"Да","",IF($Q$10="","",IF(COUNTIF(Данные!$A$6:$CV$6,$Q$10)=0,"#FIELD",INDEX(Данные!$A$7:$CV$106,ROW()-19,MATCH($Q$10,Данные!$A$6:$CV$6,0))))))</f>
        <v/>
      </c>
      <c r="CB45" s="76" t="str">
        <f>IF($A45="","",IF($R$4&lt;&gt;"Да","",IF($R$10="","",IF(COUNTIF(Данные!$A$6:$CV$6,$R$10)=0,"#FIELD",INDEX(Данные!$A$7:$CV$106,ROW()-19,MATCH($R$10,Данные!$A$6:$CV$6,0))))))</f>
        <v/>
      </c>
      <c r="CC45" s="76" t="str">
        <f>IF($A45="","",IF($S$4&lt;&gt;"Да","",IF($S$10="","",IF(COUNTIF(Данные!$A$6:$CV$6,$S$10)=0,"#FIELD",INDEX(Данные!$A$7:$CV$106,ROW()-19,MATCH($S$10,Данные!$A$6:$CV$6,0))))))</f>
        <v/>
      </c>
      <c r="CD45" s="76" t="str">
        <f>IF($A45="","",IF($T$4&lt;&gt;"Да","",IF($T$10="","",IF(COUNTIF(Данные!$A$6:$CV$6,$T$10)=0,"#FIELD",INDEX(Данные!$A$7:$CV$106,ROW()-19,MATCH($T$10,Данные!$A$6:$CV$6,0))))))</f>
        <v/>
      </c>
      <c r="CE45" s="76" t="str">
        <f>IF($A45="","",IF($U$4&lt;&gt;"Да","",IF($U$10="","",IF(COUNTIF(Данные!$A$6:$CV$6,$U$10)=0,"#FIELD",INDEX(Данные!$A$7:$CV$106,ROW()-19,MATCH($U$10,Данные!$A$6:$CV$6,0))))))</f>
        <v/>
      </c>
      <c r="CF45" s="76" t="str">
        <f>IF($A45="","",IF($V$4&lt;&gt;"Да","",IF($V$10="","",IF(COUNTIF(Данные!$A$6:$CV$6,$V$10)=0,"#FIELD",INDEX(Данные!$A$7:$CV$106,ROW()-19,MATCH($V$10,Данные!$A$6:$CV$6,0))))))</f>
        <v/>
      </c>
      <c r="CG45" s="76" t="str">
        <f>IF($A45="","",IF($W$4&lt;&gt;"Да","",IF($W$10="","",IF(COUNTIF(Данные!$A$6:$CV$6,$W$10)=0,"#FIELD",INDEX(Данные!$A$7:$CV$106,ROW()-19,MATCH($W$10,Данные!$A$6:$CV$6,0))))))</f>
        <v/>
      </c>
      <c r="CH45" s="76" t="str">
        <f>IF($A45="","",IF($X$4&lt;&gt;"Да","",IF($X$10="","",IF(COUNTIF(Данные!$A$6:$CV$6,$X$10)=0,"#FIELD",INDEX(Данные!$A$7:$CV$106,ROW()-19,MATCH($X$10,Данные!$A$6:$CV$6,0))))))</f>
        <v/>
      </c>
      <c r="CI45" s="76" t="str">
        <f>IF($A45="","",IF($Y$4&lt;&gt;"Да","",IF($Y$10="","",IF(COUNTIF(Данные!$A$6:$CV$6,$Y$10)=0,"#FIELD",INDEX(Данные!$A$7:$CV$106,ROW()-19,MATCH($Y$10,Данные!$A$6:$CV$6,0))))))</f>
        <v/>
      </c>
      <c r="CJ45" s="76" t="str">
        <f>IF($A45="","",IF($Z$4&lt;&gt;"Да","",IF($Z$10="","",IF(COUNTIF(Данные!$A$6:$CV$6,$Z$10)=0,"#FIELD",INDEX(Данные!$A$7:$CV$106,ROW()-19,MATCH($Z$10,Данные!$A$6:$CV$6,0))))))</f>
        <v/>
      </c>
      <c r="CK45" s="76" t="str">
        <f>IF($A45="","",IF($AA$4&lt;&gt;"Да","",IF($AA$10="","",IF(COUNTIF(Данные!$A$6:$CV$6,$AA$10)=0,"#FIELD",INDEX(Данные!$A$7:$CV$106,ROW()-19,MATCH($AA$10,Данные!$A$6:$CV$6,0))))))</f>
        <v/>
      </c>
      <c r="CL45" s="76" t="str">
        <f>IF($A45="","",IF($AB$4&lt;&gt;"Да","",IF($AB$10="","",IF(COUNTIF(Данные!$A$6:$CV$6,$AB$10)=0,"#FIELD",INDEX(Данные!$A$7:$CV$106,ROW()-19,MATCH($AB$10,Данные!$A$6:$CV$6,0))))))</f>
        <v/>
      </c>
      <c r="CM45" s="76" t="str">
        <f>IF($A45="","",IF($AC$4&lt;&gt;"Да","",IF($AC$10="","",IF(COUNTIF(Данные!$A$6:$CV$6,$AC$10)=0,"#FIELD",INDEX(Данные!$A$7:$CV$106,ROW()-19,MATCH($AC$10,Данные!$A$6:$CV$6,0))))))</f>
        <v/>
      </c>
      <c r="CN45" s="76" t="str">
        <f>IF($A45="","",IF($AD$4&lt;&gt;"Да","",IF($AD$10="","",IF(COUNTIF(Данные!$A$6:$CV$6,$AD$10)=0,"#FIELD",INDEX(Данные!$A$7:$CV$106,ROW()-19,MATCH($AD$10,Данные!$A$6:$CV$6,0))))))</f>
        <v/>
      </c>
      <c r="CO45" s="77" t="str">
        <f>IF($A45="","",IF($AE$4&lt;&gt;"Да","",IF($AE$10="","",IF(COUNTIF(Данные!$A$6:$CV$6,$AE$10)=0,"#FIELD",INDEX(Данные!$A$7:$CV$106,ROW()-19,MATCH($AE$10,Данные!$A$6:$CV$6,0))))))</f>
        <v/>
      </c>
    </row>
    <row r="46" spans="1:93">
      <c r="A46" s="24" t="str">
        <f>IF(Данные!A33="","",Данные!A33)</f>
        <v/>
      </c>
      <c r="B46" s="19" t="str">
        <f>IF($A46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46="#FIELD",AG46="",AND(OR($B$8="CHANGE_PCT_GE",$B$8="CHANGE_ABS_GE",$B$8="COUNT_FLAG_RULE",$B$8="AND_YES",$B$8="OR_YES"),OR(BL46="#FIELD",BL46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46)))),IF($B$18="LOW_MU",MAX(Настройки!$B$14,$B$16),IF($B$18="NEUTRAL",Настройки!$B$15,IF($B$18="IGNORE","IGNORE",IF(OR(AG46="#FIELD",BL46="#FIELD"),"Поле не найдено","Недостаточно данных")))),IF($B$8="SIGMOID_INC",MAX(Настройки!$B$14,$B$16+($B$17-$B$16)/(1+EXP(-$B$12*(IF(ISNUMBER(AG46),AG46,0)-$B$11)))),IF($B$8="SIGMOID_DEC",MAX(Настройки!$B$14,$B$16+($B$17-$B$16)/(1+EXP($B$12*(IF(ISNUMBER(AG46),AG46,0)-$B$11)))),IF($B$8="TOP_PERCENT",IF((COUNTIF(INDEX(Данные!$A$7:$CV$106,0,MATCH($B$9,Данные!$A$6:$CV$6,0)),"&gt;"&amp;IF(ISNUMBER(AG46),AG46,0))+COUNTIFS(INDEX(Данные!$A$7:$CV$106,0,MATCH($B$9,Данные!$A$6:$CV$6,0)),IF(ISNUMBER(AG46),AG46,0),Данные!$A$7:$A$106,"&lt;"&amp;$A46)+1)/COUNT(INDEX(Данные!$A$7:$CV$106,0,MATCH($B$9,Данные!$A$6:$CV$6,0)))&lt;=$B$11,$B$14,$B$15),IF($B$8="MANUAL_MU",MAX(Настройки!$B$14,MIN(1,IF(ISNUMBER(AG46),AG46,0))),IF($B$8="COUNT_FLAG_RULE",IF(IF(ISNUMBER(AG46),AG46,0)&lt;=$B$11,$B$14,IF(IF(ISNUMBER(AG46),AG46,0)&gt;=$B$12,$B$15,IF(OR(LOWER(LEFT(BL46&amp;"",2))="да",BL46=1),$B$13,$B$15))),IF(OR(AND($B$8="YES_NO",OR(LOWER(LEFT(AG46&amp;"",2))="да",AG46=1)),AND($B$8="THRESHOLD_GE",IF(ISNUMBER(AG46),AG46,0)&gt;=$B$11),AND($B$8="THRESHOLD_GT",IF(ISNUMBER(AG46),AG46,0)&gt;$B$11),AND($B$8="THRESHOLD_LE",IF(ISNUMBER(AG46),AG46,0)&lt;=$B$11),AND($B$8="THRESHOLD_LT",IF(ISNUMBER(AG46),AG46,0)&lt;$B$11),AND($B$8="CHANGE_PCT_GE",IF(IF(ISNUMBER(BL46),BL46,0)=0,IF(ISNUMBER(AG46),AG46,0)&gt;0,(IF(ISNUMBER(AG46),AG46,0)-IF(ISNUMBER(BL46),BL46,0))/ABS(IF(ISNUMBER(BL46),BL46,0))&gt;=$B$11)),AND($B$8="CHANGE_ABS_GE",ABS(IF(ISNUMBER(AG46),AG46,0)-IF(ISNUMBER(BL46),BL46,0))&gt;=$B$11),AND($B$8="COUNT_LT",IF(ISNUMBER(AG46),AG46,0)&lt;$B$11),AND($B$8="COUNT_LE",IF(ISNUMBER(AG46),AG46,0)&lt;=$B$11),AND($B$8="AND_YES",OR(LOWER(LEFT(AG46&amp;"",2))="да",AG46=1),OR(LOWER(LEFT(BL46&amp;"",2))="да",BL46=1)),AND($B$8="OR_YES",OR(OR(LOWER(LEFT(AG46&amp;"",2))="да",AG46=1),OR(LOWER(LEFT(BL46&amp;"",2))="да",BL46=1)))),$B$14,$B$15))))))))))</f>
        <v/>
      </c>
      <c r="C46" s="19" t="str">
        <f>IF($A46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46="#FIELD",AH46="",AND(OR($C$8="CHANGE_PCT_GE",$C$8="CHANGE_ABS_GE",$C$8="COUNT_FLAG_RULE",$C$8="AND_YES",$C$8="OR_YES"),OR(BM46="#FIELD",BM46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46)))),IF($C$18="LOW_MU",MAX(Настройки!$B$14,$C$16),IF($C$18="NEUTRAL",Настройки!$B$15,IF($C$18="IGNORE","IGNORE",IF(OR(AH46="#FIELD",BM46="#FIELD"),"Поле не найдено","Недостаточно данных")))),IF($C$8="SIGMOID_INC",MAX(Настройки!$B$14,$C$16+($C$17-$C$16)/(1+EXP(-$C$12*(IF(ISNUMBER(AH46),AH46,0)-$C$11)))),IF($C$8="SIGMOID_DEC",MAX(Настройки!$B$14,$C$16+($C$17-$C$16)/(1+EXP($C$12*(IF(ISNUMBER(AH46),AH46,0)-$C$11)))),IF($C$8="TOP_PERCENT",IF((COUNTIF(INDEX(Данные!$A$7:$CV$106,0,MATCH($C$9,Данные!$A$6:$CV$6,0)),"&gt;"&amp;IF(ISNUMBER(AH46),AH46,0))+COUNTIFS(INDEX(Данные!$A$7:$CV$106,0,MATCH($C$9,Данные!$A$6:$CV$6,0)),IF(ISNUMBER(AH46),AH46,0),Данные!$A$7:$A$106,"&lt;"&amp;$A46)+1)/COUNT(INDEX(Данные!$A$7:$CV$106,0,MATCH($C$9,Данные!$A$6:$CV$6,0)))&lt;=$C$11,$C$14,$C$15),IF($C$8="MANUAL_MU",MAX(Настройки!$B$14,MIN(1,IF(ISNUMBER(AH46),AH46,0))),IF($C$8="COUNT_FLAG_RULE",IF(IF(ISNUMBER(AH46),AH46,0)&lt;=$C$11,$C$14,IF(IF(ISNUMBER(AH46),AH46,0)&gt;=$C$12,$C$15,IF(OR(LOWER(LEFT(BM46&amp;"",2))="да",BM46=1),$C$13,$C$15))),IF(OR(AND($C$8="YES_NO",OR(LOWER(LEFT(AH46&amp;"",2))="да",AH46=1)),AND($C$8="THRESHOLD_GE",IF(ISNUMBER(AH46),AH46,0)&gt;=$C$11),AND($C$8="THRESHOLD_GT",IF(ISNUMBER(AH46),AH46,0)&gt;$C$11),AND($C$8="THRESHOLD_LE",IF(ISNUMBER(AH46),AH46,0)&lt;=$C$11),AND($C$8="THRESHOLD_LT",IF(ISNUMBER(AH46),AH46,0)&lt;$C$11),AND($C$8="CHANGE_PCT_GE",IF(IF(ISNUMBER(BM46),BM46,0)=0,IF(ISNUMBER(AH46),AH46,0)&gt;0,(IF(ISNUMBER(AH46),AH46,0)-IF(ISNUMBER(BM46),BM46,0))/ABS(IF(ISNUMBER(BM46),BM46,0))&gt;=$C$11)),AND($C$8="CHANGE_ABS_GE",ABS(IF(ISNUMBER(AH46),AH46,0)-IF(ISNUMBER(BM46),BM46,0))&gt;=$C$11),AND($C$8="COUNT_LT",IF(ISNUMBER(AH46),AH46,0)&lt;$C$11),AND($C$8="COUNT_LE",IF(ISNUMBER(AH46),AH46,0)&lt;=$C$11),AND($C$8="AND_YES",OR(LOWER(LEFT(AH46&amp;"",2))="да",AH46=1),OR(LOWER(LEFT(BM46&amp;"",2))="да",BM46=1)),AND($C$8="OR_YES",OR(OR(LOWER(LEFT(AH46&amp;"",2))="да",AH46=1),OR(LOWER(LEFT(BM46&amp;"",2))="да",BM46=1)))),$C$14,$C$15))))))))))</f>
        <v/>
      </c>
      <c r="D46" s="19" t="str">
        <f>IF($A46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46="#FIELD",AI46="",AND(OR($D$8="CHANGE_PCT_GE",$D$8="CHANGE_ABS_GE",$D$8="COUNT_FLAG_RULE",$D$8="AND_YES",$D$8="OR_YES"),OR(BN46="#FIELD",BN46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46)))),IF($D$18="LOW_MU",MAX(Настройки!$B$14,$D$16),IF($D$18="NEUTRAL",Настройки!$B$15,IF($D$18="IGNORE","IGNORE",IF(OR(AI46="#FIELD",BN46="#FIELD"),"Поле не найдено","Недостаточно данных")))),IF($D$8="SIGMOID_INC",MAX(Настройки!$B$14,$D$16+($D$17-$D$16)/(1+EXP(-$D$12*(IF(ISNUMBER(AI46),AI46,0)-$D$11)))),IF($D$8="SIGMOID_DEC",MAX(Настройки!$B$14,$D$16+($D$17-$D$16)/(1+EXP($D$12*(IF(ISNUMBER(AI46),AI46,0)-$D$11)))),IF($D$8="TOP_PERCENT",IF((COUNTIF(INDEX(Данные!$A$7:$CV$106,0,MATCH($D$9,Данные!$A$6:$CV$6,0)),"&gt;"&amp;IF(ISNUMBER(AI46),AI46,0))+COUNTIFS(INDEX(Данные!$A$7:$CV$106,0,MATCH($D$9,Данные!$A$6:$CV$6,0)),IF(ISNUMBER(AI46),AI46,0),Данные!$A$7:$A$106,"&lt;"&amp;$A46)+1)/COUNT(INDEX(Данные!$A$7:$CV$106,0,MATCH($D$9,Данные!$A$6:$CV$6,0)))&lt;=$D$11,$D$14,$D$15),IF($D$8="MANUAL_MU",MAX(Настройки!$B$14,MIN(1,IF(ISNUMBER(AI46),AI46,0))),IF($D$8="COUNT_FLAG_RULE",IF(IF(ISNUMBER(AI46),AI46,0)&lt;=$D$11,$D$14,IF(IF(ISNUMBER(AI46),AI46,0)&gt;=$D$12,$D$15,IF(OR(LOWER(LEFT(BN46&amp;"",2))="да",BN46=1),$D$13,$D$15))),IF(OR(AND($D$8="YES_NO",OR(LOWER(LEFT(AI46&amp;"",2))="да",AI46=1)),AND($D$8="THRESHOLD_GE",IF(ISNUMBER(AI46),AI46,0)&gt;=$D$11),AND($D$8="THRESHOLD_GT",IF(ISNUMBER(AI46),AI46,0)&gt;$D$11),AND($D$8="THRESHOLD_LE",IF(ISNUMBER(AI46),AI46,0)&lt;=$D$11),AND($D$8="THRESHOLD_LT",IF(ISNUMBER(AI46),AI46,0)&lt;$D$11),AND($D$8="CHANGE_PCT_GE",IF(IF(ISNUMBER(BN46),BN46,0)=0,IF(ISNUMBER(AI46),AI46,0)&gt;0,(IF(ISNUMBER(AI46),AI46,0)-IF(ISNUMBER(BN46),BN46,0))/ABS(IF(ISNUMBER(BN46),BN46,0))&gt;=$D$11)),AND($D$8="CHANGE_ABS_GE",ABS(IF(ISNUMBER(AI46),AI46,0)-IF(ISNUMBER(BN46),BN46,0))&gt;=$D$11),AND($D$8="COUNT_LT",IF(ISNUMBER(AI46),AI46,0)&lt;$D$11),AND($D$8="COUNT_LE",IF(ISNUMBER(AI46),AI46,0)&lt;=$D$11),AND($D$8="AND_YES",OR(LOWER(LEFT(AI46&amp;"",2))="да",AI46=1),OR(LOWER(LEFT(BN46&amp;"",2))="да",BN46=1)),AND($D$8="OR_YES",OR(OR(LOWER(LEFT(AI46&amp;"",2))="да",AI46=1),OR(LOWER(LEFT(BN46&amp;"",2))="да",BN46=1)))),$D$14,$D$15))))))))))</f>
        <v/>
      </c>
      <c r="E46" s="19" t="str">
        <f>IF($A46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46="#FIELD",AJ46="",AND(OR($E$8="CHANGE_PCT_GE",$E$8="CHANGE_ABS_GE",$E$8="COUNT_FLAG_RULE",$E$8="AND_YES",$E$8="OR_YES"),OR(BO46="#FIELD",BO46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46)))),IF($E$18="LOW_MU",MAX(Настройки!$B$14,$E$16),IF($E$18="NEUTRAL",Настройки!$B$15,IF($E$18="IGNORE","IGNORE",IF(OR(AJ46="#FIELD",BO46="#FIELD"),"Поле не найдено","Недостаточно данных")))),IF($E$8="SIGMOID_INC",MAX(Настройки!$B$14,$E$16+($E$17-$E$16)/(1+EXP(-$E$12*(IF(ISNUMBER(AJ46),AJ46,0)-$E$11)))),IF($E$8="SIGMOID_DEC",MAX(Настройки!$B$14,$E$16+($E$17-$E$16)/(1+EXP($E$12*(IF(ISNUMBER(AJ46),AJ46,0)-$E$11)))),IF($E$8="TOP_PERCENT",IF((COUNTIF(INDEX(Данные!$A$7:$CV$106,0,MATCH($E$9,Данные!$A$6:$CV$6,0)),"&gt;"&amp;IF(ISNUMBER(AJ46),AJ46,0))+COUNTIFS(INDEX(Данные!$A$7:$CV$106,0,MATCH($E$9,Данные!$A$6:$CV$6,0)),IF(ISNUMBER(AJ46),AJ46,0),Данные!$A$7:$A$106,"&lt;"&amp;$A46)+1)/COUNT(INDEX(Данные!$A$7:$CV$106,0,MATCH($E$9,Данные!$A$6:$CV$6,0)))&lt;=$E$11,$E$14,$E$15),IF($E$8="MANUAL_MU",MAX(Настройки!$B$14,MIN(1,IF(ISNUMBER(AJ46),AJ46,0))),IF($E$8="COUNT_FLAG_RULE",IF(IF(ISNUMBER(AJ46),AJ46,0)&lt;=$E$11,$E$14,IF(IF(ISNUMBER(AJ46),AJ46,0)&gt;=$E$12,$E$15,IF(OR(LOWER(LEFT(BO46&amp;"",2))="да",BO46=1),$E$13,$E$15))),IF(OR(AND($E$8="YES_NO",OR(LOWER(LEFT(AJ46&amp;"",2))="да",AJ46=1)),AND($E$8="THRESHOLD_GE",IF(ISNUMBER(AJ46),AJ46,0)&gt;=$E$11),AND($E$8="THRESHOLD_GT",IF(ISNUMBER(AJ46),AJ46,0)&gt;$E$11),AND($E$8="THRESHOLD_LE",IF(ISNUMBER(AJ46),AJ46,0)&lt;=$E$11),AND($E$8="THRESHOLD_LT",IF(ISNUMBER(AJ46),AJ46,0)&lt;$E$11),AND($E$8="CHANGE_PCT_GE",IF(IF(ISNUMBER(BO46),BO46,0)=0,IF(ISNUMBER(AJ46),AJ46,0)&gt;0,(IF(ISNUMBER(AJ46),AJ46,0)-IF(ISNUMBER(BO46),BO46,0))/ABS(IF(ISNUMBER(BO46),BO46,0))&gt;=$E$11)),AND($E$8="CHANGE_ABS_GE",ABS(IF(ISNUMBER(AJ46),AJ46,0)-IF(ISNUMBER(BO46),BO46,0))&gt;=$E$11),AND($E$8="COUNT_LT",IF(ISNUMBER(AJ46),AJ46,0)&lt;$E$11),AND($E$8="COUNT_LE",IF(ISNUMBER(AJ46),AJ46,0)&lt;=$E$11),AND($E$8="AND_YES",OR(LOWER(LEFT(AJ46&amp;"",2))="да",AJ46=1),OR(LOWER(LEFT(BO46&amp;"",2))="да",BO46=1)),AND($E$8="OR_YES",OR(OR(LOWER(LEFT(AJ46&amp;"",2))="да",AJ46=1),OR(LOWER(LEFT(BO46&amp;"",2))="да",BO46=1)))),$E$14,$E$15))))))))))</f>
        <v/>
      </c>
      <c r="F46" s="19" t="str">
        <f>IF($A46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46="#FIELD",AK46="",AND(OR($F$8="CHANGE_PCT_GE",$F$8="CHANGE_ABS_GE",$F$8="COUNT_FLAG_RULE",$F$8="AND_YES",$F$8="OR_YES"),OR(BP46="#FIELD",BP46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46)))),IF($F$18="LOW_MU",MAX(Настройки!$B$14,$F$16),IF($F$18="NEUTRAL",Настройки!$B$15,IF($F$18="IGNORE","IGNORE",IF(OR(AK46="#FIELD",BP46="#FIELD"),"Поле не найдено","Недостаточно данных")))),IF($F$8="SIGMOID_INC",MAX(Настройки!$B$14,$F$16+($F$17-$F$16)/(1+EXP(-$F$12*(IF(ISNUMBER(AK46),AK46,0)-$F$11)))),IF($F$8="SIGMOID_DEC",MAX(Настройки!$B$14,$F$16+($F$17-$F$16)/(1+EXP($F$12*(IF(ISNUMBER(AK46),AK46,0)-$F$11)))),IF($F$8="TOP_PERCENT",IF((COUNTIF(INDEX(Данные!$A$7:$CV$106,0,MATCH($F$9,Данные!$A$6:$CV$6,0)),"&gt;"&amp;IF(ISNUMBER(AK46),AK46,0))+COUNTIFS(INDEX(Данные!$A$7:$CV$106,0,MATCH($F$9,Данные!$A$6:$CV$6,0)),IF(ISNUMBER(AK46),AK46,0),Данные!$A$7:$A$106,"&lt;"&amp;$A46)+1)/COUNT(INDEX(Данные!$A$7:$CV$106,0,MATCH($F$9,Данные!$A$6:$CV$6,0)))&lt;=$F$11,$F$14,$F$15),IF($F$8="MANUAL_MU",MAX(Настройки!$B$14,MIN(1,IF(ISNUMBER(AK46),AK46,0))),IF($F$8="COUNT_FLAG_RULE",IF(IF(ISNUMBER(AK46),AK46,0)&lt;=$F$11,$F$14,IF(IF(ISNUMBER(AK46),AK46,0)&gt;=$F$12,$F$15,IF(OR(LOWER(LEFT(BP46&amp;"",2))="да",BP46=1),$F$13,$F$15))),IF(OR(AND($F$8="YES_NO",OR(LOWER(LEFT(AK46&amp;"",2))="да",AK46=1)),AND($F$8="THRESHOLD_GE",IF(ISNUMBER(AK46),AK46,0)&gt;=$F$11),AND($F$8="THRESHOLD_GT",IF(ISNUMBER(AK46),AK46,0)&gt;$F$11),AND($F$8="THRESHOLD_LE",IF(ISNUMBER(AK46),AK46,0)&lt;=$F$11),AND($F$8="THRESHOLD_LT",IF(ISNUMBER(AK46),AK46,0)&lt;$F$11),AND($F$8="CHANGE_PCT_GE",IF(IF(ISNUMBER(BP46),BP46,0)=0,IF(ISNUMBER(AK46),AK46,0)&gt;0,(IF(ISNUMBER(AK46),AK46,0)-IF(ISNUMBER(BP46),BP46,0))/ABS(IF(ISNUMBER(BP46),BP46,0))&gt;=$F$11)),AND($F$8="CHANGE_ABS_GE",ABS(IF(ISNUMBER(AK46),AK46,0)-IF(ISNUMBER(BP46),BP46,0))&gt;=$F$11),AND($F$8="COUNT_LT",IF(ISNUMBER(AK46),AK46,0)&lt;$F$11),AND($F$8="COUNT_LE",IF(ISNUMBER(AK46),AK46,0)&lt;=$F$11),AND($F$8="AND_YES",OR(LOWER(LEFT(AK46&amp;"",2))="да",AK46=1),OR(LOWER(LEFT(BP46&amp;"",2))="да",BP46=1)),AND($F$8="OR_YES",OR(OR(LOWER(LEFT(AK46&amp;"",2))="да",AK46=1),OR(LOWER(LEFT(BP46&amp;"",2))="да",BP46=1)))),$F$14,$F$15))))))))))</f>
        <v/>
      </c>
      <c r="G46" s="19" t="str">
        <f>IF($A46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46="#FIELD",AL46="",AND(OR($G$8="CHANGE_PCT_GE",$G$8="CHANGE_ABS_GE",$G$8="COUNT_FLAG_RULE",$G$8="AND_YES",$G$8="OR_YES"),OR(BQ46="#FIELD",BQ46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46)))),IF($G$18="LOW_MU",MAX(Настройки!$B$14,$G$16),IF($G$18="NEUTRAL",Настройки!$B$15,IF($G$18="IGNORE","IGNORE",IF(OR(AL46="#FIELD",BQ46="#FIELD"),"Поле не найдено","Недостаточно данных")))),IF($G$8="SIGMOID_INC",MAX(Настройки!$B$14,$G$16+($G$17-$G$16)/(1+EXP(-$G$12*(IF(ISNUMBER(AL46),AL46,0)-$G$11)))),IF($G$8="SIGMOID_DEC",MAX(Настройки!$B$14,$G$16+($G$17-$G$16)/(1+EXP($G$12*(IF(ISNUMBER(AL46),AL46,0)-$G$11)))),IF($G$8="TOP_PERCENT",IF((COUNTIF(INDEX(Данные!$A$7:$CV$106,0,MATCH($G$9,Данные!$A$6:$CV$6,0)),"&gt;"&amp;IF(ISNUMBER(AL46),AL46,0))+COUNTIFS(INDEX(Данные!$A$7:$CV$106,0,MATCH($G$9,Данные!$A$6:$CV$6,0)),IF(ISNUMBER(AL46),AL46,0),Данные!$A$7:$A$106,"&lt;"&amp;$A46)+1)/COUNT(INDEX(Данные!$A$7:$CV$106,0,MATCH($G$9,Данные!$A$6:$CV$6,0)))&lt;=$G$11,$G$14,$G$15),IF($G$8="MANUAL_MU",MAX(Настройки!$B$14,MIN(1,IF(ISNUMBER(AL46),AL46,0))),IF($G$8="COUNT_FLAG_RULE",IF(IF(ISNUMBER(AL46),AL46,0)&lt;=$G$11,$G$14,IF(IF(ISNUMBER(AL46),AL46,0)&gt;=$G$12,$G$15,IF(OR(LOWER(LEFT(BQ46&amp;"",2))="да",BQ46=1),$G$13,$G$15))),IF(OR(AND($G$8="YES_NO",OR(LOWER(LEFT(AL46&amp;"",2))="да",AL46=1)),AND($G$8="THRESHOLD_GE",IF(ISNUMBER(AL46),AL46,0)&gt;=$G$11),AND($G$8="THRESHOLD_GT",IF(ISNUMBER(AL46),AL46,0)&gt;$G$11),AND($G$8="THRESHOLD_LE",IF(ISNUMBER(AL46),AL46,0)&lt;=$G$11),AND($G$8="THRESHOLD_LT",IF(ISNUMBER(AL46),AL46,0)&lt;$G$11),AND($G$8="CHANGE_PCT_GE",IF(IF(ISNUMBER(BQ46),BQ46,0)=0,IF(ISNUMBER(AL46),AL46,0)&gt;0,(IF(ISNUMBER(AL46),AL46,0)-IF(ISNUMBER(BQ46),BQ46,0))/ABS(IF(ISNUMBER(BQ46),BQ46,0))&gt;=$G$11)),AND($G$8="CHANGE_ABS_GE",ABS(IF(ISNUMBER(AL46),AL46,0)-IF(ISNUMBER(BQ46),BQ46,0))&gt;=$G$11),AND($G$8="COUNT_LT",IF(ISNUMBER(AL46),AL46,0)&lt;$G$11),AND($G$8="COUNT_LE",IF(ISNUMBER(AL46),AL46,0)&lt;=$G$11),AND($G$8="AND_YES",OR(LOWER(LEFT(AL46&amp;"",2))="да",AL46=1),OR(LOWER(LEFT(BQ46&amp;"",2))="да",BQ46=1)),AND($G$8="OR_YES",OR(OR(LOWER(LEFT(AL46&amp;"",2))="да",AL46=1),OR(LOWER(LEFT(BQ46&amp;"",2))="да",BQ46=1)))),$G$14,$G$15))))))))))</f>
        <v/>
      </c>
      <c r="H46" s="19" t="str">
        <f>IF($A46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46="#FIELD",AM46="",AND(OR($H$8="CHANGE_PCT_GE",$H$8="CHANGE_ABS_GE",$H$8="COUNT_FLAG_RULE",$H$8="AND_YES",$H$8="OR_YES"),OR(BR46="#FIELD",BR46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46)))),IF($H$18="LOW_MU",MAX(Настройки!$B$14,$H$16),IF($H$18="NEUTRAL",Настройки!$B$15,IF($H$18="IGNORE","IGNORE",IF(OR(AM46="#FIELD",BR46="#FIELD"),"Поле не найдено","Недостаточно данных")))),IF($H$8="SIGMOID_INC",MAX(Настройки!$B$14,$H$16+($H$17-$H$16)/(1+EXP(-$H$12*(IF(ISNUMBER(AM46),AM46,0)-$H$11)))),IF($H$8="SIGMOID_DEC",MAX(Настройки!$B$14,$H$16+($H$17-$H$16)/(1+EXP($H$12*(IF(ISNUMBER(AM46),AM46,0)-$H$11)))),IF($H$8="TOP_PERCENT",IF((COUNTIF(INDEX(Данные!$A$7:$CV$106,0,MATCH($H$9,Данные!$A$6:$CV$6,0)),"&gt;"&amp;IF(ISNUMBER(AM46),AM46,0))+COUNTIFS(INDEX(Данные!$A$7:$CV$106,0,MATCH($H$9,Данные!$A$6:$CV$6,0)),IF(ISNUMBER(AM46),AM46,0),Данные!$A$7:$A$106,"&lt;"&amp;$A46)+1)/COUNT(INDEX(Данные!$A$7:$CV$106,0,MATCH($H$9,Данные!$A$6:$CV$6,0)))&lt;=$H$11,$H$14,$H$15),IF($H$8="MANUAL_MU",MAX(Настройки!$B$14,MIN(1,IF(ISNUMBER(AM46),AM46,0))),IF($H$8="COUNT_FLAG_RULE",IF(IF(ISNUMBER(AM46),AM46,0)&lt;=$H$11,$H$14,IF(IF(ISNUMBER(AM46),AM46,0)&gt;=$H$12,$H$15,IF(OR(LOWER(LEFT(BR46&amp;"",2))="да",BR46=1),$H$13,$H$15))),IF(OR(AND($H$8="YES_NO",OR(LOWER(LEFT(AM46&amp;"",2))="да",AM46=1)),AND($H$8="THRESHOLD_GE",IF(ISNUMBER(AM46),AM46,0)&gt;=$H$11),AND($H$8="THRESHOLD_GT",IF(ISNUMBER(AM46),AM46,0)&gt;$H$11),AND($H$8="THRESHOLD_LE",IF(ISNUMBER(AM46),AM46,0)&lt;=$H$11),AND($H$8="THRESHOLD_LT",IF(ISNUMBER(AM46),AM46,0)&lt;$H$11),AND($H$8="CHANGE_PCT_GE",IF(IF(ISNUMBER(BR46),BR46,0)=0,IF(ISNUMBER(AM46),AM46,0)&gt;0,(IF(ISNUMBER(AM46),AM46,0)-IF(ISNUMBER(BR46),BR46,0))/ABS(IF(ISNUMBER(BR46),BR46,0))&gt;=$H$11)),AND($H$8="CHANGE_ABS_GE",ABS(IF(ISNUMBER(AM46),AM46,0)-IF(ISNUMBER(BR46),BR46,0))&gt;=$H$11),AND($H$8="COUNT_LT",IF(ISNUMBER(AM46),AM46,0)&lt;$H$11),AND($H$8="COUNT_LE",IF(ISNUMBER(AM46),AM46,0)&lt;=$H$11),AND($H$8="AND_YES",OR(LOWER(LEFT(AM46&amp;"",2))="да",AM46=1),OR(LOWER(LEFT(BR46&amp;"",2))="да",BR46=1)),AND($H$8="OR_YES",OR(OR(LOWER(LEFT(AM46&amp;"",2))="да",AM46=1),OR(LOWER(LEFT(BR46&amp;"",2))="да",BR46=1)))),$H$14,$H$15))))))))))</f>
        <v/>
      </c>
      <c r="I46" s="19" t="str">
        <f>IF($A46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46="#FIELD",AN46="",AND(OR($I$8="CHANGE_PCT_GE",$I$8="CHANGE_ABS_GE",$I$8="COUNT_FLAG_RULE",$I$8="AND_YES",$I$8="OR_YES"),OR(BS46="#FIELD",BS46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46)))),IF($I$18="LOW_MU",MAX(Настройки!$B$14,$I$16),IF($I$18="NEUTRAL",Настройки!$B$15,IF($I$18="IGNORE","IGNORE",IF(OR(AN46="#FIELD",BS46="#FIELD"),"Поле не найдено","Недостаточно данных")))),IF($I$8="SIGMOID_INC",MAX(Настройки!$B$14,$I$16+($I$17-$I$16)/(1+EXP(-$I$12*(IF(ISNUMBER(AN46),AN46,0)-$I$11)))),IF($I$8="SIGMOID_DEC",MAX(Настройки!$B$14,$I$16+($I$17-$I$16)/(1+EXP($I$12*(IF(ISNUMBER(AN46),AN46,0)-$I$11)))),IF($I$8="TOP_PERCENT",IF((COUNTIF(INDEX(Данные!$A$7:$CV$106,0,MATCH($I$9,Данные!$A$6:$CV$6,0)),"&gt;"&amp;IF(ISNUMBER(AN46),AN46,0))+COUNTIFS(INDEX(Данные!$A$7:$CV$106,0,MATCH($I$9,Данные!$A$6:$CV$6,0)),IF(ISNUMBER(AN46),AN46,0),Данные!$A$7:$A$106,"&lt;"&amp;$A46)+1)/COUNT(INDEX(Данные!$A$7:$CV$106,0,MATCH($I$9,Данные!$A$6:$CV$6,0)))&lt;=$I$11,$I$14,$I$15),IF($I$8="MANUAL_MU",MAX(Настройки!$B$14,MIN(1,IF(ISNUMBER(AN46),AN46,0))),IF($I$8="COUNT_FLAG_RULE",IF(IF(ISNUMBER(AN46),AN46,0)&lt;=$I$11,$I$14,IF(IF(ISNUMBER(AN46),AN46,0)&gt;=$I$12,$I$15,IF(OR(LOWER(LEFT(BS46&amp;"",2))="да",BS46=1),$I$13,$I$15))),IF(OR(AND($I$8="YES_NO",OR(LOWER(LEFT(AN46&amp;"",2))="да",AN46=1)),AND($I$8="THRESHOLD_GE",IF(ISNUMBER(AN46),AN46,0)&gt;=$I$11),AND($I$8="THRESHOLD_GT",IF(ISNUMBER(AN46),AN46,0)&gt;$I$11),AND($I$8="THRESHOLD_LE",IF(ISNUMBER(AN46),AN46,0)&lt;=$I$11),AND($I$8="THRESHOLD_LT",IF(ISNUMBER(AN46),AN46,0)&lt;$I$11),AND($I$8="CHANGE_PCT_GE",IF(IF(ISNUMBER(BS46),BS46,0)=0,IF(ISNUMBER(AN46),AN46,0)&gt;0,(IF(ISNUMBER(AN46),AN46,0)-IF(ISNUMBER(BS46),BS46,0))/ABS(IF(ISNUMBER(BS46),BS46,0))&gt;=$I$11)),AND($I$8="CHANGE_ABS_GE",ABS(IF(ISNUMBER(AN46),AN46,0)-IF(ISNUMBER(BS46),BS46,0))&gt;=$I$11),AND($I$8="COUNT_LT",IF(ISNUMBER(AN46),AN46,0)&lt;$I$11),AND($I$8="COUNT_LE",IF(ISNUMBER(AN46),AN46,0)&lt;=$I$11),AND($I$8="AND_YES",OR(LOWER(LEFT(AN46&amp;"",2))="да",AN46=1),OR(LOWER(LEFT(BS46&amp;"",2))="да",BS46=1)),AND($I$8="OR_YES",OR(OR(LOWER(LEFT(AN46&amp;"",2))="да",AN46=1),OR(LOWER(LEFT(BS46&amp;"",2))="да",BS46=1)))),$I$14,$I$15))))))))))</f>
        <v/>
      </c>
      <c r="J46" s="19" t="str">
        <f>IF($A46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46="#FIELD",AO46="",AND(OR($J$8="CHANGE_PCT_GE",$J$8="CHANGE_ABS_GE",$J$8="COUNT_FLAG_RULE",$J$8="AND_YES",$J$8="OR_YES"),OR(BT46="#FIELD",BT46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46)))),IF($J$18="LOW_MU",MAX(Настройки!$B$14,$J$16),IF($J$18="NEUTRAL",Настройки!$B$15,IF($J$18="IGNORE","IGNORE",IF(OR(AO46="#FIELD",BT46="#FIELD"),"Поле не найдено","Недостаточно данных")))),IF($J$8="SIGMOID_INC",MAX(Настройки!$B$14,$J$16+($J$17-$J$16)/(1+EXP(-$J$12*(IF(ISNUMBER(AO46),AO46,0)-$J$11)))),IF($J$8="SIGMOID_DEC",MAX(Настройки!$B$14,$J$16+($J$17-$J$16)/(1+EXP($J$12*(IF(ISNUMBER(AO46),AO46,0)-$J$11)))),IF($J$8="TOP_PERCENT",IF((COUNTIF(INDEX(Данные!$A$7:$CV$106,0,MATCH($J$9,Данные!$A$6:$CV$6,0)),"&gt;"&amp;IF(ISNUMBER(AO46),AO46,0))+COUNTIFS(INDEX(Данные!$A$7:$CV$106,0,MATCH($J$9,Данные!$A$6:$CV$6,0)),IF(ISNUMBER(AO46),AO46,0),Данные!$A$7:$A$106,"&lt;"&amp;$A46)+1)/COUNT(INDEX(Данные!$A$7:$CV$106,0,MATCH($J$9,Данные!$A$6:$CV$6,0)))&lt;=$J$11,$J$14,$J$15),IF($J$8="MANUAL_MU",MAX(Настройки!$B$14,MIN(1,IF(ISNUMBER(AO46),AO46,0))),IF($J$8="COUNT_FLAG_RULE",IF(IF(ISNUMBER(AO46),AO46,0)&lt;=$J$11,$J$14,IF(IF(ISNUMBER(AO46),AO46,0)&gt;=$J$12,$J$15,IF(OR(LOWER(LEFT(BT46&amp;"",2))="да",BT46=1),$J$13,$J$15))),IF(OR(AND($J$8="YES_NO",OR(LOWER(LEFT(AO46&amp;"",2))="да",AO46=1)),AND($J$8="THRESHOLD_GE",IF(ISNUMBER(AO46),AO46,0)&gt;=$J$11),AND($J$8="THRESHOLD_GT",IF(ISNUMBER(AO46),AO46,0)&gt;$J$11),AND($J$8="THRESHOLD_LE",IF(ISNUMBER(AO46),AO46,0)&lt;=$J$11),AND($J$8="THRESHOLD_LT",IF(ISNUMBER(AO46),AO46,0)&lt;$J$11),AND($J$8="CHANGE_PCT_GE",IF(IF(ISNUMBER(BT46),BT46,0)=0,IF(ISNUMBER(AO46),AO46,0)&gt;0,(IF(ISNUMBER(AO46),AO46,0)-IF(ISNUMBER(BT46),BT46,0))/ABS(IF(ISNUMBER(BT46),BT46,0))&gt;=$J$11)),AND($J$8="CHANGE_ABS_GE",ABS(IF(ISNUMBER(AO46),AO46,0)-IF(ISNUMBER(BT46),BT46,0))&gt;=$J$11),AND($J$8="COUNT_LT",IF(ISNUMBER(AO46),AO46,0)&lt;$J$11),AND($J$8="COUNT_LE",IF(ISNUMBER(AO46),AO46,0)&lt;=$J$11),AND($J$8="AND_YES",OR(LOWER(LEFT(AO46&amp;"",2))="да",AO46=1),OR(LOWER(LEFT(BT46&amp;"",2))="да",BT46=1)),AND($J$8="OR_YES",OR(OR(LOWER(LEFT(AO46&amp;"",2))="да",AO46=1),OR(LOWER(LEFT(BT46&amp;"",2))="да",BT46=1)))),$J$14,$J$15))))))))))</f>
        <v/>
      </c>
      <c r="K46" s="19" t="str">
        <f>IF($A46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46="#FIELD",AP46="",AND(OR($K$8="CHANGE_PCT_GE",$K$8="CHANGE_ABS_GE",$K$8="COUNT_FLAG_RULE",$K$8="AND_YES",$K$8="OR_YES"),OR(BU46="#FIELD",BU46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46)))),IF($K$18="LOW_MU",MAX(Настройки!$B$14,$K$16),IF($K$18="NEUTRAL",Настройки!$B$15,IF($K$18="IGNORE","IGNORE",IF(OR(AP46="#FIELD",BU46="#FIELD"),"Поле не найдено","Недостаточно данных")))),IF($K$8="SIGMOID_INC",MAX(Настройки!$B$14,$K$16+($K$17-$K$16)/(1+EXP(-$K$12*(IF(ISNUMBER(AP46),AP46,0)-$K$11)))),IF($K$8="SIGMOID_DEC",MAX(Настройки!$B$14,$K$16+($K$17-$K$16)/(1+EXP($K$12*(IF(ISNUMBER(AP46),AP46,0)-$K$11)))),IF($K$8="TOP_PERCENT",IF((COUNTIF(INDEX(Данные!$A$7:$CV$106,0,MATCH($K$9,Данные!$A$6:$CV$6,0)),"&gt;"&amp;IF(ISNUMBER(AP46),AP46,0))+COUNTIFS(INDEX(Данные!$A$7:$CV$106,0,MATCH($K$9,Данные!$A$6:$CV$6,0)),IF(ISNUMBER(AP46),AP46,0),Данные!$A$7:$A$106,"&lt;"&amp;$A46)+1)/COUNT(INDEX(Данные!$A$7:$CV$106,0,MATCH($K$9,Данные!$A$6:$CV$6,0)))&lt;=$K$11,$K$14,$K$15),IF($K$8="MANUAL_MU",MAX(Настройки!$B$14,MIN(1,IF(ISNUMBER(AP46),AP46,0))),IF($K$8="COUNT_FLAG_RULE",IF(IF(ISNUMBER(AP46),AP46,0)&lt;=$K$11,$K$14,IF(IF(ISNUMBER(AP46),AP46,0)&gt;=$K$12,$K$15,IF(OR(LOWER(LEFT(BU46&amp;"",2))="да",BU46=1),$K$13,$K$15))),IF(OR(AND($K$8="YES_NO",OR(LOWER(LEFT(AP46&amp;"",2))="да",AP46=1)),AND($K$8="THRESHOLD_GE",IF(ISNUMBER(AP46),AP46,0)&gt;=$K$11),AND($K$8="THRESHOLD_GT",IF(ISNUMBER(AP46),AP46,0)&gt;$K$11),AND($K$8="THRESHOLD_LE",IF(ISNUMBER(AP46),AP46,0)&lt;=$K$11),AND($K$8="THRESHOLD_LT",IF(ISNUMBER(AP46),AP46,0)&lt;$K$11),AND($K$8="CHANGE_PCT_GE",IF(IF(ISNUMBER(BU46),BU46,0)=0,IF(ISNUMBER(AP46),AP46,0)&gt;0,(IF(ISNUMBER(AP46),AP46,0)-IF(ISNUMBER(BU46),BU46,0))/ABS(IF(ISNUMBER(BU46),BU46,0))&gt;=$K$11)),AND($K$8="CHANGE_ABS_GE",ABS(IF(ISNUMBER(AP46),AP46,0)-IF(ISNUMBER(BU46),BU46,0))&gt;=$K$11),AND($K$8="COUNT_LT",IF(ISNUMBER(AP46),AP46,0)&lt;$K$11),AND($K$8="COUNT_LE",IF(ISNUMBER(AP46),AP46,0)&lt;=$K$11),AND($K$8="AND_YES",OR(LOWER(LEFT(AP46&amp;"",2))="да",AP46=1),OR(LOWER(LEFT(BU46&amp;"",2))="да",BU46=1)),AND($K$8="OR_YES",OR(OR(LOWER(LEFT(AP46&amp;"",2))="да",AP46=1),OR(LOWER(LEFT(BU46&amp;"",2))="да",BU46=1)))),$K$14,$K$15))))))))))</f>
        <v/>
      </c>
      <c r="L46" s="19" t="str">
        <f>IF($A46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46="#FIELD",AQ46="",AND(OR($L$8="CHANGE_PCT_GE",$L$8="CHANGE_ABS_GE",$L$8="COUNT_FLAG_RULE",$L$8="AND_YES",$L$8="OR_YES"),OR(BV46="#FIELD",BV46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46)))),IF($L$18="LOW_MU",MAX(Настройки!$B$14,$L$16),IF($L$18="NEUTRAL",Настройки!$B$15,IF($L$18="IGNORE","IGNORE",IF(OR(AQ46="#FIELD",BV46="#FIELD"),"Поле не найдено","Недостаточно данных")))),IF($L$8="SIGMOID_INC",MAX(Настройки!$B$14,$L$16+($L$17-$L$16)/(1+EXP(-$L$12*(IF(ISNUMBER(AQ46),AQ46,0)-$L$11)))),IF($L$8="SIGMOID_DEC",MAX(Настройки!$B$14,$L$16+($L$17-$L$16)/(1+EXP($L$12*(IF(ISNUMBER(AQ46),AQ46,0)-$L$11)))),IF($L$8="TOP_PERCENT",IF((COUNTIF(INDEX(Данные!$A$7:$CV$106,0,MATCH($L$9,Данные!$A$6:$CV$6,0)),"&gt;"&amp;IF(ISNUMBER(AQ46),AQ46,0))+COUNTIFS(INDEX(Данные!$A$7:$CV$106,0,MATCH($L$9,Данные!$A$6:$CV$6,0)),IF(ISNUMBER(AQ46),AQ46,0),Данные!$A$7:$A$106,"&lt;"&amp;$A46)+1)/COUNT(INDEX(Данные!$A$7:$CV$106,0,MATCH($L$9,Данные!$A$6:$CV$6,0)))&lt;=$L$11,$L$14,$L$15),IF($L$8="MANUAL_MU",MAX(Настройки!$B$14,MIN(1,IF(ISNUMBER(AQ46),AQ46,0))),IF($L$8="COUNT_FLAG_RULE",IF(IF(ISNUMBER(AQ46),AQ46,0)&lt;=$L$11,$L$14,IF(IF(ISNUMBER(AQ46),AQ46,0)&gt;=$L$12,$L$15,IF(OR(LOWER(LEFT(BV46&amp;"",2))="да",BV46=1),$L$13,$L$15))),IF(OR(AND($L$8="YES_NO",OR(LOWER(LEFT(AQ46&amp;"",2))="да",AQ46=1)),AND($L$8="THRESHOLD_GE",IF(ISNUMBER(AQ46),AQ46,0)&gt;=$L$11),AND($L$8="THRESHOLD_GT",IF(ISNUMBER(AQ46),AQ46,0)&gt;$L$11),AND($L$8="THRESHOLD_LE",IF(ISNUMBER(AQ46),AQ46,0)&lt;=$L$11),AND($L$8="THRESHOLD_LT",IF(ISNUMBER(AQ46),AQ46,0)&lt;$L$11),AND($L$8="CHANGE_PCT_GE",IF(IF(ISNUMBER(BV46),BV46,0)=0,IF(ISNUMBER(AQ46),AQ46,0)&gt;0,(IF(ISNUMBER(AQ46),AQ46,0)-IF(ISNUMBER(BV46),BV46,0))/ABS(IF(ISNUMBER(BV46),BV46,0))&gt;=$L$11)),AND($L$8="CHANGE_ABS_GE",ABS(IF(ISNUMBER(AQ46),AQ46,0)-IF(ISNUMBER(BV46),BV46,0))&gt;=$L$11),AND($L$8="COUNT_LT",IF(ISNUMBER(AQ46),AQ46,0)&lt;$L$11),AND($L$8="COUNT_LE",IF(ISNUMBER(AQ46),AQ46,0)&lt;=$L$11),AND($L$8="AND_YES",OR(LOWER(LEFT(AQ46&amp;"",2))="да",AQ46=1),OR(LOWER(LEFT(BV46&amp;"",2))="да",BV46=1)),AND($L$8="OR_YES",OR(OR(LOWER(LEFT(AQ46&amp;"",2))="да",AQ46=1),OR(LOWER(LEFT(BV46&amp;"",2))="да",BV46=1)))),$L$14,$L$15))))))))))</f>
        <v/>
      </c>
      <c r="M46" s="19" t="str">
        <f>IF($A46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46="#FIELD",AR46="",AND(OR($M$8="CHANGE_PCT_GE",$M$8="CHANGE_ABS_GE",$M$8="COUNT_FLAG_RULE",$M$8="AND_YES",$M$8="OR_YES"),OR(BW46="#FIELD",BW46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46)))),IF($M$18="LOW_MU",MAX(Настройки!$B$14,$M$16),IF($M$18="NEUTRAL",Настройки!$B$15,IF($M$18="IGNORE","IGNORE",IF(OR(AR46="#FIELD",BW46="#FIELD"),"Поле не найдено","Недостаточно данных")))),IF($M$8="SIGMOID_INC",MAX(Настройки!$B$14,$M$16+($M$17-$M$16)/(1+EXP(-$M$12*(IF(ISNUMBER(AR46),AR46,0)-$M$11)))),IF($M$8="SIGMOID_DEC",MAX(Настройки!$B$14,$M$16+($M$17-$M$16)/(1+EXP($M$12*(IF(ISNUMBER(AR46),AR46,0)-$M$11)))),IF($M$8="TOP_PERCENT",IF((COUNTIF(INDEX(Данные!$A$7:$CV$106,0,MATCH($M$9,Данные!$A$6:$CV$6,0)),"&gt;"&amp;IF(ISNUMBER(AR46),AR46,0))+COUNTIFS(INDEX(Данные!$A$7:$CV$106,0,MATCH($M$9,Данные!$A$6:$CV$6,0)),IF(ISNUMBER(AR46),AR46,0),Данные!$A$7:$A$106,"&lt;"&amp;$A46)+1)/COUNT(INDEX(Данные!$A$7:$CV$106,0,MATCH($M$9,Данные!$A$6:$CV$6,0)))&lt;=$M$11,$M$14,$M$15),IF($M$8="MANUAL_MU",MAX(Настройки!$B$14,MIN(1,IF(ISNUMBER(AR46),AR46,0))),IF($M$8="COUNT_FLAG_RULE",IF(IF(ISNUMBER(AR46),AR46,0)&lt;=$M$11,$M$14,IF(IF(ISNUMBER(AR46),AR46,0)&gt;=$M$12,$M$15,IF(OR(LOWER(LEFT(BW46&amp;"",2))="да",BW46=1),$M$13,$M$15))),IF(OR(AND($M$8="YES_NO",OR(LOWER(LEFT(AR46&amp;"",2))="да",AR46=1)),AND($M$8="THRESHOLD_GE",IF(ISNUMBER(AR46),AR46,0)&gt;=$M$11),AND($M$8="THRESHOLD_GT",IF(ISNUMBER(AR46),AR46,0)&gt;$M$11),AND($M$8="THRESHOLD_LE",IF(ISNUMBER(AR46),AR46,0)&lt;=$M$11),AND($M$8="THRESHOLD_LT",IF(ISNUMBER(AR46),AR46,0)&lt;$M$11),AND($M$8="CHANGE_PCT_GE",IF(IF(ISNUMBER(BW46),BW46,0)=0,IF(ISNUMBER(AR46),AR46,0)&gt;0,(IF(ISNUMBER(AR46),AR46,0)-IF(ISNUMBER(BW46),BW46,0))/ABS(IF(ISNUMBER(BW46),BW46,0))&gt;=$M$11)),AND($M$8="CHANGE_ABS_GE",ABS(IF(ISNUMBER(AR46),AR46,0)-IF(ISNUMBER(BW46),BW46,0))&gt;=$M$11),AND($M$8="COUNT_LT",IF(ISNUMBER(AR46),AR46,0)&lt;$M$11),AND($M$8="COUNT_LE",IF(ISNUMBER(AR46),AR46,0)&lt;=$M$11),AND($M$8="AND_YES",OR(LOWER(LEFT(AR46&amp;"",2))="да",AR46=1),OR(LOWER(LEFT(BW46&amp;"",2))="да",BW46=1)),AND($M$8="OR_YES",OR(OR(LOWER(LEFT(AR46&amp;"",2))="да",AR46=1),OR(LOWER(LEFT(BW46&amp;"",2))="да",BW46=1)))),$M$14,$M$15))))))))))</f>
        <v/>
      </c>
      <c r="N46" s="19" t="str">
        <f>IF($A46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46="#FIELD",AS46="",AND(OR($N$8="CHANGE_PCT_GE",$N$8="CHANGE_ABS_GE",$N$8="COUNT_FLAG_RULE",$N$8="AND_YES",$N$8="OR_YES"),OR(BX46="#FIELD",BX46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46)))),IF($N$18="LOW_MU",MAX(Настройки!$B$14,$N$16),IF($N$18="NEUTRAL",Настройки!$B$15,IF($N$18="IGNORE","IGNORE",IF(OR(AS46="#FIELD",BX46="#FIELD"),"Поле не найдено","Недостаточно данных")))),IF($N$8="SIGMOID_INC",MAX(Настройки!$B$14,$N$16+($N$17-$N$16)/(1+EXP(-$N$12*(IF(ISNUMBER(AS46),AS46,0)-$N$11)))),IF($N$8="SIGMOID_DEC",MAX(Настройки!$B$14,$N$16+($N$17-$N$16)/(1+EXP($N$12*(IF(ISNUMBER(AS46),AS46,0)-$N$11)))),IF($N$8="TOP_PERCENT",IF((COUNTIF(INDEX(Данные!$A$7:$CV$106,0,MATCH($N$9,Данные!$A$6:$CV$6,0)),"&gt;"&amp;IF(ISNUMBER(AS46),AS46,0))+COUNTIFS(INDEX(Данные!$A$7:$CV$106,0,MATCH($N$9,Данные!$A$6:$CV$6,0)),IF(ISNUMBER(AS46),AS46,0),Данные!$A$7:$A$106,"&lt;"&amp;$A46)+1)/COUNT(INDEX(Данные!$A$7:$CV$106,0,MATCH($N$9,Данные!$A$6:$CV$6,0)))&lt;=$N$11,$N$14,$N$15),IF($N$8="MANUAL_MU",MAX(Настройки!$B$14,MIN(1,IF(ISNUMBER(AS46),AS46,0))),IF($N$8="COUNT_FLAG_RULE",IF(IF(ISNUMBER(AS46),AS46,0)&lt;=$N$11,$N$14,IF(IF(ISNUMBER(AS46),AS46,0)&gt;=$N$12,$N$15,IF(OR(LOWER(LEFT(BX46&amp;"",2))="да",BX46=1),$N$13,$N$15))),IF(OR(AND($N$8="YES_NO",OR(LOWER(LEFT(AS46&amp;"",2))="да",AS46=1)),AND($N$8="THRESHOLD_GE",IF(ISNUMBER(AS46),AS46,0)&gt;=$N$11),AND($N$8="THRESHOLD_GT",IF(ISNUMBER(AS46),AS46,0)&gt;$N$11),AND($N$8="THRESHOLD_LE",IF(ISNUMBER(AS46),AS46,0)&lt;=$N$11),AND($N$8="THRESHOLD_LT",IF(ISNUMBER(AS46),AS46,0)&lt;$N$11),AND($N$8="CHANGE_PCT_GE",IF(IF(ISNUMBER(BX46),BX46,0)=0,IF(ISNUMBER(AS46),AS46,0)&gt;0,(IF(ISNUMBER(AS46),AS46,0)-IF(ISNUMBER(BX46),BX46,0))/ABS(IF(ISNUMBER(BX46),BX46,0))&gt;=$N$11)),AND($N$8="CHANGE_ABS_GE",ABS(IF(ISNUMBER(AS46),AS46,0)-IF(ISNUMBER(BX46),BX46,0))&gt;=$N$11),AND($N$8="COUNT_LT",IF(ISNUMBER(AS46),AS46,0)&lt;$N$11),AND($N$8="COUNT_LE",IF(ISNUMBER(AS46),AS46,0)&lt;=$N$11),AND($N$8="AND_YES",OR(LOWER(LEFT(AS46&amp;"",2))="да",AS46=1),OR(LOWER(LEFT(BX46&amp;"",2))="да",BX46=1)),AND($N$8="OR_YES",OR(OR(LOWER(LEFT(AS46&amp;"",2))="да",AS46=1),OR(LOWER(LEFT(BX46&amp;"",2))="да",BX46=1)))),$N$14,$N$15))))))))))</f>
        <v/>
      </c>
      <c r="O46" s="19" t="str">
        <f>IF($A46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46="#FIELD",AT46="",AND(OR($O$8="CHANGE_PCT_GE",$O$8="CHANGE_ABS_GE",$O$8="COUNT_FLAG_RULE",$O$8="AND_YES",$O$8="OR_YES"),OR(BY46="#FIELD",BY46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46)))),IF($O$18="LOW_MU",MAX(Настройки!$B$14,$O$16),IF($O$18="NEUTRAL",Настройки!$B$15,IF($O$18="IGNORE","IGNORE",IF(OR(AT46="#FIELD",BY46="#FIELD"),"Поле не найдено","Недостаточно данных")))),IF($O$8="SIGMOID_INC",MAX(Настройки!$B$14,$O$16+($O$17-$O$16)/(1+EXP(-$O$12*(IF(ISNUMBER(AT46),AT46,0)-$O$11)))),IF($O$8="SIGMOID_DEC",MAX(Настройки!$B$14,$O$16+($O$17-$O$16)/(1+EXP($O$12*(IF(ISNUMBER(AT46),AT46,0)-$O$11)))),IF($O$8="TOP_PERCENT",IF((COUNTIF(INDEX(Данные!$A$7:$CV$106,0,MATCH($O$9,Данные!$A$6:$CV$6,0)),"&gt;"&amp;IF(ISNUMBER(AT46),AT46,0))+COUNTIFS(INDEX(Данные!$A$7:$CV$106,0,MATCH($O$9,Данные!$A$6:$CV$6,0)),IF(ISNUMBER(AT46),AT46,0),Данные!$A$7:$A$106,"&lt;"&amp;$A46)+1)/COUNT(INDEX(Данные!$A$7:$CV$106,0,MATCH($O$9,Данные!$A$6:$CV$6,0)))&lt;=$O$11,$O$14,$O$15),IF($O$8="MANUAL_MU",MAX(Настройки!$B$14,MIN(1,IF(ISNUMBER(AT46),AT46,0))),IF($O$8="COUNT_FLAG_RULE",IF(IF(ISNUMBER(AT46),AT46,0)&lt;=$O$11,$O$14,IF(IF(ISNUMBER(AT46),AT46,0)&gt;=$O$12,$O$15,IF(OR(LOWER(LEFT(BY46&amp;"",2))="да",BY46=1),$O$13,$O$15))),IF(OR(AND($O$8="YES_NO",OR(LOWER(LEFT(AT46&amp;"",2))="да",AT46=1)),AND($O$8="THRESHOLD_GE",IF(ISNUMBER(AT46),AT46,0)&gt;=$O$11),AND($O$8="THRESHOLD_GT",IF(ISNUMBER(AT46),AT46,0)&gt;$O$11),AND($O$8="THRESHOLD_LE",IF(ISNUMBER(AT46),AT46,0)&lt;=$O$11),AND($O$8="THRESHOLD_LT",IF(ISNUMBER(AT46),AT46,0)&lt;$O$11),AND($O$8="CHANGE_PCT_GE",IF(IF(ISNUMBER(BY46),BY46,0)=0,IF(ISNUMBER(AT46),AT46,0)&gt;0,(IF(ISNUMBER(AT46),AT46,0)-IF(ISNUMBER(BY46),BY46,0))/ABS(IF(ISNUMBER(BY46),BY46,0))&gt;=$O$11)),AND($O$8="CHANGE_ABS_GE",ABS(IF(ISNUMBER(AT46),AT46,0)-IF(ISNUMBER(BY46),BY46,0))&gt;=$O$11),AND($O$8="COUNT_LT",IF(ISNUMBER(AT46),AT46,0)&lt;$O$11),AND($O$8="COUNT_LE",IF(ISNUMBER(AT46),AT46,0)&lt;=$O$11),AND($O$8="AND_YES",OR(LOWER(LEFT(AT46&amp;"",2))="да",AT46=1),OR(LOWER(LEFT(BY46&amp;"",2))="да",BY46=1)),AND($O$8="OR_YES",OR(OR(LOWER(LEFT(AT46&amp;"",2))="да",AT46=1),OR(LOWER(LEFT(BY46&amp;"",2))="да",BY46=1)))),$O$14,$O$15))))))))))</f>
        <v/>
      </c>
      <c r="P46" s="19" t="str">
        <f>IF($A46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46="#FIELD",AU46="",AND(OR($P$8="CHANGE_PCT_GE",$P$8="CHANGE_ABS_GE",$P$8="COUNT_FLAG_RULE",$P$8="AND_YES",$P$8="OR_YES"),OR(BZ46="#FIELD",BZ46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46)))),IF($P$18="LOW_MU",MAX(Настройки!$B$14,$P$16),IF($P$18="NEUTRAL",Настройки!$B$15,IF($P$18="IGNORE","IGNORE",IF(OR(AU46="#FIELD",BZ46="#FIELD"),"Поле не найдено","Недостаточно данных")))),IF($P$8="SIGMOID_INC",MAX(Настройки!$B$14,$P$16+($P$17-$P$16)/(1+EXP(-$P$12*(IF(ISNUMBER(AU46),AU46,0)-$P$11)))),IF($P$8="SIGMOID_DEC",MAX(Настройки!$B$14,$P$16+($P$17-$P$16)/(1+EXP($P$12*(IF(ISNUMBER(AU46),AU46,0)-$P$11)))),IF($P$8="TOP_PERCENT",IF((COUNTIF(INDEX(Данные!$A$7:$CV$106,0,MATCH($P$9,Данные!$A$6:$CV$6,0)),"&gt;"&amp;IF(ISNUMBER(AU46),AU46,0))+COUNTIFS(INDEX(Данные!$A$7:$CV$106,0,MATCH($P$9,Данные!$A$6:$CV$6,0)),IF(ISNUMBER(AU46),AU46,0),Данные!$A$7:$A$106,"&lt;"&amp;$A46)+1)/COUNT(INDEX(Данные!$A$7:$CV$106,0,MATCH($P$9,Данные!$A$6:$CV$6,0)))&lt;=$P$11,$P$14,$P$15),IF($P$8="MANUAL_MU",MAX(Настройки!$B$14,MIN(1,IF(ISNUMBER(AU46),AU46,0))),IF($P$8="COUNT_FLAG_RULE",IF(IF(ISNUMBER(AU46),AU46,0)&lt;=$P$11,$P$14,IF(IF(ISNUMBER(AU46),AU46,0)&gt;=$P$12,$P$15,IF(OR(LOWER(LEFT(BZ46&amp;"",2))="да",BZ46=1),$P$13,$P$15))),IF(OR(AND($P$8="YES_NO",OR(LOWER(LEFT(AU46&amp;"",2))="да",AU46=1)),AND($P$8="THRESHOLD_GE",IF(ISNUMBER(AU46),AU46,0)&gt;=$P$11),AND($P$8="THRESHOLD_GT",IF(ISNUMBER(AU46),AU46,0)&gt;$P$11),AND($P$8="THRESHOLD_LE",IF(ISNUMBER(AU46),AU46,0)&lt;=$P$11),AND($P$8="THRESHOLD_LT",IF(ISNUMBER(AU46),AU46,0)&lt;$P$11),AND($P$8="CHANGE_PCT_GE",IF(IF(ISNUMBER(BZ46),BZ46,0)=0,IF(ISNUMBER(AU46),AU46,0)&gt;0,(IF(ISNUMBER(AU46),AU46,0)-IF(ISNUMBER(BZ46),BZ46,0))/ABS(IF(ISNUMBER(BZ46),BZ46,0))&gt;=$P$11)),AND($P$8="CHANGE_ABS_GE",ABS(IF(ISNUMBER(AU46),AU46,0)-IF(ISNUMBER(BZ46),BZ46,0))&gt;=$P$11),AND($P$8="COUNT_LT",IF(ISNUMBER(AU46),AU46,0)&lt;$P$11),AND($P$8="COUNT_LE",IF(ISNUMBER(AU46),AU46,0)&lt;=$P$11),AND($P$8="AND_YES",OR(LOWER(LEFT(AU46&amp;"",2))="да",AU46=1),OR(LOWER(LEFT(BZ46&amp;"",2))="да",BZ46=1)),AND($P$8="OR_YES",OR(OR(LOWER(LEFT(AU46&amp;"",2))="да",AU46=1),OR(LOWER(LEFT(BZ46&amp;"",2))="да",BZ46=1)))),$P$14,$P$15))))))))))</f>
        <v/>
      </c>
      <c r="Q46" s="19" t="str">
        <f>IF($A46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46="#FIELD",AV46="",AND(OR($Q$8="CHANGE_PCT_GE",$Q$8="CHANGE_ABS_GE",$Q$8="COUNT_FLAG_RULE",$Q$8="AND_YES",$Q$8="OR_YES"),OR(CA46="#FIELD",CA46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46)))),IF($Q$18="LOW_MU",MAX(Настройки!$B$14,$Q$16),IF($Q$18="NEUTRAL",Настройки!$B$15,IF($Q$18="IGNORE","IGNORE",IF(OR(AV46="#FIELD",CA46="#FIELD"),"Поле не найдено","Недостаточно данных")))),IF($Q$8="SIGMOID_INC",MAX(Настройки!$B$14,$Q$16+($Q$17-$Q$16)/(1+EXP(-$Q$12*(IF(ISNUMBER(AV46),AV46,0)-$Q$11)))),IF($Q$8="SIGMOID_DEC",MAX(Настройки!$B$14,$Q$16+($Q$17-$Q$16)/(1+EXP($Q$12*(IF(ISNUMBER(AV46),AV46,0)-$Q$11)))),IF($Q$8="TOP_PERCENT",IF((COUNTIF(INDEX(Данные!$A$7:$CV$106,0,MATCH($Q$9,Данные!$A$6:$CV$6,0)),"&gt;"&amp;IF(ISNUMBER(AV46),AV46,0))+COUNTIFS(INDEX(Данные!$A$7:$CV$106,0,MATCH($Q$9,Данные!$A$6:$CV$6,0)),IF(ISNUMBER(AV46),AV46,0),Данные!$A$7:$A$106,"&lt;"&amp;$A46)+1)/COUNT(INDEX(Данные!$A$7:$CV$106,0,MATCH($Q$9,Данные!$A$6:$CV$6,0)))&lt;=$Q$11,$Q$14,$Q$15),IF($Q$8="MANUAL_MU",MAX(Настройки!$B$14,MIN(1,IF(ISNUMBER(AV46),AV46,0))),IF($Q$8="COUNT_FLAG_RULE",IF(IF(ISNUMBER(AV46),AV46,0)&lt;=$Q$11,$Q$14,IF(IF(ISNUMBER(AV46),AV46,0)&gt;=$Q$12,$Q$15,IF(OR(LOWER(LEFT(CA46&amp;"",2))="да",CA46=1),$Q$13,$Q$15))),IF(OR(AND($Q$8="YES_NO",OR(LOWER(LEFT(AV46&amp;"",2))="да",AV46=1)),AND($Q$8="THRESHOLD_GE",IF(ISNUMBER(AV46),AV46,0)&gt;=$Q$11),AND($Q$8="THRESHOLD_GT",IF(ISNUMBER(AV46),AV46,0)&gt;$Q$11),AND($Q$8="THRESHOLD_LE",IF(ISNUMBER(AV46),AV46,0)&lt;=$Q$11),AND($Q$8="THRESHOLD_LT",IF(ISNUMBER(AV46),AV46,0)&lt;$Q$11),AND($Q$8="CHANGE_PCT_GE",IF(IF(ISNUMBER(CA46),CA46,0)=0,IF(ISNUMBER(AV46),AV46,0)&gt;0,(IF(ISNUMBER(AV46),AV46,0)-IF(ISNUMBER(CA46),CA46,0))/ABS(IF(ISNUMBER(CA46),CA46,0))&gt;=$Q$11)),AND($Q$8="CHANGE_ABS_GE",ABS(IF(ISNUMBER(AV46),AV46,0)-IF(ISNUMBER(CA46),CA46,0))&gt;=$Q$11),AND($Q$8="COUNT_LT",IF(ISNUMBER(AV46),AV46,0)&lt;$Q$11),AND($Q$8="COUNT_LE",IF(ISNUMBER(AV46),AV46,0)&lt;=$Q$11),AND($Q$8="AND_YES",OR(LOWER(LEFT(AV46&amp;"",2))="да",AV46=1),OR(LOWER(LEFT(CA46&amp;"",2))="да",CA46=1)),AND($Q$8="OR_YES",OR(OR(LOWER(LEFT(AV46&amp;"",2))="да",AV46=1),OR(LOWER(LEFT(CA46&amp;"",2))="да",CA46=1)))),$Q$14,$Q$15))))))))))</f>
        <v/>
      </c>
      <c r="R46" s="69" t="str">
        <f>IF($A46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46="#FIELD",AW46="",AND(OR($R$8="CHANGE_PCT_GE",$R$8="CHANGE_ABS_GE",$R$8="COUNT_FLAG_RULE",$R$8="AND_YES",$R$8="OR_YES"),OR(CB46="#FIELD",CB46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46)))),IF($R$18="LOW_MU",MAX(Настройки!$B$14,$R$16),IF($R$18="NEUTRAL",Настройки!$B$15,IF($R$18="IGNORE","IGNORE",IF(OR(AW46="#FIELD",CB46="#FIELD"),"Поле не найдено","Недостаточно данных")))),IF($R$8="SIGMOID_INC",MAX(Настройки!$B$14,$R$16+($R$17-$R$16)/(1+EXP(-$R$12*(IF(ISNUMBER(AW46),AW46,0)-$R$11)))),IF($R$8="SIGMOID_DEC",MAX(Настройки!$B$14,$R$16+($R$17-$R$16)/(1+EXP($R$12*(IF(ISNUMBER(AW46),AW46,0)-$R$11)))),IF($R$8="TOP_PERCENT",IF((COUNTIF(INDEX(Данные!$A$7:$CV$106,0,MATCH($R$9,Данные!$A$6:$CV$6,0)),"&gt;"&amp;IF(ISNUMBER(AW46),AW46,0))+COUNTIFS(INDEX(Данные!$A$7:$CV$106,0,MATCH($R$9,Данные!$A$6:$CV$6,0)),IF(ISNUMBER(AW46),AW46,0),Данные!$A$7:$A$106,"&lt;"&amp;$A46)+1)/COUNT(INDEX(Данные!$A$7:$CV$106,0,MATCH($R$9,Данные!$A$6:$CV$6,0)))&lt;=$R$11,$R$14,$R$15),IF($R$8="MANUAL_MU",MAX(Настройки!$B$14,MIN(1,IF(ISNUMBER(AW46),AW46,0))),IF($R$8="COUNT_FLAG_RULE",IF(IF(ISNUMBER(AW46),AW46,0)&lt;=$R$11,$R$14,IF(IF(ISNUMBER(AW46),AW46,0)&gt;=$R$12,$R$15,IF(OR(LOWER(LEFT(CB46&amp;"",2))="да",CB46=1),$R$13,$R$15))),IF(OR(AND($R$8="YES_NO",OR(LOWER(LEFT(AW46&amp;"",2))="да",AW46=1)),AND($R$8="THRESHOLD_GE",IF(ISNUMBER(AW46),AW46,0)&gt;=$R$11),AND($R$8="THRESHOLD_GT",IF(ISNUMBER(AW46),AW46,0)&gt;$R$11),AND($R$8="THRESHOLD_LE",IF(ISNUMBER(AW46),AW46,0)&lt;=$R$11),AND($R$8="THRESHOLD_LT",IF(ISNUMBER(AW46),AW46,0)&lt;$R$11),AND($R$8="CHANGE_PCT_GE",IF(IF(ISNUMBER(CB46),CB46,0)=0,IF(ISNUMBER(AW46),AW46,0)&gt;0,(IF(ISNUMBER(AW46),AW46,0)-IF(ISNUMBER(CB46),CB46,0))/ABS(IF(ISNUMBER(CB46),CB46,0))&gt;=$R$11)),AND($R$8="CHANGE_ABS_GE",ABS(IF(ISNUMBER(AW46),AW46,0)-IF(ISNUMBER(CB46),CB46,0))&gt;=$R$11),AND($R$8="COUNT_LT",IF(ISNUMBER(AW46),AW46,0)&lt;$R$11),AND($R$8="COUNT_LE",IF(ISNUMBER(AW46),AW46,0)&lt;=$R$11),AND($R$8="AND_YES",OR(LOWER(LEFT(AW46&amp;"",2))="да",AW46=1),OR(LOWER(LEFT(CB46&amp;"",2))="да",CB46=1)),AND($R$8="OR_YES",OR(OR(LOWER(LEFT(AW46&amp;"",2))="да",AW46=1),OR(LOWER(LEFT(CB46&amp;"",2))="да",CB46=1)))),$R$14,$R$15))))))))))</f>
        <v/>
      </c>
      <c r="S46" s="70" t="str">
        <f>IF($A46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46="#FIELD",AX46="",AND(OR($S$8="CHANGE_PCT_GE",$S$8="CHANGE_ABS_GE",$S$8="COUNT_FLAG_RULE",$S$8="AND_YES",$S$8="OR_YES"),OR(CC46="#FIELD",CC46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46)))),IF($S$18="LOW_MU",MAX(Настройки!$B$14,$S$16),IF($S$18="NEUTRAL",Настройки!$B$15,IF($S$18="IGNORE","IGNORE",IF(OR(AX46="#FIELD",CC46="#FIELD"),"Поле не найдено","Недостаточно данных")))),IF($S$8="SIGMOID_INC",MAX(Настройки!$B$14,$S$16+($S$17-$S$16)/(1+EXP(-$S$12*(IF(ISNUMBER(AX46),AX46,0)-$S$11)))),IF($S$8="SIGMOID_DEC",MAX(Настройки!$B$14,$S$16+($S$17-$S$16)/(1+EXP($S$12*(IF(ISNUMBER(AX46),AX46,0)-$S$11)))),IF($S$8="TOP_PERCENT",IF((COUNTIF(INDEX(Данные!$A$7:$CV$106,0,MATCH($S$9,Данные!$A$6:$CV$6,0)),"&gt;"&amp;IF(ISNUMBER(AX46),AX46,0))+COUNTIFS(INDEX(Данные!$A$7:$CV$106,0,MATCH($S$9,Данные!$A$6:$CV$6,0)),IF(ISNUMBER(AX46),AX46,0),Данные!$A$7:$A$106,"&lt;"&amp;$A46)+1)/COUNT(INDEX(Данные!$A$7:$CV$106,0,MATCH($S$9,Данные!$A$6:$CV$6,0)))&lt;=$S$11,$S$14,$S$15),IF($S$8="MANUAL_MU",MAX(Настройки!$B$14,MIN(1,IF(ISNUMBER(AX46),AX46,0))),IF($S$8="COUNT_FLAG_RULE",IF(IF(ISNUMBER(AX46),AX46,0)&lt;=$S$11,$S$14,IF(IF(ISNUMBER(AX46),AX46,0)&gt;=$S$12,$S$15,IF(OR(LOWER(LEFT(CC46&amp;"",2))="да",CC46=1),$S$13,$S$15))),IF(OR(AND($S$8="YES_NO",OR(LOWER(LEFT(AX46&amp;"",2))="да",AX46=1)),AND($S$8="THRESHOLD_GE",IF(ISNUMBER(AX46),AX46,0)&gt;=$S$11),AND($S$8="THRESHOLD_GT",IF(ISNUMBER(AX46),AX46,0)&gt;$S$11),AND($S$8="THRESHOLD_LE",IF(ISNUMBER(AX46),AX46,0)&lt;=$S$11),AND($S$8="THRESHOLD_LT",IF(ISNUMBER(AX46),AX46,0)&lt;$S$11),AND($S$8="CHANGE_PCT_GE",IF(IF(ISNUMBER(CC46),CC46,0)=0,IF(ISNUMBER(AX46),AX46,0)&gt;0,(IF(ISNUMBER(AX46),AX46,0)-IF(ISNUMBER(CC46),CC46,0))/ABS(IF(ISNUMBER(CC46),CC46,0))&gt;=$S$11)),AND($S$8="CHANGE_ABS_GE",ABS(IF(ISNUMBER(AX46),AX46,0)-IF(ISNUMBER(CC46),CC46,0))&gt;=$S$11),AND($S$8="COUNT_LT",IF(ISNUMBER(AX46),AX46,0)&lt;$S$11),AND($S$8="COUNT_LE",IF(ISNUMBER(AX46),AX46,0)&lt;=$S$11),AND($S$8="AND_YES",OR(LOWER(LEFT(AX46&amp;"",2))="да",AX46=1),OR(LOWER(LEFT(CC46&amp;"",2))="да",CC46=1)),AND($S$8="OR_YES",OR(OR(LOWER(LEFT(AX46&amp;"",2))="да",AX46=1),OR(LOWER(LEFT(CC46&amp;"",2))="да",CC46=1)))),$S$14,$S$15))))))))))</f>
        <v/>
      </c>
      <c r="T46" s="70" t="str">
        <f>IF($A46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46="#FIELD",AY46="",AND(OR($T$8="CHANGE_PCT_GE",$T$8="CHANGE_ABS_GE",$T$8="COUNT_FLAG_RULE",$T$8="AND_YES",$T$8="OR_YES"),OR(CD46="#FIELD",CD46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46)))),IF($T$18="LOW_MU",MAX(Настройки!$B$14,$T$16),IF($T$18="NEUTRAL",Настройки!$B$15,IF($T$18="IGNORE","IGNORE",IF(OR(AY46="#FIELD",CD46="#FIELD"),"Поле не найдено","Недостаточно данных")))),IF($T$8="SIGMOID_INC",MAX(Настройки!$B$14,$T$16+($T$17-$T$16)/(1+EXP(-$T$12*(IF(ISNUMBER(AY46),AY46,0)-$T$11)))),IF($T$8="SIGMOID_DEC",MAX(Настройки!$B$14,$T$16+($T$17-$T$16)/(1+EXP($T$12*(IF(ISNUMBER(AY46),AY46,0)-$T$11)))),IF($T$8="TOP_PERCENT",IF((COUNTIF(INDEX(Данные!$A$7:$CV$106,0,MATCH($T$9,Данные!$A$6:$CV$6,0)),"&gt;"&amp;IF(ISNUMBER(AY46),AY46,0))+COUNTIFS(INDEX(Данные!$A$7:$CV$106,0,MATCH($T$9,Данные!$A$6:$CV$6,0)),IF(ISNUMBER(AY46),AY46,0),Данные!$A$7:$A$106,"&lt;"&amp;$A46)+1)/COUNT(INDEX(Данные!$A$7:$CV$106,0,MATCH($T$9,Данные!$A$6:$CV$6,0)))&lt;=$T$11,$T$14,$T$15),IF($T$8="MANUAL_MU",MAX(Настройки!$B$14,MIN(1,IF(ISNUMBER(AY46),AY46,0))),IF($T$8="COUNT_FLAG_RULE",IF(IF(ISNUMBER(AY46),AY46,0)&lt;=$T$11,$T$14,IF(IF(ISNUMBER(AY46),AY46,0)&gt;=$T$12,$T$15,IF(OR(LOWER(LEFT(CD46&amp;"",2))="да",CD46=1),$T$13,$T$15))),IF(OR(AND($T$8="YES_NO",OR(LOWER(LEFT(AY46&amp;"",2))="да",AY46=1)),AND($T$8="THRESHOLD_GE",IF(ISNUMBER(AY46),AY46,0)&gt;=$T$11),AND($T$8="THRESHOLD_GT",IF(ISNUMBER(AY46),AY46,0)&gt;$T$11),AND($T$8="THRESHOLD_LE",IF(ISNUMBER(AY46),AY46,0)&lt;=$T$11),AND($T$8="THRESHOLD_LT",IF(ISNUMBER(AY46),AY46,0)&lt;$T$11),AND($T$8="CHANGE_PCT_GE",IF(IF(ISNUMBER(CD46),CD46,0)=0,IF(ISNUMBER(AY46),AY46,0)&gt;0,(IF(ISNUMBER(AY46),AY46,0)-IF(ISNUMBER(CD46),CD46,0))/ABS(IF(ISNUMBER(CD46),CD46,0))&gt;=$T$11)),AND($T$8="CHANGE_ABS_GE",ABS(IF(ISNUMBER(AY46),AY46,0)-IF(ISNUMBER(CD46),CD46,0))&gt;=$T$11),AND($T$8="COUNT_LT",IF(ISNUMBER(AY46),AY46,0)&lt;$T$11),AND($T$8="COUNT_LE",IF(ISNUMBER(AY46),AY46,0)&lt;=$T$11),AND($T$8="AND_YES",OR(LOWER(LEFT(AY46&amp;"",2))="да",AY46=1),OR(LOWER(LEFT(CD46&amp;"",2))="да",CD46=1)),AND($T$8="OR_YES",OR(OR(LOWER(LEFT(AY46&amp;"",2))="да",AY46=1),OR(LOWER(LEFT(CD46&amp;"",2))="да",CD46=1)))),$T$14,$T$15))))))))))</f>
        <v/>
      </c>
      <c r="U46" s="70" t="str">
        <f>IF($A46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46="#FIELD",AZ46="",AND(OR($U$8="CHANGE_PCT_GE",$U$8="CHANGE_ABS_GE",$U$8="COUNT_FLAG_RULE",$U$8="AND_YES",$U$8="OR_YES"),OR(CE46="#FIELD",CE46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46)))),IF($U$18="LOW_MU",MAX(Настройки!$B$14,$U$16),IF($U$18="NEUTRAL",Настройки!$B$15,IF($U$18="IGNORE","IGNORE",IF(OR(AZ46="#FIELD",CE46="#FIELD"),"Поле не найдено","Недостаточно данных")))),IF($U$8="SIGMOID_INC",MAX(Настройки!$B$14,$U$16+($U$17-$U$16)/(1+EXP(-$U$12*(IF(ISNUMBER(AZ46),AZ46,0)-$U$11)))),IF($U$8="SIGMOID_DEC",MAX(Настройки!$B$14,$U$16+($U$17-$U$16)/(1+EXP($U$12*(IF(ISNUMBER(AZ46),AZ46,0)-$U$11)))),IF($U$8="TOP_PERCENT",IF((COUNTIF(INDEX(Данные!$A$7:$CV$106,0,MATCH($U$9,Данные!$A$6:$CV$6,0)),"&gt;"&amp;IF(ISNUMBER(AZ46),AZ46,0))+COUNTIFS(INDEX(Данные!$A$7:$CV$106,0,MATCH($U$9,Данные!$A$6:$CV$6,0)),IF(ISNUMBER(AZ46),AZ46,0),Данные!$A$7:$A$106,"&lt;"&amp;$A46)+1)/COUNT(INDEX(Данные!$A$7:$CV$106,0,MATCH($U$9,Данные!$A$6:$CV$6,0)))&lt;=$U$11,$U$14,$U$15),IF($U$8="MANUAL_MU",MAX(Настройки!$B$14,MIN(1,IF(ISNUMBER(AZ46),AZ46,0))),IF($U$8="COUNT_FLAG_RULE",IF(IF(ISNUMBER(AZ46),AZ46,0)&lt;=$U$11,$U$14,IF(IF(ISNUMBER(AZ46),AZ46,0)&gt;=$U$12,$U$15,IF(OR(LOWER(LEFT(CE46&amp;"",2))="да",CE46=1),$U$13,$U$15))),IF(OR(AND($U$8="YES_NO",OR(LOWER(LEFT(AZ46&amp;"",2))="да",AZ46=1)),AND($U$8="THRESHOLD_GE",IF(ISNUMBER(AZ46),AZ46,0)&gt;=$U$11),AND($U$8="THRESHOLD_GT",IF(ISNUMBER(AZ46),AZ46,0)&gt;$U$11),AND($U$8="THRESHOLD_LE",IF(ISNUMBER(AZ46),AZ46,0)&lt;=$U$11),AND($U$8="THRESHOLD_LT",IF(ISNUMBER(AZ46),AZ46,0)&lt;$U$11),AND($U$8="CHANGE_PCT_GE",IF(IF(ISNUMBER(CE46),CE46,0)=0,IF(ISNUMBER(AZ46),AZ46,0)&gt;0,(IF(ISNUMBER(AZ46),AZ46,0)-IF(ISNUMBER(CE46),CE46,0))/ABS(IF(ISNUMBER(CE46),CE46,0))&gt;=$U$11)),AND($U$8="CHANGE_ABS_GE",ABS(IF(ISNUMBER(AZ46),AZ46,0)-IF(ISNUMBER(CE46),CE46,0))&gt;=$U$11),AND($U$8="COUNT_LT",IF(ISNUMBER(AZ46),AZ46,0)&lt;$U$11),AND($U$8="COUNT_LE",IF(ISNUMBER(AZ46),AZ46,0)&lt;=$U$11),AND($U$8="AND_YES",OR(LOWER(LEFT(AZ46&amp;"",2))="да",AZ46=1),OR(LOWER(LEFT(CE46&amp;"",2))="да",CE46=1)),AND($U$8="OR_YES",OR(OR(LOWER(LEFT(AZ46&amp;"",2))="да",AZ46=1),OR(LOWER(LEFT(CE46&amp;"",2))="да",CE46=1)))),$U$14,$U$15))))))))))</f>
        <v/>
      </c>
      <c r="V46" s="70" t="str">
        <f>IF($A46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46="#FIELD",BA46="",AND(OR($V$8="CHANGE_PCT_GE",$V$8="CHANGE_ABS_GE",$V$8="COUNT_FLAG_RULE",$V$8="AND_YES",$V$8="OR_YES"),OR(CF46="#FIELD",CF46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46)))),IF($V$18="LOW_MU",MAX(Настройки!$B$14,$V$16),IF($V$18="NEUTRAL",Настройки!$B$15,IF($V$18="IGNORE","IGNORE",IF(OR(BA46="#FIELD",CF46="#FIELD"),"Поле не найдено","Недостаточно данных")))),IF($V$8="SIGMOID_INC",MAX(Настройки!$B$14,$V$16+($V$17-$V$16)/(1+EXP(-$V$12*(IF(ISNUMBER(BA46),BA46,0)-$V$11)))),IF($V$8="SIGMOID_DEC",MAX(Настройки!$B$14,$V$16+($V$17-$V$16)/(1+EXP($V$12*(IF(ISNUMBER(BA46),BA46,0)-$V$11)))),IF($V$8="TOP_PERCENT",IF((COUNTIF(INDEX(Данные!$A$7:$CV$106,0,MATCH($V$9,Данные!$A$6:$CV$6,0)),"&gt;"&amp;IF(ISNUMBER(BA46),BA46,0))+COUNTIFS(INDEX(Данные!$A$7:$CV$106,0,MATCH($V$9,Данные!$A$6:$CV$6,0)),IF(ISNUMBER(BA46),BA46,0),Данные!$A$7:$A$106,"&lt;"&amp;$A46)+1)/COUNT(INDEX(Данные!$A$7:$CV$106,0,MATCH($V$9,Данные!$A$6:$CV$6,0)))&lt;=$V$11,$V$14,$V$15),IF($V$8="MANUAL_MU",MAX(Настройки!$B$14,MIN(1,IF(ISNUMBER(BA46),BA46,0))),IF($V$8="COUNT_FLAG_RULE",IF(IF(ISNUMBER(BA46),BA46,0)&lt;=$V$11,$V$14,IF(IF(ISNUMBER(BA46),BA46,0)&gt;=$V$12,$V$15,IF(OR(LOWER(LEFT(CF46&amp;"",2))="да",CF46=1),$V$13,$V$15))),IF(OR(AND($V$8="YES_NO",OR(LOWER(LEFT(BA46&amp;"",2))="да",BA46=1)),AND($V$8="THRESHOLD_GE",IF(ISNUMBER(BA46),BA46,0)&gt;=$V$11),AND($V$8="THRESHOLD_GT",IF(ISNUMBER(BA46),BA46,0)&gt;$V$11),AND($V$8="THRESHOLD_LE",IF(ISNUMBER(BA46),BA46,0)&lt;=$V$11),AND($V$8="THRESHOLD_LT",IF(ISNUMBER(BA46),BA46,0)&lt;$V$11),AND($V$8="CHANGE_PCT_GE",IF(IF(ISNUMBER(CF46),CF46,0)=0,IF(ISNUMBER(BA46),BA46,0)&gt;0,(IF(ISNUMBER(BA46),BA46,0)-IF(ISNUMBER(CF46),CF46,0))/ABS(IF(ISNUMBER(CF46),CF46,0))&gt;=$V$11)),AND($V$8="CHANGE_ABS_GE",ABS(IF(ISNUMBER(BA46),BA46,0)-IF(ISNUMBER(CF46),CF46,0))&gt;=$V$11),AND($V$8="COUNT_LT",IF(ISNUMBER(BA46),BA46,0)&lt;$V$11),AND($V$8="COUNT_LE",IF(ISNUMBER(BA46),BA46,0)&lt;=$V$11),AND($V$8="AND_YES",OR(LOWER(LEFT(BA46&amp;"",2))="да",BA46=1),OR(LOWER(LEFT(CF46&amp;"",2))="да",CF46=1)),AND($V$8="OR_YES",OR(OR(LOWER(LEFT(BA46&amp;"",2))="да",BA46=1),OR(LOWER(LEFT(CF46&amp;"",2))="да",CF46=1)))),$V$14,$V$15))))))))))</f>
        <v/>
      </c>
      <c r="W46" s="70" t="str">
        <f>IF($A46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46="#FIELD",BB46="",AND(OR($W$8="CHANGE_PCT_GE",$W$8="CHANGE_ABS_GE",$W$8="COUNT_FLAG_RULE",$W$8="AND_YES",$W$8="OR_YES"),OR(CG46="#FIELD",CG46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46)))),IF($W$18="LOW_MU",MAX(Настройки!$B$14,$W$16),IF($W$18="NEUTRAL",Настройки!$B$15,IF($W$18="IGNORE","IGNORE",IF(OR(BB46="#FIELD",CG46="#FIELD"),"Поле не найдено","Недостаточно данных")))),IF($W$8="SIGMOID_INC",MAX(Настройки!$B$14,$W$16+($W$17-$W$16)/(1+EXP(-$W$12*(IF(ISNUMBER(BB46),BB46,0)-$W$11)))),IF($W$8="SIGMOID_DEC",MAX(Настройки!$B$14,$W$16+($W$17-$W$16)/(1+EXP($W$12*(IF(ISNUMBER(BB46),BB46,0)-$W$11)))),IF($W$8="TOP_PERCENT",IF((COUNTIF(INDEX(Данные!$A$7:$CV$106,0,MATCH($W$9,Данные!$A$6:$CV$6,0)),"&gt;"&amp;IF(ISNUMBER(BB46),BB46,0))+COUNTIFS(INDEX(Данные!$A$7:$CV$106,0,MATCH($W$9,Данные!$A$6:$CV$6,0)),IF(ISNUMBER(BB46),BB46,0),Данные!$A$7:$A$106,"&lt;"&amp;$A46)+1)/COUNT(INDEX(Данные!$A$7:$CV$106,0,MATCH($W$9,Данные!$A$6:$CV$6,0)))&lt;=$W$11,$W$14,$W$15),IF($W$8="MANUAL_MU",MAX(Настройки!$B$14,MIN(1,IF(ISNUMBER(BB46),BB46,0))),IF($W$8="COUNT_FLAG_RULE",IF(IF(ISNUMBER(BB46),BB46,0)&lt;=$W$11,$W$14,IF(IF(ISNUMBER(BB46),BB46,0)&gt;=$W$12,$W$15,IF(OR(LOWER(LEFT(CG46&amp;"",2))="да",CG46=1),$W$13,$W$15))),IF(OR(AND($W$8="YES_NO",OR(LOWER(LEFT(BB46&amp;"",2))="да",BB46=1)),AND($W$8="THRESHOLD_GE",IF(ISNUMBER(BB46),BB46,0)&gt;=$W$11),AND($W$8="THRESHOLD_GT",IF(ISNUMBER(BB46),BB46,0)&gt;$W$11),AND($W$8="THRESHOLD_LE",IF(ISNUMBER(BB46),BB46,0)&lt;=$W$11),AND($W$8="THRESHOLD_LT",IF(ISNUMBER(BB46),BB46,0)&lt;$W$11),AND($W$8="CHANGE_PCT_GE",IF(IF(ISNUMBER(CG46),CG46,0)=0,IF(ISNUMBER(BB46),BB46,0)&gt;0,(IF(ISNUMBER(BB46),BB46,0)-IF(ISNUMBER(CG46),CG46,0))/ABS(IF(ISNUMBER(CG46),CG46,0))&gt;=$W$11)),AND($W$8="CHANGE_ABS_GE",ABS(IF(ISNUMBER(BB46),BB46,0)-IF(ISNUMBER(CG46),CG46,0))&gt;=$W$11),AND($W$8="COUNT_LT",IF(ISNUMBER(BB46),BB46,0)&lt;$W$11),AND($W$8="COUNT_LE",IF(ISNUMBER(BB46),BB46,0)&lt;=$W$11),AND($W$8="AND_YES",OR(LOWER(LEFT(BB46&amp;"",2))="да",BB46=1),OR(LOWER(LEFT(CG46&amp;"",2))="да",CG46=1)),AND($W$8="OR_YES",OR(OR(LOWER(LEFT(BB46&amp;"",2))="да",BB46=1),OR(LOWER(LEFT(CG46&amp;"",2))="да",CG46=1)))),$W$14,$W$15))))))))))</f>
        <v/>
      </c>
      <c r="X46" s="70" t="str">
        <f>IF($A46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46="#FIELD",BC46="",AND(OR($X$8="CHANGE_PCT_GE",$X$8="CHANGE_ABS_GE",$X$8="COUNT_FLAG_RULE",$X$8="AND_YES",$X$8="OR_YES"),OR(CH46="#FIELD",CH46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46)))),IF($X$18="LOW_MU",MAX(Настройки!$B$14,$X$16),IF($X$18="NEUTRAL",Настройки!$B$15,IF($X$18="IGNORE","IGNORE",IF(OR(BC46="#FIELD",CH46="#FIELD"),"Поле не найдено","Недостаточно данных")))),IF($X$8="SIGMOID_INC",MAX(Настройки!$B$14,$X$16+($X$17-$X$16)/(1+EXP(-$X$12*(IF(ISNUMBER(BC46),BC46,0)-$X$11)))),IF($X$8="SIGMOID_DEC",MAX(Настройки!$B$14,$X$16+($X$17-$X$16)/(1+EXP($X$12*(IF(ISNUMBER(BC46),BC46,0)-$X$11)))),IF($X$8="TOP_PERCENT",IF((COUNTIF(INDEX(Данные!$A$7:$CV$106,0,MATCH($X$9,Данные!$A$6:$CV$6,0)),"&gt;"&amp;IF(ISNUMBER(BC46),BC46,0))+COUNTIFS(INDEX(Данные!$A$7:$CV$106,0,MATCH($X$9,Данные!$A$6:$CV$6,0)),IF(ISNUMBER(BC46),BC46,0),Данные!$A$7:$A$106,"&lt;"&amp;$A46)+1)/COUNT(INDEX(Данные!$A$7:$CV$106,0,MATCH($X$9,Данные!$A$6:$CV$6,0)))&lt;=$X$11,$X$14,$X$15),IF($X$8="MANUAL_MU",MAX(Настройки!$B$14,MIN(1,IF(ISNUMBER(BC46),BC46,0))),IF($X$8="COUNT_FLAG_RULE",IF(IF(ISNUMBER(BC46),BC46,0)&lt;=$X$11,$X$14,IF(IF(ISNUMBER(BC46),BC46,0)&gt;=$X$12,$X$15,IF(OR(LOWER(LEFT(CH46&amp;"",2))="да",CH46=1),$X$13,$X$15))),IF(OR(AND($X$8="YES_NO",OR(LOWER(LEFT(BC46&amp;"",2))="да",BC46=1)),AND($X$8="THRESHOLD_GE",IF(ISNUMBER(BC46),BC46,0)&gt;=$X$11),AND($X$8="THRESHOLD_GT",IF(ISNUMBER(BC46),BC46,0)&gt;$X$11),AND($X$8="THRESHOLD_LE",IF(ISNUMBER(BC46),BC46,0)&lt;=$X$11),AND($X$8="THRESHOLD_LT",IF(ISNUMBER(BC46),BC46,0)&lt;$X$11),AND($X$8="CHANGE_PCT_GE",IF(IF(ISNUMBER(CH46),CH46,0)=0,IF(ISNUMBER(BC46),BC46,0)&gt;0,(IF(ISNUMBER(BC46),BC46,0)-IF(ISNUMBER(CH46),CH46,0))/ABS(IF(ISNUMBER(CH46),CH46,0))&gt;=$X$11)),AND($X$8="CHANGE_ABS_GE",ABS(IF(ISNUMBER(BC46),BC46,0)-IF(ISNUMBER(CH46),CH46,0))&gt;=$X$11),AND($X$8="COUNT_LT",IF(ISNUMBER(BC46),BC46,0)&lt;$X$11),AND($X$8="COUNT_LE",IF(ISNUMBER(BC46),BC46,0)&lt;=$X$11),AND($X$8="AND_YES",OR(LOWER(LEFT(BC46&amp;"",2))="да",BC46=1),OR(LOWER(LEFT(CH46&amp;"",2))="да",CH46=1)),AND($X$8="OR_YES",OR(OR(LOWER(LEFT(BC46&amp;"",2))="да",BC46=1),OR(LOWER(LEFT(CH46&amp;"",2))="да",CH46=1)))),$X$14,$X$15))))))))))</f>
        <v/>
      </c>
      <c r="Y46" s="70" t="str">
        <f>IF($A46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46="#FIELD",BD46="",AND(OR($Y$8="CHANGE_PCT_GE",$Y$8="CHANGE_ABS_GE",$Y$8="COUNT_FLAG_RULE",$Y$8="AND_YES",$Y$8="OR_YES"),OR(CI46="#FIELD",CI46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46)))),IF($Y$18="LOW_MU",MAX(Настройки!$B$14,$Y$16),IF($Y$18="NEUTRAL",Настройки!$B$15,IF($Y$18="IGNORE","IGNORE",IF(OR(BD46="#FIELD",CI46="#FIELD"),"Поле не найдено","Недостаточно данных")))),IF($Y$8="SIGMOID_INC",MAX(Настройки!$B$14,$Y$16+($Y$17-$Y$16)/(1+EXP(-$Y$12*(IF(ISNUMBER(BD46),BD46,0)-$Y$11)))),IF($Y$8="SIGMOID_DEC",MAX(Настройки!$B$14,$Y$16+($Y$17-$Y$16)/(1+EXP($Y$12*(IF(ISNUMBER(BD46),BD46,0)-$Y$11)))),IF($Y$8="TOP_PERCENT",IF((COUNTIF(INDEX(Данные!$A$7:$CV$106,0,MATCH($Y$9,Данные!$A$6:$CV$6,0)),"&gt;"&amp;IF(ISNUMBER(BD46),BD46,0))+COUNTIFS(INDEX(Данные!$A$7:$CV$106,0,MATCH($Y$9,Данные!$A$6:$CV$6,0)),IF(ISNUMBER(BD46),BD46,0),Данные!$A$7:$A$106,"&lt;"&amp;$A46)+1)/COUNT(INDEX(Данные!$A$7:$CV$106,0,MATCH($Y$9,Данные!$A$6:$CV$6,0)))&lt;=$Y$11,$Y$14,$Y$15),IF($Y$8="MANUAL_MU",MAX(Настройки!$B$14,MIN(1,IF(ISNUMBER(BD46),BD46,0))),IF($Y$8="COUNT_FLAG_RULE",IF(IF(ISNUMBER(BD46),BD46,0)&lt;=$Y$11,$Y$14,IF(IF(ISNUMBER(BD46),BD46,0)&gt;=$Y$12,$Y$15,IF(OR(LOWER(LEFT(CI46&amp;"",2))="да",CI46=1),$Y$13,$Y$15))),IF(OR(AND($Y$8="YES_NO",OR(LOWER(LEFT(BD46&amp;"",2))="да",BD46=1)),AND($Y$8="THRESHOLD_GE",IF(ISNUMBER(BD46),BD46,0)&gt;=$Y$11),AND($Y$8="THRESHOLD_GT",IF(ISNUMBER(BD46),BD46,0)&gt;$Y$11),AND($Y$8="THRESHOLD_LE",IF(ISNUMBER(BD46),BD46,0)&lt;=$Y$11),AND($Y$8="THRESHOLD_LT",IF(ISNUMBER(BD46),BD46,0)&lt;$Y$11),AND($Y$8="CHANGE_PCT_GE",IF(IF(ISNUMBER(CI46),CI46,0)=0,IF(ISNUMBER(BD46),BD46,0)&gt;0,(IF(ISNUMBER(BD46),BD46,0)-IF(ISNUMBER(CI46),CI46,0))/ABS(IF(ISNUMBER(CI46),CI46,0))&gt;=$Y$11)),AND($Y$8="CHANGE_ABS_GE",ABS(IF(ISNUMBER(BD46),BD46,0)-IF(ISNUMBER(CI46),CI46,0))&gt;=$Y$11),AND($Y$8="COUNT_LT",IF(ISNUMBER(BD46),BD46,0)&lt;$Y$11),AND($Y$8="COUNT_LE",IF(ISNUMBER(BD46),BD46,0)&lt;=$Y$11),AND($Y$8="AND_YES",OR(LOWER(LEFT(BD46&amp;"",2))="да",BD46=1),OR(LOWER(LEFT(CI46&amp;"",2))="да",CI46=1)),AND($Y$8="OR_YES",OR(OR(LOWER(LEFT(BD46&amp;"",2))="да",BD46=1),OR(LOWER(LEFT(CI46&amp;"",2))="да",CI46=1)))),$Y$14,$Y$15))))))))))</f>
        <v/>
      </c>
      <c r="Z46" s="70" t="str">
        <f>IF($A46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46="#FIELD",BE46="",AND(OR($Z$8="CHANGE_PCT_GE",$Z$8="CHANGE_ABS_GE",$Z$8="COUNT_FLAG_RULE",$Z$8="AND_YES",$Z$8="OR_YES"),OR(CJ46="#FIELD",CJ46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46)))),IF($Z$18="LOW_MU",MAX(Настройки!$B$14,$Z$16),IF($Z$18="NEUTRAL",Настройки!$B$15,IF($Z$18="IGNORE","IGNORE",IF(OR(BE46="#FIELD",CJ46="#FIELD"),"Поле не найдено","Недостаточно данных")))),IF($Z$8="SIGMOID_INC",MAX(Настройки!$B$14,$Z$16+($Z$17-$Z$16)/(1+EXP(-$Z$12*(IF(ISNUMBER(BE46),BE46,0)-$Z$11)))),IF($Z$8="SIGMOID_DEC",MAX(Настройки!$B$14,$Z$16+($Z$17-$Z$16)/(1+EXP($Z$12*(IF(ISNUMBER(BE46),BE46,0)-$Z$11)))),IF($Z$8="TOP_PERCENT",IF((COUNTIF(INDEX(Данные!$A$7:$CV$106,0,MATCH($Z$9,Данные!$A$6:$CV$6,0)),"&gt;"&amp;IF(ISNUMBER(BE46),BE46,0))+COUNTIFS(INDEX(Данные!$A$7:$CV$106,0,MATCH($Z$9,Данные!$A$6:$CV$6,0)),IF(ISNUMBER(BE46),BE46,0),Данные!$A$7:$A$106,"&lt;"&amp;$A46)+1)/COUNT(INDEX(Данные!$A$7:$CV$106,0,MATCH($Z$9,Данные!$A$6:$CV$6,0)))&lt;=$Z$11,$Z$14,$Z$15),IF($Z$8="MANUAL_MU",MAX(Настройки!$B$14,MIN(1,IF(ISNUMBER(BE46),BE46,0))),IF($Z$8="COUNT_FLAG_RULE",IF(IF(ISNUMBER(BE46),BE46,0)&lt;=$Z$11,$Z$14,IF(IF(ISNUMBER(BE46),BE46,0)&gt;=$Z$12,$Z$15,IF(OR(LOWER(LEFT(CJ46&amp;"",2))="да",CJ46=1),$Z$13,$Z$15))),IF(OR(AND($Z$8="YES_NO",OR(LOWER(LEFT(BE46&amp;"",2))="да",BE46=1)),AND($Z$8="THRESHOLD_GE",IF(ISNUMBER(BE46),BE46,0)&gt;=$Z$11),AND($Z$8="THRESHOLD_GT",IF(ISNUMBER(BE46),BE46,0)&gt;$Z$11),AND($Z$8="THRESHOLD_LE",IF(ISNUMBER(BE46),BE46,0)&lt;=$Z$11),AND($Z$8="THRESHOLD_LT",IF(ISNUMBER(BE46),BE46,0)&lt;$Z$11),AND($Z$8="CHANGE_PCT_GE",IF(IF(ISNUMBER(CJ46),CJ46,0)=0,IF(ISNUMBER(BE46),BE46,0)&gt;0,(IF(ISNUMBER(BE46),BE46,0)-IF(ISNUMBER(CJ46),CJ46,0))/ABS(IF(ISNUMBER(CJ46),CJ46,0))&gt;=$Z$11)),AND($Z$8="CHANGE_ABS_GE",ABS(IF(ISNUMBER(BE46),BE46,0)-IF(ISNUMBER(CJ46),CJ46,0))&gt;=$Z$11),AND($Z$8="COUNT_LT",IF(ISNUMBER(BE46),BE46,0)&lt;$Z$11),AND($Z$8="COUNT_LE",IF(ISNUMBER(BE46),BE46,0)&lt;=$Z$11),AND($Z$8="AND_YES",OR(LOWER(LEFT(BE46&amp;"",2))="да",BE46=1),OR(LOWER(LEFT(CJ46&amp;"",2))="да",CJ46=1)),AND($Z$8="OR_YES",OR(OR(LOWER(LEFT(BE46&amp;"",2))="да",BE46=1),OR(LOWER(LEFT(CJ46&amp;"",2))="да",CJ46=1)))),$Z$14,$Z$15))))))))))</f>
        <v/>
      </c>
      <c r="AA46" s="70" t="str">
        <f>IF($A46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46="#FIELD",BF46="",AND(OR($AA$8="CHANGE_PCT_GE",$AA$8="CHANGE_ABS_GE",$AA$8="COUNT_FLAG_RULE",$AA$8="AND_YES",$AA$8="OR_YES"),OR(CK46="#FIELD",CK46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46)))),IF($AA$18="LOW_MU",MAX(Настройки!$B$14,$AA$16),IF($AA$18="NEUTRAL",Настройки!$B$15,IF($AA$18="IGNORE","IGNORE",IF(OR(BF46="#FIELD",CK46="#FIELD"),"Поле не найдено","Недостаточно данных")))),IF($AA$8="SIGMOID_INC",MAX(Настройки!$B$14,$AA$16+($AA$17-$AA$16)/(1+EXP(-$AA$12*(IF(ISNUMBER(BF46),BF46,0)-$AA$11)))),IF($AA$8="SIGMOID_DEC",MAX(Настройки!$B$14,$AA$16+($AA$17-$AA$16)/(1+EXP($AA$12*(IF(ISNUMBER(BF46),BF46,0)-$AA$11)))),IF($AA$8="TOP_PERCENT",IF((COUNTIF(INDEX(Данные!$A$7:$CV$106,0,MATCH($AA$9,Данные!$A$6:$CV$6,0)),"&gt;"&amp;IF(ISNUMBER(BF46),BF46,0))+COUNTIFS(INDEX(Данные!$A$7:$CV$106,0,MATCH($AA$9,Данные!$A$6:$CV$6,0)),IF(ISNUMBER(BF46),BF46,0),Данные!$A$7:$A$106,"&lt;"&amp;$A46)+1)/COUNT(INDEX(Данные!$A$7:$CV$106,0,MATCH($AA$9,Данные!$A$6:$CV$6,0)))&lt;=$AA$11,$AA$14,$AA$15),IF($AA$8="MANUAL_MU",MAX(Настройки!$B$14,MIN(1,IF(ISNUMBER(BF46),BF46,0))),IF($AA$8="COUNT_FLAG_RULE",IF(IF(ISNUMBER(BF46),BF46,0)&lt;=$AA$11,$AA$14,IF(IF(ISNUMBER(BF46),BF46,0)&gt;=$AA$12,$AA$15,IF(OR(LOWER(LEFT(CK46&amp;"",2))="да",CK46=1),$AA$13,$AA$15))),IF(OR(AND($AA$8="YES_NO",OR(LOWER(LEFT(BF46&amp;"",2))="да",BF46=1)),AND($AA$8="THRESHOLD_GE",IF(ISNUMBER(BF46),BF46,0)&gt;=$AA$11),AND($AA$8="THRESHOLD_GT",IF(ISNUMBER(BF46),BF46,0)&gt;$AA$11),AND($AA$8="THRESHOLD_LE",IF(ISNUMBER(BF46),BF46,0)&lt;=$AA$11),AND($AA$8="THRESHOLD_LT",IF(ISNUMBER(BF46),BF46,0)&lt;$AA$11),AND($AA$8="CHANGE_PCT_GE",IF(IF(ISNUMBER(CK46),CK46,0)=0,IF(ISNUMBER(BF46),BF46,0)&gt;0,(IF(ISNUMBER(BF46),BF46,0)-IF(ISNUMBER(CK46),CK46,0))/ABS(IF(ISNUMBER(CK46),CK46,0))&gt;=$AA$11)),AND($AA$8="CHANGE_ABS_GE",ABS(IF(ISNUMBER(BF46),BF46,0)-IF(ISNUMBER(CK46),CK46,0))&gt;=$AA$11),AND($AA$8="COUNT_LT",IF(ISNUMBER(BF46),BF46,0)&lt;$AA$11),AND($AA$8="COUNT_LE",IF(ISNUMBER(BF46),BF46,0)&lt;=$AA$11),AND($AA$8="AND_YES",OR(LOWER(LEFT(BF46&amp;"",2))="да",BF46=1),OR(LOWER(LEFT(CK46&amp;"",2))="да",CK46=1)),AND($AA$8="OR_YES",OR(OR(LOWER(LEFT(BF46&amp;"",2))="да",BF46=1),OR(LOWER(LEFT(CK46&amp;"",2))="да",CK46=1)))),$AA$14,$AA$15))))))))))</f>
        <v/>
      </c>
      <c r="AB46" s="70" t="str">
        <f>IF($A46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46="#FIELD",BG46="",AND(OR($AB$8="CHANGE_PCT_GE",$AB$8="CHANGE_ABS_GE",$AB$8="COUNT_FLAG_RULE",$AB$8="AND_YES",$AB$8="OR_YES"),OR(CL46="#FIELD",CL46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46)))),IF($AB$18="LOW_MU",MAX(Настройки!$B$14,$AB$16),IF($AB$18="NEUTRAL",Настройки!$B$15,IF($AB$18="IGNORE","IGNORE",IF(OR(BG46="#FIELD",CL46="#FIELD"),"Поле не найдено","Недостаточно данных")))),IF($AB$8="SIGMOID_INC",MAX(Настройки!$B$14,$AB$16+($AB$17-$AB$16)/(1+EXP(-$AB$12*(IF(ISNUMBER(BG46),BG46,0)-$AB$11)))),IF($AB$8="SIGMOID_DEC",MAX(Настройки!$B$14,$AB$16+($AB$17-$AB$16)/(1+EXP($AB$12*(IF(ISNUMBER(BG46),BG46,0)-$AB$11)))),IF($AB$8="TOP_PERCENT",IF((COUNTIF(INDEX(Данные!$A$7:$CV$106,0,MATCH($AB$9,Данные!$A$6:$CV$6,0)),"&gt;"&amp;IF(ISNUMBER(BG46),BG46,0))+COUNTIFS(INDEX(Данные!$A$7:$CV$106,0,MATCH($AB$9,Данные!$A$6:$CV$6,0)),IF(ISNUMBER(BG46),BG46,0),Данные!$A$7:$A$106,"&lt;"&amp;$A46)+1)/COUNT(INDEX(Данные!$A$7:$CV$106,0,MATCH($AB$9,Данные!$A$6:$CV$6,0)))&lt;=$AB$11,$AB$14,$AB$15),IF($AB$8="MANUAL_MU",MAX(Настройки!$B$14,MIN(1,IF(ISNUMBER(BG46),BG46,0))),IF($AB$8="COUNT_FLAG_RULE",IF(IF(ISNUMBER(BG46),BG46,0)&lt;=$AB$11,$AB$14,IF(IF(ISNUMBER(BG46),BG46,0)&gt;=$AB$12,$AB$15,IF(OR(LOWER(LEFT(CL46&amp;"",2))="да",CL46=1),$AB$13,$AB$15))),IF(OR(AND($AB$8="YES_NO",OR(LOWER(LEFT(BG46&amp;"",2))="да",BG46=1)),AND($AB$8="THRESHOLD_GE",IF(ISNUMBER(BG46),BG46,0)&gt;=$AB$11),AND($AB$8="THRESHOLD_GT",IF(ISNUMBER(BG46),BG46,0)&gt;$AB$11),AND($AB$8="THRESHOLD_LE",IF(ISNUMBER(BG46),BG46,0)&lt;=$AB$11),AND($AB$8="THRESHOLD_LT",IF(ISNUMBER(BG46),BG46,0)&lt;$AB$11),AND($AB$8="CHANGE_PCT_GE",IF(IF(ISNUMBER(CL46),CL46,0)=0,IF(ISNUMBER(BG46),BG46,0)&gt;0,(IF(ISNUMBER(BG46),BG46,0)-IF(ISNUMBER(CL46),CL46,0))/ABS(IF(ISNUMBER(CL46),CL46,0))&gt;=$AB$11)),AND($AB$8="CHANGE_ABS_GE",ABS(IF(ISNUMBER(BG46),BG46,0)-IF(ISNUMBER(CL46),CL46,0))&gt;=$AB$11),AND($AB$8="COUNT_LT",IF(ISNUMBER(BG46),BG46,0)&lt;$AB$11),AND($AB$8="COUNT_LE",IF(ISNUMBER(BG46),BG46,0)&lt;=$AB$11),AND($AB$8="AND_YES",OR(LOWER(LEFT(BG46&amp;"",2))="да",BG46=1),OR(LOWER(LEFT(CL46&amp;"",2))="да",CL46=1)),AND($AB$8="OR_YES",OR(OR(LOWER(LEFT(BG46&amp;"",2))="да",BG46=1),OR(LOWER(LEFT(CL46&amp;"",2))="да",CL46=1)))),$AB$14,$AB$15))))))))))</f>
        <v/>
      </c>
      <c r="AC46" s="70" t="str">
        <f>IF($A46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46="#FIELD",BH46="",AND(OR($AC$8="CHANGE_PCT_GE",$AC$8="CHANGE_ABS_GE",$AC$8="COUNT_FLAG_RULE",$AC$8="AND_YES",$AC$8="OR_YES"),OR(CM46="#FIELD",CM46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46)))),IF($AC$18="LOW_MU",MAX(Настройки!$B$14,$AC$16),IF($AC$18="NEUTRAL",Настройки!$B$15,IF($AC$18="IGNORE","IGNORE",IF(OR(BH46="#FIELD",CM46="#FIELD"),"Поле не найдено","Недостаточно данных")))),IF($AC$8="SIGMOID_INC",MAX(Настройки!$B$14,$AC$16+($AC$17-$AC$16)/(1+EXP(-$AC$12*(IF(ISNUMBER(BH46),BH46,0)-$AC$11)))),IF($AC$8="SIGMOID_DEC",MAX(Настройки!$B$14,$AC$16+($AC$17-$AC$16)/(1+EXP($AC$12*(IF(ISNUMBER(BH46),BH46,0)-$AC$11)))),IF($AC$8="TOP_PERCENT",IF((COUNTIF(INDEX(Данные!$A$7:$CV$106,0,MATCH($AC$9,Данные!$A$6:$CV$6,0)),"&gt;"&amp;IF(ISNUMBER(BH46),BH46,0))+COUNTIFS(INDEX(Данные!$A$7:$CV$106,0,MATCH($AC$9,Данные!$A$6:$CV$6,0)),IF(ISNUMBER(BH46),BH46,0),Данные!$A$7:$A$106,"&lt;"&amp;$A46)+1)/COUNT(INDEX(Данные!$A$7:$CV$106,0,MATCH($AC$9,Данные!$A$6:$CV$6,0)))&lt;=$AC$11,$AC$14,$AC$15),IF($AC$8="MANUAL_MU",MAX(Настройки!$B$14,MIN(1,IF(ISNUMBER(BH46),BH46,0))),IF($AC$8="COUNT_FLAG_RULE",IF(IF(ISNUMBER(BH46),BH46,0)&lt;=$AC$11,$AC$14,IF(IF(ISNUMBER(BH46),BH46,0)&gt;=$AC$12,$AC$15,IF(OR(LOWER(LEFT(CM46&amp;"",2))="да",CM46=1),$AC$13,$AC$15))),IF(OR(AND($AC$8="YES_NO",OR(LOWER(LEFT(BH46&amp;"",2))="да",BH46=1)),AND($AC$8="THRESHOLD_GE",IF(ISNUMBER(BH46),BH46,0)&gt;=$AC$11),AND($AC$8="THRESHOLD_GT",IF(ISNUMBER(BH46),BH46,0)&gt;$AC$11),AND($AC$8="THRESHOLD_LE",IF(ISNUMBER(BH46),BH46,0)&lt;=$AC$11),AND($AC$8="THRESHOLD_LT",IF(ISNUMBER(BH46),BH46,0)&lt;$AC$11),AND($AC$8="CHANGE_PCT_GE",IF(IF(ISNUMBER(CM46),CM46,0)=0,IF(ISNUMBER(BH46),BH46,0)&gt;0,(IF(ISNUMBER(BH46),BH46,0)-IF(ISNUMBER(CM46),CM46,0))/ABS(IF(ISNUMBER(CM46),CM46,0))&gt;=$AC$11)),AND($AC$8="CHANGE_ABS_GE",ABS(IF(ISNUMBER(BH46),BH46,0)-IF(ISNUMBER(CM46),CM46,0))&gt;=$AC$11),AND($AC$8="COUNT_LT",IF(ISNUMBER(BH46),BH46,0)&lt;$AC$11),AND($AC$8="COUNT_LE",IF(ISNUMBER(BH46),BH46,0)&lt;=$AC$11),AND($AC$8="AND_YES",OR(LOWER(LEFT(BH46&amp;"",2))="да",BH46=1),OR(LOWER(LEFT(CM46&amp;"",2))="да",CM46=1)),AND($AC$8="OR_YES",OR(OR(LOWER(LEFT(BH46&amp;"",2))="да",BH46=1),OR(LOWER(LEFT(CM46&amp;"",2))="да",CM46=1)))),$AC$14,$AC$15))))))))))</f>
        <v/>
      </c>
      <c r="AD46" s="70" t="str">
        <f>IF($A46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46="#FIELD",BI46="",AND(OR($AD$8="CHANGE_PCT_GE",$AD$8="CHANGE_ABS_GE",$AD$8="COUNT_FLAG_RULE",$AD$8="AND_YES",$AD$8="OR_YES"),OR(CN46="#FIELD",CN46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46)))),IF($AD$18="LOW_MU",MAX(Настройки!$B$14,$AD$16),IF($AD$18="NEUTRAL",Настройки!$B$15,IF($AD$18="IGNORE","IGNORE",IF(OR(BI46="#FIELD",CN46="#FIELD"),"Поле не найдено","Недостаточно данных")))),IF($AD$8="SIGMOID_INC",MAX(Настройки!$B$14,$AD$16+($AD$17-$AD$16)/(1+EXP(-$AD$12*(IF(ISNUMBER(BI46),BI46,0)-$AD$11)))),IF($AD$8="SIGMOID_DEC",MAX(Настройки!$B$14,$AD$16+($AD$17-$AD$16)/(1+EXP($AD$12*(IF(ISNUMBER(BI46),BI46,0)-$AD$11)))),IF($AD$8="TOP_PERCENT",IF((COUNTIF(INDEX(Данные!$A$7:$CV$106,0,MATCH($AD$9,Данные!$A$6:$CV$6,0)),"&gt;"&amp;IF(ISNUMBER(BI46),BI46,0))+COUNTIFS(INDEX(Данные!$A$7:$CV$106,0,MATCH($AD$9,Данные!$A$6:$CV$6,0)),IF(ISNUMBER(BI46),BI46,0),Данные!$A$7:$A$106,"&lt;"&amp;$A46)+1)/COUNT(INDEX(Данные!$A$7:$CV$106,0,MATCH($AD$9,Данные!$A$6:$CV$6,0)))&lt;=$AD$11,$AD$14,$AD$15),IF($AD$8="MANUAL_MU",MAX(Настройки!$B$14,MIN(1,IF(ISNUMBER(BI46),BI46,0))),IF($AD$8="COUNT_FLAG_RULE",IF(IF(ISNUMBER(BI46),BI46,0)&lt;=$AD$11,$AD$14,IF(IF(ISNUMBER(BI46),BI46,0)&gt;=$AD$12,$AD$15,IF(OR(LOWER(LEFT(CN46&amp;"",2))="да",CN46=1),$AD$13,$AD$15))),IF(OR(AND($AD$8="YES_NO",OR(LOWER(LEFT(BI46&amp;"",2))="да",BI46=1)),AND($AD$8="THRESHOLD_GE",IF(ISNUMBER(BI46),BI46,0)&gt;=$AD$11),AND($AD$8="THRESHOLD_GT",IF(ISNUMBER(BI46),BI46,0)&gt;$AD$11),AND($AD$8="THRESHOLD_LE",IF(ISNUMBER(BI46),BI46,0)&lt;=$AD$11),AND($AD$8="THRESHOLD_LT",IF(ISNUMBER(BI46),BI46,0)&lt;$AD$11),AND($AD$8="CHANGE_PCT_GE",IF(IF(ISNUMBER(CN46),CN46,0)=0,IF(ISNUMBER(BI46),BI46,0)&gt;0,(IF(ISNUMBER(BI46),BI46,0)-IF(ISNUMBER(CN46),CN46,0))/ABS(IF(ISNUMBER(CN46),CN46,0))&gt;=$AD$11)),AND($AD$8="CHANGE_ABS_GE",ABS(IF(ISNUMBER(BI46),BI46,0)-IF(ISNUMBER(CN46),CN46,0))&gt;=$AD$11),AND($AD$8="COUNT_LT",IF(ISNUMBER(BI46),BI46,0)&lt;$AD$11),AND($AD$8="COUNT_LE",IF(ISNUMBER(BI46),BI46,0)&lt;=$AD$11),AND($AD$8="AND_YES",OR(LOWER(LEFT(BI46&amp;"",2))="да",BI46=1),OR(LOWER(LEFT(CN46&amp;"",2))="да",CN46=1)),AND($AD$8="OR_YES",OR(OR(LOWER(LEFT(BI46&amp;"",2))="да",BI46=1),OR(LOWER(LEFT(CN46&amp;"",2))="да",CN46=1)))),$AD$14,$AD$15))))))))))</f>
        <v/>
      </c>
      <c r="AE46" s="71" t="str">
        <f>IF($A46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46="#FIELD",BJ46="",AND(OR($AE$8="CHANGE_PCT_GE",$AE$8="CHANGE_ABS_GE",$AE$8="COUNT_FLAG_RULE",$AE$8="AND_YES",$AE$8="OR_YES"),OR(CO46="#FIELD",CO46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46)))),IF($AE$18="LOW_MU",MAX(Настройки!$B$14,$AE$16),IF($AE$18="NEUTRAL",Настройки!$B$15,IF($AE$18="IGNORE","IGNORE",IF(OR(BJ46="#FIELD",CO46="#FIELD"),"Поле не найдено","Недостаточно данных")))),IF($AE$8="SIGMOID_INC",MAX(Настройки!$B$14,$AE$16+($AE$17-$AE$16)/(1+EXP(-$AE$12*(IF(ISNUMBER(BJ46),BJ46,0)-$AE$11)))),IF($AE$8="SIGMOID_DEC",MAX(Настройки!$B$14,$AE$16+($AE$17-$AE$16)/(1+EXP($AE$12*(IF(ISNUMBER(BJ46),BJ46,0)-$AE$11)))),IF($AE$8="TOP_PERCENT",IF((COUNTIF(INDEX(Данные!$A$7:$CV$106,0,MATCH($AE$9,Данные!$A$6:$CV$6,0)),"&gt;"&amp;IF(ISNUMBER(BJ46),BJ46,0))+COUNTIFS(INDEX(Данные!$A$7:$CV$106,0,MATCH($AE$9,Данные!$A$6:$CV$6,0)),IF(ISNUMBER(BJ46),BJ46,0),Данные!$A$7:$A$106,"&lt;"&amp;$A46)+1)/COUNT(INDEX(Данные!$A$7:$CV$106,0,MATCH($AE$9,Данные!$A$6:$CV$6,0)))&lt;=$AE$11,$AE$14,$AE$15),IF($AE$8="MANUAL_MU",MAX(Настройки!$B$14,MIN(1,IF(ISNUMBER(BJ46),BJ46,0))),IF($AE$8="COUNT_FLAG_RULE",IF(IF(ISNUMBER(BJ46),BJ46,0)&lt;=$AE$11,$AE$14,IF(IF(ISNUMBER(BJ46),BJ46,0)&gt;=$AE$12,$AE$15,IF(OR(LOWER(LEFT(CO46&amp;"",2))="да",CO46=1),$AE$13,$AE$15))),IF(OR(AND($AE$8="YES_NO",OR(LOWER(LEFT(BJ46&amp;"",2))="да",BJ46=1)),AND($AE$8="THRESHOLD_GE",IF(ISNUMBER(BJ46),BJ46,0)&gt;=$AE$11),AND($AE$8="THRESHOLD_GT",IF(ISNUMBER(BJ46),BJ46,0)&gt;$AE$11),AND($AE$8="THRESHOLD_LE",IF(ISNUMBER(BJ46),BJ46,0)&lt;=$AE$11),AND($AE$8="THRESHOLD_LT",IF(ISNUMBER(BJ46),BJ46,0)&lt;$AE$11),AND($AE$8="CHANGE_PCT_GE",IF(IF(ISNUMBER(CO46),CO46,0)=0,IF(ISNUMBER(BJ46),BJ46,0)&gt;0,(IF(ISNUMBER(BJ46),BJ46,0)-IF(ISNUMBER(CO46),CO46,0))/ABS(IF(ISNUMBER(CO46),CO46,0))&gt;=$AE$11)),AND($AE$8="CHANGE_ABS_GE",ABS(IF(ISNUMBER(BJ46),BJ46,0)-IF(ISNUMBER(CO46),CO46,0))&gt;=$AE$11),AND($AE$8="COUNT_LT",IF(ISNUMBER(BJ46),BJ46,0)&lt;$AE$11),AND($AE$8="COUNT_LE",IF(ISNUMBER(BJ46),BJ46,0)&lt;=$AE$11),AND($AE$8="AND_YES",OR(LOWER(LEFT(BJ46&amp;"",2))="да",BJ46=1),OR(LOWER(LEFT(CO46&amp;"",2))="да",CO46=1)),AND($AE$8="OR_YES",OR(OR(LOWER(LEFT(BJ46&amp;"",2))="да",BJ46=1),OR(LOWER(LEFT(CO46&amp;"",2))="да",CO46=1)))),$AE$14,$AE$15))))))))))</f>
        <v/>
      </c>
      <c r="AF46" s="75"/>
      <c r="AG46" s="76" t="str">
        <f>IF($A46="","",IF($B$4&lt;&gt;"Да","",IF($B$9="","",IF(COUNTIF(Данные!$A$6:$CV$6,$B$9)=0,"#FIELD",INDEX(Данные!$A$7:$CV$106,ROW()-19,MATCH($B$9,Данные!$A$6:$CV$6,0))))))</f>
        <v/>
      </c>
      <c r="AH46" s="76" t="str">
        <f>IF($A46="","",IF($C$4&lt;&gt;"Да","",IF($C$9="","",IF(COUNTIF(Данные!$A$6:$CV$6,$C$9)=0,"#FIELD",INDEX(Данные!$A$7:$CV$106,ROW()-19,MATCH($C$9,Данные!$A$6:$CV$6,0))))))</f>
        <v/>
      </c>
      <c r="AI46" s="76" t="str">
        <f>IF($A46="","",IF($D$4&lt;&gt;"Да","",IF($D$9="","",IF(COUNTIF(Данные!$A$6:$CV$6,$D$9)=0,"#FIELD",INDEX(Данные!$A$7:$CV$106,ROW()-19,MATCH($D$9,Данные!$A$6:$CV$6,0))))))</f>
        <v/>
      </c>
      <c r="AJ46" s="76" t="str">
        <f>IF($A46="","",IF($E$4&lt;&gt;"Да","",IF($E$9="","",IF(COUNTIF(Данные!$A$6:$CV$6,$E$9)=0,"#FIELD",INDEX(Данные!$A$7:$CV$106,ROW()-19,MATCH($E$9,Данные!$A$6:$CV$6,0))))))</f>
        <v/>
      </c>
      <c r="AK46" s="76" t="str">
        <f>IF($A46="","",IF($F$4&lt;&gt;"Да","",IF($F$9="","",IF(COUNTIF(Данные!$A$6:$CV$6,$F$9)=0,"#FIELD",INDEX(Данные!$A$7:$CV$106,ROW()-19,MATCH($F$9,Данные!$A$6:$CV$6,0))))))</f>
        <v/>
      </c>
      <c r="AL46" s="76" t="str">
        <f>IF($A46="","",IF($G$4&lt;&gt;"Да","",IF($G$9="","",IF(COUNTIF(Данные!$A$6:$CV$6,$G$9)=0,"#FIELD",INDEX(Данные!$A$7:$CV$106,ROW()-19,MATCH($G$9,Данные!$A$6:$CV$6,0))))))</f>
        <v/>
      </c>
      <c r="AM46" s="76" t="str">
        <f>IF($A46="","",IF($H$4&lt;&gt;"Да","",IF($H$9="","",IF(COUNTIF(Данные!$A$6:$CV$6,$H$9)=0,"#FIELD",INDEX(Данные!$A$7:$CV$106,ROW()-19,MATCH($H$9,Данные!$A$6:$CV$6,0))))))</f>
        <v/>
      </c>
      <c r="AN46" s="76" t="str">
        <f>IF($A46="","",IF($I$4&lt;&gt;"Да","",IF($I$9="","",IF(COUNTIF(Данные!$A$6:$CV$6,$I$9)=0,"#FIELD",INDEX(Данные!$A$7:$CV$106,ROW()-19,MATCH($I$9,Данные!$A$6:$CV$6,0))))))</f>
        <v/>
      </c>
      <c r="AO46" s="76" t="str">
        <f>IF($A46="","",IF($J$4&lt;&gt;"Да","",IF($J$9="","",IF(COUNTIF(Данные!$A$6:$CV$6,$J$9)=0,"#FIELD",INDEX(Данные!$A$7:$CV$106,ROW()-19,MATCH($J$9,Данные!$A$6:$CV$6,0))))))</f>
        <v/>
      </c>
      <c r="AP46" s="76" t="str">
        <f>IF($A46="","",IF($K$4&lt;&gt;"Да","",IF($K$9="","",IF(COUNTIF(Данные!$A$6:$CV$6,$K$9)=0,"#FIELD",INDEX(Данные!$A$7:$CV$106,ROW()-19,MATCH($K$9,Данные!$A$6:$CV$6,0))))))</f>
        <v/>
      </c>
      <c r="AQ46" s="76" t="str">
        <f>IF($A46="","",IF($L$4&lt;&gt;"Да","",IF($L$9="","",IF(COUNTIF(Данные!$A$6:$CV$6,$L$9)=0,"#FIELD",INDEX(Данные!$A$7:$CV$106,ROW()-19,MATCH($L$9,Данные!$A$6:$CV$6,0))))))</f>
        <v/>
      </c>
      <c r="AR46" s="76" t="str">
        <f>IF($A46="","",IF($M$4&lt;&gt;"Да","",IF($M$9="","",IF(COUNTIF(Данные!$A$6:$CV$6,$M$9)=0,"#FIELD",INDEX(Данные!$A$7:$CV$106,ROW()-19,MATCH($M$9,Данные!$A$6:$CV$6,0))))))</f>
        <v/>
      </c>
      <c r="AS46" s="76" t="str">
        <f>IF($A46="","",IF($N$4&lt;&gt;"Да","",IF($N$9="","",IF(COUNTIF(Данные!$A$6:$CV$6,$N$9)=0,"#FIELD",INDEX(Данные!$A$7:$CV$106,ROW()-19,MATCH($N$9,Данные!$A$6:$CV$6,0))))))</f>
        <v/>
      </c>
      <c r="AT46" s="76" t="str">
        <f>IF($A46="","",IF($O$4&lt;&gt;"Да","",IF($O$9="","",IF(COUNTIF(Данные!$A$6:$CV$6,$O$9)=0,"#FIELD",INDEX(Данные!$A$7:$CV$106,ROW()-19,MATCH($O$9,Данные!$A$6:$CV$6,0))))))</f>
        <v/>
      </c>
      <c r="AU46" s="76" t="str">
        <f>IF($A46="","",IF($P$4&lt;&gt;"Да","",IF($P$9="","",IF(COUNTIF(Данные!$A$6:$CV$6,$P$9)=0,"#FIELD",INDEX(Данные!$A$7:$CV$106,ROW()-19,MATCH($P$9,Данные!$A$6:$CV$6,0))))))</f>
        <v/>
      </c>
      <c r="AV46" s="76" t="str">
        <f>IF($A46="","",IF($Q$4&lt;&gt;"Да","",IF($Q$9="","",IF(COUNTIF(Данные!$A$6:$CV$6,$Q$9)=0,"#FIELD",INDEX(Данные!$A$7:$CV$106,ROW()-19,MATCH($Q$9,Данные!$A$6:$CV$6,0))))))</f>
        <v/>
      </c>
      <c r="AW46" s="76" t="str">
        <f>IF($A46="","",IF($R$4&lt;&gt;"Да","",IF($R$9="","",IF(COUNTIF(Данные!$A$6:$CV$6,$R$9)=0,"#FIELD",INDEX(Данные!$A$7:$CV$106,ROW()-19,MATCH($R$9,Данные!$A$6:$CV$6,0))))))</f>
        <v/>
      </c>
      <c r="AX46" s="76" t="str">
        <f>IF($A46="","",IF($S$4&lt;&gt;"Да","",IF($S$9="","",IF(COUNTIF(Данные!$A$6:$CV$6,$S$9)=0,"#FIELD",INDEX(Данные!$A$7:$CV$106,ROW()-19,MATCH($S$9,Данные!$A$6:$CV$6,0))))))</f>
        <v/>
      </c>
      <c r="AY46" s="76" t="str">
        <f>IF($A46="","",IF($T$4&lt;&gt;"Да","",IF($T$9="","",IF(COUNTIF(Данные!$A$6:$CV$6,$T$9)=0,"#FIELD",INDEX(Данные!$A$7:$CV$106,ROW()-19,MATCH($T$9,Данные!$A$6:$CV$6,0))))))</f>
        <v/>
      </c>
      <c r="AZ46" s="76" t="str">
        <f>IF($A46="","",IF($U$4&lt;&gt;"Да","",IF($U$9="","",IF(COUNTIF(Данные!$A$6:$CV$6,$U$9)=0,"#FIELD",INDEX(Данные!$A$7:$CV$106,ROW()-19,MATCH($U$9,Данные!$A$6:$CV$6,0))))))</f>
        <v/>
      </c>
      <c r="BA46" s="76" t="str">
        <f>IF($A46="","",IF($V$4&lt;&gt;"Да","",IF($V$9="","",IF(COUNTIF(Данные!$A$6:$CV$6,$V$9)=0,"#FIELD",INDEX(Данные!$A$7:$CV$106,ROW()-19,MATCH($V$9,Данные!$A$6:$CV$6,0))))))</f>
        <v/>
      </c>
      <c r="BB46" s="76" t="str">
        <f>IF($A46="","",IF($W$4&lt;&gt;"Да","",IF($W$9="","",IF(COUNTIF(Данные!$A$6:$CV$6,$W$9)=0,"#FIELD",INDEX(Данные!$A$7:$CV$106,ROW()-19,MATCH($W$9,Данные!$A$6:$CV$6,0))))))</f>
        <v/>
      </c>
      <c r="BC46" s="76" t="str">
        <f>IF($A46="","",IF($X$4&lt;&gt;"Да","",IF($X$9="","",IF(COUNTIF(Данные!$A$6:$CV$6,$X$9)=0,"#FIELD",INDEX(Данные!$A$7:$CV$106,ROW()-19,MATCH($X$9,Данные!$A$6:$CV$6,0))))))</f>
        <v/>
      </c>
      <c r="BD46" s="76" t="str">
        <f>IF($A46="","",IF($Y$4&lt;&gt;"Да","",IF($Y$9="","",IF(COUNTIF(Данные!$A$6:$CV$6,$Y$9)=0,"#FIELD",INDEX(Данные!$A$7:$CV$106,ROW()-19,MATCH($Y$9,Данные!$A$6:$CV$6,0))))))</f>
        <v/>
      </c>
      <c r="BE46" s="76" t="str">
        <f>IF($A46="","",IF($Z$4&lt;&gt;"Да","",IF($Z$9="","",IF(COUNTIF(Данные!$A$6:$CV$6,$Z$9)=0,"#FIELD",INDEX(Данные!$A$7:$CV$106,ROW()-19,MATCH($Z$9,Данные!$A$6:$CV$6,0))))))</f>
        <v/>
      </c>
      <c r="BF46" s="76" t="str">
        <f>IF($A46="","",IF($AA$4&lt;&gt;"Да","",IF($AA$9="","",IF(COUNTIF(Данные!$A$6:$CV$6,$AA$9)=0,"#FIELD",INDEX(Данные!$A$7:$CV$106,ROW()-19,MATCH($AA$9,Данные!$A$6:$CV$6,0))))))</f>
        <v/>
      </c>
      <c r="BG46" s="76" t="str">
        <f>IF($A46="","",IF($AB$4&lt;&gt;"Да","",IF($AB$9="","",IF(COUNTIF(Данные!$A$6:$CV$6,$AB$9)=0,"#FIELD",INDEX(Данные!$A$7:$CV$106,ROW()-19,MATCH($AB$9,Данные!$A$6:$CV$6,0))))))</f>
        <v/>
      </c>
      <c r="BH46" s="76" t="str">
        <f>IF($A46="","",IF($AC$4&lt;&gt;"Да","",IF($AC$9="","",IF(COUNTIF(Данные!$A$6:$CV$6,$AC$9)=0,"#FIELD",INDEX(Данные!$A$7:$CV$106,ROW()-19,MATCH($AC$9,Данные!$A$6:$CV$6,0))))))</f>
        <v/>
      </c>
      <c r="BI46" s="76" t="str">
        <f>IF($A46="","",IF($AD$4&lt;&gt;"Да","",IF($AD$9="","",IF(COUNTIF(Данные!$A$6:$CV$6,$AD$9)=0,"#FIELD",INDEX(Данные!$A$7:$CV$106,ROW()-19,MATCH($AD$9,Данные!$A$6:$CV$6,0))))))</f>
        <v/>
      </c>
      <c r="BJ46" s="76" t="str">
        <f>IF($A46="","",IF($AE$4&lt;&gt;"Да","",IF($AE$9="","",IF(COUNTIF(Данные!$A$6:$CV$6,$AE$9)=0,"#FIELD",INDEX(Данные!$A$7:$CV$106,ROW()-19,MATCH($AE$9,Данные!$A$6:$CV$6,0))))))</f>
        <v/>
      </c>
      <c r="BK46" s="76"/>
      <c r="BL46" s="76" t="str">
        <f>IF($A46="","",IF($B$4&lt;&gt;"Да","",IF($B$10="","",IF(COUNTIF(Данные!$A$6:$CV$6,$B$10)=0,"#FIELD",INDEX(Данные!$A$7:$CV$106,ROW()-19,MATCH($B$10,Данные!$A$6:$CV$6,0))))))</f>
        <v/>
      </c>
      <c r="BM46" s="76" t="str">
        <f>IF($A46="","",IF($C$4&lt;&gt;"Да","",IF($C$10="","",IF(COUNTIF(Данные!$A$6:$CV$6,$C$10)=0,"#FIELD",INDEX(Данные!$A$7:$CV$106,ROW()-19,MATCH($C$10,Данные!$A$6:$CV$6,0))))))</f>
        <v/>
      </c>
      <c r="BN46" s="76" t="str">
        <f>IF($A46="","",IF($D$4&lt;&gt;"Да","",IF($D$10="","",IF(COUNTIF(Данные!$A$6:$CV$6,$D$10)=0,"#FIELD",INDEX(Данные!$A$7:$CV$106,ROW()-19,MATCH($D$10,Данные!$A$6:$CV$6,0))))))</f>
        <v/>
      </c>
      <c r="BO46" s="76" t="str">
        <f>IF($A46="","",IF($E$4&lt;&gt;"Да","",IF($E$10="","",IF(COUNTIF(Данные!$A$6:$CV$6,$E$10)=0,"#FIELD",INDEX(Данные!$A$7:$CV$106,ROW()-19,MATCH($E$10,Данные!$A$6:$CV$6,0))))))</f>
        <v/>
      </c>
      <c r="BP46" s="76" t="str">
        <f>IF($A46="","",IF($F$4&lt;&gt;"Да","",IF($F$10="","",IF(COUNTIF(Данные!$A$6:$CV$6,$F$10)=0,"#FIELD",INDEX(Данные!$A$7:$CV$106,ROW()-19,MATCH($F$10,Данные!$A$6:$CV$6,0))))))</f>
        <v/>
      </c>
      <c r="BQ46" s="76" t="str">
        <f>IF($A46="","",IF($G$4&lt;&gt;"Да","",IF($G$10="","",IF(COUNTIF(Данные!$A$6:$CV$6,$G$10)=0,"#FIELD",INDEX(Данные!$A$7:$CV$106,ROW()-19,MATCH($G$10,Данные!$A$6:$CV$6,0))))))</f>
        <v/>
      </c>
      <c r="BR46" s="76" t="str">
        <f>IF($A46="","",IF($H$4&lt;&gt;"Да","",IF($H$10="","",IF(COUNTIF(Данные!$A$6:$CV$6,$H$10)=0,"#FIELD",INDEX(Данные!$A$7:$CV$106,ROW()-19,MATCH($H$10,Данные!$A$6:$CV$6,0))))))</f>
        <v/>
      </c>
      <c r="BS46" s="76" t="str">
        <f>IF($A46="","",IF($I$4&lt;&gt;"Да","",IF($I$10="","",IF(COUNTIF(Данные!$A$6:$CV$6,$I$10)=0,"#FIELD",INDEX(Данные!$A$7:$CV$106,ROW()-19,MATCH($I$10,Данные!$A$6:$CV$6,0))))))</f>
        <v/>
      </c>
      <c r="BT46" s="76" t="str">
        <f>IF($A46="","",IF($J$4&lt;&gt;"Да","",IF($J$10="","",IF(COUNTIF(Данные!$A$6:$CV$6,$J$10)=0,"#FIELD",INDEX(Данные!$A$7:$CV$106,ROW()-19,MATCH($J$10,Данные!$A$6:$CV$6,0))))))</f>
        <v/>
      </c>
      <c r="BU46" s="76" t="str">
        <f>IF($A46="","",IF($K$4&lt;&gt;"Да","",IF($K$10="","",IF(COUNTIF(Данные!$A$6:$CV$6,$K$10)=0,"#FIELD",INDEX(Данные!$A$7:$CV$106,ROW()-19,MATCH($K$10,Данные!$A$6:$CV$6,0))))))</f>
        <v/>
      </c>
      <c r="BV46" s="76" t="str">
        <f>IF($A46="","",IF($L$4&lt;&gt;"Да","",IF($L$10="","",IF(COUNTIF(Данные!$A$6:$CV$6,$L$10)=0,"#FIELD",INDEX(Данные!$A$7:$CV$106,ROW()-19,MATCH($L$10,Данные!$A$6:$CV$6,0))))))</f>
        <v/>
      </c>
      <c r="BW46" s="76" t="str">
        <f>IF($A46="","",IF($M$4&lt;&gt;"Да","",IF($M$10="","",IF(COUNTIF(Данные!$A$6:$CV$6,$M$10)=0,"#FIELD",INDEX(Данные!$A$7:$CV$106,ROW()-19,MATCH($M$10,Данные!$A$6:$CV$6,0))))))</f>
        <v/>
      </c>
      <c r="BX46" s="76" t="str">
        <f>IF($A46="","",IF($N$4&lt;&gt;"Да","",IF($N$10="","",IF(COUNTIF(Данные!$A$6:$CV$6,$N$10)=0,"#FIELD",INDEX(Данные!$A$7:$CV$106,ROW()-19,MATCH($N$10,Данные!$A$6:$CV$6,0))))))</f>
        <v/>
      </c>
      <c r="BY46" s="76" t="str">
        <f>IF($A46="","",IF($O$4&lt;&gt;"Да","",IF($O$10="","",IF(COUNTIF(Данные!$A$6:$CV$6,$O$10)=0,"#FIELD",INDEX(Данные!$A$7:$CV$106,ROW()-19,MATCH($O$10,Данные!$A$6:$CV$6,0))))))</f>
        <v/>
      </c>
      <c r="BZ46" s="76" t="str">
        <f>IF($A46="","",IF($P$4&lt;&gt;"Да","",IF($P$10="","",IF(COUNTIF(Данные!$A$6:$CV$6,$P$10)=0,"#FIELD",INDEX(Данные!$A$7:$CV$106,ROW()-19,MATCH($P$10,Данные!$A$6:$CV$6,0))))))</f>
        <v/>
      </c>
      <c r="CA46" s="76" t="str">
        <f>IF($A46="","",IF($Q$4&lt;&gt;"Да","",IF($Q$10="","",IF(COUNTIF(Данные!$A$6:$CV$6,$Q$10)=0,"#FIELD",INDEX(Данные!$A$7:$CV$106,ROW()-19,MATCH($Q$10,Данные!$A$6:$CV$6,0))))))</f>
        <v/>
      </c>
      <c r="CB46" s="76" t="str">
        <f>IF($A46="","",IF($R$4&lt;&gt;"Да","",IF($R$10="","",IF(COUNTIF(Данные!$A$6:$CV$6,$R$10)=0,"#FIELD",INDEX(Данные!$A$7:$CV$106,ROW()-19,MATCH($R$10,Данные!$A$6:$CV$6,0))))))</f>
        <v/>
      </c>
      <c r="CC46" s="76" t="str">
        <f>IF($A46="","",IF($S$4&lt;&gt;"Да","",IF($S$10="","",IF(COUNTIF(Данные!$A$6:$CV$6,$S$10)=0,"#FIELD",INDEX(Данные!$A$7:$CV$106,ROW()-19,MATCH($S$10,Данные!$A$6:$CV$6,0))))))</f>
        <v/>
      </c>
      <c r="CD46" s="76" t="str">
        <f>IF($A46="","",IF($T$4&lt;&gt;"Да","",IF($T$10="","",IF(COUNTIF(Данные!$A$6:$CV$6,$T$10)=0,"#FIELD",INDEX(Данные!$A$7:$CV$106,ROW()-19,MATCH($T$10,Данные!$A$6:$CV$6,0))))))</f>
        <v/>
      </c>
      <c r="CE46" s="76" t="str">
        <f>IF($A46="","",IF($U$4&lt;&gt;"Да","",IF($U$10="","",IF(COUNTIF(Данные!$A$6:$CV$6,$U$10)=0,"#FIELD",INDEX(Данные!$A$7:$CV$106,ROW()-19,MATCH($U$10,Данные!$A$6:$CV$6,0))))))</f>
        <v/>
      </c>
      <c r="CF46" s="76" t="str">
        <f>IF($A46="","",IF($V$4&lt;&gt;"Да","",IF($V$10="","",IF(COUNTIF(Данные!$A$6:$CV$6,$V$10)=0,"#FIELD",INDEX(Данные!$A$7:$CV$106,ROW()-19,MATCH($V$10,Данные!$A$6:$CV$6,0))))))</f>
        <v/>
      </c>
      <c r="CG46" s="76" t="str">
        <f>IF($A46="","",IF($W$4&lt;&gt;"Да","",IF($W$10="","",IF(COUNTIF(Данные!$A$6:$CV$6,$W$10)=0,"#FIELD",INDEX(Данные!$A$7:$CV$106,ROW()-19,MATCH($W$10,Данные!$A$6:$CV$6,0))))))</f>
        <v/>
      </c>
      <c r="CH46" s="76" t="str">
        <f>IF($A46="","",IF($X$4&lt;&gt;"Да","",IF($X$10="","",IF(COUNTIF(Данные!$A$6:$CV$6,$X$10)=0,"#FIELD",INDEX(Данные!$A$7:$CV$106,ROW()-19,MATCH($X$10,Данные!$A$6:$CV$6,0))))))</f>
        <v/>
      </c>
      <c r="CI46" s="76" t="str">
        <f>IF($A46="","",IF($Y$4&lt;&gt;"Да","",IF($Y$10="","",IF(COUNTIF(Данные!$A$6:$CV$6,$Y$10)=0,"#FIELD",INDEX(Данные!$A$7:$CV$106,ROW()-19,MATCH($Y$10,Данные!$A$6:$CV$6,0))))))</f>
        <v/>
      </c>
      <c r="CJ46" s="76" t="str">
        <f>IF($A46="","",IF($Z$4&lt;&gt;"Да","",IF($Z$10="","",IF(COUNTIF(Данные!$A$6:$CV$6,$Z$10)=0,"#FIELD",INDEX(Данные!$A$7:$CV$106,ROW()-19,MATCH($Z$10,Данные!$A$6:$CV$6,0))))))</f>
        <v/>
      </c>
      <c r="CK46" s="76" t="str">
        <f>IF($A46="","",IF($AA$4&lt;&gt;"Да","",IF($AA$10="","",IF(COUNTIF(Данные!$A$6:$CV$6,$AA$10)=0,"#FIELD",INDEX(Данные!$A$7:$CV$106,ROW()-19,MATCH($AA$10,Данные!$A$6:$CV$6,0))))))</f>
        <v/>
      </c>
      <c r="CL46" s="76" t="str">
        <f>IF($A46="","",IF($AB$4&lt;&gt;"Да","",IF($AB$10="","",IF(COUNTIF(Данные!$A$6:$CV$6,$AB$10)=0,"#FIELD",INDEX(Данные!$A$7:$CV$106,ROW()-19,MATCH($AB$10,Данные!$A$6:$CV$6,0))))))</f>
        <v/>
      </c>
      <c r="CM46" s="76" t="str">
        <f>IF($A46="","",IF($AC$4&lt;&gt;"Да","",IF($AC$10="","",IF(COUNTIF(Данные!$A$6:$CV$6,$AC$10)=0,"#FIELD",INDEX(Данные!$A$7:$CV$106,ROW()-19,MATCH($AC$10,Данные!$A$6:$CV$6,0))))))</f>
        <v/>
      </c>
      <c r="CN46" s="76" t="str">
        <f>IF($A46="","",IF($AD$4&lt;&gt;"Да","",IF($AD$10="","",IF(COUNTIF(Данные!$A$6:$CV$6,$AD$10)=0,"#FIELD",INDEX(Данные!$A$7:$CV$106,ROW()-19,MATCH($AD$10,Данные!$A$6:$CV$6,0))))))</f>
        <v/>
      </c>
      <c r="CO46" s="77" t="str">
        <f>IF($A46="","",IF($AE$4&lt;&gt;"Да","",IF($AE$10="","",IF(COUNTIF(Данные!$A$6:$CV$6,$AE$10)=0,"#FIELD",INDEX(Данные!$A$7:$CV$106,ROW()-19,MATCH($AE$10,Данные!$A$6:$CV$6,0))))))</f>
        <v/>
      </c>
    </row>
    <row r="47" spans="1:93">
      <c r="A47" s="24" t="str">
        <f>IF(Данные!A34="","",Данные!A34)</f>
        <v/>
      </c>
      <c r="B47" s="19" t="str">
        <f>IF($A47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47="#FIELD",AG47="",AND(OR($B$8="CHANGE_PCT_GE",$B$8="CHANGE_ABS_GE",$B$8="COUNT_FLAG_RULE",$B$8="AND_YES",$B$8="OR_YES"),OR(BL47="#FIELD",BL47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47)))),IF($B$18="LOW_MU",MAX(Настройки!$B$14,$B$16),IF($B$18="NEUTRAL",Настройки!$B$15,IF($B$18="IGNORE","IGNORE",IF(OR(AG47="#FIELD",BL47="#FIELD"),"Поле не найдено","Недостаточно данных")))),IF($B$8="SIGMOID_INC",MAX(Настройки!$B$14,$B$16+($B$17-$B$16)/(1+EXP(-$B$12*(IF(ISNUMBER(AG47),AG47,0)-$B$11)))),IF($B$8="SIGMOID_DEC",MAX(Настройки!$B$14,$B$16+($B$17-$B$16)/(1+EXP($B$12*(IF(ISNUMBER(AG47),AG47,0)-$B$11)))),IF($B$8="TOP_PERCENT",IF((COUNTIF(INDEX(Данные!$A$7:$CV$106,0,MATCH($B$9,Данные!$A$6:$CV$6,0)),"&gt;"&amp;IF(ISNUMBER(AG47),AG47,0))+COUNTIFS(INDEX(Данные!$A$7:$CV$106,0,MATCH($B$9,Данные!$A$6:$CV$6,0)),IF(ISNUMBER(AG47),AG47,0),Данные!$A$7:$A$106,"&lt;"&amp;$A47)+1)/COUNT(INDEX(Данные!$A$7:$CV$106,0,MATCH($B$9,Данные!$A$6:$CV$6,0)))&lt;=$B$11,$B$14,$B$15),IF($B$8="MANUAL_MU",MAX(Настройки!$B$14,MIN(1,IF(ISNUMBER(AG47),AG47,0))),IF($B$8="COUNT_FLAG_RULE",IF(IF(ISNUMBER(AG47),AG47,0)&lt;=$B$11,$B$14,IF(IF(ISNUMBER(AG47),AG47,0)&gt;=$B$12,$B$15,IF(OR(LOWER(LEFT(BL47&amp;"",2))="да",BL47=1),$B$13,$B$15))),IF(OR(AND($B$8="YES_NO",OR(LOWER(LEFT(AG47&amp;"",2))="да",AG47=1)),AND($B$8="THRESHOLD_GE",IF(ISNUMBER(AG47),AG47,0)&gt;=$B$11),AND($B$8="THRESHOLD_GT",IF(ISNUMBER(AG47),AG47,0)&gt;$B$11),AND($B$8="THRESHOLD_LE",IF(ISNUMBER(AG47),AG47,0)&lt;=$B$11),AND($B$8="THRESHOLD_LT",IF(ISNUMBER(AG47),AG47,0)&lt;$B$11),AND($B$8="CHANGE_PCT_GE",IF(IF(ISNUMBER(BL47),BL47,0)=0,IF(ISNUMBER(AG47),AG47,0)&gt;0,(IF(ISNUMBER(AG47),AG47,0)-IF(ISNUMBER(BL47),BL47,0))/ABS(IF(ISNUMBER(BL47),BL47,0))&gt;=$B$11)),AND($B$8="CHANGE_ABS_GE",ABS(IF(ISNUMBER(AG47),AG47,0)-IF(ISNUMBER(BL47),BL47,0))&gt;=$B$11),AND($B$8="COUNT_LT",IF(ISNUMBER(AG47),AG47,0)&lt;$B$11),AND($B$8="COUNT_LE",IF(ISNUMBER(AG47),AG47,0)&lt;=$B$11),AND($B$8="AND_YES",OR(LOWER(LEFT(AG47&amp;"",2))="да",AG47=1),OR(LOWER(LEFT(BL47&amp;"",2))="да",BL47=1)),AND($B$8="OR_YES",OR(OR(LOWER(LEFT(AG47&amp;"",2))="да",AG47=1),OR(LOWER(LEFT(BL47&amp;"",2))="да",BL47=1)))),$B$14,$B$15))))))))))</f>
        <v/>
      </c>
      <c r="C47" s="19" t="str">
        <f>IF($A47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47="#FIELD",AH47="",AND(OR($C$8="CHANGE_PCT_GE",$C$8="CHANGE_ABS_GE",$C$8="COUNT_FLAG_RULE",$C$8="AND_YES",$C$8="OR_YES"),OR(BM47="#FIELD",BM47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47)))),IF($C$18="LOW_MU",MAX(Настройки!$B$14,$C$16),IF($C$18="NEUTRAL",Настройки!$B$15,IF($C$18="IGNORE","IGNORE",IF(OR(AH47="#FIELD",BM47="#FIELD"),"Поле не найдено","Недостаточно данных")))),IF($C$8="SIGMOID_INC",MAX(Настройки!$B$14,$C$16+($C$17-$C$16)/(1+EXP(-$C$12*(IF(ISNUMBER(AH47),AH47,0)-$C$11)))),IF($C$8="SIGMOID_DEC",MAX(Настройки!$B$14,$C$16+($C$17-$C$16)/(1+EXP($C$12*(IF(ISNUMBER(AH47),AH47,0)-$C$11)))),IF($C$8="TOP_PERCENT",IF((COUNTIF(INDEX(Данные!$A$7:$CV$106,0,MATCH($C$9,Данные!$A$6:$CV$6,0)),"&gt;"&amp;IF(ISNUMBER(AH47),AH47,0))+COUNTIFS(INDEX(Данные!$A$7:$CV$106,0,MATCH($C$9,Данные!$A$6:$CV$6,0)),IF(ISNUMBER(AH47),AH47,0),Данные!$A$7:$A$106,"&lt;"&amp;$A47)+1)/COUNT(INDEX(Данные!$A$7:$CV$106,0,MATCH($C$9,Данные!$A$6:$CV$6,0)))&lt;=$C$11,$C$14,$C$15),IF($C$8="MANUAL_MU",MAX(Настройки!$B$14,MIN(1,IF(ISNUMBER(AH47),AH47,0))),IF($C$8="COUNT_FLAG_RULE",IF(IF(ISNUMBER(AH47),AH47,0)&lt;=$C$11,$C$14,IF(IF(ISNUMBER(AH47),AH47,0)&gt;=$C$12,$C$15,IF(OR(LOWER(LEFT(BM47&amp;"",2))="да",BM47=1),$C$13,$C$15))),IF(OR(AND($C$8="YES_NO",OR(LOWER(LEFT(AH47&amp;"",2))="да",AH47=1)),AND($C$8="THRESHOLD_GE",IF(ISNUMBER(AH47),AH47,0)&gt;=$C$11),AND($C$8="THRESHOLD_GT",IF(ISNUMBER(AH47),AH47,0)&gt;$C$11),AND($C$8="THRESHOLD_LE",IF(ISNUMBER(AH47),AH47,0)&lt;=$C$11),AND($C$8="THRESHOLD_LT",IF(ISNUMBER(AH47),AH47,0)&lt;$C$11),AND($C$8="CHANGE_PCT_GE",IF(IF(ISNUMBER(BM47),BM47,0)=0,IF(ISNUMBER(AH47),AH47,0)&gt;0,(IF(ISNUMBER(AH47),AH47,0)-IF(ISNUMBER(BM47),BM47,0))/ABS(IF(ISNUMBER(BM47),BM47,0))&gt;=$C$11)),AND($C$8="CHANGE_ABS_GE",ABS(IF(ISNUMBER(AH47),AH47,0)-IF(ISNUMBER(BM47),BM47,0))&gt;=$C$11),AND($C$8="COUNT_LT",IF(ISNUMBER(AH47),AH47,0)&lt;$C$11),AND($C$8="COUNT_LE",IF(ISNUMBER(AH47),AH47,0)&lt;=$C$11),AND($C$8="AND_YES",OR(LOWER(LEFT(AH47&amp;"",2))="да",AH47=1),OR(LOWER(LEFT(BM47&amp;"",2))="да",BM47=1)),AND($C$8="OR_YES",OR(OR(LOWER(LEFT(AH47&amp;"",2))="да",AH47=1),OR(LOWER(LEFT(BM47&amp;"",2))="да",BM47=1)))),$C$14,$C$15))))))))))</f>
        <v/>
      </c>
      <c r="D47" s="19" t="str">
        <f>IF($A47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47="#FIELD",AI47="",AND(OR($D$8="CHANGE_PCT_GE",$D$8="CHANGE_ABS_GE",$D$8="COUNT_FLAG_RULE",$D$8="AND_YES",$D$8="OR_YES"),OR(BN47="#FIELD",BN47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47)))),IF($D$18="LOW_MU",MAX(Настройки!$B$14,$D$16),IF($D$18="NEUTRAL",Настройки!$B$15,IF($D$18="IGNORE","IGNORE",IF(OR(AI47="#FIELD",BN47="#FIELD"),"Поле не найдено","Недостаточно данных")))),IF($D$8="SIGMOID_INC",MAX(Настройки!$B$14,$D$16+($D$17-$D$16)/(1+EXP(-$D$12*(IF(ISNUMBER(AI47),AI47,0)-$D$11)))),IF($D$8="SIGMOID_DEC",MAX(Настройки!$B$14,$D$16+($D$17-$D$16)/(1+EXP($D$12*(IF(ISNUMBER(AI47),AI47,0)-$D$11)))),IF($D$8="TOP_PERCENT",IF((COUNTIF(INDEX(Данные!$A$7:$CV$106,0,MATCH($D$9,Данные!$A$6:$CV$6,0)),"&gt;"&amp;IF(ISNUMBER(AI47),AI47,0))+COUNTIFS(INDEX(Данные!$A$7:$CV$106,0,MATCH($D$9,Данные!$A$6:$CV$6,0)),IF(ISNUMBER(AI47),AI47,0),Данные!$A$7:$A$106,"&lt;"&amp;$A47)+1)/COUNT(INDEX(Данные!$A$7:$CV$106,0,MATCH($D$9,Данные!$A$6:$CV$6,0)))&lt;=$D$11,$D$14,$D$15),IF($D$8="MANUAL_MU",MAX(Настройки!$B$14,MIN(1,IF(ISNUMBER(AI47),AI47,0))),IF($D$8="COUNT_FLAG_RULE",IF(IF(ISNUMBER(AI47),AI47,0)&lt;=$D$11,$D$14,IF(IF(ISNUMBER(AI47),AI47,0)&gt;=$D$12,$D$15,IF(OR(LOWER(LEFT(BN47&amp;"",2))="да",BN47=1),$D$13,$D$15))),IF(OR(AND($D$8="YES_NO",OR(LOWER(LEFT(AI47&amp;"",2))="да",AI47=1)),AND($D$8="THRESHOLD_GE",IF(ISNUMBER(AI47),AI47,0)&gt;=$D$11),AND($D$8="THRESHOLD_GT",IF(ISNUMBER(AI47),AI47,0)&gt;$D$11),AND($D$8="THRESHOLD_LE",IF(ISNUMBER(AI47),AI47,0)&lt;=$D$11),AND($D$8="THRESHOLD_LT",IF(ISNUMBER(AI47),AI47,0)&lt;$D$11),AND($D$8="CHANGE_PCT_GE",IF(IF(ISNUMBER(BN47),BN47,0)=0,IF(ISNUMBER(AI47),AI47,0)&gt;0,(IF(ISNUMBER(AI47),AI47,0)-IF(ISNUMBER(BN47),BN47,0))/ABS(IF(ISNUMBER(BN47),BN47,0))&gt;=$D$11)),AND($D$8="CHANGE_ABS_GE",ABS(IF(ISNUMBER(AI47),AI47,0)-IF(ISNUMBER(BN47),BN47,0))&gt;=$D$11),AND($D$8="COUNT_LT",IF(ISNUMBER(AI47),AI47,0)&lt;$D$11),AND($D$8="COUNT_LE",IF(ISNUMBER(AI47),AI47,0)&lt;=$D$11),AND($D$8="AND_YES",OR(LOWER(LEFT(AI47&amp;"",2))="да",AI47=1),OR(LOWER(LEFT(BN47&amp;"",2))="да",BN47=1)),AND($D$8="OR_YES",OR(OR(LOWER(LEFT(AI47&amp;"",2))="да",AI47=1),OR(LOWER(LEFT(BN47&amp;"",2))="да",BN47=1)))),$D$14,$D$15))))))))))</f>
        <v/>
      </c>
      <c r="E47" s="19" t="str">
        <f>IF($A47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47="#FIELD",AJ47="",AND(OR($E$8="CHANGE_PCT_GE",$E$8="CHANGE_ABS_GE",$E$8="COUNT_FLAG_RULE",$E$8="AND_YES",$E$8="OR_YES"),OR(BO47="#FIELD",BO47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47)))),IF($E$18="LOW_MU",MAX(Настройки!$B$14,$E$16),IF($E$18="NEUTRAL",Настройки!$B$15,IF($E$18="IGNORE","IGNORE",IF(OR(AJ47="#FIELD",BO47="#FIELD"),"Поле не найдено","Недостаточно данных")))),IF($E$8="SIGMOID_INC",MAX(Настройки!$B$14,$E$16+($E$17-$E$16)/(1+EXP(-$E$12*(IF(ISNUMBER(AJ47),AJ47,0)-$E$11)))),IF($E$8="SIGMOID_DEC",MAX(Настройки!$B$14,$E$16+($E$17-$E$16)/(1+EXP($E$12*(IF(ISNUMBER(AJ47),AJ47,0)-$E$11)))),IF($E$8="TOP_PERCENT",IF((COUNTIF(INDEX(Данные!$A$7:$CV$106,0,MATCH($E$9,Данные!$A$6:$CV$6,0)),"&gt;"&amp;IF(ISNUMBER(AJ47),AJ47,0))+COUNTIFS(INDEX(Данные!$A$7:$CV$106,0,MATCH($E$9,Данные!$A$6:$CV$6,0)),IF(ISNUMBER(AJ47),AJ47,0),Данные!$A$7:$A$106,"&lt;"&amp;$A47)+1)/COUNT(INDEX(Данные!$A$7:$CV$106,0,MATCH($E$9,Данные!$A$6:$CV$6,0)))&lt;=$E$11,$E$14,$E$15),IF($E$8="MANUAL_MU",MAX(Настройки!$B$14,MIN(1,IF(ISNUMBER(AJ47),AJ47,0))),IF($E$8="COUNT_FLAG_RULE",IF(IF(ISNUMBER(AJ47),AJ47,0)&lt;=$E$11,$E$14,IF(IF(ISNUMBER(AJ47),AJ47,0)&gt;=$E$12,$E$15,IF(OR(LOWER(LEFT(BO47&amp;"",2))="да",BO47=1),$E$13,$E$15))),IF(OR(AND($E$8="YES_NO",OR(LOWER(LEFT(AJ47&amp;"",2))="да",AJ47=1)),AND($E$8="THRESHOLD_GE",IF(ISNUMBER(AJ47),AJ47,0)&gt;=$E$11),AND($E$8="THRESHOLD_GT",IF(ISNUMBER(AJ47),AJ47,0)&gt;$E$11),AND($E$8="THRESHOLD_LE",IF(ISNUMBER(AJ47),AJ47,0)&lt;=$E$11),AND($E$8="THRESHOLD_LT",IF(ISNUMBER(AJ47),AJ47,0)&lt;$E$11),AND($E$8="CHANGE_PCT_GE",IF(IF(ISNUMBER(BO47),BO47,0)=0,IF(ISNUMBER(AJ47),AJ47,0)&gt;0,(IF(ISNUMBER(AJ47),AJ47,0)-IF(ISNUMBER(BO47),BO47,0))/ABS(IF(ISNUMBER(BO47),BO47,0))&gt;=$E$11)),AND($E$8="CHANGE_ABS_GE",ABS(IF(ISNUMBER(AJ47),AJ47,0)-IF(ISNUMBER(BO47),BO47,0))&gt;=$E$11),AND($E$8="COUNT_LT",IF(ISNUMBER(AJ47),AJ47,0)&lt;$E$11),AND($E$8="COUNT_LE",IF(ISNUMBER(AJ47),AJ47,0)&lt;=$E$11),AND($E$8="AND_YES",OR(LOWER(LEFT(AJ47&amp;"",2))="да",AJ47=1),OR(LOWER(LEFT(BO47&amp;"",2))="да",BO47=1)),AND($E$8="OR_YES",OR(OR(LOWER(LEFT(AJ47&amp;"",2))="да",AJ47=1),OR(LOWER(LEFT(BO47&amp;"",2))="да",BO47=1)))),$E$14,$E$15))))))))))</f>
        <v/>
      </c>
      <c r="F47" s="19" t="str">
        <f>IF($A47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47="#FIELD",AK47="",AND(OR($F$8="CHANGE_PCT_GE",$F$8="CHANGE_ABS_GE",$F$8="COUNT_FLAG_RULE",$F$8="AND_YES",$F$8="OR_YES"),OR(BP47="#FIELD",BP47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47)))),IF($F$18="LOW_MU",MAX(Настройки!$B$14,$F$16),IF($F$18="NEUTRAL",Настройки!$B$15,IF($F$18="IGNORE","IGNORE",IF(OR(AK47="#FIELD",BP47="#FIELD"),"Поле не найдено","Недостаточно данных")))),IF($F$8="SIGMOID_INC",MAX(Настройки!$B$14,$F$16+($F$17-$F$16)/(1+EXP(-$F$12*(IF(ISNUMBER(AK47),AK47,0)-$F$11)))),IF($F$8="SIGMOID_DEC",MAX(Настройки!$B$14,$F$16+($F$17-$F$16)/(1+EXP($F$12*(IF(ISNUMBER(AK47),AK47,0)-$F$11)))),IF($F$8="TOP_PERCENT",IF((COUNTIF(INDEX(Данные!$A$7:$CV$106,0,MATCH($F$9,Данные!$A$6:$CV$6,0)),"&gt;"&amp;IF(ISNUMBER(AK47),AK47,0))+COUNTIFS(INDEX(Данные!$A$7:$CV$106,0,MATCH($F$9,Данные!$A$6:$CV$6,0)),IF(ISNUMBER(AK47),AK47,0),Данные!$A$7:$A$106,"&lt;"&amp;$A47)+1)/COUNT(INDEX(Данные!$A$7:$CV$106,0,MATCH($F$9,Данные!$A$6:$CV$6,0)))&lt;=$F$11,$F$14,$F$15),IF($F$8="MANUAL_MU",MAX(Настройки!$B$14,MIN(1,IF(ISNUMBER(AK47),AK47,0))),IF($F$8="COUNT_FLAG_RULE",IF(IF(ISNUMBER(AK47),AK47,0)&lt;=$F$11,$F$14,IF(IF(ISNUMBER(AK47),AK47,0)&gt;=$F$12,$F$15,IF(OR(LOWER(LEFT(BP47&amp;"",2))="да",BP47=1),$F$13,$F$15))),IF(OR(AND($F$8="YES_NO",OR(LOWER(LEFT(AK47&amp;"",2))="да",AK47=1)),AND($F$8="THRESHOLD_GE",IF(ISNUMBER(AK47),AK47,0)&gt;=$F$11),AND($F$8="THRESHOLD_GT",IF(ISNUMBER(AK47),AK47,0)&gt;$F$11),AND($F$8="THRESHOLD_LE",IF(ISNUMBER(AK47),AK47,0)&lt;=$F$11),AND($F$8="THRESHOLD_LT",IF(ISNUMBER(AK47),AK47,0)&lt;$F$11),AND($F$8="CHANGE_PCT_GE",IF(IF(ISNUMBER(BP47),BP47,0)=0,IF(ISNUMBER(AK47),AK47,0)&gt;0,(IF(ISNUMBER(AK47),AK47,0)-IF(ISNUMBER(BP47),BP47,0))/ABS(IF(ISNUMBER(BP47),BP47,0))&gt;=$F$11)),AND($F$8="CHANGE_ABS_GE",ABS(IF(ISNUMBER(AK47),AK47,0)-IF(ISNUMBER(BP47),BP47,0))&gt;=$F$11),AND($F$8="COUNT_LT",IF(ISNUMBER(AK47),AK47,0)&lt;$F$11),AND($F$8="COUNT_LE",IF(ISNUMBER(AK47),AK47,0)&lt;=$F$11),AND($F$8="AND_YES",OR(LOWER(LEFT(AK47&amp;"",2))="да",AK47=1),OR(LOWER(LEFT(BP47&amp;"",2))="да",BP47=1)),AND($F$8="OR_YES",OR(OR(LOWER(LEFT(AK47&amp;"",2))="да",AK47=1),OR(LOWER(LEFT(BP47&amp;"",2))="да",BP47=1)))),$F$14,$F$15))))))))))</f>
        <v/>
      </c>
      <c r="G47" s="19" t="str">
        <f>IF($A47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47="#FIELD",AL47="",AND(OR($G$8="CHANGE_PCT_GE",$G$8="CHANGE_ABS_GE",$G$8="COUNT_FLAG_RULE",$G$8="AND_YES",$G$8="OR_YES"),OR(BQ47="#FIELD",BQ47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47)))),IF($G$18="LOW_MU",MAX(Настройки!$B$14,$G$16),IF($G$18="NEUTRAL",Настройки!$B$15,IF($G$18="IGNORE","IGNORE",IF(OR(AL47="#FIELD",BQ47="#FIELD"),"Поле не найдено","Недостаточно данных")))),IF($G$8="SIGMOID_INC",MAX(Настройки!$B$14,$G$16+($G$17-$G$16)/(1+EXP(-$G$12*(IF(ISNUMBER(AL47),AL47,0)-$G$11)))),IF($G$8="SIGMOID_DEC",MAX(Настройки!$B$14,$G$16+($G$17-$G$16)/(1+EXP($G$12*(IF(ISNUMBER(AL47),AL47,0)-$G$11)))),IF($G$8="TOP_PERCENT",IF((COUNTIF(INDEX(Данные!$A$7:$CV$106,0,MATCH($G$9,Данные!$A$6:$CV$6,0)),"&gt;"&amp;IF(ISNUMBER(AL47),AL47,0))+COUNTIFS(INDEX(Данные!$A$7:$CV$106,0,MATCH($G$9,Данные!$A$6:$CV$6,0)),IF(ISNUMBER(AL47),AL47,0),Данные!$A$7:$A$106,"&lt;"&amp;$A47)+1)/COUNT(INDEX(Данные!$A$7:$CV$106,0,MATCH($G$9,Данные!$A$6:$CV$6,0)))&lt;=$G$11,$G$14,$G$15),IF($G$8="MANUAL_MU",MAX(Настройки!$B$14,MIN(1,IF(ISNUMBER(AL47),AL47,0))),IF($G$8="COUNT_FLAG_RULE",IF(IF(ISNUMBER(AL47),AL47,0)&lt;=$G$11,$G$14,IF(IF(ISNUMBER(AL47),AL47,0)&gt;=$G$12,$G$15,IF(OR(LOWER(LEFT(BQ47&amp;"",2))="да",BQ47=1),$G$13,$G$15))),IF(OR(AND($G$8="YES_NO",OR(LOWER(LEFT(AL47&amp;"",2))="да",AL47=1)),AND($G$8="THRESHOLD_GE",IF(ISNUMBER(AL47),AL47,0)&gt;=$G$11),AND($G$8="THRESHOLD_GT",IF(ISNUMBER(AL47),AL47,0)&gt;$G$11),AND($G$8="THRESHOLD_LE",IF(ISNUMBER(AL47),AL47,0)&lt;=$G$11),AND($G$8="THRESHOLD_LT",IF(ISNUMBER(AL47),AL47,0)&lt;$G$11),AND($G$8="CHANGE_PCT_GE",IF(IF(ISNUMBER(BQ47),BQ47,0)=0,IF(ISNUMBER(AL47),AL47,0)&gt;0,(IF(ISNUMBER(AL47),AL47,0)-IF(ISNUMBER(BQ47),BQ47,0))/ABS(IF(ISNUMBER(BQ47),BQ47,0))&gt;=$G$11)),AND($G$8="CHANGE_ABS_GE",ABS(IF(ISNUMBER(AL47),AL47,0)-IF(ISNUMBER(BQ47),BQ47,0))&gt;=$G$11),AND($G$8="COUNT_LT",IF(ISNUMBER(AL47),AL47,0)&lt;$G$11),AND($G$8="COUNT_LE",IF(ISNUMBER(AL47),AL47,0)&lt;=$G$11),AND($G$8="AND_YES",OR(LOWER(LEFT(AL47&amp;"",2))="да",AL47=1),OR(LOWER(LEFT(BQ47&amp;"",2))="да",BQ47=1)),AND($G$8="OR_YES",OR(OR(LOWER(LEFT(AL47&amp;"",2))="да",AL47=1),OR(LOWER(LEFT(BQ47&amp;"",2))="да",BQ47=1)))),$G$14,$G$15))))))))))</f>
        <v/>
      </c>
      <c r="H47" s="19" t="str">
        <f>IF($A47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47="#FIELD",AM47="",AND(OR($H$8="CHANGE_PCT_GE",$H$8="CHANGE_ABS_GE",$H$8="COUNT_FLAG_RULE",$H$8="AND_YES",$H$8="OR_YES"),OR(BR47="#FIELD",BR47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47)))),IF($H$18="LOW_MU",MAX(Настройки!$B$14,$H$16),IF($H$18="NEUTRAL",Настройки!$B$15,IF($H$18="IGNORE","IGNORE",IF(OR(AM47="#FIELD",BR47="#FIELD"),"Поле не найдено","Недостаточно данных")))),IF($H$8="SIGMOID_INC",MAX(Настройки!$B$14,$H$16+($H$17-$H$16)/(1+EXP(-$H$12*(IF(ISNUMBER(AM47),AM47,0)-$H$11)))),IF($H$8="SIGMOID_DEC",MAX(Настройки!$B$14,$H$16+($H$17-$H$16)/(1+EXP($H$12*(IF(ISNUMBER(AM47),AM47,0)-$H$11)))),IF($H$8="TOP_PERCENT",IF((COUNTIF(INDEX(Данные!$A$7:$CV$106,0,MATCH($H$9,Данные!$A$6:$CV$6,0)),"&gt;"&amp;IF(ISNUMBER(AM47),AM47,0))+COUNTIFS(INDEX(Данные!$A$7:$CV$106,0,MATCH($H$9,Данные!$A$6:$CV$6,0)),IF(ISNUMBER(AM47),AM47,0),Данные!$A$7:$A$106,"&lt;"&amp;$A47)+1)/COUNT(INDEX(Данные!$A$7:$CV$106,0,MATCH($H$9,Данные!$A$6:$CV$6,0)))&lt;=$H$11,$H$14,$H$15),IF($H$8="MANUAL_MU",MAX(Настройки!$B$14,MIN(1,IF(ISNUMBER(AM47),AM47,0))),IF($H$8="COUNT_FLAG_RULE",IF(IF(ISNUMBER(AM47),AM47,0)&lt;=$H$11,$H$14,IF(IF(ISNUMBER(AM47),AM47,0)&gt;=$H$12,$H$15,IF(OR(LOWER(LEFT(BR47&amp;"",2))="да",BR47=1),$H$13,$H$15))),IF(OR(AND($H$8="YES_NO",OR(LOWER(LEFT(AM47&amp;"",2))="да",AM47=1)),AND($H$8="THRESHOLD_GE",IF(ISNUMBER(AM47),AM47,0)&gt;=$H$11),AND($H$8="THRESHOLD_GT",IF(ISNUMBER(AM47),AM47,0)&gt;$H$11),AND($H$8="THRESHOLD_LE",IF(ISNUMBER(AM47),AM47,0)&lt;=$H$11),AND($H$8="THRESHOLD_LT",IF(ISNUMBER(AM47),AM47,0)&lt;$H$11),AND($H$8="CHANGE_PCT_GE",IF(IF(ISNUMBER(BR47),BR47,0)=0,IF(ISNUMBER(AM47),AM47,0)&gt;0,(IF(ISNUMBER(AM47),AM47,0)-IF(ISNUMBER(BR47),BR47,0))/ABS(IF(ISNUMBER(BR47),BR47,0))&gt;=$H$11)),AND($H$8="CHANGE_ABS_GE",ABS(IF(ISNUMBER(AM47),AM47,0)-IF(ISNUMBER(BR47),BR47,0))&gt;=$H$11),AND($H$8="COUNT_LT",IF(ISNUMBER(AM47),AM47,0)&lt;$H$11),AND($H$8="COUNT_LE",IF(ISNUMBER(AM47),AM47,0)&lt;=$H$11),AND($H$8="AND_YES",OR(LOWER(LEFT(AM47&amp;"",2))="да",AM47=1),OR(LOWER(LEFT(BR47&amp;"",2))="да",BR47=1)),AND($H$8="OR_YES",OR(OR(LOWER(LEFT(AM47&amp;"",2))="да",AM47=1),OR(LOWER(LEFT(BR47&amp;"",2))="да",BR47=1)))),$H$14,$H$15))))))))))</f>
        <v/>
      </c>
      <c r="I47" s="19" t="str">
        <f>IF($A47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47="#FIELD",AN47="",AND(OR($I$8="CHANGE_PCT_GE",$I$8="CHANGE_ABS_GE",$I$8="COUNT_FLAG_RULE",$I$8="AND_YES",$I$8="OR_YES"),OR(BS47="#FIELD",BS47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47)))),IF($I$18="LOW_MU",MAX(Настройки!$B$14,$I$16),IF($I$18="NEUTRAL",Настройки!$B$15,IF($I$18="IGNORE","IGNORE",IF(OR(AN47="#FIELD",BS47="#FIELD"),"Поле не найдено","Недостаточно данных")))),IF($I$8="SIGMOID_INC",MAX(Настройки!$B$14,$I$16+($I$17-$I$16)/(1+EXP(-$I$12*(IF(ISNUMBER(AN47),AN47,0)-$I$11)))),IF($I$8="SIGMOID_DEC",MAX(Настройки!$B$14,$I$16+($I$17-$I$16)/(1+EXP($I$12*(IF(ISNUMBER(AN47),AN47,0)-$I$11)))),IF($I$8="TOP_PERCENT",IF((COUNTIF(INDEX(Данные!$A$7:$CV$106,0,MATCH($I$9,Данные!$A$6:$CV$6,0)),"&gt;"&amp;IF(ISNUMBER(AN47),AN47,0))+COUNTIFS(INDEX(Данные!$A$7:$CV$106,0,MATCH($I$9,Данные!$A$6:$CV$6,0)),IF(ISNUMBER(AN47),AN47,0),Данные!$A$7:$A$106,"&lt;"&amp;$A47)+1)/COUNT(INDEX(Данные!$A$7:$CV$106,0,MATCH($I$9,Данные!$A$6:$CV$6,0)))&lt;=$I$11,$I$14,$I$15),IF($I$8="MANUAL_MU",MAX(Настройки!$B$14,MIN(1,IF(ISNUMBER(AN47),AN47,0))),IF($I$8="COUNT_FLAG_RULE",IF(IF(ISNUMBER(AN47),AN47,0)&lt;=$I$11,$I$14,IF(IF(ISNUMBER(AN47),AN47,0)&gt;=$I$12,$I$15,IF(OR(LOWER(LEFT(BS47&amp;"",2))="да",BS47=1),$I$13,$I$15))),IF(OR(AND($I$8="YES_NO",OR(LOWER(LEFT(AN47&amp;"",2))="да",AN47=1)),AND($I$8="THRESHOLD_GE",IF(ISNUMBER(AN47),AN47,0)&gt;=$I$11),AND($I$8="THRESHOLD_GT",IF(ISNUMBER(AN47),AN47,0)&gt;$I$11),AND($I$8="THRESHOLD_LE",IF(ISNUMBER(AN47),AN47,0)&lt;=$I$11),AND($I$8="THRESHOLD_LT",IF(ISNUMBER(AN47),AN47,0)&lt;$I$11),AND($I$8="CHANGE_PCT_GE",IF(IF(ISNUMBER(BS47),BS47,0)=0,IF(ISNUMBER(AN47),AN47,0)&gt;0,(IF(ISNUMBER(AN47),AN47,0)-IF(ISNUMBER(BS47),BS47,0))/ABS(IF(ISNUMBER(BS47),BS47,0))&gt;=$I$11)),AND($I$8="CHANGE_ABS_GE",ABS(IF(ISNUMBER(AN47),AN47,0)-IF(ISNUMBER(BS47),BS47,0))&gt;=$I$11),AND($I$8="COUNT_LT",IF(ISNUMBER(AN47),AN47,0)&lt;$I$11),AND($I$8="COUNT_LE",IF(ISNUMBER(AN47),AN47,0)&lt;=$I$11),AND($I$8="AND_YES",OR(LOWER(LEFT(AN47&amp;"",2))="да",AN47=1),OR(LOWER(LEFT(BS47&amp;"",2))="да",BS47=1)),AND($I$8="OR_YES",OR(OR(LOWER(LEFT(AN47&amp;"",2))="да",AN47=1),OR(LOWER(LEFT(BS47&amp;"",2))="да",BS47=1)))),$I$14,$I$15))))))))))</f>
        <v/>
      </c>
      <c r="J47" s="19" t="str">
        <f>IF($A47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47="#FIELD",AO47="",AND(OR($J$8="CHANGE_PCT_GE",$J$8="CHANGE_ABS_GE",$J$8="COUNT_FLAG_RULE",$J$8="AND_YES",$J$8="OR_YES"),OR(BT47="#FIELD",BT47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47)))),IF($J$18="LOW_MU",MAX(Настройки!$B$14,$J$16),IF($J$18="NEUTRAL",Настройки!$B$15,IF($J$18="IGNORE","IGNORE",IF(OR(AO47="#FIELD",BT47="#FIELD"),"Поле не найдено","Недостаточно данных")))),IF($J$8="SIGMOID_INC",MAX(Настройки!$B$14,$J$16+($J$17-$J$16)/(1+EXP(-$J$12*(IF(ISNUMBER(AO47),AO47,0)-$J$11)))),IF($J$8="SIGMOID_DEC",MAX(Настройки!$B$14,$J$16+($J$17-$J$16)/(1+EXP($J$12*(IF(ISNUMBER(AO47),AO47,0)-$J$11)))),IF($J$8="TOP_PERCENT",IF((COUNTIF(INDEX(Данные!$A$7:$CV$106,0,MATCH($J$9,Данные!$A$6:$CV$6,0)),"&gt;"&amp;IF(ISNUMBER(AO47),AO47,0))+COUNTIFS(INDEX(Данные!$A$7:$CV$106,0,MATCH($J$9,Данные!$A$6:$CV$6,0)),IF(ISNUMBER(AO47),AO47,0),Данные!$A$7:$A$106,"&lt;"&amp;$A47)+1)/COUNT(INDEX(Данные!$A$7:$CV$106,0,MATCH($J$9,Данные!$A$6:$CV$6,0)))&lt;=$J$11,$J$14,$J$15),IF($J$8="MANUAL_MU",MAX(Настройки!$B$14,MIN(1,IF(ISNUMBER(AO47),AO47,0))),IF($J$8="COUNT_FLAG_RULE",IF(IF(ISNUMBER(AO47),AO47,0)&lt;=$J$11,$J$14,IF(IF(ISNUMBER(AO47),AO47,0)&gt;=$J$12,$J$15,IF(OR(LOWER(LEFT(BT47&amp;"",2))="да",BT47=1),$J$13,$J$15))),IF(OR(AND($J$8="YES_NO",OR(LOWER(LEFT(AO47&amp;"",2))="да",AO47=1)),AND($J$8="THRESHOLD_GE",IF(ISNUMBER(AO47),AO47,0)&gt;=$J$11),AND($J$8="THRESHOLD_GT",IF(ISNUMBER(AO47),AO47,0)&gt;$J$11),AND($J$8="THRESHOLD_LE",IF(ISNUMBER(AO47),AO47,0)&lt;=$J$11),AND($J$8="THRESHOLD_LT",IF(ISNUMBER(AO47),AO47,0)&lt;$J$11),AND($J$8="CHANGE_PCT_GE",IF(IF(ISNUMBER(BT47),BT47,0)=0,IF(ISNUMBER(AO47),AO47,0)&gt;0,(IF(ISNUMBER(AO47),AO47,0)-IF(ISNUMBER(BT47),BT47,0))/ABS(IF(ISNUMBER(BT47),BT47,0))&gt;=$J$11)),AND($J$8="CHANGE_ABS_GE",ABS(IF(ISNUMBER(AO47),AO47,0)-IF(ISNUMBER(BT47),BT47,0))&gt;=$J$11),AND($J$8="COUNT_LT",IF(ISNUMBER(AO47),AO47,0)&lt;$J$11),AND($J$8="COUNT_LE",IF(ISNUMBER(AO47),AO47,0)&lt;=$J$11),AND($J$8="AND_YES",OR(LOWER(LEFT(AO47&amp;"",2))="да",AO47=1),OR(LOWER(LEFT(BT47&amp;"",2))="да",BT47=1)),AND($J$8="OR_YES",OR(OR(LOWER(LEFT(AO47&amp;"",2))="да",AO47=1),OR(LOWER(LEFT(BT47&amp;"",2))="да",BT47=1)))),$J$14,$J$15))))))))))</f>
        <v/>
      </c>
      <c r="K47" s="19" t="str">
        <f>IF($A47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47="#FIELD",AP47="",AND(OR($K$8="CHANGE_PCT_GE",$K$8="CHANGE_ABS_GE",$K$8="COUNT_FLAG_RULE",$K$8="AND_YES",$K$8="OR_YES"),OR(BU47="#FIELD",BU47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47)))),IF($K$18="LOW_MU",MAX(Настройки!$B$14,$K$16),IF($K$18="NEUTRAL",Настройки!$B$15,IF($K$18="IGNORE","IGNORE",IF(OR(AP47="#FIELD",BU47="#FIELD"),"Поле не найдено","Недостаточно данных")))),IF($K$8="SIGMOID_INC",MAX(Настройки!$B$14,$K$16+($K$17-$K$16)/(1+EXP(-$K$12*(IF(ISNUMBER(AP47),AP47,0)-$K$11)))),IF($K$8="SIGMOID_DEC",MAX(Настройки!$B$14,$K$16+($K$17-$K$16)/(1+EXP($K$12*(IF(ISNUMBER(AP47),AP47,0)-$K$11)))),IF($K$8="TOP_PERCENT",IF((COUNTIF(INDEX(Данные!$A$7:$CV$106,0,MATCH($K$9,Данные!$A$6:$CV$6,0)),"&gt;"&amp;IF(ISNUMBER(AP47),AP47,0))+COUNTIFS(INDEX(Данные!$A$7:$CV$106,0,MATCH($K$9,Данные!$A$6:$CV$6,0)),IF(ISNUMBER(AP47),AP47,0),Данные!$A$7:$A$106,"&lt;"&amp;$A47)+1)/COUNT(INDEX(Данные!$A$7:$CV$106,0,MATCH($K$9,Данные!$A$6:$CV$6,0)))&lt;=$K$11,$K$14,$K$15),IF($K$8="MANUAL_MU",MAX(Настройки!$B$14,MIN(1,IF(ISNUMBER(AP47),AP47,0))),IF($K$8="COUNT_FLAG_RULE",IF(IF(ISNUMBER(AP47),AP47,0)&lt;=$K$11,$K$14,IF(IF(ISNUMBER(AP47),AP47,0)&gt;=$K$12,$K$15,IF(OR(LOWER(LEFT(BU47&amp;"",2))="да",BU47=1),$K$13,$K$15))),IF(OR(AND($K$8="YES_NO",OR(LOWER(LEFT(AP47&amp;"",2))="да",AP47=1)),AND($K$8="THRESHOLD_GE",IF(ISNUMBER(AP47),AP47,0)&gt;=$K$11),AND($K$8="THRESHOLD_GT",IF(ISNUMBER(AP47),AP47,0)&gt;$K$11),AND($K$8="THRESHOLD_LE",IF(ISNUMBER(AP47),AP47,0)&lt;=$K$11),AND($K$8="THRESHOLD_LT",IF(ISNUMBER(AP47),AP47,0)&lt;$K$11),AND($K$8="CHANGE_PCT_GE",IF(IF(ISNUMBER(BU47),BU47,0)=0,IF(ISNUMBER(AP47),AP47,0)&gt;0,(IF(ISNUMBER(AP47),AP47,0)-IF(ISNUMBER(BU47),BU47,0))/ABS(IF(ISNUMBER(BU47),BU47,0))&gt;=$K$11)),AND($K$8="CHANGE_ABS_GE",ABS(IF(ISNUMBER(AP47),AP47,0)-IF(ISNUMBER(BU47),BU47,0))&gt;=$K$11),AND($K$8="COUNT_LT",IF(ISNUMBER(AP47),AP47,0)&lt;$K$11),AND($K$8="COUNT_LE",IF(ISNUMBER(AP47),AP47,0)&lt;=$K$11),AND($K$8="AND_YES",OR(LOWER(LEFT(AP47&amp;"",2))="да",AP47=1),OR(LOWER(LEFT(BU47&amp;"",2))="да",BU47=1)),AND($K$8="OR_YES",OR(OR(LOWER(LEFT(AP47&amp;"",2))="да",AP47=1),OR(LOWER(LEFT(BU47&amp;"",2))="да",BU47=1)))),$K$14,$K$15))))))))))</f>
        <v/>
      </c>
      <c r="L47" s="19" t="str">
        <f>IF($A47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47="#FIELD",AQ47="",AND(OR($L$8="CHANGE_PCT_GE",$L$8="CHANGE_ABS_GE",$L$8="COUNT_FLAG_RULE",$L$8="AND_YES",$L$8="OR_YES"),OR(BV47="#FIELD",BV47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47)))),IF($L$18="LOW_MU",MAX(Настройки!$B$14,$L$16),IF($L$18="NEUTRAL",Настройки!$B$15,IF($L$18="IGNORE","IGNORE",IF(OR(AQ47="#FIELD",BV47="#FIELD"),"Поле не найдено","Недостаточно данных")))),IF($L$8="SIGMOID_INC",MAX(Настройки!$B$14,$L$16+($L$17-$L$16)/(1+EXP(-$L$12*(IF(ISNUMBER(AQ47),AQ47,0)-$L$11)))),IF($L$8="SIGMOID_DEC",MAX(Настройки!$B$14,$L$16+($L$17-$L$16)/(1+EXP($L$12*(IF(ISNUMBER(AQ47),AQ47,0)-$L$11)))),IF($L$8="TOP_PERCENT",IF((COUNTIF(INDEX(Данные!$A$7:$CV$106,0,MATCH($L$9,Данные!$A$6:$CV$6,0)),"&gt;"&amp;IF(ISNUMBER(AQ47),AQ47,0))+COUNTIFS(INDEX(Данные!$A$7:$CV$106,0,MATCH($L$9,Данные!$A$6:$CV$6,0)),IF(ISNUMBER(AQ47),AQ47,0),Данные!$A$7:$A$106,"&lt;"&amp;$A47)+1)/COUNT(INDEX(Данные!$A$7:$CV$106,0,MATCH($L$9,Данные!$A$6:$CV$6,0)))&lt;=$L$11,$L$14,$L$15),IF($L$8="MANUAL_MU",MAX(Настройки!$B$14,MIN(1,IF(ISNUMBER(AQ47),AQ47,0))),IF($L$8="COUNT_FLAG_RULE",IF(IF(ISNUMBER(AQ47),AQ47,0)&lt;=$L$11,$L$14,IF(IF(ISNUMBER(AQ47),AQ47,0)&gt;=$L$12,$L$15,IF(OR(LOWER(LEFT(BV47&amp;"",2))="да",BV47=1),$L$13,$L$15))),IF(OR(AND($L$8="YES_NO",OR(LOWER(LEFT(AQ47&amp;"",2))="да",AQ47=1)),AND($L$8="THRESHOLD_GE",IF(ISNUMBER(AQ47),AQ47,0)&gt;=$L$11),AND($L$8="THRESHOLD_GT",IF(ISNUMBER(AQ47),AQ47,0)&gt;$L$11),AND($L$8="THRESHOLD_LE",IF(ISNUMBER(AQ47),AQ47,0)&lt;=$L$11),AND($L$8="THRESHOLD_LT",IF(ISNUMBER(AQ47),AQ47,0)&lt;$L$11),AND($L$8="CHANGE_PCT_GE",IF(IF(ISNUMBER(BV47),BV47,0)=0,IF(ISNUMBER(AQ47),AQ47,0)&gt;0,(IF(ISNUMBER(AQ47),AQ47,0)-IF(ISNUMBER(BV47),BV47,0))/ABS(IF(ISNUMBER(BV47),BV47,0))&gt;=$L$11)),AND($L$8="CHANGE_ABS_GE",ABS(IF(ISNUMBER(AQ47),AQ47,0)-IF(ISNUMBER(BV47),BV47,0))&gt;=$L$11),AND($L$8="COUNT_LT",IF(ISNUMBER(AQ47),AQ47,0)&lt;$L$11),AND($L$8="COUNT_LE",IF(ISNUMBER(AQ47),AQ47,0)&lt;=$L$11),AND($L$8="AND_YES",OR(LOWER(LEFT(AQ47&amp;"",2))="да",AQ47=1),OR(LOWER(LEFT(BV47&amp;"",2))="да",BV47=1)),AND($L$8="OR_YES",OR(OR(LOWER(LEFT(AQ47&amp;"",2))="да",AQ47=1),OR(LOWER(LEFT(BV47&amp;"",2))="да",BV47=1)))),$L$14,$L$15))))))))))</f>
        <v/>
      </c>
      <c r="M47" s="19" t="str">
        <f>IF($A47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47="#FIELD",AR47="",AND(OR($M$8="CHANGE_PCT_GE",$M$8="CHANGE_ABS_GE",$M$8="COUNT_FLAG_RULE",$M$8="AND_YES",$M$8="OR_YES"),OR(BW47="#FIELD",BW47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47)))),IF($M$18="LOW_MU",MAX(Настройки!$B$14,$M$16),IF($M$18="NEUTRAL",Настройки!$B$15,IF($M$18="IGNORE","IGNORE",IF(OR(AR47="#FIELD",BW47="#FIELD"),"Поле не найдено","Недостаточно данных")))),IF($M$8="SIGMOID_INC",MAX(Настройки!$B$14,$M$16+($M$17-$M$16)/(1+EXP(-$M$12*(IF(ISNUMBER(AR47),AR47,0)-$M$11)))),IF($M$8="SIGMOID_DEC",MAX(Настройки!$B$14,$M$16+($M$17-$M$16)/(1+EXP($M$12*(IF(ISNUMBER(AR47),AR47,0)-$M$11)))),IF($M$8="TOP_PERCENT",IF((COUNTIF(INDEX(Данные!$A$7:$CV$106,0,MATCH($M$9,Данные!$A$6:$CV$6,0)),"&gt;"&amp;IF(ISNUMBER(AR47),AR47,0))+COUNTIFS(INDEX(Данные!$A$7:$CV$106,0,MATCH($M$9,Данные!$A$6:$CV$6,0)),IF(ISNUMBER(AR47),AR47,0),Данные!$A$7:$A$106,"&lt;"&amp;$A47)+1)/COUNT(INDEX(Данные!$A$7:$CV$106,0,MATCH($M$9,Данные!$A$6:$CV$6,0)))&lt;=$M$11,$M$14,$M$15),IF($M$8="MANUAL_MU",MAX(Настройки!$B$14,MIN(1,IF(ISNUMBER(AR47),AR47,0))),IF($M$8="COUNT_FLAG_RULE",IF(IF(ISNUMBER(AR47),AR47,0)&lt;=$M$11,$M$14,IF(IF(ISNUMBER(AR47),AR47,0)&gt;=$M$12,$M$15,IF(OR(LOWER(LEFT(BW47&amp;"",2))="да",BW47=1),$M$13,$M$15))),IF(OR(AND($M$8="YES_NO",OR(LOWER(LEFT(AR47&amp;"",2))="да",AR47=1)),AND($M$8="THRESHOLD_GE",IF(ISNUMBER(AR47),AR47,0)&gt;=$M$11),AND($M$8="THRESHOLD_GT",IF(ISNUMBER(AR47),AR47,0)&gt;$M$11),AND($M$8="THRESHOLD_LE",IF(ISNUMBER(AR47),AR47,0)&lt;=$M$11),AND($M$8="THRESHOLD_LT",IF(ISNUMBER(AR47),AR47,0)&lt;$M$11),AND($M$8="CHANGE_PCT_GE",IF(IF(ISNUMBER(BW47),BW47,0)=0,IF(ISNUMBER(AR47),AR47,0)&gt;0,(IF(ISNUMBER(AR47),AR47,0)-IF(ISNUMBER(BW47),BW47,0))/ABS(IF(ISNUMBER(BW47),BW47,0))&gt;=$M$11)),AND($M$8="CHANGE_ABS_GE",ABS(IF(ISNUMBER(AR47),AR47,0)-IF(ISNUMBER(BW47),BW47,0))&gt;=$M$11),AND($M$8="COUNT_LT",IF(ISNUMBER(AR47),AR47,0)&lt;$M$11),AND($M$8="COUNT_LE",IF(ISNUMBER(AR47),AR47,0)&lt;=$M$11),AND($M$8="AND_YES",OR(LOWER(LEFT(AR47&amp;"",2))="да",AR47=1),OR(LOWER(LEFT(BW47&amp;"",2))="да",BW47=1)),AND($M$8="OR_YES",OR(OR(LOWER(LEFT(AR47&amp;"",2))="да",AR47=1),OR(LOWER(LEFT(BW47&amp;"",2))="да",BW47=1)))),$M$14,$M$15))))))))))</f>
        <v/>
      </c>
      <c r="N47" s="19" t="str">
        <f>IF($A47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47="#FIELD",AS47="",AND(OR($N$8="CHANGE_PCT_GE",$N$8="CHANGE_ABS_GE",$N$8="COUNT_FLAG_RULE",$N$8="AND_YES",$N$8="OR_YES"),OR(BX47="#FIELD",BX47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47)))),IF($N$18="LOW_MU",MAX(Настройки!$B$14,$N$16),IF($N$18="NEUTRAL",Настройки!$B$15,IF($N$18="IGNORE","IGNORE",IF(OR(AS47="#FIELD",BX47="#FIELD"),"Поле не найдено","Недостаточно данных")))),IF($N$8="SIGMOID_INC",MAX(Настройки!$B$14,$N$16+($N$17-$N$16)/(1+EXP(-$N$12*(IF(ISNUMBER(AS47),AS47,0)-$N$11)))),IF($N$8="SIGMOID_DEC",MAX(Настройки!$B$14,$N$16+($N$17-$N$16)/(1+EXP($N$12*(IF(ISNUMBER(AS47),AS47,0)-$N$11)))),IF($N$8="TOP_PERCENT",IF((COUNTIF(INDEX(Данные!$A$7:$CV$106,0,MATCH($N$9,Данные!$A$6:$CV$6,0)),"&gt;"&amp;IF(ISNUMBER(AS47),AS47,0))+COUNTIFS(INDEX(Данные!$A$7:$CV$106,0,MATCH($N$9,Данные!$A$6:$CV$6,0)),IF(ISNUMBER(AS47),AS47,0),Данные!$A$7:$A$106,"&lt;"&amp;$A47)+1)/COUNT(INDEX(Данные!$A$7:$CV$106,0,MATCH($N$9,Данные!$A$6:$CV$6,0)))&lt;=$N$11,$N$14,$N$15),IF($N$8="MANUAL_MU",MAX(Настройки!$B$14,MIN(1,IF(ISNUMBER(AS47),AS47,0))),IF($N$8="COUNT_FLAG_RULE",IF(IF(ISNUMBER(AS47),AS47,0)&lt;=$N$11,$N$14,IF(IF(ISNUMBER(AS47),AS47,0)&gt;=$N$12,$N$15,IF(OR(LOWER(LEFT(BX47&amp;"",2))="да",BX47=1),$N$13,$N$15))),IF(OR(AND($N$8="YES_NO",OR(LOWER(LEFT(AS47&amp;"",2))="да",AS47=1)),AND($N$8="THRESHOLD_GE",IF(ISNUMBER(AS47),AS47,0)&gt;=$N$11),AND($N$8="THRESHOLD_GT",IF(ISNUMBER(AS47),AS47,0)&gt;$N$11),AND($N$8="THRESHOLD_LE",IF(ISNUMBER(AS47),AS47,0)&lt;=$N$11),AND($N$8="THRESHOLD_LT",IF(ISNUMBER(AS47),AS47,0)&lt;$N$11),AND($N$8="CHANGE_PCT_GE",IF(IF(ISNUMBER(BX47),BX47,0)=0,IF(ISNUMBER(AS47),AS47,0)&gt;0,(IF(ISNUMBER(AS47),AS47,0)-IF(ISNUMBER(BX47),BX47,0))/ABS(IF(ISNUMBER(BX47),BX47,0))&gt;=$N$11)),AND($N$8="CHANGE_ABS_GE",ABS(IF(ISNUMBER(AS47),AS47,0)-IF(ISNUMBER(BX47),BX47,0))&gt;=$N$11),AND($N$8="COUNT_LT",IF(ISNUMBER(AS47),AS47,0)&lt;$N$11),AND($N$8="COUNT_LE",IF(ISNUMBER(AS47),AS47,0)&lt;=$N$11),AND($N$8="AND_YES",OR(LOWER(LEFT(AS47&amp;"",2))="да",AS47=1),OR(LOWER(LEFT(BX47&amp;"",2))="да",BX47=1)),AND($N$8="OR_YES",OR(OR(LOWER(LEFT(AS47&amp;"",2))="да",AS47=1),OR(LOWER(LEFT(BX47&amp;"",2))="да",BX47=1)))),$N$14,$N$15))))))))))</f>
        <v/>
      </c>
      <c r="O47" s="19" t="str">
        <f>IF($A47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47="#FIELD",AT47="",AND(OR($O$8="CHANGE_PCT_GE",$O$8="CHANGE_ABS_GE",$O$8="COUNT_FLAG_RULE",$O$8="AND_YES",$O$8="OR_YES"),OR(BY47="#FIELD",BY47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47)))),IF($O$18="LOW_MU",MAX(Настройки!$B$14,$O$16),IF($O$18="NEUTRAL",Настройки!$B$15,IF($O$18="IGNORE","IGNORE",IF(OR(AT47="#FIELD",BY47="#FIELD"),"Поле не найдено","Недостаточно данных")))),IF($O$8="SIGMOID_INC",MAX(Настройки!$B$14,$O$16+($O$17-$O$16)/(1+EXP(-$O$12*(IF(ISNUMBER(AT47),AT47,0)-$O$11)))),IF($O$8="SIGMOID_DEC",MAX(Настройки!$B$14,$O$16+($O$17-$O$16)/(1+EXP($O$12*(IF(ISNUMBER(AT47),AT47,0)-$O$11)))),IF($O$8="TOP_PERCENT",IF((COUNTIF(INDEX(Данные!$A$7:$CV$106,0,MATCH($O$9,Данные!$A$6:$CV$6,0)),"&gt;"&amp;IF(ISNUMBER(AT47),AT47,0))+COUNTIFS(INDEX(Данные!$A$7:$CV$106,0,MATCH($O$9,Данные!$A$6:$CV$6,0)),IF(ISNUMBER(AT47),AT47,0),Данные!$A$7:$A$106,"&lt;"&amp;$A47)+1)/COUNT(INDEX(Данные!$A$7:$CV$106,0,MATCH($O$9,Данные!$A$6:$CV$6,0)))&lt;=$O$11,$O$14,$O$15),IF($O$8="MANUAL_MU",MAX(Настройки!$B$14,MIN(1,IF(ISNUMBER(AT47),AT47,0))),IF($O$8="COUNT_FLAG_RULE",IF(IF(ISNUMBER(AT47),AT47,0)&lt;=$O$11,$O$14,IF(IF(ISNUMBER(AT47),AT47,0)&gt;=$O$12,$O$15,IF(OR(LOWER(LEFT(BY47&amp;"",2))="да",BY47=1),$O$13,$O$15))),IF(OR(AND($O$8="YES_NO",OR(LOWER(LEFT(AT47&amp;"",2))="да",AT47=1)),AND($O$8="THRESHOLD_GE",IF(ISNUMBER(AT47),AT47,0)&gt;=$O$11),AND($O$8="THRESHOLD_GT",IF(ISNUMBER(AT47),AT47,0)&gt;$O$11),AND($O$8="THRESHOLD_LE",IF(ISNUMBER(AT47),AT47,0)&lt;=$O$11),AND($O$8="THRESHOLD_LT",IF(ISNUMBER(AT47),AT47,0)&lt;$O$11),AND($O$8="CHANGE_PCT_GE",IF(IF(ISNUMBER(BY47),BY47,0)=0,IF(ISNUMBER(AT47),AT47,0)&gt;0,(IF(ISNUMBER(AT47),AT47,0)-IF(ISNUMBER(BY47),BY47,0))/ABS(IF(ISNUMBER(BY47),BY47,0))&gt;=$O$11)),AND($O$8="CHANGE_ABS_GE",ABS(IF(ISNUMBER(AT47),AT47,0)-IF(ISNUMBER(BY47),BY47,0))&gt;=$O$11),AND($O$8="COUNT_LT",IF(ISNUMBER(AT47),AT47,0)&lt;$O$11),AND($O$8="COUNT_LE",IF(ISNUMBER(AT47),AT47,0)&lt;=$O$11),AND($O$8="AND_YES",OR(LOWER(LEFT(AT47&amp;"",2))="да",AT47=1),OR(LOWER(LEFT(BY47&amp;"",2))="да",BY47=1)),AND($O$8="OR_YES",OR(OR(LOWER(LEFT(AT47&amp;"",2))="да",AT47=1),OR(LOWER(LEFT(BY47&amp;"",2))="да",BY47=1)))),$O$14,$O$15))))))))))</f>
        <v/>
      </c>
      <c r="P47" s="19" t="str">
        <f>IF($A47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47="#FIELD",AU47="",AND(OR($P$8="CHANGE_PCT_GE",$P$8="CHANGE_ABS_GE",$P$8="COUNT_FLAG_RULE",$P$8="AND_YES",$P$8="OR_YES"),OR(BZ47="#FIELD",BZ47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47)))),IF($P$18="LOW_MU",MAX(Настройки!$B$14,$P$16),IF($P$18="NEUTRAL",Настройки!$B$15,IF($P$18="IGNORE","IGNORE",IF(OR(AU47="#FIELD",BZ47="#FIELD"),"Поле не найдено","Недостаточно данных")))),IF($P$8="SIGMOID_INC",MAX(Настройки!$B$14,$P$16+($P$17-$P$16)/(1+EXP(-$P$12*(IF(ISNUMBER(AU47),AU47,0)-$P$11)))),IF($P$8="SIGMOID_DEC",MAX(Настройки!$B$14,$P$16+($P$17-$P$16)/(1+EXP($P$12*(IF(ISNUMBER(AU47),AU47,0)-$P$11)))),IF($P$8="TOP_PERCENT",IF((COUNTIF(INDEX(Данные!$A$7:$CV$106,0,MATCH($P$9,Данные!$A$6:$CV$6,0)),"&gt;"&amp;IF(ISNUMBER(AU47),AU47,0))+COUNTIFS(INDEX(Данные!$A$7:$CV$106,0,MATCH($P$9,Данные!$A$6:$CV$6,0)),IF(ISNUMBER(AU47),AU47,0),Данные!$A$7:$A$106,"&lt;"&amp;$A47)+1)/COUNT(INDEX(Данные!$A$7:$CV$106,0,MATCH($P$9,Данные!$A$6:$CV$6,0)))&lt;=$P$11,$P$14,$P$15),IF($P$8="MANUAL_MU",MAX(Настройки!$B$14,MIN(1,IF(ISNUMBER(AU47),AU47,0))),IF($P$8="COUNT_FLAG_RULE",IF(IF(ISNUMBER(AU47),AU47,0)&lt;=$P$11,$P$14,IF(IF(ISNUMBER(AU47),AU47,0)&gt;=$P$12,$P$15,IF(OR(LOWER(LEFT(BZ47&amp;"",2))="да",BZ47=1),$P$13,$P$15))),IF(OR(AND($P$8="YES_NO",OR(LOWER(LEFT(AU47&amp;"",2))="да",AU47=1)),AND($P$8="THRESHOLD_GE",IF(ISNUMBER(AU47),AU47,0)&gt;=$P$11),AND($P$8="THRESHOLD_GT",IF(ISNUMBER(AU47),AU47,0)&gt;$P$11),AND($P$8="THRESHOLD_LE",IF(ISNUMBER(AU47),AU47,0)&lt;=$P$11),AND($P$8="THRESHOLD_LT",IF(ISNUMBER(AU47),AU47,0)&lt;$P$11),AND($P$8="CHANGE_PCT_GE",IF(IF(ISNUMBER(BZ47),BZ47,0)=0,IF(ISNUMBER(AU47),AU47,0)&gt;0,(IF(ISNUMBER(AU47),AU47,0)-IF(ISNUMBER(BZ47),BZ47,0))/ABS(IF(ISNUMBER(BZ47),BZ47,0))&gt;=$P$11)),AND($P$8="CHANGE_ABS_GE",ABS(IF(ISNUMBER(AU47),AU47,0)-IF(ISNUMBER(BZ47),BZ47,0))&gt;=$P$11),AND($P$8="COUNT_LT",IF(ISNUMBER(AU47),AU47,0)&lt;$P$11),AND($P$8="COUNT_LE",IF(ISNUMBER(AU47),AU47,0)&lt;=$P$11),AND($P$8="AND_YES",OR(LOWER(LEFT(AU47&amp;"",2))="да",AU47=1),OR(LOWER(LEFT(BZ47&amp;"",2))="да",BZ47=1)),AND($P$8="OR_YES",OR(OR(LOWER(LEFT(AU47&amp;"",2))="да",AU47=1),OR(LOWER(LEFT(BZ47&amp;"",2))="да",BZ47=1)))),$P$14,$P$15))))))))))</f>
        <v/>
      </c>
      <c r="Q47" s="19" t="str">
        <f>IF($A47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47="#FIELD",AV47="",AND(OR($Q$8="CHANGE_PCT_GE",$Q$8="CHANGE_ABS_GE",$Q$8="COUNT_FLAG_RULE",$Q$8="AND_YES",$Q$8="OR_YES"),OR(CA47="#FIELD",CA47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47)))),IF($Q$18="LOW_MU",MAX(Настройки!$B$14,$Q$16),IF($Q$18="NEUTRAL",Настройки!$B$15,IF($Q$18="IGNORE","IGNORE",IF(OR(AV47="#FIELD",CA47="#FIELD"),"Поле не найдено","Недостаточно данных")))),IF($Q$8="SIGMOID_INC",MAX(Настройки!$B$14,$Q$16+($Q$17-$Q$16)/(1+EXP(-$Q$12*(IF(ISNUMBER(AV47),AV47,0)-$Q$11)))),IF($Q$8="SIGMOID_DEC",MAX(Настройки!$B$14,$Q$16+($Q$17-$Q$16)/(1+EXP($Q$12*(IF(ISNUMBER(AV47),AV47,0)-$Q$11)))),IF($Q$8="TOP_PERCENT",IF((COUNTIF(INDEX(Данные!$A$7:$CV$106,0,MATCH($Q$9,Данные!$A$6:$CV$6,0)),"&gt;"&amp;IF(ISNUMBER(AV47),AV47,0))+COUNTIFS(INDEX(Данные!$A$7:$CV$106,0,MATCH($Q$9,Данные!$A$6:$CV$6,0)),IF(ISNUMBER(AV47),AV47,0),Данные!$A$7:$A$106,"&lt;"&amp;$A47)+1)/COUNT(INDEX(Данные!$A$7:$CV$106,0,MATCH($Q$9,Данные!$A$6:$CV$6,0)))&lt;=$Q$11,$Q$14,$Q$15),IF($Q$8="MANUAL_MU",MAX(Настройки!$B$14,MIN(1,IF(ISNUMBER(AV47),AV47,0))),IF($Q$8="COUNT_FLAG_RULE",IF(IF(ISNUMBER(AV47),AV47,0)&lt;=$Q$11,$Q$14,IF(IF(ISNUMBER(AV47),AV47,0)&gt;=$Q$12,$Q$15,IF(OR(LOWER(LEFT(CA47&amp;"",2))="да",CA47=1),$Q$13,$Q$15))),IF(OR(AND($Q$8="YES_NO",OR(LOWER(LEFT(AV47&amp;"",2))="да",AV47=1)),AND($Q$8="THRESHOLD_GE",IF(ISNUMBER(AV47),AV47,0)&gt;=$Q$11),AND($Q$8="THRESHOLD_GT",IF(ISNUMBER(AV47),AV47,0)&gt;$Q$11),AND($Q$8="THRESHOLD_LE",IF(ISNUMBER(AV47),AV47,0)&lt;=$Q$11),AND($Q$8="THRESHOLD_LT",IF(ISNUMBER(AV47),AV47,0)&lt;$Q$11),AND($Q$8="CHANGE_PCT_GE",IF(IF(ISNUMBER(CA47),CA47,0)=0,IF(ISNUMBER(AV47),AV47,0)&gt;0,(IF(ISNUMBER(AV47),AV47,0)-IF(ISNUMBER(CA47),CA47,0))/ABS(IF(ISNUMBER(CA47),CA47,0))&gt;=$Q$11)),AND($Q$8="CHANGE_ABS_GE",ABS(IF(ISNUMBER(AV47),AV47,0)-IF(ISNUMBER(CA47),CA47,0))&gt;=$Q$11),AND($Q$8="COUNT_LT",IF(ISNUMBER(AV47),AV47,0)&lt;$Q$11),AND($Q$8="COUNT_LE",IF(ISNUMBER(AV47),AV47,0)&lt;=$Q$11),AND($Q$8="AND_YES",OR(LOWER(LEFT(AV47&amp;"",2))="да",AV47=1),OR(LOWER(LEFT(CA47&amp;"",2))="да",CA47=1)),AND($Q$8="OR_YES",OR(OR(LOWER(LEFT(AV47&amp;"",2))="да",AV47=1),OR(LOWER(LEFT(CA47&amp;"",2))="да",CA47=1)))),$Q$14,$Q$15))))))))))</f>
        <v/>
      </c>
      <c r="R47" s="69" t="str">
        <f>IF($A47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47="#FIELD",AW47="",AND(OR($R$8="CHANGE_PCT_GE",$R$8="CHANGE_ABS_GE",$R$8="COUNT_FLAG_RULE",$R$8="AND_YES",$R$8="OR_YES"),OR(CB47="#FIELD",CB47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47)))),IF($R$18="LOW_MU",MAX(Настройки!$B$14,$R$16),IF($R$18="NEUTRAL",Настройки!$B$15,IF($R$18="IGNORE","IGNORE",IF(OR(AW47="#FIELD",CB47="#FIELD"),"Поле не найдено","Недостаточно данных")))),IF($R$8="SIGMOID_INC",MAX(Настройки!$B$14,$R$16+($R$17-$R$16)/(1+EXP(-$R$12*(IF(ISNUMBER(AW47),AW47,0)-$R$11)))),IF($R$8="SIGMOID_DEC",MAX(Настройки!$B$14,$R$16+($R$17-$R$16)/(1+EXP($R$12*(IF(ISNUMBER(AW47),AW47,0)-$R$11)))),IF($R$8="TOP_PERCENT",IF((COUNTIF(INDEX(Данные!$A$7:$CV$106,0,MATCH($R$9,Данные!$A$6:$CV$6,0)),"&gt;"&amp;IF(ISNUMBER(AW47),AW47,0))+COUNTIFS(INDEX(Данные!$A$7:$CV$106,0,MATCH($R$9,Данные!$A$6:$CV$6,0)),IF(ISNUMBER(AW47),AW47,0),Данные!$A$7:$A$106,"&lt;"&amp;$A47)+1)/COUNT(INDEX(Данные!$A$7:$CV$106,0,MATCH($R$9,Данные!$A$6:$CV$6,0)))&lt;=$R$11,$R$14,$R$15),IF($R$8="MANUAL_MU",MAX(Настройки!$B$14,MIN(1,IF(ISNUMBER(AW47),AW47,0))),IF($R$8="COUNT_FLAG_RULE",IF(IF(ISNUMBER(AW47),AW47,0)&lt;=$R$11,$R$14,IF(IF(ISNUMBER(AW47),AW47,0)&gt;=$R$12,$R$15,IF(OR(LOWER(LEFT(CB47&amp;"",2))="да",CB47=1),$R$13,$R$15))),IF(OR(AND($R$8="YES_NO",OR(LOWER(LEFT(AW47&amp;"",2))="да",AW47=1)),AND($R$8="THRESHOLD_GE",IF(ISNUMBER(AW47),AW47,0)&gt;=$R$11),AND($R$8="THRESHOLD_GT",IF(ISNUMBER(AW47),AW47,0)&gt;$R$11),AND($R$8="THRESHOLD_LE",IF(ISNUMBER(AW47),AW47,0)&lt;=$R$11),AND($R$8="THRESHOLD_LT",IF(ISNUMBER(AW47),AW47,0)&lt;$R$11),AND($R$8="CHANGE_PCT_GE",IF(IF(ISNUMBER(CB47),CB47,0)=0,IF(ISNUMBER(AW47),AW47,0)&gt;0,(IF(ISNUMBER(AW47),AW47,0)-IF(ISNUMBER(CB47),CB47,0))/ABS(IF(ISNUMBER(CB47),CB47,0))&gt;=$R$11)),AND($R$8="CHANGE_ABS_GE",ABS(IF(ISNUMBER(AW47),AW47,0)-IF(ISNUMBER(CB47),CB47,0))&gt;=$R$11),AND($R$8="COUNT_LT",IF(ISNUMBER(AW47),AW47,0)&lt;$R$11),AND($R$8="COUNT_LE",IF(ISNUMBER(AW47),AW47,0)&lt;=$R$11),AND($R$8="AND_YES",OR(LOWER(LEFT(AW47&amp;"",2))="да",AW47=1),OR(LOWER(LEFT(CB47&amp;"",2))="да",CB47=1)),AND($R$8="OR_YES",OR(OR(LOWER(LEFT(AW47&amp;"",2))="да",AW47=1),OR(LOWER(LEFT(CB47&amp;"",2))="да",CB47=1)))),$R$14,$R$15))))))))))</f>
        <v/>
      </c>
      <c r="S47" s="70" t="str">
        <f>IF($A47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47="#FIELD",AX47="",AND(OR($S$8="CHANGE_PCT_GE",$S$8="CHANGE_ABS_GE",$S$8="COUNT_FLAG_RULE",$S$8="AND_YES",$S$8="OR_YES"),OR(CC47="#FIELD",CC47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47)))),IF($S$18="LOW_MU",MAX(Настройки!$B$14,$S$16),IF($S$18="NEUTRAL",Настройки!$B$15,IF($S$18="IGNORE","IGNORE",IF(OR(AX47="#FIELD",CC47="#FIELD"),"Поле не найдено","Недостаточно данных")))),IF($S$8="SIGMOID_INC",MAX(Настройки!$B$14,$S$16+($S$17-$S$16)/(1+EXP(-$S$12*(IF(ISNUMBER(AX47),AX47,0)-$S$11)))),IF($S$8="SIGMOID_DEC",MAX(Настройки!$B$14,$S$16+($S$17-$S$16)/(1+EXP($S$12*(IF(ISNUMBER(AX47),AX47,0)-$S$11)))),IF($S$8="TOP_PERCENT",IF((COUNTIF(INDEX(Данные!$A$7:$CV$106,0,MATCH($S$9,Данные!$A$6:$CV$6,0)),"&gt;"&amp;IF(ISNUMBER(AX47),AX47,0))+COUNTIFS(INDEX(Данные!$A$7:$CV$106,0,MATCH($S$9,Данные!$A$6:$CV$6,0)),IF(ISNUMBER(AX47),AX47,0),Данные!$A$7:$A$106,"&lt;"&amp;$A47)+1)/COUNT(INDEX(Данные!$A$7:$CV$106,0,MATCH($S$9,Данные!$A$6:$CV$6,0)))&lt;=$S$11,$S$14,$S$15),IF($S$8="MANUAL_MU",MAX(Настройки!$B$14,MIN(1,IF(ISNUMBER(AX47),AX47,0))),IF($S$8="COUNT_FLAG_RULE",IF(IF(ISNUMBER(AX47),AX47,0)&lt;=$S$11,$S$14,IF(IF(ISNUMBER(AX47),AX47,0)&gt;=$S$12,$S$15,IF(OR(LOWER(LEFT(CC47&amp;"",2))="да",CC47=1),$S$13,$S$15))),IF(OR(AND($S$8="YES_NO",OR(LOWER(LEFT(AX47&amp;"",2))="да",AX47=1)),AND($S$8="THRESHOLD_GE",IF(ISNUMBER(AX47),AX47,0)&gt;=$S$11),AND($S$8="THRESHOLD_GT",IF(ISNUMBER(AX47),AX47,0)&gt;$S$11),AND($S$8="THRESHOLD_LE",IF(ISNUMBER(AX47),AX47,0)&lt;=$S$11),AND($S$8="THRESHOLD_LT",IF(ISNUMBER(AX47),AX47,0)&lt;$S$11),AND($S$8="CHANGE_PCT_GE",IF(IF(ISNUMBER(CC47),CC47,0)=0,IF(ISNUMBER(AX47),AX47,0)&gt;0,(IF(ISNUMBER(AX47),AX47,0)-IF(ISNUMBER(CC47),CC47,0))/ABS(IF(ISNUMBER(CC47),CC47,0))&gt;=$S$11)),AND($S$8="CHANGE_ABS_GE",ABS(IF(ISNUMBER(AX47),AX47,0)-IF(ISNUMBER(CC47),CC47,0))&gt;=$S$11),AND($S$8="COUNT_LT",IF(ISNUMBER(AX47),AX47,0)&lt;$S$11),AND($S$8="COUNT_LE",IF(ISNUMBER(AX47),AX47,0)&lt;=$S$11),AND($S$8="AND_YES",OR(LOWER(LEFT(AX47&amp;"",2))="да",AX47=1),OR(LOWER(LEFT(CC47&amp;"",2))="да",CC47=1)),AND($S$8="OR_YES",OR(OR(LOWER(LEFT(AX47&amp;"",2))="да",AX47=1),OR(LOWER(LEFT(CC47&amp;"",2))="да",CC47=1)))),$S$14,$S$15))))))))))</f>
        <v/>
      </c>
      <c r="T47" s="70" t="str">
        <f>IF($A47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47="#FIELD",AY47="",AND(OR($T$8="CHANGE_PCT_GE",$T$8="CHANGE_ABS_GE",$T$8="COUNT_FLAG_RULE",$T$8="AND_YES",$T$8="OR_YES"),OR(CD47="#FIELD",CD47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47)))),IF($T$18="LOW_MU",MAX(Настройки!$B$14,$T$16),IF($T$18="NEUTRAL",Настройки!$B$15,IF($T$18="IGNORE","IGNORE",IF(OR(AY47="#FIELD",CD47="#FIELD"),"Поле не найдено","Недостаточно данных")))),IF($T$8="SIGMOID_INC",MAX(Настройки!$B$14,$T$16+($T$17-$T$16)/(1+EXP(-$T$12*(IF(ISNUMBER(AY47),AY47,0)-$T$11)))),IF($T$8="SIGMOID_DEC",MAX(Настройки!$B$14,$T$16+($T$17-$T$16)/(1+EXP($T$12*(IF(ISNUMBER(AY47),AY47,0)-$T$11)))),IF($T$8="TOP_PERCENT",IF((COUNTIF(INDEX(Данные!$A$7:$CV$106,0,MATCH($T$9,Данные!$A$6:$CV$6,0)),"&gt;"&amp;IF(ISNUMBER(AY47),AY47,0))+COUNTIFS(INDEX(Данные!$A$7:$CV$106,0,MATCH($T$9,Данные!$A$6:$CV$6,0)),IF(ISNUMBER(AY47),AY47,0),Данные!$A$7:$A$106,"&lt;"&amp;$A47)+1)/COUNT(INDEX(Данные!$A$7:$CV$106,0,MATCH($T$9,Данные!$A$6:$CV$6,0)))&lt;=$T$11,$T$14,$T$15),IF($T$8="MANUAL_MU",MAX(Настройки!$B$14,MIN(1,IF(ISNUMBER(AY47),AY47,0))),IF($T$8="COUNT_FLAG_RULE",IF(IF(ISNUMBER(AY47),AY47,0)&lt;=$T$11,$T$14,IF(IF(ISNUMBER(AY47),AY47,0)&gt;=$T$12,$T$15,IF(OR(LOWER(LEFT(CD47&amp;"",2))="да",CD47=1),$T$13,$T$15))),IF(OR(AND($T$8="YES_NO",OR(LOWER(LEFT(AY47&amp;"",2))="да",AY47=1)),AND($T$8="THRESHOLD_GE",IF(ISNUMBER(AY47),AY47,0)&gt;=$T$11),AND($T$8="THRESHOLD_GT",IF(ISNUMBER(AY47),AY47,0)&gt;$T$11),AND($T$8="THRESHOLD_LE",IF(ISNUMBER(AY47),AY47,0)&lt;=$T$11),AND($T$8="THRESHOLD_LT",IF(ISNUMBER(AY47),AY47,0)&lt;$T$11),AND($T$8="CHANGE_PCT_GE",IF(IF(ISNUMBER(CD47),CD47,0)=0,IF(ISNUMBER(AY47),AY47,0)&gt;0,(IF(ISNUMBER(AY47),AY47,0)-IF(ISNUMBER(CD47),CD47,0))/ABS(IF(ISNUMBER(CD47),CD47,0))&gt;=$T$11)),AND($T$8="CHANGE_ABS_GE",ABS(IF(ISNUMBER(AY47),AY47,0)-IF(ISNUMBER(CD47),CD47,0))&gt;=$T$11),AND($T$8="COUNT_LT",IF(ISNUMBER(AY47),AY47,0)&lt;$T$11),AND($T$8="COUNT_LE",IF(ISNUMBER(AY47),AY47,0)&lt;=$T$11),AND($T$8="AND_YES",OR(LOWER(LEFT(AY47&amp;"",2))="да",AY47=1),OR(LOWER(LEFT(CD47&amp;"",2))="да",CD47=1)),AND($T$8="OR_YES",OR(OR(LOWER(LEFT(AY47&amp;"",2))="да",AY47=1),OR(LOWER(LEFT(CD47&amp;"",2))="да",CD47=1)))),$T$14,$T$15))))))))))</f>
        <v/>
      </c>
      <c r="U47" s="70" t="str">
        <f>IF($A47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47="#FIELD",AZ47="",AND(OR($U$8="CHANGE_PCT_GE",$U$8="CHANGE_ABS_GE",$U$8="COUNT_FLAG_RULE",$U$8="AND_YES",$U$8="OR_YES"),OR(CE47="#FIELD",CE47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47)))),IF($U$18="LOW_MU",MAX(Настройки!$B$14,$U$16),IF($U$18="NEUTRAL",Настройки!$B$15,IF($U$18="IGNORE","IGNORE",IF(OR(AZ47="#FIELD",CE47="#FIELD"),"Поле не найдено","Недостаточно данных")))),IF($U$8="SIGMOID_INC",MAX(Настройки!$B$14,$U$16+($U$17-$U$16)/(1+EXP(-$U$12*(IF(ISNUMBER(AZ47),AZ47,0)-$U$11)))),IF($U$8="SIGMOID_DEC",MAX(Настройки!$B$14,$U$16+($U$17-$U$16)/(1+EXP($U$12*(IF(ISNUMBER(AZ47),AZ47,0)-$U$11)))),IF($U$8="TOP_PERCENT",IF((COUNTIF(INDEX(Данные!$A$7:$CV$106,0,MATCH($U$9,Данные!$A$6:$CV$6,0)),"&gt;"&amp;IF(ISNUMBER(AZ47),AZ47,0))+COUNTIFS(INDEX(Данные!$A$7:$CV$106,0,MATCH($U$9,Данные!$A$6:$CV$6,0)),IF(ISNUMBER(AZ47),AZ47,0),Данные!$A$7:$A$106,"&lt;"&amp;$A47)+1)/COUNT(INDEX(Данные!$A$7:$CV$106,0,MATCH($U$9,Данные!$A$6:$CV$6,0)))&lt;=$U$11,$U$14,$U$15),IF($U$8="MANUAL_MU",MAX(Настройки!$B$14,MIN(1,IF(ISNUMBER(AZ47),AZ47,0))),IF($U$8="COUNT_FLAG_RULE",IF(IF(ISNUMBER(AZ47),AZ47,0)&lt;=$U$11,$U$14,IF(IF(ISNUMBER(AZ47),AZ47,0)&gt;=$U$12,$U$15,IF(OR(LOWER(LEFT(CE47&amp;"",2))="да",CE47=1),$U$13,$U$15))),IF(OR(AND($U$8="YES_NO",OR(LOWER(LEFT(AZ47&amp;"",2))="да",AZ47=1)),AND($U$8="THRESHOLD_GE",IF(ISNUMBER(AZ47),AZ47,0)&gt;=$U$11),AND($U$8="THRESHOLD_GT",IF(ISNUMBER(AZ47),AZ47,0)&gt;$U$11),AND($U$8="THRESHOLD_LE",IF(ISNUMBER(AZ47),AZ47,0)&lt;=$U$11),AND($U$8="THRESHOLD_LT",IF(ISNUMBER(AZ47),AZ47,0)&lt;$U$11),AND($U$8="CHANGE_PCT_GE",IF(IF(ISNUMBER(CE47),CE47,0)=0,IF(ISNUMBER(AZ47),AZ47,0)&gt;0,(IF(ISNUMBER(AZ47),AZ47,0)-IF(ISNUMBER(CE47),CE47,0))/ABS(IF(ISNUMBER(CE47),CE47,0))&gt;=$U$11)),AND($U$8="CHANGE_ABS_GE",ABS(IF(ISNUMBER(AZ47),AZ47,0)-IF(ISNUMBER(CE47),CE47,0))&gt;=$U$11),AND($U$8="COUNT_LT",IF(ISNUMBER(AZ47),AZ47,0)&lt;$U$11),AND($U$8="COUNT_LE",IF(ISNUMBER(AZ47),AZ47,0)&lt;=$U$11),AND($U$8="AND_YES",OR(LOWER(LEFT(AZ47&amp;"",2))="да",AZ47=1),OR(LOWER(LEFT(CE47&amp;"",2))="да",CE47=1)),AND($U$8="OR_YES",OR(OR(LOWER(LEFT(AZ47&amp;"",2))="да",AZ47=1),OR(LOWER(LEFT(CE47&amp;"",2))="да",CE47=1)))),$U$14,$U$15))))))))))</f>
        <v/>
      </c>
      <c r="V47" s="70" t="str">
        <f>IF($A47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47="#FIELD",BA47="",AND(OR($V$8="CHANGE_PCT_GE",$V$8="CHANGE_ABS_GE",$V$8="COUNT_FLAG_RULE",$V$8="AND_YES",$V$8="OR_YES"),OR(CF47="#FIELD",CF47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47)))),IF($V$18="LOW_MU",MAX(Настройки!$B$14,$V$16),IF($V$18="NEUTRAL",Настройки!$B$15,IF($V$18="IGNORE","IGNORE",IF(OR(BA47="#FIELD",CF47="#FIELD"),"Поле не найдено","Недостаточно данных")))),IF($V$8="SIGMOID_INC",MAX(Настройки!$B$14,$V$16+($V$17-$V$16)/(1+EXP(-$V$12*(IF(ISNUMBER(BA47),BA47,0)-$V$11)))),IF($V$8="SIGMOID_DEC",MAX(Настройки!$B$14,$V$16+($V$17-$V$16)/(1+EXP($V$12*(IF(ISNUMBER(BA47),BA47,0)-$V$11)))),IF($V$8="TOP_PERCENT",IF((COUNTIF(INDEX(Данные!$A$7:$CV$106,0,MATCH($V$9,Данные!$A$6:$CV$6,0)),"&gt;"&amp;IF(ISNUMBER(BA47),BA47,0))+COUNTIFS(INDEX(Данные!$A$7:$CV$106,0,MATCH($V$9,Данные!$A$6:$CV$6,0)),IF(ISNUMBER(BA47),BA47,0),Данные!$A$7:$A$106,"&lt;"&amp;$A47)+1)/COUNT(INDEX(Данные!$A$7:$CV$106,0,MATCH($V$9,Данные!$A$6:$CV$6,0)))&lt;=$V$11,$V$14,$V$15),IF($V$8="MANUAL_MU",MAX(Настройки!$B$14,MIN(1,IF(ISNUMBER(BA47),BA47,0))),IF($V$8="COUNT_FLAG_RULE",IF(IF(ISNUMBER(BA47),BA47,0)&lt;=$V$11,$V$14,IF(IF(ISNUMBER(BA47),BA47,0)&gt;=$V$12,$V$15,IF(OR(LOWER(LEFT(CF47&amp;"",2))="да",CF47=1),$V$13,$V$15))),IF(OR(AND($V$8="YES_NO",OR(LOWER(LEFT(BA47&amp;"",2))="да",BA47=1)),AND($V$8="THRESHOLD_GE",IF(ISNUMBER(BA47),BA47,0)&gt;=$V$11),AND($V$8="THRESHOLD_GT",IF(ISNUMBER(BA47),BA47,0)&gt;$V$11),AND($V$8="THRESHOLD_LE",IF(ISNUMBER(BA47),BA47,0)&lt;=$V$11),AND($V$8="THRESHOLD_LT",IF(ISNUMBER(BA47),BA47,0)&lt;$V$11),AND($V$8="CHANGE_PCT_GE",IF(IF(ISNUMBER(CF47),CF47,0)=0,IF(ISNUMBER(BA47),BA47,0)&gt;0,(IF(ISNUMBER(BA47),BA47,0)-IF(ISNUMBER(CF47),CF47,0))/ABS(IF(ISNUMBER(CF47),CF47,0))&gt;=$V$11)),AND($V$8="CHANGE_ABS_GE",ABS(IF(ISNUMBER(BA47),BA47,0)-IF(ISNUMBER(CF47),CF47,0))&gt;=$V$11),AND($V$8="COUNT_LT",IF(ISNUMBER(BA47),BA47,0)&lt;$V$11),AND($V$8="COUNT_LE",IF(ISNUMBER(BA47),BA47,0)&lt;=$V$11),AND($V$8="AND_YES",OR(LOWER(LEFT(BA47&amp;"",2))="да",BA47=1),OR(LOWER(LEFT(CF47&amp;"",2))="да",CF47=1)),AND($V$8="OR_YES",OR(OR(LOWER(LEFT(BA47&amp;"",2))="да",BA47=1),OR(LOWER(LEFT(CF47&amp;"",2))="да",CF47=1)))),$V$14,$V$15))))))))))</f>
        <v/>
      </c>
      <c r="W47" s="70" t="str">
        <f>IF($A47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47="#FIELD",BB47="",AND(OR($W$8="CHANGE_PCT_GE",$W$8="CHANGE_ABS_GE",$W$8="COUNT_FLAG_RULE",$W$8="AND_YES",$W$8="OR_YES"),OR(CG47="#FIELD",CG47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47)))),IF($W$18="LOW_MU",MAX(Настройки!$B$14,$W$16),IF($W$18="NEUTRAL",Настройки!$B$15,IF($W$18="IGNORE","IGNORE",IF(OR(BB47="#FIELD",CG47="#FIELD"),"Поле не найдено","Недостаточно данных")))),IF($W$8="SIGMOID_INC",MAX(Настройки!$B$14,$W$16+($W$17-$W$16)/(1+EXP(-$W$12*(IF(ISNUMBER(BB47),BB47,0)-$W$11)))),IF($W$8="SIGMOID_DEC",MAX(Настройки!$B$14,$W$16+($W$17-$W$16)/(1+EXP($W$12*(IF(ISNUMBER(BB47),BB47,0)-$W$11)))),IF($W$8="TOP_PERCENT",IF((COUNTIF(INDEX(Данные!$A$7:$CV$106,0,MATCH($W$9,Данные!$A$6:$CV$6,0)),"&gt;"&amp;IF(ISNUMBER(BB47),BB47,0))+COUNTIFS(INDEX(Данные!$A$7:$CV$106,0,MATCH($W$9,Данные!$A$6:$CV$6,0)),IF(ISNUMBER(BB47),BB47,0),Данные!$A$7:$A$106,"&lt;"&amp;$A47)+1)/COUNT(INDEX(Данные!$A$7:$CV$106,0,MATCH($W$9,Данные!$A$6:$CV$6,0)))&lt;=$W$11,$W$14,$W$15),IF($W$8="MANUAL_MU",MAX(Настройки!$B$14,MIN(1,IF(ISNUMBER(BB47),BB47,0))),IF($W$8="COUNT_FLAG_RULE",IF(IF(ISNUMBER(BB47),BB47,0)&lt;=$W$11,$W$14,IF(IF(ISNUMBER(BB47),BB47,0)&gt;=$W$12,$W$15,IF(OR(LOWER(LEFT(CG47&amp;"",2))="да",CG47=1),$W$13,$W$15))),IF(OR(AND($W$8="YES_NO",OR(LOWER(LEFT(BB47&amp;"",2))="да",BB47=1)),AND($W$8="THRESHOLD_GE",IF(ISNUMBER(BB47),BB47,0)&gt;=$W$11),AND($W$8="THRESHOLD_GT",IF(ISNUMBER(BB47),BB47,0)&gt;$W$11),AND($W$8="THRESHOLD_LE",IF(ISNUMBER(BB47),BB47,0)&lt;=$W$11),AND($W$8="THRESHOLD_LT",IF(ISNUMBER(BB47),BB47,0)&lt;$W$11),AND($W$8="CHANGE_PCT_GE",IF(IF(ISNUMBER(CG47),CG47,0)=0,IF(ISNUMBER(BB47),BB47,0)&gt;0,(IF(ISNUMBER(BB47),BB47,0)-IF(ISNUMBER(CG47),CG47,0))/ABS(IF(ISNUMBER(CG47),CG47,0))&gt;=$W$11)),AND($W$8="CHANGE_ABS_GE",ABS(IF(ISNUMBER(BB47),BB47,0)-IF(ISNUMBER(CG47),CG47,0))&gt;=$W$11),AND($W$8="COUNT_LT",IF(ISNUMBER(BB47),BB47,0)&lt;$W$11),AND($W$8="COUNT_LE",IF(ISNUMBER(BB47),BB47,0)&lt;=$W$11),AND($W$8="AND_YES",OR(LOWER(LEFT(BB47&amp;"",2))="да",BB47=1),OR(LOWER(LEFT(CG47&amp;"",2))="да",CG47=1)),AND($W$8="OR_YES",OR(OR(LOWER(LEFT(BB47&amp;"",2))="да",BB47=1),OR(LOWER(LEFT(CG47&amp;"",2))="да",CG47=1)))),$W$14,$W$15))))))))))</f>
        <v/>
      </c>
      <c r="X47" s="70" t="str">
        <f>IF($A47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47="#FIELD",BC47="",AND(OR($X$8="CHANGE_PCT_GE",$X$8="CHANGE_ABS_GE",$X$8="COUNT_FLAG_RULE",$X$8="AND_YES",$X$8="OR_YES"),OR(CH47="#FIELD",CH47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47)))),IF($X$18="LOW_MU",MAX(Настройки!$B$14,$X$16),IF($X$18="NEUTRAL",Настройки!$B$15,IF($X$18="IGNORE","IGNORE",IF(OR(BC47="#FIELD",CH47="#FIELD"),"Поле не найдено","Недостаточно данных")))),IF($X$8="SIGMOID_INC",MAX(Настройки!$B$14,$X$16+($X$17-$X$16)/(1+EXP(-$X$12*(IF(ISNUMBER(BC47),BC47,0)-$X$11)))),IF($X$8="SIGMOID_DEC",MAX(Настройки!$B$14,$X$16+($X$17-$X$16)/(1+EXP($X$12*(IF(ISNUMBER(BC47),BC47,0)-$X$11)))),IF($X$8="TOP_PERCENT",IF((COUNTIF(INDEX(Данные!$A$7:$CV$106,0,MATCH($X$9,Данные!$A$6:$CV$6,0)),"&gt;"&amp;IF(ISNUMBER(BC47),BC47,0))+COUNTIFS(INDEX(Данные!$A$7:$CV$106,0,MATCH($X$9,Данные!$A$6:$CV$6,0)),IF(ISNUMBER(BC47),BC47,0),Данные!$A$7:$A$106,"&lt;"&amp;$A47)+1)/COUNT(INDEX(Данные!$A$7:$CV$106,0,MATCH($X$9,Данные!$A$6:$CV$6,0)))&lt;=$X$11,$X$14,$X$15),IF($X$8="MANUAL_MU",MAX(Настройки!$B$14,MIN(1,IF(ISNUMBER(BC47),BC47,0))),IF($X$8="COUNT_FLAG_RULE",IF(IF(ISNUMBER(BC47),BC47,0)&lt;=$X$11,$X$14,IF(IF(ISNUMBER(BC47),BC47,0)&gt;=$X$12,$X$15,IF(OR(LOWER(LEFT(CH47&amp;"",2))="да",CH47=1),$X$13,$X$15))),IF(OR(AND($X$8="YES_NO",OR(LOWER(LEFT(BC47&amp;"",2))="да",BC47=1)),AND($X$8="THRESHOLD_GE",IF(ISNUMBER(BC47),BC47,0)&gt;=$X$11),AND($X$8="THRESHOLD_GT",IF(ISNUMBER(BC47),BC47,0)&gt;$X$11),AND($X$8="THRESHOLD_LE",IF(ISNUMBER(BC47),BC47,0)&lt;=$X$11),AND($X$8="THRESHOLD_LT",IF(ISNUMBER(BC47),BC47,0)&lt;$X$11),AND($X$8="CHANGE_PCT_GE",IF(IF(ISNUMBER(CH47),CH47,0)=0,IF(ISNUMBER(BC47),BC47,0)&gt;0,(IF(ISNUMBER(BC47),BC47,0)-IF(ISNUMBER(CH47),CH47,0))/ABS(IF(ISNUMBER(CH47),CH47,0))&gt;=$X$11)),AND($X$8="CHANGE_ABS_GE",ABS(IF(ISNUMBER(BC47),BC47,0)-IF(ISNUMBER(CH47),CH47,0))&gt;=$X$11),AND($X$8="COUNT_LT",IF(ISNUMBER(BC47),BC47,0)&lt;$X$11),AND($X$8="COUNT_LE",IF(ISNUMBER(BC47),BC47,0)&lt;=$X$11),AND($X$8="AND_YES",OR(LOWER(LEFT(BC47&amp;"",2))="да",BC47=1),OR(LOWER(LEFT(CH47&amp;"",2))="да",CH47=1)),AND($X$8="OR_YES",OR(OR(LOWER(LEFT(BC47&amp;"",2))="да",BC47=1),OR(LOWER(LEFT(CH47&amp;"",2))="да",CH47=1)))),$X$14,$X$15))))))))))</f>
        <v/>
      </c>
      <c r="Y47" s="70" t="str">
        <f>IF($A47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47="#FIELD",BD47="",AND(OR($Y$8="CHANGE_PCT_GE",$Y$8="CHANGE_ABS_GE",$Y$8="COUNT_FLAG_RULE",$Y$8="AND_YES",$Y$8="OR_YES"),OR(CI47="#FIELD",CI47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47)))),IF($Y$18="LOW_MU",MAX(Настройки!$B$14,$Y$16),IF($Y$18="NEUTRAL",Настройки!$B$15,IF($Y$18="IGNORE","IGNORE",IF(OR(BD47="#FIELD",CI47="#FIELD"),"Поле не найдено","Недостаточно данных")))),IF($Y$8="SIGMOID_INC",MAX(Настройки!$B$14,$Y$16+($Y$17-$Y$16)/(1+EXP(-$Y$12*(IF(ISNUMBER(BD47),BD47,0)-$Y$11)))),IF($Y$8="SIGMOID_DEC",MAX(Настройки!$B$14,$Y$16+($Y$17-$Y$16)/(1+EXP($Y$12*(IF(ISNUMBER(BD47),BD47,0)-$Y$11)))),IF($Y$8="TOP_PERCENT",IF((COUNTIF(INDEX(Данные!$A$7:$CV$106,0,MATCH($Y$9,Данные!$A$6:$CV$6,0)),"&gt;"&amp;IF(ISNUMBER(BD47),BD47,0))+COUNTIFS(INDEX(Данные!$A$7:$CV$106,0,MATCH($Y$9,Данные!$A$6:$CV$6,0)),IF(ISNUMBER(BD47),BD47,0),Данные!$A$7:$A$106,"&lt;"&amp;$A47)+1)/COUNT(INDEX(Данные!$A$7:$CV$106,0,MATCH($Y$9,Данные!$A$6:$CV$6,0)))&lt;=$Y$11,$Y$14,$Y$15),IF($Y$8="MANUAL_MU",MAX(Настройки!$B$14,MIN(1,IF(ISNUMBER(BD47),BD47,0))),IF($Y$8="COUNT_FLAG_RULE",IF(IF(ISNUMBER(BD47),BD47,0)&lt;=$Y$11,$Y$14,IF(IF(ISNUMBER(BD47),BD47,0)&gt;=$Y$12,$Y$15,IF(OR(LOWER(LEFT(CI47&amp;"",2))="да",CI47=1),$Y$13,$Y$15))),IF(OR(AND($Y$8="YES_NO",OR(LOWER(LEFT(BD47&amp;"",2))="да",BD47=1)),AND($Y$8="THRESHOLD_GE",IF(ISNUMBER(BD47),BD47,0)&gt;=$Y$11),AND($Y$8="THRESHOLD_GT",IF(ISNUMBER(BD47),BD47,0)&gt;$Y$11),AND($Y$8="THRESHOLD_LE",IF(ISNUMBER(BD47),BD47,0)&lt;=$Y$11),AND($Y$8="THRESHOLD_LT",IF(ISNUMBER(BD47),BD47,0)&lt;$Y$11),AND($Y$8="CHANGE_PCT_GE",IF(IF(ISNUMBER(CI47),CI47,0)=0,IF(ISNUMBER(BD47),BD47,0)&gt;0,(IF(ISNUMBER(BD47),BD47,0)-IF(ISNUMBER(CI47),CI47,0))/ABS(IF(ISNUMBER(CI47),CI47,0))&gt;=$Y$11)),AND($Y$8="CHANGE_ABS_GE",ABS(IF(ISNUMBER(BD47),BD47,0)-IF(ISNUMBER(CI47),CI47,0))&gt;=$Y$11),AND($Y$8="COUNT_LT",IF(ISNUMBER(BD47),BD47,0)&lt;$Y$11),AND($Y$8="COUNT_LE",IF(ISNUMBER(BD47),BD47,0)&lt;=$Y$11),AND($Y$8="AND_YES",OR(LOWER(LEFT(BD47&amp;"",2))="да",BD47=1),OR(LOWER(LEFT(CI47&amp;"",2))="да",CI47=1)),AND($Y$8="OR_YES",OR(OR(LOWER(LEFT(BD47&amp;"",2))="да",BD47=1),OR(LOWER(LEFT(CI47&amp;"",2))="да",CI47=1)))),$Y$14,$Y$15))))))))))</f>
        <v/>
      </c>
      <c r="Z47" s="70" t="str">
        <f>IF($A47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47="#FIELD",BE47="",AND(OR($Z$8="CHANGE_PCT_GE",$Z$8="CHANGE_ABS_GE",$Z$8="COUNT_FLAG_RULE",$Z$8="AND_YES",$Z$8="OR_YES"),OR(CJ47="#FIELD",CJ47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47)))),IF($Z$18="LOW_MU",MAX(Настройки!$B$14,$Z$16),IF($Z$18="NEUTRAL",Настройки!$B$15,IF($Z$18="IGNORE","IGNORE",IF(OR(BE47="#FIELD",CJ47="#FIELD"),"Поле не найдено","Недостаточно данных")))),IF($Z$8="SIGMOID_INC",MAX(Настройки!$B$14,$Z$16+($Z$17-$Z$16)/(1+EXP(-$Z$12*(IF(ISNUMBER(BE47),BE47,0)-$Z$11)))),IF($Z$8="SIGMOID_DEC",MAX(Настройки!$B$14,$Z$16+($Z$17-$Z$16)/(1+EXP($Z$12*(IF(ISNUMBER(BE47),BE47,0)-$Z$11)))),IF($Z$8="TOP_PERCENT",IF((COUNTIF(INDEX(Данные!$A$7:$CV$106,0,MATCH($Z$9,Данные!$A$6:$CV$6,0)),"&gt;"&amp;IF(ISNUMBER(BE47),BE47,0))+COUNTIFS(INDEX(Данные!$A$7:$CV$106,0,MATCH($Z$9,Данные!$A$6:$CV$6,0)),IF(ISNUMBER(BE47),BE47,0),Данные!$A$7:$A$106,"&lt;"&amp;$A47)+1)/COUNT(INDEX(Данные!$A$7:$CV$106,0,MATCH($Z$9,Данные!$A$6:$CV$6,0)))&lt;=$Z$11,$Z$14,$Z$15),IF($Z$8="MANUAL_MU",MAX(Настройки!$B$14,MIN(1,IF(ISNUMBER(BE47),BE47,0))),IF($Z$8="COUNT_FLAG_RULE",IF(IF(ISNUMBER(BE47),BE47,0)&lt;=$Z$11,$Z$14,IF(IF(ISNUMBER(BE47),BE47,0)&gt;=$Z$12,$Z$15,IF(OR(LOWER(LEFT(CJ47&amp;"",2))="да",CJ47=1),$Z$13,$Z$15))),IF(OR(AND($Z$8="YES_NO",OR(LOWER(LEFT(BE47&amp;"",2))="да",BE47=1)),AND($Z$8="THRESHOLD_GE",IF(ISNUMBER(BE47),BE47,0)&gt;=$Z$11),AND($Z$8="THRESHOLD_GT",IF(ISNUMBER(BE47),BE47,0)&gt;$Z$11),AND($Z$8="THRESHOLD_LE",IF(ISNUMBER(BE47),BE47,0)&lt;=$Z$11),AND($Z$8="THRESHOLD_LT",IF(ISNUMBER(BE47),BE47,0)&lt;$Z$11),AND($Z$8="CHANGE_PCT_GE",IF(IF(ISNUMBER(CJ47),CJ47,0)=0,IF(ISNUMBER(BE47),BE47,0)&gt;0,(IF(ISNUMBER(BE47),BE47,0)-IF(ISNUMBER(CJ47),CJ47,0))/ABS(IF(ISNUMBER(CJ47),CJ47,0))&gt;=$Z$11)),AND($Z$8="CHANGE_ABS_GE",ABS(IF(ISNUMBER(BE47),BE47,0)-IF(ISNUMBER(CJ47),CJ47,0))&gt;=$Z$11),AND($Z$8="COUNT_LT",IF(ISNUMBER(BE47),BE47,0)&lt;$Z$11),AND($Z$8="COUNT_LE",IF(ISNUMBER(BE47),BE47,0)&lt;=$Z$11),AND($Z$8="AND_YES",OR(LOWER(LEFT(BE47&amp;"",2))="да",BE47=1),OR(LOWER(LEFT(CJ47&amp;"",2))="да",CJ47=1)),AND($Z$8="OR_YES",OR(OR(LOWER(LEFT(BE47&amp;"",2))="да",BE47=1),OR(LOWER(LEFT(CJ47&amp;"",2))="да",CJ47=1)))),$Z$14,$Z$15))))))))))</f>
        <v/>
      </c>
      <c r="AA47" s="70" t="str">
        <f>IF($A47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47="#FIELD",BF47="",AND(OR($AA$8="CHANGE_PCT_GE",$AA$8="CHANGE_ABS_GE",$AA$8="COUNT_FLAG_RULE",$AA$8="AND_YES",$AA$8="OR_YES"),OR(CK47="#FIELD",CK47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47)))),IF($AA$18="LOW_MU",MAX(Настройки!$B$14,$AA$16),IF($AA$18="NEUTRAL",Настройки!$B$15,IF($AA$18="IGNORE","IGNORE",IF(OR(BF47="#FIELD",CK47="#FIELD"),"Поле не найдено","Недостаточно данных")))),IF($AA$8="SIGMOID_INC",MAX(Настройки!$B$14,$AA$16+($AA$17-$AA$16)/(1+EXP(-$AA$12*(IF(ISNUMBER(BF47),BF47,0)-$AA$11)))),IF($AA$8="SIGMOID_DEC",MAX(Настройки!$B$14,$AA$16+($AA$17-$AA$16)/(1+EXP($AA$12*(IF(ISNUMBER(BF47),BF47,0)-$AA$11)))),IF($AA$8="TOP_PERCENT",IF((COUNTIF(INDEX(Данные!$A$7:$CV$106,0,MATCH($AA$9,Данные!$A$6:$CV$6,0)),"&gt;"&amp;IF(ISNUMBER(BF47),BF47,0))+COUNTIFS(INDEX(Данные!$A$7:$CV$106,0,MATCH($AA$9,Данные!$A$6:$CV$6,0)),IF(ISNUMBER(BF47),BF47,0),Данные!$A$7:$A$106,"&lt;"&amp;$A47)+1)/COUNT(INDEX(Данные!$A$7:$CV$106,0,MATCH($AA$9,Данные!$A$6:$CV$6,0)))&lt;=$AA$11,$AA$14,$AA$15),IF($AA$8="MANUAL_MU",MAX(Настройки!$B$14,MIN(1,IF(ISNUMBER(BF47),BF47,0))),IF($AA$8="COUNT_FLAG_RULE",IF(IF(ISNUMBER(BF47),BF47,0)&lt;=$AA$11,$AA$14,IF(IF(ISNUMBER(BF47),BF47,0)&gt;=$AA$12,$AA$15,IF(OR(LOWER(LEFT(CK47&amp;"",2))="да",CK47=1),$AA$13,$AA$15))),IF(OR(AND($AA$8="YES_NO",OR(LOWER(LEFT(BF47&amp;"",2))="да",BF47=1)),AND($AA$8="THRESHOLD_GE",IF(ISNUMBER(BF47),BF47,0)&gt;=$AA$11),AND($AA$8="THRESHOLD_GT",IF(ISNUMBER(BF47),BF47,0)&gt;$AA$11),AND($AA$8="THRESHOLD_LE",IF(ISNUMBER(BF47),BF47,0)&lt;=$AA$11),AND($AA$8="THRESHOLD_LT",IF(ISNUMBER(BF47),BF47,0)&lt;$AA$11),AND($AA$8="CHANGE_PCT_GE",IF(IF(ISNUMBER(CK47),CK47,0)=0,IF(ISNUMBER(BF47),BF47,0)&gt;0,(IF(ISNUMBER(BF47),BF47,0)-IF(ISNUMBER(CK47),CK47,0))/ABS(IF(ISNUMBER(CK47),CK47,0))&gt;=$AA$11)),AND($AA$8="CHANGE_ABS_GE",ABS(IF(ISNUMBER(BF47),BF47,0)-IF(ISNUMBER(CK47),CK47,0))&gt;=$AA$11),AND($AA$8="COUNT_LT",IF(ISNUMBER(BF47),BF47,0)&lt;$AA$11),AND($AA$8="COUNT_LE",IF(ISNUMBER(BF47),BF47,0)&lt;=$AA$11),AND($AA$8="AND_YES",OR(LOWER(LEFT(BF47&amp;"",2))="да",BF47=1),OR(LOWER(LEFT(CK47&amp;"",2))="да",CK47=1)),AND($AA$8="OR_YES",OR(OR(LOWER(LEFT(BF47&amp;"",2))="да",BF47=1),OR(LOWER(LEFT(CK47&amp;"",2))="да",CK47=1)))),$AA$14,$AA$15))))))))))</f>
        <v/>
      </c>
      <c r="AB47" s="70" t="str">
        <f>IF($A47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47="#FIELD",BG47="",AND(OR($AB$8="CHANGE_PCT_GE",$AB$8="CHANGE_ABS_GE",$AB$8="COUNT_FLAG_RULE",$AB$8="AND_YES",$AB$8="OR_YES"),OR(CL47="#FIELD",CL47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47)))),IF($AB$18="LOW_MU",MAX(Настройки!$B$14,$AB$16),IF($AB$18="NEUTRAL",Настройки!$B$15,IF($AB$18="IGNORE","IGNORE",IF(OR(BG47="#FIELD",CL47="#FIELD"),"Поле не найдено","Недостаточно данных")))),IF($AB$8="SIGMOID_INC",MAX(Настройки!$B$14,$AB$16+($AB$17-$AB$16)/(1+EXP(-$AB$12*(IF(ISNUMBER(BG47),BG47,0)-$AB$11)))),IF($AB$8="SIGMOID_DEC",MAX(Настройки!$B$14,$AB$16+($AB$17-$AB$16)/(1+EXP($AB$12*(IF(ISNUMBER(BG47),BG47,0)-$AB$11)))),IF($AB$8="TOP_PERCENT",IF((COUNTIF(INDEX(Данные!$A$7:$CV$106,0,MATCH($AB$9,Данные!$A$6:$CV$6,0)),"&gt;"&amp;IF(ISNUMBER(BG47),BG47,0))+COUNTIFS(INDEX(Данные!$A$7:$CV$106,0,MATCH($AB$9,Данные!$A$6:$CV$6,0)),IF(ISNUMBER(BG47),BG47,0),Данные!$A$7:$A$106,"&lt;"&amp;$A47)+1)/COUNT(INDEX(Данные!$A$7:$CV$106,0,MATCH($AB$9,Данные!$A$6:$CV$6,0)))&lt;=$AB$11,$AB$14,$AB$15),IF($AB$8="MANUAL_MU",MAX(Настройки!$B$14,MIN(1,IF(ISNUMBER(BG47),BG47,0))),IF($AB$8="COUNT_FLAG_RULE",IF(IF(ISNUMBER(BG47),BG47,0)&lt;=$AB$11,$AB$14,IF(IF(ISNUMBER(BG47),BG47,0)&gt;=$AB$12,$AB$15,IF(OR(LOWER(LEFT(CL47&amp;"",2))="да",CL47=1),$AB$13,$AB$15))),IF(OR(AND($AB$8="YES_NO",OR(LOWER(LEFT(BG47&amp;"",2))="да",BG47=1)),AND($AB$8="THRESHOLD_GE",IF(ISNUMBER(BG47),BG47,0)&gt;=$AB$11),AND($AB$8="THRESHOLD_GT",IF(ISNUMBER(BG47),BG47,0)&gt;$AB$11),AND($AB$8="THRESHOLD_LE",IF(ISNUMBER(BG47),BG47,0)&lt;=$AB$11),AND($AB$8="THRESHOLD_LT",IF(ISNUMBER(BG47),BG47,0)&lt;$AB$11),AND($AB$8="CHANGE_PCT_GE",IF(IF(ISNUMBER(CL47),CL47,0)=0,IF(ISNUMBER(BG47),BG47,0)&gt;0,(IF(ISNUMBER(BG47),BG47,0)-IF(ISNUMBER(CL47),CL47,0))/ABS(IF(ISNUMBER(CL47),CL47,0))&gt;=$AB$11)),AND($AB$8="CHANGE_ABS_GE",ABS(IF(ISNUMBER(BG47),BG47,0)-IF(ISNUMBER(CL47),CL47,0))&gt;=$AB$11),AND($AB$8="COUNT_LT",IF(ISNUMBER(BG47),BG47,0)&lt;$AB$11),AND($AB$8="COUNT_LE",IF(ISNUMBER(BG47),BG47,0)&lt;=$AB$11),AND($AB$8="AND_YES",OR(LOWER(LEFT(BG47&amp;"",2))="да",BG47=1),OR(LOWER(LEFT(CL47&amp;"",2))="да",CL47=1)),AND($AB$8="OR_YES",OR(OR(LOWER(LEFT(BG47&amp;"",2))="да",BG47=1),OR(LOWER(LEFT(CL47&amp;"",2))="да",CL47=1)))),$AB$14,$AB$15))))))))))</f>
        <v/>
      </c>
      <c r="AC47" s="70" t="str">
        <f>IF($A47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47="#FIELD",BH47="",AND(OR($AC$8="CHANGE_PCT_GE",$AC$8="CHANGE_ABS_GE",$AC$8="COUNT_FLAG_RULE",$AC$8="AND_YES",$AC$8="OR_YES"),OR(CM47="#FIELD",CM47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47)))),IF($AC$18="LOW_MU",MAX(Настройки!$B$14,$AC$16),IF($AC$18="NEUTRAL",Настройки!$B$15,IF($AC$18="IGNORE","IGNORE",IF(OR(BH47="#FIELD",CM47="#FIELD"),"Поле не найдено","Недостаточно данных")))),IF($AC$8="SIGMOID_INC",MAX(Настройки!$B$14,$AC$16+($AC$17-$AC$16)/(1+EXP(-$AC$12*(IF(ISNUMBER(BH47),BH47,0)-$AC$11)))),IF($AC$8="SIGMOID_DEC",MAX(Настройки!$B$14,$AC$16+($AC$17-$AC$16)/(1+EXP($AC$12*(IF(ISNUMBER(BH47),BH47,0)-$AC$11)))),IF($AC$8="TOP_PERCENT",IF((COUNTIF(INDEX(Данные!$A$7:$CV$106,0,MATCH($AC$9,Данные!$A$6:$CV$6,0)),"&gt;"&amp;IF(ISNUMBER(BH47),BH47,0))+COUNTIFS(INDEX(Данные!$A$7:$CV$106,0,MATCH($AC$9,Данные!$A$6:$CV$6,0)),IF(ISNUMBER(BH47),BH47,0),Данные!$A$7:$A$106,"&lt;"&amp;$A47)+1)/COUNT(INDEX(Данные!$A$7:$CV$106,0,MATCH($AC$9,Данные!$A$6:$CV$6,0)))&lt;=$AC$11,$AC$14,$AC$15),IF($AC$8="MANUAL_MU",MAX(Настройки!$B$14,MIN(1,IF(ISNUMBER(BH47),BH47,0))),IF($AC$8="COUNT_FLAG_RULE",IF(IF(ISNUMBER(BH47),BH47,0)&lt;=$AC$11,$AC$14,IF(IF(ISNUMBER(BH47),BH47,0)&gt;=$AC$12,$AC$15,IF(OR(LOWER(LEFT(CM47&amp;"",2))="да",CM47=1),$AC$13,$AC$15))),IF(OR(AND($AC$8="YES_NO",OR(LOWER(LEFT(BH47&amp;"",2))="да",BH47=1)),AND($AC$8="THRESHOLD_GE",IF(ISNUMBER(BH47),BH47,0)&gt;=$AC$11),AND($AC$8="THRESHOLD_GT",IF(ISNUMBER(BH47),BH47,0)&gt;$AC$11),AND($AC$8="THRESHOLD_LE",IF(ISNUMBER(BH47),BH47,0)&lt;=$AC$11),AND($AC$8="THRESHOLD_LT",IF(ISNUMBER(BH47),BH47,0)&lt;$AC$11),AND($AC$8="CHANGE_PCT_GE",IF(IF(ISNUMBER(CM47),CM47,0)=0,IF(ISNUMBER(BH47),BH47,0)&gt;0,(IF(ISNUMBER(BH47),BH47,0)-IF(ISNUMBER(CM47),CM47,0))/ABS(IF(ISNUMBER(CM47),CM47,0))&gt;=$AC$11)),AND($AC$8="CHANGE_ABS_GE",ABS(IF(ISNUMBER(BH47),BH47,0)-IF(ISNUMBER(CM47),CM47,0))&gt;=$AC$11),AND($AC$8="COUNT_LT",IF(ISNUMBER(BH47),BH47,0)&lt;$AC$11),AND($AC$8="COUNT_LE",IF(ISNUMBER(BH47),BH47,0)&lt;=$AC$11),AND($AC$8="AND_YES",OR(LOWER(LEFT(BH47&amp;"",2))="да",BH47=1),OR(LOWER(LEFT(CM47&amp;"",2))="да",CM47=1)),AND($AC$8="OR_YES",OR(OR(LOWER(LEFT(BH47&amp;"",2))="да",BH47=1),OR(LOWER(LEFT(CM47&amp;"",2))="да",CM47=1)))),$AC$14,$AC$15))))))))))</f>
        <v/>
      </c>
      <c r="AD47" s="70" t="str">
        <f>IF($A47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47="#FIELD",BI47="",AND(OR($AD$8="CHANGE_PCT_GE",$AD$8="CHANGE_ABS_GE",$AD$8="COUNT_FLAG_RULE",$AD$8="AND_YES",$AD$8="OR_YES"),OR(CN47="#FIELD",CN47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47)))),IF($AD$18="LOW_MU",MAX(Настройки!$B$14,$AD$16),IF($AD$18="NEUTRAL",Настройки!$B$15,IF($AD$18="IGNORE","IGNORE",IF(OR(BI47="#FIELD",CN47="#FIELD"),"Поле не найдено","Недостаточно данных")))),IF($AD$8="SIGMOID_INC",MAX(Настройки!$B$14,$AD$16+($AD$17-$AD$16)/(1+EXP(-$AD$12*(IF(ISNUMBER(BI47),BI47,0)-$AD$11)))),IF($AD$8="SIGMOID_DEC",MAX(Настройки!$B$14,$AD$16+($AD$17-$AD$16)/(1+EXP($AD$12*(IF(ISNUMBER(BI47),BI47,0)-$AD$11)))),IF($AD$8="TOP_PERCENT",IF((COUNTIF(INDEX(Данные!$A$7:$CV$106,0,MATCH($AD$9,Данные!$A$6:$CV$6,0)),"&gt;"&amp;IF(ISNUMBER(BI47),BI47,0))+COUNTIFS(INDEX(Данные!$A$7:$CV$106,0,MATCH($AD$9,Данные!$A$6:$CV$6,0)),IF(ISNUMBER(BI47),BI47,0),Данные!$A$7:$A$106,"&lt;"&amp;$A47)+1)/COUNT(INDEX(Данные!$A$7:$CV$106,0,MATCH($AD$9,Данные!$A$6:$CV$6,0)))&lt;=$AD$11,$AD$14,$AD$15),IF($AD$8="MANUAL_MU",MAX(Настройки!$B$14,MIN(1,IF(ISNUMBER(BI47),BI47,0))),IF($AD$8="COUNT_FLAG_RULE",IF(IF(ISNUMBER(BI47),BI47,0)&lt;=$AD$11,$AD$14,IF(IF(ISNUMBER(BI47),BI47,0)&gt;=$AD$12,$AD$15,IF(OR(LOWER(LEFT(CN47&amp;"",2))="да",CN47=1),$AD$13,$AD$15))),IF(OR(AND($AD$8="YES_NO",OR(LOWER(LEFT(BI47&amp;"",2))="да",BI47=1)),AND($AD$8="THRESHOLD_GE",IF(ISNUMBER(BI47),BI47,0)&gt;=$AD$11),AND($AD$8="THRESHOLD_GT",IF(ISNUMBER(BI47),BI47,0)&gt;$AD$11),AND($AD$8="THRESHOLD_LE",IF(ISNUMBER(BI47),BI47,0)&lt;=$AD$11),AND($AD$8="THRESHOLD_LT",IF(ISNUMBER(BI47),BI47,0)&lt;$AD$11),AND($AD$8="CHANGE_PCT_GE",IF(IF(ISNUMBER(CN47),CN47,0)=0,IF(ISNUMBER(BI47),BI47,0)&gt;0,(IF(ISNUMBER(BI47),BI47,0)-IF(ISNUMBER(CN47),CN47,0))/ABS(IF(ISNUMBER(CN47),CN47,0))&gt;=$AD$11)),AND($AD$8="CHANGE_ABS_GE",ABS(IF(ISNUMBER(BI47),BI47,0)-IF(ISNUMBER(CN47),CN47,0))&gt;=$AD$11),AND($AD$8="COUNT_LT",IF(ISNUMBER(BI47),BI47,0)&lt;$AD$11),AND($AD$8="COUNT_LE",IF(ISNUMBER(BI47),BI47,0)&lt;=$AD$11),AND($AD$8="AND_YES",OR(LOWER(LEFT(BI47&amp;"",2))="да",BI47=1),OR(LOWER(LEFT(CN47&amp;"",2))="да",CN47=1)),AND($AD$8="OR_YES",OR(OR(LOWER(LEFT(BI47&amp;"",2))="да",BI47=1),OR(LOWER(LEFT(CN47&amp;"",2))="да",CN47=1)))),$AD$14,$AD$15))))))))))</f>
        <v/>
      </c>
      <c r="AE47" s="71" t="str">
        <f>IF($A47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47="#FIELD",BJ47="",AND(OR($AE$8="CHANGE_PCT_GE",$AE$8="CHANGE_ABS_GE",$AE$8="COUNT_FLAG_RULE",$AE$8="AND_YES",$AE$8="OR_YES"),OR(CO47="#FIELD",CO47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47)))),IF($AE$18="LOW_MU",MAX(Настройки!$B$14,$AE$16),IF($AE$18="NEUTRAL",Настройки!$B$15,IF($AE$18="IGNORE","IGNORE",IF(OR(BJ47="#FIELD",CO47="#FIELD"),"Поле не найдено","Недостаточно данных")))),IF($AE$8="SIGMOID_INC",MAX(Настройки!$B$14,$AE$16+($AE$17-$AE$16)/(1+EXP(-$AE$12*(IF(ISNUMBER(BJ47),BJ47,0)-$AE$11)))),IF($AE$8="SIGMOID_DEC",MAX(Настройки!$B$14,$AE$16+($AE$17-$AE$16)/(1+EXP($AE$12*(IF(ISNUMBER(BJ47),BJ47,0)-$AE$11)))),IF($AE$8="TOP_PERCENT",IF((COUNTIF(INDEX(Данные!$A$7:$CV$106,0,MATCH($AE$9,Данные!$A$6:$CV$6,0)),"&gt;"&amp;IF(ISNUMBER(BJ47),BJ47,0))+COUNTIFS(INDEX(Данные!$A$7:$CV$106,0,MATCH($AE$9,Данные!$A$6:$CV$6,0)),IF(ISNUMBER(BJ47),BJ47,0),Данные!$A$7:$A$106,"&lt;"&amp;$A47)+1)/COUNT(INDEX(Данные!$A$7:$CV$106,0,MATCH($AE$9,Данные!$A$6:$CV$6,0)))&lt;=$AE$11,$AE$14,$AE$15),IF($AE$8="MANUAL_MU",MAX(Настройки!$B$14,MIN(1,IF(ISNUMBER(BJ47),BJ47,0))),IF($AE$8="COUNT_FLAG_RULE",IF(IF(ISNUMBER(BJ47),BJ47,0)&lt;=$AE$11,$AE$14,IF(IF(ISNUMBER(BJ47),BJ47,0)&gt;=$AE$12,$AE$15,IF(OR(LOWER(LEFT(CO47&amp;"",2))="да",CO47=1),$AE$13,$AE$15))),IF(OR(AND($AE$8="YES_NO",OR(LOWER(LEFT(BJ47&amp;"",2))="да",BJ47=1)),AND($AE$8="THRESHOLD_GE",IF(ISNUMBER(BJ47),BJ47,0)&gt;=$AE$11),AND($AE$8="THRESHOLD_GT",IF(ISNUMBER(BJ47),BJ47,0)&gt;$AE$11),AND($AE$8="THRESHOLD_LE",IF(ISNUMBER(BJ47),BJ47,0)&lt;=$AE$11),AND($AE$8="THRESHOLD_LT",IF(ISNUMBER(BJ47),BJ47,0)&lt;$AE$11),AND($AE$8="CHANGE_PCT_GE",IF(IF(ISNUMBER(CO47),CO47,0)=0,IF(ISNUMBER(BJ47),BJ47,0)&gt;0,(IF(ISNUMBER(BJ47),BJ47,0)-IF(ISNUMBER(CO47),CO47,0))/ABS(IF(ISNUMBER(CO47),CO47,0))&gt;=$AE$11)),AND($AE$8="CHANGE_ABS_GE",ABS(IF(ISNUMBER(BJ47),BJ47,0)-IF(ISNUMBER(CO47),CO47,0))&gt;=$AE$11),AND($AE$8="COUNT_LT",IF(ISNUMBER(BJ47),BJ47,0)&lt;$AE$11),AND($AE$8="COUNT_LE",IF(ISNUMBER(BJ47),BJ47,0)&lt;=$AE$11),AND($AE$8="AND_YES",OR(LOWER(LEFT(BJ47&amp;"",2))="да",BJ47=1),OR(LOWER(LEFT(CO47&amp;"",2))="да",CO47=1)),AND($AE$8="OR_YES",OR(OR(LOWER(LEFT(BJ47&amp;"",2))="да",BJ47=1),OR(LOWER(LEFT(CO47&amp;"",2))="да",CO47=1)))),$AE$14,$AE$15))))))))))</f>
        <v/>
      </c>
      <c r="AF47" s="75"/>
      <c r="AG47" s="76" t="str">
        <f>IF($A47="","",IF($B$4&lt;&gt;"Да","",IF($B$9="","",IF(COUNTIF(Данные!$A$6:$CV$6,$B$9)=0,"#FIELD",INDEX(Данные!$A$7:$CV$106,ROW()-19,MATCH($B$9,Данные!$A$6:$CV$6,0))))))</f>
        <v/>
      </c>
      <c r="AH47" s="76" t="str">
        <f>IF($A47="","",IF($C$4&lt;&gt;"Да","",IF($C$9="","",IF(COUNTIF(Данные!$A$6:$CV$6,$C$9)=0,"#FIELD",INDEX(Данные!$A$7:$CV$106,ROW()-19,MATCH($C$9,Данные!$A$6:$CV$6,0))))))</f>
        <v/>
      </c>
      <c r="AI47" s="76" t="str">
        <f>IF($A47="","",IF($D$4&lt;&gt;"Да","",IF($D$9="","",IF(COUNTIF(Данные!$A$6:$CV$6,$D$9)=0,"#FIELD",INDEX(Данные!$A$7:$CV$106,ROW()-19,MATCH($D$9,Данные!$A$6:$CV$6,0))))))</f>
        <v/>
      </c>
      <c r="AJ47" s="76" t="str">
        <f>IF($A47="","",IF($E$4&lt;&gt;"Да","",IF($E$9="","",IF(COUNTIF(Данные!$A$6:$CV$6,$E$9)=0,"#FIELD",INDEX(Данные!$A$7:$CV$106,ROW()-19,MATCH($E$9,Данные!$A$6:$CV$6,0))))))</f>
        <v/>
      </c>
      <c r="AK47" s="76" t="str">
        <f>IF($A47="","",IF($F$4&lt;&gt;"Да","",IF($F$9="","",IF(COUNTIF(Данные!$A$6:$CV$6,$F$9)=0,"#FIELD",INDEX(Данные!$A$7:$CV$106,ROW()-19,MATCH($F$9,Данные!$A$6:$CV$6,0))))))</f>
        <v/>
      </c>
      <c r="AL47" s="76" t="str">
        <f>IF($A47="","",IF($G$4&lt;&gt;"Да","",IF($G$9="","",IF(COUNTIF(Данные!$A$6:$CV$6,$G$9)=0,"#FIELD",INDEX(Данные!$A$7:$CV$106,ROW()-19,MATCH($G$9,Данные!$A$6:$CV$6,0))))))</f>
        <v/>
      </c>
      <c r="AM47" s="76" t="str">
        <f>IF($A47="","",IF($H$4&lt;&gt;"Да","",IF($H$9="","",IF(COUNTIF(Данные!$A$6:$CV$6,$H$9)=0,"#FIELD",INDEX(Данные!$A$7:$CV$106,ROW()-19,MATCH($H$9,Данные!$A$6:$CV$6,0))))))</f>
        <v/>
      </c>
      <c r="AN47" s="76" t="str">
        <f>IF($A47="","",IF($I$4&lt;&gt;"Да","",IF($I$9="","",IF(COUNTIF(Данные!$A$6:$CV$6,$I$9)=0,"#FIELD",INDEX(Данные!$A$7:$CV$106,ROW()-19,MATCH($I$9,Данные!$A$6:$CV$6,0))))))</f>
        <v/>
      </c>
      <c r="AO47" s="76" t="str">
        <f>IF($A47="","",IF($J$4&lt;&gt;"Да","",IF($J$9="","",IF(COUNTIF(Данные!$A$6:$CV$6,$J$9)=0,"#FIELD",INDEX(Данные!$A$7:$CV$106,ROW()-19,MATCH($J$9,Данные!$A$6:$CV$6,0))))))</f>
        <v/>
      </c>
      <c r="AP47" s="76" t="str">
        <f>IF($A47="","",IF($K$4&lt;&gt;"Да","",IF($K$9="","",IF(COUNTIF(Данные!$A$6:$CV$6,$K$9)=0,"#FIELD",INDEX(Данные!$A$7:$CV$106,ROW()-19,MATCH($K$9,Данные!$A$6:$CV$6,0))))))</f>
        <v/>
      </c>
      <c r="AQ47" s="76" t="str">
        <f>IF($A47="","",IF($L$4&lt;&gt;"Да","",IF($L$9="","",IF(COUNTIF(Данные!$A$6:$CV$6,$L$9)=0,"#FIELD",INDEX(Данные!$A$7:$CV$106,ROW()-19,MATCH($L$9,Данные!$A$6:$CV$6,0))))))</f>
        <v/>
      </c>
      <c r="AR47" s="76" t="str">
        <f>IF($A47="","",IF($M$4&lt;&gt;"Да","",IF($M$9="","",IF(COUNTIF(Данные!$A$6:$CV$6,$M$9)=0,"#FIELD",INDEX(Данные!$A$7:$CV$106,ROW()-19,MATCH($M$9,Данные!$A$6:$CV$6,0))))))</f>
        <v/>
      </c>
      <c r="AS47" s="76" t="str">
        <f>IF($A47="","",IF($N$4&lt;&gt;"Да","",IF($N$9="","",IF(COUNTIF(Данные!$A$6:$CV$6,$N$9)=0,"#FIELD",INDEX(Данные!$A$7:$CV$106,ROW()-19,MATCH($N$9,Данные!$A$6:$CV$6,0))))))</f>
        <v/>
      </c>
      <c r="AT47" s="76" t="str">
        <f>IF($A47="","",IF($O$4&lt;&gt;"Да","",IF($O$9="","",IF(COUNTIF(Данные!$A$6:$CV$6,$O$9)=0,"#FIELD",INDEX(Данные!$A$7:$CV$106,ROW()-19,MATCH($O$9,Данные!$A$6:$CV$6,0))))))</f>
        <v/>
      </c>
      <c r="AU47" s="76" t="str">
        <f>IF($A47="","",IF($P$4&lt;&gt;"Да","",IF($P$9="","",IF(COUNTIF(Данные!$A$6:$CV$6,$P$9)=0,"#FIELD",INDEX(Данные!$A$7:$CV$106,ROW()-19,MATCH($P$9,Данные!$A$6:$CV$6,0))))))</f>
        <v/>
      </c>
      <c r="AV47" s="76" t="str">
        <f>IF($A47="","",IF($Q$4&lt;&gt;"Да","",IF($Q$9="","",IF(COUNTIF(Данные!$A$6:$CV$6,$Q$9)=0,"#FIELD",INDEX(Данные!$A$7:$CV$106,ROW()-19,MATCH($Q$9,Данные!$A$6:$CV$6,0))))))</f>
        <v/>
      </c>
      <c r="AW47" s="76" t="str">
        <f>IF($A47="","",IF($R$4&lt;&gt;"Да","",IF($R$9="","",IF(COUNTIF(Данные!$A$6:$CV$6,$R$9)=0,"#FIELD",INDEX(Данные!$A$7:$CV$106,ROW()-19,MATCH($R$9,Данные!$A$6:$CV$6,0))))))</f>
        <v/>
      </c>
      <c r="AX47" s="76" t="str">
        <f>IF($A47="","",IF($S$4&lt;&gt;"Да","",IF($S$9="","",IF(COUNTIF(Данные!$A$6:$CV$6,$S$9)=0,"#FIELD",INDEX(Данные!$A$7:$CV$106,ROW()-19,MATCH($S$9,Данные!$A$6:$CV$6,0))))))</f>
        <v/>
      </c>
      <c r="AY47" s="76" t="str">
        <f>IF($A47="","",IF($T$4&lt;&gt;"Да","",IF($T$9="","",IF(COUNTIF(Данные!$A$6:$CV$6,$T$9)=0,"#FIELD",INDEX(Данные!$A$7:$CV$106,ROW()-19,MATCH($T$9,Данные!$A$6:$CV$6,0))))))</f>
        <v/>
      </c>
      <c r="AZ47" s="76" t="str">
        <f>IF($A47="","",IF($U$4&lt;&gt;"Да","",IF($U$9="","",IF(COUNTIF(Данные!$A$6:$CV$6,$U$9)=0,"#FIELD",INDEX(Данные!$A$7:$CV$106,ROW()-19,MATCH($U$9,Данные!$A$6:$CV$6,0))))))</f>
        <v/>
      </c>
      <c r="BA47" s="76" t="str">
        <f>IF($A47="","",IF($V$4&lt;&gt;"Да","",IF($V$9="","",IF(COUNTIF(Данные!$A$6:$CV$6,$V$9)=0,"#FIELD",INDEX(Данные!$A$7:$CV$106,ROW()-19,MATCH($V$9,Данные!$A$6:$CV$6,0))))))</f>
        <v/>
      </c>
      <c r="BB47" s="76" t="str">
        <f>IF($A47="","",IF($W$4&lt;&gt;"Да","",IF($W$9="","",IF(COUNTIF(Данные!$A$6:$CV$6,$W$9)=0,"#FIELD",INDEX(Данные!$A$7:$CV$106,ROW()-19,MATCH($W$9,Данные!$A$6:$CV$6,0))))))</f>
        <v/>
      </c>
      <c r="BC47" s="76" t="str">
        <f>IF($A47="","",IF($X$4&lt;&gt;"Да","",IF($X$9="","",IF(COUNTIF(Данные!$A$6:$CV$6,$X$9)=0,"#FIELD",INDEX(Данные!$A$7:$CV$106,ROW()-19,MATCH($X$9,Данные!$A$6:$CV$6,0))))))</f>
        <v/>
      </c>
      <c r="BD47" s="76" t="str">
        <f>IF($A47="","",IF($Y$4&lt;&gt;"Да","",IF($Y$9="","",IF(COUNTIF(Данные!$A$6:$CV$6,$Y$9)=0,"#FIELD",INDEX(Данные!$A$7:$CV$106,ROW()-19,MATCH($Y$9,Данные!$A$6:$CV$6,0))))))</f>
        <v/>
      </c>
      <c r="BE47" s="76" t="str">
        <f>IF($A47="","",IF($Z$4&lt;&gt;"Да","",IF($Z$9="","",IF(COUNTIF(Данные!$A$6:$CV$6,$Z$9)=0,"#FIELD",INDEX(Данные!$A$7:$CV$106,ROW()-19,MATCH($Z$9,Данные!$A$6:$CV$6,0))))))</f>
        <v/>
      </c>
      <c r="BF47" s="76" t="str">
        <f>IF($A47="","",IF($AA$4&lt;&gt;"Да","",IF($AA$9="","",IF(COUNTIF(Данные!$A$6:$CV$6,$AA$9)=0,"#FIELD",INDEX(Данные!$A$7:$CV$106,ROW()-19,MATCH($AA$9,Данные!$A$6:$CV$6,0))))))</f>
        <v/>
      </c>
      <c r="BG47" s="76" t="str">
        <f>IF($A47="","",IF($AB$4&lt;&gt;"Да","",IF($AB$9="","",IF(COUNTIF(Данные!$A$6:$CV$6,$AB$9)=0,"#FIELD",INDEX(Данные!$A$7:$CV$106,ROW()-19,MATCH($AB$9,Данные!$A$6:$CV$6,0))))))</f>
        <v/>
      </c>
      <c r="BH47" s="76" t="str">
        <f>IF($A47="","",IF($AC$4&lt;&gt;"Да","",IF($AC$9="","",IF(COUNTIF(Данные!$A$6:$CV$6,$AC$9)=0,"#FIELD",INDEX(Данные!$A$7:$CV$106,ROW()-19,MATCH($AC$9,Данные!$A$6:$CV$6,0))))))</f>
        <v/>
      </c>
      <c r="BI47" s="76" t="str">
        <f>IF($A47="","",IF($AD$4&lt;&gt;"Да","",IF($AD$9="","",IF(COUNTIF(Данные!$A$6:$CV$6,$AD$9)=0,"#FIELD",INDEX(Данные!$A$7:$CV$106,ROW()-19,MATCH($AD$9,Данные!$A$6:$CV$6,0))))))</f>
        <v/>
      </c>
      <c r="BJ47" s="76" t="str">
        <f>IF($A47="","",IF($AE$4&lt;&gt;"Да","",IF($AE$9="","",IF(COUNTIF(Данные!$A$6:$CV$6,$AE$9)=0,"#FIELD",INDEX(Данные!$A$7:$CV$106,ROW()-19,MATCH($AE$9,Данные!$A$6:$CV$6,0))))))</f>
        <v/>
      </c>
      <c r="BK47" s="76"/>
      <c r="BL47" s="76" t="str">
        <f>IF($A47="","",IF($B$4&lt;&gt;"Да","",IF($B$10="","",IF(COUNTIF(Данные!$A$6:$CV$6,$B$10)=0,"#FIELD",INDEX(Данные!$A$7:$CV$106,ROW()-19,MATCH($B$10,Данные!$A$6:$CV$6,0))))))</f>
        <v/>
      </c>
      <c r="BM47" s="76" t="str">
        <f>IF($A47="","",IF($C$4&lt;&gt;"Да","",IF($C$10="","",IF(COUNTIF(Данные!$A$6:$CV$6,$C$10)=0,"#FIELD",INDEX(Данные!$A$7:$CV$106,ROW()-19,MATCH($C$10,Данные!$A$6:$CV$6,0))))))</f>
        <v/>
      </c>
      <c r="BN47" s="76" t="str">
        <f>IF($A47="","",IF($D$4&lt;&gt;"Да","",IF($D$10="","",IF(COUNTIF(Данные!$A$6:$CV$6,$D$10)=0,"#FIELD",INDEX(Данные!$A$7:$CV$106,ROW()-19,MATCH($D$10,Данные!$A$6:$CV$6,0))))))</f>
        <v/>
      </c>
      <c r="BO47" s="76" t="str">
        <f>IF($A47="","",IF($E$4&lt;&gt;"Да","",IF($E$10="","",IF(COUNTIF(Данные!$A$6:$CV$6,$E$10)=0,"#FIELD",INDEX(Данные!$A$7:$CV$106,ROW()-19,MATCH($E$10,Данные!$A$6:$CV$6,0))))))</f>
        <v/>
      </c>
      <c r="BP47" s="76" t="str">
        <f>IF($A47="","",IF($F$4&lt;&gt;"Да","",IF($F$10="","",IF(COUNTIF(Данные!$A$6:$CV$6,$F$10)=0,"#FIELD",INDEX(Данные!$A$7:$CV$106,ROW()-19,MATCH($F$10,Данные!$A$6:$CV$6,0))))))</f>
        <v/>
      </c>
      <c r="BQ47" s="76" t="str">
        <f>IF($A47="","",IF($G$4&lt;&gt;"Да","",IF($G$10="","",IF(COUNTIF(Данные!$A$6:$CV$6,$G$10)=0,"#FIELD",INDEX(Данные!$A$7:$CV$106,ROW()-19,MATCH($G$10,Данные!$A$6:$CV$6,0))))))</f>
        <v/>
      </c>
      <c r="BR47" s="76" t="str">
        <f>IF($A47="","",IF($H$4&lt;&gt;"Да","",IF($H$10="","",IF(COUNTIF(Данные!$A$6:$CV$6,$H$10)=0,"#FIELD",INDEX(Данные!$A$7:$CV$106,ROW()-19,MATCH($H$10,Данные!$A$6:$CV$6,0))))))</f>
        <v/>
      </c>
      <c r="BS47" s="76" t="str">
        <f>IF($A47="","",IF($I$4&lt;&gt;"Да","",IF($I$10="","",IF(COUNTIF(Данные!$A$6:$CV$6,$I$10)=0,"#FIELD",INDEX(Данные!$A$7:$CV$106,ROW()-19,MATCH($I$10,Данные!$A$6:$CV$6,0))))))</f>
        <v/>
      </c>
      <c r="BT47" s="76" t="str">
        <f>IF($A47="","",IF($J$4&lt;&gt;"Да","",IF($J$10="","",IF(COUNTIF(Данные!$A$6:$CV$6,$J$10)=0,"#FIELD",INDEX(Данные!$A$7:$CV$106,ROW()-19,MATCH($J$10,Данные!$A$6:$CV$6,0))))))</f>
        <v/>
      </c>
      <c r="BU47" s="76" t="str">
        <f>IF($A47="","",IF($K$4&lt;&gt;"Да","",IF($K$10="","",IF(COUNTIF(Данные!$A$6:$CV$6,$K$10)=0,"#FIELD",INDEX(Данные!$A$7:$CV$106,ROW()-19,MATCH($K$10,Данные!$A$6:$CV$6,0))))))</f>
        <v/>
      </c>
      <c r="BV47" s="76" t="str">
        <f>IF($A47="","",IF($L$4&lt;&gt;"Да","",IF($L$10="","",IF(COUNTIF(Данные!$A$6:$CV$6,$L$10)=0,"#FIELD",INDEX(Данные!$A$7:$CV$106,ROW()-19,MATCH($L$10,Данные!$A$6:$CV$6,0))))))</f>
        <v/>
      </c>
      <c r="BW47" s="76" t="str">
        <f>IF($A47="","",IF($M$4&lt;&gt;"Да","",IF($M$10="","",IF(COUNTIF(Данные!$A$6:$CV$6,$M$10)=0,"#FIELD",INDEX(Данные!$A$7:$CV$106,ROW()-19,MATCH($M$10,Данные!$A$6:$CV$6,0))))))</f>
        <v/>
      </c>
      <c r="BX47" s="76" t="str">
        <f>IF($A47="","",IF($N$4&lt;&gt;"Да","",IF($N$10="","",IF(COUNTIF(Данные!$A$6:$CV$6,$N$10)=0,"#FIELD",INDEX(Данные!$A$7:$CV$106,ROW()-19,MATCH($N$10,Данные!$A$6:$CV$6,0))))))</f>
        <v/>
      </c>
      <c r="BY47" s="76" t="str">
        <f>IF($A47="","",IF($O$4&lt;&gt;"Да","",IF($O$10="","",IF(COUNTIF(Данные!$A$6:$CV$6,$O$10)=0,"#FIELD",INDEX(Данные!$A$7:$CV$106,ROW()-19,MATCH($O$10,Данные!$A$6:$CV$6,0))))))</f>
        <v/>
      </c>
      <c r="BZ47" s="76" t="str">
        <f>IF($A47="","",IF($P$4&lt;&gt;"Да","",IF($P$10="","",IF(COUNTIF(Данные!$A$6:$CV$6,$P$10)=0,"#FIELD",INDEX(Данные!$A$7:$CV$106,ROW()-19,MATCH($P$10,Данные!$A$6:$CV$6,0))))))</f>
        <v/>
      </c>
      <c r="CA47" s="76" t="str">
        <f>IF($A47="","",IF($Q$4&lt;&gt;"Да","",IF($Q$10="","",IF(COUNTIF(Данные!$A$6:$CV$6,$Q$10)=0,"#FIELD",INDEX(Данные!$A$7:$CV$106,ROW()-19,MATCH($Q$10,Данные!$A$6:$CV$6,0))))))</f>
        <v/>
      </c>
      <c r="CB47" s="76" t="str">
        <f>IF($A47="","",IF($R$4&lt;&gt;"Да","",IF($R$10="","",IF(COUNTIF(Данные!$A$6:$CV$6,$R$10)=0,"#FIELD",INDEX(Данные!$A$7:$CV$106,ROW()-19,MATCH($R$10,Данные!$A$6:$CV$6,0))))))</f>
        <v/>
      </c>
      <c r="CC47" s="76" t="str">
        <f>IF($A47="","",IF($S$4&lt;&gt;"Да","",IF($S$10="","",IF(COUNTIF(Данные!$A$6:$CV$6,$S$10)=0,"#FIELD",INDEX(Данные!$A$7:$CV$106,ROW()-19,MATCH($S$10,Данные!$A$6:$CV$6,0))))))</f>
        <v/>
      </c>
      <c r="CD47" s="76" t="str">
        <f>IF($A47="","",IF($T$4&lt;&gt;"Да","",IF($T$10="","",IF(COUNTIF(Данные!$A$6:$CV$6,$T$10)=0,"#FIELD",INDEX(Данные!$A$7:$CV$106,ROW()-19,MATCH($T$10,Данные!$A$6:$CV$6,0))))))</f>
        <v/>
      </c>
      <c r="CE47" s="76" t="str">
        <f>IF($A47="","",IF($U$4&lt;&gt;"Да","",IF($U$10="","",IF(COUNTIF(Данные!$A$6:$CV$6,$U$10)=0,"#FIELD",INDEX(Данные!$A$7:$CV$106,ROW()-19,MATCH($U$10,Данные!$A$6:$CV$6,0))))))</f>
        <v/>
      </c>
      <c r="CF47" s="76" t="str">
        <f>IF($A47="","",IF($V$4&lt;&gt;"Да","",IF($V$10="","",IF(COUNTIF(Данные!$A$6:$CV$6,$V$10)=0,"#FIELD",INDEX(Данные!$A$7:$CV$106,ROW()-19,MATCH($V$10,Данные!$A$6:$CV$6,0))))))</f>
        <v/>
      </c>
      <c r="CG47" s="76" t="str">
        <f>IF($A47="","",IF($W$4&lt;&gt;"Да","",IF($W$10="","",IF(COUNTIF(Данные!$A$6:$CV$6,$W$10)=0,"#FIELD",INDEX(Данные!$A$7:$CV$106,ROW()-19,MATCH($W$10,Данные!$A$6:$CV$6,0))))))</f>
        <v/>
      </c>
      <c r="CH47" s="76" t="str">
        <f>IF($A47="","",IF($X$4&lt;&gt;"Да","",IF($X$10="","",IF(COUNTIF(Данные!$A$6:$CV$6,$X$10)=0,"#FIELD",INDEX(Данные!$A$7:$CV$106,ROW()-19,MATCH($X$10,Данные!$A$6:$CV$6,0))))))</f>
        <v/>
      </c>
      <c r="CI47" s="76" t="str">
        <f>IF($A47="","",IF($Y$4&lt;&gt;"Да","",IF($Y$10="","",IF(COUNTIF(Данные!$A$6:$CV$6,$Y$10)=0,"#FIELD",INDEX(Данные!$A$7:$CV$106,ROW()-19,MATCH($Y$10,Данные!$A$6:$CV$6,0))))))</f>
        <v/>
      </c>
      <c r="CJ47" s="76" t="str">
        <f>IF($A47="","",IF($Z$4&lt;&gt;"Да","",IF($Z$10="","",IF(COUNTIF(Данные!$A$6:$CV$6,$Z$10)=0,"#FIELD",INDEX(Данные!$A$7:$CV$106,ROW()-19,MATCH($Z$10,Данные!$A$6:$CV$6,0))))))</f>
        <v/>
      </c>
      <c r="CK47" s="76" t="str">
        <f>IF($A47="","",IF($AA$4&lt;&gt;"Да","",IF($AA$10="","",IF(COUNTIF(Данные!$A$6:$CV$6,$AA$10)=0,"#FIELD",INDEX(Данные!$A$7:$CV$106,ROW()-19,MATCH($AA$10,Данные!$A$6:$CV$6,0))))))</f>
        <v/>
      </c>
      <c r="CL47" s="76" t="str">
        <f>IF($A47="","",IF($AB$4&lt;&gt;"Да","",IF($AB$10="","",IF(COUNTIF(Данные!$A$6:$CV$6,$AB$10)=0,"#FIELD",INDEX(Данные!$A$7:$CV$106,ROW()-19,MATCH($AB$10,Данные!$A$6:$CV$6,0))))))</f>
        <v/>
      </c>
      <c r="CM47" s="76" t="str">
        <f>IF($A47="","",IF($AC$4&lt;&gt;"Да","",IF($AC$10="","",IF(COUNTIF(Данные!$A$6:$CV$6,$AC$10)=0,"#FIELD",INDEX(Данные!$A$7:$CV$106,ROW()-19,MATCH($AC$10,Данные!$A$6:$CV$6,0))))))</f>
        <v/>
      </c>
      <c r="CN47" s="76" t="str">
        <f>IF($A47="","",IF($AD$4&lt;&gt;"Да","",IF($AD$10="","",IF(COUNTIF(Данные!$A$6:$CV$6,$AD$10)=0,"#FIELD",INDEX(Данные!$A$7:$CV$106,ROW()-19,MATCH($AD$10,Данные!$A$6:$CV$6,0))))))</f>
        <v/>
      </c>
      <c r="CO47" s="77" t="str">
        <f>IF($A47="","",IF($AE$4&lt;&gt;"Да","",IF($AE$10="","",IF(COUNTIF(Данные!$A$6:$CV$6,$AE$10)=0,"#FIELD",INDEX(Данные!$A$7:$CV$106,ROW()-19,MATCH($AE$10,Данные!$A$6:$CV$6,0))))))</f>
        <v/>
      </c>
    </row>
    <row r="48" spans="1:93">
      <c r="A48" s="24" t="str">
        <f>IF(Данные!A35="","",Данные!A35)</f>
        <v/>
      </c>
      <c r="B48" s="19" t="str">
        <f>IF($A48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48="#FIELD",AG48="",AND(OR($B$8="CHANGE_PCT_GE",$B$8="CHANGE_ABS_GE",$B$8="COUNT_FLAG_RULE",$B$8="AND_YES",$B$8="OR_YES"),OR(BL48="#FIELD",BL48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48)))),IF($B$18="LOW_MU",MAX(Настройки!$B$14,$B$16),IF($B$18="NEUTRAL",Настройки!$B$15,IF($B$18="IGNORE","IGNORE",IF(OR(AG48="#FIELD",BL48="#FIELD"),"Поле не найдено","Недостаточно данных")))),IF($B$8="SIGMOID_INC",MAX(Настройки!$B$14,$B$16+($B$17-$B$16)/(1+EXP(-$B$12*(IF(ISNUMBER(AG48),AG48,0)-$B$11)))),IF($B$8="SIGMOID_DEC",MAX(Настройки!$B$14,$B$16+($B$17-$B$16)/(1+EXP($B$12*(IF(ISNUMBER(AG48),AG48,0)-$B$11)))),IF($B$8="TOP_PERCENT",IF((COUNTIF(INDEX(Данные!$A$7:$CV$106,0,MATCH($B$9,Данные!$A$6:$CV$6,0)),"&gt;"&amp;IF(ISNUMBER(AG48),AG48,0))+COUNTIFS(INDEX(Данные!$A$7:$CV$106,0,MATCH($B$9,Данные!$A$6:$CV$6,0)),IF(ISNUMBER(AG48),AG48,0),Данные!$A$7:$A$106,"&lt;"&amp;$A48)+1)/COUNT(INDEX(Данные!$A$7:$CV$106,0,MATCH($B$9,Данные!$A$6:$CV$6,0)))&lt;=$B$11,$B$14,$B$15),IF($B$8="MANUAL_MU",MAX(Настройки!$B$14,MIN(1,IF(ISNUMBER(AG48),AG48,0))),IF($B$8="COUNT_FLAG_RULE",IF(IF(ISNUMBER(AG48),AG48,0)&lt;=$B$11,$B$14,IF(IF(ISNUMBER(AG48),AG48,0)&gt;=$B$12,$B$15,IF(OR(LOWER(LEFT(BL48&amp;"",2))="да",BL48=1),$B$13,$B$15))),IF(OR(AND($B$8="YES_NO",OR(LOWER(LEFT(AG48&amp;"",2))="да",AG48=1)),AND($B$8="THRESHOLD_GE",IF(ISNUMBER(AG48),AG48,0)&gt;=$B$11),AND($B$8="THRESHOLD_GT",IF(ISNUMBER(AG48),AG48,0)&gt;$B$11),AND($B$8="THRESHOLD_LE",IF(ISNUMBER(AG48),AG48,0)&lt;=$B$11),AND($B$8="THRESHOLD_LT",IF(ISNUMBER(AG48),AG48,0)&lt;$B$11),AND($B$8="CHANGE_PCT_GE",IF(IF(ISNUMBER(BL48),BL48,0)=0,IF(ISNUMBER(AG48),AG48,0)&gt;0,(IF(ISNUMBER(AG48),AG48,0)-IF(ISNUMBER(BL48),BL48,0))/ABS(IF(ISNUMBER(BL48),BL48,0))&gt;=$B$11)),AND($B$8="CHANGE_ABS_GE",ABS(IF(ISNUMBER(AG48),AG48,0)-IF(ISNUMBER(BL48),BL48,0))&gt;=$B$11),AND($B$8="COUNT_LT",IF(ISNUMBER(AG48),AG48,0)&lt;$B$11),AND($B$8="COUNT_LE",IF(ISNUMBER(AG48),AG48,0)&lt;=$B$11),AND($B$8="AND_YES",OR(LOWER(LEFT(AG48&amp;"",2))="да",AG48=1),OR(LOWER(LEFT(BL48&amp;"",2))="да",BL48=1)),AND($B$8="OR_YES",OR(OR(LOWER(LEFT(AG48&amp;"",2))="да",AG48=1),OR(LOWER(LEFT(BL48&amp;"",2))="да",BL48=1)))),$B$14,$B$15))))))))))</f>
        <v/>
      </c>
      <c r="C48" s="19" t="str">
        <f>IF($A48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48="#FIELD",AH48="",AND(OR($C$8="CHANGE_PCT_GE",$C$8="CHANGE_ABS_GE",$C$8="COUNT_FLAG_RULE",$C$8="AND_YES",$C$8="OR_YES"),OR(BM48="#FIELD",BM48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48)))),IF($C$18="LOW_MU",MAX(Настройки!$B$14,$C$16),IF($C$18="NEUTRAL",Настройки!$B$15,IF($C$18="IGNORE","IGNORE",IF(OR(AH48="#FIELD",BM48="#FIELD"),"Поле не найдено","Недостаточно данных")))),IF($C$8="SIGMOID_INC",MAX(Настройки!$B$14,$C$16+($C$17-$C$16)/(1+EXP(-$C$12*(IF(ISNUMBER(AH48),AH48,0)-$C$11)))),IF($C$8="SIGMOID_DEC",MAX(Настройки!$B$14,$C$16+($C$17-$C$16)/(1+EXP($C$12*(IF(ISNUMBER(AH48),AH48,0)-$C$11)))),IF($C$8="TOP_PERCENT",IF((COUNTIF(INDEX(Данные!$A$7:$CV$106,0,MATCH($C$9,Данные!$A$6:$CV$6,0)),"&gt;"&amp;IF(ISNUMBER(AH48),AH48,0))+COUNTIFS(INDEX(Данные!$A$7:$CV$106,0,MATCH($C$9,Данные!$A$6:$CV$6,0)),IF(ISNUMBER(AH48),AH48,0),Данные!$A$7:$A$106,"&lt;"&amp;$A48)+1)/COUNT(INDEX(Данные!$A$7:$CV$106,0,MATCH($C$9,Данные!$A$6:$CV$6,0)))&lt;=$C$11,$C$14,$C$15),IF($C$8="MANUAL_MU",MAX(Настройки!$B$14,MIN(1,IF(ISNUMBER(AH48),AH48,0))),IF($C$8="COUNT_FLAG_RULE",IF(IF(ISNUMBER(AH48),AH48,0)&lt;=$C$11,$C$14,IF(IF(ISNUMBER(AH48),AH48,0)&gt;=$C$12,$C$15,IF(OR(LOWER(LEFT(BM48&amp;"",2))="да",BM48=1),$C$13,$C$15))),IF(OR(AND($C$8="YES_NO",OR(LOWER(LEFT(AH48&amp;"",2))="да",AH48=1)),AND($C$8="THRESHOLD_GE",IF(ISNUMBER(AH48),AH48,0)&gt;=$C$11),AND($C$8="THRESHOLD_GT",IF(ISNUMBER(AH48),AH48,0)&gt;$C$11),AND($C$8="THRESHOLD_LE",IF(ISNUMBER(AH48),AH48,0)&lt;=$C$11),AND($C$8="THRESHOLD_LT",IF(ISNUMBER(AH48),AH48,0)&lt;$C$11),AND($C$8="CHANGE_PCT_GE",IF(IF(ISNUMBER(BM48),BM48,0)=0,IF(ISNUMBER(AH48),AH48,0)&gt;0,(IF(ISNUMBER(AH48),AH48,0)-IF(ISNUMBER(BM48),BM48,0))/ABS(IF(ISNUMBER(BM48),BM48,0))&gt;=$C$11)),AND($C$8="CHANGE_ABS_GE",ABS(IF(ISNUMBER(AH48),AH48,0)-IF(ISNUMBER(BM48),BM48,0))&gt;=$C$11),AND($C$8="COUNT_LT",IF(ISNUMBER(AH48),AH48,0)&lt;$C$11),AND($C$8="COUNT_LE",IF(ISNUMBER(AH48),AH48,0)&lt;=$C$11),AND($C$8="AND_YES",OR(LOWER(LEFT(AH48&amp;"",2))="да",AH48=1),OR(LOWER(LEFT(BM48&amp;"",2))="да",BM48=1)),AND($C$8="OR_YES",OR(OR(LOWER(LEFT(AH48&amp;"",2))="да",AH48=1),OR(LOWER(LEFT(BM48&amp;"",2))="да",BM48=1)))),$C$14,$C$15))))))))))</f>
        <v/>
      </c>
      <c r="D48" s="19" t="str">
        <f>IF($A48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48="#FIELD",AI48="",AND(OR($D$8="CHANGE_PCT_GE",$D$8="CHANGE_ABS_GE",$D$8="COUNT_FLAG_RULE",$D$8="AND_YES",$D$8="OR_YES"),OR(BN48="#FIELD",BN48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48)))),IF($D$18="LOW_MU",MAX(Настройки!$B$14,$D$16),IF($D$18="NEUTRAL",Настройки!$B$15,IF($D$18="IGNORE","IGNORE",IF(OR(AI48="#FIELD",BN48="#FIELD"),"Поле не найдено","Недостаточно данных")))),IF($D$8="SIGMOID_INC",MAX(Настройки!$B$14,$D$16+($D$17-$D$16)/(1+EXP(-$D$12*(IF(ISNUMBER(AI48),AI48,0)-$D$11)))),IF($D$8="SIGMOID_DEC",MAX(Настройки!$B$14,$D$16+($D$17-$D$16)/(1+EXP($D$12*(IF(ISNUMBER(AI48),AI48,0)-$D$11)))),IF($D$8="TOP_PERCENT",IF((COUNTIF(INDEX(Данные!$A$7:$CV$106,0,MATCH($D$9,Данные!$A$6:$CV$6,0)),"&gt;"&amp;IF(ISNUMBER(AI48),AI48,0))+COUNTIFS(INDEX(Данные!$A$7:$CV$106,0,MATCH($D$9,Данные!$A$6:$CV$6,0)),IF(ISNUMBER(AI48),AI48,0),Данные!$A$7:$A$106,"&lt;"&amp;$A48)+1)/COUNT(INDEX(Данные!$A$7:$CV$106,0,MATCH($D$9,Данные!$A$6:$CV$6,0)))&lt;=$D$11,$D$14,$D$15),IF($D$8="MANUAL_MU",MAX(Настройки!$B$14,MIN(1,IF(ISNUMBER(AI48),AI48,0))),IF($D$8="COUNT_FLAG_RULE",IF(IF(ISNUMBER(AI48),AI48,0)&lt;=$D$11,$D$14,IF(IF(ISNUMBER(AI48),AI48,0)&gt;=$D$12,$D$15,IF(OR(LOWER(LEFT(BN48&amp;"",2))="да",BN48=1),$D$13,$D$15))),IF(OR(AND($D$8="YES_NO",OR(LOWER(LEFT(AI48&amp;"",2))="да",AI48=1)),AND($D$8="THRESHOLD_GE",IF(ISNUMBER(AI48),AI48,0)&gt;=$D$11),AND($D$8="THRESHOLD_GT",IF(ISNUMBER(AI48),AI48,0)&gt;$D$11),AND($D$8="THRESHOLD_LE",IF(ISNUMBER(AI48),AI48,0)&lt;=$D$11),AND($D$8="THRESHOLD_LT",IF(ISNUMBER(AI48),AI48,0)&lt;$D$11),AND($D$8="CHANGE_PCT_GE",IF(IF(ISNUMBER(BN48),BN48,0)=0,IF(ISNUMBER(AI48),AI48,0)&gt;0,(IF(ISNUMBER(AI48),AI48,0)-IF(ISNUMBER(BN48),BN48,0))/ABS(IF(ISNUMBER(BN48),BN48,0))&gt;=$D$11)),AND($D$8="CHANGE_ABS_GE",ABS(IF(ISNUMBER(AI48),AI48,0)-IF(ISNUMBER(BN48),BN48,0))&gt;=$D$11),AND($D$8="COUNT_LT",IF(ISNUMBER(AI48),AI48,0)&lt;$D$11),AND($D$8="COUNT_LE",IF(ISNUMBER(AI48),AI48,0)&lt;=$D$11),AND($D$8="AND_YES",OR(LOWER(LEFT(AI48&amp;"",2))="да",AI48=1),OR(LOWER(LEFT(BN48&amp;"",2))="да",BN48=1)),AND($D$8="OR_YES",OR(OR(LOWER(LEFT(AI48&amp;"",2))="да",AI48=1),OR(LOWER(LEFT(BN48&amp;"",2))="да",BN48=1)))),$D$14,$D$15))))))))))</f>
        <v/>
      </c>
      <c r="E48" s="19" t="str">
        <f>IF($A48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48="#FIELD",AJ48="",AND(OR($E$8="CHANGE_PCT_GE",$E$8="CHANGE_ABS_GE",$E$8="COUNT_FLAG_RULE",$E$8="AND_YES",$E$8="OR_YES"),OR(BO48="#FIELD",BO48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48)))),IF($E$18="LOW_MU",MAX(Настройки!$B$14,$E$16),IF($E$18="NEUTRAL",Настройки!$B$15,IF($E$18="IGNORE","IGNORE",IF(OR(AJ48="#FIELD",BO48="#FIELD"),"Поле не найдено","Недостаточно данных")))),IF($E$8="SIGMOID_INC",MAX(Настройки!$B$14,$E$16+($E$17-$E$16)/(1+EXP(-$E$12*(IF(ISNUMBER(AJ48),AJ48,0)-$E$11)))),IF($E$8="SIGMOID_DEC",MAX(Настройки!$B$14,$E$16+($E$17-$E$16)/(1+EXP($E$12*(IF(ISNUMBER(AJ48),AJ48,0)-$E$11)))),IF($E$8="TOP_PERCENT",IF((COUNTIF(INDEX(Данные!$A$7:$CV$106,0,MATCH($E$9,Данные!$A$6:$CV$6,0)),"&gt;"&amp;IF(ISNUMBER(AJ48),AJ48,0))+COUNTIFS(INDEX(Данные!$A$7:$CV$106,0,MATCH($E$9,Данные!$A$6:$CV$6,0)),IF(ISNUMBER(AJ48),AJ48,0),Данные!$A$7:$A$106,"&lt;"&amp;$A48)+1)/COUNT(INDEX(Данные!$A$7:$CV$106,0,MATCH($E$9,Данные!$A$6:$CV$6,0)))&lt;=$E$11,$E$14,$E$15),IF($E$8="MANUAL_MU",MAX(Настройки!$B$14,MIN(1,IF(ISNUMBER(AJ48),AJ48,0))),IF($E$8="COUNT_FLAG_RULE",IF(IF(ISNUMBER(AJ48),AJ48,0)&lt;=$E$11,$E$14,IF(IF(ISNUMBER(AJ48),AJ48,0)&gt;=$E$12,$E$15,IF(OR(LOWER(LEFT(BO48&amp;"",2))="да",BO48=1),$E$13,$E$15))),IF(OR(AND($E$8="YES_NO",OR(LOWER(LEFT(AJ48&amp;"",2))="да",AJ48=1)),AND($E$8="THRESHOLD_GE",IF(ISNUMBER(AJ48),AJ48,0)&gt;=$E$11),AND($E$8="THRESHOLD_GT",IF(ISNUMBER(AJ48),AJ48,0)&gt;$E$11),AND($E$8="THRESHOLD_LE",IF(ISNUMBER(AJ48),AJ48,0)&lt;=$E$11),AND($E$8="THRESHOLD_LT",IF(ISNUMBER(AJ48),AJ48,0)&lt;$E$11),AND($E$8="CHANGE_PCT_GE",IF(IF(ISNUMBER(BO48),BO48,0)=0,IF(ISNUMBER(AJ48),AJ48,0)&gt;0,(IF(ISNUMBER(AJ48),AJ48,0)-IF(ISNUMBER(BO48),BO48,0))/ABS(IF(ISNUMBER(BO48),BO48,0))&gt;=$E$11)),AND($E$8="CHANGE_ABS_GE",ABS(IF(ISNUMBER(AJ48),AJ48,0)-IF(ISNUMBER(BO48),BO48,0))&gt;=$E$11),AND($E$8="COUNT_LT",IF(ISNUMBER(AJ48),AJ48,0)&lt;$E$11),AND($E$8="COUNT_LE",IF(ISNUMBER(AJ48),AJ48,0)&lt;=$E$11),AND($E$8="AND_YES",OR(LOWER(LEFT(AJ48&amp;"",2))="да",AJ48=1),OR(LOWER(LEFT(BO48&amp;"",2))="да",BO48=1)),AND($E$8="OR_YES",OR(OR(LOWER(LEFT(AJ48&amp;"",2))="да",AJ48=1),OR(LOWER(LEFT(BO48&amp;"",2))="да",BO48=1)))),$E$14,$E$15))))))))))</f>
        <v/>
      </c>
      <c r="F48" s="19" t="str">
        <f>IF($A48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48="#FIELD",AK48="",AND(OR($F$8="CHANGE_PCT_GE",$F$8="CHANGE_ABS_GE",$F$8="COUNT_FLAG_RULE",$F$8="AND_YES",$F$8="OR_YES"),OR(BP48="#FIELD",BP48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48)))),IF($F$18="LOW_MU",MAX(Настройки!$B$14,$F$16),IF($F$18="NEUTRAL",Настройки!$B$15,IF($F$18="IGNORE","IGNORE",IF(OR(AK48="#FIELD",BP48="#FIELD"),"Поле не найдено","Недостаточно данных")))),IF($F$8="SIGMOID_INC",MAX(Настройки!$B$14,$F$16+($F$17-$F$16)/(1+EXP(-$F$12*(IF(ISNUMBER(AK48),AK48,0)-$F$11)))),IF($F$8="SIGMOID_DEC",MAX(Настройки!$B$14,$F$16+($F$17-$F$16)/(1+EXP($F$12*(IF(ISNUMBER(AK48),AK48,0)-$F$11)))),IF($F$8="TOP_PERCENT",IF((COUNTIF(INDEX(Данные!$A$7:$CV$106,0,MATCH($F$9,Данные!$A$6:$CV$6,0)),"&gt;"&amp;IF(ISNUMBER(AK48),AK48,0))+COUNTIFS(INDEX(Данные!$A$7:$CV$106,0,MATCH($F$9,Данные!$A$6:$CV$6,0)),IF(ISNUMBER(AK48),AK48,0),Данные!$A$7:$A$106,"&lt;"&amp;$A48)+1)/COUNT(INDEX(Данные!$A$7:$CV$106,0,MATCH($F$9,Данные!$A$6:$CV$6,0)))&lt;=$F$11,$F$14,$F$15),IF($F$8="MANUAL_MU",MAX(Настройки!$B$14,MIN(1,IF(ISNUMBER(AK48),AK48,0))),IF($F$8="COUNT_FLAG_RULE",IF(IF(ISNUMBER(AK48),AK48,0)&lt;=$F$11,$F$14,IF(IF(ISNUMBER(AK48),AK48,0)&gt;=$F$12,$F$15,IF(OR(LOWER(LEFT(BP48&amp;"",2))="да",BP48=1),$F$13,$F$15))),IF(OR(AND($F$8="YES_NO",OR(LOWER(LEFT(AK48&amp;"",2))="да",AK48=1)),AND($F$8="THRESHOLD_GE",IF(ISNUMBER(AK48),AK48,0)&gt;=$F$11),AND($F$8="THRESHOLD_GT",IF(ISNUMBER(AK48),AK48,0)&gt;$F$11),AND($F$8="THRESHOLD_LE",IF(ISNUMBER(AK48),AK48,0)&lt;=$F$11),AND($F$8="THRESHOLD_LT",IF(ISNUMBER(AK48),AK48,0)&lt;$F$11),AND($F$8="CHANGE_PCT_GE",IF(IF(ISNUMBER(BP48),BP48,0)=0,IF(ISNUMBER(AK48),AK48,0)&gt;0,(IF(ISNUMBER(AK48),AK48,0)-IF(ISNUMBER(BP48),BP48,0))/ABS(IF(ISNUMBER(BP48),BP48,0))&gt;=$F$11)),AND($F$8="CHANGE_ABS_GE",ABS(IF(ISNUMBER(AK48),AK48,0)-IF(ISNUMBER(BP48),BP48,0))&gt;=$F$11),AND($F$8="COUNT_LT",IF(ISNUMBER(AK48),AK48,0)&lt;$F$11),AND($F$8="COUNT_LE",IF(ISNUMBER(AK48),AK48,0)&lt;=$F$11),AND($F$8="AND_YES",OR(LOWER(LEFT(AK48&amp;"",2))="да",AK48=1),OR(LOWER(LEFT(BP48&amp;"",2))="да",BP48=1)),AND($F$8="OR_YES",OR(OR(LOWER(LEFT(AK48&amp;"",2))="да",AK48=1),OR(LOWER(LEFT(BP48&amp;"",2))="да",BP48=1)))),$F$14,$F$15))))))))))</f>
        <v/>
      </c>
      <c r="G48" s="19" t="str">
        <f>IF($A48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48="#FIELD",AL48="",AND(OR($G$8="CHANGE_PCT_GE",$G$8="CHANGE_ABS_GE",$G$8="COUNT_FLAG_RULE",$G$8="AND_YES",$G$8="OR_YES"),OR(BQ48="#FIELD",BQ48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48)))),IF($G$18="LOW_MU",MAX(Настройки!$B$14,$G$16),IF($G$18="NEUTRAL",Настройки!$B$15,IF($G$18="IGNORE","IGNORE",IF(OR(AL48="#FIELD",BQ48="#FIELD"),"Поле не найдено","Недостаточно данных")))),IF($G$8="SIGMOID_INC",MAX(Настройки!$B$14,$G$16+($G$17-$G$16)/(1+EXP(-$G$12*(IF(ISNUMBER(AL48),AL48,0)-$G$11)))),IF($G$8="SIGMOID_DEC",MAX(Настройки!$B$14,$G$16+($G$17-$G$16)/(1+EXP($G$12*(IF(ISNUMBER(AL48),AL48,0)-$G$11)))),IF($G$8="TOP_PERCENT",IF((COUNTIF(INDEX(Данные!$A$7:$CV$106,0,MATCH($G$9,Данные!$A$6:$CV$6,0)),"&gt;"&amp;IF(ISNUMBER(AL48),AL48,0))+COUNTIFS(INDEX(Данные!$A$7:$CV$106,0,MATCH($G$9,Данные!$A$6:$CV$6,0)),IF(ISNUMBER(AL48),AL48,0),Данные!$A$7:$A$106,"&lt;"&amp;$A48)+1)/COUNT(INDEX(Данные!$A$7:$CV$106,0,MATCH($G$9,Данные!$A$6:$CV$6,0)))&lt;=$G$11,$G$14,$G$15),IF($G$8="MANUAL_MU",MAX(Настройки!$B$14,MIN(1,IF(ISNUMBER(AL48),AL48,0))),IF($G$8="COUNT_FLAG_RULE",IF(IF(ISNUMBER(AL48),AL48,0)&lt;=$G$11,$G$14,IF(IF(ISNUMBER(AL48),AL48,0)&gt;=$G$12,$G$15,IF(OR(LOWER(LEFT(BQ48&amp;"",2))="да",BQ48=1),$G$13,$G$15))),IF(OR(AND($G$8="YES_NO",OR(LOWER(LEFT(AL48&amp;"",2))="да",AL48=1)),AND($G$8="THRESHOLD_GE",IF(ISNUMBER(AL48),AL48,0)&gt;=$G$11),AND($G$8="THRESHOLD_GT",IF(ISNUMBER(AL48),AL48,0)&gt;$G$11),AND($G$8="THRESHOLD_LE",IF(ISNUMBER(AL48),AL48,0)&lt;=$G$11),AND($G$8="THRESHOLD_LT",IF(ISNUMBER(AL48),AL48,0)&lt;$G$11),AND($G$8="CHANGE_PCT_GE",IF(IF(ISNUMBER(BQ48),BQ48,0)=0,IF(ISNUMBER(AL48),AL48,0)&gt;0,(IF(ISNUMBER(AL48),AL48,0)-IF(ISNUMBER(BQ48),BQ48,0))/ABS(IF(ISNUMBER(BQ48),BQ48,0))&gt;=$G$11)),AND($G$8="CHANGE_ABS_GE",ABS(IF(ISNUMBER(AL48),AL48,0)-IF(ISNUMBER(BQ48),BQ48,0))&gt;=$G$11),AND($G$8="COUNT_LT",IF(ISNUMBER(AL48),AL48,0)&lt;$G$11),AND($G$8="COUNT_LE",IF(ISNUMBER(AL48),AL48,0)&lt;=$G$11),AND($G$8="AND_YES",OR(LOWER(LEFT(AL48&amp;"",2))="да",AL48=1),OR(LOWER(LEFT(BQ48&amp;"",2))="да",BQ48=1)),AND($G$8="OR_YES",OR(OR(LOWER(LEFT(AL48&amp;"",2))="да",AL48=1),OR(LOWER(LEFT(BQ48&amp;"",2))="да",BQ48=1)))),$G$14,$G$15))))))))))</f>
        <v/>
      </c>
      <c r="H48" s="19" t="str">
        <f>IF($A48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48="#FIELD",AM48="",AND(OR($H$8="CHANGE_PCT_GE",$H$8="CHANGE_ABS_GE",$H$8="COUNT_FLAG_RULE",$H$8="AND_YES",$H$8="OR_YES"),OR(BR48="#FIELD",BR48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48)))),IF($H$18="LOW_MU",MAX(Настройки!$B$14,$H$16),IF($H$18="NEUTRAL",Настройки!$B$15,IF($H$18="IGNORE","IGNORE",IF(OR(AM48="#FIELD",BR48="#FIELD"),"Поле не найдено","Недостаточно данных")))),IF($H$8="SIGMOID_INC",MAX(Настройки!$B$14,$H$16+($H$17-$H$16)/(1+EXP(-$H$12*(IF(ISNUMBER(AM48),AM48,0)-$H$11)))),IF($H$8="SIGMOID_DEC",MAX(Настройки!$B$14,$H$16+($H$17-$H$16)/(1+EXP($H$12*(IF(ISNUMBER(AM48),AM48,0)-$H$11)))),IF($H$8="TOP_PERCENT",IF((COUNTIF(INDEX(Данные!$A$7:$CV$106,0,MATCH($H$9,Данные!$A$6:$CV$6,0)),"&gt;"&amp;IF(ISNUMBER(AM48),AM48,0))+COUNTIFS(INDEX(Данные!$A$7:$CV$106,0,MATCH($H$9,Данные!$A$6:$CV$6,0)),IF(ISNUMBER(AM48),AM48,0),Данные!$A$7:$A$106,"&lt;"&amp;$A48)+1)/COUNT(INDEX(Данные!$A$7:$CV$106,0,MATCH($H$9,Данные!$A$6:$CV$6,0)))&lt;=$H$11,$H$14,$H$15),IF($H$8="MANUAL_MU",MAX(Настройки!$B$14,MIN(1,IF(ISNUMBER(AM48),AM48,0))),IF($H$8="COUNT_FLAG_RULE",IF(IF(ISNUMBER(AM48),AM48,0)&lt;=$H$11,$H$14,IF(IF(ISNUMBER(AM48),AM48,0)&gt;=$H$12,$H$15,IF(OR(LOWER(LEFT(BR48&amp;"",2))="да",BR48=1),$H$13,$H$15))),IF(OR(AND($H$8="YES_NO",OR(LOWER(LEFT(AM48&amp;"",2))="да",AM48=1)),AND($H$8="THRESHOLD_GE",IF(ISNUMBER(AM48),AM48,0)&gt;=$H$11),AND($H$8="THRESHOLD_GT",IF(ISNUMBER(AM48),AM48,0)&gt;$H$11),AND($H$8="THRESHOLD_LE",IF(ISNUMBER(AM48),AM48,0)&lt;=$H$11),AND($H$8="THRESHOLD_LT",IF(ISNUMBER(AM48),AM48,0)&lt;$H$11),AND($H$8="CHANGE_PCT_GE",IF(IF(ISNUMBER(BR48),BR48,0)=0,IF(ISNUMBER(AM48),AM48,0)&gt;0,(IF(ISNUMBER(AM48),AM48,0)-IF(ISNUMBER(BR48),BR48,0))/ABS(IF(ISNUMBER(BR48),BR48,0))&gt;=$H$11)),AND($H$8="CHANGE_ABS_GE",ABS(IF(ISNUMBER(AM48),AM48,0)-IF(ISNUMBER(BR48),BR48,0))&gt;=$H$11),AND($H$8="COUNT_LT",IF(ISNUMBER(AM48),AM48,0)&lt;$H$11),AND($H$8="COUNT_LE",IF(ISNUMBER(AM48),AM48,0)&lt;=$H$11),AND($H$8="AND_YES",OR(LOWER(LEFT(AM48&amp;"",2))="да",AM48=1),OR(LOWER(LEFT(BR48&amp;"",2))="да",BR48=1)),AND($H$8="OR_YES",OR(OR(LOWER(LEFT(AM48&amp;"",2))="да",AM48=1),OR(LOWER(LEFT(BR48&amp;"",2))="да",BR48=1)))),$H$14,$H$15))))))))))</f>
        <v/>
      </c>
      <c r="I48" s="19" t="str">
        <f>IF($A48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48="#FIELD",AN48="",AND(OR($I$8="CHANGE_PCT_GE",$I$8="CHANGE_ABS_GE",$I$8="COUNT_FLAG_RULE",$I$8="AND_YES",$I$8="OR_YES"),OR(BS48="#FIELD",BS48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48)))),IF($I$18="LOW_MU",MAX(Настройки!$B$14,$I$16),IF($I$18="NEUTRAL",Настройки!$B$15,IF($I$18="IGNORE","IGNORE",IF(OR(AN48="#FIELD",BS48="#FIELD"),"Поле не найдено","Недостаточно данных")))),IF($I$8="SIGMOID_INC",MAX(Настройки!$B$14,$I$16+($I$17-$I$16)/(1+EXP(-$I$12*(IF(ISNUMBER(AN48),AN48,0)-$I$11)))),IF($I$8="SIGMOID_DEC",MAX(Настройки!$B$14,$I$16+($I$17-$I$16)/(1+EXP($I$12*(IF(ISNUMBER(AN48),AN48,0)-$I$11)))),IF($I$8="TOP_PERCENT",IF((COUNTIF(INDEX(Данные!$A$7:$CV$106,0,MATCH($I$9,Данные!$A$6:$CV$6,0)),"&gt;"&amp;IF(ISNUMBER(AN48),AN48,0))+COUNTIFS(INDEX(Данные!$A$7:$CV$106,0,MATCH($I$9,Данные!$A$6:$CV$6,0)),IF(ISNUMBER(AN48),AN48,0),Данные!$A$7:$A$106,"&lt;"&amp;$A48)+1)/COUNT(INDEX(Данные!$A$7:$CV$106,0,MATCH($I$9,Данные!$A$6:$CV$6,0)))&lt;=$I$11,$I$14,$I$15),IF($I$8="MANUAL_MU",MAX(Настройки!$B$14,MIN(1,IF(ISNUMBER(AN48),AN48,0))),IF($I$8="COUNT_FLAG_RULE",IF(IF(ISNUMBER(AN48),AN48,0)&lt;=$I$11,$I$14,IF(IF(ISNUMBER(AN48),AN48,0)&gt;=$I$12,$I$15,IF(OR(LOWER(LEFT(BS48&amp;"",2))="да",BS48=1),$I$13,$I$15))),IF(OR(AND($I$8="YES_NO",OR(LOWER(LEFT(AN48&amp;"",2))="да",AN48=1)),AND($I$8="THRESHOLD_GE",IF(ISNUMBER(AN48),AN48,0)&gt;=$I$11),AND($I$8="THRESHOLD_GT",IF(ISNUMBER(AN48),AN48,0)&gt;$I$11),AND($I$8="THRESHOLD_LE",IF(ISNUMBER(AN48),AN48,0)&lt;=$I$11),AND($I$8="THRESHOLD_LT",IF(ISNUMBER(AN48),AN48,0)&lt;$I$11),AND($I$8="CHANGE_PCT_GE",IF(IF(ISNUMBER(BS48),BS48,0)=0,IF(ISNUMBER(AN48),AN48,0)&gt;0,(IF(ISNUMBER(AN48),AN48,0)-IF(ISNUMBER(BS48),BS48,0))/ABS(IF(ISNUMBER(BS48),BS48,0))&gt;=$I$11)),AND($I$8="CHANGE_ABS_GE",ABS(IF(ISNUMBER(AN48),AN48,0)-IF(ISNUMBER(BS48),BS48,0))&gt;=$I$11),AND($I$8="COUNT_LT",IF(ISNUMBER(AN48),AN48,0)&lt;$I$11),AND($I$8="COUNT_LE",IF(ISNUMBER(AN48),AN48,0)&lt;=$I$11),AND($I$8="AND_YES",OR(LOWER(LEFT(AN48&amp;"",2))="да",AN48=1),OR(LOWER(LEFT(BS48&amp;"",2))="да",BS48=1)),AND($I$8="OR_YES",OR(OR(LOWER(LEFT(AN48&amp;"",2))="да",AN48=1),OR(LOWER(LEFT(BS48&amp;"",2))="да",BS48=1)))),$I$14,$I$15))))))))))</f>
        <v/>
      </c>
      <c r="J48" s="19" t="str">
        <f>IF($A48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48="#FIELD",AO48="",AND(OR($J$8="CHANGE_PCT_GE",$J$8="CHANGE_ABS_GE",$J$8="COUNT_FLAG_RULE",$J$8="AND_YES",$J$8="OR_YES"),OR(BT48="#FIELD",BT48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48)))),IF($J$18="LOW_MU",MAX(Настройки!$B$14,$J$16),IF($J$18="NEUTRAL",Настройки!$B$15,IF($J$18="IGNORE","IGNORE",IF(OR(AO48="#FIELD",BT48="#FIELD"),"Поле не найдено","Недостаточно данных")))),IF($J$8="SIGMOID_INC",MAX(Настройки!$B$14,$J$16+($J$17-$J$16)/(1+EXP(-$J$12*(IF(ISNUMBER(AO48),AO48,0)-$J$11)))),IF($J$8="SIGMOID_DEC",MAX(Настройки!$B$14,$J$16+($J$17-$J$16)/(1+EXP($J$12*(IF(ISNUMBER(AO48),AO48,0)-$J$11)))),IF($J$8="TOP_PERCENT",IF((COUNTIF(INDEX(Данные!$A$7:$CV$106,0,MATCH($J$9,Данные!$A$6:$CV$6,0)),"&gt;"&amp;IF(ISNUMBER(AO48),AO48,0))+COUNTIFS(INDEX(Данные!$A$7:$CV$106,0,MATCH($J$9,Данные!$A$6:$CV$6,0)),IF(ISNUMBER(AO48),AO48,0),Данные!$A$7:$A$106,"&lt;"&amp;$A48)+1)/COUNT(INDEX(Данные!$A$7:$CV$106,0,MATCH($J$9,Данные!$A$6:$CV$6,0)))&lt;=$J$11,$J$14,$J$15),IF($J$8="MANUAL_MU",MAX(Настройки!$B$14,MIN(1,IF(ISNUMBER(AO48),AO48,0))),IF($J$8="COUNT_FLAG_RULE",IF(IF(ISNUMBER(AO48),AO48,0)&lt;=$J$11,$J$14,IF(IF(ISNUMBER(AO48),AO48,0)&gt;=$J$12,$J$15,IF(OR(LOWER(LEFT(BT48&amp;"",2))="да",BT48=1),$J$13,$J$15))),IF(OR(AND($J$8="YES_NO",OR(LOWER(LEFT(AO48&amp;"",2))="да",AO48=1)),AND($J$8="THRESHOLD_GE",IF(ISNUMBER(AO48),AO48,0)&gt;=$J$11),AND($J$8="THRESHOLD_GT",IF(ISNUMBER(AO48),AO48,0)&gt;$J$11),AND($J$8="THRESHOLD_LE",IF(ISNUMBER(AO48),AO48,0)&lt;=$J$11),AND($J$8="THRESHOLD_LT",IF(ISNUMBER(AO48),AO48,0)&lt;$J$11),AND($J$8="CHANGE_PCT_GE",IF(IF(ISNUMBER(BT48),BT48,0)=0,IF(ISNUMBER(AO48),AO48,0)&gt;0,(IF(ISNUMBER(AO48),AO48,0)-IF(ISNUMBER(BT48),BT48,0))/ABS(IF(ISNUMBER(BT48),BT48,0))&gt;=$J$11)),AND($J$8="CHANGE_ABS_GE",ABS(IF(ISNUMBER(AO48),AO48,0)-IF(ISNUMBER(BT48),BT48,0))&gt;=$J$11),AND($J$8="COUNT_LT",IF(ISNUMBER(AO48),AO48,0)&lt;$J$11),AND($J$8="COUNT_LE",IF(ISNUMBER(AO48),AO48,0)&lt;=$J$11),AND($J$8="AND_YES",OR(LOWER(LEFT(AO48&amp;"",2))="да",AO48=1),OR(LOWER(LEFT(BT48&amp;"",2))="да",BT48=1)),AND($J$8="OR_YES",OR(OR(LOWER(LEFT(AO48&amp;"",2))="да",AO48=1),OR(LOWER(LEFT(BT48&amp;"",2))="да",BT48=1)))),$J$14,$J$15))))))))))</f>
        <v/>
      </c>
      <c r="K48" s="19" t="str">
        <f>IF($A48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48="#FIELD",AP48="",AND(OR($K$8="CHANGE_PCT_GE",$K$8="CHANGE_ABS_GE",$K$8="COUNT_FLAG_RULE",$K$8="AND_YES",$K$8="OR_YES"),OR(BU48="#FIELD",BU48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48)))),IF($K$18="LOW_MU",MAX(Настройки!$B$14,$K$16),IF($K$18="NEUTRAL",Настройки!$B$15,IF($K$18="IGNORE","IGNORE",IF(OR(AP48="#FIELD",BU48="#FIELD"),"Поле не найдено","Недостаточно данных")))),IF($K$8="SIGMOID_INC",MAX(Настройки!$B$14,$K$16+($K$17-$K$16)/(1+EXP(-$K$12*(IF(ISNUMBER(AP48),AP48,0)-$K$11)))),IF($K$8="SIGMOID_DEC",MAX(Настройки!$B$14,$K$16+($K$17-$K$16)/(1+EXP($K$12*(IF(ISNUMBER(AP48),AP48,0)-$K$11)))),IF($K$8="TOP_PERCENT",IF((COUNTIF(INDEX(Данные!$A$7:$CV$106,0,MATCH($K$9,Данные!$A$6:$CV$6,0)),"&gt;"&amp;IF(ISNUMBER(AP48),AP48,0))+COUNTIFS(INDEX(Данные!$A$7:$CV$106,0,MATCH($K$9,Данные!$A$6:$CV$6,0)),IF(ISNUMBER(AP48),AP48,0),Данные!$A$7:$A$106,"&lt;"&amp;$A48)+1)/COUNT(INDEX(Данные!$A$7:$CV$106,0,MATCH($K$9,Данные!$A$6:$CV$6,0)))&lt;=$K$11,$K$14,$K$15),IF($K$8="MANUAL_MU",MAX(Настройки!$B$14,MIN(1,IF(ISNUMBER(AP48),AP48,0))),IF($K$8="COUNT_FLAG_RULE",IF(IF(ISNUMBER(AP48),AP48,0)&lt;=$K$11,$K$14,IF(IF(ISNUMBER(AP48),AP48,0)&gt;=$K$12,$K$15,IF(OR(LOWER(LEFT(BU48&amp;"",2))="да",BU48=1),$K$13,$K$15))),IF(OR(AND($K$8="YES_NO",OR(LOWER(LEFT(AP48&amp;"",2))="да",AP48=1)),AND($K$8="THRESHOLD_GE",IF(ISNUMBER(AP48),AP48,0)&gt;=$K$11),AND($K$8="THRESHOLD_GT",IF(ISNUMBER(AP48),AP48,0)&gt;$K$11),AND($K$8="THRESHOLD_LE",IF(ISNUMBER(AP48),AP48,0)&lt;=$K$11),AND($K$8="THRESHOLD_LT",IF(ISNUMBER(AP48),AP48,0)&lt;$K$11),AND($K$8="CHANGE_PCT_GE",IF(IF(ISNUMBER(BU48),BU48,0)=0,IF(ISNUMBER(AP48),AP48,0)&gt;0,(IF(ISNUMBER(AP48),AP48,0)-IF(ISNUMBER(BU48),BU48,0))/ABS(IF(ISNUMBER(BU48),BU48,0))&gt;=$K$11)),AND($K$8="CHANGE_ABS_GE",ABS(IF(ISNUMBER(AP48),AP48,0)-IF(ISNUMBER(BU48),BU48,0))&gt;=$K$11),AND($K$8="COUNT_LT",IF(ISNUMBER(AP48),AP48,0)&lt;$K$11),AND($K$8="COUNT_LE",IF(ISNUMBER(AP48),AP48,0)&lt;=$K$11),AND($K$8="AND_YES",OR(LOWER(LEFT(AP48&amp;"",2))="да",AP48=1),OR(LOWER(LEFT(BU48&amp;"",2))="да",BU48=1)),AND($K$8="OR_YES",OR(OR(LOWER(LEFT(AP48&amp;"",2))="да",AP48=1),OR(LOWER(LEFT(BU48&amp;"",2))="да",BU48=1)))),$K$14,$K$15))))))))))</f>
        <v/>
      </c>
      <c r="L48" s="19" t="str">
        <f>IF($A48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48="#FIELD",AQ48="",AND(OR($L$8="CHANGE_PCT_GE",$L$8="CHANGE_ABS_GE",$L$8="COUNT_FLAG_RULE",$L$8="AND_YES",$L$8="OR_YES"),OR(BV48="#FIELD",BV48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48)))),IF($L$18="LOW_MU",MAX(Настройки!$B$14,$L$16),IF($L$18="NEUTRAL",Настройки!$B$15,IF($L$18="IGNORE","IGNORE",IF(OR(AQ48="#FIELD",BV48="#FIELD"),"Поле не найдено","Недостаточно данных")))),IF($L$8="SIGMOID_INC",MAX(Настройки!$B$14,$L$16+($L$17-$L$16)/(1+EXP(-$L$12*(IF(ISNUMBER(AQ48),AQ48,0)-$L$11)))),IF($L$8="SIGMOID_DEC",MAX(Настройки!$B$14,$L$16+($L$17-$L$16)/(1+EXP($L$12*(IF(ISNUMBER(AQ48),AQ48,0)-$L$11)))),IF($L$8="TOP_PERCENT",IF((COUNTIF(INDEX(Данные!$A$7:$CV$106,0,MATCH($L$9,Данные!$A$6:$CV$6,0)),"&gt;"&amp;IF(ISNUMBER(AQ48),AQ48,0))+COUNTIFS(INDEX(Данные!$A$7:$CV$106,0,MATCH($L$9,Данные!$A$6:$CV$6,0)),IF(ISNUMBER(AQ48),AQ48,0),Данные!$A$7:$A$106,"&lt;"&amp;$A48)+1)/COUNT(INDEX(Данные!$A$7:$CV$106,0,MATCH($L$9,Данные!$A$6:$CV$6,0)))&lt;=$L$11,$L$14,$L$15),IF($L$8="MANUAL_MU",MAX(Настройки!$B$14,MIN(1,IF(ISNUMBER(AQ48),AQ48,0))),IF($L$8="COUNT_FLAG_RULE",IF(IF(ISNUMBER(AQ48),AQ48,0)&lt;=$L$11,$L$14,IF(IF(ISNUMBER(AQ48),AQ48,0)&gt;=$L$12,$L$15,IF(OR(LOWER(LEFT(BV48&amp;"",2))="да",BV48=1),$L$13,$L$15))),IF(OR(AND($L$8="YES_NO",OR(LOWER(LEFT(AQ48&amp;"",2))="да",AQ48=1)),AND($L$8="THRESHOLD_GE",IF(ISNUMBER(AQ48),AQ48,0)&gt;=$L$11),AND($L$8="THRESHOLD_GT",IF(ISNUMBER(AQ48),AQ48,0)&gt;$L$11),AND($L$8="THRESHOLD_LE",IF(ISNUMBER(AQ48),AQ48,0)&lt;=$L$11),AND($L$8="THRESHOLD_LT",IF(ISNUMBER(AQ48),AQ48,0)&lt;$L$11),AND($L$8="CHANGE_PCT_GE",IF(IF(ISNUMBER(BV48),BV48,0)=0,IF(ISNUMBER(AQ48),AQ48,0)&gt;0,(IF(ISNUMBER(AQ48),AQ48,0)-IF(ISNUMBER(BV48),BV48,0))/ABS(IF(ISNUMBER(BV48),BV48,0))&gt;=$L$11)),AND($L$8="CHANGE_ABS_GE",ABS(IF(ISNUMBER(AQ48),AQ48,0)-IF(ISNUMBER(BV48),BV48,0))&gt;=$L$11),AND($L$8="COUNT_LT",IF(ISNUMBER(AQ48),AQ48,0)&lt;$L$11),AND($L$8="COUNT_LE",IF(ISNUMBER(AQ48),AQ48,0)&lt;=$L$11),AND($L$8="AND_YES",OR(LOWER(LEFT(AQ48&amp;"",2))="да",AQ48=1),OR(LOWER(LEFT(BV48&amp;"",2))="да",BV48=1)),AND($L$8="OR_YES",OR(OR(LOWER(LEFT(AQ48&amp;"",2))="да",AQ48=1),OR(LOWER(LEFT(BV48&amp;"",2))="да",BV48=1)))),$L$14,$L$15))))))))))</f>
        <v/>
      </c>
      <c r="M48" s="19" t="str">
        <f>IF($A48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48="#FIELD",AR48="",AND(OR($M$8="CHANGE_PCT_GE",$M$8="CHANGE_ABS_GE",$M$8="COUNT_FLAG_RULE",$M$8="AND_YES",$M$8="OR_YES"),OR(BW48="#FIELD",BW48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48)))),IF($M$18="LOW_MU",MAX(Настройки!$B$14,$M$16),IF($M$18="NEUTRAL",Настройки!$B$15,IF($M$18="IGNORE","IGNORE",IF(OR(AR48="#FIELD",BW48="#FIELD"),"Поле не найдено","Недостаточно данных")))),IF($M$8="SIGMOID_INC",MAX(Настройки!$B$14,$M$16+($M$17-$M$16)/(1+EXP(-$M$12*(IF(ISNUMBER(AR48),AR48,0)-$M$11)))),IF($M$8="SIGMOID_DEC",MAX(Настройки!$B$14,$M$16+($M$17-$M$16)/(1+EXP($M$12*(IF(ISNUMBER(AR48),AR48,0)-$M$11)))),IF($M$8="TOP_PERCENT",IF((COUNTIF(INDEX(Данные!$A$7:$CV$106,0,MATCH($M$9,Данные!$A$6:$CV$6,0)),"&gt;"&amp;IF(ISNUMBER(AR48),AR48,0))+COUNTIFS(INDEX(Данные!$A$7:$CV$106,0,MATCH($M$9,Данные!$A$6:$CV$6,0)),IF(ISNUMBER(AR48),AR48,0),Данные!$A$7:$A$106,"&lt;"&amp;$A48)+1)/COUNT(INDEX(Данные!$A$7:$CV$106,0,MATCH($M$9,Данные!$A$6:$CV$6,0)))&lt;=$M$11,$M$14,$M$15),IF($M$8="MANUAL_MU",MAX(Настройки!$B$14,MIN(1,IF(ISNUMBER(AR48),AR48,0))),IF($M$8="COUNT_FLAG_RULE",IF(IF(ISNUMBER(AR48),AR48,0)&lt;=$M$11,$M$14,IF(IF(ISNUMBER(AR48),AR48,0)&gt;=$M$12,$M$15,IF(OR(LOWER(LEFT(BW48&amp;"",2))="да",BW48=1),$M$13,$M$15))),IF(OR(AND($M$8="YES_NO",OR(LOWER(LEFT(AR48&amp;"",2))="да",AR48=1)),AND($M$8="THRESHOLD_GE",IF(ISNUMBER(AR48),AR48,0)&gt;=$M$11),AND($M$8="THRESHOLD_GT",IF(ISNUMBER(AR48),AR48,0)&gt;$M$11),AND($M$8="THRESHOLD_LE",IF(ISNUMBER(AR48),AR48,0)&lt;=$M$11),AND($M$8="THRESHOLD_LT",IF(ISNUMBER(AR48),AR48,0)&lt;$M$11),AND($M$8="CHANGE_PCT_GE",IF(IF(ISNUMBER(BW48),BW48,0)=0,IF(ISNUMBER(AR48),AR48,0)&gt;0,(IF(ISNUMBER(AR48),AR48,0)-IF(ISNUMBER(BW48),BW48,0))/ABS(IF(ISNUMBER(BW48),BW48,0))&gt;=$M$11)),AND($M$8="CHANGE_ABS_GE",ABS(IF(ISNUMBER(AR48),AR48,0)-IF(ISNUMBER(BW48),BW48,0))&gt;=$M$11),AND($M$8="COUNT_LT",IF(ISNUMBER(AR48),AR48,0)&lt;$M$11),AND($M$8="COUNT_LE",IF(ISNUMBER(AR48),AR48,0)&lt;=$M$11),AND($M$8="AND_YES",OR(LOWER(LEFT(AR48&amp;"",2))="да",AR48=1),OR(LOWER(LEFT(BW48&amp;"",2))="да",BW48=1)),AND($M$8="OR_YES",OR(OR(LOWER(LEFT(AR48&amp;"",2))="да",AR48=1),OR(LOWER(LEFT(BW48&amp;"",2))="да",BW48=1)))),$M$14,$M$15))))))))))</f>
        <v/>
      </c>
      <c r="N48" s="19" t="str">
        <f>IF($A48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48="#FIELD",AS48="",AND(OR($N$8="CHANGE_PCT_GE",$N$8="CHANGE_ABS_GE",$N$8="COUNT_FLAG_RULE",$N$8="AND_YES",$N$8="OR_YES"),OR(BX48="#FIELD",BX48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48)))),IF($N$18="LOW_MU",MAX(Настройки!$B$14,$N$16),IF($N$18="NEUTRAL",Настройки!$B$15,IF($N$18="IGNORE","IGNORE",IF(OR(AS48="#FIELD",BX48="#FIELD"),"Поле не найдено","Недостаточно данных")))),IF($N$8="SIGMOID_INC",MAX(Настройки!$B$14,$N$16+($N$17-$N$16)/(1+EXP(-$N$12*(IF(ISNUMBER(AS48),AS48,0)-$N$11)))),IF($N$8="SIGMOID_DEC",MAX(Настройки!$B$14,$N$16+($N$17-$N$16)/(1+EXP($N$12*(IF(ISNUMBER(AS48),AS48,0)-$N$11)))),IF($N$8="TOP_PERCENT",IF((COUNTIF(INDEX(Данные!$A$7:$CV$106,0,MATCH($N$9,Данные!$A$6:$CV$6,0)),"&gt;"&amp;IF(ISNUMBER(AS48),AS48,0))+COUNTIFS(INDEX(Данные!$A$7:$CV$106,0,MATCH($N$9,Данные!$A$6:$CV$6,0)),IF(ISNUMBER(AS48),AS48,0),Данные!$A$7:$A$106,"&lt;"&amp;$A48)+1)/COUNT(INDEX(Данные!$A$7:$CV$106,0,MATCH($N$9,Данные!$A$6:$CV$6,0)))&lt;=$N$11,$N$14,$N$15),IF($N$8="MANUAL_MU",MAX(Настройки!$B$14,MIN(1,IF(ISNUMBER(AS48),AS48,0))),IF($N$8="COUNT_FLAG_RULE",IF(IF(ISNUMBER(AS48),AS48,0)&lt;=$N$11,$N$14,IF(IF(ISNUMBER(AS48),AS48,0)&gt;=$N$12,$N$15,IF(OR(LOWER(LEFT(BX48&amp;"",2))="да",BX48=1),$N$13,$N$15))),IF(OR(AND($N$8="YES_NO",OR(LOWER(LEFT(AS48&amp;"",2))="да",AS48=1)),AND($N$8="THRESHOLD_GE",IF(ISNUMBER(AS48),AS48,0)&gt;=$N$11),AND($N$8="THRESHOLD_GT",IF(ISNUMBER(AS48),AS48,0)&gt;$N$11),AND($N$8="THRESHOLD_LE",IF(ISNUMBER(AS48),AS48,0)&lt;=$N$11),AND($N$8="THRESHOLD_LT",IF(ISNUMBER(AS48),AS48,0)&lt;$N$11),AND($N$8="CHANGE_PCT_GE",IF(IF(ISNUMBER(BX48),BX48,0)=0,IF(ISNUMBER(AS48),AS48,0)&gt;0,(IF(ISNUMBER(AS48),AS48,0)-IF(ISNUMBER(BX48),BX48,0))/ABS(IF(ISNUMBER(BX48),BX48,0))&gt;=$N$11)),AND($N$8="CHANGE_ABS_GE",ABS(IF(ISNUMBER(AS48),AS48,0)-IF(ISNUMBER(BX48),BX48,0))&gt;=$N$11),AND($N$8="COUNT_LT",IF(ISNUMBER(AS48),AS48,0)&lt;$N$11),AND($N$8="COUNT_LE",IF(ISNUMBER(AS48),AS48,0)&lt;=$N$11),AND($N$8="AND_YES",OR(LOWER(LEFT(AS48&amp;"",2))="да",AS48=1),OR(LOWER(LEFT(BX48&amp;"",2))="да",BX48=1)),AND($N$8="OR_YES",OR(OR(LOWER(LEFT(AS48&amp;"",2))="да",AS48=1),OR(LOWER(LEFT(BX48&amp;"",2))="да",BX48=1)))),$N$14,$N$15))))))))))</f>
        <v/>
      </c>
      <c r="O48" s="19" t="str">
        <f>IF($A48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48="#FIELD",AT48="",AND(OR($O$8="CHANGE_PCT_GE",$O$8="CHANGE_ABS_GE",$O$8="COUNT_FLAG_RULE",$O$8="AND_YES",$O$8="OR_YES"),OR(BY48="#FIELD",BY48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48)))),IF($O$18="LOW_MU",MAX(Настройки!$B$14,$O$16),IF($O$18="NEUTRAL",Настройки!$B$15,IF($O$18="IGNORE","IGNORE",IF(OR(AT48="#FIELD",BY48="#FIELD"),"Поле не найдено","Недостаточно данных")))),IF($O$8="SIGMOID_INC",MAX(Настройки!$B$14,$O$16+($O$17-$O$16)/(1+EXP(-$O$12*(IF(ISNUMBER(AT48),AT48,0)-$O$11)))),IF($O$8="SIGMOID_DEC",MAX(Настройки!$B$14,$O$16+($O$17-$O$16)/(1+EXP($O$12*(IF(ISNUMBER(AT48),AT48,0)-$O$11)))),IF($O$8="TOP_PERCENT",IF((COUNTIF(INDEX(Данные!$A$7:$CV$106,0,MATCH($O$9,Данные!$A$6:$CV$6,0)),"&gt;"&amp;IF(ISNUMBER(AT48),AT48,0))+COUNTIFS(INDEX(Данные!$A$7:$CV$106,0,MATCH($O$9,Данные!$A$6:$CV$6,0)),IF(ISNUMBER(AT48),AT48,0),Данные!$A$7:$A$106,"&lt;"&amp;$A48)+1)/COUNT(INDEX(Данные!$A$7:$CV$106,0,MATCH($O$9,Данные!$A$6:$CV$6,0)))&lt;=$O$11,$O$14,$O$15),IF($O$8="MANUAL_MU",MAX(Настройки!$B$14,MIN(1,IF(ISNUMBER(AT48),AT48,0))),IF($O$8="COUNT_FLAG_RULE",IF(IF(ISNUMBER(AT48),AT48,0)&lt;=$O$11,$O$14,IF(IF(ISNUMBER(AT48),AT48,0)&gt;=$O$12,$O$15,IF(OR(LOWER(LEFT(BY48&amp;"",2))="да",BY48=1),$O$13,$O$15))),IF(OR(AND($O$8="YES_NO",OR(LOWER(LEFT(AT48&amp;"",2))="да",AT48=1)),AND($O$8="THRESHOLD_GE",IF(ISNUMBER(AT48),AT48,0)&gt;=$O$11),AND($O$8="THRESHOLD_GT",IF(ISNUMBER(AT48),AT48,0)&gt;$O$11),AND($O$8="THRESHOLD_LE",IF(ISNUMBER(AT48),AT48,0)&lt;=$O$11),AND($O$8="THRESHOLD_LT",IF(ISNUMBER(AT48),AT48,0)&lt;$O$11),AND($O$8="CHANGE_PCT_GE",IF(IF(ISNUMBER(BY48),BY48,0)=0,IF(ISNUMBER(AT48),AT48,0)&gt;0,(IF(ISNUMBER(AT48),AT48,0)-IF(ISNUMBER(BY48),BY48,0))/ABS(IF(ISNUMBER(BY48),BY48,0))&gt;=$O$11)),AND($O$8="CHANGE_ABS_GE",ABS(IF(ISNUMBER(AT48),AT48,0)-IF(ISNUMBER(BY48),BY48,0))&gt;=$O$11),AND($O$8="COUNT_LT",IF(ISNUMBER(AT48),AT48,0)&lt;$O$11),AND($O$8="COUNT_LE",IF(ISNUMBER(AT48),AT48,0)&lt;=$O$11),AND($O$8="AND_YES",OR(LOWER(LEFT(AT48&amp;"",2))="да",AT48=1),OR(LOWER(LEFT(BY48&amp;"",2))="да",BY48=1)),AND($O$8="OR_YES",OR(OR(LOWER(LEFT(AT48&amp;"",2))="да",AT48=1),OR(LOWER(LEFT(BY48&amp;"",2))="да",BY48=1)))),$O$14,$O$15))))))))))</f>
        <v/>
      </c>
      <c r="P48" s="19" t="str">
        <f>IF($A48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48="#FIELD",AU48="",AND(OR($P$8="CHANGE_PCT_GE",$P$8="CHANGE_ABS_GE",$P$8="COUNT_FLAG_RULE",$P$8="AND_YES",$P$8="OR_YES"),OR(BZ48="#FIELD",BZ48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48)))),IF($P$18="LOW_MU",MAX(Настройки!$B$14,$P$16),IF($P$18="NEUTRAL",Настройки!$B$15,IF($P$18="IGNORE","IGNORE",IF(OR(AU48="#FIELD",BZ48="#FIELD"),"Поле не найдено","Недостаточно данных")))),IF($P$8="SIGMOID_INC",MAX(Настройки!$B$14,$P$16+($P$17-$P$16)/(1+EXP(-$P$12*(IF(ISNUMBER(AU48),AU48,0)-$P$11)))),IF($P$8="SIGMOID_DEC",MAX(Настройки!$B$14,$P$16+($P$17-$P$16)/(1+EXP($P$12*(IF(ISNUMBER(AU48),AU48,0)-$P$11)))),IF($P$8="TOP_PERCENT",IF((COUNTIF(INDEX(Данные!$A$7:$CV$106,0,MATCH($P$9,Данные!$A$6:$CV$6,0)),"&gt;"&amp;IF(ISNUMBER(AU48),AU48,0))+COUNTIFS(INDEX(Данные!$A$7:$CV$106,0,MATCH($P$9,Данные!$A$6:$CV$6,0)),IF(ISNUMBER(AU48),AU48,0),Данные!$A$7:$A$106,"&lt;"&amp;$A48)+1)/COUNT(INDEX(Данные!$A$7:$CV$106,0,MATCH($P$9,Данные!$A$6:$CV$6,0)))&lt;=$P$11,$P$14,$P$15),IF($P$8="MANUAL_MU",MAX(Настройки!$B$14,MIN(1,IF(ISNUMBER(AU48),AU48,0))),IF($P$8="COUNT_FLAG_RULE",IF(IF(ISNUMBER(AU48),AU48,0)&lt;=$P$11,$P$14,IF(IF(ISNUMBER(AU48),AU48,0)&gt;=$P$12,$P$15,IF(OR(LOWER(LEFT(BZ48&amp;"",2))="да",BZ48=1),$P$13,$P$15))),IF(OR(AND($P$8="YES_NO",OR(LOWER(LEFT(AU48&amp;"",2))="да",AU48=1)),AND($P$8="THRESHOLD_GE",IF(ISNUMBER(AU48),AU48,0)&gt;=$P$11),AND($P$8="THRESHOLD_GT",IF(ISNUMBER(AU48),AU48,0)&gt;$P$11),AND($P$8="THRESHOLD_LE",IF(ISNUMBER(AU48),AU48,0)&lt;=$P$11),AND($P$8="THRESHOLD_LT",IF(ISNUMBER(AU48),AU48,0)&lt;$P$11),AND($P$8="CHANGE_PCT_GE",IF(IF(ISNUMBER(BZ48),BZ48,0)=0,IF(ISNUMBER(AU48),AU48,0)&gt;0,(IF(ISNUMBER(AU48),AU48,0)-IF(ISNUMBER(BZ48),BZ48,0))/ABS(IF(ISNUMBER(BZ48),BZ48,0))&gt;=$P$11)),AND($P$8="CHANGE_ABS_GE",ABS(IF(ISNUMBER(AU48),AU48,0)-IF(ISNUMBER(BZ48),BZ48,0))&gt;=$P$11),AND($P$8="COUNT_LT",IF(ISNUMBER(AU48),AU48,0)&lt;$P$11),AND($P$8="COUNT_LE",IF(ISNUMBER(AU48),AU48,0)&lt;=$P$11),AND($P$8="AND_YES",OR(LOWER(LEFT(AU48&amp;"",2))="да",AU48=1),OR(LOWER(LEFT(BZ48&amp;"",2))="да",BZ48=1)),AND($P$8="OR_YES",OR(OR(LOWER(LEFT(AU48&amp;"",2))="да",AU48=1),OR(LOWER(LEFT(BZ48&amp;"",2))="да",BZ48=1)))),$P$14,$P$15))))))))))</f>
        <v/>
      </c>
      <c r="Q48" s="19" t="str">
        <f>IF($A48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48="#FIELD",AV48="",AND(OR($Q$8="CHANGE_PCT_GE",$Q$8="CHANGE_ABS_GE",$Q$8="COUNT_FLAG_RULE",$Q$8="AND_YES",$Q$8="OR_YES"),OR(CA48="#FIELD",CA48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48)))),IF($Q$18="LOW_MU",MAX(Настройки!$B$14,$Q$16),IF($Q$18="NEUTRAL",Настройки!$B$15,IF($Q$18="IGNORE","IGNORE",IF(OR(AV48="#FIELD",CA48="#FIELD"),"Поле не найдено","Недостаточно данных")))),IF($Q$8="SIGMOID_INC",MAX(Настройки!$B$14,$Q$16+($Q$17-$Q$16)/(1+EXP(-$Q$12*(IF(ISNUMBER(AV48),AV48,0)-$Q$11)))),IF($Q$8="SIGMOID_DEC",MAX(Настройки!$B$14,$Q$16+($Q$17-$Q$16)/(1+EXP($Q$12*(IF(ISNUMBER(AV48),AV48,0)-$Q$11)))),IF($Q$8="TOP_PERCENT",IF((COUNTIF(INDEX(Данные!$A$7:$CV$106,0,MATCH($Q$9,Данные!$A$6:$CV$6,0)),"&gt;"&amp;IF(ISNUMBER(AV48),AV48,0))+COUNTIFS(INDEX(Данные!$A$7:$CV$106,0,MATCH($Q$9,Данные!$A$6:$CV$6,0)),IF(ISNUMBER(AV48),AV48,0),Данные!$A$7:$A$106,"&lt;"&amp;$A48)+1)/COUNT(INDEX(Данные!$A$7:$CV$106,0,MATCH($Q$9,Данные!$A$6:$CV$6,0)))&lt;=$Q$11,$Q$14,$Q$15),IF($Q$8="MANUAL_MU",MAX(Настройки!$B$14,MIN(1,IF(ISNUMBER(AV48),AV48,0))),IF($Q$8="COUNT_FLAG_RULE",IF(IF(ISNUMBER(AV48),AV48,0)&lt;=$Q$11,$Q$14,IF(IF(ISNUMBER(AV48),AV48,0)&gt;=$Q$12,$Q$15,IF(OR(LOWER(LEFT(CA48&amp;"",2))="да",CA48=1),$Q$13,$Q$15))),IF(OR(AND($Q$8="YES_NO",OR(LOWER(LEFT(AV48&amp;"",2))="да",AV48=1)),AND($Q$8="THRESHOLD_GE",IF(ISNUMBER(AV48),AV48,0)&gt;=$Q$11),AND($Q$8="THRESHOLD_GT",IF(ISNUMBER(AV48),AV48,0)&gt;$Q$11),AND($Q$8="THRESHOLD_LE",IF(ISNUMBER(AV48),AV48,0)&lt;=$Q$11),AND($Q$8="THRESHOLD_LT",IF(ISNUMBER(AV48),AV48,0)&lt;$Q$11),AND($Q$8="CHANGE_PCT_GE",IF(IF(ISNUMBER(CA48),CA48,0)=0,IF(ISNUMBER(AV48),AV48,0)&gt;0,(IF(ISNUMBER(AV48),AV48,0)-IF(ISNUMBER(CA48),CA48,0))/ABS(IF(ISNUMBER(CA48),CA48,0))&gt;=$Q$11)),AND($Q$8="CHANGE_ABS_GE",ABS(IF(ISNUMBER(AV48),AV48,0)-IF(ISNUMBER(CA48),CA48,0))&gt;=$Q$11),AND($Q$8="COUNT_LT",IF(ISNUMBER(AV48),AV48,0)&lt;$Q$11),AND($Q$8="COUNT_LE",IF(ISNUMBER(AV48),AV48,0)&lt;=$Q$11),AND($Q$8="AND_YES",OR(LOWER(LEFT(AV48&amp;"",2))="да",AV48=1),OR(LOWER(LEFT(CA48&amp;"",2))="да",CA48=1)),AND($Q$8="OR_YES",OR(OR(LOWER(LEFT(AV48&amp;"",2))="да",AV48=1),OR(LOWER(LEFT(CA48&amp;"",2))="да",CA48=1)))),$Q$14,$Q$15))))))))))</f>
        <v/>
      </c>
      <c r="R48" s="69" t="str">
        <f>IF($A48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48="#FIELD",AW48="",AND(OR($R$8="CHANGE_PCT_GE",$R$8="CHANGE_ABS_GE",$R$8="COUNT_FLAG_RULE",$R$8="AND_YES",$R$8="OR_YES"),OR(CB48="#FIELD",CB48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48)))),IF($R$18="LOW_MU",MAX(Настройки!$B$14,$R$16),IF($R$18="NEUTRAL",Настройки!$B$15,IF($R$18="IGNORE","IGNORE",IF(OR(AW48="#FIELD",CB48="#FIELD"),"Поле не найдено","Недостаточно данных")))),IF($R$8="SIGMOID_INC",MAX(Настройки!$B$14,$R$16+($R$17-$R$16)/(1+EXP(-$R$12*(IF(ISNUMBER(AW48),AW48,0)-$R$11)))),IF($R$8="SIGMOID_DEC",MAX(Настройки!$B$14,$R$16+($R$17-$R$16)/(1+EXP($R$12*(IF(ISNUMBER(AW48),AW48,0)-$R$11)))),IF($R$8="TOP_PERCENT",IF((COUNTIF(INDEX(Данные!$A$7:$CV$106,0,MATCH($R$9,Данные!$A$6:$CV$6,0)),"&gt;"&amp;IF(ISNUMBER(AW48),AW48,0))+COUNTIFS(INDEX(Данные!$A$7:$CV$106,0,MATCH($R$9,Данные!$A$6:$CV$6,0)),IF(ISNUMBER(AW48),AW48,0),Данные!$A$7:$A$106,"&lt;"&amp;$A48)+1)/COUNT(INDEX(Данные!$A$7:$CV$106,0,MATCH($R$9,Данные!$A$6:$CV$6,0)))&lt;=$R$11,$R$14,$R$15),IF($R$8="MANUAL_MU",MAX(Настройки!$B$14,MIN(1,IF(ISNUMBER(AW48),AW48,0))),IF($R$8="COUNT_FLAG_RULE",IF(IF(ISNUMBER(AW48),AW48,0)&lt;=$R$11,$R$14,IF(IF(ISNUMBER(AW48),AW48,0)&gt;=$R$12,$R$15,IF(OR(LOWER(LEFT(CB48&amp;"",2))="да",CB48=1),$R$13,$R$15))),IF(OR(AND($R$8="YES_NO",OR(LOWER(LEFT(AW48&amp;"",2))="да",AW48=1)),AND($R$8="THRESHOLD_GE",IF(ISNUMBER(AW48),AW48,0)&gt;=$R$11),AND($R$8="THRESHOLD_GT",IF(ISNUMBER(AW48),AW48,0)&gt;$R$11),AND($R$8="THRESHOLD_LE",IF(ISNUMBER(AW48),AW48,0)&lt;=$R$11),AND($R$8="THRESHOLD_LT",IF(ISNUMBER(AW48),AW48,0)&lt;$R$11),AND($R$8="CHANGE_PCT_GE",IF(IF(ISNUMBER(CB48),CB48,0)=0,IF(ISNUMBER(AW48),AW48,0)&gt;0,(IF(ISNUMBER(AW48),AW48,0)-IF(ISNUMBER(CB48),CB48,0))/ABS(IF(ISNUMBER(CB48),CB48,0))&gt;=$R$11)),AND($R$8="CHANGE_ABS_GE",ABS(IF(ISNUMBER(AW48),AW48,0)-IF(ISNUMBER(CB48),CB48,0))&gt;=$R$11),AND($R$8="COUNT_LT",IF(ISNUMBER(AW48),AW48,0)&lt;$R$11),AND($R$8="COUNT_LE",IF(ISNUMBER(AW48),AW48,0)&lt;=$R$11),AND($R$8="AND_YES",OR(LOWER(LEFT(AW48&amp;"",2))="да",AW48=1),OR(LOWER(LEFT(CB48&amp;"",2))="да",CB48=1)),AND($R$8="OR_YES",OR(OR(LOWER(LEFT(AW48&amp;"",2))="да",AW48=1),OR(LOWER(LEFT(CB48&amp;"",2))="да",CB48=1)))),$R$14,$R$15))))))))))</f>
        <v/>
      </c>
      <c r="S48" s="70" t="str">
        <f>IF($A48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48="#FIELD",AX48="",AND(OR($S$8="CHANGE_PCT_GE",$S$8="CHANGE_ABS_GE",$S$8="COUNT_FLAG_RULE",$S$8="AND_YES",$S$8="OR_YES"),OR(CC48="#FIELD",CC48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48)))),IF($S$18="LOW_MU",MAX(Настройки!$B$14,$S$16),IF($S$18="NEUTRAL",Настройки!$B$15,IF($S$18="IGNORE","IGNORE",IF(OR(AX48="#FIELD",CC48="#FIELD"),"Поле не найдено","Недостаточно данных")))),IF($S$8="SIGMOID_INC",MAX(Настройки!$B$14,$S$16+($S$17-$S$16)/(1+EXP(-$S$12*(IF(ISNUMBER(AX48),AX48,0)-$S$11)))),IF($S$8="SIGMOID_DEC",MAX(Настройки!$B$14,$S$16+($S$17-$S$16)/(1+EXP($S$12*(IF(ISNUMBER(AX48),AX48,0)-$S$11)))),IF($S$8="TOP_PERCENT",IF((COUNTIF(INDEX(Данные!$A$7:$CV$106,0,MATCH($S$9,Данные!$A$6:$CV$6,0)),"&gt;"&amp;IF(ISNUMBER(AX48),AX48,0))+COUNTIFS(INDEX(Данные!$A$7:$CV$106,0,MATCH($S$9,Данные!$A$6:$CV$6,0)),IF(ISNUMBER(AX48),AX48,0),Данные!$A$7:$A$106,"&lt;"&amp;$A48)+1)/COUNT(INDEX(Данные!$A$7:$CV$106,0,MATCH($S$9,Данные!$A$6:$CV$6,0)))&lt;=$S$11,$S$14,$S$15),IF($S$8="MANUAL_MU",MAX(Настройки!$B$14,MIN(1,IF(ISNUMBER(AX48),AX48,0))),IF($S$8="COUNT_FLAG_RULE",IF(IF(ISNUMBER(AX48),AX48,0)&lt;=$S$11,$S$14,IF(IF(ISNUMBER(AX48),AX48,0)&gt;=$S$12,$S$15,IF(OR(LOWER(LEFT(CC48&amp;"",2))="да",CC48=1),$S$13,$S$15))),IF(OR(AND($S$8="YES_NO",OR(LOWER(LEFT(AX48&amp;"",2))="да",AX48=1)),AND($S$8="THRESHOLD_GE",IF(ISNUMBER(AX48),AX48,0)&gt;=$S$11),AND($S$8="THRESHOLD_GT",IF(ISNUMBER(AX48),AX48,0)&gt;$S$11),AND($S$8="THRESHOLD_LE",IF(ISNUMBER(AX48),AX48,0)&lt;=$S$11),AND($S$8="THRESHOLD_LT",IF(ISNUMBER(AX48),AX48,0)&lt;$S$11),AND($S$8="CHANGE_PCT_GE",IF(IF(ISNUMBER(CC48),CC48,0)=0,IF(ISNUMBER(AX48),AX48,0)&gt;0,(IF(ISNUMBER(AX48),AX48,0)-IF(ISNUMBER(CC48),CC48,0))/ABS(IF(ISNUMBER(CC48),CC48,0))&gt;=$S$11)),AND($S$8="CHANGE_ABS_GE",ABS(IF(ISNUMBER(AX48),AX48,0)-IF(ISNUMBER(CC48),CC48,0))&gt;=$S$11),AND($S$8="COUNT_LT",IF(ISNUMBER(AX48),AX48,0)&lt;$S$11),AND($S$8="COUNT_LE",IF(ISNUMBER(AX48),AX48,0)&lt;=$S$11),AND($S$8="AND_YES",OR(LOWER(LEFT(AX48&amp;"",2))="да",AX48=1),OR(LOWER(LEFT(CC48&amp;"",2))="да",CC48=1)),AND($S$8="OR_YES",OR(OR(LOWER(LEFT(AX48&amp;"",2))="да",AX48=1),OR(LOWER(LEFT(CC48&amp;"",2))="да",CC48=1)))),$S$14,$S$15))))))))))</f>
        <v/>
      </c>
      <c r="T48" s="70" t="str">
        <f>IF($A48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48="#FIELD",AY48="",AND(OR($T$8="CHANGE_PCT_GE",$T$8="CHANGE_ABS_GE",$T$8="COUNT_FLAG_RULE",$T$8="AND_YES",$T$8="OR_YES"),OR(CD48="#FIELD",CD48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48)))),IF($T$18="LOW_MU",MAX(Настройки!$B$14,$T$16),IF($T$18="NEUTRAL",Настройки!$B$15,IF($T$18="IGNORE","IGNORE",IF(OR(AY48="#FIELD",CD48="#FIELD"),"Поле не найдено","Недостаточно данных")))),IF($T$8="SIGMOID_INC",MAX(Настройки!$B$14,$T$16+($T$17-$T$16)/(1+EXP(-$T$12*(IF(ISNUMBER(AY48),AY48,0)-$T$11)))),IF($T$8="SIGMOID_DEC",MAX(Настройки!$B$14,$T$16+($T$17-$T$16)/(1+EXP($T$12*(IF(ISNUMBER(AY48),AY48,0)-$T$11)))),IF($T$8="TOP_PERCENT",IF((COUNTIF(INDEX(Данные!$A$7:$CV$106,0,MATCH($T$9,Данные!$A$6:$CV$6,0)),"&gt;"&amp;IF(ISNUMBER(AY48),AY48,0))+COUNTIFS(INDEX(Данные!$A$7:$CV$106,0,MATCH($T$9,Данные!$A$6:$CV$6,0)),IF(ISNUMBER(AY48),AY48,0),Данные!$A$7:$A$106,"&lt;"&amp;$A48)+1)/COUNT(INDEX(Данные!$A$7:$CV$106,0,MATCH($T$9,Данные!$A$6:$CV$6,0)))&lt;=$T$11,$T$14,$T$15),IF($T$8="MANUAL_MU",MAX(Настройки!$B$14,MIN(1,IF(ISNUMBER(AY48),AY48,0))),IF($T$8="COUNT_FLAG_RULE",IF(IF(ISNUMBER(AY48),AY48,0)&lt;=$T$11,$T$14,IF(IF(ISNUMBER(AY48),AY48,0)&gt;=$T$12,$T$15,IF(OR(LOWER(LEFT(CD48&amp;"",2))="да",CD48=1),$T$13,$T$15))),IF(OR(AND($T$8="YES_NO",OR(LOWER(LEFT(AY48&amp;"",2))="да",AY48=1)),AND($T$8="THRESHOLD_GE",IF(ISNUMBER(AY48),AY48,0)&gt;=$T$11),AND($T$8="THRESHOLD_GT",IF(ISNUMBER(AY48),AY48,0)&gt;$T$11),AND($T$8="THRESHOLD_LE",IF(ISNUMBER(AY48),AY48,0)&lt;=$T$11),AND($T$8="THRESHOLD_LT",IF(ISNUMBER(AY48),AY48,0)&lt;$T$11),AND($T$8="CHANGE_PCT_GE",IF(IF(ISNUMBER(CD48),CD48,0)=0,IF(ISNUMBER(AY48),AY48,0)&gt;0,(IF(ISNUMBER(AY48),AY48,0)-IF(ISNUMBER(CD48),CD48,0))/ABS(IF(ISNUMBER(CD48),CD48,0))&gt;=$T$11)),AND($T$8="CHANGE_ABS_GE",ABS(IF(ISNUMBER(AY48),AY48,0)-IF(ISNUMBER(CD48),CD48,0))&gt;=$T$11),AND($T$8="COUNT_LT",IF(ISNUMBER(AY48),AY48,0)&lt;$T$11),AND($T$8="COUNT_LE",IF(ISNUMBER(AY48),AY48,0)&lt;=$T$11),AND($T$8="AND_YES",OR(LOWER(LEFT(AY48&amp;"",2))="да",AY48=1),OR(LOWER(LEFT(CD48&amp;"",2))="да",CD48=1)),AND($T$8="OR_YES",OR(OR(LOWER(LEFT(AY48&amp;"",2))="да",AY48=1),OR(LOWER(LEFT(CD48&amp;"",2))="да",CD48=1)))),$T$14,$T$15))))))))))</f>
        <v/>
      </c>
      <c r="U48" s="70" t="str">
        <f>IF($A48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48="#FIELD",AZ48="",AND(OR($U$8="CHANGE_PCT_GE",$U$8="CHANGE_ABS_GE",$U$8="COUNT_FLAG_RULE",$U$8="AND_YES",$U$8="OR_YES"),OR(CE48="#FIELD",CE48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48)))),IF($U$18="LOW_MU",MAX(Настройки!$B$14,$U$16),IF($U$18="NEUTRAL",Настройки!$B$15,IF($U$18="IGNORE","IGNORE",IF(OR(AZ48="#FIELD",CE48="#FIELD"),"Поле не найдено","Недостаточно данных")))),IF($U$8="SIGMOID_INC",MAX(Настройки!$B$14,$U$16+($U$17-$U$16)/(1+EXP(-$U$12*(IF(ISNUMBER(AZ48),AZ48,0)-$U$11)))),IF($U$8="SIGMOID_DEC",MAX(Настройки!$B$14,$U$16+($U$17-$U$16)/(1+EXP($U$12*(IF(ISNUMBER(AZ48),AZ48,0)-$U$11)))),IF($U$8="TOP_PERCENT",IF((COUNTIF(INDEX(Данные!$A$7:$CV$106,0,MATCH($U$9,Данные!$A$6:$CV$6,0)),"&gt;"&amp;IF(ISNUMBER(AZ48),AZ48,0))+COUNTIFS(INDEX(Данные!$A$7:$CV$106,0,MATCH($U$9,Данные!$A$6:$CV$6,0)),IF(ISNUMBER(AZ48),AZ48,0),Данные!$A$7:$A$106,"&lt;"&amp;$A48)+1)/COUNT(INDEX(Данные!$A$7:$CV$106,0,MATCH($U$9,Данные!$A$6:$CV$6,0)))&lt;=$U$11,$U$14,$U$15),IF($U$8="MANUAL_MU",MAX(Настройки!$B$14,MIN(1,IF(ISNUMBER(AZ48),AZ48,0))),IF($U$8="COUNT_FLAG_RULE",IF(IF(ISNUMBER(AZ48),AZ48,0)&lt;=$U$11,$U$14,IF(IF(ISNUMBER(AZ48),AZ48,0)&gt;=$U$12,$U$15,IF(OR(LOWER(LEFT(CE48&amp;"",2))="да",CE48=1),$U$13,$U$15))),IF(OR(AND($U$8="YES_NO",OR(LOWER(LEFT(AZ48&amp;"",2))="да",AZ48=1)),AND($U$8="THRESHOLD_GE",IF(ISNUMBER(AZ48),AZ48,0)&gt;=$U$11),AND($U$8="THRESHOLD_GT",IF(ISNUMBER(AZ48),AZ48,0)&gt;$U$11),AND($U$8="THRESHOLD_LE",IF(ISNUMBER(AZ48),AZ48,0)&lt;=$U$11),AND($U$8="THRESHOLD_LT",IF(ISNUMBER(AZ48),AZ48,0)&lt;$U$11),AND($U$8="CHANGE_PCT_GE",IF(IF(ISNUMBER(CE48),CE48,0)=0,IF(ISNUMBER(AZ48),AZ48,0)&gt;0,(IF(ISNUMBER(AZ48),AZ48,0)-IF(ISNUMBER(CE48),CE48,0))/ABS(IF(ISNUMBER(CE48),CE48,0))&gt;=$U$11)),AND($U$8="CHANGE_ABS_GE",ABS(IF(ISNUMBER(AZ48),AZ48,0)-IF(ISNUMBER(CE48),CE48,0))&gt;=$U$11),AND($U$8="COUNT_LT",IF(ISNUMBER(AZ48),AZ48,0)&lt;$U$11),AND($U$8="COUNT_LE",IF(ISNUMBER(AZ48),AZ48,0)&lt;=$U$11),AND($U$8="AND_YES",OR(LOWER(LEFT(AZ48&amp;"",2))="да",AZ48=1),OR(LOWER(LEFT(CE48&amp;"",2))="да",CE48=1)),AND($U$8="OR_YES",OR(OR(LOWER(LEFT(AZ48&amp;"",2))="да",AZ48=1),OR(LOWER(LEFT(CE48&amp;"",2))="да",CE48=1)))),$U$14,$U$15))))))))))</f>
        <v/>
      </c>
      <c r="V48" s="70" t="str">
        <f>IF($A48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48="#FIELD",BA48="",AND(OR($V$8="CHANGE_PCT_GE",$V$8="CHANGE_ABS_GE",$V$8="COUNT_FLAG_RULE",$V$8="AND_YES",$V$8="OR_YES"),OR(CF48="#FIELD",CF48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48)))),IF($V$18="LOW_MU",MAX(Настройки!$B$14,$V$16),IF($V$18="NEUTRAL",Настройки!$B$15,IF($V$18="IGNORE","IGNORE",IF(OR(BA48="#FIELD",CF48="#FIELD"),"Поле не найдено","Недостаточно данных")))),IF($V$8="SIGMOID_INC",MAX(Настройки!$B$14,$V$16+($V$17-$V$16)/(1+EXP(-$V$12*(IF(ISNUMBER(BA48),BA48,0)-$V$11)))),IF($V$8="SIGMOID_DEC",MAX(Настройки!$B$14,$V$16+($V$17-$V$16)/(1+EXP($V$12*(IF(ISNUMBER(BA48),BA48,0)-$V$11)))),IF($V$8="TOP_PERCENT",IF((COUNTIF(INDEX(Данные!$A$7:$CV$106,0,MATCH($V$9,Данные!$A$6:$CV$6,0)),"&gt;"&amp;IF(ISNUMBER(BA48),BA48,0))+COUNTIFS(INDEX(Данные!$A$7:$CV$106,0,MATCH($V$9,Данные!$A$6:$CV$6,0)),IF(ISNUMBER(BA48),BA48,0),Данные!$A$7:$A$106,"&lt;"&amp;$A48)+1)/COUNT(INDEX(Данные!$A$7:$CV$106,0,MATCH($V$9,Данные!$A$6:$CV$6,0)))&lt;=$V$11,$V$14,$V$15),IF($V$8="MANUAL_MU",MAX(Настройки!$B$14,MIN(1,IF(ISNUMBER(BA48),BA48,0))),IF($V$8="COUNT_FLAG_RULE",IF(IF(ISNUMBER(BA48),BA48,0)&lt;=$V$11,$V$14,IF(IF(ISNUMBER(BA48),BA48,0)&gt;=$V$12,$V$15,IF(OR(LOWER(LEFT(CF48&amp;"",2))="да",CF48=1),$V$13,$V$15))),IF(OR(AND($V$8="YES_NO",OR(LOWER(LEFT(BA48&amp;"",2))="да",BA48=1)),AND($V$8="THRESHOLD_GE",IF(ISNUMBER(BA48),BA48,0)&gt;=$V$11),AND($V$8="THRESHOLD_GT",IF(ISNUMBER(BA48),BA48,0)&gt;$V$11),AND($V$8="THRESHOLD_LE",IF(ISNUMBER(BA48),BA48,0)&lt;=$V$11),AND($V$8="THRESHOLD_LT",IF(ISNUMBER(BA48),BA48,0)&lt;$V$11),AND($V$8="CHANGE_PCT_GE",IF(IF(ISNUMBER(CF48),CF48,0)=0,IF(ISNUMBER(BA48),BA48,0)&gt;0,(IF(ISNUMBER(BA48),BA48,0)-IF(ISNUMBER(CF48),CF48,0))/ABS(IF(ISNUMBER(CF48),CF48,0))&gt;=$V$11)),AND($V$8="CHANGE_ABS_GE",ABS(IF(ISNUMBER(BA48),BA48,0)-IF(ISNUMBER(CF48),CF48,0))&gt;=$V$11),AND($V$8="COUNT_LT",IF(ISNUMBER(BA48),BA48,0)&lt;$V$11),AND($V$8="COUNT_LE",IF(ISNUMBER(BA48),BA48,0)&lt;=$V$11),AND($V$8="AND_YES",OR(LOWER(LEFT(BA48&amp;"",2))="да",BA48=1),OR(LOWER(LEFT(CF48&amp;"",2))="да",CF48=1)),AND($V$8="OR_YES",OR(OR(LOWER(LEFT(BA48&amp;"",2))="да",BA48=1),OR(LOWER(LEFT(CF48&amp;"",2))="да",CF48=1)))),$V$14,$V$15))))))))))</f>
        <v/>
      </c>
      <c r="W48" s="70" t="str">
        <f>IF($A48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48="#FIELD",BB48="",AND(OR($W$8="CHANGE_PCT_GE",$W$8="CHANGE_ABS_GE",$W$8="COUNT_FLAG_RULE",$W$8="AND_YES",$W$8="OR_YES"),OR(CG48="#FIELD",CG48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48)))),IF($W$18="LOW_MU",MAX(Настройки!$B$14,$W$16),IF($W$18="NEUTRAL",Настройки!$B$15,IF($W$18="IGNORE","IGNORE",IF(OR(BB48="#FIELD",CG48="#FIELD"),"Поле не найдено","Недостаточно данных")))),IF($W$8="SIGMOID_INC",MAX(Настройки!$B$14,$W$16+($W$17-$W$16)/(1+EXP(-$W$12*(IF(ISNUMBER(BB48),BB48,0)-$W$11)))),IF($W$8="SIGMOID_DEC",MAX(Настройки!$B$14,$W$16+($W$17-$W$16)/(1+EXP($W$12*(IF(ISNUMBER(BB48),BB48,0)-$W$11)))),IF($W$8="TOP_PERCENT",IF((COUNTIF(INDEX(Данные!$A$7:$CV$106,0,MATCH($W$9,Данные!$A$6:$CV$6,0)),"&gt;"&amp;IF(ISNUMBER(BB48),BB48,0))+COUNTIFS(INDEX(Данные!$A$7:$CV$106,0,MATCH($W$9,Данные!$A$6:$CV$6,0)),IF(ISNUMBER(BB48),BB48,0),Данные!$A$7:$A$106,"&lt;"&amp;$A48)+1)/COUNT(INDEX(Данные!$A$7:$CV$106,0,MATCH($W$9,Данные!$A$6:$CV$6,0)))&lt;=$W$11,$W$14,$W$15),IF($W$8="MANUAL_MU",MAX(Настройки!$B$14,MIN(1,IF(ISNUMBER(BB48),BB48,0))),IF($W$8="COUNT_FLAG_RULE",IF(IF(ISNUMBER(BB48),BB48,0)&lt;=$W$11,$W$14,IF(IF(ISNUMBER(BB48),BB48,0)&gt;=$W$12,$W$15,IF(OR(LOWER(LEFT(CG48&amp;"",2))="да",CG48=1),$W$13,$W$15))),IF(OR(AND($W$8="YES_NO",OR(LOWER(LEFT(BB48&amp;"",2))="да",BB48=1)),AND($W$8="THRESHOLD_GE",IF(ISNUMBER(BB48),BB48,0)&gt;=$W$11),AND($W$8="THRESHOLD_GT",IF(ISNUMBER(BB48),BB48,0)&gt;$W$11),AND($W$8="THRESHOLD_LE",IF(ISNUMBER(BB48),BB48,0)&lt;=$W$11),AND($W$8="THRESHOLD_LT",IF(ISNUMBER(BB48),BB48,0)&lt;$W$11),AND($W$8="CHANGE_PCT_GE",IF(IF(ISNUMBER(CG48),CG48,0)=0,IF(ISNUMBER(BB48),BB48,0)&gt;0,(IF(ISNUMBER(BB48),BB48,0)-IF(ISNUMBER(CG48),CG48,0))/ABS(IF(ISNUMBER(CG48),CG48,0))&gt;=$W$11)),AND($W$8="CHANGE_ABS_GE",ABS(IF(ISNUMBER(BB48),BB48,0)-IF(ISNUMBER(CG48),CG48,0))&gt;=$W$11),AND($W$8="COUNT_LT",IF(ISNUMBER(BB48),BB48,0)&lt;$W$11),AND($W$8="COUNT_LE",IF(ISNUMBER(BB48),BB48,0)&lt;=$W$11),AND($W$8="AND_YES",OR(LOWER(LEFT(BB48&amp;"",2))="да",BB48=1),OR(LOWER(LEFT(CG48&amp;"",2))="да",CG48=1)),AND($W$8="OR_YES",OR(OR(LOWER(LEFT(BB48&amp;"",2))="да",BB48=1),OR(LOWER(LEFT(CG48&amp;"",2))="да",CG48=1)))),$W$14,$W$15))))))))))</f>
        <v/>
      </c>
      <c r="X48" s="70" t="str">
        <f>IF($A48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48="#FIELD",BC48="",AND(OR($X$8="CHANGE_PCT_GE",$X$8="CHANGE_ABS_GE",$X$8="COUNT_FLAG_RULE",$X$8="AND_YES",$X$8="OR_YES"),OR(CH48="#FIELD",CH48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48)))),IF($X$18="LOW_MU",MAX(Настройки!$B$14,$X$16),IF($X$18="NEUTRAL",Настройки!$B$15,IF($X$18="IGNORE","IGNORE",IF(OR(BC48="#FIELD",CH48="#FIELD"),"Поле не найдено","Недостаточно данных")))),IF($X$8="SIGMOID_INC",MAX(Настройки!$B$14,$X$16+($X$17-$X$16)/(1+EXP(-$X$12*(IF(ISNUMBER(BC48),BC48,0)-$X$11)))),IF($X$8="SIGMOID_DEC",MAX(Настройки!$B$14,$X$16+($X$17-$X$16)/(1+EXP($X$12*(IF(ISNUMBER(BC48),BC48,0)-$X$11)))),IF($X$8="TOP_PERCENT",IF((COUNTIF(INDEX(Данные!$A$7:$CV$106,0,MATCH($X$9,Данные!$A$6:$CV$6,0)),"&gt;"&amp;IF(ISNUMBER(BC48),BC48,0))+COUNTIFS(INDEX(Данные!$A$7:$CV$106,0,MATCH($X$9,Данные!$A$6:$CV$6,0)),IF(ISNUMBER(BC48),BC48,0),Данные!$A$7:$A$106,"&lt;"&amp;$A48)+1)/COUNT(INDEX(Данные!$A$7:$CV$106,0,MATCH($X$9,Данные!$A$6:$CV$6,0)))&lt;=$X$11,$X$14,$X$15),IF($X$8="MANUAL_MU",MAX(Настройки!$B$14,MIN(1,IF(ISNUMBER(BC48),BC48,0))),IF($X$8="COUNT_FLAG_RULE",IF(IF(ISNUMBER(BC48),BC48,0)&lt;=$X$11,$X$14,IF(IF(ISNUMBER(BC48),BC48,0)&gt;=$X$12,$X$15,IF(OR(LOWER(LEFT(CH48&amp;"",2))="да",CH48=1),$X$13,$X$15))),IF(OR(AND($X$8="YES_NO",OR(LOWER(LEFT(BC48&amp;"",2))="да",BC48=1)),AND($X$8="THRESHOLD_GE",IF(ISNUMBER(BC48),BC48,0)&gt;=$X$11),AND($X$8="THRESHOLD_GT",IF(ISNUMBER(BC48),BC48,0)&gt;$X$11),AND($X$8="THRESHOLD_LE",IF(ISNUMBER(BC48),BC48,0)&lt;=$X$11),AND($X$8="THRESHOLD_LT",IF(ISNUMBER(BC48),BC48,0)&lt;$X$11),AND($X$8="CHANGE_PCT_GE",IF(IF(ISNUMBER(CH48),CH48,0)=0,IF(ISNUMBER(BC48),BC48,0)&gt;0,(IF(ISNUMBER(BC48),BC48,0)-IF(ISNUMBER(CH48),CH48,0))/ABS(IF(ISNUMBER(CH48),CH48,0))&gt;=$X$11)),AND($X$8="CHANGE_ABS_GE",ABS(IF(ISNUMBER(BC48),BC48,0)-IF(ISNUMBER(CH48),CH48,0))&gt;=$X$11),AND($X$8="COUNT_LT",IF(ISNUMBER(BC48),BC48,0)&lt;$X$11),AND($X$8="COUNT_LE",IF(ISNUMBER(BC48),BC48,0)&lt;=$X$11),AND($X$8="AND_YES",OR(LOWER(LEFT(BC48&amp;"",2))="да",BC48=1),OR(LOWER(LEFT(CH48&amp;"",2))="да",CH48=1)),AND($X$8="OR_YES",OR(OR(LOWER(LEFT(BC48&amp;"",2))="да",BC48=1),OR(LOWER(LEFT(CH48&amp;"",2))="да",CH48=1)))),$X$14,$X$15))))))))))</f>
        <v/>
      </c>
      <c r="Y48" s="70" t="str">
        <f>IF($A48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48="#FIELD",BD48="",AND(OR($Y$8="CHANGE_PCT_GE",$Y$8="CHANGE_ABS_GE",$Y$8="COUNT_FLAG_RULE",$Y$8="AND_YES",$Y$8="OR_YES"),OR(CI48="#FIELD",CI48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48)))),IF($Y$18="LOW_MU",MAX(Настройки!$B$14,$Y$16),IF($Y$18="NEUTRAL",Настройки!$B$15,IF($Y$18="IGNORE","IGNORE",IF(OR(BD48="#FIELD",CI48="#FIELD"),"Поле не найдено","Недостаточно данных")))),IF($Y$8="SIGMOID_INC",MAX(Настройки!$B$14,$Y$16+($Y$17-$Y$16)/(1+EXP(-$Y$12*(IF(ISNUMBER(BD48),BD48,0)-$Y$11)))),IF($Y$8="SIGMOID_DEC",MAX(Настройки!$B$14,$Y$16+($Y$17-$Y$16)/(1+EXP($Y$12*(IF(ISNUMBER(BD48),BD48,0)-$Y$11)))),IF($Y$8="TOP_PERCENT",IF((COUNTIF(INDEX(Данные!$A$7:$CV$106,0,MATCH($Y$9,Данные!$A$6:$CV$6,0)),"&gt;"&amp;IF(ISNUMBER(BD48),BD48,0))+COUNTIFS(INDEX(Данные!$A$7:$CV$106,0,MATCH($Y$9,Данные!$A$6:$CV$6,0)),IF(ISNUMBER(BD48),BD48,0),Данные!$A$7:$A$106,"&lt;"&amp;$A48)+1)/COUNT(INDEX(Данные!$A$7:$CV$106,0,MATCH($Y$9,Данные!$A$6:$CV$6,0)))&lt;=$Y$11,$Y$14,$Y$15),IF($Y$8="MANUAL_MU",MAX(Настройки!$B$14,MIN(1,IF(ISNUMBER(BD48),BD48,0))),IF($Y$8="COUNT_FLAG_RULE",IF(IF(ISNUMBER(BD48),BD48,0)&lt;=$Y$11,$Y$14,IF(IF(ISNUMBER(BD48),BD48,0)&gt;=$Y$12,$Y$15,IF(OR(LOWER(LEFT(CI48&amp;"",2))="да",CI48=1),$Y$13,$Y$15))),IF(OR(AND($Y$8="YES_NO",OR(LOWER(LEFT(BD48&amp;"",2))="да",BD48=1)),AND($Y$8="THRESHOLD_GE",IF(ISNUMBER(BD48),BD48,0)&gt;=$Y$11),AND($Y$8="THRESHOLD_GT",IF(ISNUMBER(BD48),BD48,0)&gt;$Y$11),AND($Y$8="THRESHOLD_LE",IF(ISNUMBER(BD48),BD48,0)&lt;=$Y$11),AND($Y$8="THRESHOLD_LT",IF(ISNUMBER(BD48),BD48,0)&lt;$Y$11),AND($Y$8="CHANGE_PCT_GE",IF(IF(ISNUMBER(CI48),CI48,0)=0,IF(ISNUMBER(BD48),BD48,0)&gt;0,(IF(ISNUMBER(BD48),BD48,0)-IF(ISNUMBER(CI48),CI48,0))/ABS(IF(ISNUMBER(CI48),CI48,0))&gt;=$Y$11)),AND($Y$8="CHANGE_ABS_GE",ABS(IF(ISNUMBER(BD48),BD48,0)-IF(ISNUMBER(CI48),CI48,0))&gt;=$Y$11),AND($Y$8="COUNT_LT",IF(ISNUMBER(BD48),BD48,0)&lt;$Y$11),AND($Y$8="COUNT_LE",IF(ISNUMBER(BD48),BD48,0)&lt;=$Y$11),AND($Y$8="AND_YES",OR(LOWER(LEFT(BD48&amp;"",2))="да",BD48=1),OR(LOWER(LEFT(CI48&amp;"",2))="да",CI48=1)),AND($Y$8="OR_YES",OR(OR(LOWER(LEFT(BD48&amp;"",2))="да",BD48=1),OR(LOWER(LEFT(CI48&amp;"",2))="да",CI48=1)))),$Y$14,$Y$15))))))))))</f>
        <v/>
      </c>
      <c r="Z48" s="70" t="str">
        <f>IF($A48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48="#FIELD",BE48="",AND(OR($Z$8="CHANGE_PCT_GE",$Z$8="CHANGE_ABS_GE",$Z$8="COUNT_FLAG_RULE",$Z$8="AND_YES",$Z$8="OR_YES"),OR(CJ48="#FIELD",CJ48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48)))),IF($Z$18="LOW_MU",MAX(Настройки!$B$14,$Z$16),IF($Z$18="NEUTRAL",Настройки!$B$15,IF($Z$18="IGNORE","IGNORE",IF(OR(BE48="#FIELD",CJ48="#FIELD"),"Поле не найдено","Недостаточно данных")))),IF($Z$8="SIGMOID_INC",MAX(Настройки!$B$14,$Z$16+($Z$17-$Z$16)/(1+EXP(-$Z$12*(IF(ISNUMBER(BE48),BE48,0)-$Z$11)))),IF($Z$8="SIGMOID_DEC",MAX(Настройки!$B$14,$Z$16+($Z$17-$Z$16)/(1+EXP($Z$12*(IF(ISNUMBER(BE48),BE48,0)-$Z$11)))),IF($Z$8="TOP_PERCENT",IF((COUNTIF(INDEX(Данные!$A$7:$CV$106,0,MATCH($Z$9,Данные!$A$6:$CV$6,0)),"&gt;"&amp;IF(ISNUMBER(BE48),BE48,0))+COUNTIFS(INDEX(Данные!$A$7:$CV$106,0,MATCH($Z$9,Данные!$A$6:$CV$6,0)),IF(ISNUMBER(BE48),BE48,0),Данные!$A$7:$A$106,"&lt;"&amp;$A48)+1)/COUNT(INDEX(Данные!$A$7:$CV$106,0,MATCH($Z$9,Данные!$A$6:$CV$6,0)))&lt;=$Z$11,$Z$14,$Z$15),IF($Z$8="MANUAL_MU",MAX(Настройки!$B$14,MIN(1,IF(ISNUMBER(BE48),BE48,0))),IF($Z$8="COUNT_FLAG_RULE",IF(IF(ISNUMBER(BE48),BE48,0)&lt;=$Z$11,$Z$14,IF(IF(ISNUMBER(BE48),BE48,0)&gt;=$Z$12,$Z$15,IF(OR(LOWER(LEFT(CJ48&amp;"",2))="да",CJ48=1),$Z$13,$Z$15))),IF(OR(AND($Z$8="YES_NO",OR(LOWER(LEFT(BE48&amp;"",2))="да",BE48=1)),AND($Z$8="THRESHOLD_GE",IF(ISNUMBER(BE48),BE48,0)&gt;=$Z$11),AND($Z$8="THRESHOLD_GT",IF(ISNUMBER(BE48),BE48,0)&gt;$Z$11),AND($Z$8="THRESHOLD_LE",IF(ISNUMBER(BE48),BE48,0)&lt;=$Z$11),AND($Z$8="THRESHOLD_LT",IF(ISNUMBER(BE48),BE48,0)&lt;$Z$11),AND($Z$8="CHANGE_PCT_GE",IF(IF(ISNUMBER(CJ48),CJ48,0)=0,IF(ISNUMBER(BE48),BE48,0)&gt;0,(IF(ISNUMBER(BE48),BE48,0)-IF(ISNUMBER(CJ48),CJ48,0))/ABS(IF(ISNUMBER(CJ48),CJ48,0))&gt;=$Z$11)),AND($Z$8="CHANGE_ABS_GE",ABS(IF(ISNUMBER(BE48),BE48,0)-IF(ISNUMBER(CJ48),CJ48,0))&gt;=$Z$11),AND($Z$8="COUNT_LT",IF(ISNUMBER(BE48),BE48,0)&lt;$Z$11),AND($Z$8="COUNT_LE",IF(ISNUMBER(BE48),BE48,0)&lt;=$Z$11),AND($Z$8="AND_YES",OR(LOWER(LEFT(BE48&amp;"",2))="да",BE48=1),OR(LOWER(LEFT(CJ48&amp;"",2))="да",CJ48=1)),AND($Z$8="OR_YES",OR(OR(LOWER(LEFT(BE48&amp;"",2))="да",BE48=1),OR(LOWER(LEFT(CJ48&amp;"",2))="да",CJ48=1)))),$Z$14,$Z$15))))))))))</f>
        <v/>
      </c>
      <c r="AA48" s="70" t="str">
        <f>IF($A48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48="#FIELD",BF48="",AND(OR($AA$8="CHANGE_PCT_GE",$AA$8="CHANGE_ABS_GE",$AA$8="COUNT_FLAG_RULE",$AA$8="AND_YES",$AA$8="OR_YES"),OR(CK48="#FIELD",CK48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48)))),IF($AA$18="LOW_MU",MAX(Настройки!$B$14,$AA$16),IF($AA$18="NEUTRAL",Настройки!$B$15,IF($AA$18="IGNORE","IGNORE",IF(OR(BF48="#FIELD",CK48="#FIELD"),"Поле не найдено","Недостаточно данных")))),IF($AA$8="SIGMOID_INC",MAX(Настройки!$B$14,$AA$16+($AA$17-$AA$16)/(1+EXP(-$AA$12*(IF(ISNUMBER(BF48),BF48,0)-$AA$11)))),IF($AA$8="SIGMOID_DEC",MAX(Настройки!$B$14,$AA$16+($AA$17-$AA$16)/(1+EXP($AA$12*(IF(ISNUMBER(BF48),BF48,0)-$AA$11)))),IF($AA$8="TOP_PERCENT",IF((COUNTIF(INDEX(Данные!$A$7:$CV$106,0,MATCH($AA$9,Данные!$A$6:$CV$6,0)),"&gt;"&amp;IF(ISNUMBER(BF48),BF48,0))+COUNTIFS(INDEX(Данные!$A$7:$CV$106,0,MATCH($AA$9,Данные!$A$6:$CV$6,0)),IF(ISNUMBER(BF48),BF48,0),Данные!$A$7:$A$106,"&lt;"&amp;$A48)+1)/COUNT(INDEX(Данные!$A$7:$CV$106,0,MATCH($AA$9,Данные!$A$6:$CV$6,0)))&lt;=$AA$11,$AA$14,$AA$15),IF($AA$8="MANUAL_MU",MAX(Настройки!$B$14,MIN(1,IF(ISNUMBER(BF48),BF48,0))),IF($AA$8="COUNT_FLAG_RULE",IF(IF(ISNUMBER(BF48),BF48,0)&lt;=$AA$11,$AA$14,IF(IF(ISNUMBER(BF48),BF48,0)&gt;=$AA$12,$AA$15,IF(OR(LOWER(LEFT(CK48&amp;"",2))="да",CK48=1),$AA$13,$AA$15))),IF(OR(AND($AA$8="YES_NO",OR(LOWER(LEFT(BF48&amp;"",2))="да",BF48=1)),AND($AA$8="THRESHOLD_GE",IF(ISNUMBER(BF48),BF48,0)&gt;=$AA$11),AND($AA$8="THRESHOLD_GT",IF(ISNUMBER(BF48),BF48,0)&gt;$AA$11),AND($AA$8="THRESHOLD_LE",IF(ISNUMBER(BF48),BF48,0)&lt;=$AA$11),AND($AA$8="THRESHOLD_LT",IF(ISNUMBER(BF48),BF48,0)&lt;$AA$11),AND($AA$8="CHANGE_PCT_GE",IF(IF(ISNUMBER(CK48),CK48,0)=0,IF(ISNUMBER(BF48),BF48,0)&gt;0,(IF(ISNUMBER(BF48),BF48,0)-IF(ISNUMBER(CK48),CK48,0))/ABS(IF(ISNUMBER(CK48),CK48,0))&gt;=$AA$11)),AND($AA$8="CHANGE_ABS_GE",ABS(IF(ISNUMBER(BF48),BF48,0)-IF(ISNUMBER(CK48),CK48,0))&gt;=$AA$11),AND($AA$8="COUNT_LT",IF(ISNUMBER(BF48),BF48,0)&lt;$AA$11),AND($AA$8="COUNT_LE",IF(ISNUMBER(BF48),BF48,0)&lt;=$AA$11),AND($AA$8="AND_YES",OR(LOWER(LEFT(BF48&amp;"",2))="да",BF48=1),OR(LOWER(LEFT(CK48&amp;"",2))="да",CK48=1)),AND($AA$8="OR_YES",OR(OR(LOWER(LEFT(BF48&amp;"",2))="да",BF48=1),OR(LOWER(LEFT(CK48&amp;"",2))="да",CK48=1)))),$AA$14,$AA$15))))))))))</f>
        <v/>
      </c>
      <c r="AB48" s="70" t="str">
        <f>IF($A48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48="#FIELD",BG48="",AND(OR($AB$8="CHANGE_PCT_GE",$AB$8="CHANGE_ABS_GE",$AB$8="COUNT_FLAG_RULE",$AB$8="AND_YES",$AB$8="OR_YES"),OR(CL48="#FIELD",CL48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48)))),IF($AB$18="LOW_MU",MAX(Настройки!$B$14,$AB$16),IF($AB$18="NEUTRAL",Настройки!$B$15,IF($AB$18="IGNORE","IGNORE",IF(OR(BG48="#FIELD",CL48="#FIELD"),"Поле не найдено","Недостаточно данных")))),IF($AB$8="SIGMOID_INC",MAX(Настройки!$B$14,$AB$16+($AB$17-$AB$16)/(1+EXP(-$AB$12*(IF(ISNUMBER(BG48),BG48,0)-$AB$11)))),IF($AB$8="SIGMOID_DEC",MAX(Настройки!$B$14,$AB$16+($AB$17-$AB$16)/(1+EXP($AB$12*(IF(ISNUMBER(BG48),BG48,0)-$AB$11)))),IF($AB$8="TOP_PERCENT",IF((COUNTIF(INDEX(Данные!$A$7:$CV$106,0,MATCH($AB$9,Данные!$A$6:$CV$6,0)),"&gt;"&amp;IF(ISNUMBER(BG48),BG48,0))+COUNTIFS(INDEX(Данные!$A$7:$CV$106,0,MATCH($AB$9,Данные!$A$6:$CV$6,0)),IF(ISNUMBER(BG48),BG48,0),Данные!$A$7:$A$106,"&lt;"&amp;$A48)+1)/COUNT(INDEX(Данные!$A$7:$CV$106,0,MATCH($AB$9,Данные!$A$6:$CV$6,0)))&lt;=$AB$11,$AB$14,$AB$15),IF($AB$8="MANUAL_MU",MAX(Настройки!$B$14,MIN(1,IF(ISNUMBER(BG48),BG48,0))),IF($AB$8="COUNT_FLAG_RULE",IF(IF(ISNUMBER(BG48),BG48,0)&lt;=$AB$11,$AB$14,IF(IF(ISNUMBER(BG48),BG48,0)&gt;=$AB$12,$AB$15,IF(OR(LOWER(LEFT(CL48&amp;"",2))="да",CL48=1),$AB$13,$AB$15))),IF(OR(AND($AB$8="YES_NO",OR(LOWER(LEFT(BG48&amp;"",2))="да",BG48=1)),AND($AB$8="THRESHOLD_GE",IF(ISNUMBER(BG48),BG48,0)&gt;=$AB$11),AND($AB$8="THRESHOLD_GT",IF(ISNUMBER(BG48),BG48,0)&gt;$AB$11),AND($AB$8="THRESHOLD_LE",IF(ISNUMBER(BG48),BG48,0)&lt;=$AB$11),AND($AB$8="THRESHOLD_LT",IF(ISNUMBER(BG48),BG48,0)&lt;$AB$11),AND($AB$8="CHANGE_PCT_GE",IF(IF(ISNUMBER(CL48),CL48,0)=0,IF(ISNUMBER(BG48),BG48,0)&gt;0,(IF(ISNUMBER(BG48),BG48,0)-IF(ISNUMBER(CL48),CL48,0))/ABS(IF(ISNUMBER(CL48),CL48,0))&gt;=$AB$11)),AND($AB$8="CHANGE_ABS_GE",ABS(IF(ISNUMBER(BG48),BG48,0)-IF(ISNUMBER(CL48),CL48,0))&gt;=$AB$11),AND($AB$8="COUNT_LT",IF(ISNUMBER(BG48),BG48,0)&lt;$AB$11),AND($AB$8="COUNT_LE",IF(ISNUMBER(BG48),BG48,0)&lt;=$AB$11),AND($AB$8="AND_YES",OR(LOWER(LEFT(BG48&amp;"",2))="да",BG48=1),OR(LOWER(LEFT(CL48&amp;"",2))="да",CL48=1)),AND($AB$8="OR_YES",OR(OR(LOWER(LEFT(BG48&amp;"",2))="да",BG48=1),OR(LOWER(LEFT(CL48&amp;"",2))="да",CL48=1)))),$AB$14,$AB$15))))))))))</f>
        <v/>
      </c>
      <c r="AC48" s="70" t="str">
        <f>IF($A48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48="#FIELD",BH48="",AND(OR($AC$8="CHANGE_PCT_GE",$AC$8="CHANGE_ABS_GE",$AC$8="COUNT_FLAG_RULE",$AC$8="AND_YES",$AC$8="OR_YES"),OR(CM48="#FIELD",CM48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48)))),IF($AC$18="LOW_MU",MAX(Настройки!$B$14,$AC$16),IF($AC$18="NEUTRAL",Настройки!$B$15,IF($AC$18="IGNORE","IGNORE",IF(OR(BH48="#FIELD",CM48="#FIELD"),"Поле не найдено","Недостаточно данных")))),IF($AC$8="SIGMOID_INC",MAX(Настройки!$B$14,$AC$16+($AC$17-$AC$16)/(1+EXP(-$AC$12*(IF(ISNUMBER(BH48),BH48,0)-$AC$11)))),IF($AC$8="SIGMOID_DEC",MAX(Настройки!$B$14,$AC$16+($AC$17-$AC$16)/(1+EXP($AC$12*(IF(ISNUMBER(BH48),BH48,0)-$AC$11)))),IF($AC$8="TOP_PERCENT",IF((COUNTIF(INDEX(Данные!$A$7:$CV$106,0,MATCH($AC$9,Данные!$A$6:$CV$6,0)),"&gt;"&amp;IF(ISNUMBER(BH48),BH48,0))+COUNTIFS(INDEX(Данные!$A$7:$CV$106,0,MATCH($AC$9,Данные!$A$6:$CV$6,0)),IF(ISNUMBER(BH48),BH48,0),Данные!$A$7:$A$106,"&lt;"&amp;$A48)+1)/COUNT(INDEX(Данные!$A$7:$CV$106,0,MATCH($AC$9,Данные!$A$6:$CV$6,0)))&lt;=$AC$11,$AC$14,$AC$15),IF($AC$8="MANUAL_MU",MAX(Настройки!$B$14,MIN(1,IF(ISNUMBER(BH48),BH48,0))),IF($AC$8="COUNT_FLAG_RULE",IF(IF(ISNUMBER(BH48),BH48,0)&lt;=$AC$11,$AC$14,IF(IF(ISNUMBER(BH48),BH48,0)&gt;=$AC$12,$AC$15,IF(OR(LOWER(LEFT(CM48&amp;"",2))="да",CM48=1),$AC$13,$AC$15))),IF(OR(AND($AC$8="YES_NO",OR(LOWER(LEFT(BH48&amp;"",2))="да",BH48=1)),AND($AC$8="THRESHOLD_GE",IF(ISNUMBER(BH48),BH48,0)&gt;=$AC$11),AND($AC$8="THRESHOLD_GT",IF(ISNUMBER(BH48),BH48,0)&gt;$AC$11),AND($AC$8="THRESHOLD_LE",IF(ISNUMBER(BH48),BH48,0)&lt;=$AC$11),AND($AC$8="THRESHOLD_LT",IF(ISNUMBER(BH48),BH48,0)&lt;$AC$11),AND($AC$8="CHANGE_PCT_GE",IF(IF(ISNUMBER(CM48),CM48,0)=0,IF(ISNUMBER(BH48),BH48,0)&gt;0,(IF(ISNUMBER(BH48),BH48,0)-IF(ISNUMBER(CM48),CM48,0))/ABS(IF(ISNUMBER(CM48),CM48,0))&gt;=$AC$11)),AND($AC$8="CHANGE_ABS_GE",ABS(IF(ISNUMBER(BH48),BH48,0)-IF(ISNUMBER(CM48),CM48,0))&gt;=$AC$11),AND($AC$8="COUNT_LT",IF(ISNUMBER(BH48),BH48,0)&lt;$AC$11),AND($AC$8="COUNT_LE",IF(ISNUMBER(BH48),BH48,0)&lt;=$AC$11),AND($AC$8="AND_YES",OR(LOWER(LEFT(BH48&amp;"",2))="да",BH48=1),OR(LOWER(LEFT(CM48&amp;"",2))="да",CM48=1)),AND($AC$8="OR_YES",OR(OR(LOWER(LEFT(BH48&amp;"",2))="да",BH48=1),OR(LOWER(LEFT(CM48&amp;"",2))="да",CM48=1)))),$AC$14,$AC$15))))))))))</f>
        <v/>
      </c>
      <c r="AD48" s="70" t="str">
        <f>IF($A48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48="#FIELD",BI48="",AND(OR($AD$8="CHANGE_PCT_GE",$AD$8="CHANGE_ABS_GE",$AD$8="COUNT_FLAG_RULE",$AD$8="AND_YES",$AD$8="OR_YES"),OR(CN48="#FIELD",CN48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48)))),IF($AD$18="LOW_MU",MAX(Настройки!$B$14,$AD$16),IF($AD$18="NEUTRAL",Настройки!$B$15,IF($AD$18="IGNORE","IGNORE",IF(OR(BI48="#FIELD",CN48="#FIELD"),"Поле не найдено","Недостаточно данных")))),IF($AD$8="SIGMOID_INC",MAX(Настройки!$B$14,$AD$16+($AD$17-$AD$16)/(1+EXP(-$AD$12*(IF(ISNUMBER(BI48),BI48,0)-$AD$11)))),IF($AD$8="SIGMOID_DEC",MAX(Настройки!$B$14,$AD$16+($AD$17-$AD$16)/(1+EXP($AD$12*(IF(ISNUMBER(BI48),BI48,0)-$AD$11)))),IF($AD$8="TOP_PERCENT",IF((COUNTIF(INDEX(Данные!$A$7:$CV$106,0,MATCH($AD$9,Данные!$A$6:$CV$6,0)),"&gt;"&amp;IF(ISNUMBER(BI48),BI48,0))+COUNTIFS(INDEX(Данные!$A$7:$CV$106,0,MATCH($AD$9,Данные!$A$6:$CV$6,0)),IF(ISNUMBER(BI48),BI48,0),Данные!$A$7:$A$106,"&lt;"&amp;$A48)+1)/COUNT(INDEX(Данные!$A$7:$CV$106,0,MATCH($AD$9,Данные!$A$6:$CV$6,0)))&lt;=$AD$11,$AD$14,$AD$15),IF($AD$8="MANUAL_MU",MAX(Настройки!$B$14,MIN(1,IF(ISNUMBER(BI48),BI48,0))),IF($AD$8="COUNT_FLAG_RULE",IF(IF(ISNUMBER(BI48),BI48,0)&lt;=$AD$11,$AD$14,IF(IF(ISNUMBER(BI48),BI48,0)&gt;=$AD$12,$AD$15,IF(OR(LOWER(LEFT(CN48&amp;"",2))="да",CN48=1),$AD$13,$AD$15))),IF(OR(AND($AD$8="YES_NO",OR(LOWER(LEFT(BI48&amp;"",2))="да",BI48=1)),AND($AD$8="THRESHOLD_GE",IF(ISNUMBER(BI48),BI48,0)&gt;=$AD$11),AND($AD$8="THRESHOLD_GT",IF(ISNUMBER(BI48),BI48,0)&gt;$AD$11),AND($AD$8="THRESHOLD_LE",IF(ISNUMBER(BI48),BI48,0)&lt;=$AD$11),AND($AD$8="THRESHOLD_LT",IF(ISNUMBER(BI48),BI48,0)&lt;$AD$11),AND($AD$8="CHANGE_PCT_GE",IF(IF(ISNUMBER(CN48),CN48,0)=0,IF(ISNUMBER(BI48),BI48,0)&gt;0,(IF(ISNUMBER(BI48),BI48,0)-IF(ISNUMBER(CN48),CN48,0))/ABS(IF(ISNUMBER(CN48),CN48,0))&gt;=$AD$11)),AND($AD$8="CHANGE_ABS_GE",ABS(IF(ISNUMBER(BI48),BI48,0)-IF(ISNUMBER(CN48),CN48,0))&gt;=$AD$11),AND($AD$8="COUNT_LT",IF(ISNUMBER(BI48),BI48,0)&lt;$AD$11),AND($AD$8="COUNT_LE",IF(ISNUMBER(BI48),BI48,0)&lt;=$AD$11),AND($AD$8="AND_YES",OR(LOWER(LEFT(BI48&amp;"",2))="да",BI48=1),OR(LOWER(LEFT(CN48&amp;"",2))="да",CN48=1)),AND($AD$8="OR_YES",OR(OR(LOWER(LEFT(BI48&amp;"",2))="да",BI48=1),OR(LOWER(LEFT(CN48&amp;"",2))="да",CN48=1)))),$AD$14,$AD$15))))))))))</f>
        <v/>
      </c>
      <c r="AE48" s="71" t="str">
        <f>IF($A48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48="#FIELD",BJ48="",AND(OR($AE$8="CHANGE_PCT_GE",$AE$8="CHANGE_ABS_GE",$AE$8="COUNT_FLAG_RULE",$AE$8="AND_YES",$AE$8="OR_YES"),OR(CO48="#FIELD",CO48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48)))),IF($AE$18="LOW_MU",MAX(Настройки!$B$14,$AE$16),IF($AE$18="NEUTRAL",Настройки!$B$15,IF($AE$18="IGNORE","IGNORE",IF(OR(BJ48="#FIELD",CO48="#FIELD"),"Поле не найдено","Недостаточно данных")))),IF($AE$8="SIGMOID_INC",MAX(Настройки!$B$14,$AE$16+($AE$17-$AE$16)/(1+EXP(-$AE$12*(IF(ISNUMBER(BJ48),BJ48,0)-$AE$11)))),IF($AE$8="SIGMOID_DEC",MAX(Настройки!$B$14,$AE$16+($AE$17-$AE$16)/(1+EXP($AE$12*(IF(ISNUMBER(BJ48),BJ48,0)-$AE$11)))),IF($AE$8="TOP_PERCENT",IF((COUNTIF(INDEX(Данные!$A$7:$CV$106,0,MATCH($AE$9,Данные!$A$6:$CV$6,0)),"&gt;"&amp;IF(ISNUMBER(BJ48),BJ48,0))+COUNTIFS(INDEX(Данные!$A$7:$CV$106,0,MATCH($AE$9,Данные!$A$6:$CV$6,0)),IF(ISNUMBER(BJ48),BJ48,0),Данные!$A$7:$A$106,"&lt;"&amp;$A48)+1)/COUNT(INDEX(Данные!$A$7:$CV$106,0,MATCH($AE$9,Данные!$A$6:$CV$6,0)))&lt;=$AE$11,$AE$14,$AE$15),IF($AE$8="MANUAL_MU",MAX(Настройки!$B$14,MIN(1,IF(ISNUMBER(BJ48),BJ48,0))),IF($AE$8="COUNT_FLAG_RULE",IF(IF(ISNUMBER(BJ48),BJ48,0)&lt;=$AE$11,$AE$14,IF(IF(ISNUMBER(BJ48),BJ48,0)&gt;=$AE$12,$AE$15,IF(OR(LOWER(LEFT(CO48&amp;"",2))="да",CO48=1),$AE$13,$AE$15))),IF(OR(AND($AE$8="YES_NO",OR(LOWER(LEFT(BJ48&amp;"",2))="да",BJ48=1)),AND($AE$8="THRESHOLD_GE",IF(ISNUMBER(BJ48),BJ48,0)&gt;=$AE$11),AND($AE$8="THRESHOLD_GT",IF(ISNUMBER(BJ48),BJ48,0)&gt;$AE$11),AND($AE$8="THRESHOLD_LE",IF(ISNUMBER(BJ48),BJ48,0)&lt;=$AE$11),AND($AE$8="THRESHOLD_LT",IF(ISNUMBER(BJ48),BJ48,0)&lt;$AE$11),AND($AE$8="CHANGE_PCT_GE",IF(IF(ISNUMBER(CO48),CO48,0)=0,IF(ISNUMBER(BJ48),BJ48,0)&gt;0,(IF(ISNUMBER(BJ48),BJ48,0)-IF(ISNUMBER(CO48),CO48,0))/ABS(IF(ISNUMBER(CO48),CO48,0))&gt;=$AE$11)),AND($AE$8="CHANGE_ABS_GE",ABS(IF(ISNUMBER(BJ48),BJ48,0)-IF(ISNUMBER(CO48),CO48,0))&gt;=$AE$11),AND($AE$8="COUNT_LT",IF(ISNUMBER(BJ48),BJ48,0)&lt;$AE$11),AND($AE$8="COUNT_LE",IF(ISNUMBER(BJ48),BJ48,0)&lt;=$AE$11),AND($AE$8="AND_YES",OR(LOWER(LEFT(BJ48&amp;"",2))="да",BJ48=1),OR(LOWER(LEFT(CO48&amp;"",2))="да",CO48=1)),AND($AE$8="OR_YES",OR(OR(LOWER(LEFT(BJ48&amp;"",2))="да",BJ48=1),OR(LOWER(LEFT(CO48&amp;"",2))="да",CO48=1)))),$AE$14,$AE$15))))))))))</f>
        <v/>
      </c>
      <c r="AF48" s="75"/>
      <c r="AG48" s="76" t="str">
        <f>IF($A48="","",IF($B$4&lt;&gt;"Да","",IF($B$9="","",IF(COUNTIF(Данные!$A$6:$CV$6,$B$9)=0,"#FIELD",INDEX(Данные!$A$7:$CV$106,ROW()-19,MATCH($B$9,Данные!$A$6:$CV$6,0))))))</f>
        <v/>
      </c>
      <c r="AH48" s="76" t="str">
        <f>IF($A48="","",IF($C$4&lt;&gt;"Да","",IF($C$9="","",IF(COUNTIF(Данные!$A$6:$CV$6,$C$9)=0,"#FIELD",INDEX(Данные!$A$7:$CV$106,ROW()-19,MATCH($C$9,Данные!$A$6:$CV$6,0))))))</f>
        <v/>
      </c>
      <c r="AI48" s="76" t="str">
        <f>IF($A48="","",IF($D$4&lt;&gt;"Да","",IF($D$9="","",IF(COUNTIF(Данные!$A$6:$CV$6,$D$9)=0,"#FIELD",INDEX(Данные!$A$7:$CV$106,ROW()-19,MATCH($D$9,Данные!$A$6:$CV$6,0))))))</f>
        <v/>
      </c>
      <c r="AJ48" s="76" t="str">
        <f>IF($A48="","",IF($E$4&lt;&gt;"Да","",IF($E$9="","",IF(COUNTIF(Данные!$A$6:$CV$6,$E$9)=0,"#FIELD",INDEX(Данные!$A$7:$CV$106,ROW()-19,MATCH($E$9,Данные!$A$6:$CV$6,0))))))</f>
        <v/>
      </c>
      <c r="AK48" s="76" t="str">
        <f>IF($A48="","",IF($F$4&lt;&gt;"Да","",IF($F$9="","",IF(COUNTIF(Данные!$A$6:$CV$6,$F$9)=0,"#FIELD",INDEX(Данные!$A$7:$CV$106,ROW()-19,MATCH($F$9,Данные!$A$6:$CV$6,0))))))</f>
        <v/>
      </c>
      <c r="AL48" s="76" t="str">
        <f>IF($A48="","",IF($G$4&lt;&gt;"Да","",IF($G$9="","",IF(COUNTIF(Данные!$A$6:$CV$6,$G$9)=0,"#FIELD",INDEX(Данные!$A$7:$CV$106,ROW()-19,MATCH($G$9,Данные!$A$6:$CV$6,0))))))</f>
        <v/>
      </c>
      <c r="AM48" s="76" t="str">
        <f>IF($A48="","",IF($H$4&lt;&gt;"Да","",IF($H$9="","",IF(COUNTIF(Данные!$A$6:$CV$6,$H$9)=0,"#FIELD",INDEX(Данные!$A$7:$CV$106,ROW()-19,MATCH($H$9,Данные!$A$6:$CV$6,0))))))</f>
        <v/>
      </c>
      <c r="AN48" s="76" t="str">
        <f>IF($A48="","",IF($I$4&lt;&gt;"Да","",IF($I$9="","",IF(COUNTIF(Данные!$A$6:$CV$6,$I$9)=0,"#FIELD",INDEX(Данные!$A$7:$CV$106,ROW()-19,MATCH($I$9,Данные!$A$6:$CV$6,0))))))</f>
        <v/>
      </c>
      <c r="AO48" s="76" t="str">
        <f>IF($A48="","",IF($J$4&lt;&gt;"Да","",IF($J$9="","",IF(COUNTIF(Данные!$A$6:$CV$6,$J$9)=0,"#FIELD",INDEX(Данные!$A$7:$CV$106,ROW()-19,MATCH($J$9,Данные!$A$6:$CV$6,0))))))</f>
        <v/>
      </c>
      <c r="AP48" s="76" t="str">
        <f>IF($A48="","",IF($K$4&lt;&gt;"Да","",IF($K$9="","",IF(COUNTIF(Данные!$A$6:$CV$6,$K$9)=0,"#FIELD",INDEX(Данные!$A$7:$CV$106,ROW()-19,MATCH($K$9,Данные!$A$6:$CV$6,0))))))</f>
        <v/>
      </c>
      <c r="AQ48" s="76" t="str">
        <f>IF($A48="","",IF($L$4&lt;&gt;"Да","",IF($L$9="","",IF(COUNTIF(Данные!$A$6:$CV$6,$L$9)=0,"#FIELD",INDEX(Данные!$A$7:$CV$106,ROW()-19,MATCH($L$9,Данные!$A$6:$CV$6,0))))))</f>
        <v/>
      </c>
      <c r="AR48" s="76" t="str">
        <f>IF($A48="","",IF($M$4&lt;&gt;"Да","",IF($M$9="","",IF(COUNTIF(Данные!$A$6:$CV$6,$M$9)=0,"#FIELD",INDEX(Данные!$A$7:$CV$106,ROW()-19,MATCH($M$9,Данные!$A$6:$CV$6,0))))))</f>
        <v/>
      </c>
      <c r="AS48" s="76" t="str">
        <f>IF($A48="","",IF($N$4&lt;&gt;"Да","",IF($N$9="","",IF(COUNTIF(Данные!$A$6:$CV$6,$N$9)=0,"#FIELD",INDEX(Данные!$A$7:$CV$106,ROW()-19,MATCH($N$9,Данные!$A$6:$CV$6,0))))))</f>
        <v/>
      </c>
      <c r="AT48" s="76" t="str">
        <f>IF($A48="","",IF($O$4&lt;&gt;"Да","",IF($O$9="","",IF(COUNTIF(Данные!$A$6:$CV$6,$O$9)=0,"#FIELD",INDEX(Данные!$A$7:$CV$106,ROW()-19,MATCH($O$9,Данные!$A$6:$CV$6,0))))))</f>
        <v/>
      </c>
      <c r="AU48" s="76" t="str">
        <f>IF($A48="","",IF($P$4&lt;&gt;"Да","",IF($P$9="","",IF(COUNTIF(Данные!$A$6:$CV$6,$P$9)=0,"#FIELD",INDEX(Данные!$A$7:$CV$106,ROW()-19,MATCH($P$9,Данные!$A$6:$CV$6,0))))))</f>
        <v/>
      </c>
      <c r="AV48" s="76" t="str">
        <f>IF($A48="","",IF($Q$4&lt;&gt;"Да","",IF($Q$9="","",IF(COUNTIF(Данные!$A$6:$CV$6,$Q$9)=0,"#FIELD",INDEX(Данные!$A$7:$CV$106,ROW()-19,MATCH($Q$9,Данные!$A$6:$CV$6,0))))))</f>
        <v/>
      </c>
      <c r="AW48" s="76" t="str">
        <f>IF($A48="","",IF($R$4&lt;&gt;"Да","",IF($R$9="","",IF(COUNTIF(Данные!$A$6:$CV$6,$R$9)=0,"#FIELD",INDEX(Данные!$A$7:$CV$106,ROW()-19,MATCH($R$9,Данные!$A$6:$CV$6,0))))))</f>
        <v/>
      </c>
      <c r="AX48" s="76" t="str">
        <f>IF($A48="","",IF($S$4&lt;&gt;"Да","",IF($S$9="","",IF(COUNTIF(Данные!$A$6:$CV$6,$S$9)=0,"#FIELD",INDEX(Данные!$A$7:$CV$106,ROW()-19,MATCH($S$9,Данные!$A$6:$CV$6,0))))))</f>
        <v/>
      </c>
      <c r="AY48" s="76" t="str">
        <f>IF($A48="","",IF($T$4&lt;&gt;"Да","",IF($T$9="","",IF(COUNTIF(Данные!$A$6:$CV$6,$T$9)=0,"#FIELD",INDEX(Данные!$A$7:$CV$106,ROW()-19,MATCH($T$9,Данные!$A$6:$CV$6,0))))))</f>
        <v/>
      </c>
      <c r="AZ48" s="76" t="str">
        <f>IF($A48="","",IF($U$4&lt;&gt;"Да","",IF($U$9="","",IF(COUNTIF(Данные!$A$6:$CV$6,$U$9)=0,"#FIELD",INDEX(Данные!$A$7:$CV$106,ROW()-19,MATCH($U$9,Данные!$A$6:$CV$6,0))))))</f>
        <v/>
      </c>
      <c r="BA48" s="76" t="str">
        <f>IF($A48="","",IF($V$4&lt;&gt;"Да","",IF($V$9="","",IF(COUNTIF(Данные!$A$6:$CV$6,$V$9)=0,"#FIELD",INDEX(Данные!$A$7:$CV$106,ROW()-19,MATCH($V$9,Данные!$A$6:$CV$6,0))))))</f>
        <v/>
      </c>
      <c r="BB48" s="76" t="str">
        <f>IF($A48="","",IF($W$4&lt;&gt;"Да","",IF($W$9="","",IF(COUNTIF(Данные!$A$6:$CV$6,$W$9)=0,"#FIELD",INDEX(Данные!$A$7:$CV$106,ROW()-19,MATCH($W$9,Данные!$A$6:$CV$6,0))))))</f>
        <v/>
      </c>
      <c r="BC48" s="76" t="str">
        <f>IF($A48="","",IF($X$4&lt;&gt;"Да","",IF($X$9="","",IF(COUNTIF(Данные!$A$6:$CV$6,$X$9)=0,"#FIELD",INDEX(Данные!$A$7:$CV$106,ROW()-19,MATCH($X$9,Данные!$A$6:$CV$6,0))))))</f>
        <v/>
      </c>
      <c r="BD48" s="76" t="str">
        <f>IF($A48="","",IF($Y$4&lt;&gt;"Да","",IF($Y$9="","",IF(COUNTIF(Данные!$A$6:$CV$6,$Y$9)=0,"#FIELD",INDEX(Данные!$A$7:$CV$106,ROW()-19,MATCH($Y$9,Данные!$A$6:$CV$6,0))))))</f>
        <v/>
      </c>
      <c r="BE48" s="76" t="str">
        <f>IF($A48="","",IF($Z$4&lt;&gt;"Да","",IF($Z$9="","",IF(COUNTIF(Данные!$A$6:$CV$6,$Z$9)=0,"#FIELD",INDEX(Данные!$A$7:$CV$106,ROW()-19,MATCH($Z$9,Данные!$A$6:$CV$6,0))))))</f>
        <v/>
      </c>
      <c r="BF48" s="76" t="str">
        <f>IF($A48="","",IF($AA$4&lt;&gt;"Да","",IF($AA$9="","",IF(COUNTIF(Данные!$A$6:$CV$6,$AA$9)=0,"#FIELD",INDEX(Данные!$A$7:$CV$106,ROW()-19,MATCH($AA$9,Данные!$A$6:$CV$6,0))))))</f>
        <v/>
      </c>
      <c r="BG48" s="76" t="str">
        <f>IF($A48="","",IF($AB$4&lt;&gt;"Да","",IF($AB$9="","",IF(COUNTIF(Данные!$A$6:$CV$6,$AB$9)=0,"#FIELD",INDEX(Данные!$A$7:$CV$106,ROW()-19,MATCH($AB$9,Данные!$A$6:$CV$6,0))))))</f>
        <v/>
      </c>
      <c r="BH48" s="76" t="str">
        <f>IF($A48="","",IF($AC$4&lt;&gt;"Да","",IF($AC$9="","",IF(COUNTIF(Данные!$A$6:$CV$6,$AC$9)=0,"#FIELD",INDEX(Данные!$A$7:$CV$106,ROW()-19,MATCH($AC$9,Данные!$A$6:$CV$6,0))))))</f>
        <v/>
      </c>
      <c r="BI48" s="76" t="str">
        <f>IF($A48="","",IF($AD$4&lt;&gt;"Да","",IF($AD$9="","",IF(COUNTIF(Данные!$A$6:$CV$6,$AD$9)=0,"#FIELD",INDEX(Данные!$A$7:$CV$106,ROW()-19,MATCH($AD$9,Данные!$A$6:$CV$6,0))))))</f>
        <v/>
      </c>
      <c r="BJ48" s="76" t="str">
        <f>IF($A48="","",IF($AE$4&lt;&gt;"Да","",IF($AE$9="","",IF(COUNTIF(Данные!$A$6:$CV$6,$AE$9)=0,"#FIELD",INDEX(Данные!$A$7:$CV$106,ROW()-19,MATCH($AE$9,Данные!$A$6:$CV$6,0))))))</f>
        <v/>
      </c>
      <c r="BK48" s="76"/>
      <c r="BL48" s="76" t="str">
        <f>IF($A48="","",IF($B$4&lt;&gt;"Да","",IF($B$10="","",IF(COUNTIF(Данные!$A$6:$CV$6,$B$10)=0,"#FIELD",INDEX(Данные!$A$7:$CV$106,ROW()-19,MATCH($B$10,Данные!$A$6:$CV$6,0))))))</f>
        <v/>
      </c>
      <c r="BM48" s="76" t="str">
        <f>IF($A48="","",IF($C$4&lt;&gt;"Да","",IF($C$10="","",IF(COUNTIF(Данные!$A$6:$CV$6,$C$10)=0,"#FIELD",INDEX(Данные!$A$7:$CV$106,ROW()-19,MATCH($C$10,Данные!$A$6:$CV$6,0))))))</f>
        <v/>
      </c>
      <c r="BN48" s="76" t="str">
        <f>IF($A48="","",IF($D$4&lt;&gt;"Да","",IF($D$10="","",IF(COUNTIF(Данные!$A$6:$CV$6,$D$10)=0,"#FIELD",INDEX(Данные!$A$7:$CV$106,ROW()-19,MATCH($D$10,Данные!$A$6:$CV$6,0))))))</f>
        <v/>
      </c>
      <c r="BO48" s="76" t="str">
        <f>IF($A48="","",IF($E$4&lt;&gt;"Да","",IF($E$10="","",IF(COUNTIF(Данные!$A$6:$CV$6,$E$10)=0,"#FIELD",INDEX(Данные!$A$7:$CV$106,ROW()-19,MATCH($E$10,Данные!$A$6:$CV$6,0))))))</f>
        <v/>
      </c>
      <c r="BP48" s="76" t="str">
        <f>IF($A48="","",IF($F$4&lt;&gt;"Да","",IF($F$10="","",IF(COUNTIF(Данные!$A$6:$CV$6,$F$10)=0,"#FIELD",INDEX(Данные!$A$7:$CV$106,ROW()-19,MATCH($F$10,Данные!$A$6:$CV$6,0))))))</f>
        <v/>
      </c>
      <c r="BQ48" s="76" t="str">
        <f>IF($A48="","",IF($G$4&lt;&gt;"Да","",IF($G$10="","",IF(COUNTIF(Данные!$A$6:$CV$6,$G$10)=0,"#FIELD",INDEX(Данные!$A$7:$CV$106,ROW()-19,MATCH($G$10,Данные!$A$6:$CV$6,0))))))</f>
        <v/>
      </c>
      <c r="BR48" s="76" t="str">
        <f>IF($A48="","",IF($H$4&lt;&gt;"Да","",IF($H$10="","",IF(COUNTIF(Данные!$A$6:$CV$6,$H$10)=0,"#FIELD",INDEX(Данные!$A$7:$CV$106,ROW()-19,MATCH($H$10,Данные!$A$6:$CV$6,0))))))</f>
        <v/>
      </c>
      <c r="BS48" s="76" t="str">
        <f>IF($A48="","",IF($I$4&lt;&gt;"Да","",IF($I$10="","",IF(COUNTIF(Данные!$A$6:$CV$6,$I$10)=0,"#FIELD",INDEX(Данные!$A$7:$CV$106,ROW()-19,MATCH($I$10,Данные!$A$6:$CV$6,0))))))</f>
        <v/>
      </c>
      <c r="BT48" s="76" t="str">
        <f>IF($A48="","",IF($J$4&lt;&gt;"Да","",IF($J$10="","",IF(COUNTIF(Данные!$A$6:$CV$6,$J$10)=0,"#FIELD",INDEX(Данные!$A$7:$CV$106,ROW()-19,MATCH($J$10,Данные!$A$6:$CV$6,0))))))</f>
        <v/>
      </c>
      <c r="BU48" s="76" t="str">
        <f>IF($A48="","",IF($K$4&lt;&gt;"Да","",IF($K$10="","",IF(COUNTIF(Данные!$A$6:$CV$6,$K$10)=0,"#FIELD",INDEX(Данные!$A$7:$CV$106,ROW()-19,MATCH($K$10,Данные!$A$6:$CV$6,0))))))</f>
        <v/>
      </c>
      <c r="BV48" s="76" t="str">
        <f>IF($A48="","",IF($L$4&lt;&gt;"Да","",IF($L$10="","",IF(COUNTIF(Данные!$A$6:$CV$6,$L$10)=0,"#FIELD",INDEX(Данные!$A$7:$CV$106,ROW()-19,MATCH($L$10,Данные!$A$6:$CV$6,0))))))</f>
        <v/>
      </c>
      <c r="BW48" s="76" t="str">
        <f>IF($A48="","",IF($M$4&lt;&gt;"Да","",IF($M$10="","",IF(COUNTIF(Данные!$A$6:$CV$6,$M$10)=0,"#FIELD",INDEX(Данные!$A$7:$CV$106,ROW()-19,MATCH($M$10,Данные!$A$6:$CV$6,0))))))</f>
        <v/>
      </c>
      <c r="BX48" s="76" t="str">
        <f>IF($A48="","",IF($N$4&lt;&gt;"Да","",IF($N$10="","",IF(COUNTIF(Данные!$A$6:$CV$6,$N$10)=0,"#FIELD",INDEX(Данные!$A$7:$CV$106,ROW()-19,MATCH($N$10,Данные!$A$6:$CV$6,0))))))</f>
        <v/>
      </c>
      <c r="BY48" s="76" t="str">
        <f>IF($A48="","",IF($O$4&lt;&gt;"Да","",IF($O$10="","",IF(COUNTIF(Данные!$A$6:$CV$6,$O$10)=0,"#FIELD",INDEX(Данные!$A$7:$CV$106,ROW()-19,MATCH($O$10,Данные!$A$6:$CV$6,0))))))</f>
        <v/>
      </c>
      <c r="BZ48" s="76" t="str">
        <f>IF($A48="","",IF($P$4&lt;&gt;"Да","",IF($P$10="","",IF(COUNTIF(Данные!$A$6:$CV$6,$P$10)=0,"#FIELD",INDEX(Данные!$A$7:$CV$106,ROW()-19,MATCH($P$10,Данные!$A$6:$CV$6,0))))))</f>
        <v/>
      </c>
      <c r="CA48" s="76" t="str">
        <f>IF($A48="","",IF($Q$4&lt;&gt;"Да","",IF($Q$10="","",IF(COUNTIF(Данные!$A$6:$CV$6,$Q$10)=0,"#FIELD",INDEX(Данные!$A$7:$CV$106,ROW()-19,MATCH($Q$10,Данные!$A$6:$CV$6,0))))))</f>
        <v/>
      </c>
      <c r="CB48" s="76" t="str">
        <f>IF($A48="","",IF($R$4&lt;&gt;"Да","",IF($R$10="","",IF(COUNTIF(Данные!$A$6:$CV$6,$R$10)=0,"#FIELD",INDEX(Данные!$A$7:$CV$106,ROW()-19,MATCH($R$10,Данные!$A$6:$CV$6,0))))))</f>
        <v/>
      </c>
      <c r="CC48" s="76" t="str">
        <f>IF($A48="","",IF($S$4&lt;&gt;"Да","",IF($S$10="","",IF(COUNTIF(Данные!$A$6:$CV$6,$S$10)=0,"#FIELD",INDEX(Данные!$A$7:$CV$106,ROW()-19,MATCH($S$10,Данные!$A$6:$CV$6,0))))))</f>
        <v/>
      </c>
      <c r="CD48" s="76" t="str">
        <f>IF($A48="","",IF($T$4&lt;&gt;"Да","",IF($T$10="","",IF(COUNTIF(Данные!$A$6:$CV$6,$T$10)=0,"#FIELD",INDEX(Данные!$A$7:$CV$106,ROW()-19,MATCH($T$10,Данные!$A$6:$CV$6,0))))))</f>
        <v/>
      </c>
      <c r="CE48" s="76" t="str">
        <f>IF($A48="","",IF($U$4&lt;&gt;"Да","",IF($U$10="","",IF(COUNTIF(Данные!$A$6:$CV$6,$U$10)=0,"#FIELD",INDEX(Данные!$A$7:$CV$106,ROW()-19,MATCH($U$10,Данные!$A$6:$CV$6,0))))))</f>
        <v/>
      </c>
      <c r="CF48" s="76" t="str">
        <f>IF($A48="","",IF($V$4&lt;&gt;"Да","",IF($V$10="","",IF(COUNTIF(Данные!$A$6:$CV$6,$V$10)=0,"#FIELD",INDEX(Данные!$A$7:$CV$106,ROW()-19,MATCH($V$10,Данные!$A$6:$CV$6,0))))))</f>
        <v/>
      </c>
      <c r="CG48" s="76" t="str">
        <f>IF($A48="","",IF($W$4&lt;&gt;"Да","",IF($W$10="","",IF(COUNTIF(Данные!$A$6:$CV$6,$W$10)=0,"#FIELD",INDEX(Данные!$A$7:$CV$106,ROW()-19,MATCH($W$10,Данные!$A$6:$CV$6,0))))))</f>
        <v/>
      </c>
      <c r="CH48" s="76" t="str">
        <f>IF($A48="","",IF($X$4&lt;&gt;"Да","",IF($X$10="","",IF(COUNTIF(Данные!$A$6:$CV$6,$X$10)=0,"#FIELD",INDEX(Данные!$A$7:$CV$106,ROW()-19,MATCH($X$10,Данные!$A$6:$CV$6,0))))))</f>
        <v/>
      </c>
      <c r="CI48" s="76" t="str">
        <f>IF($A48="","",IF($Y$4&lt;&gt;"Да","",IF($Y$10="","",IF(COUNTIF(Данные!$A$6:$CV$6,$Y$10)=0,"#FIELD",INDEX(Данные!$A$7:$CV$106,ROW()-19,MATCH($Y$10,Данные!$A$6:$CV$6,0))))))</f>
        <v/>
      </c>
      <c r="CJ48" s="76" t="str">
        <f>IF($A48="","",IF($Z$4&lt;&gt;"Да","",IF($Z$10="","",IF(COUNTIF(Данные!$A$6:$CV$6,$Z$10)=0,"#FIELD",INDEX(Данные!$A$7:$CV$106,ROW()-19,MATCH($Z$10,Данные!$A$6:$CV$6,0))))))</f>
        <v/>
      </c>
      <c r="CK48" s="76" t="str">
        <f>IF($A48="","",IF($AA$4&lt;&gt;"Да","",IF($AA$10="","",IF(COUNTIF(Данные!$A$6:$CV$6,$AA$10)=0,"#FIELD",INDEX(Данные!$A$7:$CV$106,ROW()-19,MATCH($AA$10,Данные!$A$6:$CV$6,0))))))</f>
        <v/>
      </c>
      <c r="CL48" s="76" t="str">
        <f>IF($A48="","",IF($AB$4&lt;&gt;"Да","",IF($AB$10="","",IF(COUNTIF(Данные!$A$6:$CV$6,$AB$10)=0,"#FIELD",INDEX(Данные!$A$7:$CV$106,ROW()-19,MATCH($AB$10,Данные!$A$6:$CV$6,0))))))</f>
        <v/>
      </c>
      <c r="CM48" s="76" t="str">
        <f>IF($A48="","",IF($AC$4&lt;&gt;"Да","",IF($AC$10="","",IF(COUNTIF(Данные!$A$6:$CV$6,$AC$10)=0,"#FIELD",INDEX(Данные!$A$7:$CV$106,ROW()-19,MATCH($AC$10,Данные!$A$6:$CV$6,0))))))</f>
        <v/>
      </c>
      <c r="CN48" s="76" t="str">
        <f>IF($A48="","",IF($AD$4&lt;&gt;"Да","",IF($AD$10="","",IF(COUNTIF(Данные!$A$6:$CV$6,$AD$10)=0,"#FIELD",INDEX(Данные!$A$7:$CV$106,ROW()-19,MATCH($AD$10,Данные!$A$6:$CV$6,0))))))</f>
        <v/>
      </c>
      <c r="CO48" s="77" t="str">
        <f>IF($A48="","",IF($AE$4&lt;&gt;"Да","",IF($AE$10="","",IF(COUNTIF(Данные!$A$6:$CV$6,$AE$10)=0,"#FIELD",INDEX(Данные!$A$7:$CV$106,ROW()-19,MATCH($AE$10,Данные!$A$6:$CV$6,0))))))</f>
        <v/>
      </c>
    </row>
    <row r="49" spans="1:93">
      <c r="A49" s="24" t="str">
        <f>IF(Данные!A36="","",Данные!A36)</f>
        <v/>
      </c>
      <c r="B49" s="19" t="str">
        <f>IF($A49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49="#FIELD",AG49="",AND(OR($B$8="CHANGE_PCT_GE",$B$8="CHANGE_ABS_GE",$B$8="COUNT_FLAG_RULE",$B$8="AND_YES",$B$8="OR_YES"),OR(BL49="#FIELD",BL49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49)))),IF($B$18="LOW_MU",MAX(Настройки!$B$14,$B$16),IF($B$18="NEUTRAL",Настройки!$B$15,IF($B$18="IGNORE","IGNORE",IF(OR(AG49="#FIELD",BL49="#FIELD"),"Поле не найдено","Недостаточно данных")))),IF($B$8="SIGMOID_INC",MAX(Настройки!$B$14,$B$16+($B$17-$B$16)/(1+EXP(-$B$12*(IF(ISNUMBER(AG49),AG49,0)-$B$11)))),IF($B$8="SIGMOID_DEC",MAX(Настройки!$B$14,$B$16+($B$17-$B$16)/(1+EXP($B$12*(IF(ISNUMBER(AG49),AG49,0)-$B$11)))),IF($B$8="TOP_PERCENT",IF((COUNTIF(INDEX(Данные!$A$7:$CV$106,0,MATCH($B$9,Данные!$A$6:$CV$6,0)),"&gt;"&amp;IF(ISNUMBER(AG49),AG49,0))+COUNTIFS(INDEX(Данные!$A$7:$CV$106,0,MATCH($B$9,Данные!$A$6:$CV$6,0)),IF(ISNUMBER(AG49),AG49,0),Данные!$A$7:$A$106,"&lt;"&amp;$A49)+1)/COUNT(INDEX(Данные!$A$7:$CV$106,0,MATCH($B$9,Данные!$A$6:$CV$6,0)))&lt;=$B$11,$B$14,$B$15),IF($B$8="MANUAL_MU",MAX(Настройки!$B$14,MIN(1,IF(ISNUMBER(AG49),AG49,0))),IF($B$8="COUNT_FLAG_RULE",IF(IF(ISNUMBER(AG49),AG49,0)&lt;=$B$11,$B$14,IF(IF(ISNUMBER(AG49),AG49,0)&gt;=$B$12,$B$15,IF(OR(LOWER(LEFT(BL49&amp;"",2))="да",BL49=1),$B$13,$B$15))),IF(OR(AND($B$8="YES_NO",OR(LOWER(LEFT(AG49&amp;"",2))="да",AG49=1)),AND($B$8="THRESHOLD_GE",IF(ISNUMBER(AG49),AG49,0)&gt;=$B$11),AND($B$8="THRESHOLD_GT",IF(ISNUMBER(AG49),AG49,0)&gt;$B$11),AND($B$8="THRESHOLD_LE",IF(ISNUMBER(AG49),AG49,0)&lt;=$B$11),AND($B$8="THRESHOLD_LT",IF(ISNUMBER(AG49),AG49,0)&lt;$B$11),AND($B$8="CHANGE_PCT_GE",IF(IF(ISNUMBER(BL49),BL49,0)=0,IF(ISNUMBER(AG49),AG49,0)&gt;0,(IF(ISNUMBER(AG49),AG49,0)-IF(ISNUMBER(BL49),BL49,0))/ABS(IF(ISNUMBER(BL49),BL49,0))&gt;=$B$11)),AND($B$8="CHANGE_ABS_GE",ABS(IF(ISNUMBER(AG49),AG49,0)-IF(ISNUMBER(BL49),BL49,0))&gt;=$B$11),AND($B$8="COUNT_LT",IF(ISNUMBER(AG49),AG49,0)&lt;$B$11),AND($B$8="COUNT_LE",IF(ISNUMBER(AG49),AG49,0)&lt;=$B$11),AND($B$8="AND_YES",OR(LOWER(LEFT(AG49&amp;"",2))="да",AG49=1),OR(LOWER(LEFT(BL49&amp;"",2))="да",BL49=1)),AND($B$8="OR_YES",OR(OR(LOWER(LEFT(AG49&amp;"",2))="да",AG49=1),OR(LOWER(LEFT(BL49&amp;"",2))="да",BL49=1)))),$B$14,$B$15))))))))))</f>
        <v/>
      </c>
      <c r="C49" s="19" t="str">
        <f>IF($A49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49="#FIELD",AH49="",AND(OR($C$8="CHANGE_PCT_GE",$C$8="CHANGE_ABS_GE",$C$8="COUNT_FLAG_RULE",$C$8="AND_YES",$C$8="OR_YES"),OR(BM49="#FIELD",BM49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49)))),IF($C$18="LOW_MU",MAX(Настройки!$B$14,$C$16),IF($C$18="NEUTRAL",Настройки!$B$15,IF($C$18="IGNORE","IGNORE",IF(OR(AH49="#FIELD",BM49="#FIELD"),"Поле не найдено","Недостаточно данных")))),IF($C$8="SIGMOID_INC",MAX(Настройки!$B$14,$C$16+($C$17-$C$16)/(1+EXP(-$C$12*(IF(ISNUMBER(AH49),AH49,0)-$C$11)))),IF($C$8="SIGMOID_DEC",MAX(Настройки!$B$14,$C$16+($C$17-$C$16)/(1+EXP($C$12*(IF(ISNUMBER(AH49),AH49,0)-$C$11)))),IF($C$8="TOP_PERCENT",IF((COUNTIF(INDEX(Данные!$A$7:$CV$106,0,MATCH($C$9,Данные!$A$6:$CV$6,0)),"&gt;"&amp;IF(ISNUMBER(AH49),AH49,0))+COUNTIFS(INDEX(Данные!$A$7:$CV$106,0,MATCH($C$9,Данные!$A$6:$CV$6,0)),IF(ISNUMBER(AH49),AH49,0),Данные!$A$7:$A$106,"&lt;"&amp;$A49)+1)/COUNT(INDEX(Данные!$A$7:$CV$106,0,MATCH($C$9,Данные!$A$6:$CV$6,0)))&lt;=$C$11,$C$14,$C$15),IF($C$8="MANUAL_MU",MAX(Настройки!$B$14,MIN(1,IF(ISNUMBER(AH49),AH49,0))),IF($C$8="COUNT_FLAG_RULE",IF(IF(ISNUMBER(AH49),AH49,0)&lt;=$C$11,$C$14,IF(IF(ISNUMBER(AH49),AH49,0)&gt;=$C$12,$C$15,IF(OR(LOWER(LEFT(BM49&amp;"",2))="да",BM49=1),$C$13,$C$15))),IF(OR(AND($C$8="YES_NO",OR(LOWER(LEFT(AH49&amp;"",2))="да",AH49=1)),AND($C$8="THRESHOLD_GE",IF(ISNUMBER(AH49),AH49,0)&gt;=$C$11),AND($C$8="THRESHOLD_GT",IF(ISNUMBER(AH49),AH49,0)&gt;$C$11),AND($C$8="THRESHOLD_LE",IF(ISNUMBER(AH49),AH49,0)&lt;=$C$11),AND($C$8="THRESHOLD_LT",IF(ISNUMBER(AH49),AH49,0)&lt;$C$11),AND($C$8="CHANGE_PCT_GE",IF(IF(ISNUMBER(BM49),BM49,0)=0,IF(ISNUMBER(AH49),AH49,0)&gt;0,(IF(ISNUMBER(AH49),AH49,0)-IF(ISNUMBER(BM49),BM49,0))/ABS(IF(ISNUMBER(BM49),BM49,0))&gt;=$C$11)),AND($C$8="CHANGE_ABS_GE",ABS(IF(ISNUMBER(AH49),AH49,0)-IF(ISNUMBER(BM49),BM49,0))&gt;=$C$11),AND($C$8="COUNT_LT",IF(ISNUMBER(AH49),AH49,0)&lt;$C$11),AND($C$8="COUNT_LE",IF(ISNUMBER(AH49),AH49,0)&lt;=$C$11),AND($C$8="AND_YES",OR(LOWER(LEFT(AH49&amp;"",2))="да",AH49=1),OR(LOWER(LEFT(BM49&amp;"",2))="да",BM49=1)),AND($C$8="OR_YES",OR(OR(LOWER(LEFT(AH49&amp;"",2))="да",AH49=1),OR(LOWER(LEFT(BM49&amp;"",2))="да",BM49=1)))),$C$14,$C$15))))))))))</f>
        <v/>
      </c>
      <c r="D49" s="19" t="str">
        <f>IF($A49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49="#FIELD",AI49="",AND(OR($D$8="CHANGE_PCT_GE",$D$8="CHANGE_ABS_GE",$D$8="COUNT_FLAG_RULE",$D$8="AND_YES",$D$8="OR_YES"),OR(BN49="#FIELD",BN49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49)))),IF($D$18="LOW_MU",MAX(Настройки!$B$14,$D$16),IF($D$18="NEUTRAL",Настройки!$B$15,IF($D$18="IGNORE","IGNORE",IF(OR(AI49="#FIELD",BN49="#FIELD"),"Поле не найдено","Недостаточно данных")))),IF($D$8="SIGMOID_INC",MAX(Настройки!$B$14,$D$16+($D$17-$D$16)/(1+EXP(-$D$12*(IF(ISNUMBER(AI49),AI49,0)-$D$11)))),IF($D$8="SIGMOID_DEC",MAX(Настройки!$B$14,$D$16+($D$17-$D$16)/(1+EXP($D$12*(IF(ISNUMBER(AI49),AI49,0)-$D$11)))),IF($D$8="TOP_PERCENT",IF((COUNTIF(INDEX(Данные!$A$7:$CV$106,0,MATCH($D$9,Данные!$A$6:$CV$6,0)),"&gt;"&amp;IF(ISNUMBER(AI49),AI49,0))+COUNTIFS(INDEX(Данные!$A$7:$CV$106,0,MATCH($D$9,Данные!$A$6:$CV$6,0)),IF(ISNUMBER(AI49),AI49,0),Данные!$A$7:$A$106,"&lt;"&amp;$A49)+1)/COUNT(INDEX(Данные!$A$7:$CV$106,0,MATCH($D$9,Данные!$A$6:$CV$6,0)))&lt;=$D$11,$D$14,$D$15),IF($D$8="MANUAL_MU",MAX(Настройки!$B$14,MIN(1,IF(ISNUMBER(AI49),AI49,0))),IF($D$8="COUNT_FLAG_RULE",IF(IF(ISNUMBER(AI49),AI49,0)&lt;=$D$11,$D$14,IF(IF(ISNUMBER(AI49),AI49,0)&gt;=$D$12,$D$15,IF(OR(LOWER(LEFT(BN49&amp;"",2))="да",BN49=1),$D$13,$D$15))),IF(OR(AND($D$8="YES_NO",OR(LOWER(LEFT(AI49&amp;"",2))="да",AI49=1)),AND($D$8="THRESHOLD_GE",IF(ISNUMBER(AI49),AI49,0)&gt;=$D$11),AND($D$8="THRESHOLD_GT",IF(ISNUMBER(AI49),AI49,0)&gt;$D$11),AND($D$8="THRESHOLD_LE",IF(ISNUMBER(AI49),AI49,0)&lt;=$D$11),AND($D$8="THRESHOLD_LT",IF(ISNUMBER(AI49),AI49,0)&lt;$D$11),AND($D$8="CHANGE_PCT_GE",IF(IF(ISNUMBER(BN49),BN49,0)=0,IF(ISNUMBER(AI49),AI49,0)&gt;0,(IF(ISNUMBER(AI49),AI49,0)-IF(ISNUMBER(BN49),BN49,0))/ABS(IF(ISNUMBER(BN49),BN49,0))&gt;=$D$11)),AND($D$8="CHANGE_ABS_GE",ABS(IF(ISNUMBER(AI49),AI49,0)-IF(ISNUMBER(BN49),BN49,0))&gt;=$D$11),AND($D$8="COUNT_LT",IF(ISNUMBER(AI49),AI49,0)&lt;$D$11),AND($D$8="COUNT_LE",IF(ISNUMBER(AI49),AI49,0)&lt;=$D$11),AND($D$8="AND_YES",OR(LOWER(LEFT(AI49&amp;"",2))="да",AI49=1),OR(LOWER(LEFT(BN49&amp;"",2))="да",BN49=1)),AND($D$8="OR_YES",OR(OR(LOWER(LEFT(AI49&amp;"",2))="да",AI49=1),OR(LOWER(LEFT(BN49&amp;"",2))="да",BN49=1)))),$D$14,$D$15))))))))))</f>
        <v/>
      </c>
      <c r="E49" s="19" t="str">
        <f>IF($A49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49="#FIELD",AJ49="",AND(OR($E$8="CHANGE_PCT_GE",$E$8="CHANGE_ABS_GE",$E$8="COUNT_FLAG_RULE",$E$8="AND_YES",$E$8="OR_YES"),OR(BO49="#FIELD",BO49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49)))),IF($E$18="LOW_MU",MAX(Настройки!$B$14,$E$16),IF($E$18="NEUTRAL",Настройки!$B$15,IF($E$18="IGNORE","IGNORE",IF(OR(AJ49="#FIELD",BO49="#FIELD"),"Поле не найдено","Недостаточно данных")))),IF($E$8="SIGMOID_INC",MAX(Настройки!$B$14,$E$16+($E$17-$E$16)/(1+EXP(-$E$12*(IF(ISNUMBER(AJ49),AJ49,0)-$E$11)))),IF($E$8="SIGMOID_DEC",MAX(Настройки!$B$14,$E$16+($E$17-$E$16)/(1+EXP($E$12*(IF(ISNUMBER(AJ49),AJ49,0)-$E$11)))),IF($E$8="TOP_PERCENT",IF((COUNTIF(INDEX(Данные!$A$7:$CV$106,0,MATCH($E$9,Данные!$A$6:$CV$6,0)),"&gt;"&amp;IF(ISNUMBER(AJ49),AJ49,0))+COUNTIFS(INDEX(Данные!$A$7:$CV$106,0,MATCH($E$9,Данные!$A$6:$CV$6,0)),IF(ISNUMBER(AJ49),AJ49,0),Данные!$A$7:$A$106,"&lt;"&amp;$A49)+1)/COUNT(INDEX(Данные!$A$7:$CV$106,0,MATCH($E$9,Данные!$A$6:$CV$6,0)))&lt;=$E$11,$E$14,$E$15),IF($E$8="MANUAL_MU",MAX(Настройки!$B$14,MIN(1,IF(ISNUMBER(AJ49),AJ49,0))),IF($E$8="COUNT_FLAG_RULE",IF(IF(ISNUMBER(AJ49),AJ49,0)&lt;=$E$11,$E$14,IF(IF(ISNUMBER(AJ49),AJ49,0)&gt;=$E$12,$E$15,IF(OR(LOWER(LEFT(BO49&amp;"",2))="да",BO49=1),$E$13,$E$15))),IF(OR(AND($E$8="YES_NO",OR(LOWER(LEFT(AJ49&amp;"",2))="да",AJ49=1)),AND($E$8="THRESHOLD_GE",IF(ISNUMBER(AJ49),AJ49,0)&gt;=$E$11),AND($E$8="THRESHOLD_GT",IF(ISNUMBER(AJ49),AJ49,0)&gt;$E$11),AND($E$8="THRESHOLD_LE",IF(ISNUMBER(AJ49),AJ49,0)&lt;=$E$11),AND($E$8="THRESHOLD_LT",IF(ISNUMBER(AJ49),AJ49,0)&lt;$E$11),AND($E$8="CHANGE_PCT_GE",IF(IF(ISNUMBER(BO49),BO49,0)=0,IF(ISNUMBER(AJ49),AJ49,0)&gt;0,(IF(ISNUMBER(AJ49),AJ49,0)-IF(ISNUMBER(BO49),BO49,0))/ABS(IF(ISNUMBER(BO49),BO49,0))&gt;=$E$11)),AND($E$8="CHANGE_ABS_GE",ABS(IF(ISNUMBER(AJ49),AJ49,0)-IF(ISNUMBER(BO49),BO49,0))&gt;=$E$11),AND($E$8="COUNT_LT",IF(ISNUMBER(AJ49),AJ49,0)&lt;$E$11),AND($E$8="COUNT_LE",IF(ISNUMBER(AJ49),AJ49,0)&lt;=$E$11),AND($E$8="AND_YES",OR(LOWER(LEFT(AJ49&amp;"",2))="да",AJ49=1),OR(LOWER(LEFT(BO49&amp;"",2))="да",BO49=1)),AND($E$8="OR_YES",OR(OR(LOWER(LEFT(AJ49&amp;"",2))="да",AJ49=1),OR(LOWER(LEFT(BO49&amp;"",2))="да",BO49=1)))),$E$14,$E$15))))))))))</f>
        <v/>
      </c>
      <c r="F49" s="19" t="str">
        <f>IF($A49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49="#FIELD",AK49="",AND(OR($F$8="CHANGE_PCT_GE",$F$8="CHANGE_ABS_GE",$F$8="COUNT_FLAG_RULE",$F$8="AND_YES",$F$8="OR_YES"),OR(BP49="#FIELD",BP49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49)))),IF($F$18="LOW_MU",MAX(Настройки!$B$14,$F$16),IF($F$18="NEUTRAL",Настройки!$B$15,IF($F$18="IGNORE","IGNORE",IF(OR(AK49="#FIELD",BP49="#FIELD"),"Поле не найдено","Недостаточно данных")))),IF($F$8="SIGMOID_INC",MAX(Настройки!$B$14,$F$16+($F$17-$F$16)/(1+EXP(-$F$12*(IF(ISNUMBER(AK49),AK49,0)-$F$11)))),IF($F$8="SIGMOID_DEC",MAX(Настройки!$B$14,$F$16+($F$17-$F$16)/(1+EXP($F$12*(IF(ISNUMBER(AK49),AK49,0)-$F$11)))),IF($F$8="TOP_PERCENT",IF((COUNTIF(INDEX(Данные!$A$7:$CV$106,0,MATCH($F$9,Данные!$A$6:$CV$6,0)),"&gt;"&amp;IF(ISNUMBER(AK49),AK49,0))+COUNTIFS(INDEX(Данные!$A$7:$CV$106,0,MATCH($F$9,Данные!$A$6:$CV$6,0)),IF(ISNUMBER(AK49),AK49,0),Данные!$A$7:$A$106,"&lt;"&amp;$A49)+1)/COUNT(INDEX(Данные!$A$7:$CV$106,0,MATCH($F$9,Данные!$A$6:$CV$6,0)))&lt;=$F$11,$F$14,$F$15),IF($F$8="MANUAL_MU",MAX(Настройки!$B$14,MIN(1,IF(ISNUMBER(AK49),AK49,0))),IF($F$8="COUNT_FLAG_RULE",IF(IF(ISNUMBER(AK49),AK49,0)&lt;=$F$11,$F$14,IF(IF(ISNUMBER(AK49),AK49,0)&gt;=$F$12,$F$15,IF(OR(LOWER(LEFT(BP49&amp;"",2))="да",BP49=1),$F$13,$F$15))),IF(OR(AND($F$8="YES_NO",OR(LOWER(LEFT(AK49&amp;"",2))="да",AK49=1)),AND($F$8="THRESHOLD_GE",IF(ISNUMBER(AK49),AK49,0)&gt;=$F$11),AND($F$8="THRESHOLD_GT",IF(ISNUMBER(AK49),AK49,0)&gt;$F$11),AND($F$8="THRESHOLD_LE",IF(ISNUMBER(AK49),AK49,0)&lt;=$F$11),AND($F$8="THRESHOLD_LT",IF(ISNUMBER(AK49),AK49,0)&lt;$F$11),AND($F$8="CHANGE_PCT_GE",IF(IF(ISNUMBER(BP49),BP49,0)=0,IF(ISNUMBER(AK49),AK49,0)&gt;0,(IF(ISNUMBER(AK49),AK49,0)-IF(ISNUMBER(BP49),BP49,0))/ABS(IF(ISNUMBER(BP49),BP49,0))&gt;=$F$11)),AND($F$8="CHANGE_ABS_GE",ABS(IF(ISNUMBER(AK49),AK49,0)-IF(ISNUMBER(BP49),BP49,0))&gt;=$F$11),AND($F$8="COUNT_LT",IF(ISNUMBER(AK49),AK49,0)&lt;$F$11),AND($F$8="COUNT_LE",IF(ISNUMBER(AK49),AK49,0)&lt;=$F$11),AND($F$8="AND_YES",OR(LOWER(LEFT(AK49&amp;"",2))="да",AK49=1),OR(LOWER(LEFT(BP49&amp;"",2))="да",BP49=1)),AND($F$8="OR_YES",OR(OR(LOWER(LEFT(AK49&amp;"",2))="да",AK49=1),OR(LOWER(LEFT(BP49&amp;"",2))="да",BP49=1)))),$F$14,$F$15))))))))))</f>
        <v/>
      </c>
      <c r="G49" s="19" t="str">
        <f>IF($A49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49="#FIELD",AL49="",AND(OR($G$8="CHANGE_PCT_GE",$G$8="CHANGE_ABS_GE",$G$8="COUNT_FLAG_RULE",$G$8="AND_YES",$G$8="OR_YES"),OR(BQ49="#FIELD",BQ49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49)))),IF($G$18="LOW_MU",MAX(Настройки!$B$14,$G$16),IF($G$18="NEUTRAL",Настройки!$B$15,IF($G$18="IGNORE","IGNORE",IF(OR(AL49="#FIELD",BQ49="#FIELD"),"Поле не найдено","Недостаточно данных")))),IF($G$8="SIGMOID_INC",MAX(Настройки!$B$14,$G$16+($G$17-$G$16)/(1+EXP(-$G$12*(IF(ISNUMBER(AL49),AL49,0)-$G$11)))),IF($G$8="SIGMOID_DEC",MAX(Настройки!$B$14,$G$16+($G$17-$G$16)/(1+EXP($G$12*(IF(ISNUMBER(AL49),AL49,0)-$G$11)))),IF($G$8="TOP_PERCENT",IF((COUNTIF(INDEX(Данные!$A$7:$CV$106,0,MATCH($G$9,Данные!$A$6:$CV$6,0)),"&gt;"&amp;IF(ISNUMBER(AL49),AL49,0))+COUNTIFS(INDEX(Данные!$A$7:$CV$106,0,MATCH($G$9,Данные!$A$6:$CV$6,0)),IF(ISNUMBER(AL49),AL49,0),Данные!$A$7:$A$106,"&lt;"&amp;$A49)+1)/COUNT(INDEX(Данные!$A$7:$CV$106,0,MATCH($G$9,Данные!$A$6:$CV$6,0)))&lt;=$G$11,$G$14,$G$15),IF($G$8="MANUAL_MU",MAX(Настройки!$B$14,MIN(1,IF(ISNUMBER(AL49),AL49,0))),IF($G$8="COUNT_FLAG_RULE",IF(IF(ISNUMBER(AL49),AL49,0)&lt;=$G$11,$G$14,IF(IF(ISNUMBER(AL49),AL49,0)&gt;=$G$12,$G$15,IF(OR(LOWER(LEFT(BQ49&amp;"",2))="да",BQ49=1),$G$13,$G$15))),IF(OR(AND($G$8="YES_NO",OR(LOWER(LEFT(AL49&amp;"",2))="да",AL49=1)),AND($G$8="THRESHOLD_GE",IF(ISNUMBER(AL49),AL49,0)&gt;=$G$11),AND($G$8="THRESHOLD_GT",IF(ISNUMBER(AL49),AL49,0)&gt;$G$11),AND($G$8="THRESHOLD_LE",IF(ISNUMBER(AL49),AL49,0)&lt;=$G$11),AND($G$8="THRESHOLD_LT",IF(ISNUMBER(AL49),AL49,0)&lt;$G$11),AND($G$8="CHANGE_PCT_GE",IF(IF(ISNUMBER(BQ49),BQ49,0)=0,IF(ISNUMBER(AL49),AL49,0)&gt;0,(IF(ISNUMBER(AL49),AL49,0)-IF(ISNUMBER(BQ49),BQ49,0))/ABS(IF(ISNUMBER(BQ49),BQ49,0))&gt;=$G$11)),AND($G$8="CHANGE_ABS_GE",ABS(IF(ISNUMBER(AL49),AL49,0)-IF(ISNUMBER(BQ49),BQ49,0))&gt;=$G$11),AND($G$8="COUNT_LT",IF(ISNUMBER(AL49),AL49,0)&lt;$G$11),AND($G$8="COUNT_LE",IF(ISNUMBER(AL49),AL49,0)&lt;=$G$11),AND($G$8="AND_YES",OR(LOWER(LEFT(AL49&amp;"",2))="да",AL49=1),OR(LOWER(LEFT(BQ49&amp;"",2))="да",BQ49=1)),AND($G$8="OR_YES",OR(OR(LOWER(LEFT(AL49&amp;"",2))="да",AL49=1),OR(LOWER(LEFT(BQ49&amp;"",2))="да",BQ49=1)))),$G$14,$G$15))))))))))</f>
        <v/>
      </c>
      <c r="H49" s="19" t="str">
        <f>IF($A49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49="#FIELD",AM49="",AND(OR($H$8="CHANGE_PCT_GE",$H$8="CHANGE_ABS_GE",$H$8="COUNT_FLAG_RULE",$H$8="AND_YES",$H$8="OR_YES"),OR(BR49="#FIELD",BR49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49)))),IF($H$18="LOW_MU",MAX(Настройки!$B$14,$H$16),IF($H$18="NEUTRAL",Настройки!$B$15,IF($H$18="IGNORE","IGNORE",IF(OR(AM49="#FIELD",BR49="#FIELD"),"Поле не найдено","Недостаточно данных")))),IF($H$8="SIGMOID_INC",MAX(Настройки!$B$14,$H$16+($H$17-$H$16)/(1+EXP(-$H$12*(IF(ISNUMBER(AM49),AM49,0)-$H$11)))),IF($H$8="SIGMOID_DEC",MAX(Настройки!$B$14,$H$16+($H$17-$H$16)/(1+EXP($H$12*(IF(ISNUMBER(AM49),AM49,0)-$H$11)))),IF($H$8="TOP_PERCENT",IF((COUNTIF(INDEX(Данные!$A$7:$CV$106,0,MATCH($H$9,Данные!$A$6:$CV$6,0)),"&gt;"&amp;IF(ISNUMBER(AM49),AM49,0))+COUNTIFS(INDEX(Данные!$A$7:$CV$106,0,MATCH($H$9,Данные!$A$6:$CV$6,0)),IF(ISNUMBER(AM49),AM49,0),Данные!$A$7:$A$106,"&lt;"&amp;$A49)+1)/COUNT(INDEX(Данные!$A$7:$CV$106,0,MATCH($H$9,Данные!$A$6:$CV$6,0)))&lt;=$H$11,$H$14,$H$15),IF($H$8="MANUAL_MU",MAX(Настройки!$B$14,MIN(1,IF(ISNUMBER(AM49),AM49,0))),IF($H$8="COUNT_FLAG_RULE",IF(IF(ISNUMBER(AM49),AM49,0)&lt;=$H$11,$H$14,IF(IF(ISNUMBER(AM49),AM49,0)&gt;=$H$12,$H$15,IF(OR(LOWER(LEFT(BR49&amp;"",2))="да",BR49=1),$H$13,$H$15))),IF(OR(AND($H$8="YES_NO",OR(LOWER(LEFT(AM49&amp;"",2))="да",AM49=1)),AND($H$8="THRESHOLD_GE",IF(ISNUMBER(AM49),AM49,0)&gt;=$H$11),AND($H$8="THRESHOLD_GT",IF(ISNUMBER(AM49),AM49,0)&gt;$H$11),AND($H$8="THRESHOLD_LE",IF(ISNUMBER(AM49),AM49,0)&lt;=$H$11),AND($H$8="THRESHOLD_LT",IF(ISNUMBER(AM49),AM49,0)&lt;$H$11),AND($H$8="CHANGE_PCT_GE",IF(IF(ISNUMBER(BR49),BR49,0)=0,IF(ISNUMBER(AM49),AM49,0)&gt;0,(IF(ISNUMBER(AM49),AM49,0)-IF(ISNUMBER(BR49),BR49,0))/ABS(IF(ISNUMBER(BR49),BR49,0))&gt;=$H$11)),AND($H$8="CHANGE_ABS_GE",ABS(IF(ISNUMBER(AM49),AM49,0)-IF(ISNUMBER(BR49),BR49,0))&gt;=$H$11),AND($H$8="COUNT_LT",IF(ISNUMBER(AM49),AM49,0)&lt;$H$11),AND($H$8="COUNT_LE",IF(ISNUMBER(AM49),AM49,0)&lt;=$H$11),AND($H$8="AND_YES",OR(LOWER(LEFT(AM49&amp;"",2))="да",AM49=1),OR(LOWER(LEFT(BR49&amp;"",2))="да",BR49=1)),AND($H$8="OR_YES",OR(OR(LOWER(LEFT(AM49&amp;"",2))="да",AM49=1),OR(LOWER(LEFT(BR49&amp;"",2))="да",BR49=1)))),$H$14,$H$15))))))))))</f>
        <v/>
      </c>
      <c r="I49" s="19" t="str">
        <f>IF($A49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49="#FIELD",AN49="",AND(OR($I$8="CHANGE_PCT_GE",$I$8="CHANGE_ABS_GE",$I$8="COUNT_FLAG_RULE",$I$8="AND_YES",$I$8="OR_YES"),OR(BS49="#FIELD",BS49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49)))),IF($I$18="LOW_MU",MAX(Настройки!$B$14,$I$16),IF($I$18="NEUTRAL",Настройки!$B$15,IF($I$18="IGNORE","IGNORE",IF(OR(AN49="#FIELD",BS49="#FIELD"),"Поле не найдено","Недостаточно данных")))),IF($I$8="SIGMOID_INC",MAX(Настройки!$B$14,$I$16+($I$17-$I$16)/(1+EXP(-$I$12*(IF(ISNUMBER(AN49),AN49,0)-$I$11)))),IF($I$8="SIGMOID_DEC",MAX(Настройки!$B$14,$I$16+($I$17-$I$16)/(1+EXP($I$12*(IF(ISNUMBER(AN49),AN49,0)-$I$11)))),IF($I$8="TOP_PERCENT",IF((COUNTIF(INDEX(Данные!$A$7:$CV$106,0,MATCH($I$9,Данные!$A$6:$CV$6,0)),"&gt;"&amp;IF(ISNUMBER(AN49),AN49,0))+COUNTIFS(INDEX(Данные!$A$7:$CV$106,0,MATCH($I$9,Данные!$A$6:$CV$6,0)),IF(ISNUMBER(AN49),AN49,0),Данные!$A$7:$A$106,"&lt;"&amp;$A49)+1)/COUNT(INDEX(Данные!$A$7:$CV$106,0,MATCH($I$9,Данные!$A$6:$CV$6,0)))&lt;=$I$11,$I$14,$I$15),IF($I$8="MANUAL_MU",MAX(Настройки!$B$14,MIN(1,IF(ISNUMBER(AN49),AN49,0))),IF($I$8="COUNT_FLAG_RULE",IF(IF(ISNUMBER(AN49),AN49,0)&lt;=$I$11,$I$14,IF(IF(ISNUMBER(AN49),AN49,0)&gt;=$I$12,$I$15,IF(OR(LOWER(LEFT(BS49&amp;"",2))="да",BS49=1),$I$13,$I$15))),IF(OR(AND($I$8="YES_NO",OR(LOWER(LEFT(AN49&amp;"",2))="да",AN49=1)),AND($I$8="THRESHOLD_GE",IF(ISNUMBER(AN49),AN49,0)&gt;=$I$11),AND($I$8="THRESHOLD_GT",IF(ISNUMBER(AN49),AN49,0)&gt;$I$11),AND($I$8="THRESHOLD_LE",IF(ISNUMBER(AN49),AN49,0)&lt;=$I$11),AND($I$8="THRESHOLD_LT",IF(ISNUMBER(AN49),AN49,0)&lt;$I$11),AND($I$8="CHANGE_PCT_GE",IF(IF(ISNUMBER(BS49),BS49,0)=0,IF(ISNUMBER(AN49),AN49,0)&gt;0,(IF(ISNUMBER(AN49),AN49,0)-IF(ISNUMBER(BS49),BS49,0))/ABS(IF(ISNUMBER(BS49),BS49,0))&gt;=$I$11)),AND($I$8="CHANGE_ABS_GE",ABS(IF(ISNUMBER(AN49),AN49,0)-IF(ISNUMBER(BS49),BS49,0))&gt;=$I$11),AND($I$8="COUNT_LT",IF(ISNUMBER(AN49),AN49,0)&lt;$I$11),AND($I$8="COUNT_LE",IF(ISNUMBER(AN49),AN49,0)&lt;=$I$11),AND($I$8="AND_YES",OR(LOWER(LEFT(AN49&amp;"",2))="да",AN49=1),OR(LOWER(LEFT(BS49&amp;"",2))="да",BS49=1)),AND($I$8="OR_YES",OR(OR(LOWER(LEFT(AN49&amp;"",2))="да",AN49=1),OR(LOWER(LEFT(BS49&amp;"",2))="да",BS49=1)))),$I$14,$I$15))))))))))</f>
        <v/>
      </c>
      <c r="J49" s="19" t="str">
        <f>IF($A49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49="#FIELD",AO49="",AND(OR($J$8="CHANGE_PCT_GE",$J$8="CHANGE_ABS_GE",$J$8="COUNT_FLAG_RULE",$J$8="AND_YES",$J$8="OR_YES"),OR(BT49="#FIELD",BT49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49)))),IF($J$18="LOW_MU",MAX(Настройки!$B$14,$J$16),IF($J$18="NEUTRAL",Настройки!$B$15,IF($J$18="IGNORE","IGNORE",IF(OR(AO49="#FIELD",BT49="#FIELD"),"Поле не найдено","Недостаточно данных")))),IF($J$8="SIGMOID_INC",MAX(Настройки!$B$14,$J$16+($J$17-$J$16)/(1+EXP(-$J$12*(IF(ISNUMBER(AO49),AO49,0)-$J$11)))),IF($J$8="SIGMOID_DEC",MAX(Настройки!$B$14,$J$16+($J$17-$J$16)/(1+EXP($J$12*(IF(ISNUMBER(AO49),AO49,0)-$J$11)))),IF($J$8="TOP_PERCENT",IF((COUNTIF(INDEX(Данные!$A$7:$CV$106,0,MATCH($J$9,Данные!$A$6:$CV$6,0)),"&gt;"&amp;IF(ISNUMBER(AO49),AO49,0))+COUNTIFS(INDEX(Данные!$A$7:$CV$106,0,MATCH($J$9,Данные!$A$6:$CV$6,0)),IF(ISNUMBER(AO49),AO49,0),Данные!$A$7:$A$106,"&lt;"&amp;$A49)+1)/COUNT(INDEX(Данные!$A$7:$CV$106,0,MATCH($J$9,Данные!$A$6:$CV$6,0)))&lt;=$J$11,$J$14,$J$15),IF($J$8="MANUAL_MU",MAX(Настройки!$B$14,MIN(1,IF(ISNUMBER(AO49),AO49,0))),IF($J$8="COUNT_FLAG_RULE",IF(IF(ISNUMBER(AO49),AO49,0)&lt;=$J$11,$J$14,IF(IF(ISNUMBER(AO49),AO49,0)&gt;=$J$12,$J$15,IF(OR(LOWER(LEFT(BT49&amp;"",2))="да",BT49=1),$J$13,$J$15))),IF(OR(AND($J$8="YES_NO",OR(LOWER(LEFT(AO49&amp;"",2))="да",AO49=1)),AND($J$8="THRESHOLD_GE",IF(ISNUMBER(AO49),AO49,0)&gt;=$J$11),AND($J$8="THRESHOLD_GT",IF(ISNUMBER(AO49),AO49,0)&gt;$J$11),AND($J$8="THRESHOLD_LE",IF(ISNUMBER(AO49),AO49,0)&lt;=$J$11),AND($J$8="THRESHOLD_LT",IF(ISNUMBER(AO49),AO49,0)&lt;$J$11),AND($J$8="CHANGE_PCT_GE",IF(IF(ISNUMBER(BT49),BT49,0)=0,IF(ISNUMBER(AO49),AO49,0)&gt;0,(IF(ISNUMBER(AO49),AO49,0)-IF(ISNUMBER(BT49),BT49,0))/ABS(IF(ISNUMBER(BT49),BT49,0))&gt;=$J$11)),AND($J$8="CHANGE_ABS_GE",ABS(IF(ISNUMBER(AO49),AO49,0)-IF(ISNUMBER(BT49),BT49,0))&gt;=$J$11),AND($J$8="COUNT_LT",IF(ISNUMBER(AO49),AO49,0)&lt;$J$11),AND($J$8="COUNT_LE",IF(ISNUMBER(AO49),AO49,0)&lt;=$J$11),AND($J$8="AND_YES",OR(LOWER(LEFT(AO49&amp;"",2))="да",AO49=1),OR(LOWER(LEFT(BT49&amp;"",2))="да",BT49=1)),AND($J$8="OR_YES",OR(OR(LOWER(LEFT(AO49&amp;"",2))="да",AO49=1),OR(LOWER(LEFT(BT49&amp;"",2))="да",BT49=1)))),$J$14,$J$15))))))))))</f>
        <v/>
      </c>
      <c r="K49" s="19" t="str">
        <f>IF($A49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49="#FIELD",AP49="",AND(OR($K$8="CHANGE_PCT_GE",$K$8="CHANGE_ABS_GE",$K$8="COUNT_FLAG_RULE",$K$8="AND_YES",$K$8="OR_YES"),OR(BU49="#FIELD",BU49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49)))),IF($K$18="LOW_MU",MAX(Настройки!$B$14,$K$16),IF($K$18="NEUTRAL",Настройки!$B$15,IF($K$18="IGNORE","IGNORE",IF(OR(AP49="#FIELD",BU49="#FIELD"),"Поле не найдено","Недостаточно данных")))),IF($K$8="SIGMOID_INC",MAX(Настройки!$B$14,$K$16+($K$17-$K$16)/(1+EXP(-$K$12*(IF(ISNUMBER(AP49),AP49,0)-$K$11)))),IF($K$8="SIGMOID_DEC",MAX(Настройки!$B$14,$K$16+($K$17-$K$16)/(1+EXP($K$12*(IF(ISNUMBER(AP49),AP49,0)-$K$11)))),IF($K$8="TOP_PERCENT",IF((COUNTIF(INDEX(Данные!$A$7:$CV$106,0,MATCH($K$9,Данные!$A$6:$CV$6,0)),"&gt;"&amp;IF(ISNUMBER(AP49),AP49,0))+COUNTIFS(INDEX(Данные!$A$7:$CV$106,0,MATCH($K$9,Данные!$A$6:$CV$6,0)),IF(ISNUMBER(AP49),AP49,0),Данные!$A$7:$A$106,"&lt;"&amp;$A49)+1)/COUNT(INDEX(Данные!$A$7:$CV$106,0,MATCH($K$9,Данные!$A$6:$CV$6,0)))&lt;=$K$11,$K$14,$K$15),IF($K$8="MANUAL_MU",MAX(Настройки!$B$14,MIN(1,IF(ISNUMBER(AP49),AP49,0))),IF($K$8="COUNT_FLAG_RULE",IF(IF(ISNUMBER(AP49),AP49,0)&lt;=$K$11,$K$14,IF(IF(ISNUMBER(AP49),AP49,0)&gt;=$K$12,$K$15,IF(OR(LOWER(LEFT(BU49&amp;"",2))="да",BU49=1),$K$13,$K$15))),IF(OR(AND($K$8="YES_NO",OR(LOWER(LEFT(AP49&amp;"",2))="да",AP49=1)),AND($K$8="THRESHOLD_GE",IF(ISNUMBER(AP49),AP49,0)&gt;=$K$11),AND($K$8="THRESHOLD_GT",IF(ISNUMBER(AP49),AP49,0)&gt;$K$11),AND($K$8="THRESHOLD_LE",IF(ISNUMBER(AP49),AP49,0)&lt;=$K$11),AND($K$8="THRESHOLD_LT",IF(ISNUMBER(AP49),AP49,0)&lt;$K$11),AND($K$8="CHANGE_PCT_GE",IF(IF(ISNUMBER(BU49),BU49,0)=0,IF(ISNUMBER(AP49),AP49,0)&gt;0,(IF(ISNUMBER(AP49),AP49,0)-IF(ISNUMBER(BU49),BU49,0))/ABS(IF(ISNUMBER(BU49),BU49,0))&gt;=$K$11)),AND($K$8="CHANGE_ABS_GE",ABS(IF(ISNUMBER(AP49),AP49,0)-IF(ISNUMBER(BU49),BU49,0))&gt;=$K$11),AND($K$8="COUNT_LT",IF(ISNUMBER(AP49),AP49,0)&lt;$K$11),AND($K$8="COUNT_LE",IF(ISNUMBER(AP49),AP49,0)&lt;=$K$11),AND($K$8="AND_YES",OR(LOWER(LEFT(AP49&amp;"",2))="да",AP49=1),OR(LOWER(LEFT(BU49&amp;"",2))="да",BU49=1)),AND($K$8="OR_YES",OR(OR(LOWER(LEFT(AP49&amp;"",2))="да",AP49=1),OR(LOWER(LEFT(BU49&amp;"",2))="да",BU49=1)))),$K$14,$K$15))))))))))</f>
        <v/>
      </c>
      <c r="L49" s="19" t="str">
        <f>IF($A49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49="#FIELD",AQ49="",AND(OR($L$8="CHANGE_PCT_GE",$L$8="CHANGE_ABS_GE",$L$8="COUNT_FLAG_RULE",$L$8="AND_YES",$L$8="OR_YES"),OR(BV49="#FIELD",BV49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49)))),IF($L$18="LOW_MU",MAX(Настройки!$B$14,$L$16),IF($L$18="NEUTRAL",Настройки!$B$15,IF($L$18="IGNORE","IGNORE",IF(OR(AQ49="#FIELD",BV49="#FIELD"),"Поле не найдено","Недостаточно данных")))),IF($L$8="SIGMOID_INC",MAX(Настройки!$B$14,$L$16+($L$17-$L$16)/(1+EXP(-$L$12*(IF(ISNUMBER(AQ49),AQ49,0)-$L$11)))),IF($L$8="SIGMOID_DEC",MAX(Настройки!$B$14,$L$16+($L$17-$L$16)/(1+EXP($L$12*(IF(ISNUMBER(AQ49),AQ49,0)-$L$11)))),IF($L$8="TOP_PERCENT",IF((COUNTIF(INDEX(Данные!$A$7:$CV$106,0,MATCH($L$9,Данные!$A$6:$CV$6,0)),"&gt;"&amp;IF(ISNUMBER(AQ49),AQ49,0))+COUNTIFS(INDEX(Данные!$A$7:$CV$106,0,MATCH($L$9,Данные!$A$6:$CV$6,0)),IF(ISNUMBER(AQ49),AQ49,0),Данные!$A$7:$A$106,"&lt;"&amp;$A49)+1)/COUNT(INDEX(Данные!$A$7:$CV$106,0,MATCH($L$9,Данные!$A$6:$CV$6,0)))&lt;=$L$11,$L$14,$L$15),IF($L$8="MANUAL_MU",MAX(Настройки!$B$14,MIN(1,IF(ISNUMBER(AQ49),AQ49,0))),IF($L$8="COUNT_FLAG_RULE",IF(IF(ISNUMBER(AQ49),AQ49,0)&lt;=$L$11,$L$14,IF(IF(ISNUMBER(AQ49),AQ49,0)&gt;=$L$12,$L$15,IF(OR(LOWER(LEFT(BV49&amp;"",2))="да",BV49=1),$L$13,$L$15))),IF(OR(AND($L$8="YES_NO",OR(LOWER(LEFT(AQ49&amp;"",2))="да",AQ49=1)),AND($L$8="THRESHOLD_GE",IF(ISNUMBER(AQ49),AQ49,0)&gt;=$L$11),AND($L$8="THRESHOLD_GT",IF(ISNUMBER(AQ49),AQ49,0)&gt;$L$11),AND($L$8="THRESHOLD_LE",IF(ISNUMBER(AQ49),AQ49,0)&lt;=$L$11),AND($L$8="THRESHOLD_LT",IF(ISNUMBER(AQ49),AQ49,0)&lt;$L$11),AND($L$8="CHANGE_PCT_GE",IF(IF(ISNUMBER(BV49),BV49,0)=0,IF(ISNUMBER(AQ49),AQ49,0)&gt;0,(IF(ISNUMBER(AQ49),AQ49,0)-IF(ISNUMBER(BV49),BV49,0))/ABS(IF(ISNUMBER(BV49),BV49,0))&gt;=$L$11)),AND($L$8="CHANGE_ABS_GE",ABS(IF(ISNUMBER(AQ49),AQ49,0)-IF(ISNUMBER(BV49),BV49,0))&gt;=$L$11),AND($L$8="COUNT_LT",IF(ISNUMBER(AQ49),AQ49,0)&lt;$L$11),AND($L$8="COUNT_LE",IF(ISNUMBER(AQ49),AQ49,0)&lt;=$L$11),AND($L$8="AND_YES",OR(LOWER(LEFT(AQ49&amp;"",2))="да",AQ49=1),OR(LOWER(LEFT(BV49&amp;"",2))="да",BV49=1)),AND($L$8="OR_YES",OR(OR(LOWER(LEFT(AQ49&amp;"",2))="да",AQ49=1),OR(LOWER(LEFT(BV49&amp;"",2))="да",BV49=1)))),$L$14,$L$15))))))))))</f>
        <v/>
      </c>
      <c r="M49" s="19" t="str">
        <f>IF($A49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49="#FIELD",AR49="",AND(OR($M$8="CHANGE_PCT_GE",$M$8="CHANGE_ABS_GE",$M$8="COUNT_FLAG_RULE",$M$8="AND_YES",$M$8="OR_YES"),OR(BW49="#FIELD",BW49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49)))),IF($M$18="LOW_MU",MAX(Настройки!$B$14,$M$16),IF($M$18="NEUTRAL",Настройки!$B$15,IF($M$18="IGNORE","IGNORE",IF(OR(AR49="#FIELD",BW49="#FIELD"),"Поле не найдено","Недостаточно данных")))),IF($M$8="SIGMOID_INC",MAX(Настройки!$B$14,$M$16+($M$17-$M$16)/(1+EXP(-$M$12*(IF(ISNUMBER(AR49),AR49,0)-$M$11)))),IF($M$8="SIGMOID_DEC",MAX(Настройки!$B$14,$M$16+($M$17-$M$16)/(1+EXP($M$12*(IF(ISNUMBER(AR49),AR49,0)-$M$11)))),IF($M$8="TOP_PERCENT",IF((COUNTIF(INDEX(Данные!$A$7:$CV$106,0,MATCH($M$9,Данные!$A$6:$CV$6,0)),"&gt;"&amp;IF(ISNUMBER(AR49),AR49,0))+COUNTIFS(INDEX(Данные!$A$7:$CV$106,0,MATCH($M$9,Данные!$A$6:$CV$6,0)),IF(ISNUMBER(AR49),AR49,0),Данные!$A$7:$A$106,"&lt;"&amp;$A49)+1)/COUNT(INDEX(Данные!$A$7:$CV$106,0,MATCH($M$9,Данные!$A$6:$CV$6,0)))&lt;=$M$11,$M$14,$M$15),IF($M$8="MANUAL_MU",MAX(Настройки!$B$14,MIN(1,IF(ISNUMBER(AR49),AR49,0))),IF($M$8="COUNT_FLAG_RULE",IF(IF(ISNUMBER(AR49),AR49,0)&lt;=$M$11,$M$14,IF(IF(ISNUMBER(AR49),AR49,0)&gt;=$M$12,$M$15,IF(OR(LOWER(LEFT(BW49&amp;"",2))="да",BW49=1),$M$13,$M$15))),IF(OR(AND($M$8="YES_NO",OR(LOWER(LEFT(AR49&amp;"",2))="да",AR49=1)),AND($M$8="THRESHOLD_GE",IF(ISNUMBER(AR49),AR49,0)&gt;=$M$11),AND($M$8="THRESHOLD_GT",IF(ISNUMBER(AR49),AR49,0)&gt;$M$11),AND($M$8="THRESHOLD_LE",IF(ISNUMBER(AR49),AR49,0)&lt;=$M$11),AND($M$8="THRESHOLD_LT",IF(ISNUMBER(AR49),AR49,0)&lt;$M$11),AND($M$8="CHANGE_PCT_GE",IF(IF(ISNUMBER(BW49),BW49,0)=0,IF(ISNUMBER(AR49),AR49,0)&gt;0,(IF(ISNUMBER(AR49),AR49,0)-IF(ISNUMBER(BW49),BW49,0))/ABS(IF(ISNUMBER(BW49),BW49,0))&gt;=$M$11)),AND($M$8="CHANGE_ABS_GE",ABS(IF(ISNUMBER(AR49),AR49,0)-IF(ISNUMBER(BW49),BW49,0))&gt;=$M$11),AND($M$8="COUNT_LT",IF(ISNUMBER(AR49),AR49,0)&lt;$M$11),AND($M$8="COUNT_LE",IF(ISNUMBER(AR49),AR49,0)&lt;=$M$11),AND($M$8="AND_YES",OR(LOWER(LEFT(AR49&amp;"",2))="да",AR49=1),OR(LOWER(LEFT(BW49&amp;"",2))="да",BW49=1)),AND($M$8="OR_YES",OR(OR(LOWER(LEFT(AR49&amp;"",2))="да",AR49=1),OR(LOWER(LEFT(BW49&amp;"",2))="да",BW49=1)))),$M$14,$M$15))))))))))</f>
        <v/>
      </c>
      <c r="N49" s="19" t="str">
        <f>IF($A49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49="#FIELD",AS49="",AND(OR($N$8="CHANGE_PCT_GE",$N$8="CHANGE_ABS_GE",$N$8="COUNT_FLAG_RULE",$N$8="AND_YES",$N$8="OR_YES"),OR(BX49="#FIELD",BX49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49)))),IF($N$18="LOW_MU",MAX(Настройки!$B$14,$N$16),IF($N$18="NEUTRAL",Настройки!$B$15,IF($N$18="IGNORE","IGNORE",IF(OR(AS49="#FIELD",BX49="#FIELD"),"Поле не найдено","Недостаточно данных")))),IF($N$8="SIGMOID_INC",MAX(Настройки!$B$14,$N$16+($N$17-$N$16)/(1+EXP(-$N$12*(IF(ISNUMBER(AS49),AS49,0)-$N$11)))),IF($N$8="SIGMOID_DEC",MAX(Настройки!$B$14,$N$16+($N$17-$N$16)/(1+EXP($N$12*(IF(ISNUMBER(AS49),AS49,0)-$N$11)))),IF($N$8="TOP_PERCENT",IF((COUNTIF(INDEX(Данные!$A$7:$CV$106,0,MATCH($N$9,Данные!$A$6:$CV$6,0)),"&gt;"&amp;IF(ISNUMBER(AS49),AS49,0))+COUNTIFS(INDEX(Данные!$A$7:$CV$106,0,MATCH($N$9,Данные!$A$6:$CV$6,0)),IF(ISNUMBER(AS49),AS49,0),Данные!$A$7:$A$106,"&lt;"&amp;$A49)+1)/COUNT(INDEX(Данные!$A$7:$CV$106,0,MATCH($N$9,Данные!$A$6:$CV$6,0)))&lt;=$N$11,$N$14,$N$15),IF($N$8="MANUAL_MU",MAX(Настройки!$B$14,MIN(1,IF(ISNUMBER(AS49),AS49,0))),IF($N$8="COUNT_FLAG_RULE",IF(IF(ISNUMBER(AS49),AS49,0)&lt;=$N$11,$N$14,IF(IF(ISNUMBER(AS49),AS49,0)&gt;=$N$12,$N$15,IF(OR(LOWER(LEFT(BX49&amp;"",2))="да",BX49=1),$N$13,$N$15))),IF(OR(AND($N$8="YES_NO",OR(LOWER(LEFT(AS49&amp;"",2))="да",AS49=1)),AND($N$8="THRESHOLD_GE",IF(ISNUMBER(AS49),AS49,0)&gt;=$N$11),AND($N$8="THRESHOLD_GT",IF(ISNUMBER(AS49),AS49,0)&gt;$N$11),AND($N$8="THRESHOLD_LE",IF(ISNUMBER(AS49),AS49,0)&lt;=$N$11),AND($N$8="THRESHOLD_LT",IF(ISNUMBER(AS49),AS49,0)&lt;$N$11),AND($N$8="CHANGE_PCT_GE",IF(IF(ISNUMBER(BX49),BX49,0)=0,IF(ISNUMBER(AS49),AS49,0)&gt;0,(IF(ISNUMBER(AS49),AS49,0)-IF(ISNUMBER(BX49),BX49,0))/ABS(IF(ISNUMBER(BX49),BX49,0))&gt;=$N$11)),AND($N$8="CHANGE_ABS_GE",ABS(IF(ISNUMBER(AS49),AS49,0)-IF(ISNUMBER(BX49),BX49,0))&gt;=$N$11),AND($N$8="COUNT_LT",IF(ISNUMBER(AS49),AS49,0)&lt;$N$11),AND($N$8="COUNT_LE",IF(ISNUMBER(AS49),AS49,0)&lt;=$N$11),AND($N$8="AND_YES",OR(LOWER(LEFT(AS49&amp;"",2))="да",AS49=1),OR(LOWER(LEFT(BX49&amp;"",2))="да",BX49=1)),AND($N$8="OR_YES",OR(OR(LOWER(LEFT(AS49&amp;"",2))="да",AS49=1),OR(LOWER(LEFT(BX49&amp;"",2))="да",BX49=1)))),$N$14,$N$15))))))))))</f>
        <v/>
      </c>
      <c r="O49" s="19" t="str">
        <f>IF($A49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49="#FIELD",AT49="",AND(OR($O$8="CHANGE_PCT_GE",$O$8="CHANGE_ABS_GE",$O$8="COUNT_FLAG_RULE",$O$8="AND_YES",$O$8="OR_YES"),OR(BY49="#FIELD",BY49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49)))),IF($O$18="LOW_MU",MAX(Настройки!$B$14,$O$16),IF($O$18="NEUTRAL",Настройки!$B$15,IF($O$18="IGNORE","IGNORE",IF(OR(AT49="#FIELD",BY49="#FIELD"),"Поле не найдено","Недостаточно данных")))),IF($O$8="SIGMOID_INC",MAX(Настройки!$B$14,$O$16+($O$17-$O$16)/(1+EXP(-$O$12*(IF(ISNUMBER(AT49),AT49,0)-$O$11)))),IF($O$8="SIGMOID_DEC",MAX(Настройки!$B$14,$O$16+($O$17-$O$16)/(1+EXP($O$12*(IF(ISNUMBER(AT49),AT49,0)-$O$11)))),IF($O$8="TOP_PERCENT",IF((COUNTIF(INDEX(Данные!$A$7:$CV$106,0,MATCH($O$9,Данные!$A$6:$CV$6,0)),"&gt;"&amp;IF(ISNUMBER(AT49),AT49,0))+COUNTIFS(INDEX(Данные!$A$7:$CV$106,0,MATCH($O$9,Данные!$A$6:$CV$6,0)),IF(ISNUMBER(AT49),AT49,0),Данные!$A$7:$A$106,"&lt;"&amp;$A49)+1)/COUNT(INDEX(Данные!$A$7:$CV$106,0,MATCH($O$9,Данные!$A$6:$CV$6,0)))&lt;=$O$11,$O$14,$O$15),IF($O$8="MANUAL_MU",MAX(Настройки!$B$14,MIN(1,IF(ISNUMBER(AT49),AT49,0))),IF($O$8="COUNT_FLAG_RULE",IF(IF(ISNUMBER(AT49),AT49,0)&lt;=$O$11,$O$14,IF(IF(ISNUMBER(AT49),AT49,0)&gt;=$O$12,$O$15,IF(OR(LOWER(LEFT(BY49&amp;"",2))="да",BY49=1),$O$13,$O$15))),IF(OR(AND($O$8="YES_NO",OR(LOWER(LEFT(AT49&amp;"",2))="да",AT49=1)),AND($O$8="THRESHOLD_GE",IF(ISNUMBER(AT49),AT49,0)&gt;=$O$11),AND($O$8="THRESHOLD_GT",IF(ISNUMBER(AT49),AT49,0)&gt;$O$11),AND($O$8="THRESHOLD_LE",IF(ISNUMBER(AT49),AT49,0)&lt;=$O$11),AND($O$8="THRESHOLD_LT",IF(ISNUMBER(AT49),AT49,0)&lt;$O$11),AND($O$8="CHANGE_PCT_GE",IF(IF(ISNUMBER(BY49),BY49,0)=0,IF(ISNUMBER(AT49),AT49,0)&gt;0,(IF(ISNUMBER(AT49),AT49,0)-IF(ISNUMBER(BY49),BY49,0))/ABS(IF(ISNUMBER(BY49),BY49,0))&gt;=$O$11)),AND($O$8="CHANGE_ABS_GE",ABS(IF(ISNUMBER(AT49),AT49,0)-IF(ISNUMBER(BY49),BY49,0))&gt;=$O$11),AND($O$8="COUNT_LT",IF(ISNUMBER(AT49),AT49,0)&lt;$O$11),AND($O$8="COUNT_LE",IF(ISNUMBER(AT49),AT49,0)&lt;=$O$11),AND($O$8="AND_YES",OR(LOWER(LEFT(AT49&amp;"",2))="да",AT49=1),OR(LOWER(LEFT(BY49&amp;"",2))="да",BY49=1)),AND($O$8="OR_YES",OR(OR(LOWER(LEFT(AT49&amp;"",2))="да",AT49=1),OR(LOWER(LEFT(BY49&amp;"",2))="да",BY49=1)))),$O$14,$O$15))))))))))</f>
        <v/>
      </c>
      <c r="P49" s="19" t="str">
        <f>IF($A49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49="#FIELD",AU49="",AND(OR($P$8="CHANGE_PCT_GE",$P$8="CHANGE_ABS_GE",$P$8="COUNT_FLAG_RULE",$P$8="AND_YES",$P$8="OR_YES"),OR(BZ49="#FIELD",BZ49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49)))),IF($P$18="LOW_MU",MAX(Настройки!$B$14,$P$16),IF($P$18="NEUTRAL",Настройки!$B$15,IF($P$18="IGNORE","IGNORE",IF(OR(AU49="#FIELD",BZ49="#FIELD"),"Поле не найдено","Недостаточно данных")))),IF($P$8="SIGMOID_INC",MAX(Настройки!$B$14,$P$16+($P$17-$P$16)/(1+EXP(-$P$12*(IF(ISNUMBER(AU49),AU49,0)-$P$11)))),IF($P$8="SIGMOID_DEC",MAX(Настройки!$B$14,$P$16+($P$17-$P$16)/(1+EXP($P$12*(IF(ISNUMBER(AU49),AU49,0)-$P$11)))),IF($P$8="TOP_PERCENT",IF((COUNTIF(INDEX(Данные!$A$7:$CV$106,0,MATCH($P$9,Данные!$A$6:$CV$6,0)),"&gt;"&amp;IF(ISNUMBER(AU49),AU49,0))+COUNTIFS(INDEX(Данные!$A$7:$CV$106,0,MATCH($P$9,Данные!$A$6:$CV$6,0)),IF(ISNUMBER(AU49),AU49,0),Данные!$A$7:$A$106,"&lt;"&amp;$A49)+1)/COUNT(INDEX(Данные!$A$7:$CV$106,0,MATCH($P$9,Данные!$A$6:$CV$6,0)))&lt;=$P$11,$P$14,$P$15),IF($P$8="MANUAL_MU",MAX(Настройки!$B$14,MIN(1,IF(ISNUMBER(AU49),AU49,0))),IF($P$8="COUNT_FLAG_RULE",IF(IF(ISNUMBER(AU49),AU49,0)&lt;=$P$11,$P$14,IF(IF(ISNUMBER(AU49),AU49,0)&gt;=$P$12,$P$15,IF(OR(LOWER(LEFT(BZ49&amp;"",2))="да",BZ49=1),$P$13,$P$15))),IF(OR(AND($P$8="YES_NO",OR(LOWER(LEFT(AU49&amp;"",2))="да",AU49=1)),AND($P$8="THRESHOLD_GE",IF(ISNUMBER(AU49),AU49,0)&gt;=$P$11),AND($P$8="THRESHOLD_GT",IF(ISNUMBER(AU49),AU49,0)&gt;$P$11),AND($P$8="THRESHOLD_LE",IF(ISNUMBER(AU49),AU49,0)&lt;=$P$11),AND($P$8="THRESHOLD_LT",IF(ISNUMBER(AU49),AU49,0)&lt;$P$11),AND($P$8="CHANGE_PCT_GE",IF(IF(ISNUMBER(BZ49),BZ49,0)=0,IF(ISNUMBER(AU49),AU49,0)&gt;0,(IF(ISNUMBER(AU49),AU49,0)-IF(ISNUMBER(BZ49),BZ49,0))/ABS(IF(ISNUMBER(BZ49),BZ49,0))&gt;=$P$11)),AND($P$8="CHANGE_ABS_GE",ABS(IF(ISNUMBER(AU49),AU49,0)-IF(ISNUMBER(BZ49),BZ49,0))&gt;=$P$11),AND($P$8="COUNT_LT",IF(ISNUMBER(AU49),AU49,0)&lt;$P$11),AND($P$8="COUNT_LE",IF(ISNUMBER(AU49),AU49,0)&lt;=$P$11),AND($P$8="AND_YES",OR(LOWER(LEFT(AU49&amp;"",2))="да",AU49=1),OR(LOWER(LEFT(BZ49&amp;"",2))="да",BZ49=1)),AND($P$8="OR_YES",OR(OR(LOWER(LEFT(AU49&amp;"",2))="да",AU49=1),OR(LOWER(LEFT(BZ49&amp;"",2))="да",BZ49=1)))),$P$14,$P$15))))))))))</f>
        <v/>
      </c>
      <c r="Q49" s="19" t="str">
        <f>IF($A49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49="#FIELD",AV49="",AND(OR($Q$8="CHANGE_PCT_GE",$Q$8="CHANGE_ABS_GE",$Q$8="COUNT_FLAG_RULE",$Q$8="AND_YES",$Q$8="OR_YES"),OR(CA49="#FIELD",CA49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49)))),IF($Q$18="LOW_MU",MAX(Настройки!$B$14,$Q$16),IF($Q$18="NEUTRAL",Настройки!$B$15,IF($Q$18="IGNORE","IGNORE",IF(OR(AV49="#FIELD",CA49="#FIELD"),"Поле не найдено","Недостаточно данных")))),IF($Q$8="SIGMOID_INC",MAX(Настройки!$B$14,$Q$16+($Q$17-$Q$16)/(1+EXP(-$Q$12*(IF(ISNUMBER(AV49),AV49,0)-$Q$11)))),IF($Q$8="SIGMOID_DEC",MAX(Настройки!$B$14,$Q$16+($Q$17-$Q$16)/(1+EXP($Q$12*(IF(ISNUMBER(AV49),AV49,0)-$Q$11)))),IF($Q$8="TOP_PERCENT",IF((COUNTIF(INDEX(Данные!$A$7:$CV$106,0,MATCH($Q$9,Данные!$A$6:$CV$6,0)),"&gt;"&amp;IF(ISNUMBER(AV49),AV49,0))+COUNTIFS(INDEX(Данные!$A$7:$CV$106,0,MATCH($Q$9,Данные!$A$6:$CV$6,0)),IF(ISNUMBER(AV49),AV49,0),Данные!$A$7:$A$106,"&lt;"&amp;$A49)+1)/COUNT(INDEX(Данные!$A$7:$CV$106,0,MATCH($Q$9,Данные!$A$6:$CV$6,0)))&lt;=$Q$11,$Q$14,$Q$15),IF($Q$8="MANUAL_MU",MAX(Настройки!$B$14,MIN(1,IF(ISNUMBER(AV49),AV49,0))),IF($Q$8="COUNT_FLAG_RULE",IF(IF(ISNUMBER(AV49),AV49,0)&lt;=$Q$11,$Q$14,IF(IF(ISNUMBER(AV49),AV49,0)&gt;=$Q$12,$Q$15,IF(OR(LOWER(LEFT(CA49&amp;"",2))="да",CA49=1),$Q$13,$Q$15))),IF(OR(AND($Q$8="YES_NO",OR(LOWER(LEFT(AV49&amp;"",2))="да",AV49=1)),AND($Q$8="THRESHOLD_GE",IF(ISNUMBER(AV49),AV49,0)&gt;=$Q$11),AND($Q$8="THRESHOLD_GT",IF(ISNUMBER(AV49),AV49,0)&gt;$Q$11),AND($Q$8="THRESHOLD_LE",IF(ISNUMBER(AV49),AV49,0)&lt;=$Q$11),AND($Q$8="THRESHOLD_LT",IF(ISNUMBER(AV49),AV49,0)&lt;$Q$11),AND($Q$8="CHANGE_PCT_GE",IF(IF(ISNUMBER(CA49),CA49,0)=0,IF(ISNUMBER(AV49),AV49,0)&gt;0,(IF(ISNUMBER(AV49),AV49,0)-IF(ISNUMBER(CA49),CA49,0))/ABS(IF(ISNUMBER(CA49),CA49,0))&gt;=$Q$11)),AND($Q$8="CHANGE_ABS_GE",ABS(IF(ISNUMBER(AV49),AV49,0)-IF(ISNUMBER(CA49),CA49,0))&gt;=$Q$11),AND($Q$8="COUNT_LT",IF(ISNUMBER(AV49),AV49,0)&lt;$Q$11),AND($Q$8="COUNT_LE",IF(ISNUMBER(AV49),AV49,0)&lt;=$Q$11),AND($Q$8="AND_YES",OR(LOWER(LEFT(AV49&amp;"",2))="да",AV49=1),OR(LOWER(LEFT(CA49&amp;"",2))="да",CA49=1)),AND($Q$8="OR_YES",OR(OR(LOWER(LEFT(AV49&amp;"",2))="да",AV49=1),OR(LOWER(LEFT(CA49&amp;"",2))="да",CA49=1)))),$Q$14,$Q$15))))))))))</f>
        <v/>
      </c>
      <c r="R49" s="69" t="str">
        <f>IF($A49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49="#FIELD",AW49="",AND(OR($R$8="CHANGE_PCT_GE",$R$8="CHANGE_ABS_GE",$R$8="COUNT_FLAG_RULE",$R$8="AND_YES",$R$8="OR_YES"),OR(CB49="#FIELD",CB49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49)))),IF($R$18="LOW_MU",MAX(Настройки!$B$14,$R$16),IF($R$18="NEUTRAL",Настройки!$B$15,IF($R$18="IGNORE","IGNORE",IF(OR(AW49="#FIELD",CB49="#FIELD"),"Поле не найдено","Недостаточно данных")))),IF($R$8="SIGMOID_INC",MAX(Настройки!$B$14,$R$16+($R$17-$R$16)/(1+EXP(-$R$12*(IF(ISNUMBER(AW49),AW49,0)-$R$11)))),IF($R$8="SIGMOID_DEC",MAX(Настройки!$B$14,$R$16+($R$17-$R$16)/(1+EXP($R$12*(IF(ISNUMBER(AW49),AW49,0)-$R$11)))),IF($R$8="TOP_PERCENT",IF((COUNTIF(INDEX(Данные!$A$7:$CV$106,0,MATCH($R$9,Данные!$A$6:$CV$6,0)),"&gt;"&amp;IF(ISNUMBER(AW49),AW49,0))+COUNTIFS(INDEX(Данные!$A$7:$CV$106,0,MATCH($R$9,Данные!$A$6:$CV$6,0)),IF(ISNUMBER(AW49),AW49,0),Данные!$A$7:$A$106,"&lt;"&amp;$A49)+1)/COUNT(INDEX(Данные!$A$7:$CV$106,0,MATCH($R$9,Данные!$A$6:$CV$6,0)))&lt;=$R$11,$R$14,$R$15),IF($R$8="MANUAL_MU",MAX(Настройки!$B$14,MIN(1,IF(ISNUMBER(AW49),AW49,0))),IF($R$8="COUNT_FLAG_RULE",IF(IF(ISNUMBER(AW49),AW49,0)&lt;=$R$11,$R$14,IF(IF(ISNUMBER(AW49),AW49,0)&gt;=$R$12,$R$15,IF(OR(LOWER(LEFT(CB49&amp;"",2))="да",CB49=1),$R$13,$R$15))),IF(OR(AND($R$8="YES_NO",OR(LOWER(LEFT(AW49&amp;"",2))="да",AW49=1)),AND($R$8="THRESHOLD_GE",IF(ISNUMBER(AW49),AW49,0)&gt;=$R$11),AND($R$8="THRESHOLD_GT",IF(ISNUMBER(AW49),AW49,0)&gt;$R$11),AND($R$8="THRESHOLD_LE",IF(ISNUMBER(AW49),AW49,0)&lt;=$R$11),AND($R$8="THRESHOLD_LT",IF(ISNUMBER(AW49),AW49,0)&lt;$R$11),AND($R$8="CHANGE_PCT_GE",IF(IF(ISNUMBER(CB49),CB49,0)=0,IF(ISNUMBER(AW49),AW49,0)&gt;0,(IF(ISNUMBER(AW49),AW49,0)-IF(ISNUMBER(CB49),CB49,0))/ABS(IF(ISNUMBER(CB49),CB49,0))&gt;=$R$11)),AND($R$8="CHANGE_ABS_GE",ABS(IF(ISNUMBER(AW49),AW49,0)-IF(ISNUMBER(CB49),CB49,0))&gt;=$R$11),AND($R$8="COUNT_LT",IF(ISNUMBER(AW49),AW49,0)&lt;$R$11),AND($R$8="COUNT_LE",IF(ISNUMBER(AW49),AW49,0)&lt;=$R$11),AND($R$8="AND_YES",OR(LOWER(LEFT(AW49&amp;"",2))="да",AW49=1),OR(LOWER(LEFT(CB49&amp;"",2))="да",CB49=1)),AND($R$8="OR_YES",OR(OR(LOWER(LEFT(AW49&amp;"",2))="да",AW49=1),OR(LOWER(LEFT(CB49&amp;"",2))="да",CB49=1)))),$R$14,$R$15))))))))))</f>
        <v/>
      </c>
      <c r="S49" s="70" t="str">
        <f>IF($A49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49="#FIELD",AX49="",AND(OR($S$8="CHANGE_PCT_GE",$S$8="CHANGE_ABS_GE",$S$8="COUNT_FLAG_RULE",$S$8="AND_YES",$S$8="OR_YES"),OR(CC49="#FIELD",CC49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49)))),IF($S$18="LOW_MU",MAX(Настройки!$B$14,$S$16),IF($S$18="NEUTRAL",Настройки!$B$15,IF($S$18="IGNORE","IGNORE",IF(OR(AX49="#FIELD",CC49="#FIELD"),"Поле не найдено","Недостаточно данных")))),IF($S$8="SIGMOID_INC",MAX(Настройки!$B$14,$S$16+($S$17-$S$16)/(1+EXP(-$S$12*(IF(ISNUMBER(AX49),AX49,0)-$S$11)))),IF($S$8="SIGMOID_DEC",MAX(Настройки!$B$14,$S$16+($S$17-$S$16)/(1+EXP($S$12*(IF(ISNUMBER(AX49),AX49,0)-$S$11)))),IF($S$8="TOP_PERCENT",IF((COUNTIF(INDEX(Данные!$A$7:$CV$106,0,MATCH($S$9,Данные!$A$6:$CV$6,0)),"&gt;"&amp;IF(ISNUMBER(AX49),AX49,0))+COUNTIFS(INDEX(Данные!$A$7:$CV$106,0,MATCH($S$9,Данные!$A$6:$CV$6,0)),IF(ISNUMBER(AX49),AX49,0),Данные!$A$7:$A$106,"&lt;"&amp;$A49)+1)/COUNT(INDEX(Данные!$A$7:$CV$106,0,MATCH($S$9,Данные!$A$6:$CV$6,0)))&lt;=$S$11,$S$14,$S$15),IF($S$8="MANUAL_MU",MAX(Настройки!$B$14,MIN(1,IF(ISNUMBER(AX49),AX49,0))),IF($S$8="COUNT_FLAG_RULE",IF(IF(ISNUMBER(AX49),AX49,0)&lt;=$S$11,$S$14,IF(IF(ISNUMBER(AX49),AX49,0)&gt;=$S$12,$S$15,IF(OR(LOWER(LEFT(CC49&amp;"",2))="да",CC49=1),$S$13,$S$15))),IF(OR(AND($S$8="YES_NO",OR(LOWER(LEFT(AX49&amp;"",2))="да",AX49=1)),AND($S$8="THRESHOLD_GE",IF(ISNUMBER(AX49),AX49,0)&gt;=$S$11),AND($S$8="THRESHOLD_GT",IF(ISNUMBER(AX49),AX49,0)&gt;$S$11),AND($S$8="THRESHOLD_LE",IF(ISNUMBER(AX49),AX49,0)&lt;=$S$11),AND($S$8="THRESHOLD_LT",IF(ISNUMBER(AX49),AX49,0)&lt;$S$11),AND($S$8="CHANGE_PCT_GE",IF(IF(ISNUMBER(CC49),CC49,0)=0,IF(ISNUMBER(AX49),AX49,0)&gt;0,(IF(ISNUMBER(AX49),AX49,0)-IF(ISNUMBER(CC49),CC49,0))/ABS(IF(ISNUMBER(CC49),CC49,0))&gt;=$S$11)),AND($S$8="CHANGE_ABS_GE",ABS(IF(ISNUMBER(AX49),AX49,0)-IF(ISNUMBER(CC49),CC49,0))&gt;=$S$11),AND($S$8="COUNT_LT",IF(ISNUMBER(AX49),AX49,0)&lt;$S$11),AND($S$8="COUNT_LE",IF(ISNUMBER(AX49),AX49,0)&lt;=$S$11),AND($S$8="AND_YES",OR(LOWER(LEFT(AX49&amp;"",2))="да",AX49=1),OR(LOWER(LEFT(CC49&amp;"",2))="да",CC49=1)),AND($S$8="OR_YES",OR(OR(LOWER(LEFT(AX49&amp;"",2))="да",AX49=1),OR(LOWER(LEFT(CC49&amp;"",2))="да",CC49=1)))),$S$14,$S$15))))))))))</f>
        <v/>
      </c>
      <c r="T49" s="70" t="str">
        <f>IF($A49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49="#FIELD",AY49="",AND(OR($T$8="CHANGE_PCT_GE",$T$8="CHANGE_ABS_GE",$T$8="COUNT_FLAG_RULE",$T$8="AND_YES",$T$8="OR_YES"),OR(CD49="#FIELD",CD49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49)))),IF($T$18="LOW_MU",MAX(Настройки!$B$14,$T$16),IF($T$18="NEUTRAL",Настройки!$B$15,IF($T$18="IGNORE","IGNORE",IF(OR(AY49="#FIELD",CD49="#FIELD"),"Поле не найдено","Недостаточно данных")))),IF($T$8="SIGMOID_INC",MAX(Настройки!$B$14,$T$16+($T$17-$T$16)/(1+EXP(-$T$12*(IF(ISNUMBER(AY49),AY49,0)-$T$11)))),IF($T$8="SIGMOID_DEC",MAX(Настройки!$B$14,$T$16+($T$17-$T$16)/(1+EXP($T$12*(IF(ISNUMBER(AY49),AY49,0)-$T$11)))),IF($T$8="TOP_PERCENT",IF((COUNTIF(INDEX(Данные!$A$7:$CV$106,0,MATCH($T$9,Данные!$A$6:$CV$6,0)),"&gt;"&amp;IF(ISNUMBER(AY49),AY49,0))+COUNTIFS(INDEX(Данные!$A$7:$CV$106,0,MATCH($T$9,Данные!$A$6:$CV$6,0)),IF(ISNUMBER(AY49),AY49,0),Данные!$A$7:$A$106,"&lt;"&amp;$A49)+1)/COUNT(INDEX(Данные!$A$7:$CV$106,0,MATCH($T$9,Данные!$A$6:$CV$6,0)))&lt;=$T$11,$T$14,$T$15),IF($T$8="MANUAL_MU",MAX(Настройки!$B$14,MIN(1,IF(ISNUMBER(AY49),AY49,0))),IF($T$8="COUNT_FLAG_RULE",IF(IF(ISNUMBER(AY49),AY49,0)&lt;=$T$11,$T$14,IF(IF(ISNUMBER(AY49),AY49,0)&gt;=$T$12,$T$15,IF(OR(LOWER(LEFT(CD49&amp;"",2))="да",CD49=1),$T$13,$T$15))),IF(OR(AND($T$8="YES_NO",OR(LOWER(LEFT(AY49&amp;"",2))="да",AY49=1)),AND($T$8="THRESHOLD_GE",IF(ISNUMBER(AY49),AY49,0)&gt;=$T$11),AND($T$8="THRESHOLD_GT",IF(ISNUMBER(AY49),AY49,0)&gt;$T$11),AND($T$8="THRESHOLD_LE",IF(ISNUMBER(AY49),AY49,0)&lt;=$T$11),AND($T$8="THRESHOLD_LT",IF(ISNUMBER(AY49),AY49,0)&lt;$T$11),AND($T$8="CHANGE_PCT_GE",IF(IF(ISNUMBER(CD49),CD49,0)=0,IF(ISNUMBER(AY49),AY49,0)&gt;0,(IF(ISNUMBER(AY49),AY49,0)-IF(ISNUMBER(CD49),CD49,0))/ABS(IF(ISNUMBER(CD49),CD49,0))&gt;=$T$11)),AND($T$8="CHANGE_ABS_GE",ABS(IF(ISNUMBER(AY49),AY49,0)-IF(ISNUMBER(CD49),CD49,0))&gt;=$T$11),AND($T$8="COUNT_LT",IF(ISNUMBER(AY49),AY49,0)&lt;$T$11),AND($T$8="COUNT_LE",IF(ISNUMBER(AY49),AY49,0)&lt;=$T$11),AND($T$8="AND_YES",OR(LOWER(LEFT(AY49&amp;"",2))="да",AY49=1),OR(LOWER(LEFT(CD49&amp;"",2))="да",CD49=1)),AND($T$8="OR_YES",OR(OR(LOWER(LEFT(AY49&amp;"",2))="да",AY49=1),OR(LOWER(LEFT(CD49&amp;"",2))="да",CD49=1)))),$T$14,$T$15))))))))))</f>
        <v/>
      </c>
      <c r="U49" s="70" t="str">
        <f>IF($A49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49="#FIELD",AZ49="",AND(OR($U$8="CHANGE_PCT_GE",$U$8="CHANGE_ABS_GE",$U$8="COUNT_FLAG_RULE",$U$8="AND_YES",$U$8="OR_YES"),OR(CE49="#FIELD",CE49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49)))),IF($U$18="LOW_MU",MAX(Настройки!$B$14,$U$16),IF($U$18="NEUTRAL",Настройки!$B$15,IF($U$18="IGNORE","IGNORE",IF(OR(AZ49="#FIELD",CE49="#FIELD"),"Поле не найдено","Недостаточно данных")))),IF($U$8="SIGMOID_INC",MAX(Настройки!$B$14,$U$16+($U$17-$U$16)/(1+EXP(-$U$12*(IF(ISNUMBER(AZ49),AZ49,0)-$U$11)))),IF($U$8="SIGMOID_DEC",MAX(Настройки!$B$14,$U$16+($U$17-$U$16)/(1+EXP($U$12*(IF(ISNUMBER(AZ49),AZ49,0)-$U$11)))),IF($U$8="TOP_PERCENT",IF((COUNTIF(INDEX(Данные!$A$7:$CV$106,0,MATCH($U$9,Данные!$A$6:$CV$6,0)),"&gt;"&amp;IF(ISNUMBER(AZ49),AZ49,0))+COUNTIFS(INDEX(Данные!$A$7:$CV$106,0,MATCH($U$9,Данные!$A$6:$CV$6,0)),IF(ISNUMBER(AZ49),AZ49,0),Данные!$A$7:$A$106,"&lt;"&amp;$A49)+1)/COUNT(INDEX(Данные!$A$7:$CV$106,0,MATCH($U$9,Данные!$A$6:$CV$6,0)))&lt;=$U$11,$U$14,$U$15),IF($U$8="MANUAL_MU",MAX(Настройки!$B$14,MIN(1,IF(ISNUMBER(AZ49),AZ49,0))),IF($U$8="COUNT_FLAG_RULE",IF(IF(ISNUMBER(AZ49),AZ49,0)&lt;=$U$11,$U$14,IF(IF(ISNUMBER(AZ49),AZ49,0)&gt;=$U$12,$U$15,IF(OR(LOWER(LEFT(CE49&amp;"",2))="да",CE49=1),$U$13,$U$15))),IF(OR(AND($U$8="YES_NO",OR(LOWER(LEFT(AZ49&amp;"",2))="да",AZ49=1)),AND($U$8="THRESHOLD_GE",IF(ISNUMBER(AZ49),AZ49,0)&gt;=$U$11),AND($U$8="THRESHOLD_GT",IF(ISNUMBER(AZ49),AZ49,0)&gt;$U$11),AND($U$8="THRESHOLD_LE",IF(ISNUMBER(AZ49),AZ49,0)&lt;=$U$11),AND($U$8="THRESHOLD_LT",IF(ISNUMBER(AZ49),AZ49,0)&lt;$U$11),AND($U$8="CHANGE_PCT_GE",IF(IF(ISNUMBER(CE49),CE49,0)=0,IF(ISNUMBER(AZ49),AZ49,0)&gt;0,(IF(ISNUMBER(AZ49),AZ49,0)-IF(ISNUMBER(CE49),CE49,0))/ABS(IF(ISNUMBER(CE49),CE49,0))&gt;=$U$11)),AND($U$8="CHANGE_ABS_GE",ABS(IF(ISNUMBER(AZ49),AZ49,0)-IF(ISNUMBER(CE49),CE49,0))&gt;=$U$11),AND($U$8="COUNT_LT",IF(ISNUMBER(AZ49),AZ49,0)&lt;$U$11),AND($U$8="COUNT_LE",IF(ISNUMBER(AZ49),AZ49,0)&lt;=$U$11),AND($U$8="AND_YES",OR(LOWER(LEFT(AZ49&amp;"",2))="да",AZ49=1),OR(LOWER(LEFT(CE49&amp;"",2))="да",CE49=1)),AND($U$8="OR_YES",OR(OR(LOWER(LEFT(AZ49&amp;"",2))="да",AZ49=1),OR(LOWER(LEFT(CE49&amp;"",2))="да",CE49=1)))),$U$14,$U$15))))))))))</f>
        <v/>
      </c>
      <c r="V49" s="70" t="str">
        <f>IF($A49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49="#FIELD",BA49="",AND(OR($V$8="CHANGE_PCT_GE",$V$8="CHANGE_ABS_GE",$V$8="COUNT_FLAG_RULE",$V$8="AND_YES",$V$8="OR_YES"),OR(CF49="#FIELD",CF49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49)))),IF($V$18="LOW_MU",MAX(Настройки!$B$14,$V$16),IF($V$18="NEUTRAL",Настройки!$B$15,IF($V$18="IGNORE","IGNORE",IF(OR(BA49="#FIELD",CF49="#FIELD"),"Поле не найдено","Недостаточно данных")))),IF($V$8="SIGMOID_INC",MAX(Настройки!$B$14,$V$16+($V$17-$V$16)/(1+EXP(-$V$12*(IF(ISNUMBER(BA49),BA49,0)-$V$11)))),IF($V$8="SIGMOID_DEC",MAX(Настройки!$B$14,$V$16+($V$17-$V$16)/(1+EXP($V$12*(IF(ISNUMBER(BA49),BA49,0)-$V$11)))),IF($V$8="TOP_PERCENT",IF((COUNTIF(INDEX(Данные!$A$7:$CV$106,0,MATCH($V$9,Данные!$A$6:$CV$6,0)),"&gt;"&amp;IF(ISNUMBER(BA49),BA49,0))+COUNTIFS(INDEX(Данные!$A$7:$CV$106,0,MATCH($V$9,Данные!$A$6:$CV$6,0)),IF(ISNUMBER(BA49),BA49,0),Данные!$A$7:$A$106,"&lt;"&amp;$A49)+1)/COUNT(INDEX(Данные!$A$7:$CV$106,0,MATCH($V$9,Данные!$A$6:$CV$6,0)))&lt;=$V$11,$V$14,$V$15),IF($V$8="MANUAL_MU",MAX(Настройки!$B$14,MIN(1,IF(ISNUMBER(BA49),BA49,0))),IF($V$8="COUNT_FLAG_RULE",IF(IF(ISNUMBER(BA49),BA49,0)&lt;=$V$11,$V$14,IF(IF(ISNUMBER(BA49),BA49,0)&gt;=$V$12,$V$15,IF(OR(LOWER(LEFT(CF49&amp;"",2))="да",CF49=1),$V$13,$V$15))),IF(OR(AND($V$8="YES_NO",OR(LOWER(LEFT(BA49&amp;"",2))="да",BA49=1)),AND($V$8="THRESHOLD_GE",IF(ISNUMBER(BA49),BA49,0)&gt;=$V$11),AND($V$8="THRESHOLD_GT",IF(ISNUMBER(BA49),BA49,0)&gt;$V$11),AND($V$8="THRESHOLD_LE",IF(ISNUMBER(BA49),BA49,0)&lt;=$V$11),AND($V$8="THRESHOLD_LT",IF(ISNUMBER(BA49),BA49,0)&lt;$V$11),AND($V$8="CHANGE_PCT_GE",IF(IF(ISNUMBER(CF49),CF49,0)=0,IF(ISNUMBER(BA49),BA49,0)&gt;0,(IF(ISNUMBER(BA49),BA49,0)-IF(ISNUMBER(CF49),CF49,0))/ABS(IF(ISNUMBER(CF49),CF49,0))&gt;=$V$11)),AND($V$8="CHANGE_ABS_GE",ABS(IF(ISNUMBER(BA49),BA49,0)-IF(ISNUMBER(CF49),CF49,0))&gt;=$V$11),AND($V$8="COUNT_LT",IF(ISNUMBER(BA49),BA49,0)&lt;$V$11),AND($V$8="COUNT_LE",IF(ISNUMBER(BA49),BA49,0)&lt;=$V$11),AND($V$8="AND_YES",OR(LOWER(LEFT(BA49&amp;"",2))="да",BA49=1),OR(LOWER(LEFT(CF49&amp;"",2))="да",CF49=1)),AND($V$8="OR_YES",OR(OR(LOWER(LEFT(BA49&amp;"",2))="да",BA49=1),OR(LOWER(LEFT(CF49&amp;"",2))="да",CF49=1)))),$V$14,$V$15))))))))))</f>
        <v/>
      </c>
      <c r="W49" s="70" t="str">
        <f>IF($A49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49="#FIELD",BB49="",AND(OR($W$8="CHANGE_PCT_GE",$W$8="CHANGE_ABS_GE",$W$8="COUNT_FLAG_RULE",$W$8="AND_YES",$W$8="OR_YES"),OR(CG49="#FIELD",CG49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49)))),IF($W$18="LOW_MU",MAX(Настройки!$B$14,$W$16),IF($W$18="NEUTRAL",Настройки!$B$15,IF($W$18="IGNORE","IGNORE",IF(OR(BB49="#FIELD",CG49="#FIELD"),"Поле не найдено","Недостаточно данных")))),IF($W$8="SIGMOID_INC",MAX(Настройки!$B$14,$W$16+($W$17-$W$16)/(1+EXP(-$W$12*(IF(ISNUMBER(BB49),BB49,0)-$W$11)))),IF($W$8="SIGMOID_DEC",MAX(Настройки!$B$14,$W$16+($W$17-$W$16)/(1+EXP($W$12*(IF(ISNUMBER(BB49),BB49,0)-$W$11)))),IF($W$8="TOP_PERCENT",IF((COUNTIF(INDEX(Данные!$A$7:$CV$106,0,MATCH($W$9,Данные!$A$6:$CV$6,0)),"&gt;"&amp;IF(ISNUMBER(BB49),BB49,0))+COUNTIFS(INDEX(Данные!$A$7:$CV$106,0,MATCH($W$9,Данные!$A$6:$CV$6,0)),IF(ISNUMBER(BB49),BB49,0),Данные!$A$7:$A$106,"&lt;"&amp;$A49)+1)/COUNT(INDEX(Данные!$A$7:$CV$106,0,MATCH($W$9,Данные!$A$6:$CV$6,0)))&lt;=$W$11,$W$14,$W$15),IF($W$8="MANUAL_MU",MAX(Настройки!$B$14,MIN(1,IF(ISNUMBER(BB49),BB49,0))),IF($W$8="COUNT_FLAG_RULE",IF(IF(ISNUMBER(BB49),BB49,0)&lt;=$W$11,$W$14,IF(IF(ISNUMBER(BB49),BB49,0)&gt;=$W$12,$W$15,IF(OR(LOWER(LEFT(CG49&amp;"",2))="да",CG49=1),$W$13,$W$15))),IF(OR(AND($W$8="YES_NO",OR(LOWER(LEFT(BB49&amp;"",2))="да",BB49=1)),AND($W$8="THRESHOLD_GE",IF(ISNUMBER(BB49),BB49,0)&gt;=$W$11),AND($W$8="THRESHOLD_GT",IF(ISNUMBER(BB49),BB49,0)&gt;$W$11),AND($W$8="THRESHOLD_LE",IF(ISNUMBER(BB49),BB49,0)&lt;=$W$11),AND($W$8="THRESHOLD_LT",IF(ISNUMBER(BB49),BB49,0)&lt;$W$11),AND($W$8="CHANGE_PCT_GE",IF(IF(ISNUMBER(CG49),CG49,0)=0,IF(ISNUMBER(BB49),BB49,0)&gt;0,(IF(ISNUMBER(BB49),BB49,0)-IF(ISNUMBER(CG49),CG49,0))/ABS(IF(ISNUMBER(CG49),CG49,0))&gt;=$W$11)),AND($W$8="CHANGE_ABS_GE",ABS(IF(ISNUMBER(BB49),BB49,0)-IF(ISNUMBER(CG49),CG49,0))&gt;=$W$11),AND($W$8="COUNT_LT",IF(ISNUMBER(BB49),BB49,0)&lt;$W$11),AND($W$8="COUNT_LE",IF(ISNUMBER(BB49),BB49,0)&lt;=$W$11),AND($W$8="AND_YES",OR(LOWER(LEFT(BB49&amp;"",2))="да",BB49=1),OR(LOWER(LEFT(CG49&amp;"",2))="да",CG49=1)),AND($W$8="OR_YES",OR(OR(LOWER(LEFT(BB49&amp;"",2))="да",BB49=1),OR(LOWER(LEFT(CG49&amp;"",2))="да",CG49=1)))),$W$14,$W$15))))))))))</f>
        <v/>
      </c>
      <c r="X49" s="70" t="str">
        <f>IF($A49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49="#FIELD",BC49="",AND(OR($X$8="CHANGE_PCT_GE",$X$8="CHANGE_ABS_GE",$X$8="COUNT_FLAG_RULE",$X$8="AND_YES",$X$8="OR_YES"),OR(CH49="#FIELD",CH49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49)))),IF($X$18="LOW_MU",MAX(Настройки!$B$14,$X$16),IF($X$18="NEUTRAL",Настройки!$B$15,IF($X$18="IGNORE","IGNORE",IF(OR(BC49="#FIELD",CH49="#FIELD"),"Поле не найдено","Недостаточно данных")))),IF($X$8="SIGMOID_INC",MAX(Настройки!$B$14,$X$16+($X$17-$X$16)/(1+EXP(-$X$12*(IF(ISNUMBER(BC49),BC49,0)-$X$11)))),IF($X$8="SIGMOID_DEC",MAX(Настройки!$B$14,$X$16+($X$17-$X$16)/(1+EXP($X$12*(IF(ISNUMBER(BC49),BC49,0)-$X$11)))),IF($X$8="TOP_PERCENT",IF((COUNTIF(INDEX(Данные!$A$7:$CV$106,0,MATCH($X$9,Данные!$A$6:$CV$6,0)),"&gt;"&amp;IF(ISNUMBER(BC49),BC49,0))+COUNTIFS(INDEX(Данные!$A$7:$CV$106,0,MATCH($X$9,Данные!$A$6:$CV$6,0)),IF(ISNUMBER(BC49),BC49,0),Данные!$A$7:$A$106,"&lt;"&amp;$A49)+1)/COUNT(INDEX(Данные!$A$7:$CV$106,0,MATCH($X$9,Данные!$A$6:$CV$6,0)))&lt;=$X$11,$X$14,$X$15),IF($X$8="MANUAL_MU",MAX(Настройки!$B$14,MIN(1,IF(ISNUMBER(BC49),BC49,0))),IF($X$8="COUNT_FLAG_RULE",IF(IF(ISNUMBER(BC49),BC49,0)&lt;=$X$11,$X$14,IF(IF(ISNUMBER(BC49),BC49,0)&gt;=$X$12,$X$15,IF(OR(LOWER(LEFT(CH49&amp;"",2))="да",CH49=1),$X$13,$X$15))),IF(OR(AND($X$8="YES_NO",OR(LOWER(LEFT(BC49&amp;"",2))="да",BC49=1)),AND($X$8="THRESHOLD_GE",IF(ISNUMBER(BC49),BC49,0)&gt;=$X$11),AND($X$8="THRESHOLD_GT",IF(ISNUMBER(BC49),BC49,0)&gt;$X$11),AND($X$8="THRESHOLD_LE",IF(ISNUMBER(BC49),BC49,0)&lt;=$X$11),AND($X$8="THRESHOLD_LT",IF(ISNUMBER(BC49),BC49,0)&lt;$X$11),AND($X$8="CHANGE_PCT_GE",IF(IF(ISNUMBER(CH49),CH49,0)=0,IF(ISNUMBER(BC49),BC49,0)&gt;0,(IF(ISNUMBER(BC49),BC49,0)-IF(ISNUMBER(CH49),CH49,0))/ABS(IF(ISNUMBER(CH49),CH49,0))&gt;=$X$11)),AND($X$8="CHANGE_ABS_GE",ABS(IF(ISNUMBER(BC49),BC49,0)-IF(ISNUMBER(CH49),CH49,0))&gt;=$X$11),AND($X$8="COUNT_LT",IF(ISNUMBER(BC49),BC49,0)&lt;$X$11),AND($X$8="COUNT_LE",IF(ISNUMBER(BC49),BC49,0)&lt;=$X$11),AND($X$8="AND_YES",OR(LOWER(LEFT(BC49&amp;"",2))="да",BC49=1),OR(LOWER(LEFT(CH49&amp;"",2))="да",CH49=1)),AND($X$8="OR_YES",OR(OR(LOWER(LEFT(BC49&amp;"",2))="да",BC49=1),OR(LOWER(LEFT(CH49&amp;"",2))="да",CH49=1)))),$X$14,$X$15))))))))))</f>
        <v/>
      </c>
      <c r="Y49" s="70" t="str">
        <f>IF($A49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49="#FIELD",BD49="",AND(OR($Y$8="CHANGE_PCT_GE",$Y$8="CHANGE_ABS_GE",$Y$8="COUNT_FLAG_RULE",$Y$8="AND_YES",$Y$8="OR_YES"),OR(CI49="#FIELD",CI49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49)))),IF($Y$18="LOW_MU",MAX(Настройки!$B$14,$Y$16),IF($Y$18="NEUTRAL",Настройки!$B$15,IF($Y$18="IGNORE","IGNORE",IF(OR(BD49="#FIELD",CI49="#FIELD"),"Поле не найдено","Недостаточно данных")))),IF($Y$8="SIGMOID_INC",MAX(Настройки!$B$14,$Y$16+($Y$17-$Y$16)/(1+EXP(-$Y$12*(IF(ISNUMBER(BD49),BD49,0)-$Y$11)))),IF($Y$8="SIGMOID_DEC",MAX(Настройки!$B$14,$Y$16+($Y$17-$Y$16)/(1+EXP($Y$12*(IF(ISNUMBER(BD49),BD49,0)-$Y$11)))),IF($Y$8="TOP_PERCENT",IF((COUNTIF(INDEX(Данные!$A$7:$CV$106,0,MATCH($Y$9,Данные!$A$6:$CV$6,0)),"&gt;"&amp;IF(ISNUMBER(BD49),BD49,0))+COUNTIFS(INDEX(Данные!$A$7:$CV$106,0,MATCH($Y$9,Данные!$A$6:$CV$6,0)),IF(ISNUMBER(BD49),BD49,0),Данные!$A$7:$A$106,"&lt;"&amp;$A49)+1)/COUNT(INDEX(Данные!$A$7:$CV$106,0,MATCH($Y$9,Данные!$A$6:$CV$6,0)))&lt;=$Y$11,$Y$14,$Y$15),IF($Y$8="MANUAL_MU",MAX(Настройки!$B$14,MIN(1,IF(ISNUMBER(BD49),BD49,0))),IF($Y$8="COUNT_FLAG_RULE",IF(IF(ISNUMBER(BD49),BD49,0)&lt;=$Y$11,$Y$14,IF(IF(ISNUMBER(BD49),BD49,0)&gt;=$Y$12,$Y$15,IF(OR(LOWER(LEFT(CI49&amp;"",2))="да",CI49=1),$Y$13,$Y$15))),IF(OR(AND($Y$8="YES_NO",OR(LOWER(LEFT(BD49&amp;"",2))="да",BD49=1)),AND($Y$8="THRESHOLD_GE",IF(ISNUMBER(BD49),BD49,0)&gt;=$Y$11),AND($Y$8="THRESHOLD_GT",IF(ISNUMBER(BD49),BD49,0)&gt;$Y$11),AND($Y$8="THRESHOLD_LE",IF(ISNUMBER(BD49),BD49,0)&lt;=$Y$11),AND($Y$8="THRESHOLD_LT",IF(ISNUMBER(BD49),BD49,0)&lt;$Y$11),AND($Y$8="CHANGE_PCT_GE",IF(IF(ISNUMBER(CI49),CI49,0)=0,IF(ISNUMBER(BD49),BD49,0)&gt;0,(IF(ISNUMBER(BD49),BD49,0)-IF(ISNUMBER(CI49),CI49,0))/ABS(IF(ISNUMBER(CI49),CI49,0))&gt;=$Y$11)),AND($Y$8="CHANGE_ABS_GE",ABS(IF(ISNUMBER(BD49),BD49,0)-IF(ISNUMBER(CI49),CI49,0))&gt;=$Y$11),AND($Y$8="COUNT_LT",IF(ISNUMBER(BD49),BD49,0)&lt;$Y$11),AND($Y$8="COUNT_LE",IF(ISNUMBER(BD49),BD49,0)&lt;=$Y$11),AND($Y$8="AND_YES",OR(LOWER(LEFT(BD49&amp;"",2))="да",BD49=1),OR(LOWER(LEFT(CI49&amp;"",2))="да",CI49=1)),AND($Y$8="OR_YES",OR(OR(LOWER(LEFT(BD49&amp;"",2))="да",BD49=1),OR(LOWER(LEFT(CI49&amp;"",2))="да",CI49=1)))),$Y$14,$Y$15))))))))))</f>
        <v/>
      </c>
      <c r="Z49" s="70" t="str">
        <f>IF($A49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49="#FIELD",BE49="",AND(OR($Z$8="CHANGE_PCT_GE",$Z$8="CHANGE_ABS_GE",$Z$8="COUNT_FLAG_RULE",$Z$8="AND_YES",$Z$8="OR_YES"),OR(CJ49="#FIELD",CJ49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49)))),IF($Z$18="LOW_MU",MAX(Настройки!$B$14,$Z$16),IF($Z$18="NEUTRAL",Настройки!$B$15,IF($Z$18="IGNORE","IGNORE",IF(OR(BE49="#FIELD",CJ49="#FIELD"),"Поле не найдено","Недостаточно данных")))),IF($Z$8="SIGMOID_INC",MAX(Настройки!$B$14,$Z$16+($Z$17-$Z$16)/(1+EXP(-$Z$12*(IF(ISNUMBER(BE49),BE49,0)-$Z$11)))),IF($Z$8="SIGMOID_DEC",MAX(Настройки!$B$14,$Z$16+($Z$17-$Z$16)/(1+EXP($Z$12*(IF(ISNUMBER(BE49),BE49,0)-$Z$11)))),IF($Z$8="TOP_PERCENT",IF((COUNTIF(INDEX(Данные!$A$7:$CV$106,0,MATCH($Z$9,Данные!$A$6:$CV$6,0)),"&gt;"&amp;IF(ISNUMBER(BE49),BE49,0))+COUNTIFS(INDEX(Данные!$A$7:$CV$106,0,MATCH($Z$9,Данные!$A$6:$CV$6,0)),IF(ISNUMBER(BE49),BE49,0),Данные!$A$7:$A$106,"&lt;"&amp;$A49)+1)/COUNT(INDEX(Данные!$A$7:$CV$106,0,MATCH($Z$9,Данные!$A$6:$CV$6,0)))&lt;=$Z$11,$Z$14,$Z$15),IF($Z$8="MANUAL_MU",MAX(Настройки!$B$14,MIN(1,IF(ISNUMBER(BE49),BE49,0))),IF($Z$8="COUNT_FLAG_RULE",IF(IF(ISNUMBER(BE49),BE49,0)&lt;=$Z$11,$Z$14,IF(IF(ISNUMBER(BE49),BE49,0)&gt;=$Z$12,$Z$15,IF(OR(LOWER(LEFT(CJ49&amp;"",2))="да",CJ49=1),$Z$13,$Z$15))),IF(OR(AND($Z$8="YES_NO",OR(LOWER(LEFT(BE49&amp;"",2))="да",BE49=1)),AND($Z$8="THRESHOLD_GE",IF(ISNUMBER(BE49),BE49,0)&gt;=$Z$11),AND($Z$8="THRESHOLD_GT",IF(ISNUMBER(BE49),BE49,0)&gt;$Z$11),AND($Z$8="THRESHOLD_LE",IF(ISNUMBER(BE49),BE49,0)&lt;=$Z$11),AND($Z$8="THRESHOLD_LT",IF(ISNUMBER(BE49),BE49,0)&lt;$Z$11),AND($Z$8="CHANGE_PCT_GE",IF(IF(ISNUMBER(CJ49),CJ49,0)=0,IF(ISNUMBER(BE49),BE49,0)&gt;0,(IF(ISNUMBER(BE49),BE49,0)-IF(ISNUMBER(CJ49),CJ49,0))/ABS(IF(ISNUMBER(CJ49),CJ49,0))&gt;=$Z$11)),AND($Z$8="CHANGE_ABS_GE",ABS(IF(ISNUMBER(BE49),BE49,0)-IF(ISNUMBER(CJ49),CJ49,0))&gt;=$Z$11),AND($Z$8="COUNT_LT",IF(ISNUMBER(BE49),BE49,0)&lt;$Z$11),AND($Z$8="COUNT_LE",IF(ISNUMBER(BE49),BE49,0)&lt;=$Z$11),AND($Z$8="AND_YES",OR(LOWER(LEFT(BE49&amp;"",2))="да",BE49=1),OR(LOWER(LEFT(CJ49&amp;"",2))="да",CJ49=1)),AND($Z$8="OR_YES",OR(OR(LOWER(LEFT(BE49&amp;"",2))="да",BE49=1),OR(LOWER(LEFT(CJ49&amp;"",2))="да",CJ49=1)))),$Z$14,$Z$15))))))))))</f>
        <v/>
      </c>
      <c r="AA49" s="70" t="str">
        <f>IF($A49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49="#FIELD",BF49="",AND(OR($AA$8="CHANGE_PCT_GE",$AA$8="CHANGE_ABS_GE",$AA$8="COUNT_FLAG_RULE",$AA$8="AND_YES",$AA$8="OR_YES"),OR(CK49="#FIELD",CK49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49)))),IF($AA$18="LOW_MU",MAX(Настройки!$B$14,$AA$16),IF($AA$18="NEUTRAL",Настройки!$B$15,IF($AA$18="IGNORE","IGNORE",IF(OR(BF49="#FIELD",CK49="#FIELD"),"Поле не найдено","Недостаточно данных")))),IF($AA$8="SIGMOID_INC",MAX(Настройки!$B$14,$AA$16+($AA$17-$AA$16)/(1+EXP(-$AA$12*(IF(ISNUMBER(BF49),BF49,0)-$AA$11)))),IF($AA$8="SIGMOID_DEC",MAX(Настройки!$B$14,$AA$16+($AA$17-$AA$16)/(1+EXP($AA$12*(IF(ISNUMBER(BF49),BF49,0)-$AA$11)))),IF($AA$8="TOP_PERCENT",IF((COUNTIF(INDEX(Данные!$A$7:$CV$106,0,MATCH($AA$9,Данные!$A$6:$CV$6,0)),"&gt;"&amp;IF(ISNUMBER(BF49),BF49,0))+COUNTIFS(INDEX(Данные!$A$7:$CV$106,0,MATCH($AA$9,Данные!$A$6:$CV$6,0)),IF(ISNUMBER(BF49),BF49,0),Данные!$A$7:$A$106,"&lt;"&amp;$A49)+1)/COUNT(INDEX(Данные!$A$7:$CV$106,0,MATCH($AA$9,Данные!$A$6:$CV$6,0)))&lt;=$AA$11,$AA$14,$AA$15),IF($AA$8="MANUAL_MU",MAX(Настройки!$B$14,MIN(1,IF(ISNUMBER(BF49),BF49,0))),IF($AA$8="COUNT_FLAG_RULE",IF(IF(ISNUMBER(BF49),BF49,0)&lt;=$AA$11,$AA$14,IF(IF(ISNUMBER(BF49),BF49,0)&gt;=$AA$12,$AA$15,IF(OR(LOWER(LEFT(CK49&amp;"",2))="да",CK49=1),$AA$13,$AA$15))),IF(OR(AND($AA$8="YES_NO",OR(LOWER(LEFT(BF49&amp;"",2))="да",BF49=1)),AND($AA$8="THRESHOLD_GE",IF(ISNUMBER(BF49),BF49,0)&gt;=$AA$11),AND($AA$8="THRESHOLD_GT",IF(ISNUMBER(BF49),BF49,0)&gt;$AA$11),AND($AA$8="THRESHOLD_LE",IF(ISNUMBER(BF49),BF49,0)&lt;=$AA$11),AND($AA$8="THRESHOLD_LT",IF(ISNUMBER(BF49),BF49,0)&lt;$AA$11),AND($AA$8="CHANGE_PCT_GE",IF(IF(ISNUMBER(CK49),CK49,0)=0,IF(ISNUMBER(BF49),BF49,0)&gt;0,(IF(ISNUMBER(BF49),BF49,0)-IF(ISNUMBER(CK49),CK49,0))/ABS(IF(ISNUMBER(CK49),CK49,0))&gt;=$AA$11)),AND($AA$8="CHANGE_ABS_GE",ABS(IF(ISNUMBER(BF49),BF49,0)-IF(ISNUMBER(CK49),CK49,0))&gt;=$AA$11),AND($AA$8="COUNT_LT",IF(ISNUMBER(BF49),BF49,0)&lt;$AA$11),AND($AA$8="COUNT_LE",IF(ISNUMBER(BF49),BF49,0)&lt;=$AA$11),AND($AA$8="AND_YES",OR(LOWER(LEFT(BF49&amp;"",2))="да",BF49=1),OR(LOWER(LEFT(CK49&amp;"",2))="да",CK49=1)),AND($AA$8="OR_YES",OR(OR(LOWER(LEFT(BF49&amp;"",2))="да",BF49=1),OR(LOWER(LEFT(CK49&amp;"",2))="да",CK49=1)))),$AA$14,$AA$15))))))))))</f>
        <v/>
      </c>
      <c r="AB49" s="70" t="str">
        <f>IF($A49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49="#FIELD",BG49="",AND(OR($AB$8="CHANGE_PCT_GE",$AB$8="CHANGE_ABS_GE",$AB$8="COUNT_FLAG_RULE",$AB$8="AND_YES",$AB$8="OR_YES"),OR(CL49="#FIELD",CL49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49)))),IF($AB$18="LOW_MU",MAX(Настройки!$B$14,$AB$16),IF($AB$18="NEUTRAL",Настройки!$B$15,IF($AB$18="IGNORE","IGNORE",IF(OR(BG49="#FIELD",CL49="#FIELD"),"Поле не найдено","Недостаточно данных")))),IF($AB$8="SIGMOID_INC",MAX(Настройки!$B$14,$AB$16+($AB$17-$AB$16)/(1+EXP(-$AB$12*(IF(ISNUMBER(BG49),BG49,0)-$AB$11)))),IF($AB$8="SIGMOID_DEC",MAX(Настройки!$B$14,$AB$16+($AB$17-$AB$16)/(1+EXP($AB$12*(IF(ISNUMBER(BG49),BG49,0)-$AB$11)))),IF($AB$8="TOP_PERCENT",IF((COUNTIF(INDEX(Данные!$A$7:$CV$106,0,MATCH($AB$9,Данные!$A$6:$CV$6,0)),"&gt;"&amp;IF(ISNUMBER(BG49),BG49,0))+COUNTIFS(INDEX(Данные!$A$7:$CV$106,0,MATCH($AB$9,Данные!$A$6:$CV$6,0)),IF(ISNUMBER(BG49),BG49,0),Данные!$A$7:$A$106,"&lt;"&amp;$A49)+1)/COUNT(INDEX(Данные!$A$7:$CV$106,0,MATCH($AB$9,Данные!$A$6:$CV$6,0)))&lt;=$AB$11,$AB$14,$AB$15),IF($AB$8="MANUAL_MU",MAX(Настройки!$B$14,MIN(1,IF(ISNUMBER(BG49),BG49,0))),IF($AB$8="COUNT_FLAG_RULE",IF(IF(ISNUMBER(BG49),BG49,0)&lt;=$AB$11,$AB$14,IF(IF(ISNUMBER(BG49),BG49,0)&gt;=$AB$12,$AB$15,IF(OR(LOWER(LEFT(CL49&amp;"",2))="да",CL49=1),$AB$13,$AB$15))),IF(OR(AND($AB$8="YES_NO",OR(LOWER(LEFT(BG49&amp;"",2))="да",BG49=1)),AND($AB$8="THRESHOLD_GE",IF(ISNUMBER(BG49),BG49,0)&gt;=$AB$11),AND($AB$8="THRESHOLD_GT",IF(ISNUMBER(BG49),BG49,0)&gt;$AB$11),AND($AB$8="THRESHOLD_LE",IF(ISNUMBER(BG49),BG49,0)&lt;=$AB$11),AND($AB$8="THRESHOLD_LT",IF(ISNUMBER(BG49),BG49,0)&lt;$AB$11),AND($AB$8="CHANGE_PCT_GE",IF(IF(ISNUMBER(CL49),CL49,0)=0,IF(ISNUMBER(BG49),BG49,0)&gt;0,(IF(ISNUMBER(BG49),BG49,0)-IF(ISNUMBER(CL49),CL49,0))/ABS(IF(ISNUMBER(CL49),CL49,0))&gt;=$AB$11)),AND($AB$8="CHANGE_ABS_GE",ABS(IF(ISNUMBER(BG49),BG49,0)-IF(ISNUMBER(CL49),CL49,0))&gt;=$AB$11),AND($AB$8="COUNT_LT",IF(ISNUMBER(BG49),BG49,0)&lt;$AB$11),AND($AB$8="COUNT_LE",IF(ISNUMBER(BG49),BG49,0)&lt;=$AB$11),AND($AB$8="AND_YES",OR(LOWER(LEFT(BG49&amp;"",2))="да",BG49=1),OR(LOWER(LEFT(CL49&amp;"",2))="да",CL49=1)),AND($AB$8="OR_YES",OR(OR(LOWER(LEFT(BG49&amp;"",2))="да",BG49=1),OR(LOWER(LEFT(CL49&amp;"",2))="да",CL49=1)))),$AB$14,$AB$15))))))))))</f>
        <v/>
      </c>
      <c r="AC49" s="70" t="str">
        <f>IF($A49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49="#FIELD",BH49="",AND(OR($AC$8="CHANGE_PCT_GE",$AC$8="CHANGE_ABS_GE",$AC$8="COUNT_FLAG_RULE",$AC$8="AND_YES",$AC$8="OR_YES"),OR(CM49="#FIELD",CM49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49)))),IF($AC$18="LOW_MU",MAX(Настройки!$B$14,$AC$16),IF($AC$18="NEUTRAL",Настройки!$B$15,IF($AC$18="IGNORE","IGNORE",IF(OR(BH49="#FIELD",CM49="#FIELD"),"Поле не найдено","Недостаточно данных")))),IF($AC$8="SIGMOID_INC",MAX(Настройки!$B$14,$AC$16+($AC$17-$AC$16)/(1+EXP(-$AC$12*(IF(ISNUMBER(BH49),BH49,0)-$AC$11)))),IF($AC$8="SIGMOID_DEC",MAX(Настройки!$B$14,$AC$16+($AC$17-$AC$16)/(1+EXP($AC$12*(IF(ISNUMBER(BH49),BH49,0)-$AC$11)))),IF($AC$8="TOP_PERCENT",IF((COUNTIF(INDEX(Данные!$A$7:$CV$106,0,MATCH($AC$9,Данные!$A$6:$CV$6,0)),"&gt;"&amp;IF(ISNUMBER(BH49),BH49,0))+COUNTIFS(INDEX(Данные!$A$7:$CV$106,0,MATCH($AC$9,Данные!$A$6:$CV$6,0)),IF(ISNUMBER(BH49),BH49,0),Данные!$A$7:$A$106,"&lt;"&amp;$A49)+1)/COUNT(INDEX(Данные!$A$7:$CV$106,0,MATCH($AC$9,Данные!$A$6:$CV$6,0)))&lt;=$AC$11,$AC$14,$AC$15),IF($AC$8="MANUAL_MU",MAX(Настройки!$B$14,MIN(1,IF(ISNUMBER(BH49),BH49,0))),IF($AC$8="COUNT_FLAG_RULE",IF(IF(ISNUMBER(BH49),BH49,0)&lt;=$AC$11,$AC$14,IF(IF(ISNUMBER(BH49),BH49,0)&gt;=$AC$12,$AC$15,IF(OR(LOWER(LEFT(CM49&amp;"",2))="да",CM49=1),$AC$13,$AC$15))),IF(OR(AND($AC$8="YES_NO",OR(LOWER(LEFT(BH49&amp;"",2))="да",BH49=1)),AND($AC$8="THRESHOLD_GE",IF(ISNUMBER(BH49),BH49,0)&gt;=$AC$11),AND($AC$8="THRESHOLD_GT",IF(ISNUMBER(BH49),BH49,0)&gt;$AC$11),AND($AC$8="THRESHOLD_LE",IF(ISNUMBER(BH49),BH49,0)&lt;=$AC$11),AND($AC$8="THRESHOLD_LT",IF(ISNUMBER(BH49),BH49,0)&lt;$AC$11),AND($AC$8="CHANGE_PCT_GE",IF(IF(ISNUMBER(CM49),CM49,0)=0,IF(ISNUMBER(BH49),BH49,0)&gt;0,(IF(ISNUMBER(BH49),BH49,0)-IF(ISNUMBER(CM49),CM49,0))/ABS(IF(ISNUMBER(CM49),CM49,0))&gt;=$AC$11)),AND($AC$8="CHANGE_ABS_GE",ABS(IF(ISNUMBER(BH49),BH49,0)-IF(ISNUMBER(CM49),CM49,0))&gt;=$AC$11),AND($AC$8="COUNT_LT",IF(ISNUMBER(BH49),BH49,0)&lt;$AC$11),AND($AC$8="COUNT_LE",IF(ISNUMBER(BH49),BH49,0)&lt;=$AC$11),AND($AC$8="AND_YES",OR(LOWER(LEFT(BH49&amp;"",2))="да",BH49=1),OR(LOWER(LEFT(CM49&amp;"",2))="да",CM49=1)),AND($AC$8="OR_YES",OR(OR(LOWER(LEFT(BH49&amp;"",2))="да",BH49=1),OR(LOWER(LEFT(CM49&amp;"",2))="да",CM49=1)))),$AC$14,$AC$15))))))))))</f>
        <v/>
      </c>
      <c r="AD49" s="70" t="str">
        <f>IF($A49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49="#FIELD",BI49="",AND(OR($AD$8="CHANGE_PCT_GE",$AD$8="CHANGE_ABS_GE",$AD$8="COUNT_FLAG_RULE",$AD$8="AND_YES",$AD$8="OR_YES"),OR(CN49="#FIELD",CN49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49)))),IF($AD$18="LOW_MU",MAX(Настройки!$B$14,$AD$16),IF($AD$18="NEUTRAL",Настройки!$B$15,IF($AD$18="IGNORE","IGNORE",IF(OR(BI49="#FIELD",CN49="#FIELD"),"Поле не найдено","Недостаточно данных")))),IF($AD$8="SIGMOID_INC",MAX(Настройки!$B$14,$AD$16+($AD$17-$AD$16)/(1+EXP(-$AD$12*(IF(ISNUMBER(BI49),BI49,0)-$AD$11)))),IF($AD$8="SIGMOID_DEC",MAX(Настройки!$B$14,$AD$16+($AD$17-$AD$16)/(1+EXP($AD$12*(IF(ISNUMBER(BI49),BI49,0)-$AD$11)))),IF($AD$8="TOP_PERCENT",IF((COUNTIF(INDEX(Данные!$A$7:$CV$106,0,MATCH($AD$9,Данные!$A$6:$CV$6,0)),"&gt;"&amp;IF(ISNUMBER(BI49),BI49,0))+COUNTIFS(INDEX(Данные!$A$7:$CV$106,0,MATCH($AD$9,Данные!$A$6:$CV$6,0)),IF(ISNUMBER(BI49),BI49,0),Данные!$A$7:$A$106,"&lt;"&amp;$A49)+1)/COUNT(INDEX(Данные!$A$7:$CV$106,0,MATCH($AD$9,Данные!$A$6:$CV$6,0)))&lt;=$AD$11,$AD$14,$AD$15),IF($AD$8="MANUAL_MU",MAX(Настройки!$B$14,MIN(1,IF(ISNUMBER(BI49),BI49,0))),IF($AD$8="COUNT_FLAG_RULE",IF(IF(ISNUMBER(BI49),BI49,0)&lt;=$AD$11,$AD$14,IF(IF(ISNUMBER(BI49),BI49,0)&gt;=$AD$12,$AD$15,IF(OR(LOWER(LEFT(CN49&amp;"",2))="да",CN49=1),$AD$13,$AD$15))),IF(OR(AND($AD$8="YES_NO",OR(LOWER(LEFT(BI49&amp;"",2))="да",BI49=1)),AND($AD$8="THRESHOLD_GE",IF(ISNUMBER(BI49),BI49,0)&gt;=$AD$11),AND($AD$8="THRESHOLD_GT",IF(ISNUMBER(BI49),BI49,0)&gt;$AD$11),AND($AD$8="THRESHOLD_LE",IF(ISNUMBER(BI49),BI49,0)&lt;=$AD$11),AND($AD$8="THRESHOLD_LT",IF(ISNUMBER(BI49),BI49,0)&lt;$AD$11),AND($AD$8="CHANGE_PCT_GE",IF(IF(ISNUMBER(CN49),CN49,0)=0,IF(ISNUMBER(BI49),BI49,0)&gt;0,(IF(ISNUMBER(BI49),BI49,0)-IF(ISNUMBER(CN49),CN49,0))/ABS(IF(ISNUMBER(CN49),CN49,0))&gt;=$AD$11)),AND($AD$8="CHANGE_ABS_GE",ABS(IF(ISNUMBER(BI49),BI49,0)-IF(ISNUMBER(CN49),CN49,0))&gt;=$AD$11),AND($AD$8="COUNT_LT",IF(ISNUMBER(BI49),BI49,0)&lt;$AD$11),AND($AD$8="COUNT_LE",IF(ISNUMBER(BI49),BI49,0)&lt;=$AD$11),AND($AD$8="AND_YES",OR(LOWER(LEFT(BI49&amp;"",2))="да",BI49=1),OR(LOWER(LEFT(CN49&amp;"",2))="да",CN49=1)),AND($AD$8="OR_YES",OR(OR(LOWER(LEFT(BI49&amp;"",2))="да",BI49=1),OR(LOWER(LEFT(CN49&amp;"",2))="да",CN49=1)))),$AD$14,$AD$15))))))))))</f>
        <v/>
      </c>
      <c r="AE49" s="71" t="str">
        <f>IF($A49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49="#FIELD",BJ49="",AND(OR($AE$8="CHANGE_PCT_GE",$AE$8="CHANGE_ABS_GE",$AE$8="COUNT_FLAG_RULE",$AE$8="AND_YES",$AE$8="OR_YES"),OR(CO49="#FIELD",CO49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49)))),IF($AE$18="LOW_MU",MAX(Настройки!$B$14,$AE$16),IF($AE$18="NEUTRAL",Настройки!$B$15,IF($AE$18="IGNORE","IGNORE",IF(OR(BJ49="#FIELD",CO49="#FIELD"),"Поле не найдено","Недостаточно данных")))),IF($AE$8="SIGMOID_INC",MAX(Настройки!$B$14,$AE$16+($AE$17-$AE$16)/(1+EXP(-$AE$12*(IF(ISNUMBER(BJ49),BJ49,0)-$AE$11)))),IF($AE$8="SIGMOID_DEC",MAX(Настройки!$B$14,$AE$16+($AE$17-$AE$16)/(1+EXP($AE$12*(IF(ISNUMBER(BJ49),BJ49,0)-$AE$11)))),IF($AE$8="TOP_PERCENT",IF((COUNTIF(INDEX(Данные!$A$7:$CV$106,0,MATCH($AE$9,Данные!$A$6:$CV$6,0)),"&gt;"&amp;IF(ISNUMBER(BJ49),BJ49,0))+COUNTIFS(INDEX(Данные!$A$7:$CV$106,0,MATCH($AE$9,Данные!$A$6:$CV$6,0)),IF(ISNUMBER(BJ49),BJ49,0),Данные!$A$7:$A$106,"&lt;"&amp;$A49)+1)/COUNT(INDEX(Данные!$A$7:$CV$106,0,MATCH($AE$9,Данные!$A$6:$CV$6,0)))&lt;=$AE$11,$AE$14,$AE$15),IF($AE$8="MANUAL_MU",MAX(Настройки!$B$14,MIN(1,IF(ISNUMBER(BJ49),BJ49,0))),IF($AE$8="COUNT_FLAG_RULE",IF(IF(ISNUMBER(BJ49),BJ49,0)&lt;=$AE$11,$AE$14,IF(IF(ISNUMBER(BJ49),BJ49,0)&gt;=$AE$12,$AE$15,IF(OR(LOWER(LEFT(CO49&amp;"",2))="да",CO49=1),$AE$13,$AE$15))),IF(OR(AND($AE$8="YES_NO",OR(LOWER(LEFT(BJ49&amp;"",2))="да",BJ49=1)),AND($AE$8="THRESHOLD_GE",IF(ISNUMBER(BJ49),BJ49,0)&gt;=$AE$11),AND($AE$8="THRESHOLD_GT",IF(ISNUMBER(BJ49),BJ49,0)&gt;$AE$11),AND($AE$8="THRESHOLD_LE",IF(ISNUMBER(BJ49),BJ49,0)&lt;=$AE$11),AND($AE$8="THRESHOLD_LT",IF(ISNUMBER(BJ49),BJ49,0)&lt;$AE$11),AND($AE$8="CHANGE_PCT_GE",IF(IF(ISNUMBER(CO49),CO49,0)=0,IF(ISNUMBER(BJ49),BJ49,0)&gt;0,(IF(ISNUMBER(BJ49),BJ49,0)-IF(ISNUMBER(CO49),CO49,0))/ABS(IF(ISNUMBER(CO49),CO49,0))&gt;=$AE$11)),AND($AE$8="CHANGE_ABS_GE",ABS(IF(ISNUMBER(BJ49),BJ49,0)-IF(ISNUMBER(CO49),CO49,0))&gt;=$AE$11),AND($AE$8="COUNT_LT",IF(ISNUMBER(BJ49),BJ49,0)&lt;$AE$11),AND($AE$8="COUNT_LE",IF(ISNUMBER(BJ49),BJ49,0)&lt;=$AE$11),AND($AE$8="AND_YES",OR(LOWER(LEFT(BJ49&amp;"",2))="да",BJ49=1),OR(LOWER(LEFT(CO49&amp;"",2))="да",CO49=1)),AND($AE$8="OR_YES",OR(OR(LOWER(LEFT(BJ49&amp;"",2))="да",BJ49=1),OR(LOWER(LEFT(CO49&amp;"",2))="да",CO49=1)))),$AE$14,$AE$15))))))))))</f>
        <v/>
      </c>
      <c r="AF49" s="75"/>
      <c r="AG49" s="76" t="str">
        <f>IF($A49="","",IF($B$4&lt;&gt;"Да","",IF($B$9="","",IF(COUNTIF(Данные!$A$6:$CV$6,$B$9)=0,"#FIELD",INDEX(Данные!$A$7:$CV$106,ROW()-19,MATCH($B$9,Данные!$A$6:$CV$6,0))))))</f>
        <v/>
      </c>
      <c r="AH49" s="76" t="str">
        <f>IF($A49="","",IF($C$4&lt;&gt;"Да","",IF($C$9="","",IF(COUNTIF(Данные!$A$6:$CV$6,$C$9)=0,"#FIELD",INDEX(Данные!$A$7:$CV$106,ROW()-19,MATCH($C$9,Данные!$A$6:$CV$6,0))))))</f>
        <v/>
      </c>
      <c r="AI49" s="76" t="str">
        <f>IF($A49="","",IF($D$4&lt;&gt;"Да","",IF($D$9="","",IF(COUNTIF(Данные!$A$6:$CV$6,$D$9)=0,"#FIELD",INDEX(Данные!$A$7:$CV$106,ROW()-19,MATCH($D$9,Данные!$A$6:$CV$6,0))))))</f>
        <v/>
      </c>
      <c r="AJ49" s="76" t="str">
        <f>IF($A49="","",IF($E$4&lt;&gt;"Да","",IF($E$9="","",IF(COUNTIF(Данные!$A$6:$CV$6,$E$9)=0,"#FIELD",INDEX(Данные!$A$7:$CV$106,ROW()-19,MATCH($E$9,Данные!$A$6:$CV$6,0))))))</f>
        <v/>
      </c>
      <c r="AK49" s="76" t="str">
        <f>IF($A49="","",IF($F$4&lt;&gt;"Да","",IF($F$9="","",IF(COUNTIF(Данные!$A$6:$CV$6,$F$9)=0,"#FIELD",INDEX(Данные!$A$7:$CV$106,ROW()-19,MATCH($F$9,Данные!$A$6:$CV$6,0))))))</f>
        <v/>
      </c>
      <c r="AL49" s="76" t="str">
        <f>IF($A49="","",IF($G$4&lt;&gt;"Да","",IF($G$9="","",IF(COUNTIF(Данные!$A$6:$CV$6,$G$9)=0,"#FIELD",INDEX(Данные!$A$7:$CV$106,ROW()-19,MATCH($G$9,Данные!$A$6:$CV$6,0))))))</f>
        <v/>
      </c>
      <c r="AM49" s="76" t="str">
        <f>IF($A49="","",IF($H$4&lt;&gt;"Да","",IF($H$9="","",IF(COUNTIF(Данные!$A$6:$CV$6,$H$9)=0,"#FIELD",INDEX(Данные!$A$7:$CV$106,ROW()-19,MATCH($H$9,Данные!$A$6:$CV$6,0))))))</f>
        <v/>
      </c>
      <c r="AN49" s="76" t="str">
        <f>IF($A49="","",IF($I$4&lt;&gt;"Да","",IF($I$9="","",IF(COUNTIF(Данные!$A$6:$CV$6,$I$9)=0,"#FIELD",INDEX(Данные!$A$7:$CV$106,ROW()-19,MATCH($I$9,Данные!$A$6:$CV$6,0))))))</f>
        <v/>
      </c>
      <c r="AO49" s="76" t="str">
        <f>IF($A49="","",IF($J$4&lt;&gt;"Да","",IF($J$9="","",IF(COUNTIF(Данные!$A$6:$CV$6,$J$9)=0,"#FIELD",INDEX(Данные!$A$7:$CV$106,ROW()-19,MATCH($J$9,Данные!$A$6:$CV$6,0))))))</f>
        <v/>
      </c>
      <c r="AP49" s="76" t="str">
        <f>IF($A49="","",IF($K$4&lt;&gt;"Да","",IF($K$9="","",IF(COUNTIF(Данные!$A$6:$CV$6,$K$9)=0,"#FIELD",INDEX(Данные!$A$7:$CV$106,ROW()-19,MATCH($K$9,Данные!$A$6:$CV$6,0))))))</f>
        <v/>
      </c>
      <c r="AQ49" s="76" t="str">
        <f>IF($A49="","",IF($L$4&lt;&gt;"Да","",IF($L$9="","",IF(COUNTIF(Данные!$A$6:$CV$6,$L$9)=0,"#FIELD",INDEX(Данные!$A$7:$CV$106,ROW()-19,MATCH($L$9,Данные!$A$6:$CV$6,0))))))</f>
        <v/>
      </c>
      <c r="AR49" s="76" t="str">
        <f>IF($A49="","",IF($M$4&lt;&gt;"Да","",IF($M$9="","",IF(COUNTIF(Данные!$A$6:$CV$6,$M$9)=0,"#FIELD",INDEX(Данные!$A$7:$CV$106,ROW()-19,MATCH($M$9,Данные!$A$6:$CV$6,0))))))</f>
        <v/>
      </c>
      <c r="AS49" s="76" t="str">
        <f>IF($A49="","",IF($N$4&lt;&gt;"Да","",IF($N$9="","",IF(COUNTIF(Данные!$A$6:$CV$6,$N$9)=0,"#FIELD",INDEX(Данные!$A$7:$CV$106,ROW()-19,MATCH($N$9,Данные!$A$6:$CV$6,0))))))</f>
        <v/>
      </c>
      <c r="AT49" s="76" t="str">
        <f>IF($A49="","",IF($O$4&lt;&gt;"Да","",IF($O$9="","",IF(COUNTIF(Данные!$A$6:$CV$6,$O$9)=0,"#FIELD",INDEX(Данные!$A$7:$CV$106,ROW()-19,MATCH($O$9,Данные!$A$6:$CV$6,0))))))</f>
        <v/>
      </c>
      <c r="AU49" s="76" t="str">
        <f>IF($A49="","",IF($P$4&lt;&gt;"Да","",IF($P$9="","",IF(COUNTIF(Данные!$A$6:$CV$6,$P$9)=0,"#FIELD",INDEX(Данные!$A$7:$CV$106,ROW()-19,MATCH($P$9,Данные!$A$6:$CV$6,0))))))</f>
        <v/>
      </c>
      <c r="AV49" s="76" t="str">
        <f>IF($A49="","",IF($Q$4&lt;&gt;"Да","",IF($Q$9="","",IF(COUNTIF(Данные!$A$6:$CV$6,$Q$9)=0,"#FIELD",INDEX(Данные!$A$7:$CV$106,ROW()-19,MATCH($Q$9,Данные!$A$6:$CV$6,0))))))</f>
        <v/>
      </c>
      <c r="AW49" s="76" t="str">
        <f>IF($A49="","",IF($R$4&lt;&gt;"Да","",IF($R$9="","",IF(COUNTIF(Данные!$A$6:$CV$6,$R$9)=0,"#FIELD",INDEX(Данные!$A$7:$CV$106,ROW()-19,MATCH($R$9,Данные!$A$6:$CV$6,0))))))</f>
        <v/>
      </c>
      <c r="AX49" s="76" t="str">
        <f>IF($A49="","",IF($S$4&lt;&gt;"Да","",IF($S$9="","",IF(COUNTIF(Данные!$A$6:$CV$6,$S$9)=0,"#FIELD",INDEX(Данные!$A$7:$CV$106,ROW()-19,MATCH($S$9,Данные!$A$6:$CV$6,0))))))</f>
        <v/>
      </c>
      <c r="AY49" s="76" t="str">
        <f>IF($A49="","",IF($T$4&lt;&gt;"Да","",IF($T$9="","",IF(COUNTIF(Данные!$A$6:$CV$6,$T$9)=0,"#FIELD",INDEX(Данные!$A$7:$CV$106,ROW()-19,MATCH($T$9,Данные!$A$6:$CV$6,0))))))</f>
        <v/>
      </c>
      <c r="AZ49" s="76" t="str">
        <f>IF($A49="","",IF($U$4&lt;&gt;"Да","",IF($U$9="","",IF(COUNTIF(Данные!$A$6:$CV$6,$U$9)=0,"#FIELD",INDEX(Данные!$A$7:$CV$106,ROW()-19,MATCH($U$9,Данные!$A$6:$CV$6,0))))))</f>
        <v/>
      </c>
      <c r="BA49" s="76" t="str">
        <f>IF($A49="","",IF($V$4&lt;&gt;"Да","",IF($V$9="","",IF(COUNTIF(Данные!$A$6:$CV$6,$V$9)=0,"#FIELD",INDEX(Данные!$A$7:$CV$106,ROW()-19,MATCH($V$9,Данные!$A$6:$CV$6,0))))))</f>
        <v/>
      </c>
      <c r="BB49" s="76" t="str">
        <f>IF($A49="","",IF($W$4&lt;&gt;"Да","",IF($W$9="","",IF(COUNTIF(Данные!$A$6:$CV$6,$W$9)=0,"#FIELD",INDEX(Данные!$A$7:$CV$106,ROW()-19,MATCH($W$9,Данные!$A$6:$CV$6,0))))))</f>
        <v/>
      </c>
      <c r="BC49" s="76" t="str">
        <f>IF($A49="","",IF($X$4&lt;&gt;"Да","",IF($X$9="","",IF(COUNTIF(Данные!$A$6:$CV$6,$X$9)=0,"#FIELD",INDEX(Данные!$A$7:$CV$106,ROW()-19,MATCH($X$9,Данные!$A$6:$CV$6,0))))))</f>
        <v/>
      </c>
      <c r="BD49" s="76" t="str">
        <f>IF($A49="","",IF($Y$4&lt;&gt;"Да","",IF($Y$9="","",IF(COUNTIF(Данные!$A$6:$CV$6,$Y$9)=0,"#FIELD",INDEX(Данные!$A$7:$CV$106,ROW()-19,MATCH($Y$9,Данные!$A$6:$CV$6,0))))))</f>
        <v/>
      </c>
      <c r="BE49" s="76" t="str">
        <f>IF($A49="","",IF($Z$4&lt;&gt;"Да","",IF($Z$9="","",IF(COUNTIF(Данные!$A$6:$CV$6,$Z$9)=0,"#FIELD",INDEX(Данные!$A$7:$CV$106,ROW()-19,MATCH($Z$9,Данные!$A$6:$CV$6,0))))))</f>
        <v/>
      </c>
      <c r="BF49" s="76" t="str">
        <f>IF($A49="","",IF($AA$4&lt;&gt;"Да","",IF($AA$9="","",IF(COUNTIF(Данные!$A$6:$CV$6,$AA$9)=0,"#FIELD",INDEX(Данные!$A$7:$CV$106,ROW()-19,MATCH($AA$9,Данные!$A$6:$CV$6,0))))))</f>
        <v/>
      </c>
      <c r="BG49" s="76" t="str">
        <f>IF($A49="","",IF($AB$4&lt;&gt;"Да","",IF($AB$9="","",IF(COUNTIF(Данные!$A$6:$CV$6,$AB$9)=0,"#FIELD",INDEX(Данные!$A$7:$CV$106,ROW()-19,MATCH($AB$9,Данные!$A$6:$CV$6,0))))))</f>
        <v/>
      </c>
      <c r="BH49" s="76" t="str">
        <f>IF($A49="","",IF($AC$4&lt;&gt;"Да","",IF($AC$9="","",IF(COUNTIF(Данные!$A$6:$CV$6,$AC$9)=0,"#FIELD",INDEX(Данные!$A$7:$CV$106,ROW()-19,MATCH($AC$9,Данные!$A$6:$CV$6,0))))))</f>
        <v/>
      </c>
      <c r="BI49" s="76" t="str">
        <f>IF($A49="","",IF($AD$4&lt;&gt;"Да","",IF($AD$9="","",IF(COUNTIF(Данные!$A$6:$CV$6,$AD$9)=0,"#FIELD",INDEX(Данные!$A$7:$CV$106,ROW()-19,MATCH($AD$9,Данные!$A$6:$CV$6,0))))))</f>
        <v/>
      </c>
      <c r="BJ49" s="76" t="str">
        <f>IF($A49="","",IF($AE$4&lt;&gt;"Да","",IF($AE$9="","",IF(COUNTIF(Данные!$A$6:$CV$6,$AE$9)=0,"#FIELD",INDEX(Данные!$A$7:$CV$106,ROW()-19,MATCH($AE$9,Данные!$A$6:$CV$6,0))))))</f>
        <v/>
      </c>
      <c r="BK49" s="76"/>
      <c r="BL49" s="76" t="str">
        <f>IF($A49="","",IF($B$4&lt;&gt;"Да","",IF($B$10="","",IF(COUNTIF(Данные!$A$6:$CV$6,$B$10)=0,"#FIELD",INDEX(Данные!$A$7:$CV$106,ROW()-19,MATCH($B$10,Данные!$A$6:$CV$6,0))))))</f>
        <v/>
      </c>
      <c r="BM49" s="76" t="str">
        <f>IF($A49="","",IF($C$4&lt;&gt;"Да","",IF($C$10="","",IF(COUNTIF(Данные!$A$6:$CV$6,$C$10)=0,"#FIELD",INDEX(Данные!$A$7:$CV$106,ROW()-19,MATCH($C$10,Данные!$A$6:$CV$6,0))))))</f>
        <v/>
      </c>
      <c r="BN49" s="76" t="str">
        <f>IF($A49="","",IF($D$4&lt;&gt;"Да","",IF($D$10="","",IF(COUNTIF(Данные!$A$6:$CV$6,$D$10)=0,"#FIELD",INDEX(Данные!$A$7:$CV$106,ROW()-19,MATCH($D$10,Данные!$A$6:$CV$6,0))))))</f>
        <v/>
      </c>
      <c r="BO49" s="76" t="str">
        <f>IF($A49="","",IF($E$4&lt;&gt;"Да","",IF($E$10="","",IF(COUNTIF(Данные!$A$6:$CV$6,$E$10)=0,"#FIELD",INDEX(Данные!$A$7:$CV$106,ROW()-19,MATCH($E$10,Данные!$A$6:$CV$6,0))))))</f>
        <v/>
      </c>
      <c r="BP49" s="76" t="str">
        <f>IF($A49="","",IF($F$4&lt;&gt;"Да","",IF($F$10="","",IF(COUNTIF(Данные!$A$6:$CV$6,$F$10)=0,"#FIELD",INDEX(Данные!$A$7:$CV$106,ROW()-19,MATCH($F$10,Данные!$A$6:$CV$6,0))))))</f>
        <v/>
      </c>
      <c r="BQ49" s="76" t="str">
        <f>IF($A49="","",IF($G$4&lt;&gt;"Да","",IF($G$10="","",IF(COUNTIF(Данные!$A$6:$CV$6,$G$10)=0,"#FIELD",INDEX(Данные!$A$7:$CV$106,ROW()-19,MATCH($G$10,Данные!$A$6:$CV$6,0))))))</f>
        <v/>
      </c>
      <c r="BR49" s="76" t="str">
        <f>IF($A49="","",IF($H$4&lt;&gt;"Да","",IF($H$10="","",IF(COUNTIF(Данные!$A$6:$CV$6,$H$10)=0,"#FIELD",INDEX(Данные!$A$7:$CV$106,ROW()-19,MATCH($H$10,Данные!$A$6:$CV$6,0))))))</f>
        <v/>
      </c>
      <c r="BS49" s="76" t="str">
        <f>IF($A49="","",IF($I$4&lt;&gt;"Да","",IF($I$10="","",IF(COUNTIF(Данные!$A$6:$CV$6,$I$10)=0,"#FIELD",INDEX(Данные!$A$7:$CV$106,ROW()-19,MATCH($I$10,Данные!$A$6:$CV$6,0))))))</f>
        <v/>
      </c>
      <c r="BT49" s="76" t="str">
        <f>IF($A49="","",IF($J$4&lt;&gt;"Да","",IF($J$10="","",IF(COUNTIF(Данные!$A$6:$CV$6,$J$10)=0,"#FIELD",INDEX(Данные!$A$7:$CV$106,ROW()-19,MATCH($J$10,Данные!$A$6:$CV$6,0))))))</f>
        <v/>
      </c>
      <c r="BU49" s="76" t="str">
        <f>IF($A49="","",IF($K$4&lt;&gt;"Да","",IF($K$10="","",IF(COUNTIF(Данные!$A$6:$CV$6,$K$10)=0,"#FIELD",INDEX(Данные!$A$7:$CV$106,ROW()-19,MATCH($K$10,Данные!$A$6:$CV$6,0))))))</f>
        <v/>
      </c>
      <c r="BV49" s="76" t="str">
        <f>IF($A49="","",IF($L$4&lt;&gt;"Да","",IF($L$10="","",IF(COUNTIF(Данные!$A$6:$CV$6,$L$10)=0,"#FIELD",INDEX(Данные!$A$7:$CV$106,ROW()-19,MATCH($L$10,Данные!$A$6:$CV$6,0))))))</f>
        <v/>
      </c>
      <c r="BW49" s="76" t="str">
        <f>IF($A49="","",IF($M$4&lt;&gt;"Да","",IF($M$10="","",IF(COUNTIF(Данные!$A$6:$CV$6,$M$10)=0,"#FIELD",INDEX(Данные!$A$7:$CV$106,ROW()-19,MATCH($M$10,Данные!$A$6:$CV$6,0))))))</f>
        <v/>
      </c>
      <c r="BX49" s="76" t="str">
        <f>IF($A49="","",IF($N$4&lt;&gt;"Да","",IF($N$10="","",IF(COUNTIF(Данные!$A$6:$CV$6,$N$10)=0,"#FIELD",INDEX(Данные!$A$7:$CV$106,ROW()-19,MATCH($N$10,Данные!$A$6:$CV$6,0))))))</f>
        <v/>
      </c>
      <c r="BY49" s="76" t="str">
        <f>IF($A49="","",IF($O$4&lt;&gt;"Да","",IF($O$10="","",IF(COUNTIF(Данные!$A$6:$CV$6,$O$10)=0,"#FIELD",INDEX(Данные!$A$7:$CV$106,ROW()-19,MATCH($O$10,Данные!$A$6:$CV$6,0))))))</f>
        <v/>
      </c>
      <c r="BZ49" s="76" t="str">
        <f>IF($A49="","",IF($P$4&lt;&gt;"Да","",IF($P$10="","",IF(COUNTIF(Данные!$A$6:$CV$6,$P$10)=0,"#FIELD",INDEX(Данные!$A$7:$CV$106,ROW()-19,MATCH($P$10,Данные!$A$6:$CV$6,0))))))</f>
        <v/>
      </c>
      <c r="CA49" s="76" t="str">
        <f>IF($A49="","",IF($Q$4&lt;&gt;"Да","",IF($Q$10="","",IF(COUNTIF(Данные!$A$6:$CV$6,$Q$10)=0,"#FIELD",INDEX(Данные!$A$7:$CV$106,ROW()-19,MATCH($Q$10,Данные!$A$6:$CV$6,0))))))</f>
        <v/>
      </c>
      <c r="CB49" s="76" t="str">
        <f>IF($A49="","",IF($R$4&lt;&gt;"Да","",IF($R$10="","",IF(COUNTIF(Данные!$A$6:$CV$6,$R$10)=0,"#FIELD",INDEX(Данные!$A$7:$CV$106,ROW()-19,MATCH($R$10,Данные!$A$6:$CV$6,0))))))</f>
        <v/>
      </c>
      <c r="CC49" s="76" t="str">
        <f>IF($A49="","",IF($S$4&lt;&gt;"Да","",IF($S$10="","",IF(COUNTIF(Данные!$A$6:$CV$6,$S$10)=0,"#FIELD",INDEX(Данные!$A$7:$CV$106,ROW()-19,MATCH($S$10,Данные!$A$6:$CV$6,0))))))</f>
        <v/>
      </c>
      <c r="CD49" s="76" t="str">
        <f>IF($A49="","",IF($T$4&lt;&gt;"Да","",IF($T$10="","",IF(COUNTIF(Данные!$A$6:$CV$6,$T$10)=0,"#FIELD",INDEX(Данные!$A$7:$CV$106,ROW()-19,MATCH($T$10,Данные!$A$6:$CV$6,0))))))</f>
        <v/>
      </c>
      <c r="CE49" s="76" t="str">
        <f>IF($A49="","",IF($U$4&lt;&gt;"Да","",IF($U$10="","",IF(COUNTIF(Данные!$A$6:$CV$6,$U$10)=0,"#FIELD",INDEX(Данные!$A$7:$CV$106,ROW()-19,MATCH($U$10,Данные!$A$6:$CV$6,0))))))</f>
        <v/>
      </c>
      <c r="CF49" s="76" t="str">
        <f>IF($A49="","",IF($V$4&lt;&gt;"Да","",IF($V$10="","",IF(COUNTIF(Данные!$A$6:$CV$6,$V$10)=0,"#FIELD",INDEX(Данные!$A$7:$CV$106,ROW()-19,MATCH($V$10,Данные!$A$6:$CV$6,0))))))</f>
        <v/>
      </c>
      <c r="CG49" s="76" t="str">
        <f>IF($A49="","",IF($W$4&lt;&gt;"Да","",IF($W$10="","",IF(COUNTIF(Данные!$A$6:$CV$6,$W$10)=0,"#FIELD",INDEX(Данные!$A$7:$CV$106,ROW()-19,MATCH($W$10,Данные!$A$6:$CV$6,0))))))</f>
        <v/>
      </c>
      <c r="CH49" s="76" t="str">
        <f>IF($A49="","",IF($X$4&lt;&gt;"Да","",IF($X$10="","",IF(COUNTIF(Данные!$A$6:$CV$6,$X$10)=0,"#FIELD",INDEX(Данные!$A$7:$CV$106,ROW()-19,MATCH($X$10,Данные!$A$6:$CV$6,0))))))</f>
        <v/>
      </c>
      <c r="CI49" s="76" t="str">
        <f>IF($A49="","",IF($Y$4&lt;&gt;"Да","",IF($Y$10="","",IF(COUNTIF(Данные!$A$6:$CV$6,$Y$10)=0,"#FIELD",INDEX(Данные!$A$7:$CV$106,ROW()-19,MATCH($Y$10,Данные!$A$6:$CV$6,0))))))</f>
        <v/>
      </c>
      <c r="CJ49" s="76" t="str">
        <f>IF($A49="","",IF($Z$4&lt;&gt;"Да","",IF($Z$10="","",IF(COUNTIF(Данные!$A$6:$CV$6,$Z$10)=0,"#FIELD",INDEX(Данные!$A$7:$CV$106,ROW()-19,MATCH($Z$10,Данные!$A$6:$CV$6,0))))))</f>
        <v/>
      </c>
      <c r="CK49" s="76" t="str">
        <f>IF($A49="","",IF($AA$4&lt;&gt;"Да","",IF($AA$10="","",IF(COUNTIF(Данные!$A$6:$CV$6,$AA$10)=0,"#FIELD",INDEX(Данные!$A$7:$CV$106,ROW()-19,MATCH($AA$10,Данные!$A$6:$CV$6,0))))))</f>
        <v/>
      </c>
      <c r="CL49" s="76" t="str">
        <f>IF($A49="","",IF($AB$4&lt;&gt;"Да","",IF($AB$10="","",IF(COUNTIF(Данные!$A$6:$CV$6,$AB$10)=0,"#FIELD",INDEX(Данные!$A$7:$CV$106,ROW()-19,MATCH($AB$10,Данные!$A$6:$CV$6,0))))))</f>
        <v/>
      </c>
      <c r="CM49" s="76" t="str">
        <f>IF($A49="","",IF($AC$4&lt;&gt;"Да","",IF($AC$10="","",IF(COUNTIF(Данные!$A$6:$CV$6,$AC$10)=0,"#FIELD",INDEX(Данные!$A$7:$CV$106,ROW()-19,MATCH($AC$10,Данные!$A$6:$CV$6,0))))))</f>
        <v/>
      </c>
      <c r="CN49" s="76" t="str">
        <f>IF($A49="","",IF($AD$4&lt;&gt;"Да","",IF($AD$10="","",IF(COUNTIF(Данные!$A$6:$CV$6,$AD$10)=0,"#FIELD",INDEX(Данные!$A$7:$CV$106,ROW()-19,MATCH($AD$10,Данные!$A$6:$CV$6,0))))))</f>
        <v/>
      </c>
      <c r="CO49" s="77" t="str">
        <f>IF($A49="","",IF($AE$4&lt;&gt;"Да","",IF($AE$10="","",IF(COUNTIF(Данные!$A$6:$CV$6,$AE$10)=0,"#FIELD",INDEX(Данные!$A$7:$CV$106,ROW()-19,MATCH($AE$10,Данные!$A$6:$CV$6,0))))))</f>
        <v/>
      </c>
    </row>
    <row r="50" spans="1:93">
      <c r="A50" s="24" t="str">
        <f>IF(Данные!A37="","",Данные!A37)</f>
        <v/>
      </c>
      <c r="B50" s="19" t="str">
        <f>IF($A50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50="#FIELD",AG50="",AND(OR($B$8="CHANGE_PCT_GE",$B$8="CHANGE_ABS_GE",$B$8="COUNT_FLAG_RULE",$B$8="AND_YES",$B$8="OR_YES"),OR(BL50="#FIELD",BL50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50)))),IF($B$18="LOW_MU",MAX(Настройки!$B$14,$B$16),IF($B$18="NEUTRAL",Настройки!$B$15,IF($B$18="IGNORE","IGNORE",IF(OR(AG50="#FIELD",BL50="#FIELD"),"Поле не найдено","Недостаточно данных")))),IF($B$8="SIGMOID_INC",MAX(Настройки!$B$14,$B$16+($B$17-$B$16)/(1+EXP(-$B$12*(IF(ISNUMBER(AG50),AG50,0)-$B$11)))),IF($B$8="SIGMOID_DEC",MAX(Настройки!$B$14,$B$16+($B$17-$B$16)/(1+EXP($B$12*(IF(ISNUMBER(AG50),AG50,0)-$B$11)))),IF($B$8="TOP_PERCENT",IF((COUNTIF(INDEX(Данные!$A$7:$CV$106,0,MATCH($B$9,Данные!$A$6:$CV$6,0)),"&gt;"&amp;IF(ISNUMBER(AG50),AG50,0))+COUNTIFS(INDEX(Данные!$A$7:$CV$106,0,MATCH($B$9,Данные!$A$6:$CV$6,0)),IF(ISNUMBER(AG50),AG50,0),Данные!$A$7:$A$106,"&lt;"&amp;$A50)+1)/COUNT(INDEX(Данные!$A$7:$CV$106,0,MATCH($B$9,Данные!$A$6:$CV$6,0)))&lt;=$B$11,$B$14,$B$15),IF($B$8="MANUAL_MU",MAX(Настройки!$B$14,MIN(1,IF(ISNUMBER(AG50),AG50,0))),IF($B$8="COUNT_FLAG_RULE",IF(IF(ISNUMBER(AG50),AG50,0)&lt;=$B$11,$B$14,IF(IF(ISNUMBER(AG50),AG50,0)&gt;=$B$12,$B$15,IF(OR(LOWER(LEFT(BL50&amp;"",2))="да",BL50=1),$B$13,$B$15))),IF(OR(AND($B$8="YES_NO",OR(LOWER(LEFT(AG50&amp;"",2))="да",AG50=1)),AND($B$8="THRESHOLD_GE",IF(ISNUMBER(AG50),AG50,0)&gt;=$B$11),AND($B$8="THRESHOLD_GT",IF(ISNUMBER(AG50),AG50,0)&gt;$B$11),AND($B$8="THRESHOLD_LE",IF(ISNUMBER(AG50),AG50,0)&lt;=$B$11),AND($B$8="THRESHOLD_LT",IF(ISNUMBER(AG50),AG50,0)&lt;$B$11),AND($B$8="CHANGE_PCT_GE",IF(IF(ISNUMBER(BL50),BL50,0)=0,IF(ISNUMBER(AG50),AG50,0)&gt;0,(IF(ISNUMBER(AG50),AG50,0)-IF(ISNUMBER(BL50),BL50,0))/ABS(IF(ISNUMBER(BL50),BL50,0))&gt;=$B$11)),AND($B$8="CHANGE_ABS_GE",ABS(IF(ISNUMBER(AG50),AG50,0)-IF(ISNUMBER(BL50),BL50,0))&gt;=$B$11),AND($B$8="COUNT_LT",IF(ISNUMBER(AG50),AG50,0)&lt;$B$11),AND($B$8="COUNT_LE",IF(ISNUMBER(AG50),AG50,0)&lt;=$B$11),AND($B$8="AND_YES",OR(LOWER(LEFT(AG50&amp;"",2))="да",AG50=1),OR(LOWER(LEFT(BL50&amp;"",2))="да",BL50=1)),AND($B$8="OR_YES",OR(OR(LOWER(LEFT(AG50&amp;"",2))="да",AG50=1),OR(LOWER(LEFT(BL50&amp;"",2))="да",BL50=1)))),$B$14,$B$15))))))))))</f>
        <v/>
      </c>
      <c r="C50" s="19" t="str">
        <f>IF($A50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50="#FIELD",AH50="",AND(OR($C$8="CHANGE_PCT_GE",$C$8="CHANGE_ABS_GE",$C$8="COUNT_FLAG_RULE",$C$8="AND_YES",$C$8="OR_YES"),OR(BM50="#FIELD",BM50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50)))),IF($C$18="LOW_MU",MAX(Настройки!$B$14,$C$16),IF($C$18="NEUTRAL",Настройки!$B$15,IF($C$18="IGNORE","IGNORE",IF(OR(AH50="#FIELD",BM50="#FIELD"),"Поле не найдено","Недостаточно данных")))),IF($C$8="SIGMOID_INC",MAX(Настройки!$B$14,$C$16+($C$17-$C$16)/(1+EXP(-$C$12*(IF(ISNUMBER(AH50),AH50,0)-$C$11)))),IF($C$8="SIGMOID_DEC",MAX(Настройки!$B$14,$C$16+($C$17-$C$16)/(1+EXP($C$12*(IF(ISNUMBER(AH50),AH50,0)-$C$11)))),IF($C$8="TOP_PERCENT",IF((COUNTIF(INDEX(Данные!$A$7:$CV$106,0,MATCH($C$9,Данные!$A$6:$CV$6,0)),"&gt;"&amp;IF(ISNUMBER(AH50),AH50,0))+COUNTIFS(INDEX(Данные!$A$7:$CV$106,0,MATCH($C$9,Данные!$A$6:$CV$6,0)),IF(ISNUMBER(AH50),AH50,0),Данные!$A$7:$A$106,"&lt;"&amp;$A50)+1)/COUNT(INDEX(Данные!$A$7:$CV$106,0,MATCH($C$9,Данные!$A$6:$CV$6,0)))&lt;=$C$11,$C$14,$C$15),IF($C$8="MANUAL_MU",MAX(Настройки!$B$14,MIN(1,IF(ISNUMBER(AH50),AH50,0))),IF($C$8="COUNT_FLAG_RULE",IF(IF(ISNUMBER(AH50),AH50,0)&lt;=$C$11,$C$14,IF(IF(ISNUMBER(AH50),AH50,0)&gt;=$C$12,$C$15,IF(OR(LOWER(LEFT(BM50&amp;"",2))="да",BM50=1),$C$13,$C$15))),IF(OR(AND($C$8="YES_NO",OR(LOWER(LEFT(AH50&amp;"",2))="да",AH50=1)),AND($C$8="THRESHOLD_GE",IF(ISNUMBER(AH50),AH50,0)&gt;=$C$11),AND($C$8="THRESHOLD_GT",IF(ISNUMBER(AH50),AH50,0)&gt;$C$11),AND($C$8="THRESHOLD_LE",IF(ISNUMBER(AH50),AH50,0)&lt;=$C$11),AND($C$8="THRESHOLD_LT",IF(ISNUMBER(AH50),AH50,0)&lt;$C$11),AND($C$8="CHANGE_PCT_GE",IF(IF(ISNUMBER(BM50),BM50,0)=0,IF(ISNUMBER(AH50),AH50,0)&gt;0,(IF(ISNUMBER(AH50),AH50,0)-IF(ISNUMBER(BM50),BM50,0))/ABS(IF(ISNUMBER(BM50),BM50,0))&gt;=$C$11)),AND($C$8="CHANGE_ABS_GE",ABS(IF(ISNUMBER(AH50),AH50,0)-IF(ISNUMBER(BM50),BM50,0))&gt;=$C$11),AND($C$8="COUNT_LT",IF(ISNUMBER(AH50),AH50,0)&lt;$C$11),AND($C$8="COUNT_LE",IF(ISNUMBER(AH50),AH50,0)&lt;=$C$11),AND($C$8="AND_YES",OR(LOWER(LEFT(AH50&amp;"",2))="да",AH50=1),OR(LOWER(LEFT(BM50&amp;"",2))="да",BM50=1)),AND($C$8="OR_YES",OR(OR(LOWER(LEFT(AH50&amp;"",2))="да",AH50=1),OR(LOWER(LEFT(BM50&amp;"",2))="да",BM50=1)))),$C$14,$C$15))))))))))</f>
        <v/>
      </c>
      <c r="D50" s="19" t="str">
        <f>IF($A50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50="#FIELD",AI50="",AND(OR($D$8="CHANGE_PCT_GE",$D$8="CHANGE_ABS_GE",$D$8="COUNT_FLAG_RULE",$D$8="AND_YES",$D$8="OR_YES"),OR(BN50="#FIELD",BN50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50)))),IF($D$18="LOW_MU",MAX(Настройки!$B$14,$D$16),IF($D$18="NEUTRAL",Настройки!$B$15,IF($D$18="IGNORE","IGNORE",IF(OR(AI50="#FIELD",BN50="#FIELD"),"Поле не найдено","Недостаточно данных")))),IF($D$8="SIGMOID_INC",MAX(Настройки!$B$14,$D$16+($D$17-$D$16)/(1+EXP(-$D$12*(IF(ISNUMBER(AI50),AI50,0)-$D$11)))),IF($D$8="SIGMOID_DEC",MAX(Настройки!$B$14,$D$16+($D$17-$D$16)/(1+EXP($D$12*(IF(ISNUMBER(AI50),AI50,0)-$D$11)))),IF($D$8="TOP_PERCENT",IF((COUNTIF(INDEX(Данные!$A$7:$CV$106,0,MATCH($D$9,Данные!$A$6:$CV$6,0)),"&gt;"&amp;IF(ISNUMBER(AI50),AI50,0))+COUNTIFS(INDEX(Данные!$A$7:$CV$106,0,MATCH($D$9,Данные!$A$6:$CV$6,0)),IF(ISNUMBER(AI50),AI50,0),Данные!$A$7:$A$106,"&lt;"&amp;$A50)+1)/COUNT(INDEX(Данные!$A$7:$CV$106,0,MATCH($D$9,Данные!$A$6:$CV$6,0)))&lt;=$D$11,$D$14,$D$15),IF($D$8="MANUAL_MU",MAX(Настройки!$B$14,MIN(1,IF(ISNUMBER(AI50),AI50,0))),IF($D$8="COUNT_FLAG_RULE",IF(IF(ISNUMBER(AI50),AI50,0)&lt;=$D$11,$D$14,IF(IF(ISNUMBER(AI50),AI50,0)&gt;=$D$12,$D$15,IF(OR(LOWER(LEFT(BN50&amp;"",2))="да",BN50=1),$D$13,$D$15))),IF(OR(AND($D$8="YES_NO",OR(LOWER(LEFT(AI50&amp;"",2))="да",AI50=1)),AND($D$8="THRESHOLD_GE",IF(ISNUMBER(AI50),AI50,0)&gt;=$D$11),AND($D$8="THRESHOLD_GT",IF(ISNUMBER(AI50),AI50,0)&gt;$D$11),AND($D$8="THRESHOLD_LE",IF(ISNUMBER(AI50),AI50,0)&lt;=$D$11),AND($D$8="THRESHOLD_LT",IF(ISNUMBER(AI50),AI50,0)&lt;$D$11),AND($D$8="CHANGE_PCT_GE",IF(IF(ISNUMBER(BN50),BN50,0)=0,IF(ISNUMBER(AI50),AI50,0)&gt;0,(IF(ISNUMBER(AI50),AI50,0)-IF(ISNUMBER(BN50),BN50,0))/ABS(IF(ISNUMBER(BN50),BN50,0))&gt;=$D$11)),AND($D$8="CHANGE_ABS_GE",ABS(IF(ISNUMBER(AI50),AI50,0)-IF(ISNUMBER(BN50),BN50,0))&gt;=$D$11),AND($D$8="COUNT_LT",IF(ISNUMBER(AI50),AI50,0)&lt;$D$11),AND($D$8="COUNT_LE",IF(ISNUMBER(AI50),AI50,0)&lt;=$D$11),AND($D$8="AND_YES",OR(LOWER(LEFT(AI50&amp;"",2))="да",AI50=1),OR(LOWER(LEFT(BN50&amp;"",2))="да",BN50=1)),AND($D$8="OR_YES",OR(OR(LOWER(LEFT(AI50&amp;"",2))="да",AI50=1),OR(LOWER(LEFT(BN50&amp;"",2))="да",BN50=1)))),$D$14,$D$15))))))))))</f>
        <v/>
      </c>
      <c r="E50" s="19" t="str">
        <f>IF($A50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50="#FIELD",AJ50="",AND(OR($E$8="CHANGE_PCT_GE",$E$8="CHANGE_ABS_GE",$E$8="COUNT_FLAG_RULE",$E$8="AND_YES",$E$8="OR_YES"),OR(BO50="#FIELD",BO50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50)))),IF($E$18="LOW_MU",MAX(Настройки!$B$14,$E$16),IF($E$18="NEUTRAL",Настройки!$B$15,IF($E$18="IGNORE","IGNORE",IF(OR(AJ50="#FIELD",BO50="#FIELD"),"Поле не найдено","Недостаточно данных")))),IF($E$8="SIGMOID_INC",MAX(Настройки!$B$14,$E$16+($E$17-$E$16)/(1+EXP(-$E$12*(IF(ISNUMBER(AJ50),AJ50,0)-$E$11)))),IF($E$8="SIGMOID_DEC",MAX(Настройки!$B$14,$E$16+($E$17-$E$16)/(1+EXP($E$12*(IF(ISNUMBER(AJ50),AJ50,0)-$E$11)))),IF($E$8="TOP_PERCENT",IF((COUNTIF(INDEX(Данные!$A$7:$CV$106,0,MATCH($E$9,Данные!$A$6:$CV$6,0)),"&gt;"&amp;IF(ISNUMBER(AJ50),AJ50,0))+COUNTIFS(INDEX(Данные!$A$7:$CV$106,0,MATCH($E$9,Данные!$A$6:$CV$6,0)),IF(ISNUMBER(AJ50),AJ50,0),Данные!$A$7:$A$106,"&lt;"&amp;$A50)+1)/COUNT(INDEX(Данные!$A$7:$CV$106,0,MATCH($E$9,Данные!$A$6:$CV$6,0)))&lt;=$E$11,$E$14,$E$15),IF($E$8="MANUAL_MU",MAX(Настройки!$B$14,MIN(1,IF(ISNUMBER(AJ50),AJ50,0))),IF($E$8="COUNT_FLAG_RULE",IF(IF(ISNUMBER(AJ50),AJ50,0)&lt;=$E$11,$E$14,IF(IF(ISNUMBER(AJ50),AJ50,0)&gt;=$E$12,$E$15,IF(OR(LOWER(LEFT(BO50&amp;"",2))="да",BO50=1),$E$13,$E$15))),IF(OR(AND($E$8="YES_NO",OR(LOWER(LEFT(AJ50&amp;"",2))="да",AJ50=1)),AND($E$8="THRESHOLD_GE",IF(ISNUMBER(AJ50),AJ50,0)&gt;=$E$11),AND($E$8="THRESHOLD_GT",IF(ISNUMBER(AJ50),AJ50,0)&gt;$E$11),AND($E$8="THRESHOLD_LE",IF(ISNUMBER(AJ50),AJ50,0)&lt;=$E$11),AND($E$8="THRESHOLD_LT",IF(ISNUMBER(AJ50),AJ50,0)&lt;$E$11),AND($E$8="CHANGE_PCT_GE",IF(IF(ISNUMBER(BO50),BO50,0)=0,IF(ISNUMBER(AJ50),AJ50,0)&gt;0,(IF(ISNUMBER(AJ50),AJ50,0)-IF(ISNUMBER(BO50),BO50,0))/ABS(IF(ISNUMBER(BO50),BO50,0))&gt;=$E$11)),AND($E$8="CHANGE_ABS_GE",ABS(IF(ISNUMBER(AJ50),AJ50,0)-IF(ISNUMBER(BO50),BO50,0))&gt;=$E$11),AND($E$8="COUNT_LT",IF(ISNUMBER(AJ50),AJ50,0)&lt;$E$11),AND($E$8="COUNT_LE",IF(ISNUMBER(AJ50),AJ50,0)&lt;=$E$11),AND($E$8="AND_YES",OR(LOWER(LEFT(AJ50&amp;"",2))="да",AJ50=1),OR(LOWER(LEFT(BO50&amp;"",2))="да",BO50=1)),AND($E$8="OR_YES",OR(OR(LOWER(LEFT(AJ50&amp;"",2))="да",AJ50=1),OR(LOWER(LEFT(BO50&amp;"",2))="да",BO50=1)))),$E$14,$E$15))))))))))</f>
        <v/>
      </c>
      <c r="F50" s="19" t="str">
        <f>IF($A50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50="#FIELD",AK50="",AND(OR($F$8="CHANGE_PCT_GE",$F$8="CHANGE_ABS_GE",$F$8="COUNT_FLAG_RULE",$F$8="AND_YES",$F$8="OR_YES"),OR(BP50="#FIELD",BP50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50)))),IF($F$18="LOW_MU",MAX(Настройки!$B$14,$F$16),IF($F$18="NEUTRAL",Настройки!$B$15,IF($F$18="IGNORE","IGNORE",IF(OR(AK50="#FIELD",BP50="#FIELD"),"Поле не найдено","Недостаточно данных")))),IF($F$8="SIGMOID_INC",MAX(Настройки!$B$14,$F$16+($F$17-$F$16)/(1+EXP(-$F$12*(IF(ISNUMBER(AK50),AK50,0)-$F$11)))),IF($F$8="SIGMOID_DEC",MAX(Настройки!$B$14,$F$16+($F$17-$F$16)/(1+EXP($F$12*(IF(ISNUMBER(AK50),AK50,0)-$F$11)))),IF($F$8="TOP_PERCENT",IF((COUNTIF(INDEX(Данные!$A$7:$CV$106,0,MATCH($F$9,Данные!$A$6:$CV$6,0)),"&gt;"&amp;IF(ISNUMBER(AK50),AK50,0))+COUNTIFS(INDEX(Данные!$A$7:$CV$106,0,MATCH($F$9,Данные!$A$6:$CV$6,0)),IF(ISNUMBER(AK50),AK50,0),Данные!$A$7:$A$106,"&lt;"&amp;$A50)+1)/COUNT(INDEX(Данные!$A$7:$CV$106,0,MATCH($F$9,Данные!$A$6:$CV$6,0)))&lt;=$F$11,$F$14,$F$15),IF($F$8="MANUAL_MU",MAX(Настройки!$B$14,MIN(1,IF(ISNUMBER(AK50),AK50,0))),IF($F$8="COUNT_FLAG_RULE",IF(IF(ISNUMBER(AK50),AK50,0)&lt;=$F$11,$F$14,IF(IF(ISNUMBER(AK50),AK50,0)&gt;=$F$12,$F$15,IF(OR(LOWER(LEFT(BP50&amp;"",2))="да",BP50=1),$F$13,$F$15))),IF(OR(AND($F$8="YES_NO",OR(LOWER(LEFT(AK50&amp;"",2))="да",AK50=1)),AND($F$8="THRESHOLD_GE",IF(ISNUMBER(AK50),AK50,0)&gt;=$F$11),AND($F$8="THRESHOLD_GT",IF(ISNUMBER(AK50),AK50,0)&gt;$F$11),AND($F$8="THRESHOLD_LE",IF(ISNUMBER(AK50),AK50,0)&lt;=$F$11),AND($F$8="THRESHOLD_LT",IF(ISNUMBER(AK50),AK50,0)&lt;$F$11),AND($F$8="CHANGE_PCT_GE",IF(IF(ISNUMBER(BP50),BP50,0)=0,IF(ISNUMBER(AK50),AK50,0)&gt;0,(IF(ISNUMBER(AK50),AK50,0)-IF(ISNUMBER(BP50),BP50,0))/ABS(IF(ISNUMBER(BP50),BP50,0))&gt;=$F$11)),AND($F$8="CHANGE_ABS_GE",ABS(IF(ISNUMBER(AK50),AK50,0)-IF(ISNUMBER(BP50),BP50,0))&gt;=$F$11),AND($F$8="COUNT_LT",IF(ISNUMBER(AK50),AK50,0)&lt;$F$11),AND($F$8="COUNT_LE",IF(ISNUMBER(AK50),AK50,0)&lt;=$F$11),AND($F$8="AND_YES",OR(LOWER(LEFT(AK50&amp;"",2))="да",AK50=1),OR(LOWER(LEFT(BP50&amp;"",2))="да",BP50=1)),AND($F$8="OR_YES",OR(OR(LOWER(LEFT(AK50&amp;"",2))="да",AK50=1),OR(LOWER(LEFT(BP50&amp;"",2))="да",BP50=1)))),$F$14,$F$15))))))))))</f>
        <v/>
      </c>
      <c r="G50" s="19" t="str">
        <f>IF($A50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50="#FIELD",AL50="",AND(OR($G$8="CHANGE_PCT_GE",$G$8="CHANGE_ABS_GE",$G$8="COUNT_FLAG_RULE",$G$8="AND_YES",$G$8="OR_YES"),OR(BQ50="#FIELD",BQ50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50)))),IF($G$18="LOW_MU",MAX(Настройки!$B$14,$G$16),IF($G$18="NEUTRAL",Настройки!$B$15,IF($G$18="IGNORE","IGNORE",IF(OR(AL50="#FIELD",BQ50="#FIELD"),"Поле не найдено","Недостаточно данных")))),IF($G$8="SIGMOID_INC",MAX(Настройки!$B$14,$G$16+($G$17-$G$16)/(1+EXP(-$G$12*(IF(ISNUMBER(AL50),AL50,0)-$G$11)))),IF($G$8="SIGMOID_DEC",MAX(Настройки!$B$14,$G$16+($G$17-$G$16)/(1+EXP($G$12*(IF(ISNUMBER(AL50),AL50,0)-$G$11)))),IF($G$8="TOP_PERCENT",IF((COUNTIF(INDEX(Данные!$A$7:$CV$106,0,MATCH($G$9,Данные!$A$6:$CV$6,0)),"&gt;"&amp;IF(ISNUMBER(AL50),AL50,0))+COUNTIFS(INDEX(Данные!$A$7:$CV$106,0,MATCH($G$9,Данные!$A$6:$CV$6,0)),IF(ISNUMBER(AL50),AL50,0),Данные!$A$7:$A$106,"&lt;"&amp;$A50)+1)/COUNT(INDEX(Данные!$A$7:$CV$106,0,MATCH($G$9,Данные!$A$6:$CV$6,0)))&lt;=$G$11,$G$14,$G$15),IF($G$8="MANUAL_MU",MAX(Настройки!$B$14,MIN(1,IF(ISNUMBER(AL50),AL50,0))),IF($G$8="COUNT_FLAG_RULE",IF(IF(ISNUMBER(AL50),AL50,0)&lt;=$G$11,$G$14,IF(IF(ISNUMBER(AL50),AL50,0)&gt;=$G$12,$G$15,IF(OR(LOWER(LEFT(BQ50&amp;"",2))="да",BQ50=1),$G$13,$G$15))),IF(OR(AND($G$8="YES_NO",OR(LOWER(LEFT(AL50&amp;"",2))="да",AL50=1)),AND($G$8="THRESHOLD_GE",IF(ISNUMBER(AL50),AL50,0)&gt;=$G$11),AND($G$8="THRESHOLD_GT",IF(ISNUMBER(AL50),AL50,0)&gt;$G$11),AND($G$8="THRESHOLD_LE",IF(ISNUMBER(AL50),AL50,0)&lt;=$G$11),AND($G$8="THRESHOLD_LT",IF(ISNUMBER(AL50),AL50,0)&lt;$G$11),AND($G$8="CHANGE_PCT_GE",IF(IF(ISNUMBER(BQ50),BQ50,0)=0,IF(ISNUMBER(AL50),AL50,0)&gt;0,(IF(ISNUMBER(AL50),AL50,0)-IF(ISNUMBER(BQ50),BQ50,0))/ABS(IF(ISNUMBER(BQ50),BQ50,0))&gt;=$G$11)),AND($G$8="CHANGE_ABS_GE",ABS(IF(ISNUMBER(AL50),AL50,0)-IF(ISNUMBER(BQ50),BQ50,0))&gt;=$G$11),AND($G$8="COUNT_LT",IF(ISNUMBER(AL50),AL50,0)&lt;$G$11),AND($G$8="COUNT_LE",IF(ISNUMBER(AL50),AL50,0)&lt;=$G$11),AND($G$8="AND_YES",OR(LOWER(LEFT(AL50&amp;"",2))="да",AL50=1),OR(LOWER(LEFT(BQ50&amp;"",2))="да",BQ50=1)),AND($G$8="OR_YES",OR(OR(LOWER(LEFT(AL50&amp;"",2))="да",AL50=1),OR(LOWER(LEFT(BQ50&amp;"",2))="да",BQ50=1)))),$G$14,$G$15))))))))))</f>
        <v/>
      </c>
      <c r="H50" s="19" t="str">
        <f>IF($A50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50="#FIELD",AM50="",AND(OR($H$8="CHANGE_PCT_GE",$H$8="CHANGE_ABS_GE",$H$8="COUNT_FLAG_RULE",$H$8="AND_YES",$H$8="OR_YES"),OR(BR50="#FIELD",BR50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50)))),IF($H$18="LOW_MU",MAX(Настройки!$B$14,$H$16),IF($H$18="NEUTRAL",Настройки!$B$15,IF($H$18="IGNORE","IGNORE",IF(OR(AM50="#FIELD",BR50="#FIELD"),"Поле не найдено","Недостаточно данных")))),IF($H$8="SIGMOID_INC",MAX(Настройки!$B$14,$H$16+($H$17-$H$16)/(1+EXP(-$H$12*(IF(ISNUMBER(AM50),AM50,0)-$H$11)))),IF($H$8="SIGMOID_DEC",MAX(Настройки!$B$14,$H$16+($H$17-$H$16)/(1+EXP($H$12*(IF(ISNUMBER(AM50),AM50,0)-$H$11)))),IF($H$8="TOP_PERCENT",IF((COUNTIF(INDEX(Данные!$A$7:$CV$106,0,MATCH($H$9,Данные!$A$6:$CV$6,0)),"&gt;"&amp;IF(ISNUMBER(AM50),AM50,0))+COUNTIFS(INDEX(Данные!$A$7:$CV$106,0,MATCH($H$9,Данные!$A$6:$CV$6,0)),IF(ISNUMBER(AM50),AM50,0),Данные!$A$7:$A$106,"&lt;"&amp;$A50)+1)/COUNT(INDEX(Данные!$A$7:$CV$106,0,MATCH($H$9,Данные!$A$6:$CV$6,0)))&lt;=$H$11,$H$14,$H$15),IF($H$8="MANUAL_MU",MAX(Настройки!$B$14,MIN(1,IF(ISNUMBER(AM50),AM50,0))),IF($H$8="COUNT_FLAG_RULE",IF(IF(ISNUMBER(AM50),AM50,0)&lt;=$H$11,$H$14,IF(IF(ISNUMBER(AM50),AM50,0)&gt;=$H$12,$H$15,IF(OR(LOWER(LEFT(BR50&amp;"",2))="да",BR50=1),$H$13,$H$15))),IF(OR(AND($H$8="YES_NO",OR(LOWER(LEFT(AM50&amp;"",2))="да",AM50=1)),AND($H$8="THRESHOLD_GE",IF(ISNUMBER(AM50),AM50,0)&gt;=$H$11),AND($H$8="THRESHOLD_GT",IF(ISNUMBER(AM50),AM50,0)&gt;$H$11),AND($H$8="THRESHOLD_LE",IF(ISNUMBER(AM50),AM50,0)&lt;=$H$11),AND($H$8="THRESHOLD_LT",IF(ISNUMBER(AM50),AM50,0)&lt;$H$11),AND($H$8="CHANGE_PCT_GE",IF(IF(ISNUMBER(BR50),BR50,0)=0,IF(ISNUMBER(AM50),AM50,0)&gt;0,(IF(ISNUMBER(AM50),AM50,0)-IF(ISNUMBER(BR50),BR50,0))/ABS(IF(ISNUMBER(BR50),BR50,0))&gt;=$H$11)),AND($H$8="CHANGE_ABS_GE",ABS(IF(ISNUMBER(AM50),AM50,0)-IF(ISNUMBER(BR50),BR50,0))&gt;=$H$11),AND($H$8="COUNT_LT",IF(ISNUMBER(AM50),AM50,0)&lt;$H$11),AND($H$8="COUNT_LE",IF(ISNUMBER(AM50),AM50,0)&lt;=$H$11),AND($H$8="AND_YES",OR(LOWER(LEFT(AM50&amp;"",2))="да",AM50=1),OR(LOWER(LEFT(BR50&amp;"",2))="да",BR50=1)),AND($H$8="OR_YES",OR(OR(LOWER(LEFT(AM50&amp;"",2))="да",AM50=1),OR(LOWER(LEFT(BR50&amp;"",2))="да",BR50=1)))),$H$14,$H$15))))))))))</f>
        <v/>
      </c>
      <c r="I50" s="19" t="str">
        <f>IF($A50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50="#FIELD",AN50="",AND(OR($I$8="CHANGE_PCT_GE",$I$8="CHANGE_ABS_GE",$I$8="COUNT_FLAG_RULE",$I$8="AND_YES",$I$8="OR_YES"),OR(BS50="#FIELD",BS50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50)))),IF($I$18="LOW_MU",MAX(Настройки!$B$14,$I$16),IF($I$18="NEUTRAL",Настройки!$B$15,IF($I$18="IGNORE","IGNORE",IF(OR(AN50="#FIELD",BS50="#FIELD"),"Поле не найдено","Недостаточно данных")))),IF($I$8="SIGMOID_INC",MAX(Настройки!$B$14,$I$16+($I$17-$I$16)/(1+EXP(-$I$12*(IF(ISNUMBER(AN50),AN50,0)-$I$11)))),IF($I$8="SIGMOID_DEC",MAX(Настройки!$B$14,$I$16+($I$17-$I$16)/(1+EXP($I$12*(IF(ISNUMBER(AN50),AN50,0)-$I$11)))),IF($I$8="TOP_PERCENT",IF((COUNTIF(INDEX(Данные!$A$7:$CV$106,0,MATCH($I$9,Данные!$A$6:$CV$6,0)),"&gt;"&amp;IF(ISNUMBER(AN50),AN50,0))+COUNTIFS(INDEX(Данные!$A$7:$CV$106,0,MATCH($I$9,Данные!$A$6:$CV$6,0)),IF(ISNUMBER(AN50),AN50,0),Данные!$A$7:$A$106,"&lt;"&amp;$A50)+1)/COUNT(INDEX(Данные!$A$7:$CV$106,0,MATCH($I$9,Данные!$A$6:$CV$6,0)))&lt;=$I$11,$I$14,$I$15),IF($I$8="MANUAL_MU",MAX(Настройки!$B$14,MIN(1,IF(ISNUMBER(AN50),AN50,0))),IF($I$8="COUNT_FLAG_RULE",IF(IF(ISNUMBER(AN50),AN50,0)&lt;=$I$11,$I$14,IF(IF(ISNUMBER(AN50),AN50,0)&gt;=$I$12,$I$15,IF(OR(LOWER(LEFT(BS50&amp;"",2))="да",BS50=1),$I$13,$I$15))),IF(OR(AND($I$8="YES_NO",OR(LOWER(LEFT(AN50&amp;"",2))="да",AN50=1)),AND($I$8="THRESHOLD_GE",IF(ISNUMBER(AN50),AN50,0)&gt;=$I$11),AND($I$8="THRESHOLD_GT",IF(ISNUMBER(AN50),AN50,0)&gt;$I$11),AND($I$8="THRESHOLD_LE",IF(ISNUMBER(AN50),AN50,0)&lt;=$I$11),AND($I$8="THRESHOLD_LT",IF(ISNUMBER(AN50),AN50,0)&lt;$I$11),AND($I$8="CHANGE_PCT_GE",IF(IF(ISNUMBER(BS50),BS50,0)=0,IF(ISNUMBER(AN50),AN50,0)&gt;0,(IF(ISNUMBER(AN50),AN50,0)-IF(ISNUMBER(BS50),BS50,0))/ABS(IF(ISNUMBER(BS50),BS50,0))&gt;=$I$11)),AND($I$8="CHANGE_ABS_GE",ABS(IF(ISNUMBER(AN50),AN50,0)-IF(ISNUMBER(BS50),BS50,0))&gt;=$I$11),AND($I$8="COUNT_LT",IF(ISNUMBER(AN50),AN50,0)&lt;$I$11),AND($I$8="COUNT_LE",IF(ISNUMBER(AN50),AN50,0)&lt;=$I$11),AND($I$8="AND_YES",OR(LOWER(LEFT(AN50&amp;"",2))="да",AN50=1),OR(LOWER(LEFT(BS50&amp;"",2))="да",BS50=1)),AND($I$8="OR_YES",OR(OR(LOWER(LEFT(AN50&amp;"",2))="да",AN50=1),OR(LOWER(LEFT(BS50&amp;"",2))="да",BS50=1)))),$I$14,$I$15))))))))))</f>
        <v/>
      </c>
      <c r="J50" s="19" t="str">
        <f>IF($A50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50="#FIELD",AO50="",AND(OR($J$8="CHANGE_PCT_GE",$J$8="CHANGE_ABS_GE",$J$8="COUNT_FLAG_RULE",$J$8="AND_YES",$J$8="OR_YES"),OR(BT50="#FIELD",BT50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50)))),IF($J$18="LOW_MU",MAX(Настройки!$B$14,$J$16),IF($J$18="NEUTRAL",Настройки!$B$15,IF($J$18="IGNORE","IGNORE",IF(OR(AO50="#FIELD",BT50="#FIELD"),"Поле не найдено","Недостаточно данных")))),IF($J$8="SIGMOID_INC",MAX(Настройки!$B$14,$J$16+($J$17-$J$16)/(1+EXP(-$J$12*(IF(ISNUMBER(AO50),AO50,0)-$J$11)))),IF($J$8="SIGMOID_DEC",MAX(Настройки!$B$14,$J$16+($J$17-$J$16)/(1+EXP($J$12*(IF(ISNUMBER(AO50),AO50,0)-$J$11)))),IF($J$8="TOP_PERCENT",IF((COUNTIF(INDEX(Данные!$A$7:$CV$106,0,MATCH($J$9,Данные!$A$6:$CV$6,0)),"&gt;"&amp;IF(ISNUMBER(AO50),AO50,0))+COUNTIFS(INDEX(Данные!$A$7:$CV$106,0,MATCH($J$9,Данные!$A$6:$CV$6,0)),IF(ISNUMBER(AO50),AO50,0),Данные!$A$7:$A$106,"&lt;"&amp;$A50)+1)/COUNT(INDEX(Данные!$A$7:$CV$106,0,MATCH($J$9,Данные!$A$6:$CV$6,0)))&lt;=$J$11,$J$14,$J$15),IF($J$8="MANUAL_MU",MAX(Настройки!$B$14,MIN(1,IF(ISNUMBER(AO50),AO50,0))),IF($J$8="COUNT_FLAG_RULE",IF(IF(ISNUMBER(AO50),AO50,0)&lt;=$J$11,$J$14,IF(IF(ISNUMBER(AO50),AO50,0)&gt;=$J$12,$J$15,IF(OR(LOWER(LEFT(BT50&amp;"",2))="да",BT50=1),$J$13,$J$15))),IF(OR(AND($J$8="YES_NO",OR(LOWER(LEFT(AO50&amp;"",2))="да",AO50=1)),AND($J$8="THRESHOLD_GE",IF(ISNUMBER(AO50),AO50,0)&gt;=$J$11),AND($J$8="THRESHOLD_GT",IF(ISNUMBER(AO50),AO50,0)&gt;$J$11),AND($J$8="THRESHOLD_LE",IF(ISNUMBER(AO50),AO50,0)&lt;=$J$11),AND($J$8="THRESHOLD_LT",IF(ISNUMBER(AO50),AO50,0)&lt;$J$11),AND($J$8="CHANGE_PCT_GE",IF(IF(ISNUMBER(BT50),BT50,0)=0,IF(ISNUMBER(AO50),AO50,0)&gt;0,(IF(ISNUMBER(AO50),AO50,0)-IF(ISNUMBER(BT50),BT50,0))/ABS(IF(ISNUMBER(BT50),BT50,0))&gt;=$J$11)),AND($J$8="CHANGE_ABS_GE",ABS(IF(ISNUMBER(AO50),AO50,0)-IF(ISNUMBER(BT50),BT50,0))&gt;=$J$11),AND($J$8="COUNT_LT",IF(ISNUMBER(AO50),AO50,0)&lt;$J$11),AND($J$8="COUNT_LE",IF(ISNUMBER(AO50),AO50,0)&lt;=$J$11),AND($J$8="AND_YES",OR(LOWER(LEFT(AO50&amp;"",2))="да",AO50=1),OR(LOWER(LEFT(BT50&amp;"",2))="да",BT50=1)),AND($J$8="OR_YES",OR(OR(LOWER(LEFT(AO50&amp;"",2))="да",AO50=1),OR(LOWER(LEFT(BT50&amp;"",2))="да",BT50=1)))),$J$14,$J$15))))))))))</f>
        <v/>
      </c>
      <c r="K50" s="19" t="str">
        <f>IF($A50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50="#FIELD",AP50="",AND(OR($K$8="CHANGE_PCT_GE",$K$8="CHANGE_ABS_GE",$K$8="COUNT_FLAG_RULE",$K$8="AND_YES",$K$8="OR_YES"),OR(BU50="#FIELD",BU50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50)))),IF($K$18="LOW_MU",MAX(Настройки!$B$14,$K$16),IF($K$18="NEUTRAL",Настройки!$B$15,IF($K$18="IGNORE","IGNORE",IF(OR(AP50="#FIELD",BU50="#FIELD"),"Поле не найдено","Недостаточно данных")))),IF($K$8="SIGMOID_INC",MAX(Настройки!$B$14,$K$16+($K$17-$K$16)/(1+EXP(-$K$12*(IF(ISNUMBER(AP50),AP50,0)-$K$11)))),IF($K$8="SIGMOID_DEC",MAX(Настройки!$B$14,$K$16+($K$17-$K$16)/(1+EXP($K$12*(IF(ISNUMBER(AP50),AP50,0)-$K$11)))),IF($K$8="TOP_PERCENT",IF((COUNTIF(INDEX(Данные!$A$7:$CV$106,0,MATCH($K$9,Данные!$A$6:$CV$6,0)),"&gt;"&amp;IF(ISNUMBER(AP50),AP50,0))+COUNTIFS(INDEX(Данные!$A$7:$CV$106,0,MATCH($K$9,Данные!$A$6:$CV$6,0)),IF(ISNUMBER(AP50),AP50,0),Данные!$A$7:$A$106,"&lt;"&amp;$A50)+1)/COUNT(INDEX(Данные!$A$7:$CV$106,0,MATCH($K$9,Данные!$A$6:$CV$6,0)))&lt;=$K$11,$K$14,$K$15),IF($K$8="MANUAL_MU",MAX(Настройки!$B$14,MIN(1,IF(ISNUMBER(AP50),AP50,0))),IF($K$8="COUNT_FLAG_RULE",IF(IF(ISNUMBER(AP50),AP50,0)&lt;=$K$11,$K$14,IF(IF(ISNUMBER(AP50),AP50,0)&gt;=$K$12,$K$15,IF(OR(LOWER(LEFT(BU50&amp;"",2))="да",BU50=1),$K$13,$K$15))),IF(OR(AND($K$8="YES_NO",OR(LOWER(LEFT(AP50&amp;"",2))="да",AP50=1)),AND($K$8="THRESHOLD_GE",IF(ISNUMBER(AP50),AP50,0)&gt;=$K$11),AND($K$8="THRESHOLD_GT",IF(ISNUMBER(AP50),AP50,0)&gt;$K$11),AND($K$8="THRESHOLD_LE",IF(ISNUMBER(AP50),AP50,0)&lt;=$K$11),AND($K$8="THRESHOLD_LT",IF(ISNUMBER(AP50),AP50,0)&lt;$K$11),AND($K$8="CHANGE_PCT_GE",IF(IF(ISNUMBER(BU50),BU50,0)=0,IF(ISNUMBER(AP50),AP50,0)&gt;0,(IF(ISNUMBER(AP50),AP50,0)-IF(ISNUMBER(BU50),BU50,0))/ABS(IF(ISNUMBER(BU50),BU50,0))&gt;=$K$11)),AND($K$8="CHANGE_ABS_GE",ABS(IF(ISNUMBER(AP50),AP50,0)-IF(ISNUMBER(BU50),BU50,0))&gt;=$K$11),AND($K$8="COUNT_LT",IF(ISNUMBER(AP50),AP50,0)&lt;$K$11),AND($K$8="COUNT_LE",IF(ISNUMBER(AP50),AP50,0)&lt;=$K$11),AND($K$8="AND_YES",OR(LOWER(LEFT(AP50&amp;"",2))="да",AP50=1),OR(LOWER(LEFT(BU50&amp;"",2))="да",BU50=1)),AND($K$8="OR_YES",OR(OR(LOWER(LEFT(AP50&amp;"",2))="да",AP50=1),OR(LOWER(LEFT(BU50&amp;"",2))="да",BU50=1)))),$K$14,$K$15))))))))))</f>
        <v/>
      </c>
      <c r="L50" s="19" t="str">
        <f>IF($A50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50="#FIELD",AQ50="",AND(OR($L$8="CHANGE_PCT_GE",$L$8="CHANGE_ABS_GE",$L$8="COUNT_FLAG_RULE",$L$8="AND_YES",$L$8="OR_YES"),OR(BV50="#FIELD",BV50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50)))),IF($L$18="LOW_MU",MAX(Настройки!$B$14,$L$16),IF($L$18="NEUTRAL",Настройки!$B$15,IF($L$18="IGNORE","IGNORE",IF(OR(AQ50="#FIELD",BV50="#FIELD"),"Поле не найдено","Недостаточно данных")))),IF($L$8="SIGMOID_INC",MAX(Настройки!$B$14,$L$16+($L$17-$L$16)/(1+EXP(-$L$12*(IF(ISNUMBER(AQ50),AQ50,0)-$L$11)))),IF($L$8="SIGMOID_DEC",MAX(Настройки!$B$14,$L$16+($L$17-$L$16)/(1+EXP($L$12*(IF(ISNUMBER(AQ50),AQ50,0)-$L$11)))),IF($L$8="TOP_PERCENT",IF((COUNTIF(INDEX(Данные!$A$7:$CV$106,0,MATCH($L$9,Данные!$A$6:$CV$6,0)),"&gt;"&amp;IF(ISNUMBER(AQ50),AQ50,0))+COUNTIFS(INDEX(Данные!$A$7:$CV$106,0,MATCH($L$9,Данные!$A$6:$CV$6,0)),IF(ISNUMBER(AQ50),AQ50,0),Данные!$A$7:$A$106,"&lt;"&amp;$A50)+1)/COUNT(INDEX(Данные!$A$7:$CV$106,0,MATCH($L$9,Данные!$A$6:$CV$6,0)))&lt;=$L$11,$L$14,$L$15),IF($L$8="MANUAL_MU",MAX(Настройки!$B$14,MIN(1,IF(ISNUMBER(AQ50),AQ50,0))),IF($L$8="COUNT_FLAG_RULE",IF(IF(ISNUMBER(AQ50),AQ50,0)&lt;=$L$11,$L$14,IF(IF(ISNUMBER(AQ50),AQ50,0)&gt;=$L$12,$L$15,IF(OR(LOWER(LEFT(BV50&amp;"",2))="да",BV50=1),$L$13,$L$15))),IF(OR(AND($L$8="YES_NO",OR(LOWER(LEFT(AQ50&amp;"",2))="да",AQ50=1)),AND($L$8="THRESHOLD_GE",IF(ISNUMBER(AQ50),AQ50,0)&gt;=$L$11),AND($L$8="THRESHOLD_GT",IF(ISNUMBER(AQ50),AQ50,0)&gt;$L$11),AND($L$8="THRESHOLD_LE",IF(ISNUMBER(AQ50),AQ50,0)&lt;=$L$11),AND($L$8="THRESHOLD_LT",IF(ISNUMBER(AQ50),AQ50,0)&lt;$L$11),AND($L$8="CHANGE_PCT_GE",IF(IF(ISNUMBER(BV50),BV50,0)=0,IF(ISNUMBER(AQ50),AQ50,0)&gt;0,(IF(ISNUMBER(AQ50),AQ50,0)-IF(ISNUMBER(BV50),BV50,0))/ABS(IF(ISNUMBER(BV50),BV50,0))&gt;=$L$11)),AND($L$8="CHANGE_ABS_GE",ABS(IF(ISNUMBER(AQ50),AQ50,0)-IF(ISNUMBER(BV50),BV50,0))&gt;=$L$11),AND($L$8="COUNT_LT",IF(ISNUMBER(AQ50),AQ50,0)&lt;$L$11),AND($L$8="COUNT_LE",IF(ISNUMBER(AQ50),AQ50,0)&lt;=$L$11),AND($L$8="AND_YES",OR(LOWER(LEFT(AQ50&amp;"",2))="да",AQ50=1),OR(LOWER(LEFT(BV50&amp;"",2))="да",BV50=1)),AND($L$8="OR_YES",OR(OR(LOWER(LEFT(AQ50&amp;"",2))="да",AQ50=1),OR(LOWER(LEFT(BV50&amp;"",2))="да",BV50=1)))),$L$14,$L$15))))))))))</f>
        <v/>
      </c>
      <c r="M50" s="19" t="str">
        <f>IF($A50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50="#FIELD",AR50="",AND(OR($M$8="CHANGE_PCT_GE",$M$8="CHANGE_ABS_GE",$M$8="COUNT_FLAG_RULE",$M$8="AND_YES",$M$8="OR_YES"),OR(BW50="#FIELD",BW50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50)))),IF($M$18="LOW_MU",MAX(Настройки!$B$14,$M$16),IF($M$18="NEUTRAL",Настройки!$B$15,IF($M$18="IGNORE","IGNORE",IF(OR(AR50="#FIELD",BW50="#FIELD"),"Поле не найдено","Недостаточно данных")))),IF($M$8="SIGMOID_INC",MAX(Настройки!$B$14,$M$16+($M$17-$M$16)/(1+EXP(-$M$12*(IF(ISNUMBER(AR50),AR50,0)-$M$11)))),IF($M$8="SIGMOID_DEC",MAX(Настройки!$B$14,$M$16+($M$17-$M$16)/(1+EXP($M$12*(IF(ISNUMBER(AR50),AR50,0)-$M$11)))),IF($M$8="TOP_PERCENT",IF((COUNTIF(INDEX(Данные!$A$7:$CV$106,0,MATCH($M$9,Данные!$A$6:$CV$6,0)),"&gt;"&amp;IF(ISNUMBER(AR50),AR50,0))+COUNTIFS(INDEX(Данные!$A$7:$CV$106,0,MATCH($M$9,Данные!$A$6:$CV$6,0)),IF(ISNUMBER(AR50),AR50,0),Данные!$A$7:$A$106,"&lt;"&amp;$A50)+1)/COUNT(INDEX(Данные!$A$7:$CV$106,0,MATCH($M$9,Данные!$A$6:$CV$6,0)))&lt;=$M$11,$M$14,$M$15),IF($M$8="MANUAL_MU",MAX(Настройки!$B$14,MIN(1,IF(ISNUMBER(AR50),AR50,0))),IF($M$8="COUNT_FLAG_RULE",IF(IF(ISNUMBER(AR50),AR50,0)&lt;=$M$11,$M$14,IF(IF(ISNUMBER(AR50),AR50,0)&gt;=$M$12,$M$15,IF(OR(LOWER(LEFT(BW50&amp;"",2))="да",BW50=1),$M$13,$M$15))),IF(OR(AND($M$8="YES_NO",OR(LOWER(LEFT(AR50&amp;"",2))="да",AR50=1)),AND($M$8="THRESHOLD_GE",IF(ISNUMBER(AR50),AR50,0)&gt;=$M$11),AND($M$8="THRESHOLD_GT",IF(ISNUMBER(AR50),AR50,0)&gt;$M$11),AND($M$8="THRESHOLD_LE",IF(ISNUMBER(AR50),AR50,0)&lt;=$M$11),AND($M$8="THRESHOLD_LT",IF(ISNUMBER(AR50),AR50,0)&lt;$M$11),AND($M$8="CHANGE_PCT_GE",IF(IF(ISNUMBER(BW50),BW50,0)=0,IF(ISNUMBER(AR50),AR50,0)&gt;0,(IF(ISNUMBER(AR50),AR50,0)-IF(ISNUMBER(BW50),BW50,0))/ABS(IF(ISNUMBER(BW50),BW50,0))&gt;=$M$11)),AND($M$8="CHANGE_ABS_GE",ABS(IF(ISNUMBER(AR50),AR50,0)-IF(ISNUMBER(BW50),BW50,0))&gt;=$M$11),AND($M$8="COUNT_LT",IF(ISNUMBER(AR50),AR50,0)&lt;$M$11),AND($M$8="COUNT_LE",IF(ISNUMBER(AR50),AR50,0)&lt;=$M$11),AND($M$8="AND_YES",OR(LOWER(LEFT(AR50&amp;"",2))="да",AR50=1),OR(LOWER(LEFT(BW50&amp;"",2))="да",BW50=1)),AND($M$8="OR_YES",OR(OR(LOWER(LEFT(AR50&amp;"",2))="да",AR50=1),OR(LOWER(LEFT(BW50&amp;"",2))="да",BW50=1)))),$M$14,$M$15))))))))))</f>
        <v/>
      </c>
      <c r="N50" s="19" t="str">
        <f>IF($A50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50="#FIELD",AS50="",AND(OR($N$8="CHANGE_PCT_GE",$N$8="CHANGE_ABS_GE",$N$8="COUNT_FLAG_RULE",$N$8="AND_YES",$N$8="OR_YES"),OR(BX50="#FIELD",BX50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50)))),IF($N$18="LOW_MU",MAX(Настройки!$B$14,$N$16),IF($N$18="NEUTRAL",Настройки!$B$15,IF($N$18="IGNORE","IGNORE",IF(OR(AS50="#FIELD",BX50="#FIELD"),"Поле не найдено","Недостаточно данных")))),IF($N$8="SIGMOID_INC",MAX(Настройки!$B$14,$N$16+($N$17-$N$16)/(1+EXP(-$N$12*(IF(ISNUMBER(AS50),AS50,0)-$N$11)))),IF($N$8="SIGMOID_DEC",MAX(Настройки!$B$14,$N$16+($N$17-$N$16)/(1+EXP($N$12*(IF(ISNUMBER(AS50),AS50,0)-$N$11)))),IF($N$8="TOP_PERCENT",IF((COUNTIF(INDEX(Данные!$A$7:$CV$106,0,MATCH($N$9,Данные!$A$6:$CV$6,0)),"&gt;"&amp;IF(ISNUMBER(AS50),AS50,0))+COUNTIFS(INDEX(Данные!$A$7:$CV$106,0,MATCH($N$9,Данные!$A$6:$CV$6,0)),IF(ISNUMBER(AS50),AS50,0),Данные!$A$7:$A$106,"&lt;"&amp;$A50)+1)/COUNT(INDEX(Данные!$A$7:$CV$106,0,MATCH($N$9,Данные!$A$6:$CV$6,0)))&lt;=$N$11,$N$14,$N$15),IF($N$8="MANUAL_MU",MAX(Настройки!$B$14,MIN(1,IF(ISNUMBER(AS50),AS50,0))),IF($N$8="COUNT_FLAG_RULE",IF(IF(ISNUMBER(AS50),AS50,0)&lt;=$N$11,$N$14,IF(IF(ISNUMBER(AS50),AS50,0)&gt;=$N$12,$N$15,IF(OR(LOWER(LEFT(BX50&amp;"",2))="да",BX50=1),$N$13,$N$15))),IF(OR(AND($N$8="YES_NO",OR(LOWER(LEFT(AS50&amp;"",2))="да",AS50=1)),AND($N$8="THRESHOLD_GE",IF(ISNUMBER(AS50),AS50,0)&gt;=$N$11),AND($N$8="THRESHOLD_GT",IF(ISNUMBER(AS50),AS50,0)&gt;$N$11),AND($N$8="THRESHOLD_LE",IF(ISNUMBER(AS50),AS50,0)&lt;=$N$11),AND($N$8="THRESHOLD_LT",IF(ISNUMBER(AS50),AS50,0)&lt;$N$11),AND($N$8="CHANGE_PCT_GE",IF(IF(ISNUMBER(BX50),BX50,0)=0,IF(ISNUMBER(AS50),AS50,0)&gt;0,(IF(ISNUMBER(AS50),AS50,0)-IF(ISNUMBER(BX50),BX50,0))/ABS(IF(ISNUMBER(BX50),BX50,0))&gt;=$N$11)),AND($N$8="CHANGE_ABS_GE",ABS(IF(ISNUMBER(AS50),AS50,0)-IF(ISNUMBER(BX50),BX50,0))&gt;=$N$11),AND($N$8="COUNT_LT",IF(ISNUMBER(AS50),AS50,0)&lt;$N$11),AND($N$8="COUNT_LE",IF(ISNUMBER(AS50),AS50,0)&lt;=$N$11),AND($N$8="AND_YES",OR(LOWER(LEFT(AS50&amp;"",2))="да",AS50=1),OR(LOWER(LEFT(BX50&amp;"",2))="да",BX50=1)),AND($N$8="OR_YES",OR(OR(LOWER(LEFT(AS50&amp;"",2))="да",AS50=1),OR(LOWER(LEFT(BX50&amp;"",2))="да",BX50=1)))),$N$14,$N$15))))))))))</f>
        <v/>
      </c>
      <c r="O50" s="19" t="str">
        <f>IF($A50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50="#FIELD",AT50="",AND(OR($O$8="CHANGE_PCT_GE",$O$8="CHANGE_ABS_GE",$O$8="COUNT_FLAG_RULE",$O$8="AND_YES",$O$8="OR_YES"),OR(BY50="#FIELD",BY50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50)))),IF($O$18="LOW_MU",MAX(Настройки!$B$14,$O$16),IF($O$18="NEUTRAL",Настройки!$B$15,IF($O$18="IGNORE","IGNORE",IF(OR(AT50="#FIELD",BY50="#FIELD"),"Поле не найдено","Недостаточно данных")))),IF($O$8="SIGMOID_INC",MAX(Настройки!$B$14,$O$16+($O$17-$O$16)/(1+EXP(-$O$12*(IF(ISNUMBER(AT50),AT50,0)-$O$11)))),IF($O$8="SIGMOID_DEC",MAX(Настройки!$B$14,$O$16+($O$17-$O$16)/(1+EXP($O$12*(IF(ISNUMBER(AT50),AT50,0)-$O$11)))),IF($O$8="TOP_PERCENT",IF((COUNTIF(INDEX(Данные!$A$7:$CV$106,0,MATCH($O$9,Данные!$A$6:$CV$6,0)),"&gt;"&amp;IF(ISNUMBER(AT50),AT50,0))+COUNTIFS(INDEX(Данные!$A$7:$CV$106,0,MATCH($O$9,Данные!$A$6:$CV$6,0)),IF(ISNUMBER(AT50),AT50,0),Данные!$A$7:$A$106,"&lt;"&amp;$A50)+1)/COUNT(INDEX(Данные!$A$7:$CV$106,0,MATCH($O$9,Данные!$A$6:$CV$6,0)))&lt;=$O$11,$O$14,$O$15),IF($O$8="MANUAL_MU",MAX(Настройки!$B$14,MIN(1,IF(ISNUMBER(AT50),AT50,0))),IF($O$8="COUNT_FLAG_RULE",IF(IF(ISNUMBER(AT50),AT50,0)&lt;=$O$11,$O$14,IF(IF(ISNUMBER(AT50),AT50,0)&gt;=$O$12,$O$15,IF(OR(LOWER(LEFT(BY50&amp;"",2))="да",BY50=1),$O$13,$O$15))),IF(OR(AND($O$8="YES_NO",OR(LOWER(LEFT(AT50&amp;"",2))="да",AT50=1)),AND($O$8="THRESHOLD_GE",IF(ISNUMBER(AT50),AT50,0)&gt;=$O$11),AND($O$8="THRESHOLD_GT",IF(ISNUMBER(AT50),AT50,0)&gt;$O$11),AND($O$8="THRESHOLD_LE",IF(ISNUMBER(AT50),AT50,0)&lt;=$O$11),AND($O$8="THRESHOLD_LT",IF(ISNUMBER(AT50),AT50,0)&lt;$O$11),AND($O$8="CHANGE_PCT_GE",IF(IF(ISNUMBER(BY50),BY50,0)=0,IF(ISNUMBER(AT50),AT50,0)&gt;0,(IF(ISNUMBER(AT50),AT50,0)-IF(ISNUMBER(BY50),BY50,0))/ABS(IF(ISNUMBER(BY50),BY50,0))&gt;=$O$11)),AND($O$8="CHANGE_ABS_GE",ABS(IF(ISNUMBER(AT50),AT50,0)-IF(ISNUMBER(BY50),BY50,0))&gt;=$O$11),AND($O$8="COUNT_LT",IF(ISNUMBER(AT50),AT50,0)&lt;$O$11),AND($O$8="COUNT_LE",IF(ISNUMBER(AT50),AT50,0)&lt;=$O$11),AND($O$8="AND_YES",OR(LOWER(LEFT(AT50&amp;"",2))="да",AT50=1),OR(LOWER(LEFT(BY50&amp;"",2))="да",BY50=1)),AND($O$8="OR_YES",OR(OR(LOWER(LEFT(AT50&amp;"",2))="да",AT50=1),OR(LOWER(LEFT(BY50&amp;"",2))="да",BY50=1)))),$O$14,$O$15))))))))))</f>
        <v/>
      </c>
      <c r="P50" s="19" t="str">
        <f>IF($A50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50="#FIELD",AU50="",AND(OR($P$8="CHANGE_PCT_GE",$P$8="CHANGE_ABS_GE",$P$8="COUNT_FLAG_RULE",$P$8="AND_YES",$P$8="OR_YES"),OR(BZ50="#FIELD",BZ50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50)))),IF($P$18="LOW_MU",MAX(Настройки!$B$14,$P$16),IF($P$18="NEUTRAL",Настройки!$B$15,IF($P$18="IGNORE","IGNORE",IF(OR(AU50="#FIELD",BZ50="#FIELD"),"Поле не найдено","Недостаточно данных")))),IF($P$8="SIGMOID_INC",MAX(Настройки!$B$14,$P$16+($P$17-$P$16)/(1+EXP(-$P$12*(IF(ISNUMBER(AU50),AU50,0)-$P$11)))),IF($P$8="SIGMOID_DEC",MAX(Настройки!$B$14,$P$16+($P$17-$P$16)/(1+EXP($P$12*(IF(ISNUMBER(AU50),AU50,0)-$P$11)))),IF($P$8="TOP_PERCENT",IF((COUNTIF(INDEX(Данные!$A$7:$CV$106,0,MATCH($P$9,Данные!$A$6:$CV$6,0)),"&gt;"&amp;IF(ISNUMBER(AU50),AU50,0))+COUNTIFS(INDEX(Данные!$A$7:$CV$106,0,MATCH($P$9,Данные!$A$6:$CV$6,0)),IF(ISNUMBER(AU50),AU50,0),Данные!$A$7:$A$106,"&lt;"&amp;$A50)+1)/COUNT(INDEX(Данные!$A$7:$CV$106,0,MATCH($P$9,Данные!$A$6:$CV$6,0)))&lt;=$P$11,$P$14,$P$15),IF($P$8="MANUAL_MU",MAX(Настройки!$B$14,MIN(1,IF(ISNUMBER(AU50),AU50,0))),IF($P$8="COUNT_FLAG_RULE",IF(IF(ISNUMBER(AU50),AU50,0)&lt;=$P$11,$P$14,IF(IF(ISNUMBER(AU50),AU50,0)&gt;=$P$12,$P$15,IF(OR(LOWER(LEFT(BZ50&amp;"",2))="да",BZ50=1),$P$13,$P$15))),IF(OR(AND($P$8="YES_NO",OR(LOWER(LEFT(AU50&amp;"",2))="да",AU50=1)),AND($P$8="THRESHOLD_GE",IF(ISNUMBER(AU50),AU50,0)&gt;=$P$11),AND($P$8="THRESHOLD_GT",IF(ISNUMBER(AU50),AU50,0)&gt;$P$11),AND($P$8="THRESHOLD_LE",IF(ISNUMBER(AU50),AU50,0)&lt;=$P$11),AND($P$8="THRESHOLD_LT",IF(ISNUMBER(AU50),AU50,0)&lt;$P$11),AND($P$8="CHANGE_PCT_GE",IF(IF(ISNUMBER(BZ50),BZ50,0)=0,IF(ISNUMBER(AU50),AU50,0)&gt;0,(IF(ISNUMBER(AU50),AU50,0)-IF(ISNUMBER(BZ50),BZ50,0))/ABS(IF(ISNUMBER(BZ50),BZ50,0))&gt;=$P$11)),AND($P$8="CHANGE_ABS_GE",ABS(IF(ISNUMBER(AU50),AU50,0)-IF(ISNUMBER(BZ50),BZ50,0))&gt;=$P$11),AND($P$8="COUNT_LT",IF(ISNUMBER(AU50),AU50,0)&lt;$P$11),AND($P$8="COUNT_LE",IF(ISNUMBER(AU50),AU50,0)&lt;=$P$11),AND($P$8="AND_YES",OR(LOWER(LEFT(AU50&amp;"",2))="да",AU50=1),OR(LOWER(LEFT(BZ50&amp;"",2))="да",BZ50=1)),AND($P$8="OR_YES",OR(OR(LOWER(LEFT(AU50&amp;"",2))="да",AU50=1),OR(LOWER(LEFT(BZ50&amp;"",2))="да",BZ50=1)))),$P$14,$P$15))))))))))</f>
        <v/>
      </c>
      <c r="Q50" s="19" t="str">
        <f>IF($A50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50="#FIELD",AV50="",AND(OR($Q$8="CHANGE_PCT_GE",$Q$8="CHANGE_ABS_GE",$Q$8="COUNT_FLAG_RULE",$Q$8="AND_YES",$Q$8="OR_YES"),OR(CA50="#FIELD",CA50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50)))),IF($Q$18="LOW_MU",MAX(Настройки!$B$14,$Q$16),IF($Q$18="NEUTRAL",Настройки!$B$15,IF($Q$18="IGNORE","IGNORE",IF(OR(AV50="#FIELD",CA50="#FIELD"),"Поле не найдено","Недостаточно данных")))),IF($Q$8="SIGMOID_INC",MAX(Настройки!$B$14,$Q$16+($Q$17-$Q$16)/(1+EXP(-$Q$12*(IF(ISNUMBER(AV50),AV50,0)-$Q$11)))),IF($Q$8="SIGMOID_DEC",MAX(Настройки!$B$14,$Q$16+($Q$17-$Q$16)/(1+EXP($Q$12*(IF(ISNUMBER(AV50),AV50,0)-$Q$11)))),IF($Q$8="TOP_PERCENT",IF((COUNTIF(INDEX(Данные!$A$7:$CV$106,0,MATCH($Q$9,Данные!$A$6:$CV$6,0)),"&gt;"&amp;IF(ISNUMBER(AV50),AV50,0))+COUNTIFS(INDEX(Данные!$A$7:$CV$106,0,MATCH($Q$9,Данные!$A$6:$CV$6,0)),IF(ISNUMBER(AV50),AV50,0),Данные!$A$7:$A$106,"&lt;"&amp;$A50)+1)/COUNT(INDEX(Данные!$A$7:$CV$106,0,MATCH($Q$9,Данные!$A$6:$CV$6,0)))&lt;=$Q$11,$Q$14,$Q$15),IF($Q$8="MANUAL_MU",MAX(Настройки!$B$14,MIN(1,IF(ISNUMBER(AV50),AV50,0))),IF($Q$8="COUNT_FLAG_RULE",IF(IF(ISNUMBER(AV50),AV50,0)&lt;=$Q$11,$Q$14,IF(IF(ISNUMBER(AV50),AV50,0)&gt;=$Q$12,$Q$15,IF(OR(LOWER(LEFT(CA50&amp;"",2))="да",CA50=1),$Q$13,$Q$15))),IF(OR(AND($Q$8="YES_NO",OR(LOWER(LEFT(AV50&amp;"",2))="да",AV50=1)),AND($Q$8="THRESHOLD_GE",IF(ISNUMBER(AV50),AV50,0)&gt;=$Q$11),AND($Q$8="THRESHOLD_GT",IF(ISNUMBER(AV50),AV50,0)&gt;$Q$11),AND($Q$8="THRESHOLD_LE",IF(ISNUMBER(AV50),AV50,0)&lt;=$Q$11),AND($Q$8="THRESHOLD_LT",IF(ISNUMBER(AV50),AV50,0)&lt;$Q$11),AND($Q$8="CHANGE_PCT_GE",IF(IF(ISNUMBER(CA50),CA50,0)=0,IF(ISNUMBER(AV50),AV50,0)&gt;0,(IF(ISNUMBER(AV50),AV50,0)-IF(ISNUMBER(CA50),CA50,0))/ABS(IF(ISNUMBER(CA50),CA50,0))&gt;=$Q$11)),AND($Q$8="CHANGE_ABS_GE",ABS(IF(ISNUMBER(AV50),AV50,0)-IF(ISNUMBER(CA50),CA50,0))&gt;=$Q$11),AND($Q$8="COUNT_LT",IF(ISNUMBER(AV50),AV50,0)&lt;$Q$11),AND($Q$8="COUNT_LE",IF(ISNUMBER(AV50),AV50,0)&lt;=$Q$11),AND($Q$8="AND_YES",OR(LOWER(LEFT(AV50&amp;"",2))="да",AV50=1),OR(LOWER(LEFT(CA50&amp;"",2))="да",CA50=1)),AND($Q$8="OR_YES",OR(OR(LOWER(LEFT(AV50&amp;"",2))="да",AV50=1),OR(LOWER(LEFT(CA50&amp;"",2))="да",CA50=1)))),$Q$14,$Q$15))))))))))</f>
        <v/>
      </c>
      <c r="R50" s="69" t="str">
        <f>IF($A50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50="#FIELD",AW50="",AND(OR($R$8="CHANGE_PCT_GE",$R$8="CHANGE_ABS_GE",$R$8="COUNT_FLAG_RULE",$R$8="AND_YES",$R$8="OR_YES"),OR(CB50="#FIELD",CB50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50)))),IF($R$18="LOW_MU",MAX(Настройки!$B$14,$R$16),IF($R$18="NEUTRAL",Настройки!$B$15,IF($R$18="IGNORE","IGNORE",IF(OR(AW50="#FIELD",CB50="#FIELD"),"Поле не найдено","Недостаточно данных")))),IF($R$8="SIGMOID_INC",MAX(Настройки!$B$14,$R$16+($R$17-$R$16)/(1+EXP(-$R$12*(IF(ISNUMBER(AW50),AW50,0)-$R$11)))),IF($R$8="SIGMOID_DEC",MAX(Настройки!$B$14,$R$16+($R$17-$R$16)/(1+EXP($R$12*(IF(ISNUMBER(AW50),AW50,0)-$R$11)))),IF($R$8="TOP_PERCENT",IF((COUNTIF(INDEX(Данные!$A$7:$CV$106,0,MATCH($R$9,Данные!$A$6:$CV$6,0)),"&gt;"&amp;IF(ISNUMBER(AW50),AW50,0))+COUNTIFS(INDEX(Данные!$A$7:$CV$106,0,MATCH($R$9,Данные!$A$6:$CV$6,0)),IF(ISNUMBER(AW50),AW50,0),Данные!$A$7:$A$106,"&lt;"&amp;$A50)+1)/COUNT(INDEX(Данные!$A$7:$CV$106,0,MATCH($R$9,Данные!$A$6:$CV$6,0)))&lt;=$R$11,$R$14,$R$15),IF($R$8="MANUAL_MU",MAX(Настройки!$B$14,MIN(1,IF(ISNUMBER(AW50),AW50,0))),IF($R$8="COUNT_FLAG_RULE",IF(IF(ISNUMBER(AW50),AW50,0)&lt;=$R$11,$R$14,IF(IF(ISNUMBER(AW50),AW50,0)&gt;=$R$12,$R$15,IF(OR(LOWER(LEFT(CB50&amp;"",2))="да",CB50=1),$R$13,$R$15))),IF(OR(AND($R$8="YES_NO",OR(LOWER(LEFT(AW50&amp;"",2))="да",AW50=1)),AND($R$8="THRESHOLD_GE",IF(ISNUMBER(AW50),AW50,0)&gt;=$R$11),AND($R$8="THRESHOLD_GT",IF(ISNUMBER(AW50),AW50,0)&gt;$R$11),AND($R$8="THRESHOLD_LE",IF(ISNUMBER(AW50),AW50,0)&lt;=$R$11),AND($R$8="THRESHOLD_LT",IF(ISNUMBER(AW50),AW50,0)&lt;$R$11),AND($R$8="CHANGE_PCT_GE",IF(IF(ISNUMBER(CB50),CB50,0)=0,IF(ISNUMBER(AW50),AW50,0)&gt;0,(IF(ISNUMBER(AW50),AW50,0)-IF(ISNUMBER(CB50),CB50,0))/ABS(IF(ISNUMBER(CB50),CB50,0))&gt;=$R$11)),AND($R$8="CHANGE_ABS_GE",ABS(IF(ISNUMBER(AW50),AW50,0)-IF(ISNUMBER(CB50),CB50,0))&gt;=$R$11),AND($R$8="COUNT_LT",IF(ISNUMBER(AW50),AW50,0)&lt;$R$11),AND($R$8="COUNT_LE",IF(ISNUMBER(AW50),AW50,0)&lt;=$R$11),AND($R$8="AND_YES",OR(LOWER(LEFT(AW50&amp;"",2))="да",AW50=1),OR(LOWER(LEFT(CB50&amp;"",2))="да",CB50=1)),AND($R$8="OR_YES",OR(OR(LOWER(LEFT(AW50&amp;"",2))="да",AW50=1),OR(LOWER(LEFT(CB50&amp;"",2))="да",CB50=1)))),$R$14,$R$15))))))))))</f>
        <v/>
      </c>
      <c r="S50" s="70" t="str">
        <f>IF($A50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50="#FIELD",AX50="",AND(OR($S$8="CHANGE_PCT_GE",$S$8="CHANGE_ABS_GE",$S$8="COUNT_FLAG_RULE",$S$8="AND_YES",$S$8="OR_YES"),OR(CC50="#FIELD",CC50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50)))),IF($S$18="LOW_MU",MAX(Настройки!$B$14,$S$16),IF($S$18="NEUTRAL",Настройки!$B$15,IF($S$18="IGNORE","IGNORE",IF(OR(AX50="#FIELD",CC50="#FIELD"),"Поле не найдено","Недостаточно данных")))),IF($S$8="SIGMOID_INC",MAX(Настройки!$B$14,$S$16+($S$17-$S$16)/(1+EXP(-$S$12*(IF(ISNUMBER(AX50),AX50,0)-$S$11)))),IF($S$8="SIGMOID_DEC",MAX(Настройки!$B$14,$S$16+($S$17-$S$16)/(1+EXP($S$12*(IF(ISNUMBER(AX50),AX50,0)-$S$11)))),IF($S$8="TOP_PERCENT",IF((COUNTIF(INDEX(Данные!$A$7:$CV$106,0,MATCH($S$9,Данные!$A$6:$CV$6,0)),"&gt;"&amp;IF(ISNUMBER(AX50),AX50,0))+COUNTIFS(INDEX(Данные!$A$7:$CV$106,0,MATCH($S$9,Данные!$A$6:$CV$6,0)),IF(ISNUMBER(AX50),AX50,0),Данные!$A$7:$A$106,"&lt;"&amp;$A50)+1)/COUNT(INDEX(Данные!$A$7:$CV$106,0,MATCH($S$9,Данные!$A$6:$CV$6,0)))&lt;=$S$11,$S$14,$S$15),IF($S$8="MANUAL_MU",MAX(Настройки!$B$14,MIN(1,IF(ISNUMBER(AX50),AX50,0))),IF($S$8="COUNT_FLAG_RULE",IF(IF(ISNUMBER(AX50),AX50,0)&lt;=$S$11,$S$14,IF(IF(ISNUMBER(AX50),AX50,0)&gt;=$S$12,$S$15,IF(OR(LOWER(LEFT(CC50&amp;"",2))="да",CC50=1),$S$13,$S$15))),IF(OR(AND($S$8="YES_NO",OR(LOWER(LEFT(AX50&amp;"",2))="да",AX50=1)),AND($S$8="THRESHOLD_GE",IF(ISNUMBER(AX50),AX50,0)&gt;=$S$11),AND($S$8="THRESHOLD_GT",IF(ISNUMBER(AX50),AX50,0)&gt;$S$11),AND($S$8="THRESHOLD_LE",IF(ISNUMBER(AX50),AX50,0)&lt;=$S$11),AND($S$8="THRESHOLD_LT",IF(ISNUMBER(AX50),AX50,0)&lt;$S$11),AND($S$8="CHANGE_PCT_GE",IF(IF(ISNUMBER(CC50),CC50,0)=0,IF(ISNUMBER(AX50),AX50,0)&gt;0,(IF(ISNUMBER(AX50),AX50,0)-IF(ISNUMBER(CC50),CC50,0))/ABS(IF(ISNUMBER(CC50),CC50,0))&gt;=$S$11)),AND($S$8="CHANGE_ABS_GE",ABS(IF(ISNUMBER(AX50),AX50,0)-IF(ISNUMBER(CC50),CC50,0))&gt;=$S$11),AND($S$8="COUNT_LT",IF(ISNUMBER(AX50),AX50,0)&lt;$S$11),AND($S$8="COUNT_LE",IF(ISNUMBER(AX50),AX50,0)&lt;=$S$11),AND($S$8="AND_YES",OR(LOWER(LEFT(AX50&amp;"",2))="да",AX50=1),OR(LOWER(LEFT(CC50&amp;"",2))="да",CC50=1)),AND($S$8="OR_YES",OR(OR(LOWER(LEFT(AX50&amp;"",2))="да",AX50=1),OR(LOWER(LEFT(CC50&amp;"",2))="да",CC50=1)))),$S$14,$S$15))))))))))</f>
        <v/>
      </c>
      <c r="T50" s="70" t="str">
        <f>IF($A50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50="#FIELD",AY50="",AND(OR($T$8="CHANGE_PCT_GE",$T$8="CHANGE_ABS_GE",$T$8="COUNT_FLAG_RULE",$T$8="AND_YES",$T$8="OR_YES"),OR(CD50="#FIELD",CD50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50)))),IF($T$18="LOW_MU",MAX(Настройки!$B$14,$T$16),IF($T$18="NEUTRAL",Настройки!$B$15,IF($T$18="IGNORE","IGNORE",IF(OR(AY50="#FIELD",CD50="#FIELD"),"Поле не найдено","Недостаточно данных")))),IF($T$8="SIGMOID_INC",MAX(Настройки!$B$14,$T$16+($T$17-$T$16)/(1+EXP(-$T$12*(IF(ISNUMBER(AY50),AY50,0)-$T$11)))),IF($T$8="SIGMOID_DEC",MAX(Настройки!$B$14,$T$16+($T$17-$T$16)/(1+EXP($T$12*(IF(ISNUMBER(AY50),AY50,0)-$T$11)))),IF($T$8="TOP_PERCENT",IF((COUNTIF(INDEX(Данные!$A$7:$CV$106,0,MATCH($T$9,Данные!$A$6:$CV$6,0)),"&gt;"&amp;IF(ISNUMBER(AY50),AY50,0))+COUNTIFS(INDEX(Данные!$A$7:$CV$106,0,MATCH($T$9,Данные!$A$6:$CV$6,0)),IF(ISNUMBER(AY50),AY50,0),Данные!$A$7:$A$106,"&lt;"&amp;$A50)+1)/COUNT(INDEX(Данные!$A$7:$CV$106,0,MATCH($T$9,Данные!$A$6:$CV$6,0)))&lt;=$T$11,$T$14,$T$15),IF($T$8="MANUAL_MU",MAX(Настройки!$B$14,MIN(1,IF(ISNUMBER(AY50),AY50,0))),IF($T$8="COUNT_FLAG_RULE",IF(IF(ISNUMBER(AY50),AY50,0)&lt;=$T$11,$T$14,IF(IF(ISNUMBER(AY50),AY50,0)&gt;=$T$12,$T$15,IF(OR(LOWER(LEFT(CD50&amp;"",2))="да",CD50=1),$T$13,$T$15))),IF(OR(AND($T$8="YES_NO",OR(LOWER(LEFT(AY50&amp;"",2))="да",AY50=1)),AND($T$8="THRESHOLD_GE",IF(ISNUMBER(AY50),AY50,0)&gt;=$T$11),AND($T$8="THRESHOLD_GT",IF(ISNUMBER(AY50),AY50,0)&gt;$T$11),AND($T$8="THRESHOLD_LE",IF(ISNUMBER(AY50),AY50,0)&lt;=$T$11),AND($T$8="THRESHOLD_LT",IF(ISNUMBER(AY50),AY50,0)&lt;$T$11),AND($T$8="CHANGE_PCT_GE",IF(IF(ISNUMBER(CD50),CD50,0)=0,IF(ISNUMBER(AY50),AY50,0)&gt;0,(IF(ISNUMBER(AY50),AY50,0)-IF(ISNUMBER(CD50),CD50,0))/ABS(IF(ISNUMBER(CD50),CD50,0))&gt;=$T$11)),AND($T$8="CHANGE_ABS_GE",ABS(IF(ISNUMBER(AY50),AY50,0)-IF(ISNUMBER(CD50),CD50,0))&gt;=$T$11),AND($T$8="COUNT_LT",IF(ISNUMBER(AY50),AY50,0)&lt;$T$11),AND($T$8="COUNT_LE",IF(ISNUMBER(AY50),AY50,0)&lt;=$T$11),AND($T$8="AND_YES",OR(LOWER(LEFT(AY50&amp;"",2))="да",AY50=1),OR(LOWER(LEFT(CD50&amp;"",2))="да",CD50=1)),AND($T$8="OR_YES",OR(OR(LOWER(LEFT(AY50&amp;"",2))="да",AY50=1),OR(LOWER(LEFT(CD50&amp;"",2))="да",CD50=1)))),$T$14,$T$15))))))))))</f>
        <v/>
      </c>
      <c r="U50" s="70" t="str">
        <f>IF($A50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50="#FIELD",AZ50="",AND(OR($U$8="CHANGE_PCT_GE",$U$8="CHANGE_ABS_GE",$U$8="COUNT_FLAG_RULE",$U$8="AND_YES",$U$8="OR_YES"),OR(CE50="#FIELD",CE50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50)))),IF($U$18="LOW_MU",MAX(Настройки!$B$14,$U$16),IF($U$18="NEUTRAL",Настройки!$B$15,IF($U$18="IGNORE","IGNORE",IF(OR(AZ50="#FIELD",CE50="#FIELD"),"Поле не найдено","Недостаточно данных")))),IF($U$8="SIGMOID_INC",MAX(Настройки!$B$14,$U$16+($U$17-$U$16)/(1+EXP(-$U$12*(IF(ISNUMBER(AZ50),AZ50,0)-$U$11)))),IF($U$8="SIGMOID_DEC",MAX(Настройки!$B$14,$U$16+($U$17-$U$16)/(1+EXP($U$12*(IF(ISNUMBER(AZ50),AZ50,0)-$U$11)))),IF($U$8="TOP_PERCENT",IF((COUNTIF(INDEX(Данные!$A$7:$CV$106,0,MATCH($U$9,Данные!$A$6:$CV$6,0)),"&gt;"&amp;IF(ISNUMBER(AZ50),AZ50,0))+COUNTIFS(INDEX(Данные!$A$7:$CV$106,0,MATCH($U$9,Данные!$A$6:$CV$6,0)),IF(ISNUMBER(AZ50),AZ50,0),Данные!$A$7:$A$106,"&lt;"&amp;$A50)+1)/COUNT(INDEX(Данные!$A$7:$CV$106,0,MATCH($U$9,Данные!$A$6:$CV$6,0)))&lt;=$U$11,$U$14,$U$15),IF($U$8="MANUAL_MU",MAX(Настройки!$B$14,MIN(1,IF(ISNUMBER(AZ50),AZ50,0))),IF($U$8="COUNT_FLAG_RULE",IF(IF(ISNUMBER(AZ50),AZ50,0)&lt;=$U$11,$U$14,IF(IF(ISNUMBER(AZ50),AZ50,0)&gt;=$U$12,$U$15,IF(OR(LOWER(LEFT(CE50&amp;"",2))="да",CE50=1),$U$13,$U$15))),IF(OR(AND($U$8="YES_NO",OR(LOWER(LEFT(AZ50&amp;"",2))="да",AZ50=1)),AND($U$8="THRESHOLD_GE",IF(ISNUMBER(AZ50),AZ50,0)&gt;=$U$11),AND($U$8="THRESHOLD_GT",IF(ISNUMBER(AZ50),AZ50,0)&gt;$U$11),AND($U$8="THRESHOLD_LE",IF(ISNUMBER(AZ50),AZ50,0)&lt;=$U$11),AND($U$8="THRESHOLD_LT",IF(ISNUMBER(AZ50),AZ50,0)&lt;$U$11),AND($U$8="CHANGE_PCT_GE",IF(IF(ISNUMBER(CE50),CE50,0)=0,IF(ISNUMBER(AZ50),AZ50,0)&gt;0,(IF(ISNUMBER(AZ50),AZ50,0)-IF(ISNUMBER(CE50),CE50,0))/ABS(IF(ISNUMBER(CE50),CE50,0))&gt;=$U$11)),AND($U$8="CHANGE_ABS_GE",ABS(IF(ISNUMBER(AZ50),AZ50,0)-IF(ISNUMBER(CE50),CE50,0))&gt;=$U$11),AND($U$8="COUNT_LT",IF(ISNUMBER(AZ50),AZ50,0)&lt;$U$11),AND($U$8="COUNT_LE",IF(ISNUMBER(AZ50),AZ50,0)&lt;=$U$11),AND($U$8="AND_YES",OR(LOWER(LEFT(AZ50&amp;"",2))="да",AZ50=1),OR(LOWER(LEFT(CE50&amp;"",2))="да",CE50=1)),AND($U$8="OR_YES",OR(OR(LOWER(LEFT(AZ50&amp;"",2))="да",AZ50=1),OR(LOWER(LEFT(CE50&amp;"",2))="да",CE50=1)))),$U$14,$U$15))))))))))</f>
        <v/>
      </c>
      <c r="V50" s="70" t="str">
        <f>IF($A50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50="#FIELD",BA50="",AND(OR($V$8="CHANGE_PCT_GE",$V$8="CHANGE_ABS_GE",$V$8="COUNT_FLAG_RULE",$V$8="AND_YES",$V$8="OR_YES"),OR(CF50="#FIELD",CF50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50)))),IF($V$18="LOW_MU",MAX(Настройки!$B$14,$V$16),IF($V$18="NEUTRAL",Настройки!$B$15,IF($V$18="IGNORE","IGNORE",IF(OR(BA50="#FIELD",CF50="#FIELD"),"Поле не найдено","Недостаточно данных")))),IF($V$8="SIGMOID_INC",MAX(Настройки!$B$14,$V$16+($V$17-$V$16)/(1+EXP(-$V$12*(IF(ISNUMBER(BA50),BA50,0)-$V$11)))),IF($V$8="SIGMOID_DEC",MAX(Настройки!$B$14,$V$16+($V$17-$V$16)/(1+EXP($V$12*(IF(ISNUMBER(BA50),BA50,0)-$V$11)))),IF($V$8="TOP_PERCENT",IF((COUNTIF(INDEX(Данные!$A$7:$CV$106,0,MATCH($V$9,Данные!$A$6:$CV$6,0)),"&gt;"&amp;IF(ISNUMBER(BA50),BA50,0))+COUNTIFS(INDEX(Данные!$A$7:$CV$106,0,MATCH($V$9,Данные!$A$6:$CV$6,0)),IF(ISNUMBER(BA50),BA50,0),Данные!$A$7:$A$106,"&lt;"&amp;$A50)+1)/COUNT(INDEX(Данные!$A$7:$CV$106,0,MATCH($V$9,Данные!$A$6:$CV$6,0)))&lt;=$V$11,$V$14,$V$15),IF($V$8="MANUAL_MU",MAX(Настройки!$B$14,MIN(1,IF(ISNUMBER(BA50),BA50,0))),IF($V$8="COUNT_FLAG_RULE",IF(IF(ISNUMBER(BA50),BA50,0)&lt;=$V$11,$V$14,IF(IF(ISNUMBER(BA50),BA50,0)&gt;=$V$12,$V$15,IF(OR(LOWER(LEFT(CF50&amp;"",2))="да",CF50=1),$V$13,$V$15))),IF(OR(AND($V$8="YES_NO",OR(LOWER(LEFT(BA50&amp;"",2))="да",BA50=1)),AND($V$8="THRESHOLD_GE",IF(ISNUMBER(BA50),BA50,0)&gt;=$V$11),AND($V$8="THRESHOLD_GT",IF(ISNUMBER(BA50),BA50,0)&gt;$V$11),AND($V$8="THRESHOLD_LE",IF(ISNUMBER(BA50),BA50,0)&lt;=$V$11),AND($V$8="THRESHOLD_LT",IF(ISNUMBER(BA50),BA50,0)&lt;$V$11),AND($V$8="CHANGE_PCT_GE",IF(IF(ISNUMBER(CF50),CF50,0)=0,IF(ISNUMBER(BA50),BA50,0)&gt;0,(IF(ISNUMBER(BA50),BA50,0)-IF(ISNUMBER(CF50),CF50,0))/ABS(IF(ISNUMBER(CF50),CF50,0))&gt;=$V$11)),AND($V$8="CHANGE_ABS_GE",ABS(IF(ISNUMBER(BA50),BA50,0)-IF(ISNUMBER(CF50),CF50,0))&gt;=$V$11),AND($V$8="COUNT_LT",IF(ISNUMBER(BA50),BA50,0)&lt;$V$11),AND($V$8="COUNT_LE",IF(ISNUMBER(BA50),BA50,0)&lt;=$V$11),AND($V$8="AND_YES",OR(LOWER(LEFT(BA50&amp;"",2))="да",BA50=1),OR(LOWER(LEFT(CF50&amp;"",2))="да",CF50=1)),AND($V$8="OR_YES",OR(OR(LOWER(LEFT(BA50&amp;"",2))="да",BA50=1),OR(LOWER(LEFT(CF50&amp;"",2))="да",CF50=1)))),$V$14,$V$15))))))))))</f>
        <v/>
      </c>
      <c r="W50" s="70" t="str">
        <f>IF($A50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50="#FIELD",BB50="",AND(OR($W$8="CHANGE_PCT_GE",$W$8="CHANGE_ABS_GE",$W$8="COUNT_FLAG_RULE",$W$8="AND_YES",$W$8="OR_YES"),OR(CG50="#FIELD",CG50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50)))),IF($W$18="LOW_MU",MAX(Настройки!$B$14,$W$16),IF($W$18="NEUTRAL",Настройки!$B$15,IF($W$18="IGNORE","IGNORE",IF(OR(BB50="#FIELD",CG50="#FIELD"),"Поле не найдено","Недостаточно данных")))),IF($W$8="SIGMOID_INC",MAX(Настройки!$B$14,$W$16+($W$17-$W$16)/(1+EXP(-$W$12*(IF(ISNUMBER(BB50),BB50,0)-$W$11)))),IF($W$8="SIGMOID_DEC",MAX(Настройки!$B$14,$W$16+($W$17-$W$16)/(1+EXP($W$12*(IF(ISNUMBER(BB50),BB50,0)-$W$11)))),IF($W$8="TOP_PERCENT",IF((COUNTIF(INDEX(Данные!$A$7:$CV$106,0,MATCH($W$9,Данные!$A$6:$CV$6,0)),"&gt;"&amp;IF(ISNUMBER(BB50),BB50,0))+COUNTIFS(INDEX(Данные!$A$7:$CV$106,0,MATCH($W$9,Данные!$A$6:$CV$6,0)),IF(ISNUMBER(BB50),BB50,0),Данные!$A$7:$A$106,"&lt;"&amp;$A50)+1)/COUNT(INDEX(Данные!$A$7:$CV$106,0,MATCH($W$9,Данные!$A$6:$CV$6,0)))&lt;=$W$11,$W$14,$W$15),IF($W$8="MANUAL_MU",MAX(Настройки!$B$14,MIN(1,IF(ISNUMBER(BB50),BB50,0))),IF($W$8="COUNT_FLAG_RULE",IF(IF(ISNUMBER(BB50),BB50,0)&lt;=$W$11,$W$14,IF(IF(ISNUMBER(BB50),BB50,0)&gt;=$W$12,$W$15,IF(OR(LOWER(LEFT(CG50&amp;"",2))="да",CG50=1),$W$13,$W$15))),IF(OR(AND($W$8="YES_NO",OR(LOWER(LEFT(BB50&amp;"",2))="да",BB50=1)),AND($W$8="THRESHOLD_GE",IF(ISNUMBER(BB50),BB50,0)&gt;=$W$11),AND($W$8="THRESHOLD_GT",IF(ISNUMBER(BB50),BB50,0)&gt;$W$11),AND($W$8="THRESHOLD_LE",IF(ISNUMBER(BB50),BB50,0)&lt;=$W$11),AND($W$8="THRESHOLD_LT",IF(ISNUMBER(BB50),BB50,0)&lt;$W$11),AND($W$8="CHANGE_PCT_GE",IF(IF(ISNUMBER(CG50),CG50,0)=0,IF(ISNUMBER(BB50),BB50,0)&gt;0,(IF(ISNUMBER(BB50),BB50,0)-IF(ISNUMBER(CG50),CG50,0))/ABS(IF(ISNUMBER(CG50),CG50,0))&gt;=$W$11)),AND($W$8="CHANGE_ABS_GE",ABS(IF(ISNUMBER(BB50),BB50,0)-IF(ISNUMBER(CG50),CG50,0))&gt;=$W$11),AND($W$8="COUNT_LT",IF(ISNUMBER(BB50),BB50,0)&lt;$W$11),AND($W$8="COUNT_LE",IF(ISNUMBER(BB50),BB50,0)&lt;=$W$11),AND($W$8="AND_YES",OR(LOWER(LEFT(BB50&amp;"",2))="да",BB50=1),OR(LOWER(LEFT(CG50&amp;"",2))="да",CG50=1)),AND($W$8="OR_YES",OR(OR(LOWER(LEFT(BB50&amp;"",2))="да",BB50=1),OR(LOWER(LEFT(CG50&amp;"",2))="да",CG50=1)))),$W$14,$W$15))))))))))</f>
        <v/>
      </c>
      <c r="X50" s="70" t="str">
        <f>IF($A50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50="#FIELD",BC50="",AND(OR($X$8="CHANGE_PCT_GE",$X$8="CHANGE_ABS_GE",$X$8="COUNT_FLAG_RULE",$X$8="AND_YES",$X$8="OR_YES"),OR(CH50="#FIELD",CH50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50)))),IF($X$18="LOW_MU",MAX(Настройки!$B$14,$X$16),IF($X$18="NEUTRAL",Настройки!$B$15,IF($X$18="IGNORE","IGNORE",IF(OR(BC50="#FIELD",CH50="#FIELD"),"Поле не найдено","Недостаточно данных")))),IF($X$8="SIGMOID_INC",MAX(Настройки!$B$14,$X$16+($X$17-$X$16)/(1+EXP(-$X$12*(IF(ISNUMBER(BC50),BC50,0)-$X$11)))),IF($X$8="SIGMOID_DEC",MAX(Настройки!$B$14,$X$16+($X$17-$X$16)/(1+EXP($X$12*(IF(ISNUMBER(BC50),BC50,0)-$X$11)))),IF($X$8="TOP_PERCENT",IF((COUNTIF(INDEX(Данные!$A$7:$CV$106,0,MATCH($X$9,Данные!$A$6:$CV$6,0)),"&gt;"&amp;IF(ISNUMBER(BC50),BC50,0))+COUNTIFS(INDEX(Данные!$A$7:$CV$106,0,MATCH($X$9,Данные!$A$6:$CV$6,0)),IF(ISNUMBER(BC50),BC50,0),Данные!$A$7:$A$106,"&lt;"&amp;$A50)+1)/COUNT(INDEX(Данные!$A$7:$CV$106,0,MATCH($X$9,Данные!$A$6:$CV$6,0)))&lt;=$X$11,$X$14,$X$15),IF($X$8="MANUAL_MU",MAX(Настройки!$B$14,MIN(1,IF(ISNUMBER(BC50),BC50,0))),IF($X$8="COUNT_FLAG_RULE",IF(IF(ISNUMBER(BC50),BC50,0)&lt;=$X$11,$X$14,IF(IF(ISNUMBER(BC50),BC50,0)&gt;=$X$12,$X$15,IF(OR(LOWER(LEFT(CH50&amp;"",2))="да",CH50=1),$X$13,$X$15))),IF(OR(AND($X$8="YES_NO",OR(LOWER(LEFT(BC50&amp;"",2))="да",BC50=1)),AND($X$8="THRESHOLD_GE",IF(ISNUMBER(BC50),BC50,0)&gt;=$X$11),AND($X$8="THRESHOLD_GT",IF(ISNUMBER(BC50),BC50,0)&gt;$X$11),AND($X$8="THRESHOLD_LE",IF(ISNUMBER(BC50),BC50,0)&lt;=$X$11),AND($X$8="THRESHOLD_LT",IF(ISNUMBER(BC50),BC50,0)&lt;$X$11),AND($X$8="CHANGE_PCT_GE",IF(IF(ISNUMBER(CH50),CH50,0)=0,IF(ISNUMBER(BC50),BC50,0)&gt;0,(IF(ISNUMBER(BC50),BC50,0)-IF(ISNUMBER(CH50),CH50,0))/ABS(IF(ISNUMBER(CH50),CH50,0))&gt;=$X$11)),AND($X$8="CHANGE_ABS_GE",ABS(IF(ISNUMBER(BC50),BC50,0)-IF(ISNUMBER(CH50),CH50,0))&gt;=$X$11),AND($X$8="COUNT_LT",IF(ISNUMBER(BC50),BC50,0)&lt;$X$11),AND($X$8="COUNT_LE",IF(ISNUMBER(BC50),BC50,0)&lt;=$X$11),AND($X$8="AND_YES",OR(LOWER(LEFT(BC50&amp;"",2))="да",BC50=1),OR(LOWER(LEFT(CH50&amp;"",2))="да",CH50=1)),AND($X$8="OR_YES",OR(OR(LOWER(LEFT(BC50&amp;"",2))="да",BC50=1),OR(LOWER(LEFT(CH50&amp;"",2))="да",CH50=1)))),$X$14,$X$15))))))))))</f>
        <v/>
      </c>
      <c r="Y50" s="70" t="str">
        <f>IF($A50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50="#FIELD",BD50="",AND(OR($Y$8="CHANGE_PCT_GE",$Y$8="CHANGE_ABS_GE",$Y$8="COUNT_FLAG_RULE",$Y$8="AND_YES",$Y$8="OR_YES"),OR(CI50="#FIELD",CI50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50)))),IF($Y$18="LOW_MU",MAX(Настройки!$B$14,$Y$16),IF($Y$18="NEUTRAL",Настройки!$B$15,IF($Y$18="IGNORE","IGNORE",IF(OR(BD50="#FIELD",CI50="#FIELD"),"Поле не найдено","Недостаточно данных")))),IF($Y$8="SIGMOID_INC",MAX(Настройки!$B$14,$Y$16+($Y$17-$Y$16)/(1+EXP(-$Y$12*(IF(ISNUMBER(BD50),BD50,0)-$Y$11)))),IF($Y$8="SIGMOID_DEC",MAX(Настройки!$B$14,$Y$16+($Y$17-$Y$16)/(1+EXP($Y$12*(IF(ISNUMBER(BD50),BD50,0)-$Y$11)))),IF($Y$8="TOP_PERCENT",IF((COUNTIF(INDEX(Данные!$A$7:$CV$106,0,MATCH($Y$9,Данные!$A$6:$CV$6,0)),"&gt;"&amp;IF(ISNUMBER(BD50),BD50,0))+COUNTIFS(INDEX(Данные!$A$7:$CV$106,0,MATCH($Y$9,Данные!$A$6:$CV$6,0)),IF(ISNUMBER(BD50),BD50,0),Данные!$A$7:$A$106,"&lt;"&amp;$A50)+1)/COUNT(INDEX(Данные!$A$7:$CV$106,0,MATCH($Y$9,Данные!$A$6:$CV$6,0)))&lt;=$Y$11,$Y$14,$Y$15),IF($Y$8="MANUAL_MU",MAX(Настройки!$B$14,MIN(1,IF(ISNUMBER(BD50),BD50,0))),IF($Y$8="COUNT_FLAG_RULE",IF(IF(ISNUMBER(BD50),BD50,0)&lt;=$Y$11,$Y$14,IF(IF(ISNUMBER(BD50),BD50,0)&gt;=$Y$12,$Y$15,IF(OR(LOWER(LEFT(CI50&amp;"",2))="да",CI50=1),$Y$13,$Y$15))),IF(OR(AND($Y$8="YES_NO",OR(LOWER(LEFT(BD50&amp;"",2))="да",BD50=1)),AND($Y$8="THRESHOLD_GE",IF(ISNUMBER(BD50),BD50,0)&gt;=$Y$11),AND($Y$8="THRESHOLD_GT",IF(ISNUMBER(BD50),BD50,0)&gt;$Y$11),AND($Y$8="THRESHOLD_LE",IF(ISNUMBER(BD50),BD50,0)&lt;=$Y$11),AND($Y$8="THRESHOLD_LT",IF(ISNUMBER(BD50),BD50,0)&lt;$Y$11),AND($Y$8="CHANGE_PCT_GE",IF(IF(ISNUMBER(CI50),CI50,0)=0,IF(ISNUMBER(BD50),BD50,0)&gt;0,(IF(ISNUMBER(BD50),BD50,0)-IF(ISNUMBER(CI50),CI50,0))/ABS(IF(ISNUMBER(CI50),CI50,0))&gt;=$Y$11)),AND($Y$8="CHANGE_ABS_GE",ABS(IF(ISNUMBER(BD50),BD50,0)-IF(ISNUMBER(CI50),CI50,0))&gt;=$Y$11),AND($Y$8="COUNT_LT",IF(ISNUMBER(BD50),BD50,0)&lt;$Y$11),AND($Y$8="COUNT_LE",IF(ISNUMBER(BD50),BD50,0)&lt;=$Y$11),AND($Y$8="AND_YES",OR(LOWER(LEFT(BD50&amp;"",2))="да",BD50=1),OR(LOWER(LEFT(CI50&amp;"",2))="да",CI50=1)),AND($Y$8="OR_YES",OR(OR(LOWER(LEFT(BD50&amp;"",2))="да",BD50=1),OR(LOWER(LEFT(CI50&amp;"",2))="да",CI50=1)))),$Y$14,$Y$15))))))))))</f>
        <v/>
      </c>
      <c r="Z50" s="70" t="str">
        <f>IF($A50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50="#FIELD",BE50="",AND(OR($Z$8="CHANGE_PCT_GE",$Z$8="CHANGE_ABS_GE",$Z$8="COUNT_FLAG_RULE",$Z$8="AND_YES",$Z$8="OR_YES"),OR(CJ50="#FIELD",CJ50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50)))),IF($Z$18="LOW_MU",MAX(Настройки!$B$14,$Z$16),IF($Z$18="NEUTRAL",Настройки!$B$15,IF($Z$18="IGNORE","IGNORE",IF(OR(BE50="#FIELD",CJ50="#FIELD"),"Поле не найдено","Недостаточно данных")))),IF($Z$8="SIGMOID_INC",MAX(Настройки!$B$14,$Z$16+($Z$17-$Z$16)/(1+EXP(-$Z$12*(IF(ISNUMBER(BE50),BE50,0)-$Z$11)))),IF($Z$8="SIGMOID_DEC",MAX(Настройки!$B$14,$Z$16+($Z$17-$Z$16)/(1+EXP($Z$12*(IF(ISNUMBER(BE50),BE50,0)-$Z$11)))),IF($Z$8="TOP_PERCENT",IF((COUNTIF(INDEX(Данные!$A$7:$CV$106,0,MATCH($Z$9,Данные!$A$6:$CV$6,0)),"&gt;"&amp;IF(ISNUMBER(BE50),BE50,0))+COUNTIFS(INDEX(Данные!$A$7:$CV$106,0,MATCH($Z$9,Данные!$A$6:$CV$6,0)),IF(ISNUMBER(BE50),BE50,0),Данные!$A$7:$A$106,"&lt;"&amp;$A50)+1)/COUNT(INDEX(Данные!$A$7:$CV$106,0,MATCH($Z$9,Данные!$A$6:$CV$6,0)))&lt;=$Z$11,$Z$14,$Z$15),IF($Z$8="MANUAL_MU",MAX(Настройки!$B$14,MIN(1,IF(ISNUMBER(BE50),BE50,0))),IF($Z$8="COUNT_FLAG_RULE",IF(IF(ISNUMBER(BE50),BE50,0)&lt;=$Z$11,$Z$14,IF(IF(ISNUMBER(BE50),BE50,0)&gt;=$Z$12,$Z$15,IF(OR(LOWER(LEFT(CJ50&amp;"",2))="да",CJ50=1),$Z$13,$Z$15))),IF(OR(AND($Z$8="YES_NO",OR(LOWER(LEFT(BE50&amp;"",2))="да",BE50=1)),AND($Z$8="THRESHOLD_GE",IF(ISNUMBER(BE50),BE50,0)&gt;=$Z$11),AND($Z$8="THRESHOLD_GT",IF(ISNUMBER(BE50),BE50,0)&gt;$Z$11),AND($Z$8="THRESHOLD_LE",IF(ISNUMBER(BE50),BE50,0)&lt;=$Z$11),AND($Z$8="THRESHOLD_LT",IF(ISNUMBER(BE50),BE50,0)&lt;$Z$11),AND($Z$8="CHANGE_PCT_GE",IF(IF(ISNUMBER(CJ50),CJ50,0)=0,IF(ISNUMBER(BE50),BE50,0)&gt;0,(IF(ISNUMBER(BE50),BE50,0)-IF(ISNUMBER(CJ50),CJ50,0))/ABS(IF(ISNUMBER(CJ50),CJ50,0))&gt;=$Z$11)),AND($Z$8="CHANGE_ABS_GE",ABS(IF(ISNUMBER(BE50),BE50,0)-IF(ISNUMBER(CJ50),CJ50,0))&gt;=$Z$11),AND($Z$8="COUNT_LT",IF(ISNUMBER(BE50),BE50,0)&lt;$Z$11),AND($Z$8="COUNT_LE",IF(ISNUMBER(BE50),BE50,0)&lt;=$Z$11),AND($Z$8="AND_YES",OR(LOWER(LEFT(BE50&amp;"",2))="да",BE50=1),OR(LOWER(LEFT(CJ50&amp;"",2))="да",CJ50=1)),AND($Z$8="OR_YES",OR(OR(LOWER(LEFT(BE50&amp;"",2))="да",BE50=1),OR(LOWER(LEFT(CJ50&amp;"",2))="да",CJ50=1)))),$Z$14,$Z$15))))))))))</f>
        <v/>
      </c>
      <c r="AA50" s="70" t="str">
        <f>IF($A50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50="#FIELD",BF50="",AND(OR($AA$8="CHANGE_PCT_GE",$AA$8="CHANGE_ABS_GE",$AA$8="COUNT_FLAG_RULE",$AA$8="AND_YES",$AA$8="OR_YES"),OR(CK50="#FIELD",CK50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50)))),IF($AA$18="LOW_MU",MAX(Настройки!$B$14,$AA$16),IF($AA$18="NEUTRAL",Настройки!$B$15,IF($AA$18="IGNORE","IGNORE",IF(OR(BF50="#FIELD",CK50="#FIELD"),"Поле не найдено","Недостаточно данных")))),IF($AA$8="SIGMOID_INC",MAX(Настройки!$B$14,$AA$16+($AA$17-$AA$16)/(1+EXP(-$AA$12*(IF(ISNUMBER(BF50),BF50,0)-$AA$11)))),IF($AA$8="SIGMOID_DEC",MAX(Настройки!$B$14,$AA$16+($AA$17-$AA$16)/(1+EXP($AA$12*(IF(ISNUMBER(BF50),BF50,0)-$AA$11)))),IF($AA$8="TOP_PERCENT",IF((COUNTIF(INDEX(Данные!$A$7:$CV$106,0,MATCH($AA$9,Данные!$A$6:$CV$6,0)),"&gt;"&amp;IF(ISNUMBER(BF50),BF50,0))+COUNTIFS(INDEX(Данные!$A$7:$CV$106,0,MATCH($AA$9,Данные!$A$6:$CV$6,0)),IF(ISNUMBER(BF50),BF50,0),Данные!$A$7:$A$106,"&lt;"&amp;$A50)+1)/COUNT(INDEX(Данные!$A$7:$CV$106,0,MATCH($AA$9,Данные!$A$6:$CV$6,0)))&lt;=$AA$11,$AA$14,$AA$15),IF($AA$8="MANUAL_MU",MAX(Настройки!$B$14,MIN(1,IF(ISNUMBER(BF50),BF50,0))),IF($AA$8="COUNT_FLAG_RULE",IF(IF(ISNUMBER(BF50),BF50,0)&lt;=$AA$11,$AA$14,IF(IF(ISNUMBER(BF50),BF50,0)&gt;=$AA$12,$AA$15,IF(OR(LOWER(LEFT(CK50&amp;"",2))="да",CK50=1),$AA$13,$AA$15))),IF(OR(AND($AA$8="YES_NO",OR(LOWER(LEFT(BF50&amp;"",2))="да",BF50=1)),AND($AA$8="THRESHOLD_GE",IF(ISNUMBER(BF50),BF50,0)&gt;=$AA$11),AND($AA$8="THRESHOLD_GT",IF(ISNUMBER(BF50),BF50,0)&gt;$AA$11),AND($AA$8="THRESHOLD_LE",IF(ISNUMBER(BF50),BF50,0)&lt;=$AA$11),AND($AA$8="THRESHOLD_LT",IF(ISNUMBER(BF50),BF50,0)&lt;$AA$11),AND($AA$8="CHANGE_PCT_GE",IF(IF(ISNUMBER(CK50),CK50,0)=0,IF(ISNUMBER(BF50),BF50,0)&gt;0,(IF(ISNUMBER(BF50),BF50,0)-IF(ISNUMBER(CK50),CK50,0))/ABS(IF(ISNUMBER(CK50),CK50,0))&gt;=$AA$11)),AND($AA$8="CHANGE_ABS_GE",ABS(IF(ISNUMBER(BF50),BF50,0)-IF(ISNUMBER(CK50),CK50,0))&gt;=$AA$11),AND($AA$8="COUNT_LT",IF(ISNUMBER(BF50),BF50,0)&lt;$AA$11),AND($AA$8="COUNT_LE",IF(ISNUMBER(BF50),BF50,0)&lt;=$AA$11),AND($AA$8="AND_YES",OR(LOWER(LEFT(BF50&amp;"",2))="да",BF50=1),OR(LOWER(LEFT(CK50&amp;"",2))="да",CK50=1)),AND($AA$8="OR_YES",OR(OR(LOWER(LEFT(BF50&amp;"",2))="да",BF50=1),OR(LOWER(LEFT(CK50&amp;"",2))="да",CK50=1)))),$AA$14,$AA$15))))))))))</f>
        <v/>
      </c>
      <c r="AB50" s="70" t="str">
        <f>IF($A50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50="#FIELD",BG50="",AND(OR($AB$8="CHANGE_PCT_GE",$AB$8="CHANGE_ABS_GE",$AB$8="COUNT_FLAG_RULE",$AB$8="AND_YES",$AB$8="OR_YES"),OR(CL50="#FIELD",CL50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50)))),IF($AB$18="LOW_MU",MAX(Настройки!$B$14,$AB$16),IF($AB$18="NEUTRAL",Настройки!$B$15,IF($AB$18="IGNORE","IGNORE",IF(OR(BG50="#FIELD",CL50="#FIELD"),"Поле не найдено","Недостаточно данных")))),IF($AB$8="SIGMOID_INC",MAX(Настройки!$B$14,$AB$16+($AB$17-$AB$16)/(1+EXP(-$AB$12*(IF(ISNUMBER(BG50),BG50,0)-$AB$11)))),IF($AB$8="SIGMOID_DEC",MAX(Настройки!$B$14,$AB$16+($AB$17-$AB$16)/(1+EXP($AB$12*(IF(ISNUMBER(BG50),BG50,0)-$AB$11)))),IF($AB$8="TOP_PERCENT",IF((COUNTIF(INDEX(Данные!$A$7:$CV$106,0,MATCH($AB$9,Данные!$A$6:$CV$6,0)),"&gt;"&amp;IF(ISNUMBER(BG50),BG50,0))+COUNTIFS(INDEX(Данные!$A$7:$CV$106,0,MATCH($AB$9,Данные!$A$6:$CV$6,0)),IF(ISNUMBER(BG50),BG50,0),Данные!$A$7:$A$106,"&lt;"&amp;$A50)+1)/COUNT(INDEX(Данные!$A$7:$CV$106,0,MATCH($AB$9,Данные!$A$6:$CV$6,0)))&lt;=$AB$11,$AB$14,$AB$15),IF($AB$8="MANUAL_MU",MAX(Настройки!$B$14,MIN(1,IF(ISNUMBER(BG50),BG50,0))),IF($AB$8="COUNT_FLAG_RULE",IF(IF(ISNUMBER(BG50),BG50,0)&lt;=$AB$11,$AB$14,IF(IF(ISNUMBER(BG50),BG50,0)&gt;=$AB$12,$AB$15,IF(OR(LOWER(LEFT(CL50&amp;"",2))="да",CL50=1),$AB$13,$AB$15))),IF(OR(AND($AB$8="YES_NO",OR(LOWER(LEFT(BG50&amp;"",2))="да",BG50=1)),AND($AB$8="THRESHOLD_GE",IF(ISNUMBER(BG50),BG50,0)&gt;=$AB$11),AND($AB$8="THRESHOLD_GT",IF(ISNUMBER(BG50),BG50,0)&gt;$AB$11),AND($AB$8="THRESHOLD_LE",IF(ISNUMBER(BG50),BG50,0)&lt;=$AB$11),AND($AB$8="THRESHOLD_LT",IF(ISNUMBER(BG50),BG50,0)&lt;$AB$11),AND($AB$8="CHANGE_PCT_GE",IF(IF(ISNUMBER(CL50),CL50,0)=0,IF(ISNUMBER(BG50),BG50,0)&gt;0,(IF(ISNUMBER(BG50),BG50,0)-IF(ISNUMBER(CL50),CL50,0))/ABS(IF(ISNUMBER(CL50),CL50,0))&gt;=$AB$11)),AND($AB$8="CHANGE_ABS_GE",ABS(IF(ISNUMBER(BG50),BG50,0)-IF(ISNUMBER(CL50),CL50,0))&gt;=$AB$11),AND($AB$8="COUNT_LT",IF(ISNUMBER(BG50),BG50,0)&lt;$AB$11),AND($AB$8="COUNT_LE",IF(ISNUMBER(BG50),BG50,0)&lt;=$AB$11),AND($AB$8="AND_YES",OR(LOWER(LEFT(BG50&amp;"",2))="да",BG50=1),OR(LOWER(LEFT(CL50&amp;"",2))="да",CL50=1)),AND($AB$8="OR_YES",OR(OR(LOWER(LEFT(BG50&amp;"",2))="да",BG50=1),OR(LOWER(LEFT(CL50&amp;"",2))="да",CL50=1)))),$AB$14,$AB$15))))))))))</f>
        <v/>
      </c>
      <c r="AC50" s="70" t="str">
        <f>IF($A50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50="#FIELD",BH50="",AND(OR($AC$8="CHANGE_PCT_GE",$AC$8="CHANGE_ABS_GE",$AC$8="COUNT_FLAG_RULE",$AC$8="AND_YES",$AC$8="OR_YES"),OR(CM50="#FIELD",CM50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50)))),IF($AC$18="LOW_MU",MAX(Настройки!$B$14,$AC$16),IF($AC$18="NEUTRAL",Настройки!$B$15,IF($AC$18="IGNORE","IGNORE",IF(OR(BH50="#FIELD",CM50="#FIELD"),"Поле не найдено","Недостаточно данных")))),IF($AC$8="SIGMOID_INC",MAX(Настройки!$B$14,$AC$16+($AC$17-$AC$16)/(1+EXP(-$AC$12*(IF(ISNUMBER(BH50),BH50,0)-$AC$11)))),IF($AC$8="SIGMOID_DEC",MAX(Настройки!$B$14,$AC$16+($AC$17-$AC$16)/(1+EXP($AC$12*(IF(ISNUMBER(BH50),BH50,0)-$AC$11)))),IF($AC$8="TOP_PERCENT",IF((COUNTIF(INDEX(Данные!$A$7:$CV$106,0,MATCH($AC$9,Данные!$A$6:$CV$6,0)),"&gt;"&amp;IF(ISNUMBER(BH50),BH50,0))+COUNTIFS(INDEX(Данные!$A$7:$CV$106,0,MATCH($AC$9,Данные!$A$6:$CV$6,0)),IF(ISNUMBER(BH50),BH50,0),Данные!$A$7:$A$106,"&lt;"&amp;$A50)+1)/COUNT(INDEX(Данные!$A$7:$CV$106,0,MATCH($AC$9,Данные!$A$6:$CV$6,0)))&lt;=$AC$11,$AC$14,$AC$15),IF($AC$8="MANUAL_MU",MAX(Настройки!$B$14,MIN(1,IF(ISNUMBER(BH50),BH50,0))),IF($AC$8="COUNT_FLAG_RULE",IF(IF(ISNUMBER(BH50),BH50,0)&lt;=$AC$11,$AC$14,IF(IF(ISNUMBER(BH50),BH50,0)&gt;=$AC$12,$AC$15,IF(OR(LOWER(LEFT(CM50&amp;"",2))="да",CM50=1),$AC$13,$AC$15))),IF(OR(AND($AC$8="YES_NO",OR(LOWER(LEFT(BH50&amp;"",2))="да",BH50=1)),AND($AC$8="THRESHOLD_GE",IF(ISNUMBER(BH50),BH50,0)&gt;=$AC$11),AND($AC$8="THRESHOLD_GT",IF(ISNUMBER(BH50),BH50,0)&gt;$AC$11),AND($AC$8="THRESHOLD_LE",IF(ISNUMBER(BH50),BH50,0)&lt;=$AC$11),AND($AC$8="THRESHOLD_LT",IF(ISNUMBER(BH50),BH50,0)&lt;$AC$11),AND($AC$8="CHANGE_PCT_GE",IF(IF(ISNUMBER(CM50),CM50,0)=0,IF(ISNUMBER(BH50),BH50,0)&gt;0,(IF(ISNUMBER(BH50),BH50,0)-IF(ISNUMBER(CM50),CM50,0))/ABS(IF(ISNUMBER(CM50),CM50,0))&gt;=$AC$11)),AND($AC$8="CHANGE_ABS_GE",ABS(IF(ISNUMBER(BH50),BH50,0)-IF(ISNUMBER(CM50),CM50,0))&gt;=$AC$11),AND($AC$8="COUNT_LT",IF(ISNUMBER(BH50),BH50,0)&lt;$AC$11),AND($AC$8="COUNT_LE",IF(ISNUMBER(BH50),BH50,0)&lt;=$AC$11),AND($AC$8="AND_YES",OR(LOWER(LEFT(BH50&amp;"",2))="да",BH50=1),OR(LOWER(LEFT(CM50&amp;"",2))="да",CM50=1)),AND($AC$8="OR_YES",OR(OR(LOWER(LEFT(BH50&amp;"",2))="да",BH50=1),OR(LOWER(LEFT(CM50&amp;"",2))="да",CM50=1)))),$AC$14,$AC$15))))))))))</f>
        <v/>
      </c>
      <c r="AD50" s="70" t="str">
        <f>IF($A50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50="#FIELD",BI50="",AND(OR($AD$8="CHANGE_PCT_GE",$AD$8="CHANGE_ABS_GE",$AD$8="COUNT_FLAG_RULE",$AD$8="AND_YES",$AD$8="OR_YES"),OR(CN50="#FIELD",CN50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50)))),IF($AD$18="LOW_MU",MAX(Настройки!$B$14,$AD$16),IF($AD$18="NEUTRAL",Настройки!$B$15,IF($AD$18="IGNORE","IGNORE",IF(OR(BI50="#FIELD",CN50="#FIELD"),"Поле не найдено","Недостаточно данных")))),IF($AD$8="SIGMOID_INC",MAX(Настройки!$B$14,$AD$16+($AD$17-$AD$16)/(1+EXP(-$AD$12*(IF(ISNUMBER(BI50),BI50,0)-$AD$11)))),IF($AD$8="SIGMOID_DEC",MAX(Настройки!$B$14,$AD$16+($AD$17-$AD$16)/(1+EXP($AD$12*(IF(ISNUMBER(BI50),BI50,0)-$AD$11)))),IF($AD$8="TOP_PERCENT",IF((COUNTIF(INDEX(Данные!$A$7:$CV$106,0,MATCH($AD$9,Данные!$A$6:$CV$6,0)),"&gt;"&amp;IF(ISNUMBER(BI50),BI50,0))+COUNTIFS(INDEX(Данные!$A$7:$CV$106,0,MATCH($AD$9,Данные!$A$6:$CV$6,0)),IF(ISNUMBER(BI50),BI50,0),Данные!$A$7:$A$106,"&lt;"&amp;$A50)+1)/COUNT(INDEX(Данные!$A$7:$CV$106,0,MATCH($AD$9,Данные!$A$6:$CV$6,0)))&lt;=$AD$11,$AD$14,$AD$15),IF($AD$8="MANUAL_MU",MAX(Настройки!$B$14,MIN(1,IF(ISNUMBER(BI50),BI50,0))),IF($AD$8="COUNT_FLAG_RULE",IF(IF(ISNUMBER(BI50),BI50,0)&lt;=$AD$11,$AD$14,IF(IF(ISNUMBER(BI50),BI50,0)&gt;=$AD$12,$AD$15,IF(OR(LOWER(LEFT(CN50&amp;"",2))="да",CN50=1),$AD$13,$AD$15))),IF(OR(AND($AD$8="YES_NO",OR(LOWER(LEFT(BI50&amp;"",2))="да",BI50=1)),AND($AD$8="THRESHOLD_GE",IF(ISNUMBER(BI50),BI50,0)&gt;=$AD$11),AND($AD$8="THRESHOLD_GT",IF(ISNUMBER(BI50),BI50,0)&gt;$AD$11),AND($AD$8="THRESHOLD_LE",IF(ISNUMBER(BI50),BI50,0)&lt;=$AD$11),AND($AD$8="THRESHOLD_LT",IF(ISNUMBER(BI50),BI50,0)&lt;$AD$11),AND($AD$8="CHANGE_PCT_GE",IF(IF(ISNUMBER(CN50),CN50,0)=0,IF(ISNUMBER(BI50),BI50,0)&gt;0,(IF(ISNUMBER(BI50),BI50,0)-IF(ISNUMBER(CN50),CN50,0))/ABS(IF(ISNUMBER(CN50),CN50,0))&gt;=$AD$11)),AND($AD$8="CHANGE_ABS_GE",ABS(IF(ISNUMBER(BI50),BI50,0)-IF(ISNUMBER(CN50),CN50,0))&gt;=$AD$11),AND($AD$8="COUNT_LT",IF(ISNUMBER(BI50),BI50,0)&lt;$AD$11),AND($AD$8="COUNT_LE",IF(ISNUMBER(BI50),BI50,0)&lt;=$AD$11),AND($AD$8="AND_YES",OR(LOWER(LEFT(BI50&amp;"",2))="да",BI50=1),OR(LOWER(LEFT(CN50&amp;"",2))="да",CN50=1)),AND($AD$8="OR_YES",OR(OR(LOWER(LEFT(BI50&amp;"",2))="да",BI50=1),OR(LOWER(LEFT(CN50&amp;"",2))="да",CN50=1)))),$AD$14,$AD$15))))))))))</f>
        <v/>
      </c>
      <c r="AE50" s="71" t="str">
        <f>IF($A50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50="#FIELD",BJ50="",AND(OR($AE$8="CHANGE_PCT_GE",$AE$8="CHANGE_ABS_GE",$AE$8="COUNT_FLAG_RULE",$AE$8="AND_YES",$AE$8="OR_YES"),OR(CO50="#FIELD",CO50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50)))),IF($AE$18="LOW_MU",MAX(Настройки!$B$14,$AE$16),IF($AE$18="NEUTRAL",Настройки!$B$15,IF($AE$18="IGNORE","IGNORE",IF(OR(BJ50="#FIELD",CO50="#FIELD"),"Поле не найдено","Недостаточно данных")))),IF($AE$8="SIGMOID_INC",MAX(Настройки!$B$14,$AE$16+($AE$17-$AE$16)/(1+EXP(-$AE$12*(IF(ISNUMBER(BJ50),BJ50,0)-$AE$11)))),IF($AE$8="SIGMOID_DEC",MAX(Настройки!$B$14,$AE$16+($AE$17-$AE$16)/(1+EXP($AE$12*(IF(ISNUMBER(BJ50),BJ50,0)-$AE$11)))),IF($AE$8="TOP_PERCENT",IF((COUNTIF(INDEX(Данные!$A$7:$CV$106,0,MATCH($AE$9,Данные!$A$6:$CV$6,0)),"&gt;"&amp;IF(ISNUMBER(BJ50),BJ50,0))+COUNTIFS(INDEX(Данные!$A$7:$CV$106,0,MATCH($AE$9,Данные!$A$6:$CV$6,0)),IF(ISNUMBER(BJ50),BJ50,0),Данные!$A$7:$A$106,"&lt;"&amp;$A50)+1)/COUNT(INDEX(Данные!$A$7:$CV$106,0,MATCH($AE$9,Данные!$A$6:$CV$6,0)))&lt;=$AE$11,$AE$14,$AE$15),IF($AE$8="MANUAL_MU",MAX(Настройки!$B$14,MIN(1,IF(ISNUMBER(BJ50),BJ50,0))),IF($AE$8="COUNT_FLAG_RULE",IF(IF(ISNUMBER(BJ50),BJ50,0)&lt;=$AE$11,$AE$14,IF(IF(ISNUMBER(BJ50),BJ50,0)&gt;=$AE$12,$AE$15,IF(OR(LOWER(LEFT(CO50&amp;"",2))="да",CO50=1),$AE$13,$AE$15))),IF(OR(AND($AE$8="YES_NO",OR(LOWER(LEFT(BJ50&amp;"",2))="да",BJ50=1)),AND($AE$8="THRESHOLD_GE",IF(ISNUMBER(BJ50),BJ50,0)&gt;=$AE$11),AND($AE$8="THRESHOLD_GT",IF(ISNUMBER(BJ50),BJ50,0)&gt;$AE$11),AND($AE$8="THRESHOLD_LE",IF(ISNUMBER(BJ50),BJ50,0)&lt;=$AE$11),AND($AE$8="THRESHOLD_LT",IF(ISNUMBER(BJ50),BJ50,0)&lt;$AE$11),AND($AE$8="CHANGE_PCT_GE",IF(IF(ISNUMBER(CO50),CO50,0)=0,IF(ISNUMBER(BJ50),BJ50,0)&gt;0,(IF(ISNUMBER(BJ50),BJ50,0)-IF(ISNUMBER(CO50),CO50,0))/ABS(IF(ISNUMBER(CO50),CO50,0))&gt;=$AE$11)),AND($AE$8="CHANGE_ABS_GE",ABS(IF(ISNUMBER(BJ50),BJ50,0)-IF(ISNUMBER(CO50),CO50,0))&gt;=$AE$11),AND($AE$8="COUNT_LT",IF(ISNUMBER(BJ50),BJ50,0)&lt;$AE$11),AND($AE$8="COUNT_LE",IF(ISNUMBER(BJ50),BJ50,0)&lt;=$AE$11),AND($AE$8="AND_YES",OR(LOWER(LEFT(BJ50&amp;"",2))="да",BJ50=1),OR(LOWER(LEFT(CO50&amp;"",2))="да",CO50=1)),AND($AE$8="OR_YES",OR(OR(LOWER(LEFT(BJ50&amp;"",2))="да",BJ50=1),OR(LOWER(LEFT(CO50&amp;"",2))="да",CO50=1)))),$AE$14,$AE$15))))))))))</f>
        <v/>
      </c>
      <c r="AF50" s="75"/>
      <c r="AG50" s="76" t="str">
        <f>IF($A50="","",IF($B$4&lt;&gt;"Да","",IF($B$9="","",IF(COUNTIF(Данные!$A$6:$CV$6,$B$9)=0,"#FIELD",INDEX(Данные!$A$7:$CV$106,ROW()-19,MATCH($B$9,Данные!$A$6:$CV$6,0))))))</f>
        <v/>
      </c>
      <c r="AH50" s="76" t="str">
        <f>IF($A50="","",IF($C$4&lt;&gt;"Да","",IF($C$9="","",IF(COUNTIF(Данные!$A$6:$CV$6,$C$9)=0,"#FIELD",INDEX(Данные!$A$7:$CV$106,ROW()-19,MATCH($C$9,Данные!$A$6:$CV$6,0))))))</f>
        <v/>
      </c>
      <c r="AI50" s="76" t="str">
        <f>IF($A50="","",IF($D$4&lt;&gt;"Да","",IF($D$9="","",IF(COUNTIF(Данные!$A$6:$CV$6,$D$9)=0,"#FIELD",INDEX(Данные!$A$7:$CV$106,ROW()-19,MATCH($D$9,Данные!$A$6:$CV$6,0))))))</f>
        <v/>
      </c>
      <c r="AJ50" s="76" t="str">
        <f>IF($A50="","",IF($E$4&lt;&gt;"Да","",IF($E$9="","",IF(COUNTIF(Данные!$A$6:$CV$6,$E$9)=0,"#FIELD",INDEX(Данные!$A$7:$CV$106,ROW()-19,MATCH($E$9,Данные!$A$6:$CV$6,0))))))</f>
        <v/>
      </c>
      <c r="AK50" s="76" t="str">
        <f>IF($A50="","",IF($F$4&lt;&gt;"Да","",IF($F$9="","",IF(COUNTIF(Данные!$A$6:$CV$6,$F$9)=0,"#FIELD",INDEX(Данные!$A$7:$CV$106,ROW()-19,MATCH($F$9,Данные!$A$6:$CV$6,0))))))</f>
        <v/>
      </c>
      <c r="AL50" s="76" t="str">
        <f>IF($A50="","",IF($G$4&lt;&gt;"Да","",IF($G$9="","",IF(COUNTIF(Данные!$A$6:$CV$6,$G$9)=0,"#FIELD",INDEX(Данные!$A$7:$CV$106,ROW()-19,MATCH($G$9,Данные!$A$6:$CV$6,0))))))</f>
        <v/>
      </c>
      <c r="AM50" s="76" t="str">
        <f>IF($A50="","",IF($H$4&lt;&gt;"Да","",IF($H$9="","",IF(COUNTIF(Данные!$A$6:$CV$6,$H$9)=0,"#FIELD",INDEX(Данные!$A$7:$CV$106,ROW()-19,MATCH($H$9,Данные!$A$6:$CV$6,0))))))</f>
        <v/>
      </c>
      <c r="AN50" s="76" t="str">
        <f>IF($A50="","",IF($I$4&lt;&gt;"Да","",IF($I$9="","",IF(COUNTIF(Данные!$A$6:$CV$6,$I$9)=0,"#FIELD",INDEX(Данные!$A$7:$CV$106,ROW()-19,MATCH($I$9,Данные!$A$6:$CV$6,0))))))</f>
        <v/>
      </c>
      <c r="AO50" s="76" t="str">
        <f>IF($A50="","",IF($J$4&lt;&gt;"Да","",IF($J$9="","",IF(COUNTIF(Данные!$A$6:$CV$6,$J$9)=0,"#FIELD",INDEX(Данные!$A$7:$CV$106,ROW()-19,MATCH($J$9,Данные!$A$6:$CV$6,0))))))</f>
        <v/>
      </c>
      <c r="AP50" s="76" t="str">
        <f>IF($A50="","",IF($K$4&lt;&gt;"Да","",IF($K$9="","",IF(COUNTIF(Данные!$A$6:$CV$6,$K$9)=0,"#FIELD",INDEX(Данные!$A$7:$CV$106,ROW()-19,MATCH($K$9,Данные!$A$6:$CV$6,0))))))</f>
        <v/>
      </c>
      <c r="AQ50" s="76" t="str">
        <f>IF($A50="","",IF($L$4&lt;&gt;"Да","",IF($L$9="","",IF(COUNTIF(Данные!$A$6:$CV$6,$L$9)=0,"#FIELD",INDEX(Данные!$A$7:$CV$106,ROW()-19,MATCH($L$9,Данные!$A$6:$CV$6,0))))))</f>
        <v/>
      </c>
      <c r="AR50" s="76" t="str">
        <f>IF($A50="","",IF($M$4&lt;&gt;"Да","",IF($M$9="","",IF(COUNTIF(Данные!$A$6:$CV$6,$M$9)=0,"#FIELD",INDEX(Данные!$A$7:$CV$106,ROW()-19,MATCH($M$9,Данные!$A$6:$CV$6,0))))))</f>
        <v/>
      </c>
      <c r="AS50" s="76" t="str">
        <f>IF($A50="","",IF($N$4&lt;&gt;"Да","",IF($N$9="","",IF(COUNTIF(Данные!$A$6:$CV$6,$N$9)=0,"#FIELD",INDEX(Данные!$A$7:$CV$106,ROW()-19,MATCH($N$9,Данные!$A$6:$CV$6,0))))))</f>
        <v/>
      </c>
      <c r="AT50" s="76" t="str">
        <f>IF($A50="","",IF($O$4&lt;&gt;"Да","",IF($O$9="","",IF(COUNTIF(Данные!$A$6:$CV$6,$O$9)=0,"#FIELD",INDEX(Данные!$A$7:$CV$106,ROW()-19,MATCH($O$9,Данные!$A$6:$CV$6,0))))))</f>
        <v/>
      </c>
      <c r="AU50" s="76" t="str">
        <f>IF($A50="","",IF($P$4&lt;&gt;"Да","",IF($P$9="","",IF(COUNTIF(Данные!$A$6:$CV$6,$P$9)=0,"#FIELD",INDEX(Данные!$A$7:$CV$106,ROW()-19,MATCH($P$9,Данные!$A$6:$CV$6,0))))))</f>
        <v/>
      </c>
      <c r="AV50" s="76" t="str">
        <f>IF($A50="","",IF($Q$4&lt;&gt;"Да","",IF($Q$9="","",IF(COUNTIF(Данные!$A$6:$CV$6,$Q$9)=0,"#FIELD",INDEX(Данные!$A$7:$CV$106,ROW()-19,MATCH($Q$9,Данные!$A$6:$CV$6,0))))))</f>
        <v/>
      </c>
      <c r="AW50" s="76" t="str">
        <f>IF($A50="","",IF($R$4&lt;&gt;"Да","",IF($R$9="","",IF(COUNTIF(Данные!$A$6:$CV$6,$R$9)=0,"#FIELD",INDEX(Данные!$A$7:$CV$106,ROW()-19,MATCH($R$9,Данные!$A$6:$CV$6,0))))))</f>
        <v/>
      </c>
      <c r="AX50" s="76" t="str">
        <f>IF($A50="","",IF($S$4&lt;&gt;"Да","",IF($S$9="","",IF(COUNTIF(Данные!$A$6:$CV$6,$S$9)=0,"#FIELD",INDEX(Данные!$A$7:$CV$106,ROW()-19,MATCH($S$9,Данные!$A$6:$CV$6,0))))))</f>
        <v/>
      </c>
      <c r="AY50" s="76" t="str">
        <f>IF($A50="","",IF($T$4&lt;&gt;"Да","",IF($T$9="","",IF(COUNTIF(Данные!$A$6:$CV$6,$T$9)=0,"#FIELD",INDEX(Данные!$A$7:$CV$106,ROW()-19,MATCH($T$9,Данные!$A$6:$CV$6,0))))))</f>
        <v/>
      </c>
      <c r="AZ50" s="76" t="str">
        <f>IF($A50="","",IF($U$4&lt;&gt;"Да","",IF($U$9="","",IF(COUNTIF(Данные!$A$6:$CV$6,$U$9)=0,"#FIELD",INDEX(Данные!$A$7:$CV$106,ROW()-19,MATCH($U$9,Данные!$A$6:$CV$6,0))))))</f>
        <v/>
      </c>
      <c r="BA50" s="76" t="str">
        <f>IF($A50="","",IF($V$4&lt;&gt;"Да","",IF($V$9="","",IF(COUNTIF(Данные!$A$6:$CV$6,$V$9)=0,"#FIELD",INDEX(Данные!$A$7:$CV$106,ROW()-19,MATCH($V$9,Данные!$A$6:$CV$6,0))))))</f>
        <v/>
      </c>
      <c r="BB50" s="76" t="str">
        <f>IF($A50="","",IF($W$4&lt;&gt;"Да","",IF($W$9="","",IF(COUNTIF(Данные!$A$6:$CV$6,$W$9)=0,"#FIELD",INDEX(Данные!$A$7:$CV$106,ROW()-19,MATCH($W$9,Данные!$A$6:$CV$6,0))))))</f>
        <v/>
      </c>
      <c r="BC50" s="76" t="str">
        <f>IF($A50="","",IF($X$4&lt;&gt;"Да","",IF($X$9="","",IF(COUNTIF(Данные!$A$6:$CV$6,$X$9)=0,"#FIELD",INDEX(Данные!$A$7:$CV$106,ROW()-19,MATCH($X$9,Данные!$A$6:$CV$6,0))))))</f>
        <v/>
      </c>
      <c r="BD50" s="76" t="str">
        <f>IF($A50="","",IF($Y$4&lt;&gt;"Да","",IF($Y$9="","",IF(COUNTIF(Данные!$A$6:$CV$6,$Y$9)=0,"#FIELD",INDEX(Данные!$A$7:$CV$106,ROW()-19,MATCH($Y$9,Данные!$A$6:$CV$6,0))))))</f>
        <v/>
      </c>
      <c r="BE50" s="76" t="str">
        <f>IF($A50="","",IF($Z$4&lt;&gt;"Да","",IF($Z$9="","",IF(COUNTIF(Данные!$A$6:$CV$6,$Z$9)=0,"#FIELD",INDEX(Данные!$A$7:$CV$106,ROW()-19,MATCH($Z$9,Данные!$A$6:$CV$6,0))))))</f>
        <v/>
      </c>
      <c r="BF50" s="76" t="str">
        <f>IF($A50="","",IF($AA$4&lt;&gt;"Да","",IF($AA$9="","",IF(COUNTIF(Данные!$A$6:$CV$6,$AA$9)=0,"#FIELD",INDEX(Данные!$A$7:$CV$106,ROW()-19,MATCH($AA$9,Данные!$A$6:$CV$6,0))))))</f>
        <v/>
      </c>
      <c r="BG50" s="76" t="str">
        <f>IF($A50="","",IF($AB$4&lt;&gt;"Да","",IF($AB$9="","",IF(COUNTIF(Данные!$A$6:$CV$6,$AB$9)=0,"#FIELD",INDEX(Данные!$A$7:$CV$106,ROW()-19,MATCH($AB$9,Данные!$A$6:$CV$6,0))))))</f>
        <v/>
      </c>
      <c r="BH50" s="76" t="str">
        <f>IF($A50="","",IF($AC$4&lt;&gt;"Да","",IF($AC$9="","",IF(COUNTIF(Данные!$A$6:$CV$6,$AC$9)=0,"#FIELD",INDEX(Данные!$A$7:$CV$106,ROW()-19,MATCH($AC$9,Данные!$A$6:$CV$6,0))))))</f>
        <v/>
      </c>
      <c r="BI50" s="76" t="str">
        <f>IF($A50="","",IF($AD$4&lt;&gt;"Да","",IF($AD$9="","",IF(COUNTIF(Данные!$A$6:$CV$6,$AD$9)=0,"#FIELD",INDEX(Данные!$A$7:$CV$106,ROW()-19,MATCH($AD$9,Данные!$A$6:$CV$6,0))))))</f>
        <v/>
      </c>
      <c r="BJ50" s="76" t="str">
        <f>IF($A50="","",IF($AE$4&lt;&gt;"Да","",IF($AE$9="","",IF(COUNTIF(Данные!$A$6:$CV$6,$AE$9)=0,"#FIELD",INDEX(Данные!$A$7:$CV$106,ROW()-19,MATCH($AE$9,Данные!$A$6:$CV$6,0))))))</f>
        <v/>
      </c>
      <c r="BK50" s="76"/>
      <c r="BL50" s="76" t="str">
        <f>IF($A50="","",IF($B$4&lt;&gt;"Да","",IF($B$10="","",IF(COUNTIF(Данные!$A$6:$CV$6,$B$10)=0,"#FIELD",INDEX(Данные!$A$7:$CV$106,ROW()-19,MATCH($B$10,Данные!$A$6:$CV$6,0))))))</f>
        <v/>
      </c>
      <c r="BM50" s="76" t="str">
        <f>IF($A50="","",IF($C$4&lt;&gt;"Да","",IF($C$10="","",IF(COUNTIF(Данные!$A$6:$CV$6,$C$10)=0,"#FIELD",INDEX(Данные!$A$7:$CV$106,ROW()-19,MATCH($C$10,Данные!$A$6:$CV$6,0))))))</f>
        <v/>
      </c>
      <c r="BN50" s="76" t="str">
        <f>IF($A50="","",IF($D$4&lt;&gt;"Да","",IF($D$10="","",IF(COUNTIF(Данные!$A$6:$CV$6,$D$10)=0,"#FIELD",INDEX(Данные!$A$7:$CV$106,ROW()-19,MATCH($D$10,Данные!$A$6:$CV$6,0))))))</f>
        <v/>
      </c>
      <c r="BO50" s="76" t="str">
        <f>IF($A50="","",IF($E$4&lt;&gt;"Да","",IF($E$10="","",IF(COUNTIF(Данные!$A$6:$CV$6,$E$10)=0,"#FIELD",INDEX(Данные!$A$7:$CV$106,ROW()-19,MATCH($E$10,Данные!$A$6:$CV$6,0))))))</f>
        <v/>
      </c>
      <c r="BP50" s="76" t="str">
        <f>IF($A50="","",IF($F$4&lt;&gt;"Да","",IF($F$10="","",IF(COUNTIF(Данные!$A$6:$CV$6,$F$10)=0,"#FIELD",INDEX(Данные!$A$7:$CV$106,ROW()-19,MATCH($F$10,Данные!$A$6:$CV$6,0))))))</f>
        <v/>
      </c>
      <c r="BQ50" s="76" t="str">
        <f>IF($A50="","",IF($G$4&lt;&gt;"Да","",IF($G$10="","",IF(COUNTIF(Данные!$A$6:$CV$6,$G$10)=0,"#FIELD",INDEX(Данные!$A$7:$CV$106,ROW()-19,MATCH($G$10,Данные!$A$6:$CV$6,0))))))</f>
        <v/>
      </c>
      <c r="BR50" s="76" t="str">
        <f>IF($A50="","",IF($H$4&lt;&gt;"Да","",IF($H$10="","",IF(COUNTIF(Данные!$A$6:$CV$6,$H$10)=0,"#FIELD",INDEX(Данные!$A$7:$CV$106,ROW()-19,MATCH($H$10,Данные!$A$6:$CV$6,0))))))</f>
        <v/>
      </c>
      <c r="BS50" s="76" t="str">
        <f>IF($A50="","",IF($I$4&lt;&gt;"Да","",IF($I$10="","",IF(COUNTIF(Данные!$A$6:$CV$6,$I$10)=0,"#FIELD",INDEX(Данные!$A$7:$CV$106,ROW()-19,MATCH($I$10,Данные!$A$6:$CV$6,0))))))</f>
        <v/>
      </c>
      <c r="BT50" s="76" t="str">
        <f>IF($A50="","",IF($J$4&lt;&gt;"Да","",IF($J$10="","",IF(COUNTIF(Данные!$A$6:$CV$6,$J$10)=0,"#FIELD",INDEX(Данные!$A$7:$CV$106,ROW()-19,MATCH($J$10,Данные!$A$6:$CV$6,0))))))</f>
        <v/>
      </c>
      <c r="BU50" s="76" t="str">
        <f>IF($A50="","",IF($K$4&lt;&gt;"Да","",IF($K$10="","",IF(COUNTIF(Данные!$A$6:$CV$6,$K$10)=0,"#FIELD",INDEX(Данные!$A$7:$CV$106,ROW()-19,MATCH($K$10,Данные!$A$6:$CV$6,0))))))</f>
        <v/>
      </c>
      <c r="BV50" s="76" t="str">
        <f>IF($A50="","",IF($L$4&lt;&gt;"Да","",IF($L$10="","",IF(COUNTIF(Данные!$A$6:$CV$6,$L$10)=0,"#FIELD",INDEX(Данные!$A$7:$CV$106,ROW()-19,MATCH($L$10,Данные!$A$6:$CV$6,0))))))</f>
        <v/>
      </c>
      <c r="BW50" s="76" t="str">
        <f>IF($A50="","",IF($M$4&lt;&gt;"Да","",IF($M$10="","",IF(COUNTIF(Данные!$A$6:$CV$6,$M$10)=0,"#FIELD",INDEX(Данные!$A$7:$CV$106,ROW()-19,MATCH($M$10,Данные!$A$6:$CV$6,0))))))</f>
        <v/>
      </c>
      <c r="BX50" s="76" t="str">
        <f>IF($A50="","",IF($N$4&lt;&gt;"Да","",IF($N$10="","",IF(COUNTIF(Данные!$A$6:$CV$6,$N$10)=0,"#FIELD",INDEX(Данные!$A$7:$CV$106,ROW()-19,MATCH($N$10,Данные!$A$6:$CV$6,0))))))</f>
        <v/>
      </c>
      <c r="BY50" s="76" t="str">
        <f>IF($A50="","",IF($O$4&lt;&gt;"Да","",IF($O$10="","",IF(COUNTIF(Данные!$A$6:$CV$6,$O$10)=0,"#FIELD",INDEX(Данные!$A$7:$CV$106,ROW()-19,MATCH($O$10,Данные!$A$6:$CV$6,0))))))</f>
        <v/>
      </c>
      <c r="BZ50" s="76" t="str">
        <f>IF($A50="","",IF($P$4&lt;&gt;"Да","",IF($P$10="","",IF(COUNTIF(Данные!$A$6:$CV$6,$P$10)=0,"#FIELD",INDEX(Данные!$A$7:$CV$106,ROW()-19,MATCH($P$10,Данные!$A$6:$CV$6,0))))))</f>
        <v/>
      </c>
      <c r="CA50" s="76" t="str">
        <f>IF($A50="","",IF($Q$4&lt;&gt;"Да","",IF($Q$10="","",IF(COUNTIF(Данные!$A$6:$CV$6,$Q$10)=0,"#FIELD",INDEX(Данные!$A$7:$CV$106,ROW()-19,MATCH($Q$10,Данные!$A$6:$CV$6,0))))))</f>
        <v/>
      </c>
      <c r="CB50" s="76" t="str">
        <f>IF($A50="","",IF($R$4&lt;&gt;"Да","",IF($R$10="","",IF(COUNTIF(Данные!$A$6:$CV$6,$R$10)=0,"#FIELD",INDEX(Данные!$A$7:$CV$106,ROW()-19,MATCH($R$10,Данные!$A$6:$CV$6,0))))))</f>
        <v/>
      </c>
      <c r="CC50" s="76" t="str">
        <f>IF($A50="","",IF($S$4&lt;&gt;"Да","",IF($S$10="","",IF(COUNTIF(Данные!$A$6:$CV$6,$S$10)=0,"#FIELD",INDEX(Данные!$A$7:$CV$106,ROW()-19,MATCH($S$10,Данные!$A$6:$CV$6,0))))))</f>
        <v/>
      </c>
      <c r="CD50" s="76" t="str">
        <f>IF($A50="","",IF($T$4&lt;&gt;"Да","",IF($T$10="","",IF(COUNTIF(Данные!$A$6:$CV$6,$T$10)=0,"#FIELD",INDEX(Данные!$A$7:$CV$106,ROW()-19,MATCH($T$10,Данные!$A$6:$CV$6,0))))))</f>
        <v/>
      </c>
      <c r="CE50" s="76" t="str">
        <f>IF($A50="","",IF($U$4&lt;&gt;"Да","",IF($U$10="","",IF(COUNTIF(Данные!$A$6:$CV$6,$U$10)=0,"#FIELD",INDEX(Данные!$A$7:$CV$106,ROW()-19,MATCH($U$10,Данные!$A$6:$CV$6,0))))))</f>
        <v/>
      </c>
      <c r="CF50" s="76" t="str">
        <f>IF($A50="","",IF($V$4&lt;&gt;"Да","",IF($V$10="","",IF(COUNTIF(Данные!$A$6:$CV$6,$V$10)=0,"#FIELD",INDEX(Данные!$A$7:$CV$106,ROW()-19,MATCH($V$10,Данные!$A$6:$CV$6,0))))))</f>
        <v/>
      </c>
      <c r="CG50" s="76" t="str">
        <f>IF($A50="","",IF($W$4&lt;&gt;"Да","",IF($W$10="","",IF(COUNTIF(Данные!$A$6:$CV$6,$W$10)=0,"#FIELD",INDEX(Данные!$A$7:$CV$106,ROW()-19,MATCH($W$10,Данные!$A$6:$CV$6,0))))))</f>
        <v/>
      </c>
      <c r="CH50" s="76" t="str">
        <f>IF($A50="","",IF($X$4&lt;&gt;"Да","",IF($X$10="","",IF(COUNTIF(Данные!$A$6:$CV$6,$X$10)=0,"#FIELD",INDEX(Данные!$A$7:$CV$106,ROW()-19,MATCH($X$10,Данные!$A$6:$CV$6,0))))))</f>
        <v/>
      </c>
      <c r="CI50" s="76" t="str">
        <f>IF($A50="","",IF($Y$4&lt;&gt;"Да","",IF($Y$10="","",IF(COUNTIF(Данные!$A$6:$CV$6,$Y$10)=0,"#FIELD",INDEX(Данные!$A$7:$CV$106,ROW()-19,MATCH($Y$10,Данные!$A$6:$CV$6,0))))))</f>
        <v/>
      </c>
      <c r="CJ50" s="76" t="str">
        <f>IF($A50="","",IF($Z$4&lt;&gt;"Да","",IF($Z$10="","",IF(COUNTIF(Данные!$A$6:$CV$6,$Z$10)=0,"#FIELD",INDEX(Данные!$A$7:$CV$106,ROW()-19,MATCH($Z$10,Данные!$A$6:$CV$6,0))))))</f>
        <v/>
      </c>
      <c r="CK50" s="76" t="str">
        <f>IF($A50="","",IF($AA$4&lt;&gt;"Да","",IF($AA$10="","",IF(COUNTIF(Данные!$A$6:$CV$6,$AA$10)=0,"#FIELD",INDEX(Данные!$A$7:$CV$106,ROW()-19,MATCH($AA$10,Данные!$A$6:$CV$6,0))))))</f>
        <v/>
      </c>
      <c r="CL50" s="76" t="str">
        <f>IF($A50="","",IF($AB$4&lt;&gt;"Да","",IF($AB$10="","",IF(COUNTIF(Данные!$A$6:$CV$6,$AB$10)=0,"#FIELD",INDEX(Данные!$A$7:$CV$106,ROW()-19,MATCH($AB$10,Данные!$A$6:$CV$6,0))))))</f>
        <v/>
      </c>
      <c r="CM50" s="76" t="str">
        <f>IF($A50="","",IF($AC$4&lt;&gt;"Да","",IF($AC$10="","",IF(COUNTIF(Данные!$A$6:$CV$6,$AC$10)=0,"#FIELD",INDEX(Данные!$A$7:$CV$106,ROW()-19,MATCH($AC$10,Данные!$A$6:$CV$6,0))))))</f>
        <v/>
      </c>
      <c r="CN50" s="76" t="str">
        <f>IF($A50="","",IF($AD$4&lt;&gt;"Да","",IF($AD$10="","",IF(COUNTIF(Данные!$A$6:$CV$6,$AD$10)=0,"#FIELD",INDEX(Данные!$A$7:$CV$106,ROW()-19,MATCH($AD$10,Данные!$A$6:$CV$6,0))))))</f>
        <v/>
      </c>
      <c r="CO50" s="77" t="str">
        <f>IF($A50="","",IF($AE$4&lt;&gt;"Да","",IF($AE$10="","",IF(COUNTIF(Данные!$A$6:$CV$6,$AE$10)=0,"#FIELD",INDEX(Данные!$A$7:$CV$106,ROW()-19,MATCH($AE$10,Данные!$A$6:$CV$6,0))))))</f>
        <v/>
      </c>
    </row>
    <row r="51" spans="1:93">
      <c r="A51" s="24" t="str">
        <f>IF(Данные!A38="","",Данные!A38)</f>
        <v/>
      </c>
      <c r="B51" s="19" t="str">
        <f>IF($A51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51="#FIELD",AG51="",AND(OR($B$8="CHANGE_PCT_GE",$B$8="CHANGE_ABS_GE",$B$8="COUNT_FLAG_RULE",$B$8="AND_YES",$B$8="OR_YES"),OR(BL51="#FIELD",BL51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51)))),IF($B$18="LOW_MU",MAX(Настройки!$B$14,$B$16),IF($B$18="NEUTRAL",Настройки!$B$15,IF($B$18="IGNORE","IGNORE",IF(OR(AG51="#FIELD",BL51="#FIELD"),"Поле не найдено","Недостаточно данных")))),IF($B$8="SIGMOID_INC",MAX(Настройки!$B$14,$B$16+($B$17-$B$16)/(1+EXP(-$B$12*(IF(ISNUMBER(AG51),AG51,0)-$B$11)))),IF($B$8="SIGMOID_DEC",MAX(Настройки!$B$14,$B$16+($B$17-$B$16)/(1+EXP($B$12*(IF(ISNUMBER(AG51),AG51,0)-$B$11)))),IF($B$8="TOP_PERCENT",IF((COUNTIF(INDEX(Данные!$A$7:$CV$106,0,MATCH($B$9,Данные!$A$6:$CV$6,0)),"&gt;"&amp;IF(ISNUMBER(AG51),AG51,0))+COUNTIFS(INDEX(Данные!$A$7:$CV$106,0,MATCH($B$9,Данные!$A$6:$CV$6,0)),IF(ISNUMBER(AG51),AG51,0),Данные!$A$7:$A$106,"&lt;"&amp;$A51)+1)/COUNT(INDEX(Данные!$A$7:$CV$106,0,MATCH($B$9,Данные!$A$6:$CV$6,0)))&lt;=$B$11,$B$14,$B$15),IF($B$8="MANUAL_MU",MAX(Настройки!$B$14,MIN(1,IF(ISNUMBER(AG51),AG51,0))),IF($B$8="COUNT_FLAG_RULE",IF(IF(ISNUMBER(AG51),AG51,0)&lt;=$B$11,$B$14,IF(IF(ISNUMBER(AG51),AG51,0)&gt;=$B$12,$B$15,IF(OR(LOWER(LEFT(BL51&amp;"",2))="да",BL51=1),$B$13,$B$15))),IF(OR(AND($B$8="YES_NO",OR(LOWER(LEFT(AG51&amp;"",2))="да",AG51=1)),AND($B$8="THRESHOLD_GE",IF(ISNUMBER(AG51),AG51,0)&gt;=$B$11),AND($B$8="THRESHOLD_GT",IF(ISNUMBER(AG51),AG51,0)&gt;$B$11),AND($B$8="THRESHOLD_LE",IF(ISNUMBER(AG51),AG51,0)&lt;=$B$11),AND($B$8="THRESHOLD_LT",IF(ISNUMBER(AG51),AG51,0)&lt;$B$11),AND($B$8="CHANGE_PCT_GE",IF(IF(ISNUMBER(BL51),BL51,0)=0,IF(ISNUMBER(AG51),AG51,0)&gt;0,(IF(ISNUMBER(AG51),AG51,0)-IF(ISNUMBER(BL51),BL51,0))/ABS(IF(ISNUMBER(BL51),BL51,0))&gt;=$B$11)),AND($B$8="CHANGE_ABS_GE",ABS(IF(ISNUMBER(AG51),AG51,0)-IF(ISNUMBER(BL51),BL51,0))&gt;=$B$11),AND($B$8="COUNT_LT",IF(ISNUMBER(AG51),AG51,0)&lt;$B$11),AND($B$8="COUNT_LE",IF(ISNUMBER(AG51),AG51,0)&lt;=$B$11),AND($B$8="AND_YES",OR(LOWER(LEFT(AG51&amp;"",2))="да",AG51=1),OR(LOWER(LEFT(BL51&amp;"",2))="да",BL51=1)),AND($B$8="OR_YES",OR(OR(LOWER(LEFT(AG51&amp;"",2))="да",AG51=1),OR(LOWER(LEFT(BL51&amp;"",2))="да",BL51=1)))),$B$14,$B$15))))))))))</f>
        <v/>
      </c>
      <c r="C51" s="19" t="str">
        <f>IF($A51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51="#FIELD",AH51="",AND(OR($C$8="CHANGE_PCT_GE",$C$8="CHANGE_ABS_GE",$C$8="COUNT_FLAG_RULE",$C$8="AND_YES",$C$8="OR_YES"),OR(BM51="#FIELD",BM51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51)))),IF($C$18="LOW_MU",MAX(Настройки!$B$14,$C$16),IF($C$18="NEUTRAL",Настройки!$B$15,IF($C$18="IGNORE","IGNORE",IF(OR(AH51="#FIELD",BM51="#FIELD"),"Поле не найдено","Недостаточно данных")))),IF($C$8="SIGMOID_INC",MAX(Настройки!$B$14,$C$16+($C$17-$C$16)/(1+EXP(-$C$12*(IF(ISNUMBER(AH51),AH51,0)-$C$11)))),IF($C$8="SIGMOID_DEC",MAX(Настройки!$B$14,$C$16+($C$17-$C$16)/(1+EXP($C$12*(IF(ISNUMBER(AH51),AH51,0)-$C$11)))),IF($C$8="TOP_PERCENT",IF((COUNTIF(INDEX(Данные!$A$7:$CV$106,0,MATCH($C$9,Данные!$A$6:$CV$6,0)),"&gt;"&amp;IF(ISNUMBER(AH51),AH51,0))+COUNTIFS(INDEX(Данные!$A$7:$CV$106,0,MATCH($C$9,Данные!$A$6:$CV$6,0)),IF(ISNUMBER(AH51),AH51,0),Данные!$A$7:$A$106,"&lt;"&amp;$A51)+1)/COUNT(INDEX(Данные!$A$7:$CV$106,0,MATCH($C$9,Данные!$A$6:$CV$6,0)))&lt;=$C$11,$C$14,$C$15),IF($C$8="MANUAL_MU",MAX(Настройки!$B$14,MIN(1,IF(ISNUMBER(AH51),AH51,0))),IF($C$8="COUNT_FLAG_RULE",IF(IF(ISNUMBER(AH51),AH51,0)&lt;=$C$11,$C$14,IF(IF(ISNUMBER(AH51),AH51,0)&gt;=$C$12,$C$15,IF(OR(LOWER(LEFT(BM51&amp;"",2))="да",BM51=1),$C$13,$C$15))),IF(OR(AND($C$8="YES_NO",OR(LOWER(LEFT(AH51&amp;"",2))="да",AH51=1)),AND($C$8="THRESHOLD_GE",IF(ISNUMBER(AH51),AH51,0)&gt;=$C$11),AND($C$8="THRESHOLD_GT",IF(ISNUMBER(AH51),AH51,0)&gt;$C$11),AND($C$8="THRESHOLD_LE",IF(ISNUMBER(AH51),AH51,0)&lt;=$C$11),AND($C$8="THRESHOLD_LT",IF(ISNUMBER(AH51),AH51,0)&lt;$C$11),AND($C$8="CHANGE_PCT_GE",IF(IF(ISNUMBER(BM51),BM51,0)=0,IF(ISNUMBER(AH51),AH51,0)&gt;0,(IF(ISNUMBER(AH51),AH51,0)-IF(ISNUMBER(BM51),BM51,0))/ABS(IF(ISNUMBER(BM51),BM51,0))&gt;=$C$11)),AND($C$8="CHANGE_ABS_GE",ABS(IF(ISNUMBER(AH51),AH51,0)-IF(ISNUMBER(BM51),BM51,0))&gt;=$C$11),AND($C$8="COUNT_LT",IF(ISNUMBER(AH51),AH51,0)&lt;$C$11),AND($C$8="COUNT_LE",IF(ISNUMBER(AH51),AH51,0)&lt;=$C$11),AND($C$8="AND_YES",OR(LOWER(LEFT(AH51&amp;"",2))="да",AH51=1),OR(LOWER(LEFT(BM51&amp;"",2))="да",BM51=1)),AND($C$8="OR_YES",OR(OR(LOWER(LEFT(AH51&amp;"",2))="да",AH51=1),OR(LOWER(LEFT(BM51&amp;"",2))="да",BM51=1)))),$C$14,$C$15))))))))))</f>
        <v/>
      </c>
      <c r="D51" s="19" t="str">
        <f>IF($A51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51="#FIELD",AI51="",AND(OR($D$8="CHANGE_PCT_GE",$D$8="CHANGE_ABS_GE",$D$8="COUNT_FLAG_RULE",$D$8="AND_YES",$D$8="OR_YES"),OR(BN51="#FIELD",BN51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51)))),IF($D$18="LOW_MU",MAX(Настройки!$B$14,$D$16),IF($D$18="NEUTRAL",Настройки!$B$15,IF($D$18="IGNORE","IGNORE",IF(OR(AI51="#FIELD",BN51="#FIELD"),"Поле не найдено","Недостаточно данных")))),IF($D$8="SIGMOID_INC",MAX(Настройки!$B$14,$D$16+($D$17-$D$16)/(1+EXP(-$D$12*(IF(ISNUMBER(AI51),AI51,0)-$D$11)))),IF($D$8="SIGMOID_DEC",MAX(Настройки!$B$14,$D$16+($D$17-$D$16)/(1+EXP($D$12*(IF(ISNUMBER(AI51),AI51,0)-$D$11)))),IF($D$8="TOP_PERCENT",IF((COUNTIF(INDEX(Данные!$A$7:$CV$106,0,MATCH($D$9,Данные!$A$6:$CV$6,0)),"&gt;"&amp;IF(ISNUMBER(AI51),AI51,0))+COUNTIFS(INDEX(Данные!$A$7:$CV$106,0,MATCH($D$9,Данные!$A$6:$CV$6,0)),IF(ISNUMBER(AI51),AI51,0),Данные!$A$7:$A$106,"&lt;"&amp;$A51)+1)/COUNT(INDEX(Данные!$A$7:$CV$106,0,MATCH($D$9,Данные!$A$6:$CV$6,0)))&lt;=$D$11,$D$14,$D$15),IF($D$8="MANUAL_MU",MAX(Настройки!$B$14,MIN(1,IF(ISNUMBER(AI51),AI51,0))),IF($D$8="COUNT_FLAG_RULE",IF(IF(ISNUMBER(AI51),AI51,0)&lt;=$D$11,$D$14,IF(IF(ISNUMBER(AI51),AI51,0)&gt;=$D$12,$D$15,IF(OR(LOWER(LEFT(BN51&amp;"",2))="да",BN51=1),$D$13,$D$15))),IF(OR(AND($D$8="YES_NO",OR(LOWER(LEFT(AI51&amp;"",2))="да",AI51=1)),AND($D$8="THRESHOLD_GE",IF(ISNUMBER(AI51),AI51,0)&gt;=$D$11),AND($D$8="THRESHOLD_GT",IF(ISNUMBER(AI51),AI51,0)&gt;$D$11),AND($D$8="THRESHOLD_LE",IF(ISNUMBER(AI51),AI51,0)&lt;=$D$11),AND($D$8="THRESHOLD_LT",IF(ISNUMBER(AI51),AI51,0)&lt;$D$11),AND($D$8="CHANGE_PCT_GE",IF(IF(ISNUMBER(BN51),BN51,0)=0,IF(ISNUMBER(AI51),AI51,0)&gt;0,(IF(ISNUMBER(AI51),AI51,0)-IF(ISNUMBER(BN51),BN51,0))/ABS(IF(ISNUMBER(BN51),BN51,0))&gt;=$D$11)),AND($D$8="CHANGE_ABS_GE",ABS(IF(ISNUMBER(AI51),AI51,0)-IF(ISNUMBER(BN51),BN51,0))&gt;=$D$11),AND($D$8="COUNT_LT",IF(ISNUMBER(AI51),AI51,0)&lt;$D$11),AND($D$8="COUNT_LE",IF(ISNUMBER(AI51),AI51,0)&lt;=$D$11),AND($D$8="AND_YES",OR(LOWER(LEFT(AI51&amp;"",2))="да",AI51=1),OR(LOWER(LEFT(BN51&amp;"",2))="да",BN51=1)),AND($D$8="OR_YES",OR(OR(LOWER(LEFT(AI51&amp;"",2))="да",AI51=1),OR(LOWER(LEFT(BN51&amp;"",2))="да",BN51=1)))),$D$14,$D$15))))))))))</f>
        <v/>
      </c>
      <c r="E51" s="19" t="str">
        <f>IF($A51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51="#FIELD",AJ51="",AND(OR($E$8="CHANGE_PCT_GE",$E$8="CHANGE_ABS_GE",$E$8="COUNT_FLAG_RULE",$E$8="AND_YES",$E$8="OR_YES"),OR(BO51="#FIELD",BO51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51)))),IF($E$18="LOW_MU",MAX(Настройки!$B$14,$E$16),IF($E$18="NEUTRAL",Настройки!$B$15,IF($E$18="IGNORE","IGNORE",IF(OR(AJ51="#FIELD",BO51="#FIELD"),"Поле не найдено","Недостаточно данных")))),IF($E$8="SIGMOID_INC",MAX(Настройки!$B$14,$E$16+($E$17-$E$16)/(1+EXP(-$E$12*(IF(ISNUMBER(AJ51),AJ51,0)-$E$11)))),IF($E$8="SIGMOID_DEC",MAX(Настройки!$B$14,$E$16+($E$17-$E$16)/(1+EXP($E$12*(IF(ISNUMBER(AJ51),AJ51,0)-$E$11)))),IF($E$8="TOP_PERCENT",IF((COUNTIF(INDEX(Данные!$A$7:$CV$106,0,MATCH($E$9,Данные!$A$6:$CV$6,0)),"&gt;"&amp;IF(ISNUMBER(AJ51),AJ51,0))+COUNTIFS(INDEX(Данные!$A$7:$CV$106,0,MATCH($E$9,Данные!$A$6:$CV$6,0)),IF(ISNUMBER(AJ51),AJ51,0),Данные!$A$7:$A$106,"&lt;"&amp;$A51)+1)/COUNT(INDEX(Данные!$A$7:$CV$106,0,MATCH($E$9,Данные!$A$6:$CV$6,0)))&lt;=$E$11,$E$14,$E$15),IF($E$8="MANUAL_MU",MAX(Настройки!$B$14,MIN(1,IF(ISNUMBER(AJ51),AJ51,0))),IF($E$8="COUNT_FLAG_RULE",IF(IF(ISNUMBER(AJ51),AJ51,0)&lt;=$E$11,$E$14,IF(IF(ISNUMBER(AJ51),AJ51,0)&gt;=$E$12,$E$15,IF(OR(LOWER(LEFT(BO51&amp;"",2))="да",BO51=1),$E$13,$E$15))),IF(OR(AND($E$8="YES_NO",OR(LOWER(LEFT(AJ51&amp;"",2))="да",AJ51=1)),AND($E$8="THRESHOLD_GE",IF(ISNUMBER(AJ51),AJ51,0)&gt;=$E$11),AND($E$8="THRESHOLD_GT",IF(ISNUMBER(AJ51),AJ51,0)&gt;$E$11),AND($E$8="THRESHOLD_LE",IF(ISNUMBER(AJ51),AJ51,0)&lt;=$E$11),AND($E$8="THRESHOLD_LT",IF(ISNUMBER(AJ51),AJ51,0)&lt;$E$11),AND($E$8="CHANGE_PCT_GE",IF(IF(ISNUMBER(BO51),BO51,0)=0,IF(ISNUMBER(AJ51),AJ51,0)&gt;0,(IF(ISNUMBER(AJ51),AJ51,0)-IF(ISNUMBER(BO51),BO51,0))/ABS(IF(ISNUMBER(BO51),BO51,0))&gt;=$E$11)),AND($E$8="CHANGE_ABS_GE",ABS(IF(ISNUMBER(AJ51),AJ51,0)-IF(ISNUMBER(BO51),BO51,0))&gt;=$E$11),AND($E$8="COUNT_LT",IF(ISNUMBER(AJ51),AJ51,0)&lt;$E$11),AND($E$8="COUNT_LE",IF(ISNUMBER(AJ51),AJ51,0)&lt;=$E$11),AND($E$8="AND_YES",OR(LOWER(LEFT(AJ51&amp;"",2))="да",AJ51=1),OR(LOWER(LEFT(BO51&amp;"",2))="да",BO51=1)),AND($E$8="OR_YES",OR(OR(LOWER(LEFT(AJ51&amp;"",2))="да",AJ51=1),OR(LOWER(LEFT(BO51&amp;"",2))="да",BO51=1)))),$E$14,$E$15))))))))))</f>
        <v/>
      </c>
      <c r="F51" s="19" t="str">
        <f>IF($A51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51="#FIELD",AK51="",AND(OR($F$8="CHANGE_PCT_GE",$F$8="CHANGE_ABS_GE",$F$8="COUNT_FLAG_RULE",$F$8="AND_YES",$F$8="OR_YES"),OR(BP51="#FIELD",BP51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51)))),IF($F$18="LOW_MU",MAX(Настройки!$B$14,$F$16),IF($F$18="NEUTRAL",Настройки!$B$15,IF($F$18="IGNORE","IGNORE",IF(OR(AK51="#FIELD",BP51="#FIELD"),"Поле не найдено","Недостаточно данных")))),IF($F$8="SIGMOID_INC",MAX(Настройки!$B$14,$F$16+($F$17-$F$16)/(1+EXP(-$F$12*(IF(ISNUMBER(AK51),AK51,0)-$F$11)))),IF($F$8="SIGMOID_DEC",MAX(Настройки!$B$14,$F$16+($F$17-$F$16)/(1+EXP($F$12*(IF(ISNUMBER(AK51),AK51,0)-$F$11)))),IF($F$8="TOP_PERCENT",IF((COUNTIF(INDEX(Данные!$A$7:$CV$106,0,MATCH($F$9,Данные!$A$6:$CV$6,0)),"&gt;"&amp;IF(ISNUMBER(AK51),AK51,0))+COUNTIFS(INDEX(Данные!$A$7:$CV$106,0,MATCH($F$9,Данные!$A$6:$CV$6,0)),IF(ISNUMBER(AK51),AK51,0),Данные!$A$7:$A$106,"&lt;"&amp;$A51)+1)/COUNT(INDEX(Данные!$A$7:$CV$106,0,MATCH($F$9,Данные!$A$6:$CV$6,0)))&lt;=$F$11,$F$14,$F$15),IF($F$8="MANUAL_MU",MAX(Настройки!$B$14,MIN(1,IF(ISNUMBER(AK51),AK51,0))),IF($F$8="COUNT_FLAG_RULE",IF(IF(ISNUMBER(AK51),AK51,0)&lt;=$F$11,$F$14,IF(IF(ISNUMBER(AK51),AK51,0)&gt;=$F$12,$F$15,IF(OR(LOWER(LEFT(BP51&amp;"",2))="да",BP51=1),$F$13,$F$15))),IF(OR(AND($F$8="YES_NO",OR(LOWER(LEFT(AK51&amp;"",2))="да",AK51=1)),AND($F$8="THRESHOLD_GE",IF(ISNUMBER(AK51),AK51,0)&gt;=$F$11),AND($F$8="THRESHOLD_GT",IF(ISNUMBER(AK51),AK51,0)&gt;$F$11),AND($F$8="THRESHOLD_LE",IF(ISNUMBER(AK51),AK51,0)&lt;=$F$11),AND($F$8="THRESHOLD_LT",IF(ISNUMBER(AK51),AK51,0)&lt;$F$11),AND($F$8="CHANGE_PCT_GE",IF(IF(ISNUMBER(BP51),BP51,0)=0,IF(ISNUMBER(AK51),AK51,0)&gt;0,(IF(ISNUMBER(AK51),AK51,0)-IF(ISNUMBER(BP51),BP51,0))/ABS(IF(ISNUMBER(BP51),BP51,0))&gt;=$F$11)),AND($F$8="CHANGE_ABS_GE",ABS(IF(ISNUMBER(AK51),AK51,0)-IF(ISNUMBER(BP51),BP51,0))&gt;=$F$11),AND($F$8="COUNT_LT",IF(ISNUMBER(AK51),AK51,0)&lt;$F$11),AND($F$8="COUNT_LE",IF(ISNUMBER(AK51),AK51,0)&lt;=$F$11),AND($F$8="AND_YES",OR(LOWER(LEFT(AK51&amp;"",2))="да",AK51=1),OR(LOWER(LEFT(BP51&amp;"",2))="да",BP51=1)),AND($F$8="OR_YES",OR(OR(LOWER(LEFT(AK51&amp;"",2))="да",AK51=1),OR(LOWER(LEFT(BP51&amp;"",2))="да",BP51=1)))),$F$14,$F$15))))))))))</f>
        <v/>
      </c>
      <c r="G51" s="19" t="str">
        <f>IF($A51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51="#FIELD",AL51="",AND(OR($G$8="CHANGE_PCT_GE",$G$8="CHANGE_ABS_GE",$G$8="COUNT_FLAG_RULE",$G$8="AND_YES",$G$8="OR_YES"),OR(BQ51="#FIELD",BQ51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51)))),IF($G$18="LOW_MU",MAX(Настройки!$B$14,$G$16),IF($G$18="NEUTRAL",Настройки!$B$15,IF($G$18="IGNORE","IGNORE",IF(OR(AL51="#FIELD",BQ51="#FIELD"),"Поле не найдено","Недостаточно данных")))),IF($G$8="SIGMOID_INC",MAX(Настройки!$B$14,$G$16+($G$17-$G$16)/(1+EXP(-$G$12*(IF(ISNUMBER(AL51),AL51,0)-$G$11)))),IF($G$8="SIGMOID_DEC",MAX(Настройки!$B$14,$G$16+($G$17-$G$16)/(1+EXP($G$12*(IF(ISNUMBER(AL51),AL51,0)-$G$11)))),IF($G$8="TOP_PERCENT",IF((COUNTIF(INDEX(Данные!$A$7:$CV$106,0,MATCH($G$9,Данные!$A$6:$CV$6,0)),"&gt;"&amp;IF(ISNUMBER(AL51),AL51,0))+COUNTIFS(INDEX(Данные!$A$7:$CV$106,0,MATCH($G$9,Данные!$A$6:$CV$6,0)),IF(ISNUMBER(AL51),AL51,0),Данные!$A$7:$A$106,"&lt;"&amp;$A51)+1)/COUNT(INDEX(Данные!$A$7:$CV$106,0,MATCH($G$9,Данные!$A$6:$CV$6,0)))&lt;=$G$11,$G$14,$G$15),IF($G$8="MANUAL_MU",MAX(Настройки!$B$14,MIN(1,IF(ISNUMBER(AL51),AL51,0))),IF($G$8="COUNT_FLAG_RULE",IF(IF(ISNUMBER(AL51),AL51,0)&lt;=$G$11,$G$14,IF(IF(ISNUMBER(AL51),AL51,0)&gt;=$G$12,$G$15,IF(OR(LOWER(LEFT(BQ51&amp;"",2))="да",BQ51=1),$G$13,$G$15))),IF(OR(AND($G$8="YES_NO",OR(LOWER(LEFT(AL51&amp;"",2))="да",AL51=1)),AND($G$8="THRESHOLD_GE",IF(ISNUMBER(AL51),AL51,0)&gt;=$G$11),AND($G$8="THRESHOLD_GT",IF(ISNUMBER(AL51),AL51,0)&gt;$G$11),AND($G$8="THRESHOLD_LE",IF(ISNUMBER(AL51),AL51,0)&lt;=$G$11),AND($G$8="THRESHOLD_LT",IF(ISNUMBER(AL51),AL51,0)&lt;$G$11),AND($G$8="CHANGE_PCT_GE",IF(IF(ISNUMBER(BQ51),BQ51,0)=0,IF(ISNUMBER(AL51),AL51,0)&gt;0,(IF(ISNUMBER(AL51),AL51,0)-IF(ISNUMBER(BQ51),BQ51,0))/ABS(IF(ISNUMBER(BQ51),BQ51,0))&gt;=$G$11)),AND($G$8="CHANGE_ABS_GE",ABS(IF(ISNUMBER(AL51),AL51,0)-IF(ISNUMBER(BQ51),BQ51,0))&gt;=$G$11),AND($G$8="COUNT_LT",IF(ISNUMBER(AL51),AL51,0)&lt;$G$11),AND($G$8="COUNT_LE",IF(ISNUMBER(AL51),AL51,0)&lt;=$G$11),AND($G$8="AND_YES",OR(LOWER(LEFT(AL51&amp;"",2))="да",AL51=1),OR(LOWER(LEFT(BQ51&amp;"",2))="да",BQ51=1)),AND($G$8="OR_YES",OR(OR(LOWER(LEFT(AL51&amp;"",2))="да",AL51=1),OR(LOWER(LEFT(BQ51&amp;"",2))="да",BQ51=1)))),$G$14,$G$15))))))))))</f>
        <v/>
      </c>
      <c r="H51" s="19" t="str">
        <f>IF($A51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51="#FIELD",AM51="",AND(OR($H$8="CHANGE_PCT_GE",$H$8="CHANGE_ABS_GE",$H$8="COUNT_FLAG_RULE",$H$8="AND_YES",$H$8="OR_YES"),OR(BR51="#FIELD",BR51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51)))),IF($H$18="LOW_MU",MAX(Настройки!$B$14,$H$16),IF($H$18="NEUTRAL",Настройки!$B$15,IF($H$18="IGNORE","IGNORE",IF(OR(AM51="#FIELD",BR51="#FIELD"),"Поле не найдено","Недостаточно данных")))),IF($H$8="SIGMOID_INC",MAX(Настройки!$B$14,$H$16+($H$17-$H$16)/(1+EXP(-$H$12*(IF(ISNUMBER(AM51),AM51,0)-$H$11)))),IF($H$8="SIGMOID_DEC",MAX(Настройки!$B$14,$H$16+($H$17-$H$16)/(1+EXP($H$12*(IF(ISNUMBER(AM51),AM51,0)-$H$11)))),IF($H$8="TOP_PERCENT",IF((COUNTIF(INDEX(Данные!$A$7:$CV$106,0,MATCH($H$9,Данные!$A$6:$CV$6,0)),"&gt;"&amp;IF(ISNUMBER(AM51),AM51,0))+COUNTIFS(INDEX(Данные!$A$7:$CV$106,0,MATCH($H$9,Данные!$A$6:$CV$6,0)),IF(ISNUMBER(AM51),AM51,0),Данные!$A$7:$A$106,"&lt;"&amp;$A51)+1)/COUNT(INDEX(Данные!$A$7:$CV$106,0,MATCH($H$9,Данные!$A$6:$CV$6,0)))&lt;=$H$11,$H$14,$H$15),IF($H$8="MANUAL_MU",MAX(Настройки!$B$14,MIN(1,IF(ISNUMBER(AM51),AM51,0))),IF($H$8="COUNT_FLAG_RULE",IF(IF(ISNUMBER(AM51),AM51,0)&lt;=$H$11,$H$14,IF(IF(ISNUMBER(AM51),AM51,0)&gt;=$H$12,$H$15,IF(OR(LOWER(LEFT(BR51&amp;"",2))="да",BR51=1),$H$13,$H$15))),IF(OR(AND($H$8="YES_NO",OR(LOWER(LEFT(AM51&amp;"",2))="да",AM51=1)),AND($H$8="THRESHOLD_GE",IF(ISNUMBER(AM51),AM51,0)&gt;=$H$11),AND($H$8="THRESHOLD_GT",IF(ISNUMBER(AM51),AM51,0)&gt;$H$11),AND($H$8="THRESHOLD_LE",IF(ISNUMBER(AM51),AM51,0)&lt;=$H$11),AND($H$8="THRESHOLD_LT",IF(ISNUMBER(AM51),AM51,0)&lt;$H$11),AND($H$8="CHANGE_PCT_GE",IF(IF(ISNUMBER(BR51),BR51,0)=0,IF(ISNUMBER(AM51),AM51,0)&gt;0,(IF(ISNUMBER(AM51),AM51,0)-IF(ISNUMBER(BR51),BR51,0))/ABS(IF(ISNUMBER(BR51),BR51,0))&gt;=$H$11)),AND($H$8="CHANGE_ABS_GE",ABS(IF(ISNUMBER(AM51),AM51,0)-IF(ISNUMBER(BR51),BR51,0))&gt;=$H$11),AND($H$8="COUNT_LT",IF(ISNUMBER(AM51),AM51,0)&lt;$H$11),AND($H$8="COUNT_LE",IF(ISNUMBER(AM51),AM51,0)&lt;=$H$11),AND($H$8="AND_YES",OR(LOWER(LEFT(AM51&amp;"",2))="да",AM51=1),OR(LOWER(LEFT(BR51&amp;"",2))="да",BR51=1)),AND($H$8="OR_YES",OR(OR(LOWER(LEFT(AM51&amp;"",2))="да",AM51=1),OR(LOWER(LEFT(BR51&amp;"",2))="да",BR51=1)))),$H$14,$H$15))))))))))</f>
        <v/>
      </c>
      <c r="I51" s="19" t="str">
        <f>IF($A51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51="#FIELD",AN51="",AND(OR($I$8="CHANGE_PCT_GE",$I$8="CHANGE_ABS_GE",$I$8="COUNT_FLAG_RULE",$I$8="AND_YES",$I$8="OR_YES"),OR(BS51="#FIELD",BS51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51)))),IF($I$18="LOW_MU",MAX(Настройки!$B$14,$I$16),IF($I$18="NEUTRAL",Настройки!$B$15,IF($I$18="IGNORE","IGNORE",IF(OR(AN51="#FIELD",BS51="#FIELD"),"Поле не найдено","Недостаточно данных")))),IF($I$8="SIGMOID_INC",MAX(Настройки!$B$14,$I$16+($I$17-$I$16)/(1+EXP(-$I$12*(IF(ISNUMBER(AN51),AN51,0)-$I$11)))),IF($I$8="SIGMOID_DEC",MAX(Настройки!$B$14,$I$16+($I$17-$I$16)/(1+EXP($I$12*(IF(ISNUMBER(AN51),AN51,0)-$I$11)))),IF($I$8="TOP_PERCENT",IF((COUNTIF(INDEX(Данные!$A$7:$CV$106,0,MATCH($I$9,Данные!$A$6:$CV$6,0)),"&gt;"&amp;IF(ISNUMBER(AN51),AN51,0))+COUNTIFS(INDEX(Данные!$A$7:$CV$106,0,MATCH($I$9,Данные!$A$6:$CV$6,0)),IF(ISNUMBER(AN51),AN51,0),Данные!$A$7:$A$106,"&lt;"&amp;$A51)+1)/COUNT(INDEX(Данные!$A$7:$CV$106,0,MATCH($I$9,Данные!$A$6:$CV$6,0)))&lt;=$I$11,$I$14,$I$15),IF($I$8="MANUAL_MU",MAX(Настройки!$B$14,MIN(1,IF(ISNUMBER(AN51),AN51,0))),IF($I$8="COUNT_FLAG_RULE",IF(IF(ISNUMBER(AN51),AN51,0)&lt;=$I$11,$I$14,IF(IF(ISNUMBER(AN51),AN51,0)&gt;=$I$12,$I$15,IF(OR(LOWER(LEFT(BS51&amp;"",2))="да",BS51=1),$I$13,$I$15))),IF(OR(AND($I$8="YES_NO",OR(LOWER(LEFT(AN51&amp;"",2))="да",AN51=1)),AND($I$8="THRESHOLD_GE",IF(ISNUMBER(AN51),AN51,0)&gt;=$I$11),AND($I$8="THRESHOLD_GT",IF(ISNUMBER(AN51),AN51,0)&gt;$I$11),AND($I$8="THRESHOLD_LE",IF(ISNUMBER(AN51),AN51,0)&lt;=$I$11),AND($I$8="THRESHOLD_LT",IF(ISNUMBER(AN51),AN51,0)&lt;$I$11),AND($I$8="CHANGE_PCT_GE",IF(IF(ISNUMBER(BS51),BS51,0)=0,IF(ISNUMBER(AN51),AN51,0)&gt;0,(IF(ISNUMBER(AN51),AN51,0)-IF(ISNUMBER(BS51),BS51,0))/ABS(IF(ISNUMBER(BS51),BS51,0))&gt;=$I$11)),AND($I$8="CHANGE_ABS_GE",ABS(IF(ISNUMBER(AN51),AN51,0)-IF(ISNUMBER(BS51),BS51,0))&gt;=$I$11),AND($I$8="COUNT_LT",IF(ISNUMBER(AN51),AN51,0)&lt;$I$11),AND($I$8="COUNT_LE",IF(ISNUMBER(AN51),AN51,0)&lt;=$I$11),AND($I$8="AND_YES",OR(LOWER(LEFT(AN51&amp;"",2))="да",AN51=1),OR(LOWER(LEFT(BS51&amp;"",2))="да",BS51=1)),AND($I$8="OR_YES",OR(OR(LOWER(LEFT(AN51&amp;"",2))="да",AN51=1),OR(LOWER(LEFT(BS51&amp;"",2))="да",BS51=1)))),$I$14,$I$15))))))))))</f>
        <v/>
      </c>
      <c r="J51" s="19" t="str">
        <f>IF($A51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51="#FIELD",AO51="",AND(OR($J$8="CHANGE_PCT_GE",$J$8="CHANGE_ABS_GE",$J$8="COUNT_FLAG_RULE",$J$8="AND_YES",$J$8="OR_YES"),OR(BT51="#FIELD",BT51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51)))),IF($J$18="LOW_MU",MAX(Настройки!$B$14,$J$16),IF($J$18="NEUTRAL",Настройки!$B$15,IF($J$18="IGNORE","IGNORE",IF(OR(AO51="#FIELD",BT51="#FIELD"),"Поле не найдено","Недостаточно данных")))),IF($J$8="SIGMOID_INC",MAX(Настройки!$B$14,$J$16+($J$17-$J$16)/(1+EXP(-$J$12*(IF(ISNUMBER(AO51),AO51,0)-$J$11)))),IF($J$8="SIGMOID_DEC",MAX(Настройки!$B$14,$J$16+($J$17-$J$16)/(1+EXP($J$12*(IF(ISNUMBER(AO51),AO51,0)-$J$11)))),IF($J$8="TOP_PERCENT",IF((COUNTIF(INDEX(Данные!$A$7:$CV$106,0,MATCH($J$9,Данные!$A$6:$CV$6,0)),"&gt;"&amp;IF(ISNUMBER(AO51),AO51,0))+COUNTIFS(INDEX(Данные!$A$7:$CV$106,0,MATCH($J$9,Данные!$A$6:$CV$6,0)),IF(ISNUMBER(AO51),AO51,0),Данные!$A$7:$A$106,"&lt;"&amp;$A51)+1)/COUNT(INDEX(Данные!$A$7:$CV$106,0,MATCH($J$9,Данные!$A$6:$CV$6,0)))&lt;=$J$11,$J$14,$J$15),IF($J$8="MANUAL_MU",MAX(Настройки!$B$14,MIN(1,IF(ISNUMBER(AO51),AO51,0))),IF($J$8="COUNT_FLAG_RULE",IF(IF(ISNUMBER(AO51),AO51,0)&lt;=$J$11,$J$14,IF(IF(ISNUMBER(AO51),AO51,0)&gt;=$J$12,$J$15,IF(OR(LOWER(LEFT(BT51&amp;"",2))="да",BT51=1),$J$13,$J$15))),IF(OR(AND($J$8="YES_NO",OR(LOWER(LEFT(AO51&amp;"",2))="да",AO51=1)),AND($J$8="THRESHOLD_GE",IF(ISNUMBER(AO51),AO51,0)&gt;=$J$11),AND($J$8="THRESHOLD_GT",IF(ISNUMBER(AO51),AO51,0)&gt;$J$11),AND($J$8="THRESHOLD_LE",IF(ISNUMBER(AO51),AO51,0)&lt;=$J$11),AND($J$8="THRESHOLD_LT",IF(ISNUMBER(AO51),AO51,0)&lt;$J$11),AND($J$8="CHANGE_PCT_GE",IF(IF(ISNUMBER(BT51),BT51,0)=0,IF(ISNUMBER(AO51),AO51,0)&gt;0,(IF(ISNUMBER(AO51),AO51,0)-IF(ISNUMBER(BT51),BT51,0))/ABS(IF(ISNUMBER(BT51),BT51,0))&gt;=$J$11)),AND($J$8="CHANGE_ABS_GE",ABS(IF(ISNUMBER(AO51),AO51,0)-IF(ISNUMBER(BT51),BT51,0))&gt;=$J$11),AND($J$8="COUNT_LT",IF(ISNUMBER(AO51),AO51,0)&lt;$J$11),AND($J$8="COUNT_LE",IF(ISNUMBER(AO51),AO51,0)&lt;=$J$11),AND($J$8="AND_YES",OR(LOWER(LEFT(AO51&amp;"",2))="да",AO51=1),OR(LOWER(LEFT(BT51&amp;"",2))="да",BT51=1)),AND($J$8="OR_YES",OR(OR(LOWER(LEFT(AO51&amp;"",2))="да",AO51=1),OR(LOWER(LEFT(BT51&amp;"",2))="да",BT51=1)))),$J$14,$J$15))))))))))</f>
        <v/>
      </c>
      <c r="K51" s="19" t="str">
        <f>IF($A51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51="#FIELD",AP51="",AND(OR($K$8="CHANGE_PCT_GE",$K$8="CHANGE_ABS_GE",$K$8="COUNT_FLAG_RULE",$K$8="AND_YES",$K$8="OR_YES"),OR(BU51="#FIELD",BU51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51)))),IF($K$18="LOW_MU",MAX(Настройки!$B$14,$K$16),IF($K$18="NEUTRAL",Настройки!$B$15,IF($K$18="IGNORE","IGNORE",IF(OR(AP51="#FIELD",BU51="#FIELD"),"Поле не найдено","Недостаточно данных")))),IF($K$8="SIGMOID_INC",MAX(Настройки!$B$14,$K$16+($K$17-$K$16)/(1+EXP(-$K$12*(IF(ISNUMBER(AP51),AP51,0)-$K$11)))),IF($K$8="SIGMOID_DEC",MAX(Настройки!$B$14,$K$16+($K$17-$K$16)/(1+EXP($K$12*(IF(ISNUMBER(AP51),AP51,0)-$K$11)))),IF($K$8="TOP_PERCENT",IF((COUNTIF(INDEX(Данные!$A$7:$CV$106,0,MATCH($K$9,Данные!$A$6:$CV$6,0)),"&gt;"&amp;IF(ISNUMBER(AP51),AP51,0))+COUNTIFS(INDEX(Данные!$A$7:$CV$106,0,MATCH($K$9,Данные!$A$6:$CV$6,0)),IF(ISNUMBER(AP51),AP51,0),Данные!$A$7:$A$106,"&lt;"&amp;$A51)+1)/COUNT(INDEX(Данные!$A$7:$CV$106,0,MATCH($K$9,Данные!$A$6:$CV$6,0)))&lt;=$K$11,$K$14,$K$15),IF($K$8="MANUAL_MU",MAX(Настройки!$B$14,MIN(1,IF(ISNUMBER(AP51),AP51,0))),IF($K$8="COUNT_FLAG_RULE",IF(IF(ISNUMBER(AP51),AP51,0)&lt;=$K$11,$K$14,IF(IF(ISNUMBER(AP51),AP51,0)&gt;=$K$12,$K$15,IF(OR(LOWER(LEFT(BU51&amp;"",2))="да",BU51=1),$K$13,$K$15))),IF(OR(AND($K$8="YES_NO",OR(LOWER(LEFT(AP51&amp;"",2))="да",AP51=1)),AND($K$8="THRESHOLD_GE",IF(ISNUMBER(AP51),AP51,0)&gt;=$K$11),AND($K$8="THRESHOLD_GT",IF(ISNUMBER(AP51),AP51,0)&gt;$K$11),AND($K$8="THRESHOLD_LE",IF(ISNUMBER(AP51),AP51,0)&lt;=$K$11),AND($K$8="THRESHOLD_LT",IF(ISNUMBER(AP51),AP51,0)&lt;$K$11),AND($K$8="CHANGE_PCT_GE",IF(IF(ISNUMBER(BU51),BU51,0)=0,IF(ISNUMBER(AP51),AP51,0)&gt;0,(IF(ISNUMBER(AP51),AP51,0)-IF(ISNUMBER(BU51),BU51,0))/ABS(IF(ISNUMBER(BU51),BU51,0))&gt;=$K$11)),AND($K$8="CHANGE_ABS_GE",ABS(IF(ISNUMBER(AP51),AP51,0)-IF(ISNUMBER(BU51),BU51,0))&gt;=$K$11),AND($K$8="COUNT_LT",IF(ISNUMBER(AP51),AP51,0)&lt;$K$11),AND($K$8="COUNT_LE",IF(ISNUMBER(AP51),AP51,0)&lt;=$K$11),AND($K$8="AND_YES",OR(LOWER(LEFT(AP51&amp;"",2))="да",AP51=1),OR(LOWER(LEFT(BU51&amp;"",2))="да",BU51=1)),AND($K$8="OR_YES",OR(OR(LOWER(LEFT(AP51&amp;"",2))="да",AP51=1),OR(LOWER(LEFT(BU51&amp;"",2))="да",BU51=1)))),$K$14,$K$15))))))))))</f>
        <v/>
      </c>
      <c r="L51" s="19" t="str">
        <f>IF($A51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51="#FIELD",AQ51="",AND(OR($L$8="CHANGE_PCT_GE",$L$8="CHANGE_ABS_GE",$L$8="COUNT_FLAG_RULE",$L$8="AND_YES",$L$8="OR_YES"),OR(BV51="#FIELD",BV51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51)))),IF($L$18="LOW_MU",MAX(Настройки!$B$14,$L$16),IF($L$18="NEUTRAL",Настройки!$B$15,IF($L$18="IGNORE","IGNORE",IF(OR(AQ51="#FIELD",BV51="#FIELD"),"Поле не найдено","Недостаточно данных")))),IF($L$8="SIGMOID_INC",MAX(Настройки!$B$14,$L$16+($L$17-$L$16)/(1+EXP(-$L$12*(IF(ISNUMBER(AQ51),AQ51,0)-$L$11)))),IF($L$8="SIGMOID_DEC",MAX(Настройки!$B$14,$L$16+($L$17-$L$16)/(1+EXP($L$12*(IF(ISNUMBER(AQ51),AQ51,0)-$L$11)))),IF($L$8="TOP_PERCENT",IF((COUNTIF(INDEX(Данные!$A$7:$CV$106,0,MATCH($L$9,Данные!$A$6:$CV$6,0)),"&gt;"&amp;IF(ISNUMBER(AQ51),AQ51,0))+COUNTIFS(INDEX(Данные!$A$7:$CV$106,0,MATCH($L$9,Данные!$A$6:$CV$6,0)),IF(ISNUMBER(AQ51),AQ51,0),Данные!$A$7:$A$106,"&lt;"&amp;$A51)+1)/COUNT(INDEX(Данные!$A$7:$CV$106,0,MATCH($L$9,Данные!$A$6:$CV$6,0)))&lt;=$L$11,$L$14,$L$15),IF($L$8="MANUAL_MU",MAX(Настройки!$B$14,MIN(1,IF(ISNUMBER(AQ51),AQ51,0))),IF($L$8="COUNT_FLAG_RULE",IF(IF(ISNUMBER(AQ51),AQ51,0)&lt;=$L$11,$L$14,IF(IF(ISNUMBER(AQ51),AQ51,0)&gt;=$L$12,$L$15,IF(OR(LOWER(LEFT(BV51&amp;"",2))="да",BV51=1),$L$13,$L$15))),IF(OR(AND($L$8="YES_NO",OR(LOWER(LEFT(AQ51&amp;"",2))="да",AQ51=1)),AND($L$8="THRESHOLD_GE",IF(ISNUMBER(AQ51),AQ51,0)&gt;=$L$11),AND($L$8="THRESHOLD_GT",IF(ISNUMBER(AQ51),AQ51,0)&gt;$L$11),AND($L$8="THRESHOLD_LE",IF(ISNUMBER(AQ51),AQ51,0)&lt;=$L$11),AND($L$8="THRESHOLD_LT",IF(ISNUMBER(AQ51),AQ51,0)&lt;$L$11),AND($L$8="CHANGE_PCT_GE",IF(IF(ISNUMBER(BV51),BV51,0)=0,IF(ISNUMBER(AQ51),AQ51,0)&gt;0,(IF(ISNUMBER(AQ51),AQ51,0)-IF(ISNUMBER(BV51),BV51,0))/ABS(IF(ISNUMBER(BV51),BV51,0))&gt;=$L$11)),AND($L$8="CHANGE_ABS_GE",ABS(IF(ISNUMBER(AQ51),AQ51,0)-IF(ISNUMBER(BV51),BV51,0))&gt;=$L$11),AND($L$8="COUNT_LT",IF(ISNUMBER(AQ51),AQ51,0)&lt;$L$11),AND($L$8="COUNT_LE",IF(ISNUMBER(AQ51),AQ51,0)&lt;=$L$11),AND($L$8="AND_YES",OR(LOWER(LEFT(AQ51&amp;"",2))="да",AQ51=1),OR(LOWER(LEFT(BV51&amp;"",2))="да",BV51=1)),AND($L$8="OR_YES",OR(OR(LOWER(LEFT(AQ51&amp;"",2))="да",AQ51=1),OR(LOWER(LEFT(BV51&amp;"",2))="да",BV51=1)))),$L$14,$L$15))))))))))</f>
        <v/>
      </c>
      <c r="M51" s="19" t="str">
        <f>IF($A51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51="#FIELD",AR51="",AND(OR($M$8="CHANGE_PCT_GE",$M$8="CHANGE_ABS_GE",$M$8="COUNT_FLAG_RULE",$M$8="AND_YES",$M$8="OR_YES"),OR(BW51="#FIELD",BW51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51)))),IF($M$18="LOW_MU",MAX(Настройки!$B$14,$M$16),IF($M$18="NEUTRAL",Настройки!$B$15,IF($M$18="IGNORE","IGNORE",IF(OR(AR51="#FIELD",BW51="#FIELD"),"Поле не найдено","Недостаточно данных")))),IF($M$8="SIGMOID_INC",MAX(Настройки!$B$14,$M$16+($M$17-$M$16)/(1+EXP(-$M$12*(IF(ISNUMBER(AR51),AR51,0)-$M$11)))),IF($M$8="SIGMOID_DEC",MAX(Настройки!$B$14,$M$16+($M$17-$M$16)/(1+EXP($M$12*(IF(ISNUMBER(AR51),AR51,0)-$M$11)))),IF($M$8="TOP_PERCENT",IF((COUNTIF(INDEX(Данные!$A$7:$CV$106,0,MATCH($M$9,Данные!$A$6:$CV$6,0)),"&gt;"&amp;IF(ISNUMBER(AR51),AR51,0))+COUNTIFS(INDEX(Данные!$A$7:$CV$106,0,MATCH($M$9,Данные!$A$6:$CV$6,0)),IF(ISNUMBER(AR51),AR51,0),Данные!$A$7:$A$106,"&lt;"&amp;$A51)+1)/COUNT(INDEX(Данные!$A$7:$CV$106,0,MATCH($M$9,Данные!$A$6:$CV$6,0)))&lt;=$M$11,$M$14,$M$15),IF($M$8="MANUAL_MU",MAX(Настройки!$B$14,MIN(1,IF(ISNUMBER(AR51),AR51,0))),IF($M$8="COUNT_FLAG_RULE",IF(IF(ISNUMBER(AR51),AR51,0)&lt;=$M$11,$M$14,IF(IF(ISNUMBER(AR51),AR51,0)&gt;=$M$12,$M$15,IF(OR(LOWER(LEFT(BW51&amp;"",2))="да",BW51=1),$M$13,$M$15))),IF(OR(AND($M$8="YES_NO",OR(LOWER(LEFT(AR51&amp;"",2))="да",AR51=1)),AND($M$8="THRESHOLD_GE",IF(ISNUMBER(AR51),AR51,0)&gt;=$M$11),AND($M$8="THRESHOLD_GT",IF(ISNUMBER(AR51),AR51,0)&gt;$M$11),AND($M$8="THRESHOLD_LE",IF(ISNUMBER(AR51),AR51,0)&lt;=$M$11),AND($M$8="THRESHOLD_LT",IF(ISNUMBER(AR51),AR51,0)&lt;$M$11),AND($M$8="CHANGE_PCT_GE",IF(IF(ISNUMBER(BW51),BW51,0)=0,IF(ISNUMBER(AR51),AR51,0)&gt;0,(IF(ISNUMBER(AR51),AR51,0)-IF(ISNUMBER(BW51),BW51,0))/ABS(IF(ISNUMBER(BW51),BW51,0))&gt;=$M$11)),AND($M$8="CHANGE_ABS_GE",ABS(IF(ISNUMBER(AR51),AR51,0)-IF(ISNUMBER(BW51),BW51,0))&gt;=$M$11),AND($M$8="COUNT_LT",IF(ISNUMBER(AR51),AR51,0)&lt;$M$11),AND($M$8="COUNT_LE",IF(ISNUMBER(AR51),AR51,0)&lt;=$M$11),AND($M$8="AND_YES",OR(LOWER(LEFT(AR51&amp;"",2))="да",AR51=1),OR(LOWER(LEFT(BW51&amp;"",2))="да",BW51=1)),AND($M$8="OR_YES",OR(OR(LOWER(LEFT(AR51&amp;"",2))="да",AR51=1),OR(LOWER(LEFT(BW51&amp;"",2))="да",BW51=1)))),$M$14,$M$15))))))))))</f>
        <v/>
      </c>
      <c r="N51" s="19" t="str">
        <f>IF($A51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51="#FIELD",AS51="",AND(OR($N$8="CHANGE_PCT_GE",$N$8="CHANGE_ABS_GE",$N$8="COUNT_FLAG_RULE",$N$8="AND_YES",$N$8="OR_YES"),OR(BX51="#FIELD",BX51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51)))),IF($N$18="LOW_MU",MAX(Настройки!$B$14,$N$16),IF($N$18="NEUTRAL",Настройки!$B$15,IF($N$18="IGNORE","IGNORE",IF(OR(AS51="#FIELD",BX51="#FIELD"),"Поле не найдено","Недостаточно данных")))),IF($N$8="SIGMOID_INC",MAX(Настройки!$B$14,$N$16+($N$17-$N$16)/(1+EXP(-$N$12*(IF(ISNUMBER(AS51),AS51,0)-$N$11)))),IF($N$8="SIGMOID_DEC",MAX(Настройки!$B$14,$N$16+($N$17-$N$16)/(1+EXP($N$12*(IF(ISNUMBER(AS51),AS51,0)-$N$11)))),IF($N$8="TOP_PERCENT",IF((COUNTIF(INDEX(Данные!$A$7:$CV$106,0,MATCH($N$9,Данные!$A$6:$CV$6,0)),"&gt;"&amp;IF(ISNUMBER(AS51),AS51,0))+COUNTIFS(INDEX(Данные!$A$7:$CV$106,0,MATCH($N$9,Данные!$A$6:$CV$6,0)),IF(ISNUMBER(AS51),AS51,0),Данные!$A$7:$A$106,"&lt;"&amp;$A51)+1)/COUNT(INDEX(Данные!$A$7:$CV$106,0,MATCH($N$9,Данные!$A$6:$CV$6,0)))&lt;=$N$11,$N$14,$N$15),IF($N$8="MANUAL_MU",MAX(Настройки!$B$14,MIN(1,IF(ISNUMBER(AS51),AS51,0))),IF($N$8="COUNT_FLAG_RULE",IF(IF(ISNUMBER(AS51),AS51,0)&lt;=$N$11,$N$14,IF(IF(ISNUMBER(AS51),AS51,0)&gt;=$N$12,$N$15,IF(OR(LOWER(LEFT(BX51&amp;"",2))="да",BX51=1),$N$13,$N$15))),IF(OR(AND($N$8="YES_NO",OR(LOWER(LEFT(AS51&amp;"",2))="да",AS51=1)),AND($N$8="THRESHOLD_GE",IF(ISNUMBER(AS51),AS51,0)&gt;=$N$11),AND($N$8="THRESHOLD_GT",IF(ISNUMBER(AS51),AS51,0)&gt;$N$11),AND($N$8="THRESHOLD_LE",IF(ISNUMBER(AS51),AS51,0)&lt;=$N$11),AND($N$8="THRESHOLD_LT",IF(ISNUMBER(AS51),AS51,0)&lt;$N$11),AND($N$8="CHANGE_PCT_GE",IF(IF(ISNUMBER(BX51),BX51,0)=0,IF(ISNUMBER(AS51),AS51,0)&gt;0,(IF(ISNUMBER(AS51),AS51,0)-IF(ISNUMBER(BX51),BX51,0))/ABS(IF(ISNUMBER(BX51),BX51,0))&gt;=$N$11)),AND($N$8="CHANGE_ABS_GE",ABS(IF(ISNUMBER(AS51),AS51,0)-IF(ISNUMBER(BX51),BX51,0))&gt;=$N$11),AND($N$8="COUNT_LT",IF(ISNUMBER(AS51),AS51,0)&lt;$N$11),AND($N$8="COUNT_LE",IF(ISNUMBER(AS51),AS51,0)&lt;=$N$11),AND($N$8="AND_YES",OR(LOWER(LEFT(AS51&amp;"",2))="да",AS51=1),OR(LOWER(LEFT(BX51&amp;"",2))="да",BX51=1)),AND($N$8="OR_YES",OR(OR(LOWER(LEFT(AS51&amp;"",2))="да",AS51=1),OR(LOWER(LEFT(BX51&amp;"",2))="да",BX51=1)))),$N$14,$N$15))))))))))</f>
        <v/>
      </c>
      <c r="O51" s="19" t="str">
        <f>IF($A51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51="#FIELD",AT51="",AND(OR($O$8="CHANGE_PCT_GE",$O$8="CHANGE_ABS_GE",$O$8="COUNT_FLAG_RULE",$O$8="AND_YES",$O$8="OR_YES"),OR(BY51="#FIELD",BY51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51)))),IF($O$18="LOW_MU",MAX(Настройки!$B$14,$O$16),IF($O$18="NEUTRAL",Настройки!$B$15,IF($O$18="IGNORE","IGNORE",IF(OR(AT51="#FIELD",BY51="#FIELD"),"Поле не найдено","Недостаточно данных")))),IF($O$8="SIGMOID_INC",MAX(Настройки!$B$14,$O$16+($O$17-$O$16)/(1+EXP(-$O$12*(IF(ISNUMBER(AT51),AT51,0)-$O$11)))),IF($O$8="SIGMOID_DEC",MAX(Настройки!$B$14,$O$16+($O$17-$O$16)/(1+EXP($O$12*(IF(ISNUMBER(AT51),AT51,0)-$O$11)))),IF($O$8="TOP_PERCENT",IF((COUNTIF(INDEX(Данные!$A$7:$CV$106,0,MATCH($O$9,Данные!$A$6:$CV$6,0)),"&gt;"&amp;IF(ISNUMBER(AT51),AT51,0))+COUNTIFS(INDEX(Данные!$A$7:$CV$106,0,MATCH($O$9,Данные!$A$6:$CV$6,0)),IF(ISNUMBER(AT51),AT51,0),Данные!$A$7:$A$106,"&lt;"&amp;$A51)+1)/COUNT(INDEX(Данные!$A$7:$CV$106,0,MATCH($O$9,Данные!$A$6:$CV$6,0)))&lt;=$O$11,$O$14,$O$15),IF($O$8="MANUAL_MU",MAX(Настройки!$B$14,MIN(1,IF(ISNUMBER(AT51),AT51,0))),IF($O$8="COUNT_FLAG_RULE",IF(IF(ISNUMBER(AT51),AT51,0)&lt;=$O$11,$O$14,IF(IF(ISNUMBER(AT51),AT51,0)&gt;=$O$12,$O$15,IF(OR(LOWER(LEFT(BY51&amp;"",2))="да",BY51=1),$O$13,$O$15))),IF(OR(AND($O$8="YES_NO",OR(LOWER(LEFT(AT51&amp;"",2))="да",AT51=1)),AND($O$8="THRESHOLD_GE",IF(ISNUMBER(AT51),AT51,0)&gt;=$O$11),AND($O$8="THRESHOLD_GT",IF(ISNUMBER(AT51),AT51,0)&gt;$O$11),AND($O$8="THRESHOLD_LE",IF(ISNUMBER(AT51),AT51,0)&lt;=$O$11),AND($O$8="THRESHOLD_LT",IF(ISNUMBER(AT51),AT51,0)&lt;$O$11),AND($O$8="CHANGE_PCT_GE",IF(IF(ISNUMBER(BY51),BY51,0)=0,IF(ISNUMBER(AT51),AT51,0)&gt;0,(IF(ISNUMBER(AT51),AT51,0)-IF(ISNUMBER(BY51),BY51,0))/ABS(IF(ISNUMBER(BY51),BY51,0))&gt;=$O$11)),AND($O$8="CHANGE_ABS_GE",ABS(IF(ISNUMBER(AT51),AT51,0)-IF(ISNUMBER(BY51),BY51,0))&gt;=$O$11),AND($O$8="COUNT_LT",IF(ISNUMBER(AT51),AT51,0)&lt;$O$11),AND($O$8="COUNT_LE",IF(ISNUMBER(AT51),AT51,0)&lt;=$O$11),AND($O$8="AND_YES",OR(LOWER(LEFT(AT51&amp;"",2))="да",AT51=1),OR(LOWER(LEFT(BY51&amp;"",2))="да",BY51=1)),AND($O$8="OR_YES",OR(OR(LOWER(LEFT(AT51&amp;"",2))="да",AT51=1),OR(LOWER(LEFT(BY51&amp;"",2))="да",BY51=1)))),$O$14,$O$15))))))))))</f>
        <v/>
      </c>
      <c r="P51" s="19" t="str">
        <f>IF($A51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51="#FIELD",AU51="",AND(OR($P$8="CHANGE_PCT_GE",$P$8="CHANGE_ABS_GE",$P$8="COUNT_FLAG_RULE",$P$8="AND_YES",$P$8="OR_YES"),OR(BZ51="#FIELD",BZ51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51)))),IF($P$18="LOW_MU",MAX(Настройки!$B$14,$P$16),IF($P$18="NEUTRAL",Настройки!$B$15,IF($P$18="IGNORE","IGNORE",IF(OR(AU51="#FIELD",BZ51="#FIELD"),"Поле не найдено","Недостаточно данных")))),IF($P$8="SIGMOID_INC",MAX(Настройки!$B$14,$P$16+($P$17-$P$16)/(1+EXP(-$P$12*(IF(ISNUMBER(AU51),AU51,0)-$P$11)))),IF($P$8="SIGMOID_DEC",MAX(Настройки!$B$14,$P$16+($P$17-$P$16)/(1+EXP($P$12*(IF(ISNUMBER(AU51),AU51,0)-$P$11)))),IF($P$8="TOP_PERCENT",IF((COUNTIF(INDEX(Данные!$A$7:$CV$106,0,MATCH($P$9,Данные!$A$6:$CV$6,0)),"&gt;"&amp;IF(ISNUMBER(AU51),AU51,0))+COUNTIFS(INDEX(Данные!$A$7:$CV$106,0,MATCH($P$9,Данные!$A$6:$CV$6,0)),IF(ISNUMBER(AU51),AU51,0),Данные!$A$7:$A$106,"&lt;"&amp;$A51)+1)/COUNT(INDEX(Данные!$A$7:$CV$106,0,MATCH($P$9,Данные!$A$6:$CV$6,0)))&lt;=$P$11,$P$14,$P$15),IF($P$8="MANUAL_MU",MAX(Настройки!$B$14,MIN(1,IF(ISNUMBER(AU51),AU51,0))),IF($P$8="COUNT_FLAG_RULE",IF(IF(ISNUMBER(AU51),AU51,0)&lt;=$P$11,$P$14,IF(IF(ISNUMBER(AU51),AU51,0)&gt;=$P$12,$P$15,IF(OR(LOWER(LEFT(BZ51&amp;"",2))="да",BZ51=1),$P$13,$P$15))),IF(OR(AND($P$8="YES_NO",OR(LOWER(LEFT(AU51&amp;"",2))="да",AU51=1)),AND($P$8="THRESHOLD_GE",IF(ISNUMBER(AU51),AU51,0)&gt;=$P$11),AND($P$8="THRESHOLD_GT",IF(ISNUMBER(AU51),AU51,0)&gt;$P$11),AND($P$8="THRESHOLD_LE",IF(ISNUMBER(AU51),AU51,0)&lt;=$P$11),AND($P$8="THRESHOLD_LT",IF(ISNUMBER(AU51),AU51,0)&lt;$P$11),AND($P$8="CHANGE_PCT_GE",IF(IF(ISNUMBER(BZ51),BZ51,0)=0,IF(ISNUMBER(AU51),AU51,0)&gt;0,(IF(ISNUMBER(AU51),AU51,0)-IF(ISNUMBER(BZ51),BZ51,0))/ABS(IF(ISNUMBER(BZ51),BZ51,0))&gt;=$P$11)),AND($P$8="CHANGE_ABS_GE",ABS(IF(ISNUMBER(AU51),AU51,0)-IF(ISNUMBER(BZ51),BZ51,0))&gt;=$P$11),AND($P$8="COUNT_LT",IF(ISNUMBER(AU51),AU51,0)&lt;$P$11),AND($P$8="COUNT_LE",IF(ISNUMBER(AU51),AU51,0)&lt;=$P$11),AND($P$8="AND_YES",OR(LOWER(LEFT(AU51&amp;"",2))="да",AU51=1),OR(LOWER(LEFT(BZ51&amp;"",2))="да",BZ51=1)),AND($P$8="OR_YES",OR(OR(LOWER(LEFT(AU51&amp;"",2))="да",AU51=1),OR(LOWER(LEFT(BZ51&amp;"",2))="да",BZ51=1)))),$P$14,$P$15))))))))))</f>
        <v/>
      </c>
      <c r="Q51" s="19" t="str">
        <f>IF($A51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51="#FIELD",AV51="",AND(OR($Q$8="CHANGE_PCT_GE",$Q$8="CHANGE_ABS_GE",$Q$8="COUNT_FLAG_RULE",$Q$8="AND_YES",$Q$8="OR_YES"),OR(CA51="#FIELD",CA51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51)))),IF($Q$18="LOW_MU",MAX(Настройки!$B$14,$Q$16),IF($Q$18="NEUTRAL",Настройки!$B$15,IF($Q$18="IGNORE","IGNORE",IF(OR(AV51="#FIELD",CA51="#FIELD"),"Поле не найдено","Недостаточно данных")))),IF($Q$8="SIGMOID_INC",MAX(Настройки!$B$14,$Q$16+($Q$17-$Q$16)/(1+EXP(-$Q$12*(IF(ISNUMBER(AV51),AV51,0)-$Q$11)))),IF($Q$8="SIGMOID_DEC",MAX(Настройки!$B$14,$Q$16+($Q$17-$Q$16)/(1+EXP($Q$12*(IF(ISNUMBER(AV51),AV51,0)-$Q$11)))),IF($Q$8="TOP_PERCENT",IF((COUNTIF(INDEX(Данные!$A$7:$CV$106,0,MATCH($Q$9,Данные!$A$6:$CV$6,0)),"&gt;"&amp;IF(ISNUMBER(AV51),AV51,0))+COUNTIFS(INDEX(Данные!$A$7:$CV$106,0,MATCH($Q$9,Данные!$A$6:$CV$6,0)),IF(ISNUMBER(AV51),AV51,0),Данные!$A$7:$A$106,"&lt;"&amp;$A51)+1)/COUNT(INDEX(Данные!$A$7:$CV$106,0,MATCH($Q$9,Данные!$A$6:$CV$6,0)))&lt;=$Q$11,$Q$14,$Q$15),IF($Q$8="MANUAL_MU",MAX(Настройки!$B$14,MIN(1,IF(ISNUMBER(AV51),AV51,0))),IF($Q$8="COUNT_FLAG_RULE",IF(IF(ISNUMBER(AV51),AV51,0)&lt;=$Q$11,$Q$14,IF(IF(ISNUMBER(AV51),AV51,0)&gt;=$Q$12,$Q$15,IF(OR(LOWER(LEFT(CA51&amp;"",2))="да",CA51=1),$Q$13,$Q$15))),IF(OR(AND($Q$8="YES_NO",OR(LOWER(LEFT(AV51&amp;"",2))="да",AV51=1)),AND($Q$8="THRESHOLD_GE",IF(ISNUMBER(AV51),AV51,0)&gt;=$Q$11),AND($Q$8="THRESHOLD_GT",IF(ISNUMBER(AV51),AV51,0)&gt;$Q$11),AND($Q$8="THRESHOLD_LE",IF(ISNUMBER(AV51),AV51,0)&lt;=$Q$11),AND($Q$8="THRESHOLD_LT",IF(ISNUMBER(AV51),AV51,0)&lt;$Q$11),AND($Q$8="CHANGE_PCT_GE",IF(IF(ISNUMBER(CA51),CA51,0)=0,IF(ISNUMBER(AV51),AV51,0)&gt;0,(IF(ISNUMBER(AV51),AV51,0)-IF(ISNUMBER(CA51),CA51,0))/ABS(IF(ISNUMBER(CA51),CA51,0))&gt;=$Q$11)),AND($Q$8="CHANGE_ABS_GE",ABS(IF(ISNUMBER(AV51),AV51,0)-IF(ISNUMBER(CA51),CA51,0))&gt;=$Q$11),AND($Q$8="COUNT_LT",IF(ISNUMBER(AV51),AV51,0)&lt;$Q$11),AND($Q$8="COUNT_LE",IF(ISNUMBER(AV51),AV51,0)&lt;=$Q$11),AND($Q$8="AND_YES",OR(LOWER(LEFT(AV51&amp;"",2))="да",AV51=1),OR(LOWER(LEFT(CA51&amp;"",2))="да",CA51=1)),AND($Q$8="OR_YES",OR(OR(LOWER(LEFT(AV51&amp;"",2))="да",AV51=1),OR(LOWER(LEFT(CA51&amp;"",2))="да",CA51=1)))),$Q$14,$Q$15))))))))))</f>
        <v/>
      </c>
      <c r="R51" s="69" t="str">
        <f>IF($A51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51="#FIELD",AW51="",AND(OR($R$8="CHANGE_PCT_GE",$R$8="CHANGE_ABS_GE",$R$8="COUNT_FLAG_RULE",$R$8="AND_YES",$R$8="OR_YES"),OR(CB51="#FIELD",CB51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51)))),IF($R$18="LOW_MU",MAX(Настройки!$B$14,$R$16),IF($R$18="NEUTRAL",Настройки!$B$15,IF($R$18="IGNORE","IGNORE",IF(OR(AW51="#FIELD",CB51="#FIELD"),"Поле не найдено","Недостаточно данных")))),IF($R$8="SIGMOID_INC",MAX(Настройки!$B$14,$R$16+($R$17-$R$16)/(1+EXP(-$R$12*(IF(ISNUMBER(AW51),AW51,0)-$R$11)))),IF($R$8="SIGMOID_DEC",MAX(Настройки!$B$14,$R$16+($R$17-$R$16)/(1+EXP($R$12*(IF(ISNUMBER(AW51),AW51,0)-$R$11)))),IF($R$8="TOP_PERCENT",IF((COUNTIF(INDEX(Данные!$A$7:$CV$106,0,MATCH($R$9,Данные!$A$6:$CV$6,0)),"&gt;"&amp;IF(ISNUMBER(AW51),AW51,0))+COUNTIFS(INDEX(Данные!$A$7:$CV$106,0,MATCH($R$9,Данные!$A$6:$CV$6,0)),IF(ISNUMBER(AW51),AW51,0),Данные!$A$7:$A$106,"&lt;"&amp;$A51)+1)/COUNT(INDEX(Данные!$A$7:$CV$106,0,MATCH($R$9,Данные!$A$6:$CV$6,0)))&lt;=$R$11,$R$14,$R$15),IF($R$8="MANUAL_MU",MAX(Настройки!$B$14,MIN(1,IF(ISNUMBER(AW51),AW51,0))),IF($R$8="COUNT_FLAG_RULE",IF(IF(ISNUMBER(AW51),AW51,0)&lt;=$R$11,$R$14,IF(IF(ISNUMBER(AW51),AW51,0)&gt;=$R$12,$R$15,IF(OR(LOWER(LEFT(CB51&amp;"",2))="да",CB51=1),$R$13,$R$15))),IF(OR(AND($R$8="YES_NO",OR(LOWER(LEFT(AW51&amp;"",2))="да",AW51=1)),AND($R$8="THRESHOLD_GE",IF(ISNUMBER(AW51),AW51,0)&gt;=$R$11),AND($R$8="THRESHOLD_GT",IF(ISNUMBER(AW51),AW51,0)&gt;$R$11),AND($R$8="THRESHOLD_LE",IF(ISNUMBER(AW51),AW51,0)&lt;=$R$11),AND($R$8="THRESHOLD_LT",IF(ISNUMBER(AW51),AW51,0)&lt;$R$11),AND($R$8="CHANGE_PCT_GE",IF(IF(ISNUMBER(CB51),CB51,0)=0,IF(ISNUMBER(AW51),AW51,0)&gt;0,(IF(ISNUMBER(AW51),AW51,0)-IF(ISNUMBER(CB51),CB51,0))/ABS(IF(ISNUMBER(CB51),CB51,0))&gt;=$R$11)),AND($R$8="CHANGE_ABS_GE",ABS(IF(ISNUMBER(AW51),AW51,0)-IF(ISNUMBER(CB51),CB51,0))&gt;=$R$11),AND($R$8="COUNT_LT",IF(ISNUMBER(AW51),AW51,0)&lt;$R$11),AND($R$8="COUNT_LE",IF(ISNUMBER(AW51),AW51,0)&lt;=$R$11),AND($R$8="AND_YES",OR(LOWER(LEFT(AW51&amp;"",2))="да",AW51=1),OR(LOWER(LEFT(CB51&amp;"",2))="да",CB51=1)),AND($R$8="OR_YES",OR(OR(LOWER(LEFT(AW51&amp;"",2))="да",AW51=1),OR(LOWER(LEFT(CB51&amp;"",2))="да",CB51=1)))),$R$14,$R$15))))))))))</f>
        <v/>
      </c>
      <c r="S51" s="70" t="str">
        <f>IF($A51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51="#FIELD",AX51="",AND(OR($S$8="CHANGE_PCT_GE",$S$8="CHANGE_ABS_GE",$S$8="COUNT_FLAG_RULE",$S$8="AND_YES",$S$8="OR_YES"),OR(CC51="#FIELD",CC51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51)))),IF($S$18="LOW_MU",MAX(Настройки!$B$14,$S$16),IF($S$18="NEUTRAL",Настройки!$B$15,IF($S$18="IGNORE","IGNORE",IF(OR(AX51="#FIELD",CC51="#FIELD"),"Поле не найдено","Недостаточно данных")))),IF($S$8="SIGMOID_INC",MAX(Настройки!$B$14,$S$16+($S$17-$S$16)/(1+EXP(-$S$12*(IF(ISNUMBER(AX51),AX51,0)-$S$11)))),IF($S$8="SIGMOID_DEC",MAX(Настройки!$B$14,$S$16+($S$17-$S$16)/(1+EXP($S$12*(IF(ISNUMBER(AX51),AX51,0)-$S$11)))),IF($S$8="TOP_PERCENT",IF((COUNTIF(INDEX(Данные!$A$7:$CV$106,0,MATCH($S$9,Данные!$A$6:$CV$6,0)),"&gt;"&amp;IF(ISNUMBER(AX51),AX51,0))+COUNTIFS(INDEX(Данные!$A$7:$CV$106,0,MATCH($S$9,Данные!$A$6:$CV$6,0)),IF(ISNUMBER(AX51),AX51,0),Данные!$A$7:$A$106,"&lt;"&amp;$A51)+1)/COUNT(INDEX(Данные!$A$7:$CV$106,0,MATCH($S$9,Данные!$A$6:$CV$6,0)))&lt;=$S$11,$S$14,$S$15),IF($S$8="MANUAL_MU",MAX(Настройки!$B$14,MIN(1,IF(ISNUMBER(AX51),AX51,0))),IF($S$8="COUNT_FLAG_RULE",IF(IF(ISNUMBER(AX51),AX51,0)&lt;=$S$11,$S$14,IF(IF(ISNUMBER(AX51),AX51,0)&gt;=$S$12,$S$15,IF(OR(LOWER(LEFT(CC51&amp;"",2))="да",CC51=1),$S$13,$S$15))),IF(OR(AND($S$8="YES_NO",OR(LOWER(LEFT(AX51&amp;"",2))="да",AX51=1)),AND($S$8="THRESHOLD_GE",IF(ISNUMBER(AX51),AX51,0)&gt;=$S$11),AND($S$8="THRESHOLD_GT",IF(ISNUMBER(AX51),AX51,0)&gt;$S$11),AND($S$8="THRESHOLD_LE",IF(ISNUMBER(AX51),AX51,0)&lt;=$S$11),AND($S$8="THRESHOLD_LT",IF(ISNUMBER(AX51),AX51,0)&lt;$S$11),AND($S$8="CHANGE_PCT_GE",IF(IF(ISNUMBER(CC51),CC51,0)=0,IF(ISNUMBER(AX51),AX51,0)&gt;0,(IF(ISNUMBER(AX51),AX51,0)-IF(ISNUMBER(CC51),CC51,0))/ABS(IF(ISNUMBER(CC51),CC51,0))&gt;=$S$11)),AND($S$8="CHANGE_ABS_GE",ABS(IF(ISNUMBER(AX51),AX51,0)-IF(ISNUMBER(CC51),CC51,0))&gt;=$S$11),AND($S$8="COUNT_LT",IF(ISNUMBER(AX51),AX51,0)&lt;$S$11),AND($S$8="COUNT_LE",IF(ISNUMBER(AX51),AX51,0)&lt;=$S$11),AND($S$8="AND_YES",OR(LOWER(LEFT(AX51&amp;"",2))="да",AX51=1),OR(LOWER(LEFT(CC51&amp;"",2))="да",CC51=1)),AND($S$8="OR_YES",OR(OR(LOWER(LEFT(AX51&amp;"",2))="да",AX51=1),OR(LOWER(LEFT(CC51&amp;"",2))="да",CC51=1)))),$S$14,$S$15))))))))))</f>
        <v/>
      </c>
      <c r="T51" s="70" t="str">
        <f>IF($A51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51="#FIELD",AY51="",AND(OR($T$8="CHANGE_PCT_GE",$T$8="CHANGE_ABS_GE",$T$8="COUNT_FLAG_RULE",$T$8="AND_YES",$T$8="OR_YES"),OR(CD51="#FIELD",CD51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51)))),IF($T$18="LOW_MU",MAX(Настройки!$B$14,$T$16),IF($T$18="NEUTRAL",Настройки!$B$15,IF($T$18="IGNORE","IGNORE",IF(OR(AY51="#FIELD",CD51="#FIELD"),"Поле не найдено","Недостаточно данных")))),IF($T$8="SIGMOID_INC",MAX(Настройки!$B$14,$T$16+($T$17-$T$16)/(1+EXP(-$T$12*(IF(ISNUMBER(AY51),AY51,0)-$T$11)))),IF($T$8="SIGMOID_DEC",MAX(Настройки!$B$14,$T$16+($T$17-$T$16)/(1+EXP($T$12*(IF(ISNUMBER(AY51),AY51,0)-$T$11)))),IF($T$8="TOP_PERCENT",IF((COUNTIF(INDEX(Данные!$A$7:$CV$106,0,MATCH($T$9,Данные!$A$6:$CV$6,0)),"&gt;"&amp;IF(ISNUMBER(AY51),AY51,0))+COUNTIFS(INDEX(Данные!$A$7:$CV$106,0,MATCH($T$9,Данные!$A$6:$CV$6,0)),IF(ISNUMBER(AY51),AY51,0),Данные!$A$7:$A$106,"&lt;"&amp;$A51)+1)/COUNT(INDEX(Данные!$A$7:$CV$106,0,MATCH($T$9,Данные!$A$6:$CV$6,0)))&lt;=$T$11,$T$14,$T$15),IF($T$8="MANUAL_MU",MAX(Настройки!$B$14,MIN(1,IF(ISNUMBER(AY51),AY51,0))),IF($T$8="COUNT_FLAG_RULE",IF(IF(ISNUMBER(AY51),AY51,0)&lt;=$T$11,$T$14,IF(IF(ISNUMBER(AY51),AY51,0)&gt;=$T$12,$T$15,IF(OR(LOWER(LEFT(CD51&amp;"",2))="да",CD51=1),$T$13,$T$15))),IF(OR(AND($T$8="YES_NO",OR(LOWER(LEFT(AY51&amp;"",2))="да",AY51=1)),AND($T$8="THRESHOLD_GE",IF(ISNUMBER(AY51),AY51,0)&gt;=$T$11),AND($T$8="THRESHOLD_GT",IF(ISNUMBER(AY51),AY51,0)&gt;$T$11),AND($T$8="THRESHOLD_LE",IF(ISNUMBER(AY51),AY51,0)&lt;=$T$11),AND($T$8="THRESHOLD_LT",IF(ISNUMBER(AY51),AY51,0)&lt;$T$11),AND($T$8="CHANGE_PCT_GE",IF(IF(ISNUMBER(CD51),CD51,0)=0,IF(ISNUMBER(AY51),AY51,0)&gt;0,(IF(ISNUMBER(AY51),AY51,0)-IF(ISNUMBER(CD51),CD51,0))/ABS(IF(ISNUMBER(CD51),CD51,0))&gt;=$T$11)),AND($T$8="CHANGE_ABS_GE",ABS(IF(ISNUMBER(AY51),AY51,0)-IF(ISNUMBER(CD51),CD51,0))&gt;=$T$11),AND($T$8="COUNT_LT",IF(ISNUMBER(AY51),AY51,0)&lt;$T$11),AND($T$8="COUNT_LE",IF(ISNUMBER(AY51),AY51,0)&lt;=$T$11),AND($T$8="AND_YES",OR(LOWER(LEFT(AY51&amp;"",2))="да",AY51=1),OR(LOWER(LEFT(CD51&amp;"",2))="да",CD51=1)),AND($T$8="OR_YES",OR(OR(LOWER(LEFT(AY51&amp;"",2))="да",AY51=1),OR(LOWER(LEFT(CD51&amp;"",2))="да",CD51=1)))),$T$14,$T$15))))))))))</f>
        <v/>
      </c>
      <c r="U51" s="70" t="str">
        <f>IF($A51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51="#FIELD",AZ51="",AND(OR($U$8="CHANGE_PCT_GE",$U$8="CHANGE_ABS_GE",$U$8="COUNT_FLAG_RULE",$U$8="AND_YES",$U$8="OR_YES"),OR(CE51="#FIELD",CE51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51)))),IF($U$18="LOW_MU",MAX(Настройки!$B$14,$U$16),IF($U$18="NEUTRAL",Настройки!$B$15,IF($U$18="IGNORE","IGNORE",IF(OR(AZ51="#FIELD",CE51="#FIELD"),"Поле не найдено","Недостаточно данных")))),IF($U$8="SIGMOID_INC",MAX(Настройки!$B$14,$U$16+($U$17-$U$16)/(1+EXP(-$U$12*(IF(ISNUMBER(AZ51),AZ51,0)-$U$11)))),IF($U$8="SIGMOID_DEC",MAX(Настройки!$B$14,$U$16+($U$17-$U$16)/(1+EXP($U$12*(IF(ISNUMBER(AZ51),AZ51,0)-$U$11)))),IF($U$8="TOP_PERCENT",IF((COUNTIF(INDEX(Данные!$A$7:$CV$106,0,MATCH($U$9,Данные!$A$6:$CV$6,0)),"&gt;"&amp;IF(ISNUMBER(AZ51),AZ51,0))+COUNTIFS(INDEX(Данные!$A$7:$CV$106,0,MATCH($U$9,Данные!$A$6:$CV$6,0)),IF(ISNUMBER(AZ51),AZ51,0),Данные!$A$7:$A$106,"&lt;"&amp;$A51)+1)/COUNT(INDEX(Данные!$A$7:$CV$106,0,MATCH($U$9,Данные!$A$6:$CV$6,0)))&lt;=$U$11,$U$14,$U$15),IF($U$8="MANUAL_MU",MAX(Настройки!$B$14,MIN(1,IF(ISNUMBER(AZ51),AZ51,0))),IF($U$8="COUNT_FLAG_RULE",IF(IF(ISNUMBER(AZ51),AZ51,0)&lt;=$U$11,$U$14,IF(IF(ISNUMBER(AZ51),AZ51,0)&gt;=$U$12,$U$15,IF(OR(LOWER(LEFT(CE51&amp;"",2))="да",CE51=1),$U$13,$U$15))),IF(OR(AND($U$8="YES_NO",OR(LOWER(LEFT(AZ51&amp;"",2))="да",AZ51=1)),AND($U$8="THRESHOLD_GE",IF(ISNUMBER(AZ51),AZ51,0)&gt;=$U$11),AND($U$8="THRESHOLD_GT",IF(ISNUMBER(AZ51),AZ51,0)&gt;$U$11),AND($U$8="THRESHOLD_LE",IF(ISNUMBER(AZ51),AZ51,0)&lt;=$U$11),AND($U$8="THRESHOLD_LT",IF(ISNUMBER(AZ51),AZ51,0)&lt;$U$11),AND($U$8="CHANGE_PCT_GE",IF(IF(ISNUMBER(CE51),CE51,0)=0,IF(ISNUMBER(AZ51),AZ51,0)&gt;0,(IF(ISNUMBER(AZ51),AZ51,0)-IF(ISNUMBER(CE51),CE51,0))/ABS(IF(ISNUMBER(CE51),CE51,0))&gt;=$U$11)),AND($U$8="CHANGE_ABS_GE",ABS(IF(ISNUMBER(AZ51),AZ51,0)-IF(ISNUMBER(CE51),CE51,0))&gt;=$U$11),AND($U$8="COUNT_LT",IF(ISNUMBER(AZ51),AZ51,0)&lt;$U$11),AND($U$8="COUNT_LE",IF(ISNUMBER(AZ51),AZ51,0)&lt;=$U$11),AND($U$8="AND_YES",OR(LOWER(LEFT(AZ51&amp;"",2))="да",AZ51=1),OR(LOWER(LEFT(CE51&amp;"",2))="да",CE51=1)),AND($U$8="OR_YES",OR(OR(LOWER(LEFT(AZ51&amp;"",2))="да",AZ51=1),OR(LOWER(LEFT(CE51&amp;"",2))="да",CE51=1)))),$U$14,$U$15))))))))))</f>
        <v/>
      </c>
      <c r="V51" s="70" t="str">
        <f>IF($A51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51="#FIELD",BA51="",AND(OR($V$8="CHANGE_PCT_GE",$V$8="CHANGE_ABS_GE",$V$8="COUNT_FLAG_RULE",$V$8="AND_YES",$V$8="OR_YES"),OR(CF51="#FIELD",CF51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51)))),IF($V$18="LOW_MU",MAX(Настройки!$B$14,$V$16),IF($V$18="NEUTRAL",Настройки!$B$15,IF($V$18="IGNORE","IGNORE",IF(OR(BA51="#FIELD",CF51="#FIELD"),"Поле не найдено","Недостаточно данных")))),IF($V$8="SIGMOID_INC",MAX(Настройки!$B$14,$V$16+($V$17-$V$16)/(1+EXP(-$V$12*(IF(ISNUMBER(BA51),BA51,0)-$V$11)))),IF($V$8="SIGMOID_DEC",MAX(Настройки!$B$14,$V$16+($V$17-$V$16)/(1+EXP($V$12*(IF(ISNUMBER(BA51),BA51,0)-$V$11)))),IF($V$8="TOP_PERCENT",IF((COUNTIF(INDEX(Данные!$A$7:$CV$106,0,MATCH($V$9,Данные!$A$6:$CV$6,0)),"&gt;"&amp;IF(ISNUMBER(BA51),BA51,0))+COUNTIFS(INDEX(Данные!$A$7:$CV$106,0,MATCH($V$9,Данные!$A$6:$CV$6,0)),IF(ISNUMBER(BA51),BA51,0),Данные!$A$7:$A$106,"&lt;"&amp;$A51)+1)/COUNT(INDEX(Данные!$A$7:$CV$106,0,MATCH($V$9,Данные!$A$6:$CV$6,0)))&lt;=$V$11,$V$14,$V$15),IF($V$8="MANUAL_MU",MAX(Настройки!$B$14,MIN(1,IF(ISNUMBER(BA51),BA51,0))),IF($V$8="COUNT_FLAG_RULE",IF(IF(ISNUMBER(BA51),BA51,0)&lt;=$V$11,$V$14,IF(IF(ISNUMBER(BA51),BA51,0)&gt;=$V$12,$V$15,IF(OR(LOWER(LEFT(CF51&amp;"",2))="да",CF51=1),$V$13,$V$15))),IF(OR(AND($V$8="YES_NO",OR(LOWER(LEFT(BA51&amp;"",2))="да",BA51=1)),AND($V$8="THRESHOLD_GE",IF(ISNUMBER(BA51),BA51,0)&gt;=$V$11),AND($V$8="THRESHOLD_GT",IF(ISNUMBER(BA51),BA51,0)&gt;$V$11),AND($V$8="THRESHOLD_LE",IF(ISNUMBER(BA51),BA51,0)&lt;=$V$11),AND($V$8="THRESHOLD_LT",IF(ISNUMBER(BA51),BA51,0)&lt;$V$11),AND($V$8="CHANGE_PCT_GE",IF(IF(ISNUMBER(CF51),CF51,0)=0,IF(ISNUMBER(BA51),BA51,0)&gt;0,(IF(ISNUMBER(BA51),BA51,0)-IF(ISNUMBER(CF51),CF51,0))/ABS(IF(ISNUMBER(CF51),CF51,0))&gt;=$V$11)),AND($V$8="CHANGE_ABS_GE",ABS(IF(ISNUMBER(BA51),BA51,0)-IF(ISNUMBER(CF51),CF51,0))&gt;=$V$11),AND($V$8="COUNT_LT",IF(ISNUMBER(BA51),BA51,0)&lt;$V$11),AND($V$8="COUNT_LE",IF(ISNUMBER(BA51),BA51,0)&lt;=$V$11),AND($V$8="AND_YES",OR(LOWER(LEFT(BA51&amp;"",2))="да",BA51=1),OR(LOWER(LEFT(CF51&amp;"",2))="да",CF51=1)),AND($V$8="OR_YES",OR(OR(LOWER(LEFT(BA51&amp;"",2))="да",BA51=1),OR(LOWER(LEFT(CF51&amp;"",2))="да",CF51=1)))),$V$14,$V$15))))))))))</f>
        <v/>
      </c>
      <c r="W51" s="70" t="str">
        <f>IF($A51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51="#FIELD",BB51="",AND(OR($W$8="CHANGE_PCT_GE",$W$8="CHANGE_ABS_GE",$W$8="COUNT_FLAG_RULE",$W$8="AND_YES",$W$8="OR_YES"),OR(CG51="#FIELD",CG51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51)))),IF($W$18="LOW_MU",MAX(Настройки!$B$14,$W$16),IF($W$18="NEUTRAL",Настройки!$B$15,IF($W$18="IGNORE","IGNORE",IF(OR(BB51="#FIELD",CG51="#FIELD"),"Поле не найдено","Недостаточно данных")))),IF($W$8="SIGMOID_INC",MAX(Настройки!$B$14,$W$16+($W$17-$W$16)/(1+EXP(-$W$12*(IF(ISNUMBER(BB51),BB51,0)-$W$11)))),IF($W$8="SIGMOID_DEC",MAX(Настройки!$B$14,$W$16+($W$17-$W$16)/(1+EXP($W$12*(IF(ISNUMBER(BB51),BB51,0)-$W$11)))),IF($W$8="TOP_PERCENT",IF((COUNTIF(INDEX(Данные!$A$7:$CV$106,0,MATCH($W$9,Данные!$A$6:$CV$6,0)),"&gt;"&amp;IF(ISNUMBER(BB51),BB51,0))+COUNTIFS(INDEX(Данные!$A$7:$CV$106,0,MATCH($W$9,Данные!$A$6:$CV$6,0)),IF(ISNUMBER(BB51),BB51,0),Данные!$A$7:$A$106,"&lt;"&amp;$A51)+1)/COUNT(INDEX(Данные!$A$7:$CV$106,0,MATCH($W$9,Данные!$A$6:$CV$6,0)))&lt;=$W$11,$W$14,$W$15),IF($W$8="MANUAL_MU",MAX(Настройки!$B$14,MIN(1,IF(ISNUMBER(BB51),BB51,0))),IF($W$8="COUNT_FLAG_RULE",IF(IF(ISNUMBER(BB51),BB51,0)&lt;=$W$11,$W$14,IF(IF(ISNUMBER(BB51),BB51,0)&gt;=$W$12,$W$15,IF(OR(LOWER(LEFT(CG51&amp;"",2))="да",CG51=1),$W$13,$W$15))),IF(OR(AND($W$8="YES_NO",OR(LOWER(LEFT(BB51&amp;"",2))="да",BB51=1)),AND($W$8="THRESHOLD_GE",IF(ISNUMBER(BB51),BB51,0)&gt;=$W$11),AND($W$8="THRESHOLD_GT",IF(ISNUMBER(BB51),BB51,0)&gt;$W$11),AND($W$8="THRESHOLD_LE",IF(ISNUMBER(BB51),BB51,0)&lt;=$W$11),AND($W$8="THRESHOLD_LT",IF(ISNUMBER(BB51),BB51,0)&lt;$W$11),AND($W$8="CHANGE_PCT_GE",IF(IF(ISNUMBER(CG51),CG51,0)=0,IF(ISNUMBER(BB51),BB51,0)&gt;0,(IF(ISNUMBER(BB51),BB51,0)-IF(ISNUMBER(CG51),CG51,0))/ABS(IF(ISNUMBER(CG51),CG51,0))&gt;=$W$11)),AND($W$8="CHANGE_ABS_GE",ABS(IF(ISNUMBER(BB51),BB51,0)-IF(ISNUMBER(CG51),CG51,0))&gt;=$W$11),AND($W$8="COUNT_LT",IF(ISNUMBER(BB51),BB51,0)&lt;$W$11),AND($W$8="COUNT_LE",IF(ISNUMBER(BB51),BB51,0)&lt;=$W$11),AND($W$8="AND_YES",OR(LOWER(LEFT(BB51&amp;"",2))="да",BB51=1),OR(LOWER(LEFT(CG51&amp;"",2))="да",CG51=1)),AND($W$8="OR_YES",OR(OR(LOWER(LEFT(BB51&amp;"",2))="да",BB51=1),OR(LOWER(LEFT(CG51&amp;"",2))="да",CG51=1)))),$W$14,$W$15))))))))))</f>
        <v/>
      </c>
      <c r="X51" s="70" t="str">
        <f>IF($A51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51="#FIELD",BC51="",AND(OR($X$8="CHANGE_PCT_GE",$X$8="CHANGE_ABS_GE",$X$8="COUNT_FLAG_RULE",$X$8="AND_YES",$X$8="OR_YES"),OR(CH51="#FIELD",CH51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51)))),IF($X$18="LOW_MU",MAX(Настройки!$B$14,$X$16),IF($X$18="NEUTRAL",Настройки!$B$15,IF($X$18="IGNORE","IGNORE",IF(OR(BC51="#FIELD",CH51="#FIELD"),"Поле не найдено","Недостаточно данных")))),IF($X$8="SIGMOID_INC",MAX(Настройки!$B$14,$X$16+($X$17-$X$16)/(1+EXP(-$X$12*(IF(ISNUMBER(BC51),BC51,0)-$X$11)))),IF($X$8="SIGMOID_DEC",MAX(Настройки!$B$14,$X$16+($X$17-$X$16)/(1+EXP($X$12*(IF(ISNUMBER(BC51),BC51,0)-$X$11)))),IF($X$8="TOP_PERCENT",IF((COUNTIF(INDEX(Данные!$A$7:$CV$106,0,MATCH($X$9,Данные!$A$6:$CV$6,0)),"&gt;"&amp;IF(ISNUMBER(BC51),BC51,0))+COUNTIFS(INDEX(Данные!$A$7:$CV$106,0,MATCH($X$9,Данные!$A$6:$CV$6,0)),IF(ISNUMBER(BC51),BC51,0),Данные!$A$7:$A$106,"&lt;"&amp;$A51)+1)/COUNT(INDEX(Данные!$A$7:$CV$106,0,MATCH($X$9,Данные!$A$6:$CV$6,0)))&lt;=$X$11,$X$14,$X$15),IF($X$8="MANUAL_MU",MAX(Настройки!$B$14,MIN(1,IF(ISNUMBER(BC51),BC51,0))),IF($X$8="COUNT_FLAG_RULE",IF(IF(ISNUMBER(BC51),BC51,0)&lt;=$X$11,$X$14,IF(IF(ISNUMBER(BC51),BC51,0)&gt;=$X$12,$X$15,IF(OR(LOWER(LEFT(CH51&amp;"",2))="да",CH51=1),$X$13,$X$15))),IF(OR(AND($X$8="YES_NO",OR(LOWER(LEFT(BC51&amp;"",2))="да",BC51=1)),AND($X$8="THRESHOLD_GE",IF(ISNUMBER(BC51),BC51,0)&gt;=$X$11),AND($X$8="THRESHOLD_GT",IF(ISNUMBER(BC51),BC51,0)&gt;$X$11),AND($X$8="THRESHOLD_LE",IF(ISNUMBER(BC51),BC51,0)&lt;=$X$11),AND($X$8="THRESHOLD_LT",IF(ISNUMBER(BC51),BC51,0)&lt;$X$11),AND($X$8="CHANGE_PCT_GE",IF(IF(ISNUMBER(CH51),CH51,0)=0,IF(ISNUMBER(BC51),BC51,0)&gt;0,(IF(ISNUMBER(BC51),BC51,0)-IF(ISNUMBER(CH51),CH51,0))/ABS(IF(ISNUMBER(CH51),CH51,0))&gt;=$X$11)),AND($X$8="CHANGE_ABS_GE",ABS(IF(ISNUMBER(BC51),BC51,0)-IF(ISNUMBER(CH51),CH51,0))&gt;=$X$11),AND($X$8="COUNT_LT",IF(ISNUMBER(BC51),BC51,0)&lt;$X$11),AND($X$8="COUNT_LE",IF(ISNUMBER(BC51),BC51,0)&lt;=$X$11),AND($X$8="AND_YES",OR(LOWER(LEFT(BC51&amp;"",2))="да",BC51=1),OR(LOWER(LEFT(CH51&amp;"",2))="да",CH51=1)),AND($X$8="OR_YES",OR(OR(LOWER(LEFT(BC51&amp;"",2))="да",BC51=1),OR(LOWER(LEFT(CH51&amp;"",2))="да",CH51=1)))),$X$14,$X$15))))))))))</f>
        <v/>
      </c>
      <c r="Y51" s="70" t="str">
        <f>IF($A51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51="#FIELD",BD51="",AND(OR($Y$8="CHANGE_PCT_GE",$Y$8="CHANGE_ABS_GE",$Y$8="COUNT_FLAG_RULE",$Y$8="AND_YES",$Y$8="OR_YES"),OR(CI51="#FIELD",CI51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51)))),IF($Y$18="LOW_MU",MAX(Настройки!$B$14,$Y$16),IF($Y$18="NEUTRAL",Настройки!$B$15,IF($Y$18="IGNORE","IGNORE",IF(OR(BD51="#FIELD",CI51="#FIELD"),"Поле не найдено","Недостаточно данных")))),IF($Y$8="SIGMOID_INC",MAX(Настройки!$B$14,$Y$16+($Y$17-$Y$16)/(1+EXP(-$Y$12*(IF(ISNUMBER(BD51),BD51,0)-$Y$11)))),IF($Y$8="SIGMOID_DEC",MAX(Настройки!$B$14,$Y$16+($Y$17-$Y$16)/(1+EXP($Y$12*(IF(ISNUMBER(BD51),BD51,0)-$Y$11)))),IF($Y$8="TOP_PERCENT",IF((COUNTIF(INDEX(Данные!$A$7:$CV$106,0,MATCH($Y$9,Данные!$A$6:$CV$6,0)),"&gt;"&amp;IF(ISNUMBER(BD51),BD51,0))+COUNTIFS(INDEX(Данные!$A$7:$CV$106,0,MATCH($Y$9,Данные!$A$6:$CV$6,0)),IF(ISNUMBER(BD51),BD51,0),Данные!$A$7:$A$106,"&lt;"&amp;$A51)+1)/COUNT(INDEX(Данные!$A$7:$CV$106,0,MATCH($Y$9,Данные!$A$6:$CV$6,0)))&lt;=$Y$11,$Y$14,$Y$15),IF($Y$8="MANUAL_MU",MAX(Настройки!$B$14,MIN(1,IF(ISNUMBER(BD51),BD51,0))),IF($Y$8="COUNT_FLAG_RULE",IF(IF(ISNUMBER(BD51),BD51,0)&lt;=$Y$11,$Y$14,IF(IF(ISNUMBER(BD51),BD51,0)&gt;=$Y$12,$Y$15,IF(OR(LOWER(LEFT(CI51&amp;"",2))="да",CI51=1),$Y$13,$Y$15))),IF(OR(AND($Y$8="YES_NO",OR(LOWER(LEFT(BD51&amp;"",2))="да",BD51=1)),AND($Y$8="THRESHOLD_GE",IF(ISNUMBER(BD51),BD51,0)&gt;=$Y$11),AND($Y$8="THRESHOLD_GT",IF(ISNUMBER(BD51),BD51,0)&gt;$Y$11),AND($Y$8="THRESHOLD_LE",IF(ISNUMBER(BD51),BD51,0)&lt;=$Y$11),AND($Y$8="THRESHOLD_LT",IF(ISNUMBER(BD51),BD51,0)&lt;$Y$11),AND($Y$8="CHANGE_PCT_GE",IF(IF(ISNUMBER(CI51),CI51,0)=0,IF(ISNUMBER(BD51),BD51,0)&gt;0,(IF(ISNUMBER(BD51),BD51,0)-IF(ISNUMBER(CI51),CI51,0))/ABS(IF(ISNUMBER(CI51),CI51,0))&gt;=$Y$11)),AND($Y$8="CHANGE_ABS_GE",ABS(IF(ISNUMBER(BD51),BD51,0)-IF(ISNUMBER(CI51),CI51,0))&gt;=$Y$11),AND($Y$8="COUNT_LT",IF(ISNUMBER(BD51),BD51,0)&lt;$Y$11),AND($Y$8="COUNT_LE",IF(ISNUMBER(BD51),BD51,0)&lt;=$Y$11),AND($Y$8="AND_YES",OR(LOWER(LEFT(BD51&amp;"",2))="да",BD51=1),OR(LOWER(LEFT(CI51&amp;"",2))="да",CI51=1)),AND($Y$8="OR_YES",OR(OR(LOWER(LEFT(BD51&amp;"",2))="да",BD51=1),OR(LOWER(LEFT(CI51&amp;"",2))="да",CI51=1)))),$Y$14,$Y$15))))))))))</f>
        <v/>
      </c>
      <c r="Z51" s="70" t="str">
        <f>IF($A51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51="#FIELD",BE51="",AND(OR($Z$8="CHANGE_PCT_GE",$Z$8="CHANGE_ABS_GE",$Z$8="COUNT_FLAG_RULE",$Z$8="AND_YES",$Z$8="OR_YES"),OR(CJ51="#FIELD",CJ51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51)))),IF($Z$18="LOW_MU",MAX(Настройки!$B$14,$Z$16),IF($Z$18="NEUTRAL",Настройки!$B$15,IF($Z$18="IGNORE","IGNORE",IF(OR(BE51="#FIELD",CJ51="#FIELD"),"Поле не найдено","Недостаточно данных")))),IF($Z$8="SIGMOID_INC",MAX(Настройки!$B$14,$Z$16+($Z$17-$Z$16)/(1+EXP(-$Z$12*(IF(ISNUMBER(BE51),BE51,0)-$Z$11)))),IF($Z$8="SIGMOID_DEC",MAX(Настройки!$B$14,$Z$16+($Z$17-$Z$16)/(1+EXP($Z$12*(IF(ISNUMBER(BE51),BE51,0)-$Z$11)))),IF($Z$8="TOP_PERCENT",IF((COUNTIF(INDEX(Данные!$A$7:$CV$106,0,MATCH($Z$9,Данные!$A$6:$CV$6,0)),"&gt;"&amp;IF(ISNUMBER(BE51),BE51,0))+COUNTIFS(INDEX(Данные!$A$7:$CV$106,0,MATCH($Z$9,Данные!$A$6:$CV$6,0)),IF(ISNUMBER(BE51),BE51,0),Данные!$A$7:$A$106,"&lt;"&amp;$A51)+1)/COUNT(INDEX(Данные!$A$7:$CV$106,0,MATCH($Z$9,Данные!$A$6:$CV$6,0)))&lt;=$Z$11,$Z$14,$Z$15),IF($Z$8="MANUAL_MU",MAX(Настройки!$B$14,MIN(1,IF(ISNUMBER(BE51),BE51,0))),IF($Z$8="COUNT_FLAG_RULE",IF(IF(ISNUMBER(BE51),BE51,0)&lt;=$Z$11,$Z$14,IF(IF(ISNUMBER(BE51),BE51,0)&gt;=$Z$12,$Z$15,IF(OR(LOWER(LEFT(CJ51&amp;"",2))="да",CJ51=1),$Z$13,$Z$15))),IF(OR(AND($Z$8="YES_NO",OR(LOWER(LEFT(BE51&amp;"",2))="да",BE51=1)),AND($Z$8="THRESHOLD_GE",IF(ISNUMBER(BE51),BE51,0)&gt;=$Z$11),AND($Z$8="THRESHOLD_GT",IF(ISNUMBER(BE51),BE51,0)&gt;$Z$11),AND($Z$8="THRESHOLD_LE",IF(ISNUMBER(BE51),BE51,0)&lt;=$Z$11),AND($Z$8="THRESHOLD_LT",IF(ISNUMBER(BE51),BE51,0)&lt;$Z$11),AND($Z$8="CHANGE_PCT_GE",IF(IF(ISNUMBER(CJ51),CJ51,0)=0,IF(ISNUMBER(BE51),BE51,0)&gt;0,(IF(ISNUMBER(BE51),BE51,0)-IF(ISNUMBER(CJ51),CJ51,0))/ABS(IF(ISNUMBER(CJ51),CJ51,0))&gt;=$Z$11)),AND($Z$8="CHANGE_ABS_GE",ABS(IF(ISNUMBER(BE51),BE51,0)-IF(ISNUMBER(CJ51),CJ51,0))&gt;=$Z$11),AND($Z$8="COUNT_LT",IF(ISNUMBER(BE51),BE51,0)&lt;$Z$11),AND($Z$8="COUNT_LE",IF(ISNUMBER(BE51),BE51,0)&lt;=$Z$11),AND($Z$8="AND_YES",OR(LOWER(LEFT(BE51&amp;"",2))="да",BE51=1),OR(LOWER(LEFT(CJ51&amp;"",2))="да",CJ51=1)),AND($Z$8="OR_YES",OR(OR(LOWER(LEFT(BE51&amp;"",2))="да",BE51=1),OR(LOWER(LEFT(CJ51&amp;"",2))="да",CJ51=1)))),$Z$14,$Z$15))))))))))</f>
        <v/>
      </c>
      <c r="AA51" s="70" t="str">
        <f>IF($A51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51="#FIELD",BF51="",AND(OR($AA$8="CHANGE_PCT_GE",$AA$8="CHANGE_ABS_GE",$AA$8="COUNT_FLAG_RULE",$AA$8="AND_YES",$AA$8="OR_YES"),OR(CK51="#FIELD",CK51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51)))),IF($AA$18="LOW_MU",MAX(Настройки!$B$14,$AA$16),IF($AA$18="NEUTRAL",Настройки!$B$15,IF($AA$18="IGNORE","IGNORE",IF(OR(BF51="#FIELD",CK51="#FIELD"),"Поле не найдено","Недостаточно данных")))),IF($AA$8="SIGMOID_INC",MAX(Настройки!$B$14,$AA$16+($AA$17-$AA$16)/(1+EXP(-$AA$12*(IF(ISNUMBER(BF51),BF51,0)-$AA$11)))),IF($AA$8="SIGMOID_DEC",MAX(Настройки!$B$14,$AA$16+($AA$17-$AA$16)/(1+EXP($AA$12*(IF(ISNUMBER(BF51),BF51,0)-$AA$11)))),IF($AA$8="TOP_PERCENT",IF((COUNTIF(INDEX(Данные!$A$7:$CV$106,0,MATCH($AA$9,Данные!$A$6:$CV$6,0)),"&gt;"&amp;IF(ISNUMBER(BF51),BF51,0))+COUNTIFS(INDEX(Данные!$A$7:$CV$106,0,MATCH($AA$9,Данные!$A$6:$CV$6,0)),IF(ISNUMBER(BF51),BF51,0),Данные!$A$7:$A$106,"&lt;"&amp;$A51)+1)/COUNT(INDEX(Данные!$A$7:$CV$106,0,MATCH($AA$9,Данные!$A$6:$CV$6,0)))&lt;=$AA$11,$AA$14,$AA$15),IF($AA$8="MANUAL_MU",MAX(Настройки!$B$14,MIN(1,IF(ISNUMBER(BF51),BF51,0))),IF($AA$8="COUNT_FLAG_RULE",IF(IF(ISNUMBER(BF51),BF51,0)&lt;=$AA$11,$AA$14,IF(IF(ISNUMBER(BF51),BF51,0)&gt;=$AA$12,$AA$15,IF(OR(LOWER(LEFT(CK51&amp;"",2))="да",CK51=1),$AA$13,$AA$15))),IF(OR(AND($AA$8="YES_NO",OR(LOWER(LEFT(BF51&amp;"",2))="да",BF51=1)),AND($AA$8="THRESHOLD_GE",IF(ISNUMBER(BF51),BF51,0)&gt;=$AA$11),AND($AA$8="THRESHOLD_GT",IF(ISNUMBER(BF51),BF51,0)&gt;$AA$11),AND($AA$8="THRESHOLD_LE",IF(ISNUMBER(BF51),BF51,0)&lt;=$AA$11),AND($AA$8="THRESHOLD_LT",IF(ISNUMBER(BF51),BF51,0)&lt;$AA$11),AND($AA$8="CHANGE_PCT_GE",IF(IF(ISNUMBER(CK51),CK51,0)=0,IF(ISNUMBER(BF51),BF51,0)&gt;0,(IF(ISNUMBER(BF51),BF51,0)-IF(ISNUMBER(CK51),CK51,0))/ABS(IF(ISNUMBER(CK51),CK51,0))&gt;=$AA$11)),AND($AA$8="CHANGE_ABS_GE",ABS(IF(ISNUMBER(BF51),BF51,0)-IF(ISNUMBER(CK51),CK51,0))&gt;=$AA$11),AND($AA$8="COUNT_LT",IF(ISNUMBER(BF51),BF51,0)&lt;$AA$11),AND($AA$8="COUNT_LE",IF(ISNUMBER(BF51),BF51,0)&lt;=$AA$11),AND($AA$8="AND_YES",OR(LOWER(LEFT(BF51&amp;"",2))="да",BF51=1),OR(LOWER(LEFT(CK51&amp;"",2))="да",CK51=1)),AND($AA$8="OR_YES",OR(OR(LOWER(LEFT(BF51&amp;"",2))="да",BF51=1),OR(LOWER(LEFT(CK51&amp;"",2))="да",CK51=1)))),$AA$14,$AA$15))))))))))</f>
        <v/>
      </c>
      <c r="AB51" s="70" t="str">
        <f>IF($A51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51="#FIELD",BG51="",AND(OR($AB$8="CHANGE_PCT_GE",$AB$8="CHANGE_ABS_GE",$AB$8="COUNT_FLAG_RULE",$AB$8="AND_YES",$AB$8="OR_YES"),OR(CL51="#FIELD",CL51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51)))),IF($AB$18="LOW_MU",MAX(Настройки!$B$14,$AB$16),IF($AB$18="NEUTRAL",Настройки!$B$15,IF($AB$18="IGNORE","IGNORE",IF(OR(BG51="#FIELD",CL51="#FIELD"),"Поле не найдено","Недостаточно данных")))),IF($AB$8="SIGMOID_INC",MAX(Настройки!$B$14,$AB$16+($AB$17-$AB$16)/(1+EXP(-$AB$12*(IF(ISNUMBER(BG51),BG51,0)-$AB$11)))),IF($AB$8="SIGMOID_DEC",MAX(Настройки!$B$14,$AB$16+($AB$17-$AB$16)/(1+EXP($AB$12*(IF(ISNUMBER(BG51),BG51,0)-$AB$11)))),IF($AB$8="TOP_PERCENT",IF((COUNTIF(INDEX(Данные!$A$7:$CV$106,0,MATCH($AB$9,Данные!$A$6:$CV$6,0)),"&gt;"&amp;IF(ISNUMBER(BG51),BG51,0))+COUNTIFS(INDEX(Данные!$A$7:$CV$106,0,MATCH($AB$9,Данные!$A$6:$CV$6,0)),IF(ISNUMBER(BG51),BG51,0),Данные!$A$7:$A$106,"&lt;"&amp;$A51)+1)/COUNT(INDEX(Данные!$A$7:$CV$106,0,MATCH($AB$9,Данные!$A$6:$CV$6,0)))&lt;=$AB$11,$AB$14,$AB$15),IF($AB$8="MANUAL_MU",MAX(Настройки!$B$14,MIN(1,IF(ISNUMBER(BG51),BG51,0))),IF($AB$8="COUNT_FLAG_RULE",IF(IF(ISNUMBER(BG51),BG51,0)&lt;=$AB$11,$AB$14,IF(IF(ISNUMBER(BG51),BG51,0)&gt;=$AB$12,$AB$15,IF(OR(LOWER(LEFT(CL51&amp;"",2))="да",CL51=1),$AB$13,$AB$15))),IF(OR(AND($AB$8="YES_NO",OR(LOWER(LEFT(BG51&amp;"",2))="да",BG51=1)),AND($AB$8="THRESHOLD_GE",IF(ISNUMBER(BG51),BG51,0)&gt;=$AB$11),AND($AB$8="THRESHOLD_GT",IF(ISNUMBER(BG51),BG51,0)&gt;$AB$11),AND($AB$8="THRESHOLD_LE",IF(ISNUMBER(BG51),BG51,0)&lt;=$AB$11),AND($AB$8="THRESHOLD_LT",IF(ISNUMBER(BG51),BG51,0)&lt;$AB$11),AND($AB$8="CHANGE_PCT_GE",IF(IF(ISNUMBER(CL51),CL51,0)=0,IF(ISNUMBER(BG51),BG51,0)&gt;0,(IF(ISNUMBER(BG51),BG51,0)-IF(ISNUMBER(CL51),CL51,0))/ABS(IF(ISNUMBER(CL51),CL51,0))&gt;=$AB$11)),AND($AB$8="CHANGE_ABS_GE",ABS(IF(ISNUMBER(BG51),BG51,0)-IF(ISNUMBER(CL51),CL51,0))&gt;=$AB$11),AND($AB$8="COUNT_LT",IF(ISNUMBER(BG51),BG51,0)&lt;$AB$11),AND($AB$8="COUNT_LE",IF(ISNUMBER(BG51),BG51,0)&lt;=$AB$11),AND($AB$8="AND_YES",OR(LOWER(LEFT(BG51&amp;"",2))="да",BG51=1),OR(LOWER(LEFT(CL51&amp;"",2))="да",CL51=1)),AND($AB$8="OR_YES",OR(OR(LOWER(LEFT(BG51&amp;"",2))="да",BG51=1),OR(LOWER(LEFT(CL51&amp;"",2))="да",CL51=1)))),$AB$14,$AB$15))))))))))</f>
        <v/>
      </c>
      <c r="AC51" s="70" t="str">
        <f>IF($A51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51="#FIELD",BH51="",AND(OR($AC$8="CHANGE_PCT_GE",$AC$8="CHANGE_ABS_GE",$AC$8="COUNT_FLAG_RULE",$AC$8="AND_YES",$AC$8="OR_YES"),OR(CM51="#FIELD",CM51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51)))),IF($AC$18="LOW_MU",MAX(Настройки!$B$14,$AC$16),IF($AC$18="NEUTRAL",Настройки!$B$15,IF($AC$18="IGNORE","IGNORE",IF(OR(BH51="#FIELD",CM51="#FIELD"),"Поле не найдено","Недостаточно данных")))),IF($AC$8="SIGMOID_INC",MAX(Настройки!$B$14,$AC$16+($AC$17-$AC$16)/(1+EXP(-$AC$12*(IF(ISNUMBER(BH51),BH51,0)-$AC$11)))),IF($AC$8="SIGMOID_DEC",MAX(Настройки!$B$14,$AC$16+($AC$17-$AC$16)/(1+EXP($AC$12*(IF(ISNUMBER(BH51),BH51,0)-$AC$11)))),IF($AC$8="TOP_PERCENT",IF((COUNTIF(INDEX(Данные!$A$7:$CV$106,0,MATCH($AC$9,Данные!$A$6:$CV$6,0)),"&gt;"&amp;IF(ISNUMBER(BH51),BH51,0))+COUNTIFS(INDEX(Данные!$A$7:$CV$106,0,MATCH($AC$9,Данные!$A$6:$CV$6,0)),IF(ISNUMBER(BH51),BH51,0),Данные!$A$7:$A$106,"&lt;"&amp;$A51)+1)/COUNT(INDEX(Данные!$A$7:$CV$106,0,MATCH($AC$9,Данные!$A$6:$CV$6,0)))&lt;=$AC$11,$AC$14,$AC$15),IF($AC$8="MANUAL_MU",MAX(Настройки!$B$14,MIN(1,IF(ISNUMBER(BH51),BH51,0))),IF($AC$8="COUNT_FLAG_RULE",IF(IF(ISNUMBER(BH51),BH51,0)&lt;=$AC$11,$AC$14,IF(IF(ISNUMBER(BH51),BH51,0)&gt;=$AC$12,$AC$15,IF(OR(LOWER(LEFT(CM51&amp;"",2))="да",CM51=1),$AC$13,$AC$15))),IF(OR(AND($AC$8="YES_NO",OR(LOWER(LEFT(BH51&amp;"",2))="да",BH51=1)),AND($AC$8="THRESHOLD_GE",IF(ISNUMBER(BH51),BH51,0)&gt;=$AC$11),AND($AC$8="THRESHOLD_GT",IF(ISNUMBER(BH51),BH51,0)&gt;$AC$11),AND($AC$8="THRESHOLD_LE",IF(ISNUMBER(BH51),BH51,0)&lt;=$AC$11),AND($AC$8="THRESHOLD_LT",IF(ISNUMBER(BH51),BH51,0)&lt;$AC$11),AND($AC$8="CHANGE_PCT_GE",IF(IF(ISNUMBER(CM51),CM51,0)=0,IF(ISNUMBER(BH51),BH51,0)&gt;0,(IF(ISNUMBER(BH51),BH51,0)-IF(ISNUMBER(CM51),CM51,0))/ABS(IF(ISNUMBER(CM51),CM51,0))&gt;=$AC$11)),AND($AC$8="CHANGE_ABS_GE",ABS(IF(ISNUMBER(BH51),BH51,0)-IF(ISNUMBER(CM51),CM51,0))&gt;=$AC$11),AND($AC$8="COUNT_LT",IF(ISNUMBER(BH51),BH51,0)&lt;$AC$11),AND($AC$8="COUNT_LE",IF(ISNUMBER(BH51),BH51,0)&lt;=$AC$11),AND($AC$8="AND_YES",OR(LOWER(LEFT(BH51&amp;"",2))="да",BH51=1),OR(LOWER(LEFT(CM51&amp;"",2))="да",CM51=1)),AND($AC$8="OR_YES",OR(OR(LOWER(LEFT(BH51&amp;"",2))="да",BH51=1),OR(LOWER(LEFT(CM51&amp;"",2))="да",CM51=1)))),$AC$14,$AC$15))))))))))</f>
        <v/>
      </c>
      <c r="AD51" s="70" t="str">
        <f>IF($A51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51="#FIELD",BI51="",AND(OR($AD$8="CHANGE_PCT_GE",$AD$8="CHANGE_ABS_GE",$AD$8="COUNT_FLAG_RULE",$AD$8="AND_YES",$AD$8="OR_YES"),OR(CN51="#FIELD",CN51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51)))),IF($AD$18="LOW_MU",MAX(Настройки!$B$14,$AD$16),IF($AD$18="NEUTRAL",Настройки!$B$15,IF($AD$18="IGNORE","IGNORE",IF(OR(BI51="#FIELD",CN51="#FIELD"),"Поле не найдено","Недостаточно данных")))),IF($AD$8="SIGMOID_INC",MAX(Настройки!$B$14,$AD$16+($AD$17-$AD$16)/(1+EXP(-$AD$12*(IF(ISNUMBER(BI51),BI51,0)-$AD$11)))),IF($AD$8="SIGMOID_DEC",MAX(Настройки!$B$14,$AD$16+($AD$17-$AD$16)/(1+EXP($AD$12*(IF(ISNUMBER(BI51),BI51,0)-$AD$11)))),IF($AD$8="TOP_PERCENT",IF((COUNTIF(INDEX(Данные!$A$7:$CV$106,0,MATCH($AD$9,Данные!$A$6:$CV$6,0)),"&gt;"&amp;IF(ISNUMBER(BI51),BI51,0))+COUNTIFS(INDEX(Данные!$A$7:$CV$106,0,MATCH($AD$9,Данные!$A$6:$CV$6,0)),IF(ISNUMBER(BI51),BI51,0),Данные!$A$7:$A$106,"&lt;"&amp;$A51)+1)/COUNT(INDEX(Данные!$A$7:$CV$106,0,MATCH($AD$9,Данные!$A$6:$CV$6,0)))&lt;=$AD$11,$AD$14,$AD$15),IF($AD$8="MANUAL_MU",MAX(Настройки!$B$14,MIN(1,IF(ISNUMBER(BI51),BI51,0))),IF($AD$8="COUNT_FLAG_RULE",IF(IF(ISNUMBER(BI51),BI51,0)&lt;=$AD$11,$AD$14,IF(IF(ISNUMBER(BI51),BI51,0)&gt;=$AD$12,$AD$15,IF(OR(LOWER(LEFT(CN51&amp;"",2))="да",CN51=1),$AD$13,$AD$15))),IF(OR(AND($AD$8="YES_NO",OR(LOWER(LEFT(BI51&amp;"",2))="да",BI51=1)),AND($AD$8="THRESHOLD_GE",IF(ISNUMBER(BI51),BI51,0)&gt;=$AD$11),AND($AD$8="THRESHOLD_GT",IF(ISNUMBER(BI51),BI51,0)&gt;$AD$11),AND($AD$8="THRESHOLD_LE",IF(ISNUMBER(BI51),BI51,0)&lt;=$AD$11),AND($AD$8="THRESHOLD_LT",IF(ISNUMBER(BI51),BI51,0)&lt;$AD$11),AND($AD$8="CHANGE_PCT_GE",IF(IF(ISNUMBER(CN51),CN51,0)=0,IF(ISNUMBER(BI51),BI51,0)&gt;0,(IF(ISNUMBER(BI51),BI51,0)-IF(ISNUMBER(CN51),CN51,0))/ABS(IF(ISNUMBER(CN51),CN51,0))&gt;=$AD$11)),AND($AD$8="CHANGE_ABS_GE",ABS(IF(ISNUMBER(BI51),BI51,0)-IF(ISNUMBER(CN51),CN51,0))&gt;=$AD$11),AND($AD$8="COUNT_LT",IF(ISNUMBER(BI51),BI51,0)&lt;$AD$11),AND($AD$8="COUNT_LE",IF(ISNUMBER(BI51),BI51,0)&lt;=$AD$11),AND($AD$8="AND_YES",OR(LOWER(LEFT(BI51&amp;"",2))="да",BI51=1),OR(LOWER(LEFT(CN51&amp;"",2))="да",CN51=1)),AND($AD$8="OR_YES",OR(OR(LOWER(LEFT(BI51&amp;"",2))="да",BI51=1),OR(LOWER(LEFT(CN51&amp;"",2))="да",CN51=1)))),$AD$14,$AD$15))))))))))</f>
        <v/>
      </c>
      <c r="AE51" s="71" t="str">
        <f>IF($A51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51="#FIELD",BJ51="",AND(OR($AE$8="CHANGE_PCT_GE",$AE$8="CHANGE_ABS_GE",$AE$8="COUNT_FLAG_RULE",$AE$8="AND_YES",$AE$8="OR_YES"),OR(CO51="#FIELD",CO51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51)))),IF($AE$18="LOW_MU",MAX(Настройки!$B$14,$AE$16),IF($AE$18="NEUTRAL",Настройки!$B$15,IF($AE$18="IGNORE","IGNORE",IF(OR(BJ51="#FIELD",CO51="#FIELD"),"Поле не найдено","Недостаточно данных")))),IF($AE$8="SIGMOID_INC",MAX(Настройки!$B$14,$AE$16+($AE$17-$AE$16)/(1+EXP(-$AE$12*(IF(ISNUMBER(BJ51),BJ51,0)-$AE$11)))),IF($AE$8="SIGMOID_DEC",MAX(Настройки!$B$14,$AE$16+($AE$17-$AE$16)/(1+EXP($AE$12*(IF(ISNUMBER(BJ51),BJ51,0)-$AE$11)))),IF($AE$8="TOP_PERCENT",IF((COUNTIF(INDEX(Данные!$A$7:$CV$106,0,MATCH($AE$9,Данные!$A$6:$CV$6,0)),"&gt;"&amp;IF(ISNUMBER(BJ51),BJ51,0))+COUNTIFS(INDEX(Данные!$A$7:$CV$106,0,MATCH($AE$9,Данные!$A$6:$CV$6,0)),IF(ISNUMBER(BJ51),BJ51,0),Данные!$A$7:$A$106,"&lt;"&amp;$A51)+1)/COUNT(INDEX(Данные!$A$7:$CV$106,0,MATCH($AE$9,Данные!$A$6:$CV$6,0)))&lt;=$AE$11,$AE$14,$AE$15),IF($AE$8="MANUAL_MU",MAX(Настройки!$B$14,MIN(1,IF(ISNUMBER(BJ51),BJ51,0))),IF($AE$8="COUNT_FLAG_RULE",IF(IF(ISNUMBER(BJ51),BJ51,0)&lt;=$AE$11,$AE$14,IF(IF(ISNUMBER(BJ51),BJ51,0)&gt;=$AE$12,$AE$15,IF(OR(LOWER(LEFT(CO51&amp;"",2))="да",CO51=1),$AE$13,$AE$15))),IF(OR(AND($AE$8="YES_NO",OR(LOWER(LEFT(BJ51&amp;"",2))="да",BJ51=1)),AND($AE$8="THRESHOLD_GE",IF(ISNUMBER(BJ51),BJ51,0)&gt;=$AE$11),AND($AE$8="THRESHOLD_GT",IF(ISNUMBER(BJ51),BJ51,0)&gt;$AE$11),AND($AE$8="THRESHOLD_LE",IF(ISNUMBER(BJ51),BJ51,0)&lt;=$AE$11),AND($AE$8="THRESHOLD_LT",IF(ISNUMBER(BJ51),BJ51,0)&lt;$AE$11),AND($AE$8="CHANGE_PCT_GE",IF(IF(ISNUMBER(CO51),CO51,0)=0,IF(ISNUMBER(BJ51),BJ51,0)&gt;0,(IF(ISNUMBER(BJ51),BJ51,0)-IF(ISNUMBER(CO51),CO51,0))/ABS(IF(ISNUMBER(CO51),CO51,0))&gt;=$AE$11)),AND($AE$8="CHANGE_ABS_GE",ABS(IF(ISNUMBER(BJ51),BJ51,0)-IF(ISNUMBER(CO51),CO51,0))&gt;=$AE$11),AND($AE$8="COUNT_LT",IF(ISNUMBER(BJ51),BJ51,0)&lt;$AE$11),AND($AE$8="COUNT_LE",IF(ISNUMBER(BJ51),BJ51,0)&lt;=$AE$11),AND($AE$8="AND_YES",OR(LOWER(LEFT(BJ51&amp;"",2))="да",BJ51=1),OR(LOWER(LEFT(CO51&amp;"",2))="да",CO51=1)),AND($AE$8="OR_YES",OR(OR(LOWER(LEFT(BJ51&amp;"",2))="да",BJ51=1),OR(LOWER(LEFT(CO51&amp;"",2))="да",CO51=1)))),$AE$14,$AE$15))))))))))</f>
        <v/>
      </c>
      <c r="AF51" s="75"/>
      <c r="AG51" s="76" t="str">
        <f>IF($A51="","",IF($B$4&lt;&gt;"Да","",IF($B$9="","",IF(COUNTIF(Данные!$A$6:$CV$6,$B$9)=0,"#FIELD",INDEX(Данные!$A$7:$CV$106,ROW()-19,MATCH($B$9,Данные!$A$6:$CV$6,0))))))</f>
        <v/>
      </c>
      <c r="AH51" s="76" t="str">
        <f>IF($A51="","",IF($C$4&lt;&gt;"Да","",IF($C$9="","",IF(COUNTIF(Данные!$A$6:$CV$6,$C$9)=0,"#FIELD",INDEX(Данные!$A$7:$CV$106,ROW()-19,MATCH($C$9,Данные!$A$6:$CV$6,0))))))</f>
        <v/>
      </c>
      <c r="AI51" s="76" t="str">
        <f>IF($A51="","",IF($D$4&lt;&gt;"Да","",IF($D$9="","",IF(COUNTIF(Данные!$A$6:$CV$6,$D$9)=0,"#FIELD",INDEX(Данные!$A$7:$CV$106,ROW()-19,MATCH($D$9,Данные!$A$6:$CV$6,0))))))</f>
        <v/>
      </c>
      <c r="AJ51" s="76" t="str">
        <f>IF($A51="","",IF($E$4&lt;&gt;"Да","",IF($E$9="","",IF(COUNTIF(Данные!$A$6:$CV$6,$E$9)=0,"#FIELD",INDEX(Данные!$A$7:$CV$106,ROW()-19,MATCH($E$9,Данные!$A$6:$CV$6,0))))))</f>
        <v/>
      </c>
      <c r="AK51" s="76" t="str">
        <f>IF($A51="","",IF($F$4&lt;&gt;"Да","",IF($F$9="","",IF(COUNTIF(Данные!$A$6:$CV$6,$F$9)=0,"#FIELD",INDEX(Данные!$A$7:$CV$106,ROW()-19,MATCH($F$9,Данные!$A$6:$CV$6,0))))))</f>
        <v/>
      </c>
      <c r="AL51" s="76" t="str">
        <f>IF($A51="","",IF($G$4&lt;&gt;"Да","",IF($G$9="","",IF(COUNTIF(Данные!$A$6:$CV$6,$G$9)=0,"#FIELD",INDEX(Данные!$A$7:$CV$106,ROW()-19,MATCH($G$9,Данные!$A$6:$CV$6,0))))))</f>
        <v/>
      </c>
      <c r="AM51" s="76" t="str">
        <f>IF($A51="","",IF($H$4&lt;&gt;"Да","",IF($H$9="","",IF(COUNTIF(Данные!$A$6:$CV$6,$H$9)=0,"#FIELD",INDEX(Данные!$A$7:$CV$106,ROW()-19,MATCH($H$9,Данные!$A$6:$CV$6,0))))))</f>
        <v/>
      </c>
      <c r="AN51" s="76" t="str">
        <f>IF($A51="","",IF($I$4&lt;&gt;"Да","",IF($I$9="","",IF(COUNTIF(Данные!$A$6:$CV$6,$I$9)=0,"#FIELD",INDEX(Данные!$A$7:$CV$106,ROW()-19,MATCH($I$9,Данные!$A$6:$CV$6,0))))))</f>
        <v/>
      </c>
      <c r="AO51" s="76" t="str">
        <f>IF($A51="","",IF($J$4&lt;&gt;"Да","",IF($J$9="","",IF(COUNTIF(Данные!$A$6:$CV$6,$J$9)=0,"#FIELD",INDEX(Данные!$A$7:$CV$106,ROW()-19,MATCH($J$9,Данные!$A$6:$CV$6,0))))))</f>
        <v/>
      </c>
      <c r="AP51" s="76" t="str">
        <f>IF($A51="","",IF($K$4&lt;&gt;"Да","",IF($K$9="","",IF(COUNTIF(Данные!$A$6:$CV$6,$K$9)=0,"#FIELD",INDEX(Данные!$A$7:$CV$106,ROW()-19,MATCH($K$9,Данные!$A$6:$CV$6,0))))))</f>
        <v/>
      </c>
      <c r="AQ51" s="76" t="str">
        <f>IF($A51="","",IF($L$4&lt;&gt;"Да","",IF($L$9="","",IF(COUNTIF(Данные!$A$6:$CV$6,$L$9)=0,"#FIELD",INDEX(Данные!$A$7:$CV$106,ROW()-19,MATCH($L$9,Данные!$A$6:$CV$6,0))))))</f>
        <v/>
      </c>
      <c r="AR51" s="76" t="str">
        <f>IF($A51="","",IF($M$4&lt;&gt;"Да","",IF($M$9="","",IF(COUNTIF(Данные!$A$6:$CV$6,$M$9)=0,"#FIELD",INDEX(Данные!$A$7:$CV$106,ROW()-19,MATCH($M$9,Данные!$A$6:$CV$6,0))))))</f>
        <v/>
      </c>
      <c r="AS51" s="76" t="str">
        <f>IF($A51="","",IF($N$4&lt;&gt;"Да","",IF($N$9="","",IF(COUNTIF(Данные!$A$6:$CV$6,$N$9)=0,"#FIELD",INDEX(Данные!$A$7:$CV$106,ROW()-19,MATCH($N$9,Данные!$A$6:$CV$6,0))))))</f>
        <v/>
      </c>
      <c r="AT51" s="76" t="str">
        <f>IF($A51="","",IF($O$4&lt;&gt;"Да","",IF($O$9="","",IF(COUNTIF(Данные!$A$6:$CV$6,$O$9)=0,"#FIELD",INDEX(Данные!$A$7:$CV$106,ROW()-19,MATCH($O$9,Данные!$A$6:$CV$6,0))))))</f>
        <v/>
      </c>
      <c r="AU51" s="76" t="str">
        <f>IF($A51="","",IF($P$4&lt;&gt;"Да","",IF($P$9="","",IF(COUNTIF(Данные!$A$6:$CV$6,$P$9)=0,"#FIELD",INDEX(Данные!$A$7:$CV$106,ROW()-19,MATCH($P$9,Данные!$A$6:$CV$6,0))))))</f>
        <v/>
      </c>
      <c r="AV51" s="76" t="str">
        <f>IF($A51="","",IF($Q$4&lt;&gt;"Да","",IF($Q$9="","",IF(COUNTIF(Данные!$A$6:$CV$6,$Q$9)=0,"#FIELD",INDEX(Данные!$A$7:$CV$106,ROW()-19,MATCH($Q$9,Данные!$A$6:$CV$6,0))))))</f>
        <v/>
      </c>
      <c r="AW51" s="76" t="str">
        <f>IF($A51="","",IF($R$4&lt;&gt;"Да","",IF($R$9="","",IF(COUNTIF(Данные!$A$6:$CV$6,$R$9)=0,"#FIELD",INDEX(Данные!$A$7:$CV$106,ROW()-19,MATCH($R$9,Данные!$A$6:$CV$6,0))))))</f>
        <v/>
      </c>
      <c r="AX51" s="76" t="str">
        <f>IF($A51="","",IF($S$4&lt;&gt;"Да","",IF($S$9="","",IF(COUNTIF(Данные!$A$6:$CV$6,$S$9)=0,"#FIELD",INDEX(Данные!$A$7:$CV$106,ROW()-19,MATCH($S$9,Данные!$A$6:$CV$6,0))))))</f>
        <v/>
      </c>
      <c r="AY51" s="76" t="str">
        <f>IF($A51="","",IF($T$4&lt;&gt;"Да","",IF($T$9="","",IF(COUNTIF(Данные!$A$6:$CV$6,$T$9)=0,"#FIELD",INDEX(Данные!$A$7:$CV$106,ROW()-19,MATCH($T$9,Данные!$A$6:$CV$6,0))))))</f>
        <v/>
      </c>
      <c r="AZ51" s="76" t="str">
        <f>IF($A51="","",IF($U$4&lt;&gt;"Да","",IF($U$9="","",IF(COUNTIF(Данные!$A$6:$CV$6,$U$9)=0,"#FIELD",INDEX(Данные!$A$7:$CV$106,ROW()-19,MATCH($U$9,Данные!$A$6:$CV$6,0))))))</f>
        <v/>
      </c>
      <c r="BA51" s="76" t="str">
        <f>IF($A51="","",IF($V$4&lt;&gt;"Да","",IF($V$9="","",IF(COUNTIF(Данные!$A$6:$CV$6,$V$9)=0,"#FIELD",INDEX(Данные!$A$7:$CV$106,ROW()-19,MATCH($V$9,Данные!$A$6:$CV$6,0))))))</f>
        <v/>
      </c>
      <c r="BB51" s="76" t="str">
        <f>IF($A51="","",IF($W$4&lt;&gt;"Да","",IF($W$9="","",IF(COUNTIF(Данные!$A$6:$CV$6,$W$9)=0,"#FIELD",INDEX(Данные!$A$7:$CV$106,ROW()-19,MATCH($W$9,Данные!$A$6:$CV$6,0))))))</f>
        <v/>
      </c>
      <c r="BC51" s="76" t="str">
        <f>IF($A51="","",IF($X$4&lt;&gt;"Да","",IF($X$9="","",IF(COUNTIF(Данные!$A$6:$CV$6,$X$9)=0,"#FIELD",INDEX(Данные!$A$7:$CV$106,ROW()-19,MATCH($X$9,Данные!$A$6:$CV$6,0))))))</f>
        <v/>
      </c>
      <c r="BD51" s="76" t="str">
        <f>IF($A51="","",IF($Y$4&lt;&gt;"Да","",IF($Y$9="","",IF(COUNTIF(Данные!$A$6:$CV$6,$Y$9)=0,"#FIELD",INDEX(Данные!$A$7:$CV$106,ROW()-19,MATCH($Y$9,Данные!$A$6:$CV$6,0))))))</f>
        <v/>
      </c>
      <c r="BE51" s="76" t="str">
        <f>IF($A51="","",IF($Z$4&lt;&gt;"Да","",IF($Z$9="","",IF(COUNTIF(Данные!$A$6:$CV$6,$Z$9)=0,"#FIELD",INDEX(Данные!$A$7:$CV$106,ROW()-19,MATCH($Z$9,Данные!$A$6:$CV$6,0))))))</f>
        <v/>
      </c>
      <c r="BF51" s="76" t="str">
        <f>IF($A51="","",IF($AA$4&lt;&gt;"Да","",IF($AA$9="","",IF(COUNTIF(Данные!$A$6:$CV$6,$AA$9)=0,"#FIELD",INDEX(Данные!$A$7:$CV$106,ROW()-19,MATCH($AA$9,Данные!$A$6:$CV$6,0))))))</f>
        <v/>
      </c>
      <c r="BG51" s="76" t="str">
        <f>IF($A51="","",IF($AB$4&lt;&gt;"Да","",IF($AB$9="","",IF(COUNTIF(Данные!$A$6:$CV$6,$AB$9)=0,"#FIELD",INDEX(Данные!$A$7:$CV$106,ROW()-19,MATCH($AB$9,Данные!$A$6:$CV$6,0))))))</f>
        <v/>
      </c>
      <c r="BH51" s="76" t="str">
        <f>IF($A51="","",IF($AC$4&lt;&gt;"Да","",IF($AC$9="","",IF(COUNTIF(Данные!$A$6:$CV$6,$AC$9)=0,"#FIELD",INDEX(Данные!$A$7:$CV$106,ROW()-19,MATCH($AC$9,Данные!$A$6:$CV$6,0))))))</f>
        <v/>
      </c>
      <c r="BI51" s="76" t="str">
        <f>IF($A51="","",IF($AD$4&lt;&gt;"Да","",IF($AD$9="","",IF(COUNTIF(Данные!$A$6:$CV$6,$AD$9)=0,"#FIELD",INDEX(Данные!$A$7:$CV$106,ROW()-19,MATCH($AD$9,Данные!$A$6:$CV$6,0))))))</f>
        <v/>
      </c>
      <c r="BJ51" s="76" t="str">
        <f>IF($A51="","",IF($AE$4&lt;&gt;"Да","",IF($AE$9="","",IF(COUNTIF(Данные!$A$6:$CV$6,$AE$9)=0,"#FIELD",INDEX(Данные!$A$7:$CV$106,ROW()-19,MATCH($AE$9,Данные!$A$6:$CV$6,0))))))</f>
        <v/>
      </c>
      <c r="BK51" s="76"/>
      <c r="BL51" s="76" t="str">
        <f>IF($A51="","",IF($B$4&lt;&gt;"Да","",IF($B$10="","",IF(COUNTIF(Данные!$A$6:$CV$6,$B$10)=0,"#FIELD",INDEX(Данные!$A$7:$CV$106,ROW()-19,MATCH($B$10,Данные!$A$6:$CV$6,0))))))</f>
        <v/>
      </c>
      <c r="BM51" s="76" t="str">
        <f>IF($A51="","",IF($C$4&lt;&gt;"Да","",IF($C$10="","",IF(COUNTIF(Данные!$A$6:$CV$6,$C$10)=0,"#FIELD",INDEX(Данные!$A$7:$CV$106,ROW()-19,MATCH($C$10,Данные!$A$6:$CV$6,0))))))</f>
        <v/>
      </c>
      <c r="BN51" s="76" t="str">
        <f>IF($A51="","",IF($D$4&lt;&gt;"Да","",IF($D$10="","",IF(COUNTIF(Данные!$A$6:$CV$6,$D$10)=0,"#FIELD",INDEX(Данные!$A$7:$CV$106,ROW()-19,MATCH($D$10,Данные!$A$6:$CV$6,0))))))</f>
        <v/>
      </c>
      <c r="BO51" s="76" t="str">
        <f>IF($A51="","",IF($E$4&lt;&gt;"Да","",IF($E$10="","",IF(COUNTIF(Данные!$A$6:$CV$6,$E$10)=0,"#FIELD",INDEX(Данные!$A$7:$CV$106,ROW()-19,MATCH($E$10,Данные!$A$6:$CV$6,0))))))</f>
        <v/>
      </c>
      <c r="BP51" s="76" t="str">
        <f>IF($A51="","",IF($F$4&lt;&gt;"Да","",IF($F$10="","",IF(COUNTIF(Данные!$A$6:$CV$6,$F$10)=0,"#FIELD",INDEX(Данные!$A$7:$CV$106,ROW()-19,MATCH($F$10,Данные!$A$6:$CV$6,0))))))</f>
        <v/>
      </c>
      <c r="BQ51" s="76" t="str">
        <f>IF($A51="","",IF($G$4&lt;&gt;"Да","",IF($G$10="","",IF(COUNTIF(Данные!$A$6:$CV$6,$G$10)=0,"#FIELD",INDEX(Данные!$A$7:$CV$106,ROW()-19,MATCH($G$10,Данные!$A$6:$CV$6,0))))))</f>
        <v/>
      </c>
      <c r="BR51" s="76" t="str">
        <f>IF($A51="","",IF($H$4&lt;&gt;"Да","",IF($H$10="","",IF(COUNTIF(Данные!$A$6:$CV$6,$H$10)=0,"#FIELD",INDEX(Данные!$A$7:$CV$106,ROW()-19,MATCH($H$10,Данные!$A$6:$CV$6,0))))))</f>
        <v/>
      </c>
      <c r="BS51" s="76" t="str">
        <f>IF($A51="","",IF($I$4&lt;&gt;"Да","",IF($I$10="","",IF(COUNTIF(Данные!$A$6:$CV$6,$I$10)=0,"#FIELD",INDEX(Данные!$A$7:$CV$106,ROW()-19,MATCH($I$10,Данные!$A$6:$CV$6,0))))))</f>
        <v/>
      </c>
      <c r="BT51" s="76" t="str">
        <f>IF($A51="","",IF($J$4&lt;&gt;"Да","",IF($J$10="","",IF(COUNTIF(Данные!$A$6:$CV$6,$J$10)=0,"#FIELD",INDEX(Данные!$A$7:$CV$106,ROW()-19,MATCH($J$10,Данные!$A$6:$CV$6,0))))))</f>
        <v/>
      </c>
      <c r="BU51" s="76" t="str">
        <f>IF($A51="","",IF($K$4&lt;&gt;"Да","",IF($K$10="","",IF(COUNTIF(Данные!$A$6:$CV$6,$K$10)=0,"#FIELD",INDEX(Данные!$A$7:$CV$106,ROW()-19,MATCH($K$10,Данные!$A$6:$CV$6,0))))))</f>
        <v/>
      </c>
      <c r="BV51" s="76" t="str">
        <f>IF($A51="","",IF($L$4&lt;&gt;"Да","",IF($L$10="","",IF(COUNTIF(Данные!$A$6:$CV$6,$L$10)=0,"#FIELD",INDEX(Данные!$A$7:$CV$106,ROW()-19,MATCH($L$10,Данные!$A$6:$CV$6,0))))))</f>
        <v/>
      </c>
      <c r="BW51" s="76" t="str">
        <f>IF($A51="","",IF($M$4&lt;&gt;"Да","",IF($M$10="","",IF(COUNTIF(Данные!$A$6:$CV$6,$M$10)=0,"#FIELD",INDEX(Данные!$A$7:$CV$106,ROW()-19,MATCH($M$10,Данные!$A$6:$CV$6,0))))))</f>
        <v/>
      </c>
      <c r="BX51" s="76" t="str">
        <f>IF($A51="","",IF($N$4&lt;&gt;"Да","",IF($N$10="","",IF(COUNTIF(Данные!$A$6:$CV$6,$N$10)=0,"#FIELD",INDEX(Данные!$A$7:$CV$106,ROW()-19,MATCH($N$10,Данные!$A$6:$CV$6,0))))))</f>
        <v/>
      </c>
      <c r="BY51" s="76" t="str">
        <f>IF($A51="","",IF($O$4&lt;&gt;"Да","",IF($O$10="","",IF(COUNTIF(Данные!$A$6:$CV$6,$O$10)=0,"#FIELD",INDEX(Данные!$A$7:$CV$106,ROW()-19,MATCH($O$10,Данные!$A$6:$CV$6,0))))))</f>
        <v/>
      </c>
      <c r="BZ51" s="76" t="str">
        <f>IF($A51="","",IF($P$4&lt;&gt;"Да","",IF($P$10="","",IF(COUNTIF(Данные!$A$6:$CV$6,$P$10)=0,"#FIELD",INDEX(Данные!$A$7:$CV$106,ROW()-19,MATCH($P$10,Данные!$A$6:$CV$6,0))))))</f>
        <v/>
      </c>
      <c r="CA51" s="76" t="str">
        <f>IF($A51="","",IF($Q$4&lt;&gt;"Да","",IF($Q$10="","",IF(COUNTIF(Данные!$A$6:$CV$6,$Q$10)=0,"#FIELD",INDEX(Данные!$A$7:$CV$106,ROW()-19,MATCH($Q$10,Данные!$A$6:$CV$6,0))))))</f>
        <v/>
      </c>
      <c r="CB51" s="76" t="str">
        <f>IF($A51="","",IF($R$4&lt;&gt;"Да","",IF($R$10="","",IF(COUNTIF(Данные!$A$6:$CV$6,$R$10)=0,"#FIELD",INDEX(Данные!$A$7:$CV$106,ROW()-19,MATCH($R$10,Данные!$A$6:$CV$6,0))))))</f>
        <v/>
      </c>
      <c r="CC51" s="76" t="str">
        <f>IF($A51="","",IF($S$4&lt;&gt;"Да","",IF($S$10="","",IF(COUNTIF(Данные!$A$6:$CV$6,$S$10)=0,"#FIELD",INDEX(Данные!$A$7:$CV$106,ROW()-19,MATCH($S$10,Данные!$A$6:$CV$6,0))))))</f>
        <v/>
      </c>
      <c r="CD51" s="76" t="str">
        <f>IF($A51="","",IF($T$4&lt;&gt;"Да","",IF($T$10="","",IF(COUNTIF(Данные!$A$6:$CV$6,$T$10)=0,"#FIELD",INDEX(Данные!$A$7:$CV$106,ROW()-19,MATCH($T$10,Данные!$A$6:$CV$6,0))))))</f>
        <v/>
      </c>
      <c r="CE51" s="76" t="str">
        <f>IF($A51="","",IF($U$4&lt;&gt;"Да","",IF($U$10="","",IF(COUNTIF(Данные!$A$6:$CV$6,$U$10)=0,"#FIELD",INDEX(Данные!$A$7:$CV$106,ROW()-19,MATCH($U$10,Данные!$A$6:$CV$6,0))))))</f>
        <v/>
      </c>
      <c r="CF51" s="76" t="str">
        <f>IF($A51="","",IF($V$4&lt;&gt;"Да","",IF($V$10="","",IF(COUNTIF(Данные!$A$6:$CV$6,$V$10)=0,"#FIELD",INDEX(Данные!$A$7:$CV$106,ROW()-19,MATCH($V$10,Данные!$A$6:$CV$6,0))))))</f>
        <v/>
      </c>
      <c r="CG51" s="76" t="str">
        <f>IF($A51="","",IF($W$4&lt;&gt;"Да","",IF($W$10="","",IF(COUNTIF(Данные!$A$6:$CV$6,$W$10)=0,"#FIELD",INDEX(Данные!$A$7:$CV$106,ROW()-19,MATCH($W$10,Данные!$A$6:$CV$6,0))))))</f>
        <v/>
      </c>
      <c r="CH51" s="76" t="str">
        <f>IF($A51="","",IF($X$4&lt;&gt;"Да","",IF($X$10="","",IF(COUNTIF(Данные!$A$6:$CV$6,$X$10)=0,"#FIELD",INDEX(Данные!$A$7:$CV$106,ROW()-19,MATCH($X$10,Данные!$A$6:$CV$6,0))))))</f>
        <v/>
      </c>
      <c r="CI51" s="76" t="str">
        <f>IF($A51="","",IF($Y$4&lt;&gt;"Да","",IF($Y$10="","",IF(COUNTIF(Данные!$A$6:$CV$6,$Y$10)=0,"#FIELD",INDEX(Данные!$A$7:$CV$106,ROW()-19,MATCH($Y$10,Данные!$A$6:$CV$6,0))))))</f>
        <v/>
      </c>
      <c r="CJ51" s="76" t="str">
        <f>IF($A51="","",IF($Z$4&lt;&gt;"Да","",IF($Z$10="","",IF(COUNTIF(Данные!$A$6:$CV$6,$Z$10)=0,"#FIELD",INDEX(Данные!$A$7:$CV$106,ROW()-19,MATCH($Z$10,Данные!$A$6:$CV$6,0))))))</f>
        <v/>
      </c>
      <c r="CK51" s="76" t="str">
        <f>IF($A51="","",IF($AA$4&lt;&gt;"Да","",IF($AA$10="","",IF(COUNTIF(Данные!$A$6:$CV$6,$AA$10)=0,"#FIELD",INDEX(Данные!$A$7:$CV$106,ROW()-19,MATCH($AA$10,Данные!$A$6:$CV$6,0))))))</f>
        <v/>
      </c>
      <c r="CL51" s="76" t="str">
        <f>IF($A51="","",IF($AB$4&lt;&gt;"Да","",IF($AB$10="","",IF(COUNTIF(Данные!$A$6:$CV$6,$AB$10)=0,"#FIELD",INDEX(Данные!$A$7:$CV$106,ROW()-19,MATCH($AB$10,Данные!$A$6:$CV$6,0))))))</f>
        <v/>
      </c>
      <c r="CM51" s="76" t="str">
        <f>IF($A51="","",IF($AC$4&lt;&gt;"Да","",IF($AC$10="","",IF(COUNTIF(Данные!$A$6:$CV$6,$AC$10)=0,"#FIELD",INDEX(Данные!$A$7:$CV$106,ROW()-19,MATCH($AC$10,Данные!$A$6:$CV$6,0))))))</f>
        <v/>
      </c>
      <c r="CN51" s="76" t="str">
        <f>IF($A51="","",IF($AD$4&lt;&gt;"Да","",IF($AD$10="","",IF(COUNTIF(Данные!$A$6:$CV$6,$AD$10)=0,"#FIELD",INDEX(Данные!$A$7:$CV$106,ROW()-19,MATCH($AD$10,Данные!$A$6:$CV$6,0))))))</f>
        <v/>
      </c>
      <c r="CO51" s="77" t="str">
        <f>IF($A51="","",IF($AE$4&lt;&gt;"Да","",IF($AE$10="","",IF(COUNTIF(Данные!$A$6:$CV$6,$AE$10)=0,"#FIELD",INDEX(Данные!$A$7:$CV$106,ROW()-19,MATCH($AE$10,Данные!$A$6:$CV$6,0))))))</f>
        <v/>
      </c>
    </row>
    <row r="52" spans="1:93">
      <c r="A52" s="24" t="str">
        <f>IF(Данные!A39="","",Данные!A39)</f>
        <v/>
      </c>
      <c r="B52" s="19" t="str">
        <f>IF($A52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52="#FIELD",AG52="",AND(OR($B$8="CHANGE_PCT_GE",$B$8="CHANGE_ABS_GE",$B$8="COUNT_FLAG_RULE",$B$8="AND_YES",$B$8="OR_YES"),OR(BL52="#FIELD",BL52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52)))),IF($B$18="LOW_MU",MAX(Настройки!$B$14,$B$16),IF($B$18="NEUTRAL",Настройки!$B$15,IF($B$18="IGNORE","IGNORE",IF(OR(AG52="#FIELD",BL52="#FIELD"),"Поле не найдено","Недостаточно данных")))),IF($B$8="SIGMOID_INC",MAX(Настройки!$B$14,$B$16+($B$17-$B$16)/(1+EXP(-$B$12*(IF(ISNUMBER(AG52),AG52,0)-$B$11)))),IF($B$8="SIGMOID_DEC",MAX(Настройки!$B$14,$B$16+($B$17-$B$16)/(1+EXP($B$12*(IF(ISNUMBER(AG52),AG52,0)-$B$11)))),IF($B$8="TOP_PERCENT",IF((COUNTIF(INDEX(Данные!$A$7:$CV$106,0,MATCH($B$9,Данные!$A$6:$CV$6,0)),"&gt;"&amp;IF(ISNUMBER(AG52),AG52,0))+COUNTIFS(INDEX(Данные!$A$7:$CV$106,0,MATCH($B$9,Данные!$A$6:$CV$6,0)),IF(ISNUMBER(AG52),AG52,0),Данные!$A$7:$A$106,"&lt;"&amp;$A52)+1)/COUNT(INDEX(Данные!$A$7:$CV$106,0,MATCH($B$9,Данные!$A$6:$CV$6,0)))&lt;=$B$11,$B$14,$B$15),IF($B$8="MANUAL_MU",MAX(Настройки!$B$14,MIN(1,IF(ISNUMBER(AG52),AG52,0))),IF($B$8="COUNT_FLAG_RULE",IF(IF(ISNUMBER(AG52),AG52,0)&lt;=$B$11,$B$14,IF(IF(ISNUMBER(AG52),AG52,0)&gt;=$B$12,$B$15,IF(OR(LOWER(LEFT(BL52&amp;"",2))="да",BL52=1),$B$13,$B$15))),IF(OR(AND($B$8="YES_NO",OR(LOWER(LEFT(AG52&amp;"",2))="да",AG52=1)),AND($B$8="THRESHOLD_GE",IF(ISNUMBER(AG52),AG52,0)&gt;=$B$11),AND($B$8="THRESHOLD_GT",IF(ISNUMBER(AG52),AG52,0)&gt;$B$11),AND($B$8="THRESHOLD_LE",IF(ISNUMBER(AG52),AG52,0)&lt;=$B$11),AND($B$8="THRESHOLD_LT",IF(ISNUMBER(AG52),AG52,0)&lt;$B$11),AND($B$8="CHANGE_PCT_GE",IF(IF(ISNUMBER(BL52),BL52,0)=0,IF(ISNUMBER(AG52),AG52,0)&gt;0,(IF(ISNUMBER(AG52),AG52,0)-IF(ISNUMBER(BL52),BL52,0))/ABS(IF(ISNUMBER(BL52),BL52,0))&gt;=$B$11)),AND($B$8="CHANGE_ABS_GE",ABS(IF(ISNUMBER(AG52),AG52,0)-IF(ISNUMBER(BL52),BL52,0))&gt;=$B$11),AND($B$8="COUNT_LT",IF(ISNUMBER(AG52),AG52,0)&lt;$B$11),AND($B$8="COUNT_LE",IF(ISNUMBER(AG52),AG52,0)&lt;=$B$11),AND($B$8="AND_YES",OR(LOWER(LEFT(AG52&amp;"",2))="да",AG52=1),OR(LOWER(LEFT(BL52&amp;"",2))="да",BL52=1)),AND($B$8="OR_YES",OR(OR(LOWER(LEFT(AG52&amp;"",2))="да",AG52=1),OR(LOWER(LEFT(BL52&amp;"",2))="да",BL52=1)))),$B$14,$B$15))))))))))</f>
        <v/>
      </c>
      <c r="C52" s="19" t="str">
        <f>IF($A52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52="#FIELD",AH52="",AND(OR($C$8="CHANGE_PCT_GE",$C$8="CHANGE_ABS_GE",$C$8="COUNT_FLAG_RULE",$C$8="AND_YES",$C$8="OR_YES"),OR(BM52="#FIELD",BM52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52)))),IF($C$18="LOW_MU",MAX(Настройки!$B$14,$C$16),IF($C$18="NEUTRAL",Настройки!$B$15,IF($C$18="IGNORE","IGNORE",IF(OR(AH52="#FIELD",BM52="#FIELD"),"Поле не найдено","Недостаточно данных")))),IF($C$8="SIGMOID_INC",MAX(Настройки!$B$14,$C$16+($C$17-$C$16)/(1+EXP(-$C$12*(IF(ISNUMBER(AH52),AH52,0)-$C$11)))),IF($C$8="SIGMOID_DEC",MAX(Настройки!$B$14,$C$16+($C$17-$C$16)/(1+EXP($C$12*(IF(ISNUMBER(AH52),AH52,0)-$C$11)))),IF($C$8="TOP_PERCENT",IF((COUNTIF(INDEX(Данные!$A$7:$CV$106,0,MATCH($C$9,Данные!$A$6:$CV$6,0)),"&gt;"&amp;IF(ISNUMBER(AH52),AH52,0))+COUNTIFS(INDEX(Данные!$A$7:$CV$106,0,MATCH($C$9,Данные!$A$6:$CV$6,0)),IF(ISNUMBER(AH52),AH52,0),Данные!$A$7:$A$106,"&lt;"&amp;$A52)+1)/COUNT(INDEX(Данные!$A$7:$CV$106,0,MATCH($C$9,Данные!$A$6:$CV$6,0)))&lt;=$C$11,$C$14,$C$15),IF($C$8="MANUAL_MU",MAX(Настройки!$B$14,MIN(1,IF(ISNUMBER(AH52),AH52,0))),IF($C$8="COUNT_FLAG_RULE",IF(IF(ISNUMBER(AH52),AH52,0)&lt;=$C$11,$C$14,IF(IF(ISNUMBER(AH52),AH52,0)&gt;=$C$12,$C$15,IF(OR(LOWER(LEFT(BM52&amp;"",2))="да",BM52=1),$C$13,$C$15))),IF(OR(AND($C$8="YES_NO",OR(LOWER(LEFT(AH52&amp;"",2))="да",AH52=1)),AND($C$8="THRESHOLD_GE",IF(ISNUMBER(AH52),AH52,0)&gt;=$C$11),AND($C$8="THRESHOLD_GT",IF(ISNUMBER(AH52),AH52,0)&gt;$C$11),AND($C$8="THRESHOLD_LE",IF(ISNUMBER(AH52),AH52,0)&lt;=$C$11),AND($C$8="THRESHOLD_LT",IF(ISNUMBER(AH52),AH52,0)&lt;$C$11),AND($C$8="CHANGE_PCT_GE",IF(IF(ISNUMBER(BM52),BM52,0)=0,IF(ISNUMBER(AH52),AH52,0)&gt;0,(IF(ISNUMBER(AH52),AH52,0)-IF(ISNUMBER(BM52),BM52,0))/ABS(IF(ISNUMBER(BM52),BM52,0))&gt;=$C$11)),AND($C$8="CHANGE_ABS_GE",ABS(IF(ISNUMBER(AH52),AH52,0)-IF(ISNUMBER(BM52),BM52,0))&gt;=$C$11),AND($C$8="COUNT_LT",IF(ISNUMBER(AH52),AH52,0)&lt;$C$11),AND($C$8="COUNT_LE",IF(ISNUMBER(AH52),AH52,0)&lt;=$C$11),AND($C$8="AND_YES",OR(LOWER(LEFT(AH52&amp;"",2))="да",AH52=1),OR(LOWER(LEFT(BM52&amp;"",2))="да",BM52=1)),AND($C$8="OR_YES",OR(OR(LOWER(LEFT(AH52&amp;"",2))="да",AH52=1),OR(LOWER(LEFT(BM52&amp;"",2))="да",BM52=1)))),$C$14,$C$15))))))))))</f>
        <v/>
      </c>
      <c r="D52" s="19" t="str">
        <f>IF($A52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52="#FIELD",AI52="",AND(OR($D$8="CHANGE_PCT_GE",$D$8="CHANGE_ABS_GE",$D$8="COUNT_FLAG_RULE",$D$8="AND_YES",$D$8="OR_YES"),OR(BN52="#FIELD",BN52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52)))),IF($D$18="LOW_MU",MAX(Настройки!$B$14,$D$16),IF($D$18="NEUTRAL",Настройки!$B$15,IF($D$18="IGNORE","IGNORE",IF(OR(AI52="#FIELD",BN52="#FIELD"),"Поле не найдено","Недостаточно данных")))),IF($D$8="SIGMOID_INC",MAX(Настройки!$B$14,$D$16+($D$17-$D$16)/(1+EXP(-$D$12*(IF(ISNUMBER(AI52),AI52,0)-$D$11)))),IF($D$8="SIGMOID_DEC",MAX(Настройки!$B$14,$D$16+($D$17-$D$16)/(1+EXP($D$12*(IF(ISNUMBER(AI52),AI52,0)-$D$11)))),IF($D$8="TOP_PERCENT",IF((COUNTIF(INDEX(Данные!$A$7:$CV$106,0,MATCH($D$9,Данные!$A$6:$CV$6,0)),"&gt;"&amp;IF(ISNUMBER(AI52),AI52,0))+COUNTIFS(INDEX(Данные!$A$7:$CV$106,0,MATCH($D$9,Данные!$A$6:$CV$6,0)),IF(ISNUMBER(AI52),AI52,0),Данные!$A$7:$A$106,"&lt;"&amp;$A52)+1)/COUNT(INDEX(Данные!$A$7:$CV$106,0,MATCH($D$9,Данные!$A$6:$CV$6,0)))&lt;=$D$11,$D$14,$D$15),IF($D$8="MANUAL_MU",MAX(Настройки!$B$14,MIN(1,IF(ISNUMBER(AI52),AI52,0))),IF($D$8="COUNT_FLAG_RULE",IF(IF(ISNUMBER(AI52),AI52,0)&lt;=$D$11,$D$14,IF(IF(ISNUMBER(AI52),AI52,0)&gt;=$D$12,$D$15,IF(OR(LOWER(LEFT(BN52&amp;"",2))="да",BN52=1),$D$13,$D$15))),IF(OR(AND($D$8="YES_NO",OR(LOWER(LEFT(AI52&amp;"",2))="да",AI52=1)),AND($D$8="THRESHOLD_GE",IF(ISNUMBER(AI52),AI52,0)&gt;=$D$11),AND($D$8="THRESHOLD_GT",IF(ISNUMBER(AI52),AI52,0)&gt;$D$11),AND($D$8="THRESHOLD_LE",IF(ISNUMBER(AI52),AI52,0)&lt;=$D$11),AND($D$8="THRESHOLD_LT",IF(ISNUMBER(AI52),AI52,0)&lt;$D$11),AND($D$8="CHANGE_PCT_GE",IF(IF(ISNUMBER(BN52),BN52,0)=0,IF(ISNUMBER(AI52),AI52,0)&gt;0,(IF(ISNUMBER(AI52),AI52,0)-IF(ISNUMBER(BN52),BN52,0))/ABS(IF(ISNUMBER(BN52),BN52,0))&gt;=$D$11)),AND($D$8="CHANGE_ABS_GE",ABS(IF(ISNUMBER(AI52),AI52,0)-IF(ISNUMBER(BN52),BN52,0))&gt;=$D$11),AND($D$8="COUNT_LT",IF(ISNUMBER(AI52),AI52,0)&lt;$D$11),AND($D$8="COUNT_LE",IF(ISNUMBER(AI52),AI52,0)&lt;=$D$11),AND($D$8="AND_YES",OR(LOWER(LEFT(AI52&amp;"",2))="да",AI52=1),OR(LOWER(LEFT(BN52&amp;"",2))="да",BN52=1)),AND($D$8="OR_YES",OR(OR(LOWER(LEFT(AI52&amp;"",2))="да",AI52=1),OR(LOWER(LEFT(BN52&amp;"",2))="да",BN52=1)))),$D$14,$D$15))))))))))</f>
        <v/>
      </c>
      <c r="E52" s="19" t="str">
        <f>IF($A52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52="#FIELD",AJ52="",AND(OR($E$8="CHANGE_PCT_GE",$E$8="CHANGE_ABS_GE",$E$8="COUNT_FLAG_RULE",$E$8="AND_YES",$E$8="OR_YES"),OR(BO52="#FIELD",BO52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52)))),IF($E$18="LOW_MU",MAX(Настройки!$B$14,$E$16),IF($E$18="NEUTRAL",Настройки!$B$15,IF($E$18="IGNORE","IGNORE",IF(OR(AJ52="#FIELD",BO52="#FIELD"),"Поле не найдено","Недостаточно данных")))),IF($E$8="SIGMOID_INC",MAX(Настройки!$B$14,$E$16+($E$17-$E$16)/(1+EXP(-$E$12*(IF(ISNUMBER(AJ52),AJ52,0)-$E$11)))),IF($E$8="SIGMOID_DEC",MAX(Настройки!$B$14,$E$16+($E$17-$E$16)/(1+EXP($E$12*(IF(ISNUMBER(AJ52),AJ52,0)-$E$11)))),IF($E$8="TOP_PERCENT",IF((COUNTIF(INDEX(Данные!$A$7:$CV$106,0,MATCH($E$9,Данные!$A$6:$CV$6,0)),"&gt;"&amp;IF(ISNUMBER(AJ52),AJ52,0))+COUNTIFS(INDEX(Данные!$A$7:$CV$106,0,MATCH($E$9,Данные!$A$6:$CV$6,0)),IF(ISNUMBER(AJ52),AJ52,0),Данные!$A$7:$A$106,"&lt;"&amp;$A52)+1)/COUNT(INDEX(Данные!$A$7:$CV$106,0,MATCH($E$9,Данные!$A$6:$CV$6,0)))&lt;=$E$11,$E$14,$E$15),IF($E$8="MANUAL_MU",MAX(Настройки!$B$14,MIN(1,IF(ISNUMBER(AJ52),AJ52,0))),IF($E$8="COUNT_FLAG_RULE",IF(IF(ISNUMBER(AJ52),AJ52,0)&lt;=$E$11,$E$14,IF(IF(ISNUMBER(AJ52),AJ52,0)&gt;=$E$12,$E$15,IF(OR(LOWER(LEFT(BO52&amp;"",2))="да",BO52=1),$E$13,$E$15))),IF(OR(AND($E$8="YES_NO",OR(LOWER(LEFT(AJ52&amp;"",2))="да",AJ52=1)),AND($E$8="THRESHOLD_GE",IF(ISNUMBER(AJ52),AJ52,0)&gt;=$E$11),AND($E$8="THRESHOLD_GT",IF(ISNUMBER(AJ52),AJ52,0)&gt;$E$11),AND($E$8="THRESHOLD_LE",IF(ISNUMBER(AJ52),AJ52,0)&lt;=$E$11),AND($E$8="THRESHOLD_LT",IF(ISNUMBER(AJ52),AJ52,0)&lt;$E$11),AND($E$8="CHANGE_PCT_GE",IF(IF(ISNUMBER(BO52),BO52,0)=0,IF(ISNUMBER(AJ52),AJ52,0)&gt;0,(IF(ISNUMBER(AJ52),AJ52,0)-IF(ISNUMBER(BO52),BO52,0))/ABS(IF(ISNUMBER(BO52),BO52,0))&gt;=$E$11)),AND($E$8="CHANGE_ABS_GE",ABS(IF(ISNUMBER(AJ52),AJ52,0)-IF(ISNUMBER(BO52),BO52,0))&gt;=$E$11),AND($E$8="COUNT_LT",IF(ISNUMBER(AJ52),AJ52,0)&lt;$E$11),AND($E$8="COUNT_LE",IF(ISNUMBER(AJ52),AJ52,0)&lt;=$E$11),AND($E$8="AND_YES",OR(LOWER(LEFT(AJ52&amp;"",2))="да",AJ52=1),OR(LOWER(LEFT(BO52&amp;"",2))="да",BO52=1)),AND($E$8="OR_YES",OR(OR(LOWER(LEFT(AJ52&amp;"",2))="да",AJ52=1),OR(LOWER(LEFT(BO52&amp;"",2))="да",BO52=1)))),$E$14,$E$15))))))))))</f>
        <v/>
      </c>
      <c r="F52" s="19" t="str">
        <f>IF($A52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52="#FIELD",AK52="",AND(OR($F$8="CHANGE_PCT_GE",$F$8="CHANGE_ABS_GE",$F$8="COUNT_FLAG_RULE",$F$8="AND_YES",$F$8="OR_YES"),OR(BP52="#FIELD",BP52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52)))),IF($F$18="LOW_MU",MAX(Настройки!$B$14,$F$16),IF($F$18="NEUTRAL",Настройки!$B$15,IF($F$18="IGNORE","IGNORE",IF(OR(AK52="#FIELD",BP52="#FIELD"),"Поле не найдено","Недостаточно данных")))),IF($F$8="SIGMOID_INC",MAX(Настройки!$B$14,$F$16+($F$17-$F$16)/(1+EXP(-$F$12*(IF(ISNUMBER(AK52),AK52,0)-$F$11)))),IF($F$8="SIGMOID_DEC",MAX(Настройки!$B$14,$F$16+($F$17-$F$16)/(1+EXP($F$12*(IF(ISNUMBER(AK52),AK52,0)-$F$11)))),IF($F$8="TOP_PERCENT",IF((COUNTIF(INDEX(Данные!$A$7:$CV$106,0,MATCH($F$9,Данные!$A$6:$CV$6,0)),"&gt;"&amp;IF(ISNUMBER(AK52),AK52,0))+COUNTIFS(INDEX(Данные!$A$7:$CV$106,0,MATCH($F$9,Данные!$A$6:$CV$6,0)),IF(ISNUMBER(AK52),AK52,0),Данные!$A$7:$A$106,"&lt;"&amp;$A52)+1)/COUNT(INDEX(Данные!$A$7:$CV$106,0,MATCH($F$9,Данные!$A$6:$CV$6,0)))&lt;=$F$11,$F$14,$F$15),IF($F$8="MANUAL_MU",MAX(Настройки!$B$14,MIN(1,IF(ISNUMBER(AK52),AK52,0))),IF($F$8="COUNT_FLAG_RULE",IF(IF(ISNUMBER(AK52),AK52,0)&lt;=$F$11,$F$14,IF(IF(ISNUMBER(AK52),AK52,0)&gt;=$F$12,$F$15,IF(OR(LOWER(LEFT(BP52&amp;"",2))="да",BP52=1),$F$13,$F$15))),IF(OR(AND($F$8="YES_NO",OR(LOWER(LEFT(AK52&amp;"",2))="да",AK52=1)),AND($F$8="THRESHOLD_GE",IF(ISNUMBER(AK52),AK52,0)&gt;=$F$11),AND($F$8="THRESHOLD_GT",IF(ISNUMBER(AK52),AK52,0)&gt;$F$11),AND($F$8="THRESHOLD_LE",IF(ISNUMBER(AK52),AK52,0)&lt;=$F$11),AND($F$8="THRESHOLD_LT",IF(ISNUMBER(AK52),AK52,0)&lt;$F$11),AND($F$8="CHANGE_PCT_GE",IF(IF(ISNUMBER(BP52),BP52,0)=0,IF(ISNUMBER(AK52),AK52,0)&gt;0,(IF(ISNUMBER(AK52),AK52,0)-IF(ISNUMBER(BP52),BP52,0))/ABS(IF(ISNUMBER(BP52),BP52,0))&gt;=$F$11)),AND($F$8="CHANGE_ABS_GE",ABS(IF(ISNUMBER(AK52),AK52,0)-IF(ISNUMBER(BP52),BP52,0))&gt;=$F$11),AND($F$8="COUNT_LT",IF(ISNUMBER(AK52),AK52,0)&lt;$F$11),AND($F$8="COUNT_LE",IF(ISNUMBER(AK52),AK52,0)&lt;=$F$11),AND($F$8="AND_YES",OR(LOWER(LEFT(AK52&amp;"",2))="да",AK52=1),OR(LOWER(LEFT(BP52&amp;"",2))="да",BP52=1)),AND($F$8="OR_YES",OR(OR(LOWER(LEFT(AK52&amp;"",2))="да",AK52=1),OR(LOWER(LEFT(BP52&amp;"",2))="да",BP52=1)))),$F$14,$F$15))))))))))</f>
        <v/>
      </c>
      <c r="G52" s="19" t="str">
        <f>IF($A52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52="#FIELD",AL52="",AND(OR($G$8="CHANGE_PCT_GE",$G$8="CHANGE_ABS_GE",$G$8="COUNT_FLAG_RULE",$G$8="AND_YES",$G$8="OR_YES"),OR(BQ52="#FIELD",BQ52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52)))),IF($G$18="LOW_MU",MAX(Настройки!$B$14,$G$16),IF($G$18="NEUTRAL",Настройки!$B$15,IF($G$18="IGNORE","IGNORE",IF(OR(AL52="#FIELD",BQ52="#FIELD"),"Поле не найдено","Недостаточно данных")))),IF($G$8="SIGMOID_INC",MAX(Настройки!$B$14,$G$16+($G$17-$G$16)/(1+EXP(-$G$12*(IF(ISNUMBER(AL52),AL52,0)-$G$11)))),IF($G$8="SIGMOID_DEC",MAX(Настройки!$B$14,$G$16+($G$17-$G$16)/(1+EXP($G$12*(IF(ISNUMBER(AL52),AL52,0)-$G$11)))),IF($G$8="TOP_PERCENT",IF((COUNTIF(INDEX(Данные!$A$7:$CV$106,0,MATCH($G$9,Данные!$A$6:$CV$6,0)),"&gt;"&amp;IF(ISNUMBER(AL52),AL52,0))+COUNTIFS(INDEX(Данные!$A$7:$CV$106,0,MATCH($G$9,Данные!$A$6:$CV$6,0)),IF(ISNUMBER(AL52),AL52,0),Данные!$A$7:$A$106,"&lt;"&amp;$A52)+1)/COUNT(INDEX(Данные!$A$7:$CV$106,0,MATCH($G$9,Данные!$A$6:$CV$6,0)))&lt;=$G$11,$G$14,$G$15),IF($G$8="MANUAL_MU",MAX(Настройки!$B$14,MIN(1,IF(ISNUMBER(AL52),AL52,0))),IF($G$8="COUNT_FLAG_RULE",IF(IF(ISNUMBER(AL52),AL52,0)&lt;=$G$11,$G$14,IF(IF(ISNUMBER(AL52),AL52,0)&gt;=$G$12,$G$15,IF(OR(LOWER(LEFT(BQ52&amp;"",2))="да",BQ52=1),$G$13,$G$15))),IF(OR(AND($G$8="YES_NO",OR(LOWER(LEFT(AL52&amp;"",2))="да",AL52=1)),AND($G$8="THRESHOLD_GE",IF(ISNUMBER(AL52),AL52,0)&gt;=$G$11),AND($G$8="THRESHOLD_GT",IF(ISNUMBER(AL52),AL52,0)&gt;$G$11),AND($G$8="THRESHOLD_LE",IF(ISNUMBER(AL52),AL52,0)&lt;=$G$11),AND($G$8="THRESHOLD_LT",IF(ISNUMBER(AL52),AL52,0)&lt;$G$11),AND($G$8="CHANGE_PCT_GE",IF(IF(ISNUMBER(BQ52),BQ52,0)=0,IF(ISNUMBER(AL52),AL52,0)&gt;0,(IF(ISNUMBER(AL52),AL52,0)-IF(ISNUMBER(BQ52),BQ52,0))/ABS(IF(ISNUMBER(BQ52),BQ52,0))&gt;=$G$11)),AND($G$8="CHANGE_ABS_GE",ABS(IF(ISNUMBER(AL52),AL52,0)-IF(ISNUMBER(BQ52),BQ52,0))&gt;=$G$11),AND($G$8="COUNT_LT",IF(ISNUMBER(AL52),AL52,0)&lt;$G$11),AND($G$8="COUNT_LE",IF(ISNUMBER(AL52),AL52,0)&lt;=$G$11),AND($G$8="AND_YES",OR(LOWER(LEFT(AL52&amp;"",2))="да",AL52=1),OR(LOWER(LEFT(BQ52&amp;"",2))="да",BQ52=1)),AND($G$8="OR_YES",OR(OR(LOWER(LEFT(AL52&amp;"",2))="да",AL52=1),OR(LOWER(LEFT(BQ52&amp;"",2))="да",BQ52=1)))),$G$14,$G$15))))))))))</f>
        <v/>
      </c>
      <c r="H52" s="19" t="str">
        <f>IF($A52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52="#FIELD",AM52="",AND(OR($H$8="CHANGE_PCT_GE",$H$8="CHANGE_ABS_GE",$H$8="COUNT_FLAG_RULE",$H$8="AND_YES",$H$8="OR_YES"),OR(BR52="#FIELD",BR52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52)))),IF($H$18="LOW_MU",MAX(Настройки!$B$14,$H$16),IF($H$18="NEUTRAL",Настройки!$B$15,IF($H$18="IGNORE","IGNORE",IF(OR(AM52="#FIELD",BR52="#FIELD"),"Поле не найдено","Недостаточно данных")))),IF($H$8="SIGMOID_INC",MAX(Настройки!$B$14,$H$16+($H$17-$H$16)/(1+EXP(-$H$12*(IF(ISNUMBER(AM52),AM52,0)-$H$11)))),IF($H$8="SIGMOID_DEC",MAX(Настройки!$B$14,$H$16+($H$17-$H$16)/(1+EXP($H$12*(IF(ISNUMBER(AM52),AM52,0)-$H$11)))),IF($H$8="TOP_PERCENT",IF((COUNTIF(INDEX(Данные!$A$7:$CV$106,0,MATCH($H$9,Данные!$A$6:$CV$6,0)),"&gt;"&amp;IF(ISNUMBER(AM52),AM52,0))+COUNTIFS(INDEX(Данные!$A$7:$CV$106,0,MATCH($H$9,Данные!$A$6:$CV$6,0)),IF(ISNUMBER(AM52),AM52,0),Данные!$A$7:$A$106,"&lt;"&amp;$A52)+1)/COUNT(INDEX(Данные!$A$7:$CV$106,0,MATCH($H$9,Данные!$A$6:$CV$6,0)))&lt;=$H$11,$H$14,$H$15),IF($H$8="MANUAL_MU",MAX(Настройки!$B$14,MIN(1,IF(ISNUMBER(AM52),AM52,0))),IF($H$8="COUNT_FLAG_RULE",IF(IF(ISNUMBER(AM52),AM52,0)&lt;=$H$11,$H$14,IF(IF(ISNUMBER(AM52),AM52,0)&gt;=$H$12,$H$15,IF(OR(LOWER(LEFT(BR52&amp;"",2))="да",BR52=1),$H$13,$H$15))),IF(OR(AND($H$8="YES_NO",OR(LOWER(LEFT(AM52&amp;"",2))="да",AM52=1)),AND($H$8="THRESHOLD_GE",IF(ISNUMBER(AM52),AM52,0)&gt;=$H$11),AND($H$8="THRESHOLD_GT",IF(ISNUMBER(AM52),AM52,0)&gt;$H$11),AND($H$8="THRESHOLD_LE",IF(ISNUMBER(AM52),AM52,0)&lt;=$H$11),AND($H$8="THRESHOLD_LT",IF(ISNUMBER(AM52),AM52,0)&lt;$H$11),AND($H$8="CHANGE_PCT_GE",IF(IF(ISNUMBER(BR52),BR52,0)=0,IF(ISNUMBER(AM52),AM52,0)&gt;0,(IF(ISNUMBER(AM52),AM52,0)-IF(ISNUMBER(BR52),BR52,0))/ABS(IF(ISNUMBER(BR52),BR52,0))&gt;=$H$11)),AND($H$8="CHANGE_ABS_GE",ABS(IF(ISNUMBER(AM52),AM52,0)-IF(ISNUMBER(BR52),BR52,0))&gt;=$H$11),AND($H$8="COUNT_LT",IF(ISNUMBER(AM52),AM52,0)&lt;$H$11),AND($H$8="COUNT_LE",IF(ISNUMBER(AM52),AM52,0)&lt;=$H$11),AND($H$8="AND_YES",OR(LOWER(LEFT(AM52&amp;"",2))="да",AM52=1),OR(LOWER(LEFT(BR52&amp;"",2))="да",BR52=1)),AND($H$8="OR_YES",OR(OR(LOWER(LEFT(AM52&amp;"",2))="да",AM52=1),OR(LOWER(LEFT(BR52&amp;"",2))="да",BR52=1)))),$H$14,$H$15))))))))))</f>
        <v/>
      </c>
      <c r="I52" s="19" t="str">
        <f>IF($A52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52="#FIELD",AN52="",AND(OR($I$8="CHANGE_PCT_GE",$I$8="CHANGE_ABS_GE",$I$8="COUNT_FLAG_RULE",$I$8="AND_YES",$I$8="OR_YES"),OR(BS52="#FIELD",BS52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52)))),IF($I$18="LOW_MU",MAX(Настройки!$B$14,$I$16),IF($I$18="NEUTRAL",Настройки!$B$15,IF($I$18="IGNORE","IGNORE",IF(OR(AN52="#FIELD",BS52="#FIELD"),"Поле не найдено","Недостаточно данных")))),IF($I$8="SIGMOID_INC",MAX(Настройки!$B$14,$I$16+($I$17-$I$16)/(1+EXP(-$I$12*(IF(ISNUMBER(AN52),AN52,0)-$I$11)))),IF($I$8="SIGMOID_DEC",MAX(Настройки!$B$14,$I$16+($I$17-$I$16)/(1+EXP($I$12*(IF(ISNUMBER(AN52),AN52,0)-$I$11)))),IF($I$8="TOP_PERCENT",IF((COUNTIF(INDEX(Данные!$A$7:$CV$106,0,MATCH($I$9,Данные!$A$6:$CV$6,0)),"&gt;"&amp;IF(ISNUMBER(AN52),AN52,0))+COUNTIFS(INDEX(Данные!$A$7:$CV$106,0,MATCH($I$9,Данные!$A$6:$CV$6,0)),IF(ISNUMBER(AN52),AN52,0),Данные!$A$7:$A$106,"&lt;"&amp;$A52)+1)/COUNT(INDEX(Данные!$A$7:$CV$106,0,MATCH($I$9,Данные!$A$6:$CV$6,0)))&lt;=$I$11,$I$14,$I$15),IF($I$8="MANUAL_MU",MAX(Настройки!$B$14,MIN(1,IF(ISNUMBER(AN52),AN52,0))),IF($I$8="COUNT_FLAG_RULE",IF(IF(ISNUMBER(AN52),AN52,0)&lt;=$I$11,$I$14,IF(IF(ISNUMBER(AN52),AN52,0)&gt;=$I$12,$I$15,IF(OR(LOWER(LEFT(BS52&amp;"",2))="да",BS52=1),$I$13,$I$15))),IF(OR(AND($I$8="YES_NO",OR(LOWER(LEFT(AN52&amp;"",2))="да",AN52=1)),AND($I$8="THRESHOLD_GE",IF(ISNUMBER(AN52),AN52,0)&gt;=$I$11),AND($I$8="THRESHOLD_GT",IF(ISNUMBER(AN52),AN52,0)&gt;$I$11),AND($I$8="THRESHOLD_LE",IF(ISNUMBER(AN52),AN52,0)&lt;=$I$11),AND($I$8="THRESHOLD_LT",IF(ISNUMBER(AN52),AN52,0)&lt;$I$11),AND($I$8="CHANGE_PCT_GE",IF(IF(ISNUMBER(BS52),BS52,0)=0,IF(ISNUMBER(AN52),AN52,0)&gt;0,(IF(ISNUMBER(AN52),AN52,0)-IF(ISNUMBER(BS52),BS52,0))/ABS(IF(ISNUMBER(BS52),BS52,0))&gt;=$I$11)),AND($I$8="CHANGE_ABS_GE",ABS(IF(ISNUMBER(AN52),AN52,0)-IF(ISNUMBER(BS52),BS52,0))&gt;=$I$11),AND($I$8="COUNT_LT",IF(ISNUMBER(AN52),AN52,0)&lt;$I$11),AND($I$8="COUNT_LE",IF(ISNUMBER(AN52),AN52,0)&lt;=$I$11),AND($I$8="AND_YES",OR(LOWER(LEFT(AN52&amp;"",2))="да",AN52=1),OR(LOWER(LEFT(BS52&amp;"",2))="да",BS52=1)),AND($I$8="OR_YES",OR(OR(LOWER(LEFT(AN52&amp;"",2))="да",AN52=1),OR(LOWER(LEFT(BS52&amp;"",2))="да",BS52=1)))),$I$14,$I$15))))))))))</f>
        <v/>
      </c>
      <c r="J52" s="19" t="str">
        <f>IF($A52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52="#FIELD",AO52="",AND(OR($J$8="CHANGE_PCT_GE",$J$8="CHANGE_ABS_GE",$J$8="COUNT_FLAG_RULE",$J$8="AND_YES",$J$8="OR_YES"),OR(BT52="#FIELD",BT52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52)))),IF($J$18="LOW_MU",MAX(Настройки!$B$14,$J$16),IF($J$18="NEUTRAL",Настройки!$B$15,IF($J$18="IGNORE","IGNORE",IF(OR(AO52="#FIELD",BT52="#FIELD"),"Поле не найдено","Недостаточно данных")))),IF($J$8="SIGMOID_INC",MAX(Настройки!$B$14,$J$16+($J$17-$J$16)/(1+EXP(-$J$12*(IF(ISNUMBER(AO52),AO52,0)-$J$11)))),IF($J$8="SIGMOID_DEC",MAX(Настройки!$B$14,$J$16+($J$17-$J$16)/(1+EXP($J$12*(IF(ISNUMBER(AO52),AO52,0)-$J$11)))),IF($J$8="TOP_PERCENT",IF((COUNTIF(INDEX(Данные!$A$7:$CV$106,0,MATCH($J$9,Данные!$A$6:$CV$6,0)),"&gt;"&amp;IF(ISNUMBER(AO52),AO52,0))+COUNTIFS(INDEX(Данные!$A$7:$CV$106,0,MATCH($J$9,Данные!$A$6:$CV$6,0)),IF(ISNUMBER(AO52),AO52,0),Данные!$A$7:$A$106,"&lt;"&amp;$A52)+1)/COUNT(INDEX(Данные!$A$7:$CV$106,0,MATCH($J$9,Данные!$A$6:$CV$6,0)))&lt;=$J$11,$J$14,$J$15),IF($J$8="MANUAL_MU",MAX(Настройки!$B$14,MIN(1,IF(ISNUMBER(AO52),AO52,0))),IF($J$8="COUNT_FLAG_RULE",IF(IF(ISNUMBER(AO52),AO52,0)&lt;=$J$11,$J$14,IF(IF(ISNUMBER(AO52),AO52,0)&gt;=$J$12,$J$15,IF(OR(LOWER(LEFT(BT52&amp;"",2))="да",BT52=1),$J$13,$J$15))),IF(OR(AND($J$8="YES_NO",OR(LOWER(LEFT(AO52&amp;"",2))="да",AO52=1)),AND($J$8="THRESHOLD_GE",IF(ISNUMBER(AO52),AO52,0)&gt;=$J$11),AND($J$8="THRESHOLD_GT",IF(ISNUMBER(AO52),AO52,0)&gt;$J$11),AND($J$8="THRESHOLD_LE",IF(ISNUMBER(AO52),AO52,0)&lt;=$J$11),AND($J$8="THRESHOLD_LT",IF(ISNUMBER(AO52),AO52,0)&lt;$J$11),AND($J$8="CHANGE_PCT_GE",IF(IF(ISNUMBER(BT52),BT52,0)=0,IF(ISNUMBER(AO52),AO52,0)&gt;0,(IF(ISNUMBER(AO52),AO52,0)-IF(ISNUMBER(BT52),BT52,0))/ABS(IF(ISNUMBER(BT52),BT52,0))&gt;=$J$11)),AND($J$8="CHANGE_ABS_GE",ABS(IF(ISNUMBER(AO52),AO52,0)-IF(ISNUMBER(BT52),BT52,0))&gt;=$J$11),AND($J$8="COUNT_LT",IF(ISNUMBER(AO52),AO52,0)&lt;$J$11),AND($J$8="COUNT_LE",IF(ISNUMBER(AO52),AO52,0)&lt;=$J$11),AND($J$8="AND_YES",OR(LOWER(LEFT(AO52&amp;"",2))="да",AO52=1),OR(LOWER(LEFT(BT52&amp;"",2))="да",BT52=1)),AND($J$8="OR_YES",OR(OR(LOWER(LEFT(AO52&amp;"",2))="да",AO52=1),OR(LOWER(LEFT(BT52&amp;"",2))="да",BT52=1)))),$J$14,$J$15))))))))))</f>
        <v/>
      </c>
      <c r="K52" s="19" t="str">
        <f>IF($A52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52="#FIELD",AP52="",AND(OR($K$8="CHANGE_PCT_GE",$K$8="CHANGE_ABS_GE",$K$8="COUNT_FLAG_RULE",$K$8="AND_YES",$K$8="OR_YES"),OR(BU52="#FIELD",BU52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52)))),IF($K$18="LOW_MU",MAX(Настройки!$B$14,$K$16),IF($K$18="NEUTRAL",Настройки!$B$15,IF($K$18="IGNORE","IGNORE",IF(OR(AP52="#FIELD",BU52="#FIELD"),"Поле не найдено","Недостаточно данных")))),IF($K$8="SIGMOID_INC",MAX(Настройки!$B$14,$K$16+($K$17-$K$16)/(1+EXP(-$K$12*(IF(ISNUMBER(AP52),AP52,0)-$K$11)))),IF($K$8="SIGMOID_DEC",MAX(Настройки!$B$14,$K$16+($K$17-$K$16)/(1+EXP($K$12*(IF(ISNUMBER(AP52),AP52,0)-$K$11)))),IF($K$8="TOP_PERCENT",IF((COUNTIF(INDEX(Данные!$A$7:$CV$106,0,MATCH($K$9,Данные!$A$6:$CV$6,0)),"&gt;"&amp;IF(ISNUMBER(AP52),AP52,0))+COUNTIFS(INDEX(Данные!$A$7:$CV$106,0,MATCH($K$9,Данные!$A$6:$CV$6,0)),IF(ISNUMBER(AP52),AP52,0),Данные!$A$7:$A$106,"&lt;"&amp;$A52)+1)/COUNT(INDEX(Данные!$A$7:$CV$106,0,MATCH($K$9,Данные!$A$6:$CV$6,0)))&lt;=$K$11,$K$14,$K$15),IF($K$8="MANUAL_MU",MAX(Настройки!$B$14,MIN(1,IF(ISNUMBER(AP52),AP52,0))),IF($K$8="COUNT_FLAG_RULE",IF(IF(ISNUMBER(AP52),AP52,0)&lt;=$K$11,$K$14,IF(IF(ISNUMBER(AP52),AP52,0)&gt;=$K$12,$K$15,IF(OR(LOWER(LEFT(BU52&amp;"",2))="да",BU52=1),$K$13,$K$15))),IF(OR(AND($K$8="YES_NO",OR(LOWER(LEFT(AP52&amp;"",2))="да",AP52=1)),AND($K$8="THRESHOLD_GE",IF(ISNUMBER(AP52),AP52,0)&gt;=$K$11),AND($K$8="THRESHOLD_GT",IF(ISNUMBER(AP52),AP52,0)&gt;$K$11),AND($K$8="THRESHOLD_LE",IF(ISNUMBER(AP52),AP52,0)&lt;=$K$11),AND($K$8="THRESHOLD_LT",IF(ISNUMBER(AP52),AP52,0)&lt;$K$11),AND($K$8="CHANGE_PCT_GE",IF(IF(ISNUMBER(BU52),BU52,0)=0,IF(ISNUMBER(AP52),AP52,0)&gt;0,(IF(ISNUMBER(AP52),AP52,0)-IF(ISNUMBER(BU52),BU52,0))/ABS(IF(ISNUMBER(BU52),BU52,0))&gt;=$K$11)),AND($K$8="CHANGE_ABS_GE",ABS(IF(ISNUMBER(AP52),AP52,0)-IF(ISNUMBER(BU52),BU52,0))&gt;=$K$11),AND($K$8="COUNT_LT",IF(ISNUMBER(AP52),AP52,0)&lt;$K$11),AND($K$8="COUNT_LE",IF(ISNUMBER(AP52),AP52,0)&lt;=$K$11),AND($K$8="AND_YES",OR(LOWER(LEFT(AP52&amp;"",2))="да",AP52=1),OR(LOWER(LEFT(BU52&amp;"",2))="да",BU52=1)),AND($K$8="OR_YES",OR(OR(LOWER(LEFT(AP52&amp;"",2))="да",AP52=1),OR(LOWER(LEFT(BU52&amp;"",2))="да",BU52=1)))),$K$14,$K$15))))))))))</f>
        <v/>
      </c>
      <c r="L52" s="19" t="str">
        <f>IF($A52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52="#FIELD",AQ52="",AND(OR($L$8="CHANGE_PCT_GE",$L$8="CHANGE_ABS_GE",$L$8="COUNT_FLAG_RULE",$L$8="AND_YES",$L$8="OR_YES"),OR(BV52="#FIELD",BV52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52)))),IF($L$18="LOW_MU",MAX(Настройки!$B$14,$L$16),IF($L$18="NEUTRAL",Настройки!$B$15,IF($L$18="IGNORE","IGNORE",IF(OR(AQ52="#FIELD",BV52="#FIELD"),"Поле не найдено","Недостаточно данных")))),IF($L$8="SIGMOID_INC",MAX(Настройки!$B$14,$L$16+($L$17-$L$16)/(1+EXP(-$L$12*(IF(ISNUMBER(AQ52),AQ52,0)-$L$11)))),IF($L$8="SIGMOID_DEC",MAX(Настройки!$B$14,$L$16+($L$17-$L$16)/(1+EXP($L$12*(IF(ISNUMBER(AQ52),AQ52,0)-$L$11)))),IF($L$8="TOP_PERCENT",IF((COUNTIF(INDEX(Данные!$A$7:$CV$106,0,MATCH($L$9,Данные!$A$6:$CV$6,0)),"&gt;"&amp;IF(ISNUMBER(AQ52),AQ52,0))+COUNTIFS(INDEX(Данные!$A$7:$CV$106,0,MATCH($L$9,Данные!$A$6:$CV$6,0)),IF(ISNUMBER(AQ52),AQ52,0),Данные!$A$7:$A$106,"&lt;"&amp;$A52)+1)/COUNT(INDEX(Данные!$A$7:$CV$106,0,MATCH($L$9,Данные!$A$6:$CV$6,0)))&lt;=$L$11,$L$14,$L$15),IF($L$8="MANUAL_MU",MAX(Настройки!$B$14,MIN(1,IF(ISNUMBER(AQ52),AQ52,0))),IF($L$8="COUNT_FLAG_RULE",IF(IF(ISNUMBER(AQ52),AQ52,0)&lt;=$L$11,$L$14,IF(IF(ISNUMBER(AQ52),AQ52,0)&gt;=$L$12,$L$15,IF(OR(LOWER(LEFT(BV52&amp;"",2))="да",BV52=1),$L$13,$L$15))),IF(OR(AND($L$8="YES_NO",OR(LOWER(LEFT(AQ52&amp;"",2))="да",AQ52=1)),AND($L$8="THRESHOLD_GE",IF(ISNUMBER(AQ52),AQ52,0)&gt;=$L$11),AND($L$8="THRESHOLD_GT",IF(ISNUMBER(AQ52),AQ52,0)&gt;$L$11),AND($L$8="THRESHOLD_LE",IF(ISNUMBER(AQ52),AQ52,0)&lt;=$L$11),AND($L$8="THRESHOLD_LT",IF(ISNUMBER(AQ52),AQ52,0)&lt;$L$11),AND($L$8="CHANGE_PCT_GE",IF(IF(ISNUMBER(BV52),BV52,0)=0,IF(ISNUMBER(AQ52),AQ52,0)&gt;0,(IF(ISNUMBER(AQ52),AQ52,0)-IF(ISNUMBER(BV52),BV52,0))/ABS(IF(ISNUMBER(BV52),BV52,0))&gt;=$L$11)),AND($L$8="CHANGE_ABS_GE",ABS(IF(ISNUMBER(AQ52),AQ52,0)-IF(ISNUMBER(BV52),BV52,0))&gt;=$L$11),AND($L$8="COUNT_LT",IF(ISNUMBER(AQ52),AQ52,0)&lt;$L$11),AND($L$8="COUNT_LE",IF(ISNUMBER(AQ52),AQ52,0)&lt;=$L$11),AND($L$8="AND_YES",OR(LOWER(LEFT(AQ52&amp;"",2))="да",AQ52=1),OR(LOWER(LEFT(BV52&amp;"",2))="да",BV52=1)),AND($L$8="OR_YES",OR(OR(LOWER(LEFT(AQ52&amp;"",2))="да",AQ52=1),OR(LOWER(LEFT(BV52&amp;"",2))="да",BV52=1)))),$L$14,$L$15))))))))))</f>
        <v/>
      </c>
      <c r="M52" s="19" t="str">
        <f>IF($A52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52="#FIELD",AR52="",AND(OR($M$8="CHANGE_PCT_GE",$M$8="CHANGE_ABS_GE",$M$8="COUNT_FLAG_RULE",$M$8="AND_YES",$M$8="OR_YES"),OR(BW52="#FIELD",BW52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52)))),IF($M$18="LOW_MU",MAX(Настройки!$B$14,$M$16),IF($M$18="NEUTRAL",Настройки!$B$15,IF($M$18="IGNORE","IGNORE",IF(OR(AR52="#FIELD",BW52="#FIELD"),"Поле не найдено","Недостаточно данных")))),IF($M$8="SIGMOID_INC",MAX(Настройки!$B$14,$M$16+($M$17-$M$16)/(1+EXP(-$M$12*(IF(ISNUMBER(AR52),AR52,0)-$M$11)))),IF($M$8="SIGMOID_DEC",MAX(Настройки!$B$14,$M$16+($M$17-$M$16)/(1+EXP($M$12*(IF(ISNUMBER(AR52),AR52,0)-$M$11)))),IF($M$8="TOP_PERCENT",IF((COUNTIF(INDEX(Данные!$A$7:$CV$106,0,MATCH($M$9,Данные!$A$6:$CV$6,0)),"&gt;"&amp;IF(ISNUMBER(AR52),AR52,0))+COUNTIFS(INDEX(Данные!$A$7:$CV$106,0,MATCH($M$9,Данные!$A$6:$CV$6,0)),IF(ISNUMBER(AR52),AR52,0),Данные!$A$7:$A$106,"&lt;"&amp;$A52)+1)/COUNT(INDEX(Данные!$A$7:$CV$106,0,MATCH($M$9,Данные!$A$6:$CV$6,0)))&lt;=$M$11,$M$14,$M$15),IF($M$8="MANUAL_MU",MAX(Настройки!$B$14,MIN(1,IF(ISNUMBER(AR52),AR52,0))),IF($M$8="COUNT_FLAG_RULE",IF(IF(ISNUMBER(AR52),AR52,0)&lt;=$M$11,$M$14,IF(IF(ISNUMBER(AR52),AR52,0)&gt;=$M$12,$M$15,IF(OR(LOWER(LEFT(BW52&amp;"",2))="да",BW52=1),$M$13,$M$15))),IF(OR(AND($M$8="YES_NO",OR(LOWER(LEFT(AR52&amp;"",2))="да",AR52=1)),AND($M$8="THRESHOLD_GE",IF(ISNUMBER(AR52),AR52,0)&gt;=$M$11),AND($M$8="THRESHOLD_GT",IF(ISNUMBER(AR52),AR52,0)&gt;$M$11),AND($M$8="THRESHOLD_LE",IF(ISNUMBER(AR52),AR52,0)&lt;=$M$11),AND($M$8="THRESHOLD_LT",IF(ISNUMBER(AR52),AR52,0)&lt;$M$11),AND($M$8="CHANGE_PCT_GE",IF(IF(ISNUMBER(BW52),BW52,0)=0,IF(ISNUMBER(AR52),AR52,0)&gt;0,(IF(ISNUMBER(AR52),AR52,0)-IF(ISNUMBER(BW52),BW52,0))/ABS(IF(ISNUMBER(BW52),BW52,0))&gt;=$M$11)),AND($M$8="CHANGE_ABS_GE",ABS(IF(ISNUMBER(AR52),AR52,0)-IF(ISNUMBER(BW52),BW52,0))&gt;=$M$11),AND($M$8="COUNT_LT",IF(ISNUMBER(AR52),AR52,0)&lt;$M$11),AND($M$8="COUNT_LE",IF(ISNUMBER(AR52),AR52,0)&lt;=$M$11),AND($M$8="AND_YES",OR(LOWER(LEFT(AR52&amp;"",2))="да",AR52=1),OR(LOWER(LEFT(BW52&amp;"",2))="да",BW52=1)),AND($M$8="OR_YES",OR(OR(LOWER(LEFT(AR52&amp;"",2))="да",AR52=1),OR(LOWER(LEFT(BW52&amp;"",2))="да",BW52=1)))),$M$14,$M$15))))))))))</f>
        <v/>
      </c>
      <c r="N52" s="19" t="str">
        <f>IF($A52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52="#FIELD",AS52="",AND(OR($N$8="CHANGE_PCT_GE",$N$8="CHANGE_ABS_GE",$N$8="COUNT_FLAG_RULE",$N$8="AND_YES",$N$8="OR_YES"),OR(BX52="#FIELD",BX52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52)))),IF($N$18="LOW_MU",MAX(Настройки!$B$14,$N$16),IF($N$18="NEUTRAL",Настройки!$B$15,IF($N$18="IGNORE","IGNORE",IF(OR(AS52="#FIELD",BX52="#FIELD"),"Поле не найдено","Недостаточно данных")))),IF($N$8="SIGMOID_INC",MAX(Настройки!$B$14,$N$16+($N$17-$N$16)/(1+EXP(-$N$12*(IF(ISNUMBER(AS52),AS52,0)-$N$11)))),IF($N$8="SIGMOID_DEC",MAX(Настройки!$B$14,$N$16+($N$17-$N$16)/(1+EXP($N$12*(IF(ISNUMBER(AS52),AS52,0)-$N$11)))),IF($N$8="TOP_PERCENT",IF((COUNTIF(INDEX(Данные!$A$7:$CV$106,0,MATCH($N$9,Данные!$A$6:$CV$6,0)),"&gt;"&amp;IF(ISNUMBER(AS52),AS52,0))+COUNTIFS(INDEX(Данные!$A$7:$CV$106,0,MATCH($N$9,Данные!$A$6:$CV$6,0)),IF(ISNUMBER(AS52),AS52,0),Данные!$A$7:$A$106,"&lt;"&amp;$A52)+1)/COUNT(INDEX(Данные!$A$7:$CV$106,0,MATCH($N$9,Данные!$A$6:$CV$6,0)))&lt;=$N$11,$N$14,$N$15),IF($N$8="MANUAL_MU",MAX(Настройки!$B$14,MIN(1,IF(ISNUMBER(AS52),AS52,0))),IF($N$8="COUNT_FLAG_RULE",IF(IF(ISNUMBER(AS52),AS52,0)&lt;=$N$11,$N$14,IF(IF(ISNUMBER(AS52),AS52,0)&gt;=$N$12,$N$15,IF(OR(LOWER(LEFT(BX52&amp;"",2))="да",BX52=1),$N$13,$N$15))),IF(OR(AND($N$8="YES_NO",OR(LOWER(LEFT(AS52&amp;"",2))="да",AS52=1)),AND($N$8="THRESHOLD_GE",IF(ISNUMBER(AS52),AS52,0)&gt;=$N$11),AND($N$8="THRESHOLD_GT",IF(ISNUMBER(AS52),AS52,0)&gt;$N$11),AND($N$8="THRESHOLD_LE",IF(ISNUMBER(AS52),AS52,0)&lt;=$N$11),AND($N$8="THRESHOLD_LT",IF(ISNUMBER(AS52),AS52,0)&lt;$N$11),AND($N$8="CHANGE_PCT_GE",IF(IF(ISNUMBER(BX52),BX52,0)=0,IF(ISNUMBER(AS52),AS52,0)&gt;0,(IF(ISNUMBER(AS52),AS52,0)-IF(ISNUMBER(BX52),BX52,0))/ABS(IF(ISNUMBER(BX52),BX52,0))&gt;=$N$11)),AND($N$8="CHANGE_ABS_GE",ABS(IF(ISNUMBER(AS52),AS52,0)-IF(ISNUMBER(BX52),BX52,0))&gt;=$N$11),AND($N$8="COUNT_LT",IF(ISNUMBER(AS52),AS52,0)&lt;$N$11),AND($N$8="COUNT_LE",IF(ISNUMBER(AS52),AS52,0)&lt;=$N$11),AND($N$8="AND_YES",OR(LOWER(LEFT(AS52&amp;"",2))="да",AS52=1),OR(LOWER(LEFT(BX52&amp;"",2))="да",BX52=1)),AND($N$8="OR_YES",OR(OR(LOWER(LEFT(AS52&amp;"",2))="да",AS52=1),OR(LOWER(LEFT(BX52&amp;"",2))="да",BX52=1)))),$N$14,$N$15))))))))))</f>
        <v/>
      </c>
      <c r="O52" s="19" t="str">
        <f>IF($A52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52="#FIELD",AT52="",AND(OR($O$8="CHANGE_PCT_GE",$O$8="CHANGE_ABS_GE",$O$8="COUNT_FLAG_RULE",$O$8="AND_YES",$O$8="OR_YES"),OR(BY52="#FIELD",BY52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52)))),IF($O$18="LOW_MU",MAX(Настройки!$B$14,$O$16),IF($O$18="NEUTRAL",Настройки!$B$15,IF($O$18="IGNORE","IGNORE",IF(OR(AT52="#FIELD",BY52="#FIELD"),"Поле не найдено","Недостаточно данных")))),IF($O$8="SIGMOID_INC",MAX(Настройки!$B$14,$O$16+($O$17-$O$16)/(1+EXP(-$O$12*(IF(ISNUMBER(AT52),AT52,0)-$O$11)))),IF($O$8="SIGMOID_DEC",MAX(Настройки!$B$14,$O$16+($O$17-$O$16)/(1+EXP($O$12*(IF(ISNUMBER(AT52),AT52,0)-$O$11)))),IF($O$8="TOP_PERCENT",IF((COUNTIF(INDEX(Данные!$A$7:$CV$106,0,MATCH($O$9,Данные!$A$6:$CV$6,0)),"&gt;"&amp;IF(ISNUMBER(AT52),AT52,0))+COUNTIFS(INDEX(Данные!$A$7:$CV$106,0,MATCH($O$9,Данные!$A$6:$CV$6,0)),IF(ISNUMBER(AT52),AT52,0),Данные!$A$7:$A$106,"&lt;"&amp;$A52)+1)/COUNT(INDEX(Данные!$A$7:$CV$106,0,MATCH($O$9,Данные!$A$6:$CV$6,0)))&lt;=$O$11,$O$14,$O$15),IF($O$8="MANUAL_MU",MAX(Настройки!$B$14,MIN(1,IF(ISNUMBER(AT52),AT52,0))),IF($O$8="COUNT_FLAG_RULE",IF(IF(ISNUMBER(AT52),AT52,0)&lt;=$O$11,$O$14,IF(IF(ISNUMBER(AT52),AT52,0)&gt;=$O$12,$O$15,IF(OR(LOWER(LEFT(BY52&amp;"",2))="да",BY52=1),$O$13,$O$15))),IF(OR(AND($O$8="YES_NO",OR(LOWER(LEFT(AT52&amp;"",2))="да",AT52=1)),AND($O$8="THRESHOLD_GE",IF(ISNUMBER(AT52),AT52,0)&gt;=$O$11),AND($O$8="THRESHOLD_GT",IF(ISNUMBER(AT52),AT52,0)&gt;$O$11),AND($O$8="THRESHOLD_LE",IF(ISNUMBER(AT52),AT52,0)&lt;=$O$11),AND($O$8="THRESHOLD_LT",IF(ISNUMBER(AT52),AT52,0)&lt;$O$11),AND($O$8="CHANGE_PCT_GE",IF(IF(ISNUMBER(BY52),BY52,0)=0,IF(ISNUMBER(AT52),AT52,0)&gt;0,(IF(ISNUMBER(AT52),AT52,0)-IF(ISNUMBER(BY52),BY52,0))/ABS(IF(ISNUMBER(BY52),BY52,0))&gt;=$O$11)),AND($O$8="CHANGE_ABS_GE",ABS(IF(ISNUMBER(AT52),AT52,0)-IF(ISNUMBER(BY52),BY52,0))&gt;=$O$11),AND($O$8="COUNT_LT",IF(ISNUMBER(AT52),AT52,0)&lt;$O$11),AND($O$8="COUNT_LE",IF(ISNUMBER(AT52),AT52,0)&lt;=$O$11),AND($O$8="AND_YES",OR(LOWER(LEFT(AT52&amp;"",2))="да",AT52=1),OR(LOWER(LEFT(BY52&amp;"",2))="да",BY52=1)),AND($O$8="OR_YES",OR(OR(LOWER(LEFT(AT52&amp;"",2))="да",AT52=1),OR(LOWER(LEFT(BY52&amp;"",2))="да",BY52=1)))),$O$14,$O$15))))))))))</f>
        <v/>
      </c>
      <c r="P52" s="19" t="str">
        <f>IF($A52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52="#FIELD",AU52="",AND(OR($P$8="CHANGE_PCT_GE",$P$8="CHANGE_ABS_GE",$P$8="COUNT_FLAG_RULE",$P$8="AND_YES",$P$8="OR_YES"),OR(BZ52="#FIELD",BZ52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52)))),IF($P$18="LOW_MU",MAX(Настройки!$B$14,$P$16),IF($P$18="NEUTRAL",Настройки!$B$15,IF($P$18="IGNORE","IGNORE",IF(OR(AU52="#FIELD",BZ52="#FIELD"),"Поле не найдено","Недостаточно данных")))),IF($P$8="SIGMOID_INC",MAX(Настройки!$B$14,$P$16+($P$17-$P$16)/(1+EXP(-$P$12*(IF(ISNUMBER(AU52),AU52,0)-$P$11)))),IF($P$8="SIGMOID_DEC",MAX(Настройки!$B$14,$P$16+($P$17-$P$16)/(1+EXP($P$12*(IF(ISNUMBER(AU52),AU52,0)-$P$11)))),IF($P$8="TOP_PERCENT",IF((COUNTIF(INDEX(Данные!$A$7:$CV$106,0,MATCH($P$9,Данные!$A$6:$CV$6,0)),"&gt;"&amp;IF(ISNUMBER(AU52),AU52,0))+COUNTIFS(INDEX(Данные!$A$7:$CV$106,0,MATCH($P$9,Данные!$A$6:$CV$6,0)),IF(ISNUMBER(AU52),AU52,0),Данные!$A$7:$A$106,"&lt;"&amp;$A52)+1)/COUNT(INDEX(Данные!$A$7:$CV$106,0,MATCH($P$9,Данные!$A$6:$CV$6,0)))&lt;=$P$11,$P$14,$P$15),IF($P$8="MANUAL_MU",MAX(Настройки!$B$14,MIN(1,IF(ISNUMBER(AU52),AU52,0))),IF($P$8="COUNT_FLAG_RULE",IF(IF(ISNUMBER(AU52),AU52,0)&lt;=$P$11,$P$14,IF(IF(ISNUMBER(AU52),AU52,0)&gt;=$P$12,$P$15,IF(OR(LOWER(LEFT(BZ52&amp;"",2))="да",BZ52=1),$P$13,$P$15))),IF(OR(AND($P$8="YES_NO",OR(LOWER(LEFT(AU52&amp;"",2))="да",AU52=1)),AND($P$8="THRESHOLD_GE",IF(ISNUMBER(AU52),AU52,0)&gt;=$P$11),AND($P$8="THRESHOLD_GT",IF(ISNUMBER(AU52),AU52,0)&gt;$P$11),AND($P$8="THRESHOLD_LE",IF(ISNUMBER(AU52),AU52,0)&lt;=$P$11),AND($P$8="THRESHOLD_LT",IF(ISNUMBER(AU52),AU52,0)&lt;$P$11),AND($P$8="CHANGE_PCT_GE",IF(IF(ISNUMBER(BZ52),BZ52,0)=0,IF(ISNUMBER(AU52),AU52,0)&gt;0,(IF(ISNUMBER(AU52),AU52,0)-IF(ISNUMBER(BZ52),BZ52,0))/ABS(IF(ISNUMBER(BZ52),BZ52,0))&gt;=$P$11)),AND($P$8="CHANGE_ABS_GE",ABS(IF(ISNUMBER(AU52),AU52,0)-IF(ISNUMBER(BZ52),BZ52,0))&gt;=$P$11),AND($P$8="COUNT_LT",IF(ISNUMBER(AU52),AU52,0)&lt;$P$11),AND($P$8="COUNT_LE",IF(ISNUMBER(AU52),AU52,0)&lt;=$P$11),AND($P$8="AND_YES",OR(LOWER(LEFT(AU52&amp;"",2))="да",AU52=1),OR(LOWER(LEFT(BZ52&amp;"",2))="да",BZ52=1)),AND($P$8="OR_YES",OR(OR(LOWER(LEFT(AU52&amp;"",2))="да",AU52=1),OR(LOWER(LEFT(BZ52&amp;"",2))="да",BZ52=1)))),$P$14,$P$15))))))))))</f>
        <v/>
      </c>
      <c r="Q52" s="19" t="str">
        <f>IF($A52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52="#FIELD",AV52="",AND(OR($Q$8="CHANGE_PCT_GE",$Q$8="CHANGE_ABS_GE",$Q$8="COUNT_FLAG_RULE",$Q$8="AND_YES",$Q$8="OR_YES"),OR(CA52="#FIELD",CA52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52)))),IF($Q$18="LOW_MU",MAX(Настройки!$B$14,$Q$16),IF($Q$18="NEUTRAL",Настройки!$B$15,IF($Q$18="IGNORE","IGNORE",IF(OR(AV52="#FIELD",CA52="#FIELD"),"Поле не найдено","Недостаточно данных")))),IF($Q$8="SIGMOID_INC",MAX(Настройки!$B$14,$Q$16+($Q$17-$Q$16)/(1+EXP(-$Q$12*(IF(ISNUMBER(AV52),AV52,0)-$Q$11)))),IF($Q$8="SIGMOID_DEC",MAX(Настройки!$B$14,$Q$16+($Q$17-$Q$16)/(1+EXP($Q$12*(IF(ISNUMBER(AV52),AV52,0)-$Q$11)))),IF($Q$8="TOP_PERCENT",IF((COUNTIF(INDEX(Данные!$A$7:$CV$106,0,MATCH($Q$9,Данные!$A$6:$CV$6,0)),"&gt;"&amp;IF(ISNUMBER(AV52),AV52,0))+COUNTIFS(INDEX(Данные!$A$7:$CV$106,0,MATCH($Q$9,Данные!$A$6:$CV$6,0)),IF(ISNUMBER(AV52),AV52,0),Данные!$A$7:$A$106,"&lt;"&amp;$A52)+1)/COUNT(INDEX(Данные!$A$7:$CV$106,0,MATCH($Q$9,Данные!$A$6:$CV$6,0)))&lt;=$Q$11,$Q$14,$Q$15),IF($Q$8="MANUAL_MU",MAX(Настройки!$B$14,MIN(1,IF(ISNUMBER(AV52),AV52,0))),IF($Q$8="COUNT_FLAG_RULE",IF(IF(ISNUMBER(AV52),AV52,0)&lt;=$Q$11,$Q$14,IF(IF(ISNUMBER(AV52),AV52,0)&gt;=$Q$12,$Q$15,IF(OR(LOWER(LEFT(CA52&amp;"",2))="да",CA52=1),$Q$13,$Q$15))),IF(OR(AND($Q$8="YES_NO",OR(LOWER(LEFT(AV52&amp;"",2))="да",AV52=1)),AND($Q$8="THRESHOLD_GE",IF(ISNUMBER(AV52),AV52,0)&gt;=$Q$11),AND($Q$8="THRESHOLD_GT",IF(ISNUMBER(AV52),AV52,0)&gt;$Q$11),AND($Q$8="THRESHOLD_LE",IF(ISNUMBER(AV52),AV52,0)&lt;=$Q$11),AND($Q$8="THRESHOLD_LT",IF(ISNUMBER(AV52),AV52,0)&lt;$Q$11),AND($Q$8="CHANGE_PCT_GE",IF(IF(ISNUMBER(CA52),CA52,0)=0,IF(ISNUMBER(AV52),AV52,0)&gt;0,(IF(ISNUMBER(AV52),AV52,0)-IF(ISNUMBER(CA52),CA52,0))/ABS(IF(ISNUMBER(CA52),CA52,0))&gt;=$Q$11)),AND($Q$8="CHANGE_ABS_GE",ABS(IF(ISNUMBER(AV52),AV52,0)-IF(ISNUMBER(CA52),CA52,0))&gt;=$Q$11),AND($Q$8="COUNT_LT",IF(ISNUMBER(AV52),AV52,0)&lt;$Q$11),AND($Q$8="COUNT_LE",IF(ISNUMBER(AV52),AV52,0)&lt;=$Q$11),AND($Q$8="AND_YES",OR(LOWER(LEFT(AV52&amp;"",2))="да",AV52=1),OR(LOWER(LEFT(CA52&amp;"",2))="да",CA52=1)),AND($Q$8="OR_YES",OR(OR(LOWER(LEFT(AV52&amp;"",2))="да",AV52=1),OR(LOWER(LEFT(CA52&amp;"",2))="да",CA52=1)))),$Q$14,$Q$15))))))))))</f>
        <v/>
      </c>
      <c r="R52" s="69" t="str">
        <f>IF($A52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52="#FIELD",AW52="",AND(OR($R$8="CHANGE_PCT_GE",$R$8="CHANGE_ABS_GE",$R$8="COUNT_FLAG_RULE",$R$8="AND_YES",$R$8="OR_YES"),OR(CB52="#FIELD",CB52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52)))),IF($R$18="LOW_MU",MAX(Настройки!$B$14,$R$16),IF($R$18="NEUTRAL",Настройки!$B$15,IF($R$18="IGNORE","IGNORE",IF(OR(AW52="#FIELD",CB52="#FIELD"),"Поле не найдено","Недостаточно данных")))),IF($R$8="SIGMOID_INC",MAX(Настройки!$B$14,$R$16+($R$17-$R$16)/(1+EXP(-$R$12*(IF(ISNUMBER(AW52),AW52,0)-$R$11)))),IF($R$8="SIGMOID_DEC",MAX(Настройки!$B$14,$R$16+($R$17-$R$16)/(1+EXP($R$12*(IF(ISNUMBER(AW52),AW52,0)-$R$11)))),IF($R$8="TOP_PERCENT",IF((COUNTIF(INDEX(Данные!$A$7:$CV$106,0,MATCH($R$9,Данные!$A$6:$CV$6,0)),"&gt;"&amp;IF(ISNUMBER(AW52),AW52,0))+COUNTIFS(INDEX(Данные!$A$7:$CV$106,0,MATCH($R$9,Данные!$A$6:$CV$6,0)),IF(ISNUMBER(AW52),AW52,0),Данные!$A$7:$A$106,"&lt;"&amp;$A52)+1)/COUNT(INDEX(Данные!$A$7:$CV$106,0,MATCH($R$9,Данные!$A$6:$CV$6,0)))&lt;=$R$11,$R$14,$R$15),IF($R$8="MANUAL_MU",MAX(Настройки!$B$14,MIN(1,IF(ISNUMBER(AW52),AW52,0))),IF($R$8="COUNT_FLAG_RULE",IF(IF(ISNUMBER(AW52),AW52,0)&lt;=$R$11,$R$14,IF(IF(ISNUMBER(AW52),AW52,0)&gt;=$R$12,$R$15,IF(OR(LOWER(LEFT(CB52&amp;"",2))="да",CB52=1),$R$13,$R$15))),IF(OR(AND($R$8="YES_NO",OR(LOWER(LEFT(AW52&amp;"",2))="да",AW52=1)),AND($R$8="THRESHOLD_GE",IF(ISNUMBER(AW52),AW52,0)&gt;=$R$11),AND($R$8="THRESHOLD_GT",IF(ISNUMBER(AW52),AW52,0)&gt;$R$11),AND($R$8="THRESHOLD_LE",IF(ISNUMBER(AW52),AW52,0)&lt;=$R$11),AND($R$8="THRESHOLD_LT",IF(ISNUMBER(AW52),AW52,0)&lt;$R$11),AND($R$8="CHANGE_PCT_GE",IF(IF(ISNUMBER(CB52),CB52,0)=0,IF(ISNUMBER(AW52),AW52,0)&gt;0,(IF(ISNUMBER(AW52),AW52,0)-IF(ISNUMBER(CB52),CB52,0))/ABS(IF(ISNUMBER(CB52),CB52,0))&gt;=$R$11)),AND($R$8="CHANGE_ABS_GE",ABS(IF(ISNUMBER(AW52),AW52,0)-IF(ISNUMBER(CB52),CB52,0))&gt;=$R$11),AND($R$8="COUNT_LT",IF(ISNUMBER(AW52),AW52,0)&lt;$R$11),AND($R$8="COUNT_LE",IF(ISNUMBER(AW52),AW52,0)&lt;=$R$11),AND($R$8="AND_YES",OR(LOWER(LEFT(AW52&amp;"",2))="да",AW52=1),OR(LOWER(LEFT(CB52&amp;"",2))="да",CB52=1)),AND($R$8="OR_YES",OR(OR(LOWER(LEFT(AW52&amp;"",2))="да",AW52=1),OR(LOWER(LEFT(CB52&amp;"",2))="да",CB52=1)))),$R$14,$R$15))))))))))</f>
        <v/>
      </c>
      <c r="S52" s="70" t="str">
        <f>IF($A52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52="#FIELD",AX52="",AND(OR($S$8="CHANGE_PCT_GE",$S$8="CHANGE_ABS_GE",$S$8="COUNT_FLAG_RULE",$S$8="AND_YES",$S$8="OR_YES"),OR(CC52="#FIELD",CC52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52)))),IF($S$18="LOW_MU",MAX(Настройки!$B$14,$S$16),IF($S$18="NEUTRAL",Настройки!$B$15,IF($S$18="IGNORE","IGNORE",IF(OR(AX52="#FIELD",CC52="#FIELD"),"Поле не найдено","Недостаточно данных")))),IF($S$8="SIGMOID_INC",MAX(Настройки!$B$14,$S$16+($S$17-$S$16)/(1+EXP(-$S$12*(IF(ISNUMBER(AX52),AX52,0)-$S$11)))),IF($S$8="SIGMOID_DEC",MAX(Настройки!$B$14,$S$16+($S$17-$S$16)/(1+EXP($S$12*(IF(ISNUMBER(AX52),AX52,0)-$S$11)))),IF($S$8="TOP_PERCENT",IF((COUNTIF(INDEX(Данные!$A$7:$CV$106,0,MATCH($S$9,Данные!$A$6:$CV$6,0)),"&gt;"&amp;IF(ISNUMBER(AX52),AX52,0))+COUNTIFS(INDEX(Данные!$A$7:$CV$106,0,MATCH($S$9,Данные!$A$6:$CV$6,0)),IF(ISNUMBER(AX52),AX52,0),Данные!$A$7:$A$106,"&lt;"&amp;$A52)+1)/COUNT(INDEX(Данные!$A$7:$CV$106,0,MATCH($S$9,Данные!$A$6:$CV$6,0)))&lt;=$S$11,$S$14,$S$15),IF($S$8="MANUAL_MU",MAX(Настройки!$B$14,MIN(1,IF(ISNUMBER(AX52),AX52,0))),IF($S$8="COUNT_FLAG_RULE",IF(IF(ISNUMBER(AX52),AX52,0)&lt;=$S$11,$S$14,IF(IF(ISNUMBER(AX52),AX52,0)&gt;=$S$12,$S$15,IF(OR(LOWER(LEFT(CC52&amp;"",2))="да",CC52=1),$S$13,$S$15))),IF(OR(AND($S$8="YES_NO",OR(LOWER(LEFT(AX52&amp;"",2))="да",AX52=1)),AND($S$8="THRESHOLD_GE",IF(ISNUMBER(AX52),AX52,0)&gt;=$S$11),AND($S$8="THRESHOLD_GT",IF(ISNUMBER(AX52),AX52,0)&gt;$S$11),AND($S$8="THRESHOLD_LE",IF(ISNUMBER(AX52),AX52,0)&lt;=$S$11),AND($S$8="THRESHOLD_LT",IF(ISNUMBER(AX52),AX52,0)&lt;$S$11),AND($S$8="CHANGE_PCT_GE",IF(IF(ISNUMBER(CC52),CC52,0)=0,IF(ISNUMBER(AX52),AX52,0)&gt;0,(IF(ISNUMBER(AX52),AX52,0)-IF(ISNUMBER(CC52),CC52,0))/ABS(IF(ISNUMBER(CC52),CC52,0))&gt;=$S$11)),AND($S$8="CHANGE_ABS_GE",ABS(IF(ISNUMBER(AX52),AX52,0)-IF(ISNUMBER(CC52),CC52,0))&gt;=$S$11),AND($S$8="COUNT_LT",IF(ISNUMBER(AX52),AX52,0)&lt;$S$11),AND($S$8="COUNT_LE",IF(ISNUMBER(AX52),AX52,0)&lt;=$S$11),AND($S$8="AND_YES",OR(LOWER(LEFT(AX52&amp;"",2))="да",AX52=1),OR(LOWER(LEFT(CC52&amp;"",2))="да",CC52=1)),AND($S$8="OR_YES",OR(OR(LOWER(LEFT(AX52&amp;"",2))="да",AX52=1),OR(LOWER(LEFT(CC52&amp;"",2))="да",CC52=1)))),$S$14,$S$15))))))))))</f>
        <v/>
      </c>
      <c r="T52" s="70" t="str">
        <f>IF($A52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52="#FIELD",AY52="",AND(OR($T$8="CHANGE_PCT_GE",$T$8="CHANGE_ABS_GE",$T$8="COUNT_FLAG_RULE",$T$8="AND_YES",$T$8="OR_YES"),OR(CD52="#FIELD",CD52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52)))),IF($T$18="LOW_MU",MAX(Настройки!$B$14,$T$16),IF($T$18="NEUTRAL",Настройки!$B$15,IF($T$18="IGNORE","IGNORE",IF(OR(AY52="#FIELD",CD52="#FIELD"),"Поле не найдено","Недостаточно данных")))),IF($T$8="SIGMOID_INC",MAX(Настройки!$B$14,$T$16+($T$17-$T$16)/(1+EXP(-$T$12*(IF(ISNUMBER(AY52),AY52,0)-$T$11)))),IF($T$8="SIGMOID_DEC",MAX(Настройки!$B$14,$T$16+($T$17-$T$16)/(1+EXP($T$12*(IF(ISNUMBER(AY52),AY52,0)-$T$11)))),IF($T$8="TOP_PERCENT",IF((COUNTIF(INDEX(Данные!$A$7:$CV$106,0,MATCH($T$9,Данные!$A$6:$CV$6,0)),"&gt;"&amp;IF(ISNUMBER(AY52),AY52,0))+COUNTIFS(INDEX(Данные!$A$7:$CV$106,0,MATCH($T$9,Данные!$A$6:$CV$6,0)),IF(ISNUMBER(AY52),AY52,0),Данные!$A$7:$A$106,"&lt;"&amp;$A52)+1)/COUNT(INDEX(Данные!$A$7:$CV$106,0,MATCH($T$9,Данные!$A$6:$CV$6,0)))&lt;=$T$11,$T$14,$T$15),IF($T$8="MANUAL_MU",MAX(Настройки!$B$14,MIN(1,IF(ISNUMBER(AY52),AY52,0))),IF($T$8="COUNT_FLAG_RULE",IF(IF(ISNUMBER(AY52),AY52,0)&lt;=$T$11,$T$14,IF(IF(ISNUMBER(AY52),AY52,0)&gt;=$T$12,$T$15,IF(OR(LOWER(LEFT(CD52&amp;"",2))="да",CD52=1),$T$13,$T$15))),IF(OR(AND($T$8="YES_NO",OR(LOWER(LEFT(AY52&amp;"",2))="да",AY52=1)),AND($T$8="THRESHOLD_GE",IF(ISNUMBER(AY52),AY52,0)&gt;=$T$11),AND($T$8="THRESHOLD_GT",IF(ISNUMBER(AY52),AY52,0)&gt;$T$11),AND($T$8="THRESHOLD_LE",IF(ISNUMBER(AY52),AY52,0)&lt;=$T$11),AND($T$8="THRESHOLD_LT",IF(ISNUMBER(AY52),AY52,0)&lt;$T$11),AND($T$8="CHANGE_PCT_GE",IF(IF(ISNUMBER(CD52),CD52,0)=0,IF(ISNUMBER(AY52),AY52,0)&gt;0,(IF(ISNUMBER(AY52),AY52,0)-IF(ISNUMBER(CD52),CD52,0))/ABS(IF(ISNUMBER(CD52),CD52,0))&gt;=$T$11)),AND($T$8="CHANGE_ABS_GE",ABS(IF(ISNUMBER(AY52),AY52,0)-IF(ISNUMBER(CD52),CD52,0))&gt;=$T$11),AND($T$8="COUNT_LT",IF(ISNUMBER(AY52),AY52,0)&lt;$T$11),AND($T$8="COUNT_LE",IF(ISNUMBER(AY52),AY52,0)&lt;=$T$11),AND($T$8="AND_YES",OR(LOWER(LEFT(AY52&amp;"",2))="да",AY52=1),OR(LOWER(LEFT(CD52&amp;"",2))="да",CD52=1)),AND($T$8="OR_YES",OR(OR(LOWER(LEFT(AY52&amp;"",2))="да",AY52=1),OR(LOWER(LEFT(CD52&amp;"",2))="да",CD52=1)))),$T$14,$T$15))))))))))</f>
        <v/>
      </c>
      <c r="U52" s="70" t="str">
        <f>IF($A52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52="#FIELD",AZ52="",AND(OR($U$8="CHANGE_PCT_GE",$U$8="CHANGE_ABS_GE",$U$8="COUNT_FLAG_RULE",$U$8="AND_YES",$U$8="OR_YES"),OR(CE52="#FIELD",CE52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52)))),IF($U$18="LOW_MU",MAX(Настройки!$B$14,$U$16),IF($U$18="NEUTRAL",Настройки!$B$15,IF($U$18="IGNORE","IGNORE",IF(OR(AZ52="#FIELD",CE52="#FIELD"),"Поле не найдено","Недостаточно данных")))),IF($U$8="SIGMOID_INC",MAX(Настройки!$B$14,$U$16+($U$17-$U$16)/(1+EXP(-$U$12*(IF(ISNUMBER(AZ52),AZ52,0)-$U$11)))),IF($U$8="SIGMOID_DEC",MAX(Настройки!$B$14,$U$16+($U$17-$U$16)/(1+EXP($U$12*(IF(ISNUMBER(AZ52),AZ52,0)-$U$11)))),IF($U$8="TOP_PERCENT",IF((COUNTIF(INDEX(Данные!$A$7:$CV$106,0,MATCH($U$9,Данные!$A$6:$CV$6,0)),"&gt;"&amp;IF(ISNUMBER(AZ52),AZ52,0))+COUNTIFS(INDEX(Данные!$A$7:$CV$106,0,MATCH($U$9,Данные!$A$6:$CV$6,0)),IF(ISNUMBER(AZ52),AZ52,0),Данные!$A$7:$A$106,"&lt;"&amp;$A52)+1)/COUNT(INDEX(Данные!$A$7:$CV$106,0,MATCH($U$9,Данные!$A$6:$CV$6,0)))&lt;=$U$11,$U$14,$U$15),IF($U$8="MANUAL_MU",MAX(Настройки!$B$14,MIN(1,IF(ISNUMBER(AZ52),AZ52,0))),IF($U$8="COUNT_FLAG_RULE",IF(IF(ISNUMBER(AZ52),AZ52,0)&lt;=$U$11,$U$14,IF(IF(ISNUMBER(AZ52),AZ52,0)&gt;=$U$12,$U$15,IF(OR(LOWER(LEFT(CE52&amp;"",2))="да",CE52=1),$U$13,$U$15))),IF(OR(AND($U$8="YES_NO",OR(LOWER(LEFT(AZ52&amp;"",2))="да",AZ52=1)),AND($U$8="THRESHOLD_GE",IF(ISNUMBER(AZ52),AZ52,0)&gt;=$U$11),AND($U$8="THRESHOLD_GT",IF(ISNUMBER(AZ52),AZ52,0)&gt;$U$11),AND($U$8="THRESHOLD_LE",IF(ISNUMBER(AZ52),AZ52,0)&lt;=$U$11),AND($U$8="THRESHOLD_LT",IF(ISNUMBER(AZ52),AZ52,0)&lt;$U$11),AND($U$8="CHANGE_PCT_GE",IF(IF(ISNUMBER(CE52),CE52,0)=0,IF(ISNUMBER(AZ52),AZ52,0)&gt;0,(IF(ISNUMBER(AZ52),AZ52,0)-IF(ISNUMBER(CE52),CE52,0))/ABS(IF(ISNUMBER(CE52),CE52,0))&gt;=$U$11)),AND($U$8="CHANGE_ABS_GE",ABS(IF(ISNUMBER(AZ52),AZ52,0)-IF(ISNUMBER(CE52),CE52,0))&gt;=$U$11),AND($U$8="COUNT_LT",IF(ISNUMBER(AZ52),AZ52,0)&lt;$U$11),AND($U$8="COUNT_LE",IF(ISNUMBER(AZ52),AZ52,0)&lt;=$U$11),AND($U$8="AND_YES",OR(LOWER(LEFT(AZ52&amp;"",2))="да",AZ52=1),OR(LOWER(LEFT(CE52&amp;"",2))="да",CE52=1)),AND($U$8="OR_YES",OR(OR(LOWER(LEFT(AZ52&amp;"",2))="да",AZ52=1),OR(LOWER(LEFT(CE52&amp;"",2))="да",CE52=1)))),$U$14,$U$15))))))))))</f>
        <v/>
      </c>
      <c r="V52" s="70" t="str">
        <f>IF($A52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52="#FIELD",BA52="",AND(OR($V$8="CHANGE_PCT_GE",$V$8="CHANGE_ABS_GE",$V$8="COUNT_FLAG_RULE",$V$8="AND_YES",$V$8="OR_YES"),OR(CF52="#FIELD",CF52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52)))),IF($V$18="LOW_MU",MAX(Настройки!$B$14,$V$16),IF($V$18="NEUTRAL",Настройки!$B$15,IF($V$18="IGNORE","IGNORE",IF(OR(BA52="#FIELD",CF52="#FIELD"),"Поле не найдено","Недостаточно данных")))),IF($V$8="SIGMOID_INC",MAX(Настройки!$B$14,$V$16+($V$17-$V$16)/(1+EXP(-$V$12*(IF(ISNUMBER(BA52),BA52,0)-$V$11)))),IF($V$8="SIGMOID_DEC",MAX(Настройки!$B$14,$V$16+($V$17-$V$16)/(1+EXP($V$12*(IF(ISNUMBER(BA52),BA52,0)-$V$11)))),IF($V$8="TOP_PERCENT",IF((COUNTIF(INDEX(Данные!$A$7:$CV$106,0,MATCH($V$9,Данные!$A$6:$CV$6,0)),"&gt;"&amp;IF(ISNUMBER(BA52),BA52,0))+COUNTIFS(INDEX(Данные!$A$7:$CV$106,0,MATCH($V$9,Данные!$A$6:$CV$6,0)),IF(ISNUMBER(BA52),BA52,0),Данные!$A$7:$A$106,"&lt;"&amp;$A52)+1)/COUNT(INDEX(Данные!$A$7:$CV$106,0,MATCH($V$9,Данные!$A$6:$CV$6,0)))&lt;=$V$11,$V$14,$V$15),IF($V$8="MANUAL_MU",MAX(Настройки!$B$14,MIN(1,IF(ISNUMBER(BA52),BA52,0))),IF($V$8="COUNT_FLAG_RULE",IF(IF(ISNUMBER(BA52),BA52,0)&lt;=$V$11,$V$14,IF(IF(ISNUMBER(BA52),BA52,0)&gt;=$V$12,$V$15,IF(OR(LOWER(LEFT(CF52&amp;"",2))="да",CF52=1),$V$13,$V$15))),IF(OR(AND($V$8="YES_NO",OR(LOWER(LEFT(BA52&amp;"",2))="да",BA52=1)),AND($V$8="THRESHOLD_GE",IF(ISNUMBER(BA52),BA52,0)&gt;=$V$11),AND($V$8="THRESHOLD_GT",IF(ISNUMBER(BA52),BA52,0)&gt;$V$11),AND($V$8="THRESHOLD_LE",IF(ISNUMBER(BA52),BA52,0)&lt;=$V$11),AND($V$8="THRESHOLD_LT",IF(ISNUMBER(BA52),BA52,0)&lt;$V$11),AND($V$8="CHANGE_PCT_GE",IF(IF(ISNUMBER(CF52),CF52,0)=0,IF(ISNUMBER(BA52),BA52,0)&gt;0,(IF(ISNUMBER(BA52),BA52,0)-IF(ISNUMBER(CF52),CF52,0))/ABS(IF(ISNUMBER(CF52),CF52,0))&gt;=$V$11)),AND($V$8="CHANGE_ABS_GE",ABS(IF(ISNUMBER(BA52),BA52,0)-IF(ISNUMBER(CF52),CF52,0))&gt;=$V$11),AND($V$8="COUNT_LT",IF(ISNUMBER(BA52),BA52,0)&lt;$V$11),AND($V$8="COUNT_LE",IF(ISNUMBER(BA52),BA52,0)&lt;=$V$11),AND($V$8="AND_YES",OR(LOWER(LEFT(BA52&amp;"",2))="да",BA52=1),OR(LOWER(LEFT(CF52&amp;"",2))="да",CF52=1)),AND($V$8="OR_YES",OR(OR(LOWER(LEFT(BA52&amp;"",2))="да",BA52=1),OR(LOWER(LEFT(CF52&amp;"",2))="да",CF52=1)))),$V$14,$V$15))))))))))</f>
        <v/>
      </c>
      <c r="W52" s="70" t="str">
        <f>IF($A52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52="#FIELD",BB52="",AND(OR($W$8="CHANGE_PCT_GE",$W$8="CHANGE_ABS_GE",$W$8="COUNT_FLAG_RULE",$W$8="AND_YES",$W$8="OR_YES"),OR(CG52="#FIELD",CG52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52)))),IF($W$18="LOW_MU",MAX(Настройки!$B$14,$W$16),IF($W$18="NEUTRAL",Настройки!$B$15,IF($W$18="IGNORE","IGNORE",IF(OR(BB52="#FIELD",CG52="#FIELD"),"Поле не найдено","Недостаточно данных")))),IF($W$8="SIGMOID_INC",MAX(Настройки!$B$14,$W$16+($W$17-$W$16)/(1+EXP(-$W$12*(IF(ISNUMBER(BB52),BB52,0)-$W$11)))),IF($W$8="SIGMOID_DEC",MAX(Настройки!$B$14,$W$16+($W$17-$W$16)/(1+EXP($W$12*(IF(ISNUMBER(BB52),BB52,0)-$W$11)))),IF($W$8="TOP_PERCENT",IF((COUNTIF(INDEX(Данные!$A$7:$CV$106,0,MATCH($W$9,Данные!$A$6:$CV$6,0)),"&gt;"&amp;IF(ISNUMBER(BB52),BB52,0))+COUNTIFS(INDEX(Данные!$A$7:$CV$106,0,MATCH($W$9,Данные!$A$6:$CV$6,0)),IF(ISNUMBER(BB52),BB52,0),Данные!$A$7:$A$106,"&lt;"&amp;$A52)+1)/COUNT(INDEX(Данные!$A$7:$CV$106,0,MATCH($W$9,Данные!$A$6:$CV$6,0)))&lt;=$W$11,$W$14,$W$15),IF($W$8="MANUAL_MU",MAX(Настройки!$B$14,MIN(1,IF(ISNUMBER(BB52),BB52,0))),IF($W$8="COUNT_FLAG_RULE",IF(IF(ISNUMBER(BB52),BB52,0)&lt;=$W$11,$W$14,IF(IF(ISNUMBER(BB52),BB52,0)&gt;=$W$12,$W$15,IF(OR(LOWER(LEFT(CG52&amp;"",2))="да",CG52=1),$W$13,$W$15))),IF(OR(AND($W$8="YES_NO",OR(LOWER(LEFT(BB52&amp;"",2))="да",BB52=1)),AND($W$8="THRESHOLD_GE",IF(ISNUMBER(BB52),BB52,0)&gt;=$W$11),AND($W$8="THRESHOLD_GT",IF(ISNUMBER(BB52),BB52,0)&gt;$W$11),AND($W$8="THRESHOLD_LE",IF(ISNUMBER(BB52),BB52,0)&lt;=$W$11),AND($W$8="THRESHOLD_LT",IF(ISNUMBER(BB52),BB52,0)&lt;$W$11),AND($W$8="CHANGE_PCT_GE",IF(IF(ISNUMBER(CG52),CG52,0)=0,IF(ISNUMBER(BB52),BB52,0)&gt;0,(IF(ISNUMBER(BB52),BB52,0)-IF(ISNUMBER(CG52),CG52,0))/ABS(IF(ISNUMBER(CG52),CG52,0))&gt;=$W$11)),AND($W$8="CHANGE_ABS_GE",ABS(IF(ISNUMBER(BB52),BB52,0)-IF(ISNUMBER(CG52),CG52,0))&gt;=$W$11),AND($W$8="COUNT_LT",IF(ISNUMBER(BB52),BB52,0)&lt;$W$11),AND($W$8="COUNT_LE",IF(ISNUMBER(BB52),BB52,0)&lt;=$W$11),AND($W$8="AND_YES",OR(LOWER(LEFT(BB52&amp;"",2))="да",BB52=1),OR(LOWER(LEFT(CG52&amp;"",2))="да",CG52=1)),AND($W$8="OR_YES",OR(OR(LOWER(LEFT(BB52&amp;"",2))="да",BB52=1),OR(LOWER(LEFT(CG52&amp;"",2))="да",CG52=1)))),$W$14,$W$15))))))))))</f>
        <v/>
      </c>
      <c r="X52" s="70" t="str">
        <f>IF($A52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52="#FIELD",BC52="",AND(OR($X$8="CHANGE_PCT_GE",$X$8="CHANGE_ABS_GE",$X$8="COUNT_FLAG_RULE",$X$8="AND_YES",$X$8="OR_YES"),OR(CH52="#FIELD",CH52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52)))),IF($X$18="LOW_MU",MAX(Настройки!$B$14,$X$16),IF($X$18="NEUTRAL",Настройки!$B$15,IF($X$18="IGNORE","IGNORE",IF(OR(BC52="#FIELD",CH52="#FIELD"),"Поле не найдено","Недостаточно данных")))),IF($X$8="SIGMOID_INC",MAX(Настройки!$B$14,$X$16+($X$17-$X$16)/(1+EXP(-$X$12*(IF(ISNUMBER(BC52),BC52,0)-$X$11)))),IF($X$8="SIGMOID_DEC",MAX(Настройки!$B$14,$X$16+($X$17-$X$16)/(1+EXP($X$12*(IF(ISNUMBER(BC52),BC52,0)-$X$11)))),IF($X$8="TOP_PERCENT",IF((COUNTIF(INDEX(Данные!$A$7:$CV$106,0,MATCH($X$9,Данные!$A$6:$CV$6,0)),"&gt;"&amp;IF(ISNUMBER(BC52),BC52,0))+COUNTIFS(INDEX(Данные!$A$7:$CV$106,0,MATCH($X$9,Данные!$A$6:$CV$6,0)),IF(ISNUMBER(BC52),BC52,0),Данные!$A$7:$A$106,"&lt;"&amp;$A52)+1)/COUNT(INDEX(Данные!$A$7:$CV$106,0,MATCH($X$9,Данные!$A$6:$CV$6,0)))&lt;=$X$11,$X$14,$X$15),IF($X$8="MANUAL_MU",MAX(Настройки!$B$14,MIN(1,IF(ISNUMBER(BC52),BC52,0))),IF($X$8="COUNT_FLAG_RULE",IF(IF(ISNUMBER(BC52),BC52,0)&lt;=$X$11,$X$14,IF(IF(ISNUMBER(BC52),BC52,0)&gt;=$X$12,$X$15,IF(OR(LOWER(LEFT(CH52&amp;"",2))="да",CH52=1),$X$13,$X$15))),IF(OR(AND($X$8="YES_NO",OR(LOWER(LEFT(BC52&amp;"",2))="да",BC52=1)),AND($X$8="THRESHOLD_GE",IF(ISNUMBER(BC52),BC52,0)&gt;=$X$11),AND($X$8="THRESHOLD_GT",IF(ISNUMBER(BC52),BC52,0)&gt;$X$11),AND($X$8="THRESHOLD_LE",IF(ISNUMBER(BC52),BC52,0)&lt;=$X$11),AND($X$8="THRESHOLD_LT",IF(ISNUMBER(BC52),BC52,0)&lt;$X$11),AND($X$8="CHANGE_PCT_GE",IF(IF(ISNUMBER(CH52),CH52,0)=0,IF(ISNUMBER(BC52),BC52,0)&gt;0,(IF(ISNUMBER(BC52),BC52,0)-IF(ISNUMBER(CH52),CH52,0))/ABS(IF(ISNUMBER(CH52),CH52,0))&gt;=$X$11)),AND($X$8="CHANGE_ABS_GE",ABS(IF(ISNUMBER(BC52),BC52,0)-IF(ISNUMBER(CH52),CH52,0))&gt;=$X$11),AND($X$8="COUNT_LT",IF(ISNUMBER(BC52),BC52,0)&lt;$X$11),AND($X$8="COUNT_LE",IF(ISNUMBER(BC52),BC52,0)&lt;=$X$11),AND($X$8="AND_YES",OR(LOWER(LEFT(BC52&amp;"",2))="да",BC52=1),OR(LOWER(LEFT(CH52&amp;"",2))="да",CH52=1)),AND($X$8="OR_YES",OR(OR(LOWER(LEFT(BC52&amp;"",2))="да",BC52=1),OR(LOWER(LEFT(CH52&amp;"",2))="да",CH52=1)))),$X$14,$X$15))))))))))</f>
        <v/>
      </c>
      <c r="Y52" s="70" t="str">
        <f>IF($A52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52="#FIELD",BD52="",AND(OR($Y$8="CHANGE_PCT_GE",$Y$8="CHANGE_ABS_GE",$Y$8="COUNT_FLAG_RULE",$Y$8="AND_YES",$Y$8="OR_YES"),OR(CI52="#FIELD",CI52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52)))),IF($Y$18="LOW_MU",MAX(Настройки!$B$14,$Y$16),IF($Y$18="NEUTRAL",Настройки!$B$15,IF($Y$18="IGNORE","IGNORE",IF(OR(BD52="#FIELD",CI52="#FIELD"),"Поле не найдено","Недостаточно данных")))),IF($Y$8="SIGMOID_INC",MAX(Настройки!$B$14,$Y$16+($Y$17-$Y$16)/(1+EXP(-$Y$12*(IF(ISNUMBER(BD52),BD52,0)-$Y$11)))),IF($Y$8="SIGMOID_DEC",MAX(Настройки!$B$14,$Y$16+($Y$17-$Y$16)/(1+EXP($Y$12*(IF(ISNUMBER(BD52),BD52,0)-$Y$11)))),IF($Y$8="TOP_PERCENT",IF((COUNTIF(INDEX(Данные!$A$7:$CV$106,0,MATCH($Y$9,Данные!$A$6:$CV$6,0)),"&gt;"&amp;IF(ISNUMBER(BD52),BD52,0))+COUNTIFS(INDEX(Данные!$A$7:$CV$106,0,MATCH($Y$9,Данные!$A$6:$CV$6,0)),IF(ISNUMBER(BD52),BD52,0),Данные!$A$7:$A$106,"&lt;"&amp;$A52)+1)/COUNT(INDEX(Данные!$A$7:$CV$106,0,MATCH($Y$9,Данные!$A$6:$CV$6,0)))&lt;=$Y$11,$Y$14,$Y$15),IF($Y$8="MANUAL_MU",MAX(Настройки!$B$14,MIN(1,IF(ISNUMBER(BD52),BD52,0))),IF($Y$8="COUNT_FLAG_RULE",IF(IF(ISNUMBER(BD52),BD52,0)&lt;=$Y$11,$Y$14,IF(IF(ISNUMBER(BD52),BD52,0)&gt;=$Y$12,$Y$15,IF(OR(LOWER(LEFT(CI52&amp;"",2))="да",CI52=1),$Y$13,$Y$15))),IF(OR(AND($Y$8="YES_NO",OR(LOWER(LEFT(BD52&amp;"",2))="да",BD52=1)),AND($Y$8="THRESHOLD_GE",IF(ISNUMBER(BD52),BD52,0)&gt;=$Y$11),AND($Y$8="THRESHOLD_GT",IF(ISNUMBER(BD52),BD52,0)&gt;$Y$11),AND($Y$8="THRESHOLD_LE",IF(ISNUMBER(BD52),BD52,0)&lt;=$Y$11),AND($Y$8="THRESHOLD_LT",IF(ISNUMBER(BD52),BD52,0)&lt;$Y$11),AND($Y$8="CHANGE_PCT_GE",IF(IF(ISNUMBER(CI52),CI52,0)=0,IF(ISNUMBER(BD52),BD52,0)&gt;0,(IF(ISNUMBER(BD52),BD52,0)-IF(ISNUMBER(CI52),CI52,0))/ABS(IF(ISNUMBER(CI52),CI52,0))&gt;=$Y$11)),AND($Y$8="CHANGE_ABS_GE",ABS(IF(ISNUMBER(BD52),BD52,0)-IF(ISNUMBER(CI52),CI52,0))&gt;=$Y$11),AND($Y$8="COUNT_LT",IF(ISNUMBER(BD52),BD52,0)&lt;$Y$11),AND($Y$8="COUNT_LE",IF(ISNUMBER(BD52),BD52,0)&lt;=$Y$11),AND($Y$8="AND_YES",OR(LOWER(LEFT(BD52&amp;"",2))="да",BD52=1),OR(LOWER(LEFT(CI52&amp;"",2))="да",CI52=1)),AND($Y$8="OR_YES",OR(OR(LOWER(LEFT(BD52&amp;"",2))="да",BD52=1),OR(LOWER(LEFT(CI52&amp;"",2))="да",CI52=1)))),$Y$14,$Y$15))))))))))</f>
        <v/>
      </c>
      <c r="Z52" s="70" t="str">
        <f>IF($A52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52="#FIELD",BE52="",AND(OR($Z$8="CHANGE_PCT_GE",$Z$8="CHANGE_ABS_GE",$Z$8="COUNT_FLAG_RULE",$Z$8="AND_YES",$Z$8="OR_YES"),OR(CJ52="#FIELD",CJ52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52)))),IF($Z$18="LOW_MU",MAX(Настройки!$B$14,$Z$16),IF($Z$18="NEUTRAL",Настройки!$B$15,IF($Z$18="IGNORE","IGNORE",IF(OR(BE52="#FIELD",CJ52="#FIELD"),"Поле не найдено","Недостаточно данных")))),IF($Z$8="SIGMOID_INC",MAX(Настройки!$B$14,$Z$16+($Z$17-$Z$16)/(1+EXP(-$Z$12*(IF(ISNUMBER(BE52),BE52,0)-$Z$11)))),IF($Z$8="SIGMOID_DEC",MAX(Настройки!$B$14,$Z$16+($Z$17-$Z$16)/(1+EXP($Z$12*(IF(ISNUMBER(BE52),BE52,0)-$Z$11)))),IF($Z$8="TOP_PERCENT",IF((COUNTIF(INDEX(Данные!$A$7:$CV$106,0,MATCH($Z$9,Данные!$A$6:$CV$6,0)),"&gt;"&amp;IF(ISNUMBER(BE52),BE52,0))+COUNTIFS(INDEX(Данные!$A$7:$CV$106,0,MATCH($Z$9,Данные!$A$6:$CV$6,0)),IF(ISNUMBER(BE52),BE52,0),Данные!$A$7:$A$106,"&lt;"&amp;$A52)+1)/COUNT(INDEX(Данные!$A$7:$CV$106,0,MATCH($Z$9,Данные!$A$6:$CV$6,0)))&lt;=$Z$11,$Z$14,$Z$15),IF($Z$8="MANUAL_MU",MAX(Настройки!$B$14,MIN(1,IF(ISNUMBER(BE52),BE52,0))),IF($Z$8="COUNT_FLAG_RULE",IF(IF(ISNUMBER(BE52),BE52,0)&lt;=$Z$11,$Z$14,IF(IF(ISNUMBER(BE52),BE52,0)&gt;=$Z$12,$Z$15,IF(OR(LOWER(LEFT(CJ52&amp;"",2))="да",CJ52=1),$Z$13,$Z$15))),IF(OR(AND($Z$8="YES_NO",OR(LOWER(LEFT(BE52&amp;"",2))="да",BE52=1)),AND($Z$8="THRESHOLD_GE",IF(ISNUMBER(BE52),BE52,0)&gt;=$Z$11),AND($Z$8="THRESHOLD_GT",IF(ISNUMBER(BE52),BE52,0)&gt;$Z$11),AND($Z$8="THRESHOLD_LE",IF(ISNUMBER(BE52),BE52,0)&lt;=$Z$11),AND($Z$8="THRESHOLD_LT",IF(ISNUMBER(BE52),BE52,0)&lt;$Z$11),AND($Z$8="CHANGE_PCT_GE",IF(IF(ISNUMBER(CJ52),CJ52,0)=0,IF(ISNUMBER(BE52),BE52,0)&gt;0,(IF(ISNUMBER(BE52),BE52,0)-IF(ISNUMBER(CJ52),CJ52,0))/ABS(IF(ISNUMBER(CJ52),CJ52,0))&gt;=$Z$11)),AND($Z$8="CHANGE_ABS_GE",ABS(IF(ISNUMBER(BE52),BE52,0)-IF(ISNUMBER(CJ52),CJ52,0))&gt;=$Z$11),AND($Z$8="COUNT_LT",IF(ISNUMBER(BE52),BE52,0)&lt;$Z$11),AND($Z$8="COUNT_LE",IF(ISNUMBER(BE52),BE52,0)&lt;=$Z$11),AND($Z$8="AND_YES",OR(LOWER(LEFT(BE52&amp;"",2))="да",BE52=1),OR(LOWER(LEFT(CJ52&amp;"",2))="да",CJ52=1)),AND($Z$8="OR_YES",OR(OR(LOWER(LEFT(BE52&amp;"",2))="да",BE52=1),OR(LOWER(LEFT(CJ52&amp;"",2))="да",CJ52=1)))),$Z$14,$Z$15))))))))))</f>
        <v/>
      </c>
      <c r="AA52" s="70" t="str">
        <f>IF($A52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52="#FIELD",BF52="",AND(OR($AA$8="CHANGE_PCT_GE",$AA$8="CHANGE_ABS_GE",$AA$8="COUNT_FLAG_RULE",$AA$8="AND_YES",$AA$8="OR_YES"),OR(CK52="#FIELD",CK52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52)))),IF($AA$18="LOW_MU",MAX(Настройки!$B$14,$AA$16),IF($AA$18="NEUTRAL",Настройки!$B$15,IF($AA$18="IGNORE","IGNORE",IF(OR(BF52="#FIELD",CK52="#FIELD"),"Поле не найдено","Недостаточно данных")))),IF($AA$8="SIGMOID_INC",MAX(Настройки!$B$14,$AA$16+($AA$17-$AA$16)/(1+EXP(-$AA$12*(IF(ISNUMBER(BF52),BF52,0)-$AA$11)))),IF($AA$8="SIGMOID_DEC",MAX(Настройки!$B$14,$AA$16+($AA$17-$AA$16)/(1+EXP($AA$12*(IF(ISNUMBER(BF52),BF52,0)-$AA$11)))),IF($AA$8="TOP_PERCENT",IF((COUNTIF(INDEX(Данные!$A$7:$CV$106,0,MATCH($AA$9,Данные!$A$6:$CV$6,0)),"&gt;"&amp;IF(ISNUMBER(BF52),BF52,0))+COUNTIFS(INDEX(Данные!$A$7:$CV$106,0,MATCH($AA$9,Данные!$A$6:$CV$6,0)),IF(ISNUMBER(BF52),BF52,0),Данные!$A$7:$A$106,"&lt;"&amp;$A52)+1)/COUNT(INDEX(Данные!$A$7:$CV$106,0,MATCH($AA$9,Данные!$A$6:$CV$6,0)))&lt;=$AA$11,$AA$14,$AA$15),IF($AA$8="MANUAL_MU",MAX(Настройки!$B$14,MIN(1,IF(ISNUMBER(BF52),BF52,0))),IF($AA$8="COUNT_FLAG_RULE",IF(IF(ISNUMBER(BF52),BF52,0)&lt;=$AA$11,$AA$14,IF(IF(ISNUMBER(BF52),BF52,0)&gt;=$AA$12,$AA$15,IF(OR(LOWER(LEFT(CK52&amp;"",2))="да",CK52=1),$AA$13,$AA$15))),IF(OR(AND($AA$8="YES_NO",OR(LOWER(LEFT(BF52&amp;"",2))="да",BF52=1)),AND($AA$8="THRESHOLD_GE",IF(ISNUMBER(BF52),BF52,0)&gt;=$AA$11),AND($AA$8="THRESHOLD_GT",IF(ISNUMBER(BF52),BF52,0)&gt;$AA$11),AND($AA$8="THRESHOLD_LE",IF(ISNUMBER(BF52),BF52,0)&lt;=$AA$11),AND($AA$8="THRESHOLD_LT",IF(ISNUMBER(BF52),BF52,0)&lt;$AA$11),AND($AA$8="CHANGE_PCT_GE",IF(IF(ISNUMBER(CK52),CK52,0)=0,IF(ISNUMBER(BF52),BF52,0)&gt;0,(IF(ISNUMBER(BF52),BF52,0)-IF(ISNUMBER(CK52),CK52,0))/ABS(IF(ISNUMBER(CK52),CK52,0))&gt;=$AA$11)),AND($AA$8="CHANGE_ABS_GE",ABS(IF(ISNUMBER(BF52),BF52,0)-IF(ISNUMBER(CK52),CK52,0))&gt;=$AA$11),AND($AA$8="COUNT_LT",IF(ISNUMBER(BF52),BF52,0)&lt;$AA$11),AND($AA$8="COUNT_LE",IF(ISNUMBER(BF52),BF52,0)&lt;=$AA$11),AND($AA$8="AND_YES",OR(LOWER(LEFT(BF52&amp;"",2))="да",BF52=1),OR(LOWER(LEFT(CK52&amp;"",2))="да",CK52=1)),AND($AA$8="OR_YES",OR(OR(LOWER(LEFT(BF52&amp;"",2))="да",BF52=1),OR(LOWER(LEFT(CK52&amp;"",2))="да",CK52=1)))),$AA$14,$AA$15))))))))))</f>
        <v/>
      </c>
      <c r="AB52" s="70" t="str">
        <f>IF($A52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52="#FIELD",BG52="",AND(OR($AB$8="CHANGE_PCT_GE",$AB$8="CHANGE_ABS_GE",$AB$8="COUNT_FLAG_RULE",$AB$8="AND_YES",$AB$8="OR_YES"),OR(CL52="#FIELD",CL52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52)))),IF($AB$18="LOW_MU",MAX(Настройки!$B$14,$AB$16),IF($AB$18="NEUTRAL",Настройки!$B$15,IF($AB$18="IGNORE","IGNORE",IF(OR(BG52="#FIELD",CL52="#FIELD"),"Поле не найдено","Недостаточно данных")))),IF($AB$8="SIGMOID_INC",MAX(Настройки!$B$14,$AB$16+($AB$17-$AB$16)/(1+EXP(-$AB$12*(IF(ISNUMBER(BG52),BG52,0)-$AB$11)))),IF($AB$8="SIGMOID_DEC",MAX(Настройки!$B$14,$AB$16+($AB$17-$AB$16)/(1+EXP($AB$12*(IF(ISNUMBER(BG52),BG52,0)-$AB$11)))),IF($AB$8="TOP_PERCENT",IF((COUNTIF(INDEX(Данные!$A$7:$CV$106,0,MATCH($AB$9,Данные!$A$6:$CV$6,0)),"&gt;"&amp;IF(ISNUMBER(BG52),BG52,0))+COUNTIFS(INDEX(Данные!$A$7:$CV$106,0,MATCH($AB$9,Данные!$A$6:$CV$6,0)),IF(ISNUMBER(BG52),BG52,0),Данные!$A$7:$A$106,"&lt;"&amp;$A52)+1)/COUNT(INDEX(Данные!$A$7:$CV$106,0,MATCH($AB$9,Данные!$A$6:$CV$6,0)))&lt;=$AB$11,$AB$14,$AB$15),IF($AB$8="MANUAL_MU",MAX(Настройки!$B$14,MIN(1,IF(ISNUMBER(BG52),BG52,0))),IF($AB$8="COUNT_FLAG_RULE",IF(IF(ISNUMBER(BG52),BG52,0)&lt;=$AB$11,$AB$14,IF(IF(ISNUMBER(BG52),BG52,0)&gt;=$AB$12,$AB$15,IF(OR(LOWER(LEFT(CL52&amp;"",2))="да",CL52=1),$AB$13,$AB$15))),IF(OR(AND($AB$8="YES_NO",OR(LOWER(LEFT(BG52&amp;"",2))="да",BG52=1)),AND($AB$8="THRESHOLD_GE",IF(ISNUMBER(BG52),BG52,0)&gt;=$AB$11),AND($AB$8="THRESHOLD_GT",IF(ISNUMBER(BG52),BG52,0)&gt;$AB$11),AND($AB$8="THRESHOLD_LE",IF(ISNUMBER(BG52),BG52,0)&lt;=$AB$11),AND($AB$8="THRESHOLD_LT",IF(ISNUMBER(BG52),BG52,0)&lt;$AB$11),AND($AB$8="CHANGE_PCT_GE",IF(IF(ISNUMBER(CL52),CL52,0)=0,IF(ISNUMBER(BG52),BG52,0)&gt;0,(IF(ISNUMBER(BG52),BG52,0)-IF(ISNUMBER(CL52),CL52,0))/ABS(IF(ISNUMBER(CL52),CL52,0))&gt;=$AB$11)),AND($AB$8="CHANGE_ABS_GE",ABS(IF(ISNUMBER(BG52),BG52,0)-IF(ISNUMBER(CL52),CL52,0))&gt;=$AB$11),AND($AB$8="COUNT_LT",IF(ISNUMBER(BG52),BG52,0)&lt;$AB$11),AND($AB$8="COUNT_LE",IF(ISNUMBER(BG52),BG52,0)&lt;=$AB$11),AND($AB$8="AND_YES",OR(LOWER(LEFT(BG52&amp;"",2))="да",BG52=1),OR(LOWER(LEFT(CL52&amp;"",2))="да",CL52=1)),AND($AB$8="OR_YES",OR(OR(LOWER(LEFT(BG52&amp;"",2))="да",BG52=1),OR(LOWER(LEFT(CL52&amp;"",2))="да",CL52=1)))),$AB$14,$AB$15))))))))))</f>
        <v/>
      </c>
      <c r="AC52" s="70" t="str">
        <f>IF($A52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52="#FIELD",BH52="",AND(OR($AC$8="CHANGE_PCT_GE",$AC$8="CHANGE_ABS_GE",$AC$8="COUNT_FLAG_RULE",$AC$8="AND_YES",$AC$8="OR_YES"),OR(CM52="#FIELD",CM52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52)))),IF($AC$18="LOW_MU",MAX(Настройки!$B$14,$AC$16),IF($AC$18="NEUTRAL",Настройки!$B$15,IF($AC$18="IGNORE","IGNORE",IF(OR(BH52="#FIELD",CM52="#FIELD"),"Поле не найдено","Недостаточно данных")))),IF($AC$8="SIGMOID_INC",MAX(Настройки!$B$14,$AC$16+($AC$17-$AC$16)/(1+EXP(-$AC$12*(IF(ISNUMBER(BH52),BH52,0)-$AC$11)))),IF($AC$8="SIGMOID_DEC",MAX(Настройки!$B$14,$AC$16+($AC$17-$AC$16)/(1+EXP($AC$12*(IF(ISNUMBER(BH52),BH52,0)-$AC$11)))),IF($AC$8="TOP_PERCENT",IF((COUNTIF(INDEX(Данные!$A$7:$CV$106,0,MATCH($AC$9,Данные!$A$6:$CV$6,0)),"&gt;"&amp;IF(ISNUMBER(BH52),BH52,0))+COUNTIFS(INDEX(Данные!$A$7:$CV$106,0,MATCH($AC$9,Данные!$A$6:$CV$6,0)),IF(ISNUMBER(BH52),BH52,0),Данные!$A$7:$A$106,"&lt;"&amp;$A52)+1)/COUNT(INDEX(Данные!$A$7:$CV$106,0,MATCH($AC$9,Данные!$A$6:$CV$6,0)))&lt;=$AC$11,$AC$14,$AC$15),IF($AC$8="MANUAL_MU",MAX(Настройки!$B$14,MIN(1,IF(ISNUMBER(BH52),BH52,0))),IF($AC$8="COUNT_FLAG_RULE",IF(IF(ISNUMBER(BH52),BH52,0)&lt;=$AC$11,$AC$14,IF(IF(ISNUMBER(BH52),BH52,0)&gt;=$AC$12,$AC$15,IF(OR(LOWER(LEFT(CM52&amp;"",2))="да",CM52=1),$AC$13,$AC$15))),IF(OR(AND($AC$8="YES_NO",OR(LOWER(LEFT(BH52&amp;"",2))="да",BH52=1)),AND($AC$8="THRESHOLD_GE",IF(ISNUMBER(BH52),BH52,0)&gt;=$AC$11),AND($AC$8="THRESHOLD_GT",IF(ISNUMBER(BH52),BH52,0)&gt;$AC$11),AND($AC$8="THRESHOLD_LE",IF(ISNUMBER(BH52),BH52,0)&lt;=$AC$11),AND($AC$8="THRESHOLD_LT",IF(ISNUMBER(BH52),BH52,0)&lt;$AC$11),AND($AC$8="CHANGE_PCT_GE",IF(IF(ISNUMBER(CM52),CM52,0)=0,IF(ISNUMBER(BH52),BH52,0)&gt;0,(IF(ISNUMBER(BH52),BH52,0)-IF(ISNUMBER(CM52),CM52,0))/ABS(IF(ISNUMBER(CM52),CM52,0))&gt;=$AC$11)),AND($AC$8="CHANGE_ABS_GE",ABS(IF(ISNUMBER(BH52),BH52,0)-IF(ISNUMBER(CM52),CM52,0))&gt;=$AC$11),AND($AC$8="COUNT_LT",IF(ISNUMBER(BH52),BH52,0)&lt;$AC$11),AND($AC$8="COUNT_LE",IF(ISNUMBER(BH52),BH52,0)&lt;=$AC$11),AND($AC$8="AND_YES",OR(LOWER(LEFT(BH52&amp;"",2))="да",BH52=1),OR(LOWER(LEFT(CM52&amp;"",2))="да",CM52=1)),AND($AC$8="OR_YES",OR(OR(LOWER(LEFT(BH52&amp;"",2))="да",BH52=1),OR(LOWER(LEFT(CM52&amp;"",2))="да",CM52=1)))),$AC$14,$AC$15))))))))))</f>
        <v/>
      </c>
      <c r="AD52" s="70" t="str">
        <f>IF($A52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52="#FIELD",BI52="",AND(OR($AD$8="CHANGE_PCT_GE",$AD$8="CHANGE_ABS_GE",$AD$8="COUNT_FLAG_RULE",$AD$8="AND_YES",$AD$8="OR_YES"),OR(CN52="#FIELD",CN52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52)))),IF($AD$18="LOW_MU",MAX(Настройки!$B$14,$AD$16),IF($AD$18="NEUTRAL",Настройки!$B$15,IF($AD$18="IGNORE","IGNORE",IF(OR(BI52="#FIELD",CN52="#FIELD"),"Поле не найдено","Недостаточно данных")))),IF($AD$8="SIGMOID_INC",MAX(Настройки!$B$14,$AD$16+($AD$17-$AD$16)/(1+EXP(-$AD$12*(IF(ISNUMBER(BI52),BI52,0)-$AD$11)))),IF($AD$8="SIGMOID_DEC",MAX(Настройки!$B$14,$AD$16+($AD$17-$AD$16)/(1+EXP($AD$12*(IF(ISNUMBER(BI52),BI52,0)-$AD$11)))),IF($AD$8="TOP_PERCENT",IF((COUNTIF(INDEX(Данные!$A$7:$CV$106,0,MATCH($AD$9,Данные!$A$6:$CV$6,0)),"&gt;"&amp;IF(ISNUMBER(BI52),BI52,0))+COUNTIFS(INDEX(Данные!$A$7:$CV$106,0,MATCH($AD$9,Данные!$A$6:$CV$6,0)),IF(ISNUMBER(BI52),BI52,0),Данные!$A$7:$A$106,"&lt;"&amp;$A52)+1)/COUNT(INDEX(Данные!$A$7:$CV$106,0,MATCH($AD$9,Данные!$A$6:$CV$6,0)))&lt;=$AD$11,$AD$14,$AD$15),IF($AD$8="MANUAL_MU",MAX(Настройки!$B$14,MIN(1,IF(ISNUMBER(BI52),BI52,0))),IF($AD$8="COUNT_FLAG_RULE",IF(IF(ISNUMBER(BI52),BI52,0)&lt;=$AD$11,$AD$14,IF(IF(ISNUMBER(BI52),BI52,0)&gt;=$AD$12,$AD$15,IF(OR(LOWER(LEFT(CN52&amp;"",2))="да",CN52=1),$AD$13,$AD$15))),IF(OR(AND($AD$8="YES_NO",OR(LOWER(LEFT(BI52&amp;"",2))="да",BI52=1)),AND($AD$8="THRESHOLD_GE",IF(ISNUMBER(BI52),BI52,0)&gt;=$AD$11),AND($AD$8="THRESHOLD_GT",IF(ISNUMBER(BI52),BI52,0)&gt;$AD$11),AND($AD$8="THRESHOLD_LE",IF(ISNUMBER(BI52),BI52,0)&lt;=$AD$11),AND($AD$8="THRESHOLD_LT",IF(ISNUMBER(BI52),BI52,0)&lt;$AD$11),AND($AD$8="CHANGE_PCT_GE",IF(IF(ISNUMBER(CN52),CN52,0)=0,IF(ISNUMBER(BI52),BI52,0)&gt;0,(IF(ISNUMBER(BI52),BI52,0)-IF(ISNUMBER(CN52),CN52,0))/ABS(IF(ISNUMBER(CN52),CN52,0))&gt;=$AD$11)),AND($AD$8="CHANGE_ABS_GE",ABS(IF(ISNUMBER(BI52),BI52,0)-IF(ISNUMBER(CN52),CN52,0))&gt;=$AD$11),AND($AD$8="COUNT_LT",IF(ISNUMBER(BI52),BI52,0)&lt;$AD$11),AND($AD$8="COUNT_LE",IF(ISNUMBER(BI52),BI52,0)&lt;=$AD$11),AND($AD$8="AND_YES",OR(LOWER(LEFT(BI52&amp;"",2))="да",BI52=1),OR(LOWER(LEFT(CN52&amp;"",2))="да",CN52=1)),AND($AD$8="OR_YES",OR(OR(LOWER(LEFT(BI52&amp;"",2))="да",BI52=1),OR(LOWER(LEFT(CN52&amp;"",2))="да",CN52=1)))),$AD$14,$AD$15))))))))))</f>
        <v/>
      </c>
      <c r="AE52" s="71" t="str">
        <f>IF($A52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52="#FIELD",BJ52="",AND(OR($AE$8="CHANGE_PCT_GE",$AE$8="CHANGE_ABS_GE",$AE$8="COUNT_FLAG_RULE",$AE$8="AND_YES",$AE$8="OR_YES"),OR(CO52="#FIELD",CO52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52)))),IF($AE$18="LOW_MU",MAX(Настройки!$B$14,$AE$16),IF($AE$18="NEUTRAL",Настройки!$B$15,IF($AE$18="IGNORE","IGNORE",IF(OR(BJ52="#FIELD",CO52="#FIELD"),"Поле не найдено","Недостаточно данных")))),IF($AE$8="SIGMOID_INC",MAX(Настройки!$B$14,$AE$16+($AE$17-$AE$16)/(1+EXP(-$AE$12*(IF(ISNUMBER(BJ52),BJ52,0)-$AE$11)))),IF($AE$8="SIGMOID_DEC",MAX(Настройки!$B$14,$AE$16+($AE$17-$AE$16)/(1+EXP($AE$12*(IF(ISNUMBER(BJ52),BJ52,0)-$AE$11)))),IF($AE$8="TOP_PERCENT",IF((COUNTIF(INDEX(Данные!$A$7:$CV$106,0,MATCH($AE$9,Данные!$A$6:$CV$6,0)),"&gt;"&amp;IF(ISNUMBER(BJ52),BJ52,0))+COUNTIFS(INDEX(Данные!$A$7:$CV$106,0,MATCH($AE$9,Данные!$A$6:$CV$6,0)),IF(ISNUMBER(BJ52),BJ52,0),Данные!$A$7:$A$106,"&lt;"&amp;$A52)+1)/COUNT(INDEX(Данные!$A$7:$CV$106,0,MATCH($AE$9,Данные!$A$6:$CV$6,0)))&lt;=$AE$11,$AE$14,$AE$15),IF($AE$8="MANUAL_MU",MAX(Настройки!$B$14,MIN(1,IF(ISNUMBER(BJ52),BJ52,0))),IF($AE$8="COUNT_FLAG_RULE",IF(IF(ISNUMBER(BJ52),BJ52,0)&lt;=$AE$11,$AE$14,IF(IF(ISNUMBER(BJ52),BJ52,0)&gt;=$AE$12,$AE$15,IF(OR(LOWER(LEFT(CO52&amp;"",2))="да",CO52=1),$AE$13,$AE$15))),IF(OR(AND($AE$8="YES_NO",OR(LOWER(LEFT(BJ52&amp;"",2))="да",BJ52=1)),AND($AE$8="THRESHOLD_GE",IF(ISNUMBER(BJ52),BJ52,0)&gt;=$AE$11),AND($AE$8="THRESHOLD_GT",IF(ISNUMBER(BJ52),BJ52,0)&gt;$AE$11),AND($AE$8="THRESHOLD_LE",IF(ISNUMBER(BJ52),BJ52,0)&lt;=$AE$11),AND($AE$8="THRESHOLD_LT",IF(ISNUMBER(BJ52),BJ52,0)&lt;$AE$11),AND($AE$8="CHANGE_PCT_GE",IF(IF(ISNUMBER(CO52),CO52,0)=0,IF(ISNUMBER(BJ52),BJ52,0)&gt;0,(IF(ISNUMBER(BJ52),BJ52,0)-IF(ISNUMBER(CO52),CO52,0))/ABS(IF(ISNUMBER(CO52),CO52,0))&gt;=$AE$11)),AND($AE$8="CHANGE_ABS_GE",ABS(IF(ISNUMBER(BJ52),BJ52,0)-IF(ISNUMBER(CO52),CO52,0))&gt;=$AE$11),AND($AE$8="COUNT_LT",IF(ISNUMBER(BJ52),BJ52,0)&lt;$AE$11),AND($AE$8="COUNT_LE",IF(ISNUMBER(BJ52),BJ52,0)&lt;=$AE$11),AND($AE$8="AND_YES",OR(LOWER(LEFT(BJ52&amp;"",2))="да",BJ52=1),OR(LOWER(LEFT(CO52&amp;"",2))="да",CO52=1)),AND($AE$8="OR_YES",OR(OR(LOWER(LEFT(BJ52&amp;"",2))="да",BJ52=1),OR(LOWER(LEFT(CO52&amp;"",2))="да",CO52=1)))),$AE$14,$AE$15))))))))))</f>
        <v/>
      </c>
      <c r="AF52" s="75"/>
      <c r="AG52" s="76" t="str">
        <f>IF($A52="","",IF($B$4&lt;&gt;"Да","",IF($B$9="","",IF(COUNTIF(Данные!$A$6:$CV$6,$B$9)=0,"#FIELD",INDEX(Данные!$A$7:$CV$106,ROW()-19,MATCH($B$9,Данные!$A$6:$CV$6,0))))))</f>
        <v/>
      </c>
      <c r="AH52" s="76" t="str">
        <f>IF($A52="","",IF($C$4&lt;&gt;"Да","",IF($C$9="","",IF(COUNTIF(Данные!$A$6:$CV$6,$C$9)=0,"#FIELD",INDEX(Данные!$A$7:$CV$106,ROW()-19,MATCH($C$9,Данные!$A$6:$CV$6,0))))))</f>
        <v/>
      </c>
      <c r="AI52" s="76" t="str">
        <f>IF($A52="","",IF($D$4&lt;&gt;"Да","",IF($D$9="","",IF(COUNTIF(Данные!$A$6:$CV$6,$D$9)=0,"#FIELD",INDEX(Данные!$A$7:$CV$106,ROW()-19,MATCH($D$9,Данные!$A$6:$CV$6,0))))))</f>
        <v/>
      </c>
      <c r="AJ52" s="76" t="str">
        <f>IF($A52="","",IF($E$4&lt;&gt;"Да","",IF($E$9="","",IF(COUNTIF(Данные!$A$6:$CV$6,$E$9)=0,"#FIELD",INDEX(Данные!$A$7:$CV$106,ROW()-19,MATCH($E$9,Данные!$A$6:$CV$6,0))))))</f>
        <v/>
      </c>
      <c r="AK52" s="76" t="str">
        <f>IF($A52="","",IF($F$4&lt;&gt;"Да","",IF($F$9="","",IF(COUNTIF(Данные!$A$6:$CV$6,$F$9)=0,"#FIELD",INDEX(Данные!$A$7:$CV$106,ROW()-19,MATCH($F$9,Данные!$A$6:$CV$6,0))))))</f>
        <v/>
      </c>
      <c r="AL52" s="76" t="str">
        <f>IF($A52="","",IF($G$4&lt;&gt;"Да","",IF($G$9="","",IF(COUNTIF(Данные!$A$6:$CV$6,$G$9)=0,"#FIELD",INDEX(Данные!$A$7:$CV$106,ROW()-19,MATCH($G$9,Данные!$A$6:$CV$6,0))))))</f>
        <v/>
      </c>
      <c r="AM52" s="76" t="str">
        <f>IF($A52="","",IF($H$4&lt;&gt;"Да","",IF($H$9="","",IF(COUNTIF(Данные!$A$6:$CV$6,$H$9)=0,"#FIELD",INDEX(Данные!$A$7:$CV$106,ROW()-19,MATCH($H$9,Данные!$A$6:$CV$6,0))))))</f>
        <v/>
      </c>
      <c r="AN52" s="76" t="str">
        <f>IF($A52="","",IF($I$4&lt;&gt;"Да","",IF($I$9="","",IF(COUNTIF(Данные!$A$6:$CV$6,$I$9)=0,"#FIELD",INDEX(Данные!$A$7:$CV$106,ROW()-19,MATCH($I$9,Данные!$A$6:$CV$6,0))))))</f>
        <v/>
      </c>
      <c r="AO52" s="76" t="str">
        <f>IF($A52="","",IF($J$4&lt;&gt;"Да","",IF($J$9="","",IF(COUNTIF(Данные!$A$6:$CV$6,$J$9)=0,"#FIELD",INDEX(Данные!$A$7:$CV$106,ROW()-19,MATCH($J$9,Данные!$A$6:$CV$6,0))))))</f>
        <v/>
      </c>
      <c r="AP52" s="76" t="str">
        <f>IF($A52="","",IF($K$4&lt;&gt;"Да","",IF($K$9="","",IF(COUNTIF(Данные!$A$6:$CV$6,$K$9)=0,"#FIELD",INDEX(Данные!$A$7:$CV$106,ROW()-19,MATCH($K$9,Данные!$A$6:$CV$6,0))))))</f>
        <v/>
      </c>
      <c r="AQ52" s="76" t="str">
        <f>IF($A52="","",IF($L$4&lt;&gt;"Да","",IF($L$9="","",IF(COUNTIF(Данные!$A$6:$CV$6,$L$9)=0,"#FIELD",INDEX(Данные!$A$7:$CV$106,ROW()-19,MATCH($L$9,Данные!$A$6:$CV$6,0))))))</f>
        <v/>
      </c>
      <c r="AR52" s="76" t="str">
        <f>IF($A52="","",IF($M$4&lt;&gt;"Да","",IF($M$9="","",IF(COUNTIF(Данные!$A$6:$CV$6,$M$9)=0,"#FIELD",INDEX(Данные!$A$7:$CV$106,ROW()-19,MATCH($M$9,Данные!$A$6:$CV$6,0))))))</f>
        <v/>
      </c>
      <c r="AS52" s="76" t="str">
        <f>IF($A52="","",IF($N$4&lt;&gt;"Да","",IF($N$9="","",IF(COUNTIF(Данные!$A$6:$CV$6,$N$9)=0,"#FIELD",INDEX(Данные!$A$7:$CV$106,ROW()-19,MATCH($N$9,Данные!$A$6:$CV$6,0))))))</f>
        <v/>
      </c>
      <c r="AT52" s="76" t="str">
        <f>IF($A52="","",IF($O$4&lt;&gt;"Да","",IF($O$9="","",IF(COUNTIF(Данные!$A$6:$CV$6,$O$9)=0,"#FIELD",INDEX(Данные!$A$7:$CV$106,ROW()-19,MATCH($O$9,Данные!$A$6:$CV$6,0))))))</f>
        <v/>
      </c>
      <c r="AU52" s="76" t="str">
        <f>IF($A52="","",IF($P$4&lt;&gt;"Да","",IF($P$9="","",IF(COUNTIF(Данные!$A$6:$CV$6,$P$9)=0,"#FIELD",INDEX(Данные!$A$7:$CV$106,ROW()-19,MATCH($P$9,Данные!$A$6:$CV$6,0))))))</f>
        <v/>
      </c>
      <c r="AV52" s="76" t="str">
        <f>IF($A52="","",IF($Q$4&lt;&gt;"Да","",IF($Q$9="","",IF(COUNTIF(Данные!$A$6:$CV$6,$Q$9)=0,"#FIELD",INDEX(Данные!$A$7:$CV$106,ROW()-19,MATCH($Q$9,Данные!$A$6:$CV$6,0))))))</f>
        <v/>
      </c>
      <c r="AW52" s="76" t="str">
        <f>IF($A52="","",IF($R$4&lt;&gt;"Да","",IF($R$9="","",IF(COUNTIF(Данные!$A$6:$CV$6,$R$9)=0,"#FIELD",INDEX(Данные!$A$7:$CV$106,ROW()-19,MATCH($R$9,Данные!$A$6:$CV$6,0))))))</f>
        <v/>
      </c>
      <c r="AX52" s="76" t="str">
        <f>IF($A52="","",IF($S$4&lt;&gt;"Да","",IF($S$9="","",IF(COUNTIF(Данные!$A$6:$CV$6,$S$9)=0,"#FIELD",INDEX(Данные!$A$7:$CV$106,ROW()-19,MATCH($S$9,Данные!$A$6:$CV$6,0))))))</f>
        <v/>
      </c>
      <c r="AY52" s="76" t="str">
        <f>IF($A52="","",IF($T$4&lt;&gt;"Да","",IF($T$9="","",IF(COUNTIF(Данные!$A$6:$CV$6,$T$9)=0,"#FIELD",INDEX(Данные!$A$7:$CV$106,ROW()-19,MATCH($T$9,Данные!$A$6:$CV$6,0))))))</f>
        <v/>
      </c>
      <c r="AZ52" s="76" t="str">
        <f>IF($A52="","",IF($U$4&lt;&gt;"Да","",IF($U$9="","",IF(COUNTIF(Данные!$A$6:$CV$6,$U$9)=0,"#FIELD",INDEX(Данные!$A$7:$CV$106,ROW()-19,MATCH($U$9,Данные!$A$6:$CV$6,0))))))</f>
        <v/>
      </c>
      <c r="BA52" s="76" t="str">
        <f>IF($A52="","",IF($V$4&lt;&gt;"Да","",IF($V$9="","",IF(COUNTIF(Данные!$A$6:$CV$6,$V$9)=0,"#FIELD",INDEX(Данные!$A$7:$CV$106,ROW()-19,MATCH($V$9,Данные!$A$6:$CV$6,0))))))</f>
        <v/>
      </c>
      <c r="BB52" s="76" t="str">
        <f>IF($A52="","",IF($W$4&lt;&gt;"Да","",IF($W$9="","",IF(COUNTIF(Данные!$A$6:$CV$6,$W$9)=0,"#FIELD",INDEX(Данные!$A$7:$CV$106,ROW()-19,MATCH($W$9,Данные!$A$6:$CV$6,0))))))</f>
        <v/>
      </c>
      <c r="BC52" s="76" t="str">
        <f>IF($A52="","",IF($X$4&lt;&gt;"Да","",IF($X$9="","",IF(COUNTIF(Данные!$A$6:$CV$6,$X$9)=0,"#FIELD",INDEX(Данные!$A$7:$CV$106,ROW()-19,MATCH($X$9,Данные!$A$6:$CV$6,0))))))</f>
        <v/>
      </c>
      <c r="BD52" s="76" t="str">
        <f>IF($A52="","",IF($Y$4&lt;&gt;"Да","",IF($Y$9="","",IF(COUNTIF(Данные!$A$6:$CV$6,$Y$9)=0,"#FIELD",INDEX(Данные!$A$7:$CV$106,ROW()-19,MATCH($Y$9,Данные!$A$6:$CV$6,0))))))</f>
        <v/>
      </c>
      <c r="BE52" s="76" t="str">
        <f>IF($A52="","",IF($Z$4&lt;&gt;"Да","",IF($Z$9="","",IF(COUNTIF(Данные!$A$6:$CV$6,$Z$9)=0,"#FIELD",INDEX(Данные!$A$7:$CV$106,ROW()-19,MATCH($Z$9,Данные!$A$6:$CV$6,0))))))</f>
        <v/>
      </c>
      <c r="BF52" s="76" t="str">
        <f>IF($A52="","",IF($AA$4&lt;&gt;"Да","",IF($AA$9="","",IF(COUNTIF(Данные!$A$6:$CV$6,$AA$9)=0,"#FIELD",INDEX(Данные!$A$7:$CV$106,ROW()-19,MATCH($AA$9,Данные!$A$6:$CV$6,0))))))</f>
        <v/>
      </c>
      <c r="BG52" s="76" t="str">
        <f>IF($A52="","",IF($AB$4&lt;&gt;"Да","",IF($AB$9="","",IF(COUNTIF(Данные!$A$6:$CV$6,$AB$9)=0,"#FIELD",INDEX(Данные!$A$7:$CV$106,ROW()-19,MATCH($AB$9,Данные!$A$6:$CV$6,0))))))</f>
        <v/>
      </c>
      <c r="BH52" s="76" t="str">
        <f>IF($A52="","",IF($AC$4&lt;&gt;"Да","",IF($AC$9="","",IF(COUNTIF(Данные!$A$6:$CV$6,$AC$9)=0,"#FIELD",INDEX(Данные!$A$7:$CV$106,ROW()-19,MATCH($AC$9,Данные!$A$6:$CV$6,0))))))</f>
        <v/>
      </c>
      <c r="BI52" s="76" t="str">
        <f>IF($A52="","",IF($AD$4&lt;&gt;"Да","",IF($AD$9="","",IF(COUNTIF(Данные!$A$6:$CV$6,$AD$9)=0,"#FIELD",INDEX(Данные!$A$7:$CV$106,ROW()-19,MATCH($AD$9,Данные!$A$6:$CV$6,0))))))</f>
        <v/>
      </c>
      <c r="BJ52" s="76" t="str">
        <f>IF($A52="","",IF($AE$4&lt;&gt;"Да","",IF($AE$9="","",IF(COUNTIF(Данные!$A$6:$CV$6,$AE$9)=0,"#FIELD",INDEX(Данные!$A$7:$CV$106,ROW()-19,MATCH($AE$9,Данные!$A$6:$CV$6,0))))))</f>
        <v/>
      </c>
      <c r="BK52" s="76"/>
      <c r="BL52" s="76" t="str">
        <f>IF($A52="","",IF($B$4&lt;&gt;"Да","",IF($B$10="","",IF(COUNTIF(Данные!$A$6:$CV$6,$B$10)=0,"#FIELD",INDEX(Данные!$A$7:$CV$106,ROW()-19,MATCH($B$10,Данные!$A$6:$CV$6,0))))))</f>
        <v/>
      </c>
      <c r="BM52" s="76" t="str">
        <f>IF($A52="","",IF($C$4&lt;&gt;"Да","",IF($C$10="","",IF(COUNTIF(Данные!$A$6:$CV$6,$C$10)=0,"#FIELD",INDEX(Данные!$A$7:$CV$106,ROW()-19,MATCH($C$10,Данные!$A$6:$CV$6,0))))))</f>
        <v/>
      </c>
      <c r="BN52" s="76" t="str">
        <f>IF($A52="","",IF($D$4&lt;&gt;"Да","",IF($D$10="","",IF(COUNTIF(Данные!$A$6:$CV$6,$D$10)=0,"#FIELD",INDEX(Данные!$A$7:$CV$106,ROW()-19,MATCH($D$10,Данные!$A$6:$CV$6,0))))))</f>
        <v/>
      </c>
      <c r="BO52" s="76" t="str">
        <f>IF($A52="","",IF($E$4&lt;&gt;"Да","",IF($E$10="","",IF(COUNTIF(Данные!$A$6:$CV$6,$E$10)=0,"#FIELD",INDEX(Данные!$A$7:$CV$106,ROW()-19,MATCH($E$10,Данные!$A$6:$CV$6,0))))))</f>
        <v/>
      </c>
      <c r="BP52" s="76" t="str">
        <f>IF($A52="","",IF($F$4&lt;&gt;"Да","",IF($F$10="","",IF(COUNTIF(Данные!$A$6:$CV$6,$F$10)=0,"#FIELD",INDEX(Данные!$A$7:$CV$106,ROW()-19,MATCH($F$10,Данные!$A$6:$CV$6,0))))))</f>
        <v/>
      </c>
      <c r="BQ52" s="76" t="str">
        <f>IF($A52="","",IF($G$4&lt;&gt;"Да","",IF($G$10="","",IF(COUNTIF(Данные!$A$6:$CV$6,$G$10)=0,"#FIELD",INDEX(Данные!$A$7:$CV$106,ROW()-19,MATCH($G$10,Данные!$A$6:$CV$6,0))))))</f>
        <v/>
      </c>
      <c r="BR52" s="76" t="str">
        <f>IF($A52="","",IF($H$4&lt;&gt;"Да","",IF($H$10="","",IF(COUNTIF(Данные!$A$6:$CV$6,$H$10)=0,"#FIELD",INDEX(Данные!$A$7:$CV$106,ROW()-19,MATCH($H$10,Данные!$A$6:$CV$6,0))))))</f>
        <v/>
      </c>
      <c r="BS52" s="76" t="str">
        <f>IF($A52="","",IF($I$4&lt;&gt;"Да","",IF($I$10="","",IF(COUNTIF(Данные!$A$6:$CV$6,$I$10)=0,"#FIELD",INDEX(Данные!$A$7:$CV$106,ROW()-19,MATCH($I$10,Данные!$A$6:$CV$6,0))))))</f>
        <v/>
      </c>
      <c r="BT52" s="76" t="str">
        <f>IF($A52="","",IF($J$4&lt;&gt;"Да","",IF($J$10="","",IF(COUNTIF(Данные!$A$6:$CV$6,$J$10)=0,"#FIELD",INDEX(Данные!$A$7:$CV$106,ROW()-19,MATCH($J$10,Данные!$A$6:$CV$6,0))))))</f>
        <v/>
      </c>
      <c r="BU52" s="76" t="str">
        <f>IF($A52="","",IF($K$4&lt;&gt;"Да","",IF($K$10="","",IF(COUNTIF(Данные!$A$6:$CV$6,$K$10)=0,"#FIELD",INDEX(Данные!$A$7:$CV$106,ROW()-19,MATCH($K$10,Данные!$A$6:$CV$6,0))))))</f>
        <v/>
      </c>
      <c r="BV52" s="76" t="str">
        <f>IF($A52="","",IF($L$4&lt;&gt;"Да","",IF($L$10="","",IF(COUNTIF(Данные!$A$6:$CV$6,$L$10)=0,"#FIELD",INDEX(Данные!$A$7:$CV$106,ROW()-19,MATCH($L$10,Данные!$A$6:$CV$6,0))))))</f>
        <v/>
      </c>
      <c r="BW52" s="76" t="str">
        <f>IF($A52="","",IF($M$4&lt;&gt;"Да","",IF($M$10="","",IF(COUNTIF(Данные!$A$6:$CV$6,$M$10)=0,"#FIELD",INDEX(Данные!$A$7:$CV$106,ROW()-19,MATCH($M$10,Данные!$A$6:$CV$6,0))))))</f>
        <v/>
      </c>
      <c r="BX52" s="76" t="str">
        <f>IF($A52="","",IF($N$4&lt;&gt;"Да","",IF($N$10="","",IF(COUNTIF(Данные!$A$6:$CV$6,$N$10)=0,"#FIELD",INDEX(Данные!$A$7:$CV$106,ROW()-19,MATCH($N$10,Данные!$A$6:$CV$6,0))))))</f>
        <v/>
      </c>
      <c r="BY52" s="76" t="str">
        <f>IF($A52="","",IF($O$4&lt;&gt;"Да","",IF($O$10="","",IF(COUNTIF(Данные!$A$6:$CV$6,$O$10)=0,"#FIELD",INDEX(Данные!$A$7:$CV$106,ROW()-19,MATCH($O$10,Данные!$A$6:$CV$6,0))))))</f>
        <v/>
      </c>
      <c r="BZ52" s="76" t="str">
        <f>IF($A52="","",IF($P$4&lt;&gt;"Да","",IF($P$10="","",IF(COUNTIF(Данные!$A$6:$CV$6,$P$10)=0,"#FIELD",INDEX(Данные!$A$7:$CV$106,ROW()-19,MATCH($P$10,Данные!$A$6:$CV$6,0))))))</f>
        <v/>
      </c>
      <c r="CA52" s="76" t="str">
        <f>IF($A52="","",IF($Q$4&lt;&gt;"Да","",IF($Q$10="","",IF(COUNTIF(Данные!$A$6:$CV$6,$Q$10)=0,"#FIELD",INDEX(Данные!$A$7:$CV$106,ROW()-19,MATCH($Q$10,Данные!$A$6:$CV$6,0))))))</f>
        <v/>
      </c>
      <c r="CB52" s="76" t="str">
        <f>IF($A52="","",IF($R$4&lt;&gt;"Да","",IF($R$10="","",IF(COUNTIF(Данные!$A$6:$CV$6,$R$10)=0,"#FIELD",INDEX(Данные!$A$7:$CV$106,ROW()-19,MATCH($R$10,Данные!$A$6:$CV$6,0))))))</f>
        <v/>
      </c>
      <c r="CC52" s="76" t="str">
        <f>IF($A52="","",IF($S$4&lt;&gt;"Да","",IF($S$10="","",IF(COUNTIF(Данные!$A$6:$CV$6,$S$10)=0,"#FIELD",INDEX(Данные!$A$7:$CV$106,ROW()-19,MATCH($S$10,Данные!$A$6:$CV$6,0))))))</f>
        <v/>
      </c>
      <c r="CD52" s="76" t="str">
        <f>IF($A52="","",IF($T$4&lt;&gt;"Да","",IF($T$10="","",IF(COUNTIF(Данные!$A$6:$CV$6,$T$10)=0,"#FIELD",INDEX(Данные!$A$7:$CV$106,ROW()-19,MATCH($T$10,Данные!$A$6:$CV$6,0))))))</f>
        <v/>
      </c>
      <c r="CE52" s="76" t="str">
        <f>IF($A52="","",IF($U$4&lt;&gt;"Да","",IF($U$10="","",IF(COUNTIF(Данные!$A$6:$CV$6,$U$10)=0,"#FIELD",INDEX(Данные!$A$7:$CV$106,ROW()-19,MATCH($U$10,Данные!$A$6:$CV$6,0))))))</f>
        <v/>
      </c>
      <c r="CF52" s="76" t="str">
        <f>IF($A52="","",IF($V$4&lt;&gt;"Да","",IF($V$10="","",IF(COUNTIF(Данные!$A$6:$CV$6,$V$10)=0,"#FIELD",INDEX(Данные!$A$7:$CV$106,ROW()-19,MATCH($V$10,Данные!$A$6:$CV$6,0))))))</f>
        <v/>
      </c>
      <c r="CG52" s="76" t="str">
        <f>IF($A52="","",IF($W$4&lt;&gt;"Да","",IF($W$10="","",IF(COUNTIF(Данные!$A$6:$CV$6,$W$10)=0,"#FIELD",INDEX(Данные!$A$7:$CV$106,ROW()-19,MATCH($W$10,Данные!$A$6:$CV$6,0))))))</f>
        <v/>
      </c>
      <c r="CH52" s="76" t="str">
        <f>IF($A52="","",IF($X$4&lt;&gt;"Да","",IF($X$10="","",IF(COUNTIF(Данные!$A$6:$CV$6,$X$10)=0,"#FIELD",INDEX(Данные!$A$7:$CV$106,ROW()-19,MATCH($X$10,Данные!$A$6:$CV$6,0))))))</f>
        <v/>
      </c>
      <c r="CI52" s="76" t="str">
        <f>IF($A52="","",IF($Y$4&lt;&gt;"Да","",IF($Y$10="","",IF(COUNTIF(Данные!$A$6:$CV$6,$Y$10)=0,"#FIELD",INDEX(Данные!$A$7:$CV$106,ROW()-19,MATCH($Y$10,Данные!$A$6:$CV$6,0))))))</f>
        <v/>
      </c>
      <c r="CJ52" s="76" t="str">
        <f>IF($A52="","",IF($Z$4&lt;&gt;"Да","",IF($Z$10="","",IF(COUNTIF(Данные!$A$6:$CV$6,$Z$10)=0,"#FIELD",INDEX(Данные!$A$7:$CV$106,ROW()-19,MATCH($Z$10,Данные!$A$6:$CV$6,0))))))</f>
        <v/>
      </c>
      <c r="CK52" s="76" t="str">
        <f>IF($A52="","",IF($AA$4&lt;&gt;"Да","",IF($AA$10="","",IF(COUNTIF(Данные!$A$6:$CV$6,$AA$10)=0,"#FIELD",INDEX(Данные!$A$7:$CV$106,ROW()-19,MATCH($AA$10,Данные!$A$6:$CV$6,0))))))</f>
        <v/>
      </c>
      <c r="CL52" s="76" t="str">
        <f>IF($A52="","",IF($AB$4&lt;&gt;"Да","",IF($AB$10="","",IF(COUNTIF(Данные!$A$6:$CV$6,$AB$10)=0,"#FIELD",INDEX(Данные!$A$7:$CV$106,ROW()-19,MATCH($AB$10,Данные!$A$6:$CV$6,0))))))</f>
        <v/>
      </c>
      <c r="CM52" s="76" t="str">
        <f>IF($A52="","",IF($AC$4&lt;&gt;"Да","",IF($AC$10="","",IF(COUNTIF(Данные!$A$6:$CV$6,$AC$10)=0,"#FIELD",INDEX(Данные!$A$7:$CV$106,ROW()-19,MATCH($AC$10,Данные!$A$6:$CV$6,0))))))</f>
        <v/>
      </c>
      <c r="CN52" s="76" t="str">
        <f>IF($A52="","",IF($AD$4&lt;&gt;"Да","",IF($AD$10="","",IF(COUNTIF(Данные!$A$6:$CV$6,$AD$10)=0,"#FIELD",INDEX(Данные!$A$7:$CV$106,ROW()-19,MATCH($AD$10,Данные!$A$6:$CV$6,0))))))</f>
        <v/>
      </c>
      <c r="CO52" s="77" t="str">
        <f>IF($A52="","",IF($AE$4&lt;&gt;"Да","",IF($AE$10="","",IF(COUNTIF(Данные!$A$6:$CV$6,$AE$10)=0,"#FIELD",INDEX(Данные!$A$7:$CV$106,ROW()-19,MATCH($AE$10,Данные!$A$6:$CV$6,0))))))</f>
        <v/>
      </c>
    </row>
    <row r="53" spans="1:93">
      <c r="A53" s="24" t="str">
        <f>IF(Данные!A40="","",Данные!A40)</f>
        <v/>
      </c>
      <c r="B53" s="19" t="str">
        <f>IF($A53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53="#FIELD",AG53="",AND(OR($B$8="CHANGE_PCT_GE",$B$8="CHANGE_ABS_GE",$B$8="COUNT_FLAG_RULE",$B$8="AND_YES",$B$8="OR_YES"),OR(BL53="#FIELD",BL53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53)))),IF($B$18="LOW_MU",MAX(Настройки!$B$14,$B$16),IF($B$18="NEUTRAL",Настройки!$B$15,IF($B$18="IGNORE","IGNORE",IF(OR(AG53="#FIELD",BL53="#FIELD"),"Поле не найдено","Недостаточно данных")))),IF($B$8="SIGMOID_INC",MAX(Настройки!$B$14,$B$16+($B$17-$B$16)/(1+EXP(-$B$12*(IF(ISNUMBER(AG53),AG53,0)-$B$11)))),IF($B$8="SIGMOID_DEC",MAX(Настройки!$B$14,$B$16+($B$17-$B$16)/(1+EXP($B$12*(IF(ISNUMBER(AG53),AG53,0)-$B$11)))),IF($B$8="TOP_PERCENT",IF((COUNTIF(INDEX(Данные!$A$7:$CV$106,0,MATCH($B$9,Данные!$A$6:$CV$6,0)),"&gt;"&amp;IF(ISNUMBER(AG53),AG53,0))+COUNTIFS(INDEX(Данные!$A$7:$CV$106,0,MATCH($B$9,Данные!$A$6:$CV$6,0)),IF(ISNUMBER(AG53),AG53,0),Данные!$A$7:$A$106,"&lt;"&amp;$A53)+1)/COUNT(INDEX(Данные!$A$7:$CV$106,0,MATCH($B$9,Данные!$A$6:$CV$6,0)))&lt;=$B$11,$B$14,$B$15),IF($B$8="MANUAL_MU",MAX(Настройки!$B$14,MIN(1,IF(ISNUMBER(AG53),AG53,0))),IF($B$8="COUNT_FLAG_RULE",IF(IF(ISNUMBER(AG53),AG53,0)&lt;=$B$11,$B$14,IF(IF(ISNUMBER(AG53),AG53,0)&gt;=$B$12,$B$15,IF(OR(LOWER(LEFT(BL53&amp;"",2))="да",BL53=1),$B$13,$B$15))),IF(OR(AND($B$8="YES_NO",OR(LOWER(LEFT(AG53&amp;"",2))="да",AG53=1)),AND($B$8="THRESHOLD_GE",IF(ISNUMBER(AG53),AG53,0)&gt;=$B$11),AND($B$8="THRESHOLD_GT",IF(ISNUMBER(AG53),AG53,0)&gt;$B$11),AND($B$8="THRESHOLD_LE",IF(ISNUMBER(AG53),AG53,0)&lt;=$B$11),AND($B$8="THRESHOLD_LT",IF(ISNUMBER(AG53),AG53,0)&lt;$B$11),AND($B$8="CHANGE_PCT_GE",IF(IF(ISNUMBER(BL53),BL53,0)=0,IF(ISNUMBER(AG53),AG53,0)&gt;0,(IF(ISNUMBER(AG53),AG53,0)-IF(ISNUMBER(BL53),BL53,0))/ABS(IF(ISNUMBER(BL53),BL53,0))&gt;=$B$11)),AND($B$8="CHANGE_ABS_GE",ABS(IF(ISNUMBER(AG53),AG53,0)-IF(ISNUMBER(BL53),BL53,0))&gt;=$B$11),AND($B$8="COUNT_LT",IF(ISNUMBER(AG53),AG53,0)&lt;$B$11),AND($B$8="COUNT_LE",IF(ISNUMBER(AG53),AG53,0)&lt;=$B$11),AND($B$8="AND_YES",OR(LOWER(LEFT(AG53&amp;"",2))="да",AG53=1),OR(LOWER(LEFT(BL53&amp;"",2))="да",BL53=1)),AND($B$8="OR_YES",OR(OR(LOWER(LEFT(AG53&amp;"",2))="да",AG53=1),OR(LOWER(LEFT(BL53&amp;"",2))="да",BL53=1)))),$B$14,$B$15))))))))))</f>
        <v/>
      </c>
      <c r="C53" s="19" t="str">
        <f>IF($A53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53="#FIELD",AH53="",AND(OR($C$8="CHANGE_PCT_GE",$C$8="CHANGE_ABS_GE",$C$8="COUNT_FLAG_RULE",$C$8="AND_YES",$C$8="OR_YES"),OR(BM53="#FIELD",BM53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53)))),IF($C$18="LOW_MU",MAX(Настройки!$B$14,$C$16),IF($C$18="NEUTRAL",Настройки!$B$15,IF($C$18="IGNORE","IGNORE",IF(OR(AH53="#FIELD",BM53="#FIELD"),"Поле не найдено","Недостаточно данных")))),IF($C$8="SIGMOID_INC",MAX(Настройки!$B$14,$C$16+($C$17-$C$16)/(1+EXP(-$C$12*(IF(ISNUMBER(AH53),AH53,0)-$C$11)))),IF($C$8="SIGMOID_DEC",MAX(Настройки!$B$14,$C$16+($C$17-$C$16)/(1+EXP($C$12*(IF(ISNUMBER(AH53),AH53,0)-$C$11)))),IF($C$8="TOP_PERCENT",IF((COUNTIF(INDEX(Данные!$A$7:$CV$106,0,MATCH($C$9,Данные!$A$6:$CV$6,0)),"&gt;"&amp;IF(ISNUMBER(AH53),AH53,0))+COUNTIFS(INDEX(Данные!$A$7:$CV$106,0,MATCH($C$9,Данные!$A$6:$CV$6,0)),IF(ISNUMBER(AH53),AH53,0),Данные!$A$7:$A$106,"&lt;"&amp;$A53)+1)/COUNT(INDEX(Данные!$A$7:$CV$106,0,MATCH($C$9,Данные!$A$6:$CV$6,0)))&lt;=$C$11,$C$14,$C$15),IF($C$8="MANUAL_MU",MAX(Настройки!$B$14,MIN(1,IF(ISNUMBER(AH53),AH53,0))),IF($C$8="COUNT_FLAG_RULE",IF(IF(ISNUMBER(AH53),AH53,0)&lt;=$C$11,$C$14,IF(IF(ISNUMBER(AH53),AH53,0)&gt;=$C$12,$C$15,IF(OR(LOWER(LEFT(BM53&amp;"",2))="да",BM53=1),$C$13,$C$15))),IF(OR(AND($C$8="YES_NO",OR(LOWER(LEFT(AH53&amp;"",2))="да",AH53=1)),AND($C$8="THRESHOLD_GE",IF(ISNUMBER(AH53),AH53,0)&gt;=$C$11),AND($C$8="THRESHOLD_GT",IF(ISNUMBER(AH53),AH53,0)&gt;$C$11),AND($C$8="THRESHOLD_LE",IF(ISNUMBER(AH53),AH53,0)&lt;=$C$11),AND($C$8="THRESHOLD_LT",IF(ISNUMBER(AH53),AH53,0)&lt;$C$11),AND($C$8="CHANGE_PCT_GE",IF(IF(ISNUMBER(BM53),BM53,0)=0,IF(ISNUMBER(AH53),AH53,0)&gt;0,(IF(ISNUMBER(AH53),AH53,0)-IF(ISNUMBER(BM53),BM53,0))/ABS(IF(ISNUMBER(BM53),BM53,0))&gt;=$C$11)),AND($C$8="CHANGE_ABS_GE",ABS(IF(ISNUMBER(AH53),AH53,0)-IF(ISNUMBER(BM53),BM53,0))&gt;=$C$11),AND($C$8="COUNT_LT",IF(ISNUMBER(AH53),AH53,0)&lt;$C$11),AND($C$8="COUNT_LE",IF(ISNUMBER(AH53),AH53,0)&lt;=$C$11),AND($C$8="AND_YES",OR(LOWER(LEFT(AH53&amp;"",2))="да",AH53=1),OR(LOWER(LEFT(BM53&amp;"",2))="да",BM53=1)),AND($C$8="OR_YES",OR(OR(LOWER(LEFT(AH53&amp;"",2))="да",AH53=1),OR(LOWER(LEFT(BM53&amp;"",2))="да",BM53=1)))),$C$14,$C$15))))))))))</f>
        <v/>
      </c>
      <c r="D53" s="19" t="str">
        <f>IF($A53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53="#FIELD",AI53="",AND(OR($D$8="CHANGE_PCT_GE",$D$8="CHANGE_ABS_GE",$D$8="COUNT_FLAG_RULE",$D$8="AND_YES",$D$8="OR_YES"),OR(BN53="#FIELD",BN53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53)))),IF($D$18="LOW_MU",MAX(Настройки!$B$14,$D$16),IF($D$18="NEUTRAL",Настройки!$B$15,IF($D$18="IGNORE","IGNORE",IF(OR(AI53="#FIELD",BN53="#FIELD"),"Поле не найдено","Недостаточно данных")))),IF($D$8="SIGMOID_INC",MAX(Настройки!$B$14,$D$16+($D$17-$D$16)/(1+EXP(-$D$12*(IF(ISNUMBER(AI53),AI53,0)-$D$11)))),IF($D$8="SIGMOID_DEC",MAX(Настройки!$B$14,$D$16+($D$17-$D$16)/(1+EXP($D$12*(IF(ISNUMBER(AI53),AI53,0)-$D$11)))),IF($D$8="TOP_PERCENT",IF((COUNTIF(INDEX(Данные!$A$7:$CV$106,0,MATCH($D$9,Данные!$A$6:$CV$6,0)),"&gt;"&amp;IF(ISNUMBER(AI53),AI53,0))+COUNTIFS(INDEX(Данные!$A$7:$CV$106,0,MATCH($D$9,Данные!$A$6:$CV$6,0)),IF(ISNUMBER(AI53),AI53,0),Данные!$A$7:$A$106,"&lt;"&amp;$A53)+1)/COUNT(INDEX(Данные!$A$7:$CV$106,0,MATCH($D$9,Данные!$A$6:$CV$6,0)))&lt;=$D$11,$D$14,$D$15),IF($D$8="MANUAL_MU",MAX(Настройки!$B$14,MIN(1,IF(ISNUMBER(AI53),AI53,0))),IF($D$8="COUNT_FLAG_RULE",IF(IF(ISNUMBER(AI53),AI53,0)&lt;=$D$11,$D$14,IF(IF(ISNUMBER(AI53),AI53,0)&gt;=$D$12,$D$15,IF(OR(LOWER(LEFT(BN53&amp;"",2))="да",BN53=1),$D$13,$D$15))),IF(OR(AND($D$8="YES_NO",OR(LOWER(LEFT(AI53&amp;"",2))="да",AI53=1)),AND($D$8="THRESHOLD_GE",IF(ISNUMBER(AI53),AI53,0)&gt;=$D$11),AND($D$8="THRESHOLD_GT",IF(ISNUMBER(AI53),AI53,0)&gt;$D$11),AND($D$8="THRESHOLD_LE",IF(ISNUMBER(AI53),AI53,0)&lt;=$D$11),AND($D$8="THRESHOLD_LT",IF(ISNUMBER(AI53),AI53,0)&lt;$D$11),AND($D$8="CHANGE_PCT_GE",IF(IF(ISNUMBER(BN53),BN53,0)=0,IF(ISNUMBER(AI53),AI53,0)&gt;0,(IF(ISNUMBER(AI53),AI53,0)-IF(ISNUMBER(BN53),BN53,0))/ABS(IF(ISNUMBER(BN53),BN53,0))&gt;=$D$11)),AND($D$8="CHANGE_ABS_GE",ABS(IF(ISNUMBER(AI53),AI53,0)-IF(ISNUMBER(BN53),BN53,0))&gt;=$D$11),AND($D$8="COUNT_LT",IF(ISNUMBER(AI53),AI53,0)&lt;$D$11),AND($D$8="COUNT_LE",IF(ISNUMBER(AI53),AI53,0)&lt;=$D$11),AND($D$8="AND_YES",OR(LOWER(LEFT(AI53&amp;"",2))="да",AI53=1),OR(LOWER(LEFT(BN53&amp;"",2))="да",BN53=1)),AND($D$8="OR_YES",OR(OR(LOWER(LEFT(AI53&amp;"",2))="да",AI53=1),OR(LOWER(LEFT(BN53&amp;"",2))="да",BN53=1)))),$D$14,$D$15))))))))))</f>
        <v/>
      </c>
      <c r="E53" s="19" t="str">
        <f>IF($A53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53="#FIELD",AJ53="",AND(OR($E$8="CHANGE_PCT_GE",$E$8="CHANGE_ABS_GE",$E$8="COUNT_FLAG_RULE",$E$8="AND_YES",$E$8="OR_YES"),OR(BO53="#FIELD",BO53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53)))),IF($E$18="LOW_MU",MAX(Настройки!$B$14,$E$16),IF($E$18="NEUTRAL",Настройки!$B$15,IF($E$18="IGNORE","IGNORE",IF(OR(AJ53="#FIELD",BO53="#FIELD"),"Поле не найдено","Недостаточно данных")))),IF($E$8="SIGMOID_INC",MAX(Настройки!$B$14,$E$16+($E$17-$E$16)/(1+EXP(-$E$12*(IF(ISNUMBER(AJ53),AJ53,0)-$E$11)))),IF($E$8="SIGMOID_DEC",MAX(Настройки!$B$14,$E$16+($E$17-$E$16)/(1+EXP($E$12*(IF(ISNUMBER(AJ53),AJ53,0)-$E$11)))),IF($E$8="TOP_PERCENT",IF((COUNTIF(INDEX(Данные!$A$7:$CV$106,0,MATCH($E$9,Данные!$A$6:$CV$6,0)),"&gt;"&amp;IF(ISNUMBER(AJ53),AJ53,0))+COUNTIFS(INDEX(Данные!$A$7:$CV$106,0,MATCH($E$9,Данные!$A$6:$CV$6,0)),IF(ISNUMBER(AJ53),AJ53,0),Данные!$A$7:$A$106,"&lt;"&amp;$A53)+1)/COUNT(INDEX(Данные!$A$7:$CV$106,0,MATCH($E$9,Данные!$A$6:$CV$6,0)))&lt;=$E$11,$E$14,$E$15),IF($E$8="MANUAL_MU",MAX(Настройки!$B$14,MIN(1,IF(ISNUMBER(AJ53),AJ53,0))),IF($E$8="COUNT_FLAG_RULE",IF(IF(ISNUMBER(AJ53),AJ53,0)&lt;=$E$11,$E$14,IF(IF(ISNUMBER(AJ53),AJ53,0)&gt;=$E$12,$E$15,IF(OR(LOWER(LEFT(BO53&amp;"",2))="да",BO53=1),$E$13,$E$15))),IF(OR(AND($E$8="YES_NO",OR(LOWER(LEFT(AJ53&amp;"",2))="да",AJ53=1)),AND($E$8="THRESHOLD_GE",IF(ISNUMBER(AJ53),AJ53,0)&gt;=$E$11),AND($E$8="THRESHOLD_GT",IF(ISNUMBER(AJ53),AJ53,0)&gt;$E$11),AND($E$8="THRESHOLD_LE",IF(ISNUMBER(AJ53),AJ53,0)&lt;=$E$11),AND($E$8="THRESHOLD_LT",IF(ISNUMBER(AJ53),AJ53,0)&lt;$E$11),AND($E$8="CHANGE_PCT_GE",IF(IF(ISNUMBER(BO53),BO53,0)=0,IF(ISNUMBER(AJ53),AJ53,0)&gt;0,(IF(ISNUMBER(AJ53),AJ53,0)-IF(ISNUMBER(BO53),BO53,0))/ABS(IF(ISNUMBER(BO53),BO53,0))&gt;=$E$11)),AND($E$8="CHANGE_ABS_GE",ABS(IF(ISNUMBER(AJ53),AJ53,0)-IF(ISNUMBER(BO53),BO53,0))&gt;=$E$11),AND($E$8="COUNT_LT",IF(ISNUMBER(AJ53),AJ53,0)&lt;$E$11),AND($E$8="COUNT_LE",IF(ISNUMBER(AJ53),AJ53,0)&lt;=$E$11),AND($E$8="AND_YES",OR(LOWER(LEFT(AJ53&amp;"",2))="да",AJ53=1),OR(LOWER(LEFT(BO53&amp;"",2))="да",BO53=1)),AND($E$8="OR_YES",OR(OR(LOWER(LEFT(AJ53&amp;"",2))="да",AJ53=1),OR(LOWER(LEFT(BO53&amp;"",2))="да",BO53=1)))),$E$14,$E$15))))))))))</f>
        <v/>
      </c>
      <c r="F53" s="19" t="str">
        <f>IF($A53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53="#FIELD",AK53="",AND(OR($F$8="CHANGE_PCT_GE",$F$8="CHANGE_ABS_GE",$F$8="COUNT_FLAG_RULE",$F$8="AND_YES",$F$8="OR_YES"),OR(BP53="#FIELD",BP53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53)))),IF($F$18="LOW_MU",MAX(Настройки!$B$14,$F$16),IF($F$18="NEUTRAL",Настройки!$B$15,IF($F$18="IGNORE","IGNORE",IF(OR(AK53="#FIELD",BP53="#FIELD"),"Поле не найдено","Недостаточно данных")))),IF($F$8="SIGMOID_INC",MAX(Настройки!$B$14,$F$16+($F$17-$F$16)/(1+EXP(-$F$12*(IF(ISNUMBER(AK53),AK53,0)-$F$11)))),IF($F$8="SIGMOID_DEC",MAX(Настройки!$B$14,$F$16+($F$17-$F$16)/(1+EXP($F$12*(IF(ISNUMBER(AK53),AK53,0)-$F$11)))),IF($F$8="TOP_PERCENT",IF((COUNTIF(INDEX(Данные!$A$7:$CV$106,0,MATCH($F$9,Данные!$A$6:$CV$6,0)),"&gt;"&amp;IF(ISNUMBER(AK53),AK53,0))+COUNTIFS(INDEX(Данные!$A$7:$CV$106,0,MATCH($F$9,Данные!$A$6:$CV$6,0)),IF(ISNUMBER(AK53),AK53,0),Данные!$A$7:$A$106,"&lt;"&amp;$A53)+1)/COUNT(INDEX(Данные!$A$7:$CV$106,0,MATCH($F$9,Данные!$A$6:$CV$6,0)))&lt;=$F$11,$F$14,$F$15),IF($F$8="MANUAL_MU",MAX(Настройки!$B$14,MIN(1,IF(ISNUMBER(AK53),AK53,0))),IF($F$8="COUNT_FLAG_RULE",IF(IF(ISNUMBER(AK53),AK53,0)&lt;=$F$11,$F$14,IF(IF(ISNUMBER(AK53),AK53,0)&gt;=$F$12,$F$15,IF(OR(LOWER(LEFT(BP53&amp;"",2))="да",BP53=1),$F$13,$F$15))),IF(OR(AND($F$8="YES_NO",OR(LOWER(LEFT(AK53&amp;"",2))="да",AK53=1)),AND($F$8="THRESHOLD_GE",IF(ISNUMBER(AK53),AK53,0)&gt;=$F$11),AND($F$8="THRESHOLD_GT",IF(ISNUMBER(AK53),AK53,0)&gt;$F$11),AND($F$8="THRESHOLD_LE",IF(ISNUMBER(AK53),AK53,0)&lt;=$F$11),AND($F$8="THRESHOLD_LT",IF(ISNUMBER(AK53),AK53,0)&lt;$F$11),AND($F$8="CHANGE_PCT_GE",IF(IF(ISNUMBER(BP53),BP53,0)=0,IF(ISNUMBER(AK53),AK53,0)&gt;0,(IF(ISNUMBER(AK53),AK53,0)-IF(ISNUMBER(BP53),BP53,0))/ABS(IF(ISNUMBER(BP53),BP53,0))&gt;=$F$11)),AND($F$8="CHANGE_ABS_GE",ABS(IF(ISNUMBER(AK53),AK53,0)-IF(ISNUMBER(BP53),BP53,0))&gt;=$F$11),AND($F$8="COUNT_LT",IF(ISNUMBER(AK53),AK53,0)&lt;$F$11),AND($F$8="COUNT_LE",IF(ISNUMBER(AK53),AK53,0)&lt;=$F$11),AND($F$8="AND_YES",OR(LOWER(LEFT(AK53&amp;"",2))="да",AK53=1),OR(LOWER(LEFT(BP53&amp;"",2))="да",BP53=1)),AND($F$8="OR_YES",OR(OR(LOWER(LEFT(AK53&amp;"",2))="да",AK53=1),OR(LOWER(LEFT(BP53&amp;"",2))="да",BP53=1)))),$F$14,$F$15))))))))))</f>
        <v/>
      </c>
      <c r="G53" s="19" t="str">
        <f>IF($A53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53="#FIELD",AL53="",AND(OR($G$8="CHANGE_PCT_GE",$G$8="CHANGE_ABS_GE",$G$8="COUNT_FLAG_RULE",$G$8="AND_YES",$G$8="OR_YES"),OR(BQ53="#FIELD",BQ53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53)))),IF($G$18="LOW_MU",MAX(Настройки!$B$14,$G$16),IF($G$18="NEUTRAL",Настройки!$B$15,IF($G$18="IGNORE","IGNORE",IF(OR(AL53="#FIELD",BQ53="#FIELD"),"Поле не найдено","Недостаточно данных")))),IF($G$8="SIGMOID_INC",MAX(Настройки!$B$14,$G$16+($G$17-$G$16)/(1+EXP(-$G$12*(IF(ISNUMBER(AL53),AL53,0)-$G$11)))),IF($G$8="SIGMOID_DEC",MAX(Настройки!$B$14,$G$16+($G$17-$G$16)/(1+EXP($G$12*(IF(ISNUMBER(AL53),AL53,0)-$G$11)))),IF($G$8="TOP_PERCENT",IF((COUNTIF(INDEX(Данные!$A$7:$CV$106,0,MATCH($G$9,Данные!$A$6:$CV$6,0)),"&gt;"&amp;IF(ISNUMBER(AL53),AL53,0))+COUNTIFS(INDEX(Данные!$A$7:$CV$106,0,MATCH($G$9,Данные!$A$6:$CV$6,0)),IF(ISNUMBER(AL53),AL53,0),Данные!$A$7:$A$106,"&lt;"&amp;$A53)+1)/COUNT(INDEX(Данные!$A$7:$CV$106,0,MATCH($G$9,Данные!$A$6:$CV$6,0)))&lt;=$G$11,$G$14,$G$15),IF($G$8="MANUAL_MU",MAX(Настройки!$B$14,MIN(1,IF(ISNUMBER(AL53),AL53,0))),IF($G$8="COUNT_FLAG_RULE",IF(IF(ISNUMBER(AL53),AL53,0)&lt;=$G$11,$G$14,IF(IF(ISNUMBER(AL53),AL53,0)&gt;=$G$12,$G$15,IF(OR(LOWER(LEFT(BQ53&amp;"",2))="да",BQ53=1),$G$13,$G$15))),IF(OR(AND($G$8="YES_NO",OR(LOWER(LEFT(AL53&amp;"",2))="да",AL53=1)),AND($G$8="THRESHOLD_GE",IF(ISNUMBER(AL53),AL53,0)&gt;=$G$11),AND($G$8="THRESHOLD_GT",IF(ISNUMBER(AL53),AL53,0)&gt;$G$11),AND($G$8="THRESHOLD_LE",IF(ISNUMBER(AL53),AL53,0)&lt;=$G$11),AND($G$8="THRESHOLD_LT",IF(ISNUMBER(AL53),AL53,0)&lt;$G$11),AND($G$8="CHANGE_PCT_GE",IF(IF(ISNUMBER(BQ53),BQ53,0)=0,IF(ISNUMBER(AL53),AL53,0)&gt;0,(IF(ISNUMBER(AL53),AL53,0)-IF(ISNUMBER(BQ53),BQ53,0))/ABS(IF(ISNUMBER(BQ53),BQ53,0))&gt;=$G$11)),AND($G$8="CHANGE_ABS_GE",ABS(IF(ISNUMBER(AL53),AL53,0)-IF(ISNUMBER(BQ53),BQ53,0))&gt;=$G$11),AND($G$8="COUNT_LT",IF(ISNUMBER(AL53),AL53,0)&lt;$G$11),AND($G$8="COUNT_LE",IF(ISNUMBER(AL53),AL53,0)&lt;=$G$11),AND($G$8="AND_YES",OR(LOWER(LEFT(AL53&amp;"",2))="да",AL53=1),OR(LOWER(LEFT(BQ53&amp;"",2))="да",BQ53=1)),AND($G$8="OR_YES",OR(OR(LOWER(LEFT(AL53&amp;"",2))="да",AL53=1),OR(LOWER(LEFT(BQ53&amp;"",2))="да",BQ53=1)))),$G$14,$G$15))))))))))</f>
        <v/>
      </c>
      <c r="H53" s="19" t="str">
        <f>IF($A53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53="#FIELD",AM53="",AND(OR($H$8="CHANGE_PCT_GE",$H$8="CHANGE_ABS_GE",$H$8="COUNT_FLAG_RULE",$H$8="AND_YES",$H$8="OR_YES"),OR(BR53="#FIELD",BR53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53)))),IF($H$18="LOW_MU",MAX(Настройки!$B$14,$H$16),IF($H$18="NEUTRAL",Настройки!$B$15,IF($H$18="IGNORE","IGNORE",IF(OR(AM53="#FIELD",BR53="#FIELD"),"Поле не найдено","Недостаточно данных")))),IF($H$8="SIGMOID_INC",MAX(Настройки!$B$14,$H$16+($H$17-$H$16)/(1+EXP(-$H$12*(IF(ISNUMBER(AM53),AM53,0)-$H$11)))),IF($H$8="SIGMOID_DEC",MAX(Настройки!$B$14,$H$16+($H$17-$H$16)/(1+EXP($H$12*(IF(ISNUMBER(AM53),AM53,0)-$H$11)))),IF($H$8="TOP_PERCENT",IF((COUNTIF(INDEX(Данные!$A$7:$CV$106,0,MATCH($H$9,Данные!$A$6:$CV$6,0)),"&gt;"&amp;IF(ISNUMBER(AM53),AM53,0))+COUNTIFS(INDEX(Данные!$A$7:$CV$106,0,MATCH($H$9,Данные!$A$6:$CV$6,0)),IF(ISNUMBER(AM53),AM53,0),Данные!$A$7:$A$106,"&lt;"&amp;$A53)+1)/COUNT(INDEX(Данные!$A$7:$CV$106,0,MATCH($H$9,Данные!$A$6:$CV$6,0)))&lt;=$H$11,$H$14,$H$15),IF($H$8="MANUAL_MU",MAX(Настройки!$B$14,MIN(1,IF(ISNUMBER(AM53),AM53,0))),IF($H$8="COUNT_FLAG_RULE",IF(IF(ISNUMBER(AM53),AM53,0)&lt;=$H$11,$H$14,IF(IF(ISNUMBER(AM53),AM53,0)&gt;=$H$12,$H$15,IF(OR(LOWER(LEFT(BR53&amp;"",2))="да",BR53=1),$H$13,$H$15))),IF(OR(AND($H$8="YES_NO",OR(LOWER(LEFT(AM53&amp;"",2))="да",AM53=1)),AND($H$8="THRESHOLD_GE",IF(ISNUMBER(AM53),AM53,0)&gt;=$H$11),AND($H$8="THRESHOLD_GT",IF(ISNUMBER(AM53),AM53,0)&gt;$H$11),AND($H$8="THRESHOLD_LE",IF(ISNUMBER(AM53),AM53,0)&lt;=$H$11),AND($H$8="THRESHOLD_LT",IF(ISNUMBER(AM53),AM53,0)&lt;$H$11),AND($H$8="CHANGE_PCT_GE",IF(IF(ISNUMBER(BR53),BR53,0)=0,IF(ISNUMBER(AM53),AM53,0)&gt;0,(IF(ISNUMBER(AM53),AM53,0)-IF(ISNUMBER(BR53),BR53,0))/ABS(IF(ISNUMBER(BR53),BR53,0))&gt;=$H$11)),AND($H$8="CHANGE_ABS_GE",ABS(IF(ISNUMBER(AM53),AM53,0)-IF(ISNUMBER(BR53),BR53,0))&gt;=$H$11),AND($H$8="COUNT_LT",IF(ISNUMBER(AM53),AM53,0)&lt;$H$11),AND($H$8="COUNT_LE",IF(ISNUMBER(AM53),AM53,0)&lt;=$H$11),AND($H$8="AND_YES",OR(LOWER(LEFT(AM53&amp;"",2))="да",AM53=1),OR(LOWER(LEFT(BR53&amp;"",2))="да",BR53=1)),AND($H$8="OR_YES",OR(OR(LOWER(LEFT(AM53&amp;"",2))="да",AM53=1),OR(LOWER(LEFT(BR53&amp;"",2))="да",BR53=1)))),$H$14,$H$15))))))))))</f>
        <v/>
      </c>
      <c r="I53" s="19" t="str">
        <f>IF($A53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53="#FIELD",AN53="",AND(OR($I$8="CHANGE_PCT_GE",$I$8="CHANGE_ABS_GE",$I$8="COUNT_FLAG_RULE",$I$8="AND_YES",$I$8="OR_YES"),OR(BS53="#FIELD",BS53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53)))),IF($I$18="LOW_MU",MAX(Настройки!$B$14,$I$16),IF($I$18="NEUTRAL",Настройки!$B$15,IF($I$18="IGNORE","IGNORE",IF(OR(AN53="#FIELD",BS53="#FIELD"),"Поле не найдено","Недостаточно данных")))),IF($I$8="SIGMOID_INC",MAX(Настройки!$B$14,$I$16+($I$17-$I$16)/(1+EXP(-$I$12*(IF(ISNUMBER(AN53),AN53,0)-$I$11)))),IF($I$8="SIGMOID_DEC",MAX(Настройки!$B$14,$I$16+($I$17-$I$16)/(1+EXP($I$12*(IF(ISNUMBER(AN53),AN53,0)-$I$11)))),IF($I$8="TOP_PERCENT",IF((COUNTIF(INDEX(Данные!$A$7:$CV$106,0,MATCH($I$9,Данные!$A$6:$CV$6,0)),"&gt;"&amp;IF(ISNUMBER(AN53),AN53,0))+COUNTIFS(INDEX(Данные!$A$7:$CV$106,0,MATCH($I$9,Данные!$A$6:$CV$6,0)),IF(ISNUMBER(AN53),AN53,0),Данные!$A$7:$A$106,"&lt;"&amp;$A53)+1)/COUNT(INDEX(Данные!$A$7:$CV$106,0,MATCH($I$9,Данные!$A$6:$CV$6,0)))&lt;=$I$11,$I$14,$I$15),IF($I$8="MANUAL_MU",MAX(Настройки!$B$14,MIN(1,IF(ISNUMBER(AN53),AN53,0))),IF($I$8="COUNT_FLAG_RULE",IF(IF(ISNUMBER(AN53),AN53,0)&lt;=$I$11,$I$14,IF(IF(ISNUMBER(AN53),AN53,0)&gt;=$I$12,$I$15,IF(OR(LOWER(LEFT(BS53&amp;"",2))="да",BS53=1),$I$13,$I$15))),IF(OR(AND($I$8="YES_NO",OR(LOWER(LEFT(AN53&amp;"",2))="да",AN53=1)),AND($I$8="THRESHOLD_GE",IF(ISNUMBER(AN53),AN53,0)&gt;=$I$11),AND($I$8="THRESHOLD_GT",IF(ISNUMBER(AN53),AN53,0)&gt;$I$11),AND($I$8="THRESHOLD_LE",IF(ISNUMBER(AN53),AN53,0)&lt;=$I$11),AND($I$8="THRESHOLD_LT",IF(ISNUMBER(AN53),AN53,0)&lt;$I$11),AND($I$8="CHANGE_PCT_GE",IF(IF(ISNUMBER(BS53),BS53,0)=0,IF(ISNUMBER(AN53),AN53,0)&gt;0,(IF(ISNUMBER(AN53),AN53,0)-IF(ISNUMBER(BS53),BS53,0))/ABS(IF(ISNUMBER(BS53),BS53,0))&gt;=$I$11)),AND($I$8="CHANGE_ABS_GE",ABS(IF(ISNUMBER(AN53),AN53,0)-IF(ISNUMBER(BS53),BS53,0))&gt;=$I$11),AND($I$8="COUNT_LT",IF(ISNUMBER(AN53),AN53,0)&lt;$I$11),AND($I$8="COUNT_LE",IF(ISNUMBER(AN53),AN53,0)&lt;=$I$11),AND($I$8="AND_YES",OR(LOWER(LEFT(AN53&amp;"",2))="да",AN53=1),OR(LOWER(LEFT(BS53&amp;"",2))="да",BS53=1)),AND($I$8="OR_YES",OR(OR(LOWER(LEFT(AN53&amp;"",2))="да",AN53=1),OR(LOWER(LEFT(BS53&amp;"",2))="да",BS53=1)))),$I$14,$I$15))))))))))</f>
        <v/>
      </c>
      <c r="J53" s="19" t="str">
        <f>IF($A53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53="#FIELD",AO53="",AND(OR($J$8="CHANGE_PCT_GE",$J$8="CHANGE_ABS_GE",$J$8="COUNT_FLAG_RULE",$J$8="AND_YES",$J$8="OR_YES"),OR(BT53="#FIELD",BT53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53)))),IF($J$18="LOW_MU",MAX(Настройки!$B$14,$J$16),IF($J$18="NEUTRAL",Настройки!$B$15,IF($J$18="IGNORE","IGNORE",IF(OR(AO53="#FIELD",BT53="#FIELD"),"Поле не найдено","Недостаточно данных")))),IF($J$8="SIGMOID_INC",MAX(Настройки!$B$14,$J$16+($J$17-$J$16)/(1+EXP(-$J$12*(IF(ISNUMBER(AO53),AO53,0)-$J$11)))),IF($J$8="SIGMOID_DEC",MAX(Настройки!$B$14,$J$16+($J$17-$J$16)/(1+EXP($J$12*(IF(ISNUMBER(AO53),AO53,0)-$J$11)))),IF($J$8="TOP_PERCENT",IF((COUNTIF(INDEX(Данные!$A$7:$CV$106,0,MATCH($J$9,Данные!$A$6:$CV$6,0)),"&gt;"&amp;IF(ISNUMBER(AO53),AO53,0))+COUNTIFS(INDEX(Данные!$A$7:$CV$106,0,MATCH($J$9,Данные!$A$6:$CV$6,0)),IF(ISNUMBER(AO53),AO53,0),Данные!$A$7:$A$106,"&lt;"&amp;$A53)+1)/COUNT(INDEX(Данные!$A$7:$CV$106,0,MATCH($J$9,Данные!$A$6:$CV$6,0)))&lt;=$J$11,$J$14,$J$15),IF($J$8="MANUAL_MU",MAX(Настройки!$B$14,MIN(1,IF(ISNUMBER(AO53),AO53,0))),IF($J$8="COUNT_FLAG_RULE",IF(IF(ISNUMBER(AO53),AO53,0)&lt;=$J$11,$J$14,IF(IF(ISNUMBER(AO53),AO53,0)&gt;=$J$12,$J$15,IF(OR(LOWER(LEFT(BT53&amp;"",2))="да",BT53=1),$J$13,$J$15))),IF(OR(AND($J$8="YES_NO",OR(LOWER(LEFT(AO53&amp;"",2))="да",AO53=1)),AND($J$8="THRESHOLD_GE",IF(ISNUMBER(AO53),AO53,0)&gt;=$J$11),AND($J$8="THRESHOLD_GT",IF(ISNUMBER(AO53),AO53,0)&gt;$J$11),AND($J$8="THRESHOLD_LE",IF(ISNUMBER(AO53),AO53,0)&lt;=$J$11),AND($J$8="THRESHOLD_LT",IF(ISNUMBER(AO53),AO53,0)&lt;$J$11),AND($J$8="CHANGE_PCT_GE",IF(IF(ISNUMBER(BT53),BT53,0)=0,IF(ISNUMBER(AO53),AO53,0)&gt;0,(IF(ISNUMBER(AO53),AO53,0)-IF(ISNUMBER(BT53),BT53,0))/ABS(IF(ISNUMBER(BT53),BT53,0))&gt;=$J$11)),AND($J$8="CHANGE_ABS_GE",ABS(IF(ISNUMBER(AO53),AO53,0)-IF(ISNUMBER(BT53),BT53,0))&gt;=$J$11),AND($J$8="COUNT_LT",IF(ISNUMBER(AO53),AO53,0)&lt;$J$11),AND($J$8="COUNT_LE",IF(ISNUMBER(AO53),AO53,0)&lt;=$J$11),AND($J$8="AND_YES",OR(LOWER(LEFT(AO53&amp;"",2))="да",AO53=1),OR(LOWER(LEFT(BT53&amp;"",2))="да",BT53=1)),AND($J$8="OR_YES",OR(OR(LOWER(LEFT(AO53&amp;"",2))="да",AO53=1),OR(LOWER(LEFT(BT53&amp;"",2))="да",BT53=1)))),$J$14,$J$15))))))))))</f>
        <v/>
      </c>
      <c r="K53" s="19" t="str">
        <f>IF($A53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53="#FIELD",AP53="",AND(OR($K$8="CHANGE_PCT_GE",$K$8="CHANGE_ABS_GE",$K$8="COUNT_FLAG_RULE",$K$8="AND_YES",$K$8="OR_YES"),OR(BU53="#FIELD",BU53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53)))),IF($K$18="LOW_MU",MAX(Настройки!$B$14,$K$16),IF($K$18="NEUTRAL",Настройки!$B$15,IF($K$18="IGNORE","IGNORE",IF(OR(AP53="#FIELD",BU53="#FIELD"),"Поле не найдено","Недостаточно данных")))),IF($K$8="SIGMOID_INC",MAX(Настройки!$B$14,$K$16+($K$17-$K$16)/(1+EXP(-$K$12*(IF(ISNUMBER(AP53),AP53,0)-$K$11)))),IF($K$8="SIGMOID_DEC",MAX(Настройки!$B$14,$K$16+($K$17-$K$16)/(1+EXP($K$12*(IF(ISNUMBER(AP53),AP53,0)-$K$11)))),IF($K$8="TOP_PERCENT",IF((COUNTIF(INDEX(Данные!$A$7:$CV$106,0,MATCH($K$9,Данные!$A$6:$CV$6,0)),"&gt;"&amp;IF(ISNUMBER(AP53),AP53,0))+COUNTIFS(INDEX(Данные!$A$7:$CV$106,0,MATCH($K$9,Данные!$A$6:$CV$6,0)),IF(ISNUMBER(AP53),AP53,0),Данные!$A$7:$A$106,"&lt;"&amp;$A53)+1)/COUNT(INDEX(Данные!$A$7:$CV$106,0,MATCH($K$9,Данные!$A$6:$CV$6,0)))&lt;=$K$11,$K$14,$K$15),IF($K$8="MANUAL_MU",MAX(Настройки!$B$14,MIN(1,IF(ISNUMBER(AP53),AP53,0))),IF($K$8="COUNT_FLAG_RULE",IF(IF(ISNUMBER(AP53),AP53,0)&lt;=$K$11,$K$14,IF(IF(ISNUMBER(AP53),AP53,0)&gt;=$K$12,$K$15,IF(OR(LOWER(LEFT(BU53&amp;"",2))="да",BU53=1),$K$13,$K$15))),IF(OR(AND($K$8="YES_NO",OR(LOWER(LEFT(AP53&amp;"",2))="да",AP53=1)),AND($K$8="THRESHOLD_GE",IF(ISNUMBER(AP53),AP53,0)&gt;=$K$11),AND($K$8="THRESHOLD_GT",IF(ISNUMBER(AP53),AP53,0)&gt;$K$11),AND($K$8="THRESHOLD_LE",IF(ISNUMBER(AP53),AP53,0)&lt;=$K$11),AND($K$8="THRESHOLD_LT",IF(ISNUMBER(AP53),AP53,0)&lt;$K$11),AND($K$8="CHANGE_PCT_GE",IF(IF(ISNUMBER(BU53),BU53,0)=0,IF(ISNUMBER(AP53),AP53,0)&gt;0,(IF(ISNUMBER(AP53),AP53,0)-IF(ISNUMBER(BU53),BU53,0))/ABS(IF(ISNUMBER(BU53),BU53,0))&gt;=$K$11)),AND($K$8="CHANGE_ABS_GE",ABS(IF(ISNUMBER(AP53),AP53,0)-IF(ISNUMBER(BU53),BU53,0))&gt;=$K$11),AND($K$8="COUNT_LT",IF(ISNUMBER(AP53),AP53,0)&lt;$K$11),AND($K$8="COUNT_LE",IF(ISNUMBER(AP53),AP53,0)&lt;=$K$11),AND($K$8="AND_YES",OR(LOWER(LEFT(AP53&amp;"",2))="да",AP53=1),OR(LOWER(LEFT(BU53&amp;"",2))="да",BU53=1)),AND($K$8="OR_YES",OR(OR(LOWER(LEFT(AP53&amp;"",2))="да",AP53=1),OR(LOWER(LEFT(BU53&amp;"",2))="да",BU53=1)))),$K$14,$K$15))))))))))</f>
        <v/>
      </c>
      <c r="L53" s="19" t="str">
        <f>IF($A53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53="#FIELD",AQ53="",AND(OR($L$8="CHANGE_PCT_GE",$L$8="CHANGE_ABS_GE",$L$8="COUNT_FLAG_RULE",$L$8="AND_YES",$L$8="OR_YES"),OR(BV53="#FIELD",BV53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53)))),IF($L$18="LOW_MU",MAX(Настройки!$B$14,$L$16),IF($L$18="NEUTRAL",Настройки!$B$15,IF($L$18="IGNORE","IGNORE",IF(OR(AQ53="#FIELD",BV53="#FIELD"),"Поле не найдено","Недостаточно данных")))),IF($L$8="SIGMOID_INC",MAX(Настройки!$B$14,$L$16+($L$17-$L$16)/(1+EXP(-$L$12*(IF(ISNUMBER(AQ53),AQ53,0)-$L$11)))),IF($L$8="SIGMOID_DEC",MAX(Настройки!$B$14,$L$16+($L$17-$L$16)/(1+EXP($L$12*(IF(ISNUMBER(AQ53),AQ53,0)-$L$11)))),IF($L$8="TOP_PERCENT",IF((COUNTIF(INDEX(Данные!$A$7:$CV$106,0,MATCH($L$9,Данные!$A$6:$CV$6,0)),"&gt;"&amp;IF(ISNUMBER(AQ53),AQ53,0))+COUNTIFS(INDEX(Данные!$A$7:$CV$106,0,MATCH($L$9,Данные!$A$6:$CV$6,0)),IF(ISNUMBER(AQ53),AQ53,0),Данные!$A$7:$A$106,"&lt;"&amp;$A53)+1)/COUNT(INDEX(Данные!$A$7:$CV$106,0,MATCH($L$9,Данные!$A$6:$CV$6,0)))&lt;=$L$11,$L$14,$L$15),IF($L$8="MANUAL_MU",MAX(Настройки!$B$14,MIN(1,IF(ISNUMBER(AQ53),AQ53,0))),IF($L$8="COUNT_FLAG_RULE",IF(IF(ISNUMBER(AQ53),AQ53,0)&lt;=$L$11,$L$14,IF(IF(ISNUMBER(AQ53),AQ53,0)&gt;=$L$12,$L$15,IF(OR(LOWER(LEFT(BV53&amp;"",2))="да",BV53=1),$L$13,$L$15))),IF(OR(AND($L$8="YES_NO",OR(LOWER(LEFT(AQ53&amp;"",2))="да",AQ53=1)),AND($L$8="THRESHOLD_GE",IF(ISNUMBER(AQ53),AQ53,0)&gt;=$L$11),AND($L$8="THRESHOLD_GT",IF(ISNUMBER(AQ53),AQ53,0)&gt;$L$11),AND($L$8="THRESHOLD_LE",IF(ISNUMBER(AQ53),AQ53,0)&lt;=$L$11),AND($L$8="THRESHOLD_LT",IF(ISNUMBER(AQ53),AQ53,0)&lt;$L$11),AND($L$8="CHANGE_PCT_GE",IF(IF(ISNUMBER(BV53),BV53,0)=0,IF(ISNUMBER(AQ53),AQ53,0)&gt;0,(IF(ISNUMBER(AQ53),AQ53,0)-IF(ISNUMBER(BV53),BV53,0))/ABS(IF(ISNUMBER(BV53),BV53,0))&gt;=$L$11)),AND($L$8="CHANGE_ABS_GE",ABS(IF(ISNUMBER(AQ53),AQ53,0)-IF(ISNUMBER(BV53),BV53,0))&gt;=$L$11),AND($L$8="COUNT_LT",IF(ISNUMBER(AQ53),AQ53,0)&lt;$L$11),AND($L$8="COUNT_LE",IF(ISNUMBER(AQ53),AQ53,0)&lt;=$L$11),AND($L$8="AND_YES",OR(LOWER(LEFT(AQ53&amp;"",2))="да",AQ53=1),OR(LOWER(LEFT(BV53&amp;"",2))="да",BV53=1)),AND($L$8="OR_YES",OR(OR(LOWER(LEFT(AQ53&amp;"",2))="да",AQ53=1),OR(LOWER(LEFT(BV53&amp;"",2))="да",BV53=1)))),$L$14,$L$15))))))))))</f>
        <v/>
      </c>
      <c r="M53" s="19" t="str">
        <f>IF($A53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53="#FIELD",AR53="",AND(OR($M$8="CHANGE_PCT_GE",$M$8="CHANGE_ABS_GE",$M$8="COUNT_FLAG_RULE",$M$8="AND_YES",$M$8="OR_YES"),OR(BW53="#FIELD",BW53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53)))),IF($M$18="LOW_MU",MAX(Настройки!$B$14,$M$16),IF($M$18="NEUTRAL",Настройки!$B$15,IF($M$18="IGNORE","IGNORE",IF(OR(AR53="#FIELD",BW53="#FIELD"),"Поле не найдено","Недостаточно данных")))),IF($M$8="SIGMOID_INC",MAX(Настройки!$B$14,$M$16+($M$17-$M$16)/(1+EXP(-$M$12*(IF(ISNUMBER(AR53),AR53,0)-$M$11)))),IF($M$8="SIGMOID_DEC",MAX(Настройки!$B$14,$M$16+($M$17-$M$16)/(1+EXP($M$12*(IF(ISNUMBER(AR53),AR53,0)-$M$11)))),IF($M$8="TOP_PERCENT",IF((COUNTIF(INDEX(Данные!$A$7:$CV$106,0,MATCH($M$9,Данные!$A$6:$CV$6,0)),"&gt;"&amp;IF(ISNUMBER(AR53),AR53,0))+COUNTIFS(INDEX(Данные!$A$7:$CV$106,0,MATCH($M$9,Данные!$A$6:$CV$6,0)),IF(ISNUMBER(AR53),AR53,0),Данные!$A$7:$A$106,"&lt;"&amp;$A53)+1)/COUNT(INDEX(Данные!$A$7:$CV$106,0,MATCH($M$9,Данные!$A$6:$CV$6,0)))&lt;=$M$11,$M$14,$M$15),IF($M$8="MANUAL_MU",MAX(Настройки!$B$14,MIN(1,IF(ISNUMBER(AR53),AR53,0))),IF($M$8="COUNT_FLAG_RULE",IF(IF(ISNUMBER(AR53),AR53,0)&lt;=$M$11,$M$14,IF(IF(ISNUMBER(AR53),AR53,0)&gt;=$M$12,$M$15,IF(OR(LOWER(LEFT(BW53&amp;"",2))="да",BW53=1),$M$13,$M$15))),IF(OR(AND($M$8="YES_NO",OR(LOWER(LEFT(AR53&amp;"",2))="да",AR53=1)),AND($M$8="THRESHOLD_GE",IF(ISNUMBER(AR53),AR53,0)&gt;=$M$11),AND($M$8="THRESHOLD_GT",IF(ISNUMBER(AR53),AR53,0)&gt;$M$11),AND($M$8="THRESHOLD_LE",IF(ISNUMBER(AR53),AR53,0)&lt;=$M$11),AND($M$8="THRESHOLD_LT",IF(ISNUMBER(AR53),AR53,0)&lt;$M$11),AND($M$8="CHANGE_PCT_GE",IF(IF(ISNUMBER(BW53),BW53,0)=0,IF(ISNUMBER(AR53),AR53,0)&gt;0,(IF(ISNUMBER(AR53),AR53,0)-IF(ISNUMBER(BW53),BW53,0))/ABS(IF(ISNUMBER(BW53),BW53,0))&gt;=$M$11)),AND($M$8="CHANGE_ABS_GE",ABS(IF(ISNUMBER(AR53),AR53,0)-IF(ISNUMBER(BW53),BW53,0))&gt;=$M$11),AND($M$8="COUNT_LT",IF(ISNUMBER(AR53),AR53,0)&lt;$M$11),AND($M$8="COUNT_LE",IF(ISNUMBER(AR53),AR53,0)&lt;=$M$11),AND($M$8="AND_YES",OR(LOWER(LEFT(AR53&amp;"",2))="да",AR53=1),OR(LOWER(LEFT(BW53&amp;"",2))="да",BW53=1)),AND($M$8="OR_YES",OR(OR(LOWER(LEFT(AR53&amp;"",2))="да",AR53=1),OR(LOWER(LEFT(BW53&amp;"",2))="да",BW53=1)))),$M$14,$M$15))))))))))</f>
        <v/>
      </c>
      <c r="N53" s="19" t="str">
        <f>IF($A53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53="#FIELD",AS53="",AND(OR($N$8="CHANGE_PCT_GE",$N$8="CHANGE_ABS_GE",$N$8="COUNT_FLAG_RULE",$N$8="AND_YES",$N$8="OR_YES"),OR(BX53="#FIELD",BX53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53)))),IF($N$18="LOW_MU",MAX(Настройки!$B$14,$N$16),IF($N$18="NEUTRAL",Настройки!$B$15,IF($N$18="IGNORE","IGNORE",IF(OR(AS53="#FIELD",BX53="#FIELD"),"Поле не найдено","Недостаточно данных")))),IF($N$8="SIGMOID_INC",MAX(Настройки!$B$14,$N$16+($N$17-$N$16)/(1+EXP(-$N$12*(IF(ISNUMBER(AS53),AS53,0)-$N$11)))),IF($N$8="SIGMOID_DEC",MAX(Настройки!$B$14,$N$16+($N$17-$N$16)/(1+EXP($N$12*(IF(ISNUMBER(AS53),AS53,0)-$N$11)))),IF($N$8="TOP_PERCENT",IF((COUNTIF(INDEX(Данные!$A$7:$CV$106,0,MATCH($N$9,Данные!$A$6:$CV$6,0)),"&gt;"&amp;IF(ISNUMBER(AS53),AS53,0))+COUNTIFS(INDEX(Данные!$A$7:$CV$106,0,MATCH($N$9,Данные!$A$6:$CV$6,0)),IF(ISNUMBER(AS53),AS53,0),Данные!$A$7:$A$106,"&lt;"&amp;$A53)+1)/COUNT(INDEX(Данные!$A$7:$CV$106,0,MATCH($N$9,Данные!$A$6:$CV$6,0)))&lt;=$N$11,$N$14,$N$15),IF($N$8="MANUAL_MU",MAX(Настройки!$B$14,MIN(1,IF(ISNUMBER(AS53),AS53,0))),IF($N$8="COUNT_FLAG_RULE",IF(IF(ISNUMBER(AS53),AS53,0)&lt;=$N$11,$N$14,IF(IF(ISNUMBER(AS53),AS53,0)&gt;=$N$12,$N$15,IF(OR(LOWER(LEFT(BX53&amp;"",2))="да",BX53=1),$N$13,$N$15))),IF(OR(AND($N$8="YES_NO",OR(LOWER(LEFT(AS53&amp;"",2))="да",AS53=1)),AND($N$8="THRESHOLD_GE",IF(ISNUMBER(AS53),AS53,0)&gt;=$N$11),AND($N$8="THRESHOLD_GT",IF(ISNUMBER(AS53),AS53,0)&gt;$N$11),AND($N$8="THRESHOLD_LE",IF(ISNUMBER(AS53),AS53,0)&lt;=$N$11),AND($N$8="THRESHOLD_LT",IF(ISNUMBER(AS53),AS53,0)&lt;$N$11),AND($N$8="CHANGE_PCT_GE",IF(IF(ISNUMBER(BX53),BX53,0)=0,IF(ISNUMBER(AS53),AS53,0)&gt;0,(IF(ISNUMBER(AS53),AS53,0)-IF(ISNUMBER(BX53),BX53,0))/ABS(IF(ISNUMBER(BX53),BX53,0))&gt;=$N$11)),AND($N$8="CHANGE_ABS_GE",ABS(IF(ISNUMBER(AS53),AS53,0)-IF(ISNUMBER(BX53),BX53,0))&gt;=$N$11),AND($N$8="COUNT_LT",IF(ISNUMBER(AS53),AS53,0)&lt;$N$11),AND($N$8="COUNT_LE",IF(ISNUMBER(AS53),AS53,0)&lt;=$N$11),AND($N$8="AND_YES",OR(LOWER(LEFT(AS53&amp;"",2))="да",AS53=1),OR(LOWER(LEFT(BX53&amp;"",2))="да",BX53=1)),AND($N$8="OR_YES",OR(OR(LOWER(LEFT(AS53&amp;"",2))="да",AS53=1),OR(LOWER(LEFT(BX53&amp;"",2))="да",BX53=1)))),$N$14,$N$15))))))))))</f>
        <v/>
      </c>
      <c r="O53" s="19" t="str">
        <f>IF($A53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53="#FIELD",AT53="",AND(OR($O$8="CHANGE_PCT_GE",$O$8="CHANGE_ABS_GE",$O$8="COUNT_FLAG_RULE",$O$8="AND_YES",$O$8="OR_YES"),OR(BY53="#FIELD",BY53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53)))),IF($O$18="LOW_MU",MAX(Настройки!$B$14,$O$16),IF($O$18="NEUTRAL",Настройки!$B$15,IF($O$18="IGNORE","IGNORE",IF(OR(AT53="#FIELD",BY53="#FIELD"),"Поле не найдено","Недостаточно данных")))),IF($O$8="SIGMOID_INC",MAX(Настройки!$B$14,$O$16+($O$17-$O$16)/(1+EXP(-$O$12*(IF(ISNUMBER(AT53),AT53,0)-$O$11)))),IF($O$8="SIGMOID_DEC",MAX(Настройки!$B$14,$O$16+($O$17-$O$16)/(1+EXP($O$12*(IF(ISNUMBER(AT53),AT53,0)-$O$11)))),IF($O$8="TOP_PERCENT",IF((COUNTIF(INDEX(Данные!$A$7:$CV$106,0,MATCH($O$9,Данные!$A$6:$CV$6,0)),"&gt;"&amp;IF(ISNUMBER(AT53),AT53,0))+COUNTIFS(INDEX(Данные!$A$7:$CV$106,0,MATCH($O$9,Данные!$A$6:$CV$6,0)),IF(ISNUMBER(AT53),AT53,0),Данные!$A$7:$A$106,"&lt;"&amp;$A53)+1)/COUNT(INDEX(Данные!$A$7:$CV$106,0,MATCH($O$9,Данные!$A$6:$CV$6,0)))&lt;=$O$11,$O$14,$O$15),IF($O$8="MANUAL_MU",MAX(Настройки!$B$14,MIN(1,IF(ISNUMBER(AT53),AT53,0))),IF($O$8="COUNT_FLAG_RULE",IF(IF(ISNUMBER(AT53),AT53,0)&lt;=$O$11,$O$14,IF(IF(ISNUMBER(AT53),AT53,0)&gt;=$O$12,$O$15,IF(OR(LOWER(LEFT(BY53&amp;"",2))="да",BY53=1),$O$13,$O$15))),IF(OR(AND($O$8="YES_NO",OR(LOWER(LEFT(AT53&amp;"",2))="да",AT53=1)),AND($O$8="THRESHOLD_GE",IF(ISNUMBER(AT53),AT53,0)&gt;=$O$11),AND($O$8="THRESHOLD_GT",IF(ISNUMBER(AT53),AT53,0)&gt;$O$11),AND($O$8="THRESHOLD_LE",IF(ISNUMBER(AT53),AT53,0)&lt;=$O$11),AND($O$8="THRESHOLD_LT",IF(ISNUMBER(AT53),AT53,0)&lt;$O$11),AND($O$8="CHANGE_PCT_GE",IF(IF(ISNUMBER(BY53),BY53,0)=0,IF(ISNUMBER(AT53),AT53,0)&gt;0,(IF(ISNUMBER(AT53),AT53,0)-IF(ISNUMBER(BY53),BY53,0))/ABS(IF(ISNUMBER(BY53),BY53,0))&gt;=$O$11)),AND($O$8="CHANGE_ABS_GE",ABS(IF(ISNUMBER(AT53),AT53,0)-IF(ISNUMBER(BY53),BY53,0))&gt;=$O$11),AND($O$8="COUNT_LT",IF(ISNUMBER(AT53),AT53,0)&lt;$O$11),AND($O$8="COUNT_LE",IF(ISNUMBER(AT53),AT53,0)&lt;=$O$11),AND($O$8="AND_YES",OR(LOWER(LEFT(AT53&amp;"",2))="да",AT53=1),OR(LOWER(LEFT(BY53&amp;"",2))="да",BY53=1)),AND($O$8="OR_YES",OR(OR(LOWER(LEFT(AT53&amp;"",2))="да",AT53=1),OR(LOWER(LEFT(BY53&amp;"",2))="да",BY53=1)))),$O$14,$O$15))))))))))</f>
        <v/>
      </c>
      <c r="P53" s="19" t="str">
        <f>IF($A53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53="#FIELD",AU53="",AND(OR($P$8="CHANGE_PCT_GE",$P$8="CHANGE_ABS_GE",$P$8="COUNT_FLAG_RULE",$P$8="AND_YES",$P$8="OR_YES"),OR(BZ53="#FIELD",BZ53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53)))),IF($P$18="LOW_MU",MAX(Настройки!$B$14,$P$16),IF($P$18="NEUTRAL",Настройки!$B$15,IF($P$18="IGNORE","IGNORE",IF(OR(AU53="#FIELD",BZ53="#FIELD"),"Поле не найдено","Недостаточно данных")))),IF($P$8="SIGMOID_INC",MAX(Настройки!$B$14,$P$16+($P$17-$P$16)/(1+EXP(-$P$12*(IF(ISNUMBER(AU53),AU53,0)-$P$11)))),IF($P$8="SIGMOID_DEC",MAX(Настройки!$B$14,$P$16+($P$17-$P$16)/(1+EXP($P$12*(IF(ISNUMBER(AU53),AU53,0)-$P$11)))),IF($P$8="TOP_PERCENT",IF((COUNTIF(INDEX(Данные!$A$7:$CV$106,0,MATCH($P$9,Данные!$A$6:$CV$6,0)),"&gt;"&amp;IF(ISNUMBER(AU53),AU53,0))+COUNTIFS(INDEX(Данные!$A$7:$CV$106,0,MATCH($P$9,Данные!$A$6:$CV$6,0)),IF(ISNUMBER(AU53),AU53,0),Данные!$A$7:$A$106,"&lt;"&amp;$A53)+1)/COUNT(INDEX(Данные!$A$7:$CV$106,0,MATCH($P$9,Данные!$A$6:$CV$6,0)))&lt;=$P$11,$P$14,$P$15),IF($P$8="MANUAL_MU",MAX(Настройки!$B$14,MIN(1,IF(ISNUMBER(AU53),AU53,0))),IF($P$8="COUNT_FLAG_RULE",IF(IF(ISNUMBER(AU53),AU53,0)&lt;=$P$11,$P$14,IF(IF(ISNUMBER(AU53),AU53,0)&gt;=$P$12,$P$15,IF(OR(LOWER(LEFT(BZ53&amp;"",2))="да",BZ53=1),$P$13,$P$15))),IF(OR(AND($P$8="YES_NO",OR(LOWER(LEFT(AU53&amp;"",2))="да",AU53=1)),AND($P$8="THRESHOLD_GE",IF(ISNUMBER(AU53),AU53,0)&gt;=$P$11),AND($P$8="THRESHOLD_GT",IF(ISNUMBER(AU53),AU53,0)&gt;$P$11),AND($P$8="THRESHOLD_LE",IF(ISNUMBER(AU53),AU53,0)&lt;=$P$11),AND($P$8="THRESHOLD_LT",IF(ISNUMBER(AU53),AU53,0)&lt;$P$11),AND($P$8="CHANGE_PCT_GE",IF(IF(ISNUMBER(BZ53),BZ53,0)=0,IF(ISNUMBER(AU53),AU53,0)&gt;0,(IF(ISNUMBER(AU53),AU53,0)-IF(ISNUMBER(BZ53),BZ53,0))/ABS(IF(ISNUMBER(BZ53),BZ53,0))&gt;=$P$11)),AND($P$8="CHANGE_ABS_GE",ABS(IF(ISNUMBER(AU53),AU53,0)-IF(ISNUMBER(BZ53),BZ53,0))&gt;=$P$11),AND($P$8="COUNT_LT",IF(ISNUMBER(AU53),AU53,0)&lt;$P$11),AND($P$8="COUNT_LE",IF(ISNUMBER(AU53),AU53,0)&lt;=$P$11),AND($P$8="AND_YES",OR(LOWER(LEFT(AU53&amp;"",2))="да",AU53=1),OR(LOWER(LEFT(BZ53&amp;"",2))="да",BZ53=1)),AND($P$8="OR_YES",OR(OR(LOWER(LEFT(AU53&amp;"",2))="да",AU53=1),OR(LOWER(LEFT(BZ53&amp;"",2))="да",BZ53=1)))),$P$14,$P$15))))))))))</f>
        <v/>
      </c>
      <c r="Q53" s="19" t="str">
        <f>IF($A53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53="#FIELD",AV53="",AND(OR($Q$8="CHANGE_PCT_GE",$Q$8="CHANGE_ABS_GE",$Q$8="COUNT_FLAG_RULE",$Q$8="AND_YES",$Q$8="OR_YES"),OR(CA53="#FIELD",CA53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53)))),IF($Q$18="LOW_MU",MAX(Настройки!$B$14,$Q$16),IF($Q$18="NEUTRAL",Настройки!$B$15,IF($Q$18="IGNORE","IGNORE",IF(OR(AV53="#FIELD",CA53="#FIELD"),"Поле не найдено","Недостаточно данных")))),IF($Q$8="SIGMOID_INC",MAX(Настройки!$B$14,$Q$16+($Q$17-$Q$16)/(1+EXP(-$Q$12*(IF(ISNUMBER(AV53),AV53,0)-$Q$11)))),IF($Q$8="SIGMOID_DEC",MAX(Настройки!$B$14,$Q$16+($Q$17-$Q$16)/(1+EXP($Q$12*(IF(ISNUMBER(AV53),AV53,0)-$Q$11)))),IF($Q$8="TOP_PERCENT",IF((COUNTIF(INDEX(Данные!$A$7:$CV$106,0,MATCH($Q$9,Данные!$A$6:$CV$6,0)),"&gt;"&amp;IF(ISNUMBER(AV53),AV53,0))+COUNTIFS(INDEX(Данные!$A$7:$CV$106,0,MATCH($Q$9,Данные!$A$6:$CV$6,0)),IF(ISNUMBER(AV53),AV53,0),Данные!$A$7:$A$106,"&lt;"&amp;$A53)+1)/COUNT(INDEX(Данные!$A$7:$CV$106,0,MATCH($Q$9,Данные!$A$6:$CV$6,0)))&lt;=$Q$11,$Q$14,$Q$15),IF($Q$8="MANUAL_MU",MAX(Настройки!$B$14,MIN(1,IF(ISNUMBER(AV53),AV53,0))),IF($Q$8="COUNT_FLAG_RULE",IF(IF(ISNUMBER(AV53),AV53,0)&lt;=$Q$11,$Q$14,IF(IF(ISNUMBER(AV53),AV53,0)&gt;=$Q$12,$Q$15,IF(OR(LOWER(LEFT(CA53&amp;"",2))="да",CA53=1),$Q$13,$Q$15))),IF(OR(AND($Q$8="YES_NO",OR(LOWER(LEFT(AV53&amp;"",2))="да",AV53=1)),AND($Q$8="THRESHOLD_GE",IF(ISNUMBER(AV53),AV53,0)&gt;=$Q$11),AND($Q$8="THRESHOLD_GT",IF(ISNUMBER(AV53),AV53,0)&gt;$Q$11),AND($Q$8="THRESHOLD_LE",IF(ISNUMBER(AV53),AV53,0)&lt;=$Q$11),AND($Q$8="THRESHOLD_LT",IF(ISNUMBER(AV53),AV53,0)&lt;$Q$11),AND($Q$8="CHANGE_PCT_GE",IF(IF(ISNUMBER(CA53),CA53,0)=0,IF(ISNUMBER(AV53),AV53,0)&gt;0,(IF(ISNUMBER(AV53),AV53,0)-IF(ISNUMBER(CA53),CA53,0))/ABS(IF(ISNUMBER(CA53),CA53,0))&gt;=$Q$11)),AND($Q$8="CHANGE_ABS_GE",ABS(IF(ISNUMBER(AV53),AV53,0)-IF(ISNUMBER(CA53),CA53,0))&gt;=$Q$11),AND($Q$8="COUNT_LT",IF(ISNUMBER(AV53),AV53,0)&lt;$Q$11),AND($Q$8="COUNT_LE",IF(ISNUMBER(AV53),AV53,0)&lt;=$Q$11),AND($Q$8="AND_YES",OR(LOWER(LEFT(AV53&amp;"",2))="да",AV53=1),OR(LOWER(LEFT(CA53&amp;"",2))="да",CA53=1)),AND($Q$8="OR_YES",OR(OR(LOWER(LEFT(AV53&amp;"",2))="да",AV53=1),OR(LOWER(LEFT(CA53&amp;"",2))="да",CA53=1)))),$Q$14,$Q$15))))))))))</f>
        <v/>
      </c>
      <c r="R53" s="69" t="str">
        <f>IF($A53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53="#FIELD",AW53="",AND(OR($R$8="CHANGE_PCT_GE",$R$8="CHANGE_ABS_GE",$R$8="COUNT_FLAG_RULE",$R$8="AND_YES",$R$8="OR_YES"),OR(CB53="#FIELD",CB53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53)))),IF($R$18="LOW_MU",MAX(Настройки!$B$14,$R$16),IF($R$18="NEUTRAL",Настройки!$B$15,IF($R$18="IGNORE","IGNORE",IF(OR(AW53="#FIELD",CB53="#FIELD"),"Поле не найдено","Недостаточно данных")))),IF($R$8="SIGMOID_INC",MAX(Настройки!$B$14,$R$16+($R$17-$R$16)/(1+EXP(-$R$12*(IF(ISNUMBER(AW53),AW53,0)-$R$11)))),IF($R$8="SIGMOID_DEC",MAX(Настройки!$B$14,$R$16+($R$17-$R$16)/(1+EXP($R$12*(IF(ISNUMBER(AW53),AW53,0)-$R$11)))),IF($R$8="TOP_PERCENT",IF((COUNTIF(INDEX(Данные!$A$7:$CV$106,0,MATCH($R$9,Данные!$A$6:$CV$6,0)),"&gt;"&amp;IF(ISNUMBER(AW53),AW53,0))+COUNTIFS(INDEX(Данные!$A$7:$CV$106,0,MATCH($R$9,Данные!$A$6:$CV$6,0)),IF(ISNUMBER(AW53),AW53,0),Данные!$A$7:$A$106,"&lt;"&amp;$A53)+1)/COUNT(INDEX(Данные!$A$7:$CV$106,0,MATCH($R$9,Данные!$A$6:$CV$6,0)))&lt;=$R$11,$R$14,$R$15),IF($R$8="MANUAL_MU",MAX(Настройки!$B$14,MIN(1,IF(ISNUMBER(AW53),AW53,0))),IF($R$8="COUNT_FLAG_RULE",IF(IF(ISNUMBER(AW53),AW53,0)&lt;=$R$11,$R$14,IF(IF(ISNUMBER(AW53),AW53,0)&gt;=$R$12,$R$15,IF(OR(LOWER(LEFT(CB53&amp;"",2))="да",CB53=1),$R$13,$R$15))),IF(OR(AND($R$8="YES_NO",OR(LOWER(LEFT(AW53&amp;"",2))="да",AW53=1)),AND($R$8="THRESHOLD_GE",IF(ISNUMBER(AW53),AW53,0)&gt;=$R$11),AND($R$8="THRESHOLD_GT",IF(ISNUMBER(AW53),AW53,0)&gt;$R$11),AND($R$8="THRESHOLD_LE",IF(ISNUMBER(AW53),AW53,0)&lt;=$R$11),AND($R$8="THRESHOLD_LT",IF(ISNUMBER(AW53),AW53,0)&lt;$R$11),AND($R$8="CHANGE_PCT_GE",IF(IF(ISNUMBER(CB53),CB53,0)=0,IF(ISNUMBER(AW53),AW53,0)&gt;0,(IF(ISNUMBER(AW53),AW53,0)-IF(ISNUMBER(CB53),CB53,0))/ABS(IF(ISNUMBER(CB53),CB53,0))&gt;=$R$11)),AND($R$8="CHANGE_ABS_GE",ABS(IF(ISNUMBER(AW53),AW53,0)-IF(ISNUMBER(CB53),CB53,0))&gt;=$R$11),AND($R$8="COUNT_LT",IF(ISNUMBER(AW53),AW53,0)&lt;$R$11),AND($R$8="COUNT_LE",IF(ISNUMBER(AW53),AW53,0)&lt;=$R$11),AND($R$8="AND_YES",OR(LOWER(LEFT(AW53&amp;"",2))="да",AW53=1),OR(LOWER(LEFT(CB53&amp;"",2))="да",CB53=1)),AND($R$8="OR_YES",OR(OR(LOWER(LEFT(AW53&amp;"",2))="да",AW53=1),OR(LOWER(LEFT(CB53&amp;"",2))="да",CB53=1)))),$R$14,$R$15))))))))))</f>
        <v/>
      </c>
      <c r="S53" s="70" t="str">
        <f>IF($A53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53="#FIELD",AX53="",AND(OR($S$8="CHANGE_PCT_GE",$S$8="CHANGE_ABS_GE",$S$8="COUNT_FLAG_RULE",$S$8="AND_YES",$S$8="OR_YES"),OR(CC53="#FIELD",CC53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53)))),IF($S$18="LOW_MU",MAX(Настройки!$B$14,$S$16),IF($S$18="NEUTRAL",Настройки!$B$15,IF($S$18="IGNORE","IGNORE",IF(OR(AX53="#FIELD",CC53="#FIELD"),"Поле не найдено","Недостаточно данных")))),IF($S$8="SIGMOID_INC",MAX(Настройки!$B$14,$S$16+($S$17-$S$16)/(1+EXP(-$S$12*(IF(ISNUMBER(AX53),AX53,0)-$S$11)))),IF($S$8="SIGMOID_DEC",MAX(Настройки!$B$14,$S$16+($S$17-$S$16)/(1+EXP($S$12*(IF(ISNUMBER(AX53),AX53,0)-$S$11)))),IF($S$8="TOP_PERCENT",IF((COUNTIF(INDEX(Данные!$A$7:$CV$106,0,MATCH($S$9,Данные!$A$6:$CV$6,0)),"&gt;"&amp;IF(ISNUMBER(AX53),AX53,0))+COUNTIFS(INDEX(Данные!$A$7:$CV$106,0,MATCH($S$9,Данные!$A$6:$CV$6,0)),IF(ISNUMBER(AX53),AX53,0),Данные!$A$7:$A$106,"&lt;"&amp;$A53)+1)/COUNT(INDEX(Данные!$A$7:$CV$106,0,MATCH($S$9,Данные!$A$6:$CV$6,0)))&lt;=$S$11,$S$14,$S$15),IF($S$8="MANUAL_MU",MAX(Настройки!$B$14,MIN(1,IF(ISNUMBER(AX53),AX53,0))),IF($S$8="COUNT_FLAG_RULE",IF(IF(ISNUMBER(AX53),AX53,0)&lt;=$S$11,$S$14,IF(IF(ISNUMBER(AX53),AX53,0)&gt;=$S$12,$S$15,IF(OR(LOWER(LEFT(CC53&amp;"",2))="да",CC53=1),$S$13,$S$15))),IF(OR(AND($S$8="YES_NO",OR(LOWER(LEFT(AX53&amp;"",2))="да",AX53=1)),AND($S$8="THRESHOLD_GE",IF(ISNUMBER(AX53),AX53,0)&gt;=$S$11),AND($S$8="THRESHOLD_GT",IF(ISNUMBER(AX53),AX53,0)&gt;$S$11),AND($S$8="THRESHOLD_LE",IF(ISNUMBER(AX53),AX53,0)&lt;=$S$11),AND($S$8="THRESHOLD_LT",IF(ISNUMBER(AX53),AX53,0)&lt;$S$11),AND($S$8="CHANGE_PCT_GE",IF(IF(ISNUMBER(CC53),CC53,0)=0,IF(ISNUMBER(AX53),AX53,0)&gt;0,(IF(ISNUMBER(AX53),AX53,0)-IF(ISNUMBER(CC53),CC53,0))/ABS(IF(ISNUMBER(CC53),CC53,0))&gt;=$S$11)),AND($S$8="CHANGE_ABS_GE",ABS(IF(ISNUMBER(AX53),AX53,0)-IF(ISNUMBER(CC53),CC53,0))&gt;=$S$11),AND($S$8="COUNT_LT",IF(ISNUMBER(AX53),AX53,0)&lt;$S$11),AND($S$8="COUNT_LE",IF(ISNUMBER(AX53),AX53,0)&lt;=$S$11),AND($S$8="AND_YES",OR(LOWER(LEFT(AX53&amp;"",2))="да",AX53=1),OR(LOWER(LEFT(CC53&amp;"",2))="да",CC53=1)),AND($S$8="OR_YES",OR(OR(LOWER(LEFT(AX53&amp;"",2))="да",AX53=1),OR(LOWER(LEFT(CC53&amp;"",2))="да",CC53=1)))),$S$14,$S$15))))))))))</f>
        <v/>
      </c>
      <c r="T53" s="70" t="str">
        <f>IF($A53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53="#FIELD",AY53="",AND(OR($T$8="CHANGE_PCT_GE",$T$8="CHANGE_ABS_GE",$T$8="COUNT_FLAG_RULE",$T$8="AND_YES",$T$8="OR_YES"),OR(CD53="#FIELD",CD53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53)))),IF($T$18="LOW_MU",MAX(Настройки!$B$14,$T$16),IF($T$18="NEUTRAL",Настройки!$B$15,IF($T$18="IGNORE","IGNORE",IF(OR(AY53="#FIELD",CD53="#FIELD"),"Поле не найдено","Недостаточно данных")))),IF($T$8="SIGMOID_INC",MAX(Настройки!$B$14,$T$16+($T$17-$T$16)/(1+EXP(-$T$12*(IF(ISNUMBER(AY53),AY53,0)-$T$11)))),IF($T$8="SIGMOID_DEC",MAX(Настройки!$B$14,$T$16+($T$17-$T$16)/(1+EXP($T$12*(IF(ISNUMBER(AY53),AY53,0)-$T$11)))),IF($T$8="TOP_PERCENT",IF((COUNTIF(INDEX(Данные!$A$7:$CV$106,0,MATCH($T$9,Данные!$A$6:$CV$6,0)),"&gt;"&amp;IF(ISNUMBER(AY53),AY53,0))+COUNTIFS(INDEX(Данные!$A$7:$CV$106,0,MATCH($T$9,Данные!$A$6:$CV$6,0)),IF(ISNUMBER(AY53),AY53,0),Данные!$A$7:$A$106,"&lt;"&amp;$A53)+1)/COUNT(INDEX(Данные!$A$7:$CV$106,0,MATCH($T$9,Данные!$A$6:$CV$6,0)))&lt;=$T$11,$T$14,$T$15),IF($T$8="MANUAL_MU",MAX(Настройки!$B$14,MIN(1,IF(ISNUMBER(AY53),AY53,0))),IF($T$8="COUNT_FLAG_RULE",IF(IF(ISNUMBER(AY53),AY53,0)&lt;=$T$11,$T$14,IF(IF(ISNUMBER(AY53),AY53,0)&gt;=$T$12,$T$15,IF(OR(LOWER(LEFT(CD53&amp;"",2))="да",CD53=1),$T$13,$T$15))),IF(OR(AND($T$8="YES_NO",OR(LOWER(LEFT(AY53&amp;"",2))="да",AY53=1)),AND($T$8="THRESHOLD_GE",IF(ISNUMBER(AY53),AY53,0)&gt;=$T$11),AND($T$8="THRESHOLD_GT",IF(ISNUMBER(AY53),AY53,0)&gt;$T$11),AND($T$8="THRESHOLD_LE",IF(ISNUMBER(AY53),AY53,0)&lt;=$T$11),AND($T$8="THRESHOLD_LT",IF(ISNUMBER(AY53),AY53,0)&lt;$T$11),AND($T$8="CHANGE_PCT_GE",IF(IF(ISNUMBER(CD53),CD53,0)=0,IF(ISNUMBER(AY53),AY53,0)&gt;0,(IF(ISNUMBER(AY53),AY53,0)-IF(ISNUMBER(CD53),CD53,0))/ABS(IF(ISNUMBER(CD53),CD53,0))&gt;=$T$11)),AND($T$8="CHANGE_ABS_GE",ABS(IF(ISNUMBER(AY53),AY53,0)-IF(ISNUMBER(CD53),CD53,0))&gt;=$T$11),AND($T$8="COUNT_LT",IF(ISNUMBER(AY53),AY53,0)&lt;$T$11),AND($T$8="COUNT_LE",IF(ISNUMBER(AY53),AY53,0)&lt;=$T$11),AND($T$8="AND_YES",OR(LOWER(LEFT(AY53&amp;"",2))="да",AY53=1),OR(LOWER(LEFT(CD53&amp;"",2))="да",CD53=1)),AND($T$8="OR_YES",OR(OR(LOWER(LEFT(AY53&amp;"",2))="да",AY53=1),OR(LOWER(LEFT(CD53&amp;"",2))="да",CD53=1)))),$T$14,$T$15))))))))))</f>
        <v/>
      </c>
      <c r="U53" s="70" t="str">
        <f>IF($A53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53="#FIELD",AZ53="",AND(OR($U$8="CHANGE_PCT_GE",$U$8="CHANGE_ABS_GE",$U$8="COUNT_FLAG_RULE",$U$8="AND_YES",$U$8="OR_YES"),OR(CE53="#FIELD",CE53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53)))),IF($U$18="LOW_MU",MAX(Настройки!$B$14,$U$16),IF($U$18="NEUTRAL",Настройки!$B$15,IF($U$18="IGNORE","IGNORE",IF(OR(AZ53="#FIELD",CE53="#FIELD"),"Поле не найдено","Недостаточно данных")))),IF($U$8="SIGMOID_INC",MAX(Настройки!$B$14,$U$16+($U$17-$U$16)/(1+EXP(-$U$12*(IF(ISNUMBER(AZ53),AZ53,0)-$U$11)))),IF($U$8="SIGMOID_DEC",MAX(Настройки!$B$14,$U$16+($U$17-$U$16)/(1+EXP($U$12*(IF(ISNUMBER(AZ53),AZ53,0)-$U$11)))),IF($U$8="TOP_PERCENT",IF((COUNTIF(INDEX(Данные!$A$7:$CV$106,0,MATCH($U$9,Данные!$A$6:$CV$6,0)),"&gt;"&amp;IF(ISNUMBER(AZ53),AZ53,0))+COUNTIFS(INDEX(Данные!$A$7:$CV$106,0,MATCH($U$9,Данные!$A$6:$CV$6,0)),IF(ISNUMBER(AZ53),AZ53,0),Данные!$A$7:$A$106,"&lt;"&amp;$A53)+1)/COUNT(INDEX(Данные!$A$7:$CV$106,0,MATCH($U$9,Данные!$A$6:$CV$6,0)))&lt;=$U$11,$U$14,$U$15),IF($U$8="MANUAL_MU",MAX(Настройки!$B$14,MIN(1,IF(ISNUMBER(AZ53),AZ53,0))),IF($U$8="COUNT_FLAG_RULE",IF(IF(ISNUMBER(AZ53),AZ53,0)&lt;=$U$11,$U$14,IF(IF(ISNUMBER(AZ53),AZ53,0)&gt;=$U$12,$U$15,IF(OR(LOWER(LEFT(CE53&amp;"",2))="да",CE53=1),$U$13,$U$15))),IF(OR(AND($U$8="YES_NO",OR(LOWER(LEFT(AZ53&amp;"",2))="да",AZ53=1)),AND($U$8="THRESHOLD_GE",IF(ISNUMBER(AZ53),AZ53,0)&gt;=$U$11),AND($U$8="THRESHOLD_GT",IF(ISNUMBER(AZ53),AZ53,0)&gt;$U$11),AND($U$8="THRESHOLD_LE",IF(ISNUMBER(AZ53),AZ53,0)&lt;=$U$11),AND($U$8="THRESHOLD_LT",IF(ISNUMBER(AZ53),AZ53,0)&lt;$U$11),AND($U$8="CHANGE_PCT_GE",IF(IF(ISNUMBER(CE53),CE53,0)=0,IF(ISNUMBER(AZ53),AZ53,0)&gt;0,(IF(ISNUMBER(AZ53),AZ53,0)-IF(ISNUMBER(CE53),CE53,0))/ABS(IF(ISNUMBER(CE53),CE53,0))&gt;=$U$11)),AND($U$8="CHANGE_ABS_GE",ABS(IF(ISNUMBER(AZ53),AZ53,0)-IF(ISNUMBER(CE53),CE53,0))&gt;=$U$11),AND($U$8="COUNT_LT",IF(ISNUMBER(AZ53),AZ53,0)&lt;$U$11),AND($U$8="COUNT_LE",IF(ISNUMBER(AZ53),AZ53,0)&lt;=$U$11),AND($U$8="AND_YES",OR(LOWER(LEFT(AZ53&amp;"",2))="да",AZ53=1),OR(LOWER(LEFT(CE53&amp;"",2))="да",CE53=1)),AND($U$8="OR_YES",OR(OR(LOWER(LEFT(AZ53&amp;"",2))="да",AZ53=1),OR(LOWER(LEFT(CE53&amp;"",2))="да",CE53=1)))),$U$14,$U$15))))))))))</f>
        <v/>
      </c>
      <c r="V53" s="70" t="str">
        <f>IF($A53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53="#FIELD",BA53="",AND(OR($V$8="CHANGE_PCT_GE",$V$8="CHANGE_ABS_GE",$V$8="COUNT_FLAG_RULE",$V$8="AND_YES",$V$8="OR_YES"),OR(CF53="#FIELD",CF53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53)))),IF($V$18="LOW_MU",MAX(Настройки!$B$14,$V$16),IF($V$18="NEUTRAL",Настройки!$B$15,IF($V$18="IGNORE","IGNORE",IF(OR(BA53="#FIELD",CF53="#FIELD"),"Поле не найдено","Недостаточно данных")))),IF($V$8="SIGMOID_INC",MAX(Настройки!$B$14,$V$16+($V$17-$V$16)/(1+EXP(-$V$12*(IF(ISNUMBER(BA53),BA53,0)-$V$11)))),IF($V$8="SIGMOID_DEC",MAX(Настройки!$B$14,$V$16+($V$17-$V$16)/(1+EXP($V$12*(IF(ISNUMBER(BA53),BA53,0)-$V$11)))),IF($V$8="TOP_PERCENT",IF((COUNTIF(INDEX(Данные!$A$7:$CV$106,0,MATCH($V$9,Данные!$A$6:$CV$6,0)),"&gt;"&amp;IF(ISNUMBER(BA53),BA53,0))+COUNTIFS(INDEX(Данные!$A$7:$CV$106,0,MATCH($V$9,Данные!$A$6:$CV$6,0)),IF(ISNUMBER(BA53),BA53,0),Данные!$A$7:$A$106,"&lt;"&amp;$A53)+1)/COUNT(INDEX(Данные!$A$7:$CV$106,0,MATCH($V$9,Данные!$A$6:$CV$6,0)))&lt;=$V$11,$V$14,$V$15),IF($V$8="MANUAL_MU",MAX(Настройки!$B$14,MIN(1,IF(ISNUMBER(BA53),BA53,0))),IF($V$8="COUNT_FLAG_RULE",IF(IF(ISNUMBER(BA53),BA53,0)&lt;=$V$11,$V$14,IF(IF(ISNUMBER(BA53),BA53,0)&gt;=$V$12,$V$15,IF(OR(LOWER(LEFT(CF53&amp;"",2))="да",CF53=1),$V$13,$V$15))),IF(OR(AND($V$8="YES_NO",OR(LOWER(LEFT(BA53&amp;"",2))="да",BA53=1)),AND($V$8="THRESHOLD_GE",IF(ISNUMBER(BA53),BA53,0)&gt;=$V$11),AND($V$8="THRESHOLD_GT",IF(ISNUMBER(BA53),BA53,0)&gt;$V$11),AND($V$8="THRESHOLD_LE",IF(ISNUMBER(BA53),BA53,0)&lt;=$V$11),AND($V$8="THRESHOLD_LT",IF(ISNUMBER(BA53),BA53,0)&lt;$V$11),AND($V$8="CHANGE_PCT_GE",IF(IF(ISNUMBER(CF53),CF53,0)=0,IF(ISNUMBER(BA53),BA53,0)&gt;0,(IF(ISNUMBER(BA53),BA53,0)-IF(ISNUMBER(CF53),CF53,0))/ABS(IF(ISNUMBER(CF53),CF53,0))&gt;=$V$11)),AND($V$8="CHANGE_ABS_GE",ABS(IF(ISNUMBER(BA53),BA53,0)-IF(ISNUMBER(CF53),CF53,0))&gt;=$V$11),AND($V$8="COUNT_LT",IF(ISNUMBER(BA53),BA53,0)&lt;$V$11),AND($V$8="COUNT_LE",IF(ISNUMBER(BA53),BA53,0)&lt;=$V$11),AND($V$8="AND_YES",OR(LOWER(LEFT(BA53&amp;"",2))="да",BA53=1),OR(LOWER(LEFT(CF53&amp;"",2))="да",CF53=1)),AND($V$8="OR_YES",OR(OR(LOWER(LEFT(BA53&amp;"",2))="да",BA53=1),OR(LOWER(LEFT(CF53&amp;"",2))="да",CF53=1)))),$V$14,$V$15))))))))))</f>
        <v/>
      </c>
      <c r="W53" s="70" t="str">
        <f>IF($A53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53="#FIELD",BB53="",AND(OR($W$8="CHANGE_PCT_GE",$W$8="CHANGE_ABS_GE",$W$8="COUNT_FLAG_RULE",$W$8="AND_YES",$W$8="OR_YES"),OR(CG53="#FIELD",CG53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53)))),IF($W$18="LOW_MU",MAX(Настройки!$B$14,$W$16),IF($W$18="NEUTRAL",Настройки!$B$15,IF($W$18="IGNORE","IGNORE",IF(OR(BB53="#FIELD",CG53="#FIELD"),"Поле не найдено","Недостаточно данных")))),IF($W$8="SIGMOID_INC",MAX(Настройки!$B$14,$W$16+($W$17-$W$16)/(1+EXP(-$W$12*(IF(ISNUMBER(BB53),BB53,0)-$W$11)))),IF($W$8="SIGMOID_DEC",MAX(Настройки!$B$14,$W$16+($W$17-$W$16)/(1+EXP($W$12*(IF(ISNUMBER(BB53),BB53,0)-$W$11)))),IF($W$8="TOP_PERCENT",IF((COUNTIF(INDEX(Данные!$A$7:$CV$106,0,MATCH($W$9,Данные!$A$6:$CV$6,0)),"&gt;"&amp;IF(ISNUMBER(BB53),BB53,0))+COUNTIFS(INDEX(Данные!$A$7:$CV$106,0,MATCH($W$9,Данные!$A$6:$CV$6,0)),IF(ISNUMBER(BB53),BB53,0),Данные!$A$7:$A$106,"&lt;"&amp;$A53)+1)/COUNT(INDEX(Данные!$A$7:$CV$106,0,MATCH($W$9,Данные!$A$6:$CV$6,0)))&lt;=$W$11,$W$14,$W$15),IF($W$8="MANUAL_MU",MAX(Настройки!$B$14,MIN(1,IF(ISNUMBER(BB53),BB53,0))),IF($W$8="COUNT_FLAG_RULE",IF(IF(ISNUMBER(BB53),BB53,0)&lt;=$W$11,$W$14,IF(IF(ISNUMBER(BB53),BB53,0)&gt;=$W$12,$W$15,IF(OR(LOWER(LEFT(CG53&amp;"",2))="да",CG53=1),$W$13,$W$15))),IF(OR(AND($W$8="YES_NO",OR(LOWER(LEFT(BB53&amp;"",2))="да",BB53=1)),AND($W$8="THRESHOLD_GE",IF(ISNUMBER(BB53),BB53,0)&gt;=$W$11),AND($W$8="THRESHOLD_GT",IF(ISNUMBER(BB53),BB53,0)&gt;$W$11),AND($W$8="THRESHOLD_LE",IF(ISNUMBER(BB53),BB53,0)&lt;=$W$11),AND($W$8="THRESHOLD_LT",IF(ISNUMBER(BB53),BB53,0)&lt;$W$11),AND($W$8="CHANGE_PCT_GE",IF(IF(ISNUMBER(CG53),CG53,0)=0,IF(ISNUMBER(BB53),BB53,0)&gt;0,(IF(ISNUMBER(BB53),BB53,0)-IF(ISNUMBER(CG53),CG53,0))/ABS(IF(ISNUMBER(CG53),CG53,0))&gt;=$W$11)),AND($W$8="CHANGE_ABS_GE",ABS(IF(ISNUMBER(BB53),BB53,0)-IF(ISNUMBER(CG53),CG53,0))&gt;=$W$11),AND($W$8="COUNT_LT",IF(ISNUMBER(BB53),BB53,0)&lt;$W$11),AND($W$8="COUNT_LE",IF(ISNUMBER(BB53),BB53,0)&lt;=$W$11),AND($W$8="AND_YES",OR(LOWER(LEFT(BB53&amp;"",2))="да",BB53=1),OR(LOWER(LEFT(CG53&amp;"",2))="да",CG53=1)),AND($W$8="OR_YES",OR(OR(LOWER(LEFT(BB53&amp;"",2))="да",BB53=1),OR(LOWER(LEFT(CG53&amp;"",2))="да",CG53=1)))),$W$14,$W$15))))))))))</f>
        <v/>
      </c>
      <c r="X53" s="70" t="str">
        <f>IF($A53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53="#FIELD",BC53="",AND(OR($X$8="CHANGE_PCT_GE",$X$8="CHANGE_ABS_GE",$X$8="COUNT_FLAG_RULE",$X$8="AND_YES",$X$8="OR_YES"),OR(CH53="#FIELD",CH53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53)))),IF($X$18="LOW_MU",MAX(Настройки!$B$14,$X$16),IF($X$18="NEUTRAL",Настройки!$B$15,IF($X$18="IGNORE","IGNORE",IF(OR(BC53="#FIELD",CH53="#FIELD"),"Поле не найдено","Недостаточно данных")))),IF($X$8="SIGMOID_INC",MAX(Настройки!$B$14,$X$16+($X$17-$X$16)/(1+EXP(-$X$12*(IF(ISNUMBER(BC53),BC53,0)-$X$11)))),IF($X$8="SIGMOID_DEC",MAX(Настройки!$B$14,$X$16+($X$17-$X$16)/(1+EXP($X$12*(IF(ISNUMBER(BC53),BC53,0)-$X$11)))),IF($X$8="TOP_PERCENT",IF((COUNTIF(INDEX(Данные!$A$7:$CV$106,0,MATCH($X$9,Данные!$A$6:$CV$6,0)),"&gt;"&amp;IF(ISNUMBER(BC53),BC53,0))+COUNTIFS(INDEX(Данные!$A$7:$CV$106,0,MATCH($X$9,Данные!$A$6:$CV$6,0)),IF(ISNUMBER(BC53),BC53,0),Данные!$A$7:$A$106,"&lt;"&amp;$A53)+1)/COUNT(INDEX(Данные!$A$7:$CV$106,0,MATCH($X$9,Данные!$A$6:$CV$6,0)))&lt;=$X$11,$X$14,$X$15),IF($X$8="MANUAL_MU",MAX(Настройки!$B$14,MIN(1,IF(ISNUMBER(BC53),BC53,0))),IF($X$8="COUNT_FLAG_RULE",IF(IF(ISNUMBER(BC53),BC53,0)&lt;=$X$11,$X$14,IF(IF(ISNUMBER(BC53),BC53,0)&gt;=$X$12,$X$15,IF(OR(LOWER(LEFT(CH53&amp;"",2))="да",CH53=1),$X$13,$X$15))),IF(OR(AND($X$8="YES_NO",OR(LOWER(LEFT(BC53&amp;"",2))="да",BC53=1)),AND($X$8="THRESHOLD_GE",IF(ISNUMBER(BC53),BC53,0)&gt;=$X$11),AND($X$8="THRESHOLD_GT",IF(ISNUMBER(BC53),BC53,0)&gt;$X$11),AND($X$8="THRESHOLD_LE",IF(ISNUMBER(BC53),BC53,0)&lt;=$X$11),AND($X$8="THRESHOLD_LT",IF(ISNUMBER(BC53),BC53,0)&lt;$X$11),AND($X$8="CHANGE_PCT_GE",IF(IF(ISNUMBER(CH53),CH53,0)=0,IF(ISNUMBER(BC53),BC53,0)&gt;0,(IF(ISNUMBER(BC53),BC53,0)-IF(ISNUMBER(CH53),CH53,0))/ABS(IF(ISNUMBER(CH53),CH53,0))&gt;=$X$11)),AND($X$8="CHANGE_ABS_GE",ABS(IF(ISNUMBER(BC53),BC53,0)-IF(ISNUMBER(CH53),CH53,0))&gt;=$X$11),AND($X$8="COUNT_LT",IF(ISNUMBER(BC53),BC53,0)&lt;$X$11),AND($X$8="COUNT_LE",IF(ISNUMBER(BC53),BC53,0)&lt;=$X$11),AND($X$8="AND_YES",OR(LOWER(LEFT(BC53&amp;"",2))="да",BC53=1),OR(LOWER(LEFT(CH53&amp;"",2))="да",CH53=1)),AND($X$8="OR_YES",OR(OR(LOWER(LEFT(BC53&amp;"",2))="да",BC53=1),OR(LOWER(LEFT(CH53&amp;"",2))="да",CH53=1)))),$X$14,$X$15))))))))))</f>
        <v/>
      </c>
      <c r="Y53" s="70" t="str">
        <f>IF($A53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53="#FIELD",BD53="",AND(OR($Y$8="CHANGE_PCT_GE",$Y$8="CHANGE_ABS_GE",$Y$8="COUNT_FLAG_RULE",$Y$8="AND_YES",$Y$8="OR_YES"),OR(CI53="#FIELD",CI53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53)))),IF($Y$18="LOW_MU",MAX(Настройки!$B$14,$Y$16),IF($Y$18="NEUTRAL",Настройки!$B$15,IF($Y$18="IGNORE","IGNORE",IF(OR(BD53="#FIELD",CI53="#FIELD"),"Поле не найдено","Недостаточно данных")))),IF($Y$8="SIGMOID_INC",MAX(Настройки!$B$14,$Y$16+($Y$17-$Y$16)/(1+EXP(-$Y$12*(IF(ISNUMBER(BD53),BD53,0)-$Y$11)))),IF($Y$8="SIGMOID_DEC",MAX(Настройки!$B$14,$Y$16+($Y$17-$Y$16)/(1+EXP($Y$12*(IF(ISNUMBER(BD53),BD53,0)-$Y$11)))),IF($Y$8="TOP_PERCENT",IF((COUNTIF(INDEX(Данные!$A$7:$CV$106,0,MATCH($Y$9,Данные!$A$6:$CV$6,0)),"&gt;"&amp;IF(ISNUMBER(BD53),BD53,0))+COUNTIFS(INDEX(Данные!$A$7:$CV$106,0,MATCH($Y$9,Данные!$A$6:$CV$6,0)),IF(ISNUMBER(BD53),BD53,0),Данные!$A$7:$A$106,"&lt;"&amp;$A53)+1)/COUNT(INDEX(Данные!$A$7:$CV$106,0,MATCH($Y$9,Данные!$A$6:$CV$6,0)))&lt;=$Y$11,$Y$14,$Y$15),IF($Y$8="MANUAL_MU",MAX(Настройки!$B$14,MIN(1,IF(ISNUMBER(BD53),BD53,0))),IF($Y$8="COUNT_FLAG_RULE",IF(IF(ISNUMBER(BD53),BD53,0)&lt;=$Y$11,$Y$14,IF(IF(ISNUMBER(BD53),BD53,0)&gt;=$Y$12,$Y$15,IF(OR(LOWER(LEFT(CI53&amp;"",2))="да",CI53=1),$Y$13,$Y$15))),IF(OR(AND($Y$8="YES_NO",OR(LOWER(LEFT(BD53&amp;"",2))="да",BD53=1)),AND($Y$8="THRESHOLD_GE",IF(ISNUMBER(BD53),BD53,0)&gt;=$Y$11),AND($Y$8="THRESHOLD_GT",IF(ISNUMBER(BD53),BD53,0)&gt;$Y$11),AND($Y$8="THRESHOLD_LE",IF(ISNUMBER(BD53),BD53,0)&lt;=$Y$11),AND($Y$8="THRESHOLD_LT",IF(ISNUMBER(BD53),BD53,0)&lt;$Y$11),AND($Y$8="CHANGE_PCT_GE",IF(IF(ISNUMBER(CI53),CI53,0)=0,IF(ISNUMBER(BD53),BD53,0)&gt;0,(IF(ISNUMBER(BD53),BD53,0)-IF(ISNUMBER(CI53),CI53,0))/ABS(IF(ISNUMBER(CI53),CI53,0))&gt;=$Y$11)),AND($Y$8="CHANGE_ABS_GE",ABS(IF(ISNUMBER(BD53),BD53,0)-IF(ISNUMBER(CI53),CI53,0))&gt;=$Y$11),AND($Y$8="COUNT_LT",IF(ISNUMBER(BD53),BD53,0)&lt;$Y$11),AND($Y$8="COUNT_LE",IF(ISNUMBER(BD53),BD53,0)&lt;=$Y$11),AND($Y$8="AND_YES",OR(LOWER(LEFT(BD53&amp;"",2))="да",BD53=1),OR(LOWER(LEFT(CI53&amp;"",2))="да",CI53=1)),AND($Y$8="OR_YES",OR(OR(LOWER(LEFT(BD53&amp;"",2))="да",BD53=1),OR(LOWER(LEFT(CI53&amp;"",2))="да",CI53=1)))),$Y$14,$Y$15))))))))))</f>
        <v/>
      </c>
      <c r="Z53" s="70" t="str">
        <f>IF($A53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53="#FIELD",BE53="",AND(OR($Z$8="CHANGE_PCT_GE",$Z$8="CHANGE_ABS_GE",$Z$8="COUNT_FLAG_RULE",$Z$8="AND_YES",$Z$8="OR_YES"),OR(CJ53="#FIELD",CJ53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53)))),IF($Z$18="LOW_MU",MAX(Настройки!$B$14,$Z$16),IF($Z$18="NEUTRAL",Настройки!$B$15,IF($Z$18="IGNORE","IGNORE",IF(OR(BE53="#FIELD",CJ53="#FIELD"),"Поле не найдено","Недостаточно данных")))),IF($Z$8="SIGMOID_INC",MAX(Настройки!$B$14,$Z$16+($Z$17-$Z$16)/(1+EXP(-$Z$12*(IF(ISNUMBER(BE53),BE53,0)-$Z$11)))),IF($Z$8="SIGMOID_DEC",MAX(Настройки!$B$14,$Z$16+($Z$17-$Z$16)/(1+EXP($Z$12*(IF(ISNUMBER(BE53),BE53,0)-$Z$11)))),IF($Z$8="TOP_PERCENT",IF((COUNTIF(INDEX(Данные!$A$7:$CV$106,0,MATCH($Z$9,Данные!$A$6:$CV$6,0)),"&gt;"&amp;IF(ISNUMBER(BE53),BE53,0))+COUNTIFS(INDEX(Данные!$A$7:$CV$106,0,MATCH($Z$9,Данные!$A$6:$CV$6,0)),IF(ISNUMBER(BE53),BE53,0),Данные!$A$7:$A$106,"&lt;"&amp;$A53)+1)/COUNT(INDEX(Данные!$A$7:$CV$106,0,MATCH($Z$9,Данные!$A$6:$CV$6,0)))&lt;=$Z$11,$Z$14,$Z$15),IF($Z$8="MANUAL_MU",MAX(Настройки!$B$14,MIN(1,IF(ISNUMBER(BE53),BE53,0))),IF($Z$8="COUNT_FLAG_RULE",IF(IF(ISNUMBER(BE53),BE53,0)&lt;=$Z$11,$Z$14,IF(IF(ISNUMBER(BE53),BE53,0)&gt;=$Z$12,$Z$15,IF(OR(LOWER(LEFT(CJ53&amp;"",2))="да",CJ53=1),$Z$13,$Z$15))),IF(OR(AND($Z$8="YES_NO",OR(LOWER(LEFT(BE53&amp;"",2))="да",BE53=1)),AND($Z$8="THRESHOLD_GE",IF(ISNUMBER(BE53),BE53,0)&gt;=$Z$11),AND($Z$8="THRESHOLD_GT",IF(ISNUMBER(BE53),BE53,0)&gt;$Z$11),AND($Z$8="THRESHOLD_LE",IF(ISNUMBER(BE53),BE53,0)&lt;=$Z$11),AND($Z$8="THRESHOLD_LT",IF(ISNUMBER(BE53),BE53,0)&lt;$Z$11),AND($Z$8="CHANGE_PCT_GE",IF(IF(ISNUMBER(CJ53),CJ53,0)=0,IF(ISNUMBER(BE53),BE53,0)&gt;0,(IF(ISNUMBER(BE53),BE53,0)-IF(ISNUMBER(CJ53),CJ53,0))/ABS(IF(ISNUMBER(CJ53),CJ53,0))&gt;=$Z$11)),AND($Z$8="CHANGE_ABS_GE",ABS(IF(ISNUMBER(BE53),BE53,0)-IF(ISNUMBER(CJ53),CJ53,0))&gt;=$Z$11),AND($Z$8="COUNT_LT",IF(ISNUMBER(BE53),BE53,0)&lt;$Z$11),AND($Z$8="COUNT_LE",IF(ISNUMBER(BE53),BE53,0)&lt;=$Z$11),AND($Z$8="AND_YES",OR(LOWER(LEFT(BE53&amp;"",2))="да",BE53=1),OR(LOWER(LEFT(CJ53&amp;"",2))="да",CJ53=1)),AND($Z$8="OR_YES",OR(OR(LOWER(LEFT(BE53&amp;"",2))="да",BE53=1),OR(LOWER(LEFT(CJ53&amp;"",2))="да",CJ53=1)))),$Z$14,$Z$15))))))))))</f>
        <v/>
      </c>
      <c r="AA53" s="70" t="str">
        <f>IF($A53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53="#FIELD",BF53="",AND(OR($AA$8="CHANGE_PCT_GE",$AA$8="CHANGE_ABS_GE",$AA$8="COUNT_FLAG_RULE",$AA$8="AND_YES",$AA$8="OR_YES"),OR(CK53="#FIELD",CK53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53)))),IF($AA$18="LOW_MU",MAX(Настройки!$B$14,$AA$16),IF($AA$18="NEUTRAL",Настройки!$B$15,IF($AA$18="IGNORE","IGNORE",IF(OR(BF53="#FIELD",CK53="#FIELD"),"Поле не найдено","Недостаточно данных")))),IF($AA$8="SIGMOID_INC",MAX(Настройки!$B$14,$AA$16+($AA$17-$AA$16)/(1+EXP(-$AA$12*(IF(ISNUMBER(BF53),BF53,0)-$AA$11)))),IF($AA$8="SIGMOID_DEC",MAX(Настройки!$B$14,$AA$16+($AA$17-$AA$16)/(1+EXP($AA$12*(IF(ISNUMBER(BF53),BF53,0)-$AA$11)))),IF($AA$8="TOP_PERCENT",IF((COUNTIF(INDEX(Данные!$A$7:$CV$106,0,MATCH($AA$9,Данные!$A$6:$CV$6,0)),"&gt;"&amp;IF(ISNUMBER(BF53),BF53,0))+COUNTIFS(INDEX(Данные!$A$7:$CV$106,0,MATCH($AA$9,Данные!$A$6:$CV$6,0)),IF(ISNUMBER(BF53),BF53,0),Данные!$A$7:$A$106,"&lt;"&amp;$A53)+1)/COUNT(INDEX(Данные!$A$7:$CV$106,0,MATCH($AA$9,Данные!$A$6:$CV$6,0)))&lt;=$AA$11,$AA$14,$AA$15),IF($AA$8="MANUAL_MU",MAX(Настройки!$B$14,MIN(1,IF(ISNUMBER(BF53),BF53,0))),IF($AA$8="COUNT_FLAG_RULE",IF(IF(ISNUMBER(BF53),BF53,0)&lt;=$AA$11,$AA$14,IF(IF(ISNUMBER(BF53),BF53,0)&gt;=$AA$12,$AA$15,IF(OR(LOWER(LEFT(CK53&amp;"",2))="да",CK53=1),$AA$13,$AA$15))),IF(OR(AND($AA$8="YES_NO",OR(LOWER(LEFT(BF53&amp;"",2))="да",BF53=1)),AND($AA$8="THRESHOLD_GE",IF(ISNUMBER(BF53),BF53,0)&gt;=$AA$11),AND($AA$8="THRESHOLD_GT",IF(ISNUMBER(BF53),BF53,0)&gt;$AA$11),AND($AA$8="THRESHOLD_LE",IF(ISNUMBER(BF53),BF53,0)&lt;=$AA$11),AND($AA$8="THRESHOLD_LT",IF(ISNUMBER(BF53),BF53,0)&lt;$AA$11),AND($AA$8="CHANGE_PCT_GE",IF(IF(ISNUMBER(CK53),CK53,0)=0,IF(ISNUMBER(BF53),BF53,0)&gt;0,(IF(ISNUMBER(BF53),BF53,0)-IF(ISNUMBER(CK53),CK53,0))/ABS(IF(ISNUMBER(CK53),CK53,0))&gt;=$AA$11)),AND($AA$8="CHANGE_ABS_GE",ABS(IF(ISNUMBER(BF53),BF53,0)-IF(ISNUMBER(CK53),CK53,0))&gt;=$AA$11),AND($AA$8="COUNT_LT",IF(ISNUMBER(BF53),BF53,0)&lt;$AA$11),AND($AA$8="COUNT_LE",IF(ISNUMBER(BF53),BF53,0)&lt;=$AA$11),AND($AA$8="AND_YES",OR(LOWER(LEFT(BF53&amp;"",2))="да",BF53=1),OR(LOWER(LEFT(CK53&amp;"",2))="да",CK53=1)),AND($AA$8="OR_YES",OR(OR(LOWER(LEFT(BF53&amp;"",2))="да",BF53=1),OR(LOWER(LEFT(CK53&amp;"",2))="да",CK53=1)))),$AA$14,$AA$15))))))))))</f>
        <v/>
      </c>
      <c r="AB53" s="70" t="str">
        <f>IF($A53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53="#FIELD",BG53="",AND(OR($AB$8="CHANGE_PCT_GE",$AB$8="CHANGE_ABS_GE",$AB$8="COUNT_FLAG_RULE",$AB$8="AND_YES",$AB$8="OR_YES"),OR(CL53="#FIELD",CL53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53)))),IF($AB$18="LOW_MU",MAX(Настройки!$B$14,$AB$16),IF($AB$18="NEUTRAL",Настройки!$B$15,IF($AB$18="IGNORE","IGNORE",IF(OR(BG53="#FIELD",CL53="#FIELD"),"Поле не найдено","Недостаточно данных")))),IF($AB$8="SIGMOID_INC",MAX(Настройки!$B$14,$AB$16+($AB$17-$AB$16)/(1+EXP(-$AB$12*(IF(ISNUMBER(BG53),BG53,0)-$AB$11)))),IF($AB$8="SIGMOID_DEC",MAX(Настройки!$B$14,$AB$16+($AB$17-$AB$16)/(1+EXP($AB$12*(IF(ISNUMBER(BG53),BG53,0)-$AB$11)))),IF($AB$8="TOP_PERCENT",IF((COUNTIF(INDEX(Данные!$A$7:$CV$106,0,MATCH($AB$9,Данные!$A$6:$CV$6,0)),"&gt;"&amp;IF(ISNUMBER(BG53),BG53,0))+COUNTIFS(INDEX(Данные!$A$7:$CV$106,0,MATCH($AB$9,Данные!$A$6:$CV$6,0)),IF(ISNUMBER(BG53),BG53,0),Данные!$A$7:$A$106,"&lt;"&amp;$A53)+1)/COUNT(INDEX(Данные!$A$7:$CV$106,0,MATCH($AB$9,Данные!$A$6:$CV$6,0)))&lt;=$AB$11,$AB$14,$AB$15),IF($AB$8="MANUAL_MU",MAX(Настройки!$B$14,MIN(1,IF(ISNUMBER(BG53),BG53,0))),IF($AB$8="COUNT_FLAG_RULE",IF(IF(ISNUMBER(BG53),BG53,0)&lt;=$AB$11,$AB$14,IF(IF(ISNUMBER(BG53),BG53,0)&gt;=$AB$12,$AB$15,IF(OR(LOWER(LEFT(CL53&amp;"",2))="да",CL53=1),$AB$13,$AB$15))),IF(OR(AND($AB$8="YES_NO",OR(LOWER(LEFT(BG53&amp;"",2))="да",BG53=1)),AND($AB$8="THRESHOLD_GE",IF(ISNUMBER(BG53),BG53,0)&gt;=$AB$11),AND($AB$8="THRESHOLD_GT",IF(ISNUMBER(BG53),BG53,0)&gt;$AB$11),AND($AB$8="THRESHOLD_LE",IF(ISNUMBER(BG53),BG53,0)&lt;=$AB$11),AND($AB$8="THRESHOLD_LT",IF(ISNUMBER(BG53),BG53,0)&lt;$AB$11),AND($AB$8="CHANGE_PCT_GE",IF(IF(ISNUMBER(CL53),CL53,0)=0,IF(ISNUMBER(BG53),BG53,0)&gt;0,(IF(ISNUMBER(BG53),BG53,0)-IF(ISNUMBER(CL53),CL53,0))/ABS(IF(ISNUMBER(CL53),CL53,0))&gt;=$AB$11)),AND($AB$8="CHANGE_ABS_GE",ABS(IF(ISNUMBER(BG53),BG53,0)-IF(ISNUMBER(CL53),CL53,0))&gt;=$AB$11),AND($AB$8="COUNT_LT",IF(ISNUMBER(BG53),BG53,0)&lt;$AB$11),AND($AB$8="COUNT_LE",IF(ISNUMBER(BG53),BG53,0)&lt;=$AB$11),AND($AB$8="AND_YES",OR(LOWER(LEFT(BG53&amp;"",2))="да",BG53=1),OR(LOWER(LEFT(CL53&amp;"",2))="да",CL53=1)),AND($AB$8="OR_YES",OR(OR(LOWER(LEFT(BG53&amp;"",2))="да",BG53=1),OR(LOWER(LEFT(CL53&amp;"",2))="да",CL53=1)))),$AB$14,$AB$15))))))))))</f>
        <v/>
      </c>
      <c r="AC53" s="70" t="str">
        <f>IF($A53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53="#FIELD",BH53="",AND(OR($AC$8="CHANGE_PCT_GE",$AC$8="CHANGE_ABS_GE",$AC$8="COUNT_FLAG_RULE",$AC$8="AND_YES",$AC$8="OR_YES"),OR(CM53="#FIELD",CM53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53)))),IF($AC$18="LOW_MU",MAX(Настройки!$B$14,$AC$16),IF($AC$18="NEUTRAL",Настройки!$B$15,IF($AC$18="IGNORE","IGNORE",IF(OR(BH53="#FIELD",CM53="#FIELD"),"Поле не найдено","Недостаточно данных")))),IF($AC$8="SIGMOID_INC",MAX(Настройки!$B$14,$AC$16+($AC$17-$AC$16)/(1+EXP(-$AC$12*(IF(ISNUMBER(BH53),BH53,0)-$AC$11)))),IF($AC$8="SIGMOID_DEC",MAX(Настройки!$B$14,$AC$16+($AC$17-$AC$16)/(1+EXP($AC$12*(IF(ISNUMBER(BH53),BH53,0)-$AC$11)))),IF($AC$8="TOP_PERCENT",IF((COUNTIF(INDEX(Данные!$A$7:$CV$106,0,MATCH($AC$9,Данные!$A$6:$CV$6,0)),"&gt;"&amp;IF(ISNUMBER(BH53),BH53,0))+COUNTIFS(INDEX(Данные!$A$7:$CV$106,0,MATCH($AC$9,Данные!$A$6:$CV$6,0)),IF(ISNUMBER(BH53),BH53,0),Данные!$A$7:$A$106,"&lt;"&amp;$A53)+1)/COUNT(INDEX(Данные!$A$7:$CV$106,0,MATCH($AC$9,Данные!$A$6:$CV$6,0)))&lt;=$AC$11,$AC$14,$AC$15),IF($AC$8="MANUAL_MU",MAX(Настройки!$B$14,MIN(1,IF(ISNUMBER(BH53),BH53,0))),IF($AC$8="COUNT_FLAG_RULE",IF(IF(ISNUMBER(BH53),BH53,0)&lt;=$AC$11,$AC$14,IF(IF(ISNUMBER(BH53),BH53,0)&gt;=$AC$12,$AC$15,IF(OR(LOWER(LEFT(CM53&amp;"",2))="да",CM53=1),$AC$13,$AC$15))),IF(OR(AND($AC$8="YES_NO",OR(LOWER(LEFT(BH53&amp;"",2))="да",BH53=1)),AND($AC$8="THRESHOLD_GE",IF(ISNUMBER(BH53),BH53,0)&gt;=$AC$11),AND($AC$8="THRESHOLD_GT",IF(ISNUMBER(BH53),BH53,0)&gt;$AC$11),AND($AC$8="THRESHOLD_LE",IF(ISNUMBER(BH53),BH53,0)&lt;=$AC$11),AND($AC$8="THRESHOLD_LT",IF(ISNUMBER(BH53),BH53,0)&lt;$AC$11),AND($AC$8="CHANGE_PCT_GE",IF(IF(ISNUMBER(CM53),CM53,0)=0,IF(ISNUMBER(BH53),BH53,0)&gt;0,(IF(ISNUMBER(BH53),BH53,0)-IF(ISNUMBER(CM53),CM53,0))/ABS(IF(ISNUMBER(CM53),CM53,0))&gt;=$AC$11)),AND($AC$8="CHANGE_ABS_GE",ABS(IF(ISNUMBER(BH53),BH53,0)-IF(ISNUMBER(CM53),CM53,0))&gt;=$AC$11),AND($AC$8="COUNT_LT",IF(ISNUMBER(BH53),BH53,0)&lt;$AC$11),AND($AC$8="COUNT_LE",IF(ISNUMBER(BH53),BH53,0)&lt;=$AC$11),AND($AC$8="AND_YES",OR(LOWER(LEFT(BH53&amp;"",2))="да",BH53=1),OR(LOWER(LEFT(CM53&amp;"",2))="да",CM53=1)),AND($AC$8="OR_YES",OR(OR(LOWER(LEFT(BH53&amp;"",2))="да",BH53=1),OR(LOWER(LEFT(CM53&amp;"",2))="да",CM53=1)))),$AC$14,$AC$15))))))))))</f>
        <v/>
      </c>
      <c r="AD53" s="70" t="str">
        <f>IF($A53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53="#FIELD",BI53="",AND(OR($AD$8="CHANGE_PCT_GE",$AD$8="CHANGE_ABS_GE",$AD$8="COUNT_FLAG_RULE",$AD$8="AND_YES",$AD$8="OR_YES"),OR(CN53="#FIELD",CN53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53)))),IF($AD$18="LOW_MU",MAX(Настройки!$B$14,$AD$16),IF($AD$18="NEUTRAL",Настройки!$B$15,IF($AD$18="IGNORE","IGNORE",IF(OR(BI53="#FIELD",CN53="#FIELD"),"Поле не найдено","Недостаточно данных")))),IF($AD$8="SIGMOID_INC",MAX(Настройки!$B$14,$AD$16+($AD$17-$AD$16)/(1+EXP(-$AD$12*(IF(ISNUMBER(BI53),BI53,0)-$AD$11)))),IF($AD$8="SIGMOID_DEC",MAX(Настройки!$B$14,$AD$16+($AD$17-$AD$16)/(1+EXP($AD$12*(IF(ISNUMBER(BI53),BI53,0)-$AD$11)))),IF($AD$8="TOP_PERCENT",IF((COUNTIF(INDEX(Данные!$A$7:$CV$106,0,MATCH($AD$9,Данные!$A$6:$CV$6,0)),"&gt;"&amp;IF(ISNUMBER(BI53),BI53,0))+COUNTIFS(INDEX(Данные!$A$7:$CV$106,0,MATCH($AD$9,Данные!$A$6:$CV$6,0)),IF(ISNUMBER(BI53),BI53,0),Данные!$A$7:$A$106,"&lt;"&amp;$A53)+1)/COUNT(INDEX(Данные!$A$7:$CV$106,0,MATCH($AD$9,Данные!$A$6:$CV$6,0)))&lt;=$AD$11,$AD$14,$AD$15),IF($AD$8="MANUAL_MU",MAX(Настройки!$B$14,MIN(1,IF(ISNUMBER(BI53),BI53,0))),IF($AD$8="COUNT_FLAG_RULE",IF(IF(ISNUMBER(BI53),BI53,0)&lt;=$AD$11,$AD$14,IF(IF(ISNUMBER(BI53),BI53,0)&gt;=$AD$12,$AD$15,IF(OR(LOWER(LEFT(CN53&amp;"",2))="да",CN53=1),$AD$13,$AD$15))),IF(OR(AND($AD$8="YES_NO",OR(LOWER(LEFT(BI53&amp;"",2))="да",BI53=1)),AND($AD$8="THRESHOLD_GE",IF(ISNUMBER(BI53),BI53,0)&gt;=$AD$11),AND($AD$8="THRESHOLD_GT",IF(ISNUMBER(BI53),BI53,0)&gt;$AD$11),AND($AD$8="THRESHOLD_LE",IF(ISNUMBER(BI53),BI53,0)&lt;=$AD$11),AND($AD$8="THRESHOLD_LT",IF(ISNUMBER(BI53),BI53,0)&lt;$AD$11),AND($AD$8="CHANGE_PCT_GE",IF(IF(ISNUMBER(CN53),CN53,0)=0,IF(ISNUMBER(BI53),BI53,0)&gt;0,(IF(ISNUMBER(BI53),BI53,0)-IF(ISNUMBER(CN53),CN53,0))/ABS(IF(ISNUMBER(CN53),CN53,0))&gt;=$AD$11)),AND($AD$8="CHANGE_ABS_GE",ABS(IF(ISNUMBER(BI53),BI53,0)-IF(ISNUMBER(CN53),CN53,0))&gt;=$AD$11),AND($AD$8="COUNT_LT",IF(ISNUMBER(BI53),BI53,0)&lt;$AD$11),AND($AD$8="COUNT_LE",IF(ISNUMBER(BI53),BI53,0)&lt;=$AD$11),AND($AD$8="AND_YES",OR(LOWER(LEFT(BI53&amp;"",2))="да",BI53=1),OR(LOWER(LEFT(CN53&amp;"",2))="да",CN53=1)),AND($AD$8="OR_YES",OR(OR(LOWER(LEFT(BI53&amp;"",2))="да",BI53=1),OR(LOWER(LEFT(CN53&amp;"",2))="да",CN53=1)))),$AD$14,$AD$15))))))))))</f>
        <v/>
      </c>
      <c r="AE53" s="71" t="str">
        <f>IF($A53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53="#FIELD",BJ53="",AND(OR($AE$8="CHANGE_PCT_GE",$AE$8="CHANGE_ABS_GE",$AE$8="COUNT_FLAG_RULE",$AE$8="AND_YES",$AE$8="OR_YES"),OR(CO53="#FIELD",CO53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53)))),IF($AE$18="LOW_MU",MAX(Настройки!$B$14,$AE$16),IF($AE$18="NEUTRAL",Настройки!$B$15,IF($AE$18="IGNORE","IGNORE",IF(OR(BJ53="#FIELD",CO53="#FIELD"),"Поле не найдено","Недостаточно данных")))),IF($AE$8="SIGMOID_INC",MAX(Настройки!$B$14,$AE$16+($AE$17-$AE$16)/(1+EXP(-$AE$12*(IF(ISNUMBER(BJ53),BJ53,0)-$AE$11)))),IF($AE$8="SIGMOID_DEC",MAX(Настройки!$B$14,$AE$16+($AE$17-$AE$16)/(1+EXP($AE$12*(IF(ISNUMBER(BJ53),BJ53,0)-$AE$11)))),IF($AE$8="TOP_PERCENT",IF((COUNTIF(INDEX(Данные!$A$7:$CV$106,0,MATCH($AE$9,Данные!$A$6:$CV$6,0)),"&gt;"&amp;IF(ISNUMBER(BJ53),BJ53,0))+COUNTIFS(INDEX(Данные!$A$7:$CV$106,0,MATCH($AE$9,Данные!$A$6:$CV$6,0)),IF(ISNUMBER(BJ53),BJ53,0),Данные!$A$7:$A$106,"&lt;"&amp;$A53)+1)/COUNT(INDEX(Данные!$A$7:$CV$106,0,MATCH($AE$9,Данные!$A$6:$CV$6,0)))&lt;=$AE$11,$AE$14,$AE$15),IF($AE$8="MANUAL_MU",MAX(Настройки!$B$14,MIN(1,IF(ISNUMBER(BJ53),BJ53,0))),IF($AE$8="COUNT_FLAG_RULE",IF(IF(ISNUMBER(BJ53),BJ53,0)&lt;=$AE$11,$AE$14,IF(IF(ISNUMBER(BJ53),BJ53,0)&gt;=$AE$12,$AE$15,IF(OR(LOWER(LEFT(CO53&amp;"",2))="да",CO53=1),$AE$13,$AE$15))),IF(OR(AND($AE$8="YES_NO",OR(LOWER(LEFT(BJ53&amp;"",2))="да",BJ53=1)),AND($AE$8="THRESHOLD_GE",IF(ISNUMBER(BJ53),BJ53,0)&gt;=$AE$11),AND($AE$8="THRESHOLD_GT",IF(ISNUMBER(BJ53),BJ53,0)&gt;$AE$11),AND($AE$8="THRESHOLD_LE",IF(ISNUMBER(BJ53),BJ53,0)&lt;=$AE$11),AND($AE$8="THRESHOLD_LT",IF(ISNUMBER(BJ53),BJ53,0)&lt;$AE$11),AND($AE$8="CHANGE_PCT_GE",IF(IF(ISNUMBER(CO53),CO53,0)=0,IF(ISNUMBER(BJ53),BJ53,0)&gt;0,(IF(ISNUMBER(BJ53),BJ53,0)-IF(ISNUMBER(CO53),CO53,0))/ABS(IF(ISNUMBER(CO53),CO53,0))&gt;=$AE$11)),AND($AE$8="CHANGE_ABS_GE",ABS(IF(ISNUMBER(BJ53),BJ53,0)-IF(ISNUMBER(CO53),CO53,0))&gt;=$AE$11),AND($AE$8="COUNT_LT",IF(ISNUMBER(BJ53),BJ53,0)&lt;$AE$11),AND($AE$8="COUNT_LE",IF(ISNUMBER(BJ53),BJ53,0)&lt;=$AE$11),AND($AE$8="AND_YES",OR(LOWER(LEFT(BJ53&amp;"",2))="да",BJ53=1),OR(LOWER(LEFT(CO53&amp;"",2))="да",CO53=1)),AND($AE$8="OR_YES",OR(OR(LOWER(LEFT(BJ53&amp;"",2))="да",BJ53=1),OR(LOWER(LEFT(CO53&amp;"",2))="да",CO53=1)))),$AE$14,$AE$15))))))))))</f>
        <v/>
      </c>
      <c r="AF53" s="75"/>
      <c r="AG53" s="76" t="str">
        <f>IF($A53="","",IF($B$4&lt;&gt;"Да","",IF($B$9="","",IF(COUNTIF(Данные!$A$6:$CV$6,$B$9)=0,"#FIELD",INDEX(Данные!$A$7:$CV$106,ROW()-19,MATCH($B$9,Данные!$A$6:$CV$6,0))))))</f>
        <v/>
      </c>
      <c r="AH53" s="76" t="str">
        <f>IF($A53="","",IF($C$4&lt;&gt;"Да","",IF($C$9="","",IF(COUNTIF(Данные!$A$6:$CV$6,$C$9)=0,"#FIELD",INDEX(Данные!$A$7:$CV$106,ROW()-19,MATCH($C$9,Данные!$A$6:$CV$6,0))))))</f>
        <v/>
      </c>
      <c r="AI53" s="76" t="str">
        <f>IF($A53="","",IF($D$4&lt;&gt;"Да","",IF($D$9="","",IF(COUNTIF(Данные!$A$6:$CV$6,$D$9)=0,"#FIELD",INDEX(Данные!$A$7:$CV$106,ROW()-19,MATCH($D$9,Данные!$A$6:$CV$6,0))))))</f>
        <v/>
      </c>
      <c r="AJ53" s="76" t="str">
        <f>IF($A53="","",IF($E$4&lt;&gt;"Да","",IF($E$9="","",IF(COUNTIF(Данные!$A$6:$CV$6,$E$9)=0,"#FIELD",INDEX(Данные!$A$7:$CV$106,ROW()-19,MATCH($E$9,Данные!$A$6:$CV$6,0))))))</f>
        <v/>
      </c>
      <c r="AK53" s="76" t="str">
        <f>IF($A53="","",IF($F$4&lt;&gt;"Да","",IF($F$9="","",IF(COUNTIF(Данные!$A$6:$CV$6,$F$9)=0,"#FIELD",INDEX(Данные!$A$7:$CV$106,ROW()-19,MATCH($F$9,Данные!$A$6:$CV$6,0))))))</f>
        <v/>
      </c>
      <c r="AL53" s="76" t="str">
        <f>IF($A53="","",IF($G$4&lt;&gt;"Да","",IF($G$9="","",IF(COUNTIF(Данные!$A$6:$CV$6,$G$9)=0,"#FIELD",INDEX(Данные!$A$7:$CV$106,ROW()-19,MATCH($G$9,Данные!$A$6:$CV$6,0))))))</f>
        <v/>
      </c>
      <c r="AM53" s="76" t="str">
        <f>IF($A53="","",IF($H$4&lt;&gt;"Да","",IF($H$9="","",IF(COUNTIF(Данные!$A$6:$CV$6,$H$9)=0,"#FIELD",INDEX(Данные!$A$7:$CV$106,ROW()-19,MATCH($H$9,Данные!$A$6:$CV$6,0))))))</f>
        <v/>
      </c>
      <c r="AN53" s="76" t="str">
        <f>IF($A53="","",IF($I$4&lt;&gt;"Да","",IF($I$9="","",IF(COUNTIF(Данные!$A$6:$CV$6,$I$9)=0,"#FIELD",INDEX(Данные!$A$7:$CV$106,ROW()-19,MATCH($I$9,Данные!$A$6:$CV$6,0))))))</f>
        <v/>
      </c>
      <c r="AO53" s="76" t="str">
        <f>IF($A53="","",IF($J$4&lt;&gt;"Да","",IF($J$9="","",IF(COUNTIF(Данные!$A$6:$CV$6,$J$9)=0,"#FIELD",INDEX(Данные!$A$7:$CV$106,ROW()-19,MATCH($J$9,Данные!$A$6:$CV$6,0))))))</f>
        <v/>
      </c>
      <c r="AP53" s="76" t="str">
        <f>IF($A53="","",IF($K$4&lt;&gt;"Да","",IF($K$9="","",IF(COUNTIF(Данные!$A$6:$CV$6,$K$9)=0,"#FIELD",INDEX(Данные!$A$7:$CV$106,ROW()-19,MATCH($K$9,Данные!$A$6:$CV$6,0))))))</f>
        <v/>
      </c>
      <c r="AQ53" s="76" t="str">
        <f>IF($A53="","",IF($L$4&lt;&gt;"Да","",IF($L$9="","",IF(COUNTIF(Данные!$A$6:$CV$6,$L$9)=0,"#FIELD",INDEX(Данные!$A$7:$CV$106,ROW()-19,MATCH($L$9,Данные!$A$6:$CV$6,0))))))</f>
        <v/>
      </c>
      <c r="AR53" s="76" t="str">
        <f>IF($A53="","",IF($M$4&lt;&gt;"Да","",IF($M$9="","",IF(COUNTIF(Данные!$A$6:$CV$6,$M$9)=0,"#FIELD",INDEX(Данные!$A$7:$CV$106,ROW()-19,MATCH($M$9,Данные!$A$6:$CV$6,0))))))</f>
        <v/>
      </c>
      <c r="AS53" s="76" t="str">
        <f>IF($A53="","",IF($N$4&lt;&gt;"Да","",IF($N$9="","",IF(COUNTIF(Данные!$A$6:$CV$6,$N$9)=0,"#FIELD",INDEX(Данные!$A$7:$CV$106,ROW()-19,MATCH($N$9,Данные!$A$6:$CV$6,0))))))</f>
        <v/>
      </c>
      <c r="AT53" s="76" t="str">
        <f>IF($A53="","",IF($O$4&lt;&gt;"Да","",IF($O$9="","",IF(COUNTIF(Данные!$A$6:$CV$6,$O$9)=0,"#FIELD",INDEX(Данные!$A$7:$CV$106,ROW()-19,MATCH($O$9,Данные!$A$6:$CV$6,0))))))</f>
        <v/>
      </c>
      <c r="AU53" s="76" t="str">
        <f>IF($A53="","",IF($P$4&lt;&gt;"Да","",IF($P$9="","",IF(COUNTIF(Данные!$A$6:$CV$6,$P$9)=0,"#FIELD",INDEX(Данные!$A$7:$CV$106,ROW()-19,MATCH($P$9,Данные!$A$6:$CV$6,0))))))</f>
        <v/>
      </c>
      <c r="AV53" s="76" t="str">
        <f>IF($A53="","",IF($Q$4&lt;&gt;"Да","",IF($Q$9="","",IF(COUNTIF(Данные!$A$6:$CV$6,$Q$9)=0,"#FIELD",INDEX(Данные!$A$7:$CV$106,ROW()-19,MATCH($Q$9,Данные!$A$6:$CV$6,0))))))</f>
        <v/>
      </c>
      <c r="AW53" s="76" t="str">
        <f>IF($A53="","",IF($R$4&lt;&gt;"Да","",IF($R$9="","",IF(COUNTIF(Данные!$A$6:$CV$6,$R$9)=0,"#FIELD",INDEX(Данные!$A$7:$CV$106,ROW()-19,MATCH($R$9,Данные!$A$6:$CV$6,0))))))</f>
        <v/>
      </c>
      <c r="AX53" s="76" t="str">
        <f>IF($A53="","",IF($S$4&lt;&gt;"Да","",IF($S$9="","",IF(COUNTIF(Данные!$A$6:$CV$6,$S$9)=0,"#FIELD",INDEX(Данные!$A$7:$CV$106,ROW()-19,MATCH($S$9,Данные!$A$6:$CV$6,0))))))</f>
        <v/>
      </c>
      <c r="AY53" s="76" t="str">
        <f>IF($A53="","",IF($T$4&lt;&gt;"Да","",IF($T$9="","",IF(COUNTIF(Данные!$A$6:$CV$6,$T$9)=0,"#FIELD",INDEX(Данные!$A$7:$CV$106,ROW()-19,MATCH($T$9,Данные!$A$6:$CV$6,0))))))</f>
        <v/>
      </c>
      <c r="AZ53" s="76" t="str">
        <f>IF($A53="","",IF($U$4&lt;&gt;"Да","",IF($U$9="","",IF(COUNTIF(Данные!$A$6:$CV$6,$U$9)=0,"#FIELD",INDEX(Данные!$A$7:$CV$106,ROW()-19,MATCH($U$9,Данные!$A$6:$CV$6,0))))))</f>
        <v/>
      </c>
      <c r="BA53" s="76" t="str">
        <f>IF($A53="","",IF($V$4&lt;&gt;"Да","",IF($V$9="","",IF(COUNTIF(Данные!$A$6:$CV$6,$V$9)=0,"#FIELD",INDEX(Данные!$A$7:$CV$106,ROW()-19,MATCH($V$9,Данные!$A$6:$CV$6,0))))))</f>
        <v/>
      </c>
      <c r="BB53" s="76" t="str">
        <f>IF($A53="","",IF($W$4&lt;&gt;"Да","",IF($W$9="","",IF(COUNTIF(Данные!$A$6:$CV$6,$W$9)=0,"#FIELD",INDEX(Данные!$A$7:$CV$106,ROW()-19,MATCH($W$9,Данные!$A$6:$CV$6,0))))))</f>
        <v/>
      </c>
      <c r="BC53" s="76" t="str">
        <f>IF($A53="","",IF($X$4&lt;&gt;"Да","",IF($X$9="","",IF(COUNTIF(Данные!$A$6:$CV$6,$X$9)=0,"#FIELD",INDEX(Данные!$A$7:$CV$106,ROW()-19,MATCH($X$9,Данные!$A$6:$CV$6,0))))))</f>
        <v/>
      </c>
      <c r="BD53" s="76" t="str">
        <f>IF($A53="","",IF($Y$4&lt;&gt;"Да","",IF($Y$9="","",IF(COUNTIF(Данные!$A$6:$CV$6,$Y$9)=0,"#FIELD",INDEX(Данные!$A$7:$CV$106,ROW()-19,MATCH($Y$9,Данные!$A$6:$CV$6,0))))))</f>
        <v/>
      </c>
      <c r="BE53" s="76" t="str">
        <f>IF($A53="","",IF($Z$4&lt;&gt;"Да","",IF($Z$9="","",IF(COUNTIF(Данные!$A$6:$CV$6,$Z$9)=0,"#FIELD",INDEX(Данные!$A$7:$CV$106,ROW()-19,MATCH($Z$9,Данные!$A$6:$CV$6,0))))))</f>
        <v/>
      </c>
      <c r="BF53" s="76" t="str">
        <f>IF($A53="","",IF($AA$4&lt;&gt;"Да","",IF($AA$9="","",IF(COUNTIF(Данные!$A$6:$CV$6,$AA$9)=0,"#FIELD",INDEX(Данные!$A$7:$CV$106,ROW()-19,MATCH($AA$9,Данные!$A$6:$CV$6,0))))))</f>
        <v/>
      </c>
      <c r="BG53" s="76" t="str">
        <f>IF($A53="","",IF($AB$4&lt;&gt;"Да","",IF($AB$9="","",IF(COUNTIF(Данные!$A$6:$CV$6,$AB$9)=0,"#FIELD",INDEX(Данные!$A$7:$CV$106,ROW()-19,MATCH($AB$9,Данные!$A$6:$CV$6,0))))))</f>
        <v/>
      </c>
      <c r="BH53" s="76" t="str">
        <f>IF($A53="","",IF($AC$4&lt;&gt;"Да","",IF($AC$9="","",IF(COUNTIF(Данные!$A$6:$CV$6,$AC$9)=0,"#FIELD",INDEX(Данные!$A$7:$CV$106,ROW()-19,MATCH($AC$9,Данные!$A$6:$CV$6,0))))))</f>
        <v/>
      </c>
      <c r="BI53" s="76" t="str">
        <f>IF($A53="","",IF($AD$4&lt;&gt;"Да","",IF($AD$9="","",IF(COUNTIF(Данные!$A$6:$CV$6,$AD$9)=0,"#FIELD",INDEX(Данные!$A$7:$CV$106,ROW()-19,MATCH($AD$9,Данные!$A$6:$CV$6,0))))))</f>
        <v/>
      </c>
      <c r="BJ53" s="76" t="str">
        <f>IF($A53="","",IF($AE$4&lt;&gt;"Да","",IF($AE$9="","",IF(COUNTIF(Данные!$A$6:$CV$6,$AE$9)=0,"#FIELD",INDEX(Данные!$A$7:$CV$106,ROW()-19,MATCH($AE$9,Данные!$A$6:$CV$6,0))))))</f>
        <v/>
      </c>
      <c r="BK53" s="76"/>
      <c r="BL53" s="76" t="str">
        <f>IF($A53="","",IF($B$4&lt;&gt;"Да","",IF($B$10="","",IF(COUNTIF(Данные!$A$6:$CV$6,$B$10)=0,"#FIELD",INDEX(Данные!$A$7:$CV$106,ROW()-19,MATCH($B$10,Данные!$A$6:$CV$6,0))))))</f>
        <v/>
      </c>
      <c r="BM53" s="76" t="str">
        <f>IF($A53="","",IF($C$4&lt;&gt;"Да","",IF($C$10="","",IF(COUNTIF(Данные!$A$6:$CV$6,$C$10)=0,"#FIELD",INDEX(Данные!$A$7:$CV$106,ROW()-19,MATCH($C$10,Данные!$A$6:$CV$6,0))))))</f>
        <v/>
      </c>
      <c r="BN53" s="76" t="str">
        <f>IF($A53="","",IF($D$4&lt;&gt;"Да","",IF($D$10="","",IF(COUNTIF(Данные!$A$6:$CV$6,$D$10)=0,"#FIELD",INDEX(Данные!$A$7:$CV$106,ROW()-19,MATCH($D$10,Данные!$A$6:$CV$6,0))))))</f>
        <v/>
      </c>
      <c r="BO53" s="76" t="str">
        <f>IF($A53="","",IF($E$4&lt;&gt;"Да","",IF($E$10="","",IF(COUNTIF(Данные!$A$6:$CV$6,$E$10)=0,"#FIELD",INDEX(Данные!$A$7:$CV$106,ROW()-19,MATCH($E$10,Данные!$A$6:$CV$6,0))))))</f>
        <v/>
      </c>
      <c r="BP53" s="76" t="str">
        <f>IF($A53="","",IF($F$4&lt;&gt;"Да","",IF($F$10="","",IF(COUNTIF(Данные!$A$6:$CV$6,$F$10)=0,"#FIELD",INDEX(Данные!$A$7:$CV$106,ROW()-19,MATCH($F$10,Данные!$A$6:$CV$6,0))))))</f>
        <v/>
      </c>
      <c r="BQ53" s="76" t="str">
        <f>IF($A53="","",IF($G$4&lt;&gt;"Да","",IF($G$10="","",IF(COUNTIF(Данные!$A$6:$CV$6,$G$10)=0,"#FIELD",INDEX(Данные!$A$7:$CV$106,ROW()-19,MATCH($G$10,Данные!$A$6:$CV$6,0))))))</f>
        <v/>
      </c>
      <c r="BR53" s="76" t="str">
        <f>IF($A53="","",IF($H$4&lt;&gt;"Да","",IF($H$10="","",IF(COUNTIF(Данные!$A$6:$CV$6,$H$10)=0,"#FIELD",INDEX(Данные!$A$7:$CV$106,ROW()-19,MATCH($H$10,Данные!$A$6:$CV$6,0))))))</f>
        <v/>
      </c>
      <c r="BS53" s="76" t="str">
        <f>IF($A53="","",IF($I$4&lt;&gt;"Да","",IF($I$10="","",IF(COUNTIF(Данные!$A$6:$CV$6,$I$10)=0,"#FIELD",INDEX(Данные!$A$7:$CV$106,ROW()-19,MATCH($I$10,Данные!$A$6:$CV$6,0))))))</f>
        <v/>
      </c>
      <c r="BT53" s="76" t="str">
        <f>IF($A53="","",IF($J$4&lt;&gt;"Да","",IF($J$10="","",IF(COUNTIF(Данные!$A$6:$CV$6,$J$10)=0,"#FIELD",INDEX(Данные!$A$7:$CV$106,ROW()-19,MATCH($J$10,Данные!$A$6:$CV$6,0))))))</f>
        <v/>
      </c>
      <c r="BU53" s="76" t="str">
        <f>IF($A53="","",IF($K$4&lt;&gt;"Да","",IF($K$10="","",IF(COUNTIF(Данные!$A$6:$CV$6,$K$10)=0,"#FIELD",INDEX(Данные!$A$7:$CV$106,ROW()-19,MATCH($K$10,Данные!$A$6:$CV$6,0))))))</f>
        <v/>
      </c>
      <c r="BV53" s="76" t="str">
        <f>IF($A53="","",IF($L$4&lt;&gt;"Да","",IF($L$10="","",IF(COUNTIF(Данные!$A$6:$CV$6,$L$10)=0,"#FIELD",INDEX(Данные!$A$7:$CV$106,ROW()-19,MATCH($L$10,Данные!$A$6:$CV$6,0))))))</f>
        <v/>
      </c>
      <c r="BW53" s="76" t="str">
        <f>IF($A53="","",IF($M$4&lt;&gt;"Да","",IF($M$10="","",IF(COUNTIF(Данные!$A$6:$CV$6,$M$10)=0,"#FIELD",INDEX(Данные!$A$7:$CV$106,ROW()-19,MATCH($M$10,Данные!$A$6:$CV$6,0))))))</f>
        <v/>
      </c>
      <c r="BX53" s="76" t="str">
        <f>IF($A53="","",IF($N$4&lt;&gt;"Да","",IF($N$10="","",IF(COUNTIF(Данные!$A$6:$CV$6,$N$10)=0,"#FIELD",INDEX(Данные!$A$7:$CV$106,ROW()-19,MATCH($N$10,Данные!$A$6:$CV$6,0))))))</f>
        <v/>
      </c>
      <c r="BY53" s="76" t="str">
        <f>IF($A53="","",IF($O$4&lt;&gt;"Да","",IF($O$10="","",IF(COUNTIF(Данные!$A$6:$CV$6,$O$10)=0,"#FIELD",INDEX(Данные!$A$7:$CV$106,ROW()-19,MATCH($O$10,Данные!$A$6:$CV$6,0))))))</f>
        <v/>
      </c>
      <c r="BZ53" s="76" t="str">
        <f>IF($A53="","",IF($P$4&lt;&gt;"Да","",IF($P$10="","",IF(COUNTIF(Данные!$A$6:$CV$6,$P$10)=0,"#FIELD",INDEX(Данные!$A$7:$CV$106,ROW()-19,MATCH($P$10,Данные!$A$6:$CV$6,0))))))</f>
        <v/>
      </c>
      <c r="CA53" s="76" t="str">
        <f>IF($A53="","",IF($Q$4&lt;&gt;"Да","",IF($Q$10="","",IF(COUNTIF(Данные!$A$6:$CV$6,$Q$10)=0,"#FIELD",INDEX(Данные!$A$7:$CV$106,ROW()-19,MATCH($Q$10,Данные!$A$6:$CV$6,0))))))</f>
        <v/>
      </c>
      <c r="CB53" s="76" t="str">
        <f>IF($A53="","",IF($R$4&lt;&gt;"Да","",IF($R$10="","",IF(COUNTIF(Данные!$A$6:$CV$6,$R$10)=0,"#FIELD",INDEX(Данные!$A$7:$CV$106,ROW()-19,MATCH($R$10,Данные!$A$6:$CV$6,0))))))</f>
        <v/>
      </c>
      <c r="CC53" s="76" t="str">
        <f>IF($A53="","",IF($S$4&lt;&gt;"Да","",IF($S$10="","",IF(COUNTIF(Данные!$A$6:$CV$6,$S$10)=0,"#FIELD",INDEX(Данные!$A$7:$CV$106,ROW()-19,MATCH($S$10,Данные!$A$6:$CV$6,0))))))</f>
        <v/>
      </c>
      <c r="CD53" s="76" t="str">
        <f>IF($A53="","",IF($T$4&lt;&gt;"Да","",IF($T$10="","",IF(COUNTIF(Данные!$A$6:$CV$6,$T$10)=0,"#FIELD",INDEX(Данные!$A$7:$CV$106,ROW()-19,MATCH($T$10,Данные!$A$6:$CV$6,0))))))</f>
        <v/>
      </c>
      <c r="CE53" s="76" t="str">
        <f>IF($A53="","",IF($U$4&lt;&gt;"Да","",IF($U$10="","",IF(COUNTIF(Данные!$A$6:$CV$6,$U$10)=0,"#FIELD",INDEX(Данные!$A$7:$CV$106,ROW()-19,MATCH($U$10,Данные!$A$6:$CV$6,0))))))</f>
        <v/>
      </c>
      <c r="CF53" s="76" t="str">
        <f>IF($A53="","",IF($V$4&lt;&gt;"Да","",IF($V$10="","",IF(COUNTIF(Данные!$A$6:$CV$6,$V$10)=0,"#FIELD",INDEX(Данные!$A$7:$CV$106,ROW()-19,MATCH($V$10,Данные!$A$6:$CV$6,0))))))</f>
        <v/>
      </c>
      <c r="CG53" s="76" t="str">
        <f>IF($A53="","",IF($W$4&lt;&gt;"Да","",IF($W$10="","",IF(COUNTIF(Данные!$A$6:$CV$6,$W$10)=0,"#FIELD",INDEX(Данные!$A$7:$CV$106,ROW()-19,MATCH($W$10,Данные!$A$6:$CV$6,0))))))</f>
        <v/>
      </c>
      <c r="CH53" s="76" t="str">
        <f>IF($A53="","",IF($X$4&lt;&gt;"Да","",IF($X$10="","",IF(COUNTIF(Данные!$A$6:$CV$6,$X$10)=0,"#FIELD",INDEX(Данные!$A$7:$CV$106,ROW()-19,MATCH($X$10,Данные!$A$6:$CV$6,0))))))</f>
        <v/>
      </c>
      <c r="CI53" s="76" t="str">
        <f>IF($A53="","",IF($Y$4&lt;&gt;"Да","",IF($Y$10="","",IF(COUNTIF(Данные!$A$6:$CV$6,$Y$10)=0,"#FIELD",INDEX(Данные!$A$7:$CV$106,ROW()-19,MATCH($Y$10,Данные!$A$6:$CV$6,0))))))</f>
        <v/>
      </c>
      <c r="CJ53" s="76" t="str">
        <f>IF($A53="","",IF($Z$4&lt;&gt;"Да","",IF($Z$10="","",IF(COUNTIF(Данные!$A$6:$CV$6,$Z$10)=0,"#FIELD",INDEX(Данные!$A$7:$CV$106,ROW()-19,MATCH($Z$10,Данные!$A$6:$CV$6,0))))))</f>
        <v/>
      </c>
      <c r="CK53" s="76" t="str">
        <f>IF($A53="","",IF($AA$4&lt;&gt;"Да","",IF($AA$10="","",IF(COUNTIF(Данные!$A$6:$CV$6,$AA$10)=0,"#FIELD",INDEX(Данные!$A$7:$CV$106,ROW()-19,MATCH($AA$10,Данные!$A$6:$CV$6,0))))))</f>
        <v/>
      </c>
      <c r="CL53" s="76" t="str">
        <f>IF($A53="","",IF($AB$4&lt;&gt;"Да","",IF($AB$10="","",IF(COUNTIF(Данные!$A$6:$CV$6,$AB$10)=0,"#FIELD",INDEX(Данные!$A$7:$CV$106,ROW()-19,MATCH($AB$10,Данные!$A$6:$CV$6,0))))))</f>
        <v/>
      </c>
      <c r="CM53" s="76" t="str">
        <f>IF($A53="","",IF($AC$4&lt;&gt;"Да","",IF($AC$10="","",IF(COUNTIF(Данные!$A$6:$CV$6,$AC$10)=0,"#FIELD",INDEX(Данные!$A$7:$CV$106,ROW()-19,MATCH($AC$10,Данные!$A$6:$CV$6,0))))))</f>
        <v/>
      </c>
      <c r="CN53" s="76" t="str">
        <f>IF($A53="","",IF($AD$4&lt;&gt;"Да","",IF($AD$10="","",IF(COUNTIF(Данные!$A$6:$CV$6,$AD$10)=0,"#FIELD",INDEX(Данные!$A$7:$CV$106,ROW()-19,MATCH($AD$10,Данные!$A$6:$CV$6,0))))))</f>
        <v/>
      </c>
      <c r="CO53" s="77" t="str">
        <f>IF($A53="","",IF($AE$4&lt;&gt;"Да","",IF($AE$10="","",IF(COUNTIF(Данные!$A$6:$CV$6,$AE$10)=0,"#FIELD",INDEX(Данные!$A$7:$CV$106,ROW()-19,MATCH($AE$10,Данные!$A$6:$CV$6,0))))))</f>
        <v/>
      </c>
    </row>
    <row r="54" spans="1:93">
      <c r="A54" s="24" t="str">
        <f>IF(Данные!A41="","",Данные!A41)</f>
        <v/>
      </c>
      <c r="B54" s="19" t="str">
        <f>IF($A54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54="#FIELD",AG54="",AND(OR($B$8="CHANGE_PCT_GE",$B$8="CHANGE_ABS_GE",$B$8="COUNT_FLAG_RULE",$B$8="AND_YES",$B$8="OR_YES"),OR(BL54="#FIELD",BL54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54)))),IF($B$18="LOW_MU",MAX(Настройки!$B$14,$B$16),IF($B$18="NEUTRAL",Настройки!$B$15,IF($B$18="IGNORE","IGNORE",IF(OR(AG54="#FIELD",BL54="#FIELD"),"Поле не найдено","Недостаточно данных")))),IF($B$8="SIGMOID_INC",MAX(Настройки!$B$14,$B$16+($B$17-$B$16)/(1+EXP(-$B$12*(IF(ISNUMBER(AG54),AG54,0)-$B$11)))),IF($B$8="SIGMOID_DEC",MAX(Настройки!$B$14,$B$16+($B$17-$B$16)/(1+EXP($B$12*(IF(ISNUMBER(AG54),AG54,0)-$B$11)))),IF($B$8="TOP_PERCENT",IF((COUNTIF(INDEX(Данные!$A$7:$CV$106,0,MATCH($B$9,Данные!$A$6:$CV$6,0)),"&gt;"&amp;IF(ISNUMBER(AG54),AG54,0))+COUNTIFS(INDEX(Данные!$A$7:$CV$106,0,MATCH($B$9,Данные!$A$6:$CV$6,0)),IF(ISNUMBER(AG54),AG54,0),Данные!$A$7:$A$106,"&lt;"&amp;$A54)+1)/COUNT(INDEX(Данные!$A$7:$CV$106,0,MATCH($B$9,Данные!$A$6:$CV$6,0)))&lt;=$B$11,$B$14,$B$15),IF($B$8="MANUAL_MU",MAX(Настройки!$B$14,MIN(1,IF(ISNUMBER(AG54),AG54,0))),IF($B$8="COUNT_FLAG_RULE",IF(IF(ISNUMBER(AG54),AG54,0)&lt;=$B$11,$B$14,IF(IF(ISNUMBER(AG54),AG54,0)&gt;=$B$12,$B$15,IF(OR(LOWER(LEFT(BL54&amp;"",2))="да",BL54=1),$B$13,$B$15))),IF(OR(AND($B$8="YES_NO",OR(LOWER(LEFT(AG54&amp;"",2))="да",AG54=1)),AND($B$8="THRESHOLD_GE",IF(ISNUMBER(AG54),AG54,0)&gt;=$B$11),AND($B$8="THRESHOLD_GT",IF(ISNUMBER(AG54),AG54,0)&gt;$B$11),AND($B$8="THRESHOLD_LE",IF(ISNUMBER(AG54),AG54,0)&lt;=$B$11),AND($B$8="THRESHOLD_LT",IF(ISNUMBER(AG54),AG54,0)&lt;$B$11),AND($B$8="CHANGE_PCT_GE",IF(IF(ISNUMBER(BL54),BL54,0)=0,IF(ISNUMBER(AG54),AG54,0)&gt;0,(IF(ISNUMBER(AG54),AG54,0)-IF(ISNUMBER(BL54),BL54,0))/ABS(IF(ISNUMBER(BL54),BL54,0))&gt;=$B$11)),AND($B$8="CHANGE_ABS_GE",ABS(IF(ISNUMBER(AG54),AG54,0)-IF(ISNUMBER(BL54),BL54,0))&gt;=$B$11),AND($B$8="COUNT_LT",IF(ISNUMBER(AG54),AG54,0)&lt;$B$11),AND($B$8="COUNT_LE",IF(ISNUMBER(AG54),AG54,0)&lt;=$B$11),AND($B$8="AND_YES",OR(LOWER(LEFT(AG54&amp;"",2))="да",AG54=1),OR(LOWER(LEFT(BL54&amp;"",2))="да",BL54=1)),AND($B$8="OR_YES",OR(OR(LOWER(LEFT(AG54&amp;"",2))="да",AG54=1),OR(LOWER(LEFT(BL54&amp;"",2))="да",BL54=1)))),$B$14,$B$15))))))))))</f>
        <v/>
      </c>
      <c r="C54" s="19" t="str">
        <f>IF($A54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54="#FIELD",AH54="",AND(OR($C$8="CHANGE_PCT_GE",$C$8="CHANGE_ABS_GE",$C$8="COUNT_FLAG_RULE",$C$8="AND_YES",$C$8="OR_YES"),OR(BM54="#FIELD",BM54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54)))),IF($C$18="LOW_MU",MAX(Настройки!$B$14,$C$16),IF($C$18="NEUTRAL",Настройки!$B$15,IF($C$18="IGNORE","IGNORE",IF(OR(AH54="#FIELD",BM54="#FIELD"),"Поле не найдено","Недостаточно данных")))),IF($C$8="SIGMOID_INC",MAX(Настройки!$B$14,$C$16+($C$17-$C$16)/(1+EXP(-$C$12*(IF(ISNUMBER(AH54),AH54,0)-$C$11)))),IF($C$8="SIGMOID_DEC",MAX(Настройки!$B$14,$C$16+($C$17-$C$16)/(1+EXP($C$12*(IF(ISNUMBER(AH54),AH54,0)-$C$11)))),IF($C$8="TOP_PERCENT",IF((COUNTIF(INDEX(Данные!$A$7:$CV$106,0,MATCH($C$9,Данные!$A$6:$CV$6,0)),"&gt;"&amp;IF(ISNUMBER(AH54),AH54,0))+COUNTIFS(INDEX(Данные!$A$7:$CV$106,0,MATCH($C$9,Данные!$A$6:$CV$6,0)),IF(ISNUMBER(AH54),AH54,0),Данные!$A$7:$A$106,"&lt;"&amp;$A54)+1)/COUNT(INDEX(Данные!$A$7:$CV$106,0,MATCH($C$9,Данные!$A$6:$CV$6,0)))&lt;=$C$11,$C$14,$C$15),IF($C$8="MANUAL_MU",MAX(Настройки!$B$14,MIN(1,IF(ISNUMBER(AH54),AH54,0))),IF($C$8="COUNT_FLAG_RULE",IF(IF(ISNUMBER(AH54),AH54,0)&lt;=$C$11,$C$14,IF(IF(ISNUMBER(AH54),AH54,0)&gt;=$C$12,$C$15,IF(OR(LOWER(LEFT(BM54&amp;"",2))="да",BM54=1),$C$13,$C$15))),IF(OR(AND($C$8="YES_NO",OR(LOWER(LEFT(AH54&amp;"",2))="да",AH54=1)),AND($C$8="THRESHOLD_GE",IF(ISNUMBER(AH54),AH54,0)&gt;=$C$11),AND($C$8="THRESHOLD_GT",IF(ISNUMBER(AH54),AH54,0)&gt;$C$11),AND($C$8="THRESHOLD_LE",IF(ISNUMBER(AH54),AH54,0)&lt;=$C$11),AND($C$8="THRESHOLD_LT",IF(ISNUMBER(AH54),AH54,0)&lt;$C$11),AND($C$8="CHANGE_PCT_GE",IF(IF(ISNUMBER(BM54),BM54,0)=0,IF(ISNUMBER(AH54),AH54,0)&gt;0,(IF(ISNUMBER(AH54),AH54,0)-IF(ISNUMBER(BM54),BM54,0))/ABS(IF(ISNUMBER(BM54),BM54,0))&gt;=$C$11)),AND($C$8="CHANGE_ABS_GE",ABS(IF(ISNUMBER(AH54),AH54,0)-IF(ISNUMBER(BM54),BM54,0))&gt;=$C$11),AND($C$8="COUNT_LT",IF(ISNUMBER(AH54),AH54,0)&lt;$C$11),AND($C$8="COUNT_LE",IF(ISNUMBER(AH54),AH54,0)&lt;=$C$11),AND($C$8="AND_YES",OR(LOWER(LEFT(AH54&amp;"",2))="да",AH54=1),OR(LOWER(LEFT(BM54&amp;"",2))="да",BM54=1)),AND($C$8="OR_YES",OR(OR(LOWER(LEFT(AH54&amp;"",2))="да",AH54=1),OR(LOWER(LEFT(BM54&amp;"",2))="да",BM54=1)))),$C$14,$C$15))))))))))</f>
        <v/>
      </c>
      <c r="D54" s="19" t="str">
        <f>IF($A54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54="#FIELD",AI54="",AND(OR($D$8="CHANGE_PCT_GE",$D$8="CHANGE_ABS_GE",$D$8="COUNT_FLAG_RULE",$D$8="AND_YES",$D$8="OR_YES"),OR(BN54="#FIELD",BN54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54)))),IF($D$18="LOW_MU",MAX(Настройки!$B$14,$D$16),IF($D$18="NEUTRAL",Настройки!$B$15,IF($D$18="IGNORE","IGNORE",IF(OR(AI54="#FIELD",BN54="#FIELD"),"Поле не найдено","Недостаточно данных")))),IF($D$8="SIGMOID_INC",MAX(Настройки!$B$14,$D$16+($D$17-$D$16)/(1+EXP(-$D$12*(IF(ISNUMBER(AI54),AI54,0)-$D$11)))),IF($D$8="SIGMOID_DEC",MAX(Настройки!$B$14,$D$16+($D$17-$D$16)/(1+EXP($D$12*(IF(ISNUMBER(AI54),AI54,0)-$D$11)))),IF($D$8="TOP_PERCENT",IF((COUNTIF(INDEX(Данные!$A$7:$CV$106,0,MATCH($D$9,Данные!$A$6:$CV$6,0)),"&gt;"&amp;IF(ISNUMBER(AI54),AI54,0))+COUNTIFS(INDEX(Данные!$A$7:$CV$106,0,MATCH($D$9,Данные!$A$6:$CV$6,0)),IF(ISNUMBER(AI54),AI54,0),Данные!$A$7:$A$106,"&lt;"&amp;$A54)+1)/COUNT(INDEX(Данные!$A$7:$CV$106,0,MATCH($D$9,Данные!$A$6:$CV$6,0)))&lt;=$D$11,$D$14,$D$15),IF($D$8="MANUAL_MU",MAX(Настройки!$B$14,MIN(1,IF(ISNUMBER(AI54),AI54,0))),IF($D$8="COUNT_FLAG_RULE",IF(IF(ISNUMBER(AI54),AI54,0)&lt;=$D$11,$D$14,IF(IF(ISNUMBER(AI54),AI54,0)&gt;=$D$12,$D$15,IF(OR(LOWER(LEFT(BN54&amp;"",2))="да",BN54=1),$D$13,$D$15))),IF(OR(AND($D$8="YES_NO",OR(LOWER(LEFT(AI54&amp;"",2))="да",AI54=1)),AND($D$8="THRESHOLD_GE",IF(ISNUMBER(AI54),AI54,0)&gt;=$D$11),AND($D$8="THRESHOLD_GT",IF(ISNUMBER(AI54),AI54,0)&gt;$D$11),AND($D$8="THRESHOLD_LE",IF(ISNUMBER(AI54),AI54,0)&lt;=$D$11),AND($D$8="THRESHOLD_LT",IF(ISNUMBER(AI54),AI54,0)&lt;$D$11),AND($D$8="CHANGE_PCT_GE",IF(IF(ISNUMBER(BN54),BN54,0)=0,IF(ISNUMBER(AI54),AI54,0)&gt;0,(IF(ISNUMBER(AI54),AI54,0)-IF(ISNUMBER(BN54),BN54,0))/ABS(IF(ISNUMBER(BN54),BN54,0))&gt;=$D$11)),AND($D$8="CHANGE_ABS_GE",ABS(IF(ISNUMBER(AI54),AI54,0)-IF(ISNUMBER(BN54),BN54,0))&gt;=$D$11),AND($D$8="COUNT_LT",IF(ISNUMBER(AI54),AI54,0)&lt;$D$11),AND($D$8="COUNT_LE",IF(ISNUMBER(AI54),AI54,0)&lt;=$D$11),AND($D$8="AND_YES",OR(LOWER(LEFT(AI54&amp;"",2))="да",AI54=1),OR(LOWER(LEFT(BN54&amp;"",2))="да",BN54=1)),AND($D$8="OR_YES",OR(OR(LOWER(LEFT(AI54&amp;"",2))="да",AI54=1),OR(LOWER(LEFT(BN54&amp;"",2))="да",BN54=1)))),$D$14,$D$15))))))))))</f>
        <v/>
      </c>
      <c r="E54" s="19" t="str">
        <f>IF($A54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54="#FIELD",AJ54="",AND(OR($E$8="CHANGE_PCT_GE",$E$8="CHANGE_ABS_GE",$E$8="COUNT_FLAG_RULE",$E$8="AND_YES",$E$8="OR_YES"),OR(BO54="#FIELD",BO54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54)))),IF($E$18="LOW_MU",MAX(Настройки!$B$14,$E$16),IF($E$18="NEUTRAL",Настройки!$B$15,IF($E$18="IGNORE","IGNORE",IF(OR(AJ54="#FIELD",BO54="#FIELD"),"Поле не найдено","Недостаточно данных")))),IF($E$8="SIGMOID_INC",MAX(Настройки!$B$14,$E$16+($E$17-$E$16)/(1+EXP(-$E$12*(IF(ISNUMBER(AJ54),AJ54,0)-$E$11)))),IF($E$8="SIGMOID_DEC",MAX(Настройки!$B$14,$E$16+($E$17-$E$16)/(1+EXP($E$12*(IF(ISNUMBER(AJ54),AJ54,0)-$E$11)))),IF($E$8="TOP_PERCENT",IF((COUNTIF(INDEX(Данные!$A$7:$CV$106,0,MATCH($E$9,Данные!$A$6:$CV$6,0)),"&gt;"&amp;IF(ISNUMBER(AJ54),AJ54,0))+COUNTIFS(INDEX(Данные!$A$7:$CV$106,0,MATCH($E$9,Данные!$A$6:$CV$6,0)),IF(ISNUMBER(AJ54),AJ54,0),Данные!$A$7:$A$106,"&lt;"&amp;$A54)+1)/COUNT(INDEX(Данные!$A$7:$CV$106,0,MATCH($E$9,Данные!$A$6:$CV$6,0)))&lt;=$E$11,$E$14,$E$15),IF($E$8="MANUAL_MU",MAX(Настройки!$B$14,MIN(1,IF(ISNUMBER(AJ54),AJ54,0))),IF($E$8="COUNT_FLAG_RULE",IF(IF(ISNUMBER(AJ54),AJ54,0)&lt;=$E$11,$E$14,IF(IF(ISNUMBER(AJ54),AJ54,0)&gt;=$E$12,$E$15,IF(OR(LOWER(LEFT(BO54&amp;"",2))="да",BO54=1),$E$13,$E$15))),IF(OR(AND($E$8="YES_NO",OR(LOWER(LEFT(AJ54&amp;"",2))="да",AJ54=1)),AND($E$8="THRESHOLD_GE",IF(ISNUMBER(AJ54),AJ54,0)&gt;=$E$11),AND($E$8="THRESHOLD_GT",IF(ISNUMBER(AJ54),AJ54,0)&gt;$E$11),AND($E$8="THRESHOLD_LE",IF(ISNUMBER(AJ54),AJ54,0)&lt;=$E$11),AND($E$8="THRESHOLD_LT",IF(ISNUMBER(AJ54),AJ54,0)&lt;$E$11),AND($E$8="CHANGE_PCT_GE",IF(IF(ISNUMBER(BO54),BO54,0)=0,IF(ISNUMBER(AJ54),AJ54,0)&gt;0,(IF(ISNUMBER(AJ54),AJ54,0)-IF(ISNUMBER(BO54),BO54,0))/ABS(IF(ISNUMBER(BO54),BO54,0))&gt;=$E$11)),AND($E$8="CHANGE_ABS_GE",ABS(IF(ISNUMBER(AJ54),AJ54,0)-IF(ISNUMBER(BO54),BO54,0))&gt;=$E$11),AND($E$8="COUNT_LT",IF(ISNUMBER(AJ54),AJ54,0)&lt;$E$11),AND($E$8="COUNT_LE",IF(ISNUMBER(AJ54),AJ54,0)&lt;=$E$11),AND($E$8="AND_YES",OR(LOWER(LEFT(AJ54&amp;"",2))="да",AJ54=1),OR(LOWER(LEFT(BO54&amp;"",2))="да",BO54=1)),AND($E$8="OR_YES",OR(OR(LOWER(LEFT(AJ54&amp;"",2))="да",AJ54=1),OR(LOWER(LEFT(BO54&amp;"",2))="да",BO54=1)))),$E$14,$E$15))))))))))</f>
        <v/>
      </c>
      <c r="F54" s="19" t="str">
        <f>IF($A54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54="#FIELD",AK54="",AND(OR($F$8="CHANGE_PCT_GE",$F$8="CHANGE_ABS_GE",$F$8="COUNT_FLAG_RULE",$F$8="AND_YES",$F$8="OR_YES"),OR(BP54="#FIELD",BP54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54)))),IF($F$18="LOW_MU",MAX(Настройки!$B$14,$F$16),IF($F$18="NEUTRAL",Настройки!$B$15,IF($F$18="IGNORE","IGNORE",IF(OR(AK54="#FIELD",BP54="#FIELD"),"Поле не найдено","Недостаточно данных")))),IF($F$8="SIGMOID_INC",MAX(Настройки!$B$14,$F$16+($F$17-$F$16)/(1+EXP(-$F$12*(IF(ISNUMBER(AK54),AK54,0)-$F$11)))),IF($F$8="SIGMOID_DEC",MAX(Настройки!$B$14,$F$16+($F$17-$F$16)/(1+EXP($F$12*(IF(ISNUMBER(AK54),AK54,0)-$F$11)))),IF($F$8="TOP_PERCENT",IF((COUNTIF(INDEX(Данные!$A$7:$CV$106,0,MATCH($F$9,Данные!$A$6:$CV$6,0)),"&gt;"&amp;IF(ISNUMBER(AK54),AK54,0))+COUNTIFS(INDEX(Данные!$A$7:$CV$106,0,MATCH($F$9,Данные!$A$6:$CV$6,0)),IF(ISNUMBER(AK54),AK54,0),Данные!$A$7:$A$106,"&lt;"&amp;$A54)+1)/COUNT(INDEX(Данные!$A$7:$CV$106,0,MATCH($F$9,Данные!$A$6:$CV$6,0)))&lt;=$F$11,$F$14,$F$15),IF($F$8="MANUAL_MU",MAX(Настройки!$B$14,MIN(1,IF(ISNUMBER(AK54),AK54,0))),IF($F$8="COUNT_FLAG_RULE",IF(IF(ISNUMBER(AK54),AK54,0)&lt;=$F$11,$F$14,IF(IF(ISNUMBER(AK54),AK54,0)&gt;=$F$12,$F$15,IF(OR(LOWER(LEFT(BP54&amp;"",2))="да",BP54=1),$F$13,$F$15))),IF(OR(AND($F$8="YES_NO",OR(LOWER(LEFT(AK54&amp;"",2))="да",AK54=1)),AND($F$8="THRESHOLD_GE",IF(ISNUMBER(AK54),AK54,0)&gt;=$F$11),AND($F$8="THRESHOLD_GT",IF(ISNUMBER(AK54),AK54,0)&gt;$F$11),AND($F$8="THRESHOLD_LE",IF(ISNUMBER(AK54),AK54,0)&lt;=$F$11),AND($F$8="THRESHOLD_LT",IF(ISNUMBER(AK54),AK54,0)&lt;$F$11),AND($F$8="CHANGE_PCT_GE",IF(IF(ISNUMBER(BP54),BP54,0)=0,IF(ISNUMBER(AK54),AK54,0)&gt;0,(IF(ISNUMBER(AK54),AK54,0)-IF(ISNUMBER(BP54),BP54,0))/ABS(IF(ISNUMBER(BP54),BP54,0))&gt;=$F$11)),AND($F$8="CHANGE_ABS_GE",ABS(IF(ISNUMBER(AK54),AK54,0)-IF(ISNUMBER(BP54),BP54,0))&gt;=$F$11),AND($F$8="COUNT_LT",IF(ISNUMBER(AK54),AK54,0)&lt;$F$11),AND($F$8="COUNT_LE",IF(ISNUMBER(AK54),AK54,0)&lt;=$F$11),AND($F$8="AND_YES",OR(LOWER(LEFT(AK54&amp;"",2))="да",AK54=1),OR(LOWER(LEFT(BP54&amp;"",2))="да",BP54=1)),AND($F$8="OR_YES",OR(OR(LOWER(LEFT(AK54&amp;"",2))="да",AK54=1),OR(LOWER(LEFT(BP54&amp;"",2))="да",BP54=1)))),$F$14,$F$15))))))))))</f>
        <v/>
      </c>
      <c r="G54" s="19" t="str">
        <f>IF($A54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54="#FIELD",AL54="",AND(OR($G$8="CHANGE_PCT_GE",$G$8="CHANGE_ABS_GE",$G$8="COUNT_FLAG_RULE",$G$8="AND_YES",$G$8="OR_YES"),OR(BQ54="#FIELD",BQ54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54)))),IF($G$18="LOW_MU",MAX(Настройки!$B$14,$G$16),IF($G$18="NEUTRAL",Настройки!$B$15,IF($G$18="IGNORE","IGNORE",IF(OR(AL54="#FIELD",BQ54="#FIELD"),"Поле не найдено","Недостаточно данных")))),IF($G$8="SIGMOID_INC",MAX(Настройки!$B$14,$G$16+($G$17-$G$16)/(1+EXP(-$G$12*(IF(ISNUMBER(AL54),AL54,0)-$G$11)))),IF($G$8="SIGMOID_DEC",MAX(Настройки!$B$14,$G$16+($G$17-$G$16)/(1+EXP($G$12*(IF(ISNUMBER(AL54),AL54,0)-$G$11)))),IF($G$8="TOP_PERCENT",IF((COUNTIF(INDEX(Данные!$A$7:$CV$106,0,MATCH($G$9,Данные!$A$6:$CV$6,0)),"&gt;"&amp;IF(ISNUMBER(AL54),AL54,0))+COUNTIFS(INDEX(Данные!$A$7:$CV$106,0,MATCH($G$9,Данные!$A$6:$CV$6,0)),IF(ISNUMBER(AL54),AL54,0),Данные!$A$7:$A$106,"&lt;"&amp;$A54)+1)/COUNT(INDEX(Данные!$A$7:$CV$106,0,MATCH($G$9,Данные!$A$6:$CV$6,0)))&lt;=$G$11,$G$14,$G$15),IF($G$8="MANUAL_MU",MAX(Настройки!$B$14,MIN(1,IF(ISNUMBER(AL54),AL54,0))),IF($G$8="COUNT_FLAG_RULE",IF(IF(ISNUMBER(AL54),AL54,0)&lt;=$G$11,$G$14,IF(IF(ISNUMBER(AL54),AL54,0)&gt;=$G$12,$G$15,IF(OR(LOWER(LEFT(BQ54&amp;"",2))="да",BQ54=1),$G$13,$G$15))),IF(OR(AND($G$8="YES_NO",OR(LOWER(LEFT(AL54&amp;"",2))="да",AL54=1)),AND($G$8="THRESHOLD_GE",IF(ISNUMBER(AL54),AL54,0)&gt;=$G$11),AND($G$8="THRESHOLD_GT",IF(ISNUMBER(AL54),AL54,0)&gt;$G$11),AND($G$8="THRESHOLD_LE",IF(ISNUMBER(AL54),AL54,0)&lt;=$G$11),AND($G$8="THRESHOLD_LT",IF(ISNUMBER(AL54),AL54,0)&lt;$G$11),AND($G$8="CHANGE_PCT_GE",IF(IF(ISNUMBER(BQ54),BQ54,0)=0,IF(ISNUMBER(AL54),AL54,0)&gt;0,(IF(ISNUMBER(AL54),AL54,0)-IF(ISNUMBER(BQ54),BQ54,0))/ABS(IF(ISNUMBER(BQ54),BQ54,0))&gt;=$G$11)),AND($G$8="CHANGE_ABS_GE",ABS(IF(ISNUMBER(AL54),AL54,0)-IF(ISNUMBER(BQ54),BQ54,0))&gt;=$G$11),AND($G$8="COUNT_LT",IF(ISNUMBER(AL54),AL54,0)&lt;$G$11),AND($G$8="COUNT_LE",IF(ISNUMBER(AL54),AL54,0)&lt;=$G$11),AND($G$8="AND_YES",OR(LOWER(LEFT(AL54&amp;"",2))="да",AL54=1),OR(LOWER(LEFT(BQ54&amp;"",2))="да",BQ54=1)),AND($G$8="OR_YES",OR(OR(LOWER(LEFT(AL54&amp;"",2))="да",AL54=1),OR(LOWER(LEFT(BQ54&amp;"",2))="да",BQ54=1)))),$G$14,$G$15))))))))))</f>
        <v/>
      </c>
      <c r="H54" s="19" t="str">
        <f>IF($A54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54="#FIELD",AM54="",AND(OR($H$8="CHANGE_PCT_GE",$H$8="CHANGE_ABS_GE",$H$8="COUNT_FLAG_RULE",$H$8="AND_YES",$H$8="OR_YES"),OR(BR54="#FIELD",BR54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54)))),IF($H$18="LOW_MU",MAX(Настройки!$B$14,$H$16),IF($H$18="NEUTRAL",Настройки!$B$15,IF($H$18="IGNORE","IGNORE",IF(OR(AM54="#FIELD",BR54="#FIELD"),"Поле не найдено","Недостаточно данных")))),IF($H$8="SIGMOID_INC",MAX(Настройки!$B$14,$H$16+($H$17-$H$16)/(1+EXP(-$H$12*(IF(ISNUMBER(AM54),AM54,0)-$H$11)))),IF($H$8="SIGMOID_DEC",MAX(Настройки!$B$14,$H$16+($H$17-$H$16)/(1+EXP($H$12*(IF(ISNUMBER(AM54),AM54,0)-$H$11)))),IF($H$8="TOP_PERCENT",IF((COUNTIF(INDEX(Данные!$A$7:$CV$106,0,MATCH($H$9,Данные!$A$6:$CV$6,0)),"&gt;"&amp;IF(ISNUMBER(AM54),AM54,0))+COUNTIFS(INDEX(Данные!$A$7:$CV$106,0,MATCH($H$9,Данные!$A$6:$CV$6,0)),IF(ISNUMBER(AM54),AM54,0),Данные!$A$7:$A$106,"&lt;"&amp;$A54)+1)/COUNT(INDEX(Данные!$A$7:$CV$106,0,MATCH($H$9,Данные!$A$6:$CV$6,0)))&lt;=$H$11,$H$14,$H$15),IF($H$8="MANUAL_MU",MAX(Настройки!$B$14,MIN(1,IF(ISNUMBER(AM54),AM54,0))),IF($H$8="COUNT_FLAG_RULE",IF(IF(ISNUMBER(AM54),AM54,0)&lt;=$H$11,$H$14,IF(IF(ISNUMBER(AM54),AM54,0)&gt;=$H$12,$H$15,IF(OR(LOWER(LEFT(BR54&amp;"",2))="да",BR54=1),$H$13,$H$15))),IF(OR(AND($H$8="YES_NO",OR(LOWER(LEFT(AM54&amp;"",2))="да",AM54=1)),AND($H$8="THRESHOLD_GE",IF(ISNUMBER(AM54),AM54,0)&gt;=$H$11),AND($H$8="THRESHOLD_GT",IF(ISNUMBER(AM54),AM54,0)&gt;$H$11),AND($H$8="THRESHOLD_LE",IF(ISNUMBER(AM54),AM54,0)&lt;=$H$11),AND($H$8="THRESHOLD_LT",IF(ISNUMBER(AM54),AM54,0)&lt;$H$11),AND($H$8="CHANGE_PCT_GE",IF(IF(ISNUMBER(BR54),BR54,0)=0,IF(ISNUMBER(AM54),AM54,0)&gt;0,(IF(ISNUMBER(AM54),AM54,0)-IF(ISNUMBER(BR54),BR54,0))/ABS(IF(ISNUMBER(BR54),BR54,0))&gt;=$H$11)),AND($H$8="CHANGE_ABS_GE",ABS(IF(ISNUMBER(AM54),AM54,0)-IF(ISNUMBER(BR54),BR54,0))&gt;=$H$11),AND($H$8="COUNT_LT",IF(ISNUMBER(AM54),AM54,0)&lt;$H$11),AND($H$8="COUNT_LE",IF(ISNUMBER(AM54),AM54,0)&lt;=$H$11),AND($H$8="AND_YES",OR(LOWER(LEFT(AM54&amp;"",2))="да",AM54=1),OR(LOWER(LEFT(BR54&amp;"",2))="да",BR54=1)),AND($H$8="OR_YES",OR(OR(LOWER(LEFT(AM54&amp;"",2))="да",AM54=1),OR(LOWER(LEFT(BR54&amp;"",2))="да",BR54=1)))),$H$14,$H$15))))))))))</f>
        <v/>
      </c>
      <c r="I54" s="19" t="str">
        <f>IF($A54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54="#FIELD",AN54="",AND(OR($I$8="CHANGE_PCT_GE",$I$8="CHANGE_ABS_GE",$I$8="COUNT_FLAG_RULE",$I$8="AND_YES",$I$8="OR_YES"),OR(BS54="#FIELD",BS54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54)))),IF($I$18="LOW_MU",MAX(Настройки!$B$14,$I$16),IF($I$18="NEUTRAL",Настройки!$B$15,IF($I$18="IGNORE","IGNORE",IF(OR(AN54="#FIELD",BS54="#FIELD"),"Поле не найдено","Недостаточно данных")))),IF($I$8="SIGMOID_INC",MAX(Настройки!$B$14,$I$16+($I$17-$I$16)/(1+EXP(-$I$12*(IF(ISNUMBER(AN54),AN54,0)-$I$11)))),IF($I$8="SIGMOID_DEC",MAX(Настройки!$B$14,$I$16+($I$17-$I$16)/(1+EXP($I$12*(IF(ISNUMBER(AN54),AN54,0)-$I$11)))),IF($I$8="TOP_PERCENT",IF((COUNTIF(INDEX(Данные!$A$7:$CV$106,0,MATCH($I$9,Данные!$A$6:$CV$6,0)),"&gt;"&amp;IF(ISNUMBER(AN54),AN54,0))+COUNTIFS(INDEX(Данные!$A$7:$CV$106,0,MATCH($I$9,Данные!$A$6:$CV$6,0)),IF(ISNUMBER(AN54),AN54,0),Данные!$A$7:$A$106,"&lt;"&amp;$A54)+1)/COUNT(INDEX(Данные!$A$7:$CV$106,0,MATCH($I$9,Данные!$A$6:$CV$6,0)))&lt;=$I$11,$I$14,$I$15),IF($I$8="MANUAL_MU",MAX(Настройки!$B$14,MIN(1,IF(ISNUMBER(AN54),AN54,0))),IF($I$8="COUNT_FLAG_RULE",IF(IF(ISNUMBER(AN54),AN54,0)&lt;=$I$11,$I$14,IF(IF(ISNUMBER(AN54),AN54,0)&gt;=$I$12,$I$15,IF(OR(LOWER(LEFT(BS54&amp;"",2))="да",BS54=1),$I$13,$I$15))),IF(OR(AND($I$8="YES_NO",OR(LOWER(LEFT(AN54&amp;"",2))="да",AN54=1)),AND($I$8="THRESHOLD_GE",IF(ISNUMBER(AN54),AN54,0)&gt;=$I$11),AND($I$8="THRESHOLD_GT",IF(ISNUMBER(AN54),AN54,0)&gt;$I$11),AND($I$8="THRESHOLD_LE",IF(ISNUMBER(AN54),AN54,0)&lt;=$I$11),AND($I$8="THRESHOLD_LT",IF(ISNUMBER(AN54),AN54,0)&lt;$I$11),AND($I$8="CHANGE_PCT_GE",IF(IF(ISNUMBER(BS54),BS54,0)=0,IF(ISNUMBER(AN54),AN54,0)&gt;0,(IF(ISNUMBER(AN54),AN54,0)-IF(ISNUMBER(BS54),BS54,0))/ABS(IF(ISNUMBER(BS54),BS54,0))&gt;=$I$11)),AND($I$8="CHANGE_ABS_GE",ABS(IF(ISNUMBER(AN54),AN54,0)-IF(ISNUMBER(BS54),BS54,0))&gt;=$I$11),AND($I$8="COUNT_LT",IF(ISNUMBER(AN54),AN54,0)&lt;$I$11),AND($I$8="COUNT_LE",IF(ISNUMBER(AN54),AN54,0)&lt;=$I$11),AND($I$8="AND_YES",OR(LOWER(LEFT(AN54&amp;"",2))="да",AN54=1),OR(LOWER(LEFT(BS54&amp;"",2))="да",BS54=1)),AND($I$8="OR_YES",OR(OR(LOWER(LEFT(AN54&amp;"",2))="да",AN54=1),OR(LOWER(LEFT(BS54&amp;"",2))="да",BS54=1)))),$I$14,$I$15))))))))))</f>
        <v/>
      </c>
      <c r="J54" s="19" t="str">
        <f>IF($A54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54="#FIELD",AO54="",AND(OR($J$8="CHANGE_PCT_GE",$J$8="CHANGE_ABS_GE",$J$8="COUNT_FLAG_RULE",$J$8="AND_YES",$J$8="OR_YES"),OR(BT54="#FIELD",BT54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54)))),IF($J$18="LOW_MU",MAX(Настройки!$B$14,$J$16),IF($J$18="NEUTRAL",Настройки!$B$15,IF($J$18="IGNORE","IGNORE",IF(OR(AO54="#FIELD",BT54="#FIELD"),"Поле не найдено","Недостаточно данных")))),IF($J$8="SIGMOID_INC",MAX(Настройки!$B$14,$J$16+($J$17-$J$16)/(1+EXP(-$J$12*(IF(ISNUMBER(AO54),AO54,0)-$J$11)))),IF($J$8="SIGMOID_DEC",MAX(Настройки!$B$14,$J$16+($J$17-$J$16)/(1+EXP($J$12*(IF(ISNUMBER(AO54),AO54,0)-$J$11)))),IF($J$8="TOP_PERCENT",IF((COUNTIF(INDEX(Данные!$A$7:$CV$106,0,MATCH($J$9,Данные!$A$6:$CV$6,0)),"&gt;"&amp;IF(ISNUMBER(AO54),AO54,0))+COUNTIFS(INDEX(Данные!$A$7:$CV$106,0,MATCH($J$9,Данные!$A$6:$CV$6,0)),IF(ISNUMBER(AO54),AO54,0),Данные!$A$7:$A$106,"&lt;"&amp;$A54)+1)/COUNT(INDEX(Данные!$A$7:$CV$106,0,MATCH($J$9,Данные!$A$6:$CV$6,0)))&lt;=$J$11,$J$14,$J$15),IF($J$8="MANUAL_MU",MAX(Настройки!$B$14,MIN(1,IF(ISNUMBER(AO54),AO54,0))),IF($J$8="COUNT_FLAG_RULE",IF(IF(ISNUMBER(AO54),AO54,0)&lt;=$J$11,$J$14,IF(IF(ISNUMBER(AO54),AO54,0)&gt;=$J$12,$J$15,IF(OR(LOWER(LEFT(BT54&amp;"",2))="да",BT54=1),$J$13,$J$15))),IF(OR(AND($J$8="YES_NO",OR(LOWER(LEFT(AO54&amp;"",2))="да",AO54=1)),AND($J$8="THRESHOLD_GE",IF(ISNUMBER(AO54),AO54,0)&gt;=$J$11),AND($J$8="THRESHOLD_GT",IF(ISNUMBER(AO54),AO54,0)&gt;$J$11),AND($J$8="THRESHOLD_LE",IF(ISNUMBER(AO54),AO54,0)&lt;=$J$11),AND($J$8="THRESHOLD_LT",IF(ISNUMBER(AO54),AO54,0)&lt;$J$11),AND($J$8="CHANGE_PCT_GE",IF(IF(ISNUMBER(BT54),BT54,0)=0,IF(ISNUMBER(AO54),AO54,0)&gt;0,(IF(ISNUMBER(AO54),AO54,0)-IF(ISNUMBER(BT54),BT54,0))/ABS(IF(ISNUMBER(BT54),BT54,0))&gt;=$J$11)),AND($J$8="CHANGE_ABS_GE",ABS(IF(ISNUMBER(AO54),AO54,0)-IF(ISNUMBER(BT54),BT54,0))&gt;=$J$11),AND($J$8="COUNT_LT",IF(ISNUMBER(AO54),AO54,0)&lt;$J$11),AND($J$8="COUNT_LE",IF(ISNUMBER(AO54),AO54,0)&lt;=$J$11),AND($J$8="AND_YES",OR(LOWER(LEFT(AO54&amp;"",2))="да",AO54=1),OR(LOWER(LEFT(BT54&amp;"",2))="да",BT54=1)),AND($J$8="OR_YES",OR(OR(LOWER(LEFT(AO54&amp;"",2))="да",AO54=1),OR(LOWER(LEFT(BT54&amp;"",2))="да",BT54=1)))),$J$14,$J$15))))))))))</f>
        <v/>
      </c>
      <c r="K54" s="19" t="str">
        <f>IF($A54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54="#FIELD",AP54="",AND(OR($K$8="CHANGE_PCT_GE",$K$8="CHANGE_ABS_GE",$K$8="COUNT_FLAG_RULE",$K$8="AND_YES",$K$8="OR_YES"),OR(BU54="#FIELD",BU54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54)))),IF($K$18="LOW_MU",MAX(Настройки!$B$14,$K$16),IF($K$18="NEUTRAL",Настройки!$B$15,IF($K$18="IGNORE","IGNORE",IF(OR(AP54="#FIELD",BU54="#FIELD"),"Поле не найдено","Недостаточно данных")))),IF($K$8="SIGMOID_INC",MAX(Настройки!$B$14,$K$16+($K$17-$K$16)/(1+EXP(-$K$12*(IF(ISNUMBER(AP54),AP54,0)-$K$11)))),IF($K$8="SIGMOID_DEC",MAX(Настройки!$B$14,$K$16+($K$17-$K$16)/(1+EXP($K$12*(IF(ISNUMBER(AP54),AP54,0)-$K$11)))),IF($K$8="TOP_PERCENT",IF((COUNTIF(INDEX(Данные!$A$7:$CV$106,0,MATCH($K$9,Данные!$A$6:$CV$6,0)),"&gt;"&amp;IF(ISNUMBER(AP54),AP54,0))+COUNTIFS(INDEX(Данные!$A$7:$CV$106,0,MATCH($K$9,Данные!$A$6:$CV$6,0)),IF(ISNUMBER(AP54),AP54,0),Данные!$A$7:$A$106,"&lt;"&amp;$A54)+1)/COUNT(INDEX(Данные!$A$7:$CV$106,0,MATCH($K$9,Данные!$A$6:$CV$6,0)))&lt;=$K$11,$K$14,$K$15),IF($K$8="MANUAL_MU",MAX(Настройки!$B$14,MIN(1,IF(ISNUMBER(AP54),AP54,0))),IF($K$8="COUNT_FLAG_RULE",IF(IF(ISNUMBER(AP54),AP54,0)&lt;=$K$11,$K$14,IF(IF(ISNUMBER(AP54),AP54,0)&gt;=$K$12,$K$15,IF(OR(LOWER(LEFT(BU54&amp;"",2))="да",BU54=1),$K$13,$K$15))),IF(OR(AND($K$8="YES_NO",OR(LOWER(LEFT(AP54&amp;"",2))="да",AP54=1)),AND($K$8="THRESHOLD_GE",IF(ISNUMBER(AP54),AP54,0)&gt;=$K$11),AND($K$8="THRESHOLD_GT",IF(ISNUMBER(AP54),AP54,0)&gt;$K$11),AND($K$8="THRESHOLD_LE",IF(ISNUMBER(AP54),AP54,0)&lt;=$K$11),AND($K$8="THRESHOLD_LT",IF(ISNUMBER(AP54),AP54,0)&lt;$K$11),AND($K$8="CHANGE_PCT_GE",IF(IF(ISNUMBER(BU54),BU54,0)=0,IF(ISNUMBER(AP54),AP54,0)&gt;0,(IF(ISNUMBER(AP54),AP54,0)-IF(ISNUMBER(BU54),BU54,0))/ABS(IF(ISNUMBER(BU54),BU54,0))&gt;=$K$11)),AND($K$8="CHANGE_ABS_GE",ABS(IF(ISNUMBER(AP54),AP54,0)-IF(ISNUMBER(BU54),BU54,0))&gt;=$K$11),AND($K$8="COUNT_LT",IF(ISNUMBER(AP54),AP54,0)&lt;$K$11),AND($K$8="COUNT_LE",IF(ISNUMBER(AP54),AP54,0)&lt;=$K$11),AND($K$8="AND_YES",OR(LOWER(LEFT(AP54&amp;"",2))="да",AP54=1),OR(LOWER(LEFT(BU54&amp;"",2))="да",BU54=1)),AND($K$8="OR_YES",OR(OR(LOWER(LEFT(AP54&amp;"",2))="да",AP54=1),OR(LOWER(LEFT(BU54&amp;"",2))="да",BU54=1)))),$K$14,$K$15))))))))))</f>
        <v/>
      </c>
      <c r="L54" s="19" t="str">
        <f>IF($A54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54="#FIELD",AQ54="",AND(OR($L$8="CHANGE_PCT_GE",$L$8="CHANGE_ABS_GE",$L$8="COUNT_FLAG_RULE",$L$8="AND_YES",$L$8="OR_YES"),OR(BV54="#FIELD",BV54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54)))),IF($L$18="LOW_MU",MAX(Настройки!$B$14,$L$16),IF($L$18="NEUTRAL",Настройки!$B$15,IF($L$18="IGNORE","IGNORE",IF(OR(AQ54="#FIELD",BV54="#FIELD"),"Поле не найдено","Недостаточно данных")))),IF($L$8="SIGMOID_INC",MAX(Настройки!$B$14,$L$16+($L$17-$L$16)/(1+EXP(-$L$12*(IF(ISNUMBER(AQ54),AQ54,0)-$L$11)))),IF($L$8="SIGMOID_DEC",MAX(Настройки!$B$14,$L$16+($L$17-$L$16)/(1+EXP($L$12*(IF(ISNUMBER(AQ54),AQ54,0)-$L$11)))),IF($L$8="TOP_PERCENT",IF((COUNTIF(INDEX(Данные!$A$7:$CV$106,0,MATCH($L$9,Данные!$A$6:$CV$6,0)),"&gt;"&amp;IF(ISNUMBER(AQ54),AQ54,0))+COUNTIFS(INDEX(Данные!$A$7:$CV$106,0,MATCH($L$9,Данные!$A$6:$CV$6,0)),IF(ISNUMBER(AQ54),AQ54,0),Данные!$A$7:$A$106,"&lt;"&amp;$A54)+1)/COUNT(INDEX(Данные!$A$7:$CV$106,0,MATCH($L$9,Данные!$A$6:$CV$6,0)))&lt;=$L$11,$L$14,$L$15),IF($L$8="MANUAL_MU",MAX(Настройки!$B$14,MIN(1,IF(ISNUMBER(AQ54),AQ54,0))),IF($L$8="COUNT_FLAG_RULE",IF(IF(ISNUMBER(AQ54),AQ54,0)&lt;=$L$11,$L$14,IF(IF(ISNUMBER(AQ54),AQ54,0)&gt;=$L$12,$L$15,IF(OR(LOWER(LEFT(BV54&amp;"",2))="да",BV54=1),$L$13,$L$15))),IF(OR(AND($L$8="YES_NO",OR(LOWER(LEFT(AQ54&amp;"",2))="да",AQ54=1)),AND($L$8="THRESHOLD_GE",IF(ISNUMBER(AQ54),AQ54,0)&gt;=$L$11),AND($L$8="THRESHOLD_GT",IF(ISNUMBER(AQ54),AQ54,0)&gt;$L$11),AND($L$8="THRESHOLD_LE",IF(ISNUMBER(AQ54),AQ54,0)&lt;=$L$11),AND($L$8="THRESHOLD_LT",IF(ISNUMBER(AQ54),AQ54,0)&lt;$L$11),AND($L$8="CHANGE_PCT_GE",IF(IF(ISNUMBER(BV54),BV54,0)=0,IF(ISNUMBER(AQ54),AQ54,0)&gt;0,(IF(ISNUMBER(AQ54),AQ54,0)-IF(ISNUMBER(BV54),BV54,0))/ABS(IF(ISNUMBER(BV54),BV54,0))&gt;=$L$11)),AND($L$8="CHANGE_ABS_GE",ABS(IF(ISNUMBER(AQ54),AQ54,0)-IF(ISNUMBER(BV54),BV54,0))&gt;=$L$11),AND($L$8="COUNT_LT",IF(ISNUMBER(AQ54),AQ54,0)&lt;$L$11),AND($L$8="COUNT_LE",IF(ISNUMBER(AQ54),AQ54,0)&lt;=$L$11),AND($L$8="AND_YES",OR(LOWER(LEFT(AQ54&amp;"",2))="да",AQ54=1),OR(LOWER(LEFT(BV54&amp;"",2))="да",BV54=1)),AND($L$8="OR_YES",OR(OR(LOWER(LEFT(AQ54&amp;"",2))="да",AQ54=1),OR(LOWER(LEFT(BV54&amp;"",2))="да",BV54=1)))),$L$14,$L$15))))))))))</f>
        <v/>
      </c>
      <c r="M54" s="19" t="str">
        <f>IF($A54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54="#FIELD",AR54="",AND(OR($M$8="CHANGE_PCT_GE",$M$8="CHANGE_ABS_GE",$M$8="COUNT_FLAG_RULE",$M$8="AND_YES",$M$8="OR_YES"),OR(BW54="#FIELD",BW54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54)))),IF($M$18="LOW_MU",MAX(Настройки!$B$14,$M$16),IF($M$18="NEUTRAL",Настройки!$B$15,IF($M$18="IGNORE","IGNORE",IF(OR(AR54="#FIELD",BW54="#FIELD"),"Поле не найдено","Недостаточно данных")))),IF($M$8="SIGMOID_INC",MAX(Настройки!$B$14,$M$16+($M$17-$M$16)/(1+EXP(-$M$12*(IF(ISNUMBER(AR54),AR54,0)-$M$11)))),IF($M$8="SIGMOID_DEC",MAX(Настройки!$B$14,$M$16+($M$17-$M$16)/(1+EXP($M$12*(IF(ISNUMBER(AR54),AR54,0)-$M$11)))),IF($M$8="TOP_PERCENT",IF((COUNTIF(INDEX(Данные!$A$7:$CV$106,0,MATCH($M$9,Данные!$A$6:$CV$6,0)),"&gt;"&amp;IF(ISNUMBER(AR54),AR54,0))+COUNTIFS(INDEX(Данные!$A$7:$CV$106,0,MATCH($M$9,Данные!$A$6:$CV$6,0)),IF(ISNUMBER(AR54),AR54,0),Данные!$A$7:$A$106,"&lt;"&amp;$A54)+1)/COUNT(INDEX(Данные!$A$7:$CV$106,0,MATCH($M$9,Данные!$A$6:$CV$6,0)))&lt;=$M$11,$M$14,$M$15),IF($M$8="MANUAL_MU",MAX(Настройки!$B$14,MIN(1,IF(ISNUMBER(AR54),AR54,0))),IF($M$8="COUNT_FLAG_RULE",IF(IF(ISNUMBER(AR54),AR54,0)&lt;=$M$11,$M$14,IF(IF(ISNUMBER(AR54),AR54,0)&gt;=$M$12,$M$15,IF(OR(LOWER(LEFT(BW54&amp;"",2))="да",BW54=1),$M$13,$M$15))),IF(OR(AND($M$8="YES_NO",OR(LOWER(LEFT(AR54&amp;"",2))="да",AR54=1)),AND($M$8="THRESHOLD_GE",IF(ISNUMBER(AR54),AR54,0)&gt;=$M$11),AND($M$8="THRESHOLD_GT",IF(ISNUMBER(AR54),AR54,0)&gt;$M$11),AND($M$8="THRESHOLD_LE",IF(ISNUMBER(AR54),AR54,0)&lt;=$M$11),AND($M$8="THRESHOLD_LT",IF(ISNUMBER(AR54),AR54,0)&lt;$M$11),AND($M$8="CHANGE_PCT_GE",IF(IF(ISNUMBER(BW54),BW54,0)=0,IF(ISNUMBER(AR54),AR54,0)&gt;0,(IF(ISNUMBER(AR54),AR54,0)-IF(ISNUMBER(BW54),BW54,0))/ABS(IF(ISNUMBER(BW54),BW54,0))&gt;=$M$11)),AND($M$8="CHANGE_ABS_GE",ABS(IF(ISNUMBER(AR54),AR54,0)-IF(ISNUMBER(BW54),BW54,0))&gt;=$M$11),AND($M$8="COUNT_LT",IF(ISNUMBER(AR54),AR54,0)&lt;$M$11),AND($M$8="COUNT_LE",IF(ISNUMBER(AR54),AR54,0)&lt;=$M$11),AND($M$8="AND_YES",OR(LOWER(LEFT(AR54&amp;"",2))="да",AR54=1),OR(LOWER(LEFT(BW54&amp;"",2))="да",BW54=1)),AND($M$8="OR_YES",OR(OR(LOWER(LEFT(AR54&amp;"",2))="да",AR54=1),OR(LOWER(LEFT(BW54&amp;"",2))="да",BW54=1)))),$M$14,$M$15))))))))))</f>
        <v/>
      </c>
      <c r="N54" s="19" t="str">
        <f>IF($A54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54="#FIELD",AS54="",AND(OR($N$8="CHANGE_PCT_GE",$N$8="CHANGE_ABS_GE",$N$8="COUNT_FLAG_RULE",$N$8="AND_YES",$N$8="OR_YES"),OR(BX54="#FIELD",BX54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54)))),IF($N$18="LOW_MU",MAX(Настройки!$B$14,$N$16),IF($N$18="NEUTRAL",Настройки!$B$15,IF($N$18="IGNORE","IGNORE",IF(OR(AS54="#FIELD",BX54="#FIELD"),"Поле не найдено","Недостаточно данных")))),IF($N$8="SIGMOID_INC",MAX(Настройки!$B$14,$N$16+($N$17-$N$16)/(1+EXP(-$N$12*(IF(ISNUMBER(AS54),AS54,0)-$N$11)))),IF($N$8="SIGMOID_DEC",MAX(Настройки!$B$14,$N$16+($N$17-$N$16)/(1+EXP($N$12*(IF(ISNUMBER(AS54),AS54,0)-$N$11)))),IF($N$8="TOP_PERCENT",IF((COUNTIF(INDEX(Данные!$A$7:$CV$106,0,MATCH($N$9,Данные!$A$6:$CV$6,0)),"&gt;"&amp;IF(ISNUMBER(AS54),AS54,0))+COUNTIFS(INDEX(Данные!$A$7:$CV$106,0,MATCH($N$9,Данные!$A$6:$CV$6,0)),IF(ISNUMBER(AS54),AS54,0),Данные!$A$7:$A$106,"&lt;"&amp;$A54)+1)/COUNT(INDEX(Данные!$A$7:$CV$106,0,MATCH($N$9,Данные!$A$6:$CV$6,0)))&lt;=$N$11,$N$14,$N$15),IF($N$8="MANUAL_MU",MAX(Настройки!$B$14,MIN(1,IF(ISNUMBER(AS54),AS54,0))),IF($N$8="COUNT_FLAG_RULE",IF(IF(ISNUMBER(AS54),AS54,0)&lt;=$N$11,$N$14,IF(IF(ISNUMBER(AS54),AS54,0)&gt;=$N$12,$N$15,IF(OR(LOWER(LEFT(BX54&amp;"",2))="да",BX54=1),$N$13,$N$15))),IF(OR(AND($N$8="YES_NO",OR(LOWER(LEFT(AS54&amp;"",2))="да",AS54=1)),AND($N$8="THRESHOLD_GE",IF(ISNUMBER(AS54),AS54,0)&gt;=$N$11),AND($N$8="THRESHOLD_GT",IF(ISNUMBER(AS54),AS54,0)&gt;$N$11),AND($N$8="THRESHOLD_LE",IF(ISNUMBER(AS54),AS54,0)&lt;=$N$11),AND($N$8="THRESHOLD_LT",IF(ISNUMBER(AS54),AS54,0)&lt;$N$11),AND($N$8="CHANGE_PCT_GE",IF(IF(ISNUMBER(BX54),BX54,0)=0,IF(ISNUMBER(AS54),AS54,0)&gt;0,(IF(ISNUMBER(AS54),AS54,0)-IF(ISNUMBER(BX54),BX54,0))/ABS(IF(ISNUMBER(BX54),BX54,0))&gt;=$N$11)),AND($N$8="CHANGE_ABS_GE",ABS(IF(ISNUMBER(AS54),AS54,0)-IF(ISNUMBER(BX54),BX54,0))&gt;=$N$11),AND($N$8="COUNT_LT",IF(ISNUMBER(AS54),AS54,0)&lt;$N$11),AND($N$8="COUNT_LE",IF(ISNUMBER(AS54),AS54,0)&lt;=$N$11),AND($N$8="AND_YES",OR(LOWER(LEFT(AS54&amp;"",2))="да",AS54=1),OR(LOWER(LEFT(BX54&amp;"",2))="да",BX54=1)),AND($N$8="OR_YES",OR(OR(LOWER(LEFT(AS54&amp;"",2))="да",AS54=1),OR(LOWER(LEFT(BX54&amp;"",2))="да",BX54=1)))),$N$14,$N$15))))))))))</f>
        <v/>
      </c>
      <c r="O54" s="19" t="str">
        <f>IF($A54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54="#FIELD",AT54="",AND(OR($O$8="CHANGE_PCT_GE",$O$8="CHANGE_ABS_GE",$O$8="COUNT_FLAG_RULE",$O$8="AND_YES",$O$8="OR_YES"),OR(BY54="#FIELD",BY54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54)))),IF($O$18="LOW_MU",MAX(Настройки!$B$14,$O$16),IF($O$18="NEUTRAL",Настройки!$B$15,IF($O$18="IGNORE","IGNORE",IF(OR(AT54="#FIELD",BY54="#FIELD"),"Поле не найдено","Недостаточно данных")))),IF($O$8="SIGMOID_INC",MAX(Настройки!$B$14,$O$16+($O$17-$O$16)/(1+EXP(-$O$12*(IF(ISNUMBER(AT54),AT54,0)-$O$11)))),IF($O$8="SIGMOID_DEC",MAX(Настройки!$B$14,$O$16+($O$17-$O$16)/(1+EXP($O$12*(IF(ISNUMBER(AT54),AT54,0)-$O$11)))),IF($O$8="TOP_PERCENT",IF((COUNTIF(INDEX(Данные!$A$7:$CV$106,0,MATCH($O$9,Данные!$A$6:$CV$6,0)),"&gt;"&amp;IF(ISNUMBER(AT54),AT54,0))+COUNTIFS(INDEX(Данные!$A$7:$CV$106,0,MATCH($O$9,Данные!$A$6:$CV$6,0)),IF(ISNUMBER(AT54),AT54,0),Данные!$A$7:$A$106,"&lt;"&amp;$A54)+1)/COUNT(INDEX(Данные!$A$7:$CV$106,0,MATCH($O$9,Данные!$A$6:$CV$6,0)))&lt;=$O$11,$O$14,$O$15),IF($O$8="MANUAL_MU",MAX(Настройки!$B$14,MIN(1,IF(ISNUMBER(AT54),AT54,0))),IF($O$8="COUNT_FLAG_RULE",IF(IF(ISNUMBER(AT54),AT54,0)&lt;=$O$11,$O$14,IF(IF(ISNUMBER(AT54),AT54,0)&gt;=$O$12,$O$15,IF(OR(LOWER(LEFT(BY54&amp;"",2))="да",BY54=1),$O$13,$O$15))),IF(OR(AND($O$8="YES_NO",OR(LOWER(LEFT(AT54&amp;"",2))="да",AT54=1)),AND($O$8="THRESHOLD_GE",IF(ISNUMBER(AT54),AT54,0)&gt;=$O$11),AND($O$8="THRESHOLD_GT",IF(ISNUMBER(AT54),AT54,0)&gt;$O$11),AND($O$8="THRESHOLD_LE",IF(ISNUMBER(AT54),AT54,0)&lt;=$O$11),AND($O$8="THRESHOLD_LT",IF(ISNUMBER(AT54),AT54,0)&lt;$O$11),AND($O$8="CHANGE_PCT_GE",IF(IF(ISNUMBER(BY54),BY54,0)=0,IF(ISNUMBER(AT54),AT54,0)&gt;0,(IF(ISNUMBER(AT54),AT54,0)-IF(ISNUMBER(BY54),BY54,0))/ABS(IF(ISNUMBER(BY54),BY54,0))&gt;=$O$11)),AND($O$8="CHANGE_ABS_GE",ABS(IF(ISNUMBER(AT54),AT54,0)-IF(ISNUMBER(BY54),BY54,0))&gt;=$O$11),AND($O$8="COUNT_LT",IF(ISNUMBER(AT54),AT54,0)&lt;$O$11),AND($O$8="COUNT_LE",IF(ISNUMBER(AT54),AT54,0)&lt;=$O$11),AND($O$8="AND_YES",OR(LOWER(LEFT(AT54&amp;"",2))="да",AT54=1),OR(LOWER(LEFT(BY54&amp;"",2))="да",BY54=1)),AND($O$8="OR_YES",OR(OR(LOWER(LEFT(AT54&amp;"",2))="да",AT54=1),OR(LOWER(LEFT(BY54&amp;"",2))="да",BY54=1)))),$O$14,$O$15))))))))))</f>
        <v/>
      </c>
      <c r="P54" s="19" t="str">
        <f>IF($A54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54="#FIELD",AU54="",AND(OR($P$8="CHANGE_PCT_GE",$P$8="CHANGE_ABS_GE",$P$8="COUNT_FLAG_RULE",$P$8="AND_YES",$P$8="OR_YES"),OR(BZ54="#FIELD",BZ54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54)))),IF($P$18="LOW_MU",MAX(Настройки!$B$14,$P$16),IF($P$18="NEUTRAL",Настройки!$B$15,IF($P$18="IGNORE","IGNORE",IF(OR(AU54="#FIELD",BZ54="#FIELD"),"Поле не найдено","Недостаточно данных")))),IF($P$8="SIGMOID_INC",MAX(Настройки!$B$14,$P$16+($P$17-$P$16)/(1+EXP(-$P$12*(IF(ISNUMBER(AU54),AU54,0)-$P$11)))),IF($P$8="SIGMOID_DEC",MAX(Настройки!$B$14,$P$16+($P$17-$P$16)/(1+EXP($P$12*(IF(ISNUMBER(AU54),AU54,0)-$P$11)))),IF($P$8="TOP_PERCENT",IF((COUNTIF(INDEX(Данные!$A$7:$CV$106,0,MATCH($P$9,Данные!$A$6:$CV$6,0)),"&gt;"&amp;IF(ISNUMBER(AU54),AU54,0))+COUNTIFS(INDEX(Данные!$A$7:$CV$106,0,MATCH($P$9,Данные!$A$6:$CV$6,0)),IF(ISNUMBER(AU54),AU54,0),Данные!$A$7:$A$106,"&lt;"&amp;$A54)+1)/COUNT(INDEX(Данные!$A$7:$CV$106,0,MATCH($P$9,Данные!$A$6:$CV$6,0)))&lt;=$P$11,$P$14,$P$15),IF($P$8="MANUAL_MU",MAX(Настройки!$B$14,MIN(1,IF(ISNUMBER(AU54),AU54,0))),IF($P$8="COUNT_FLAG_RULE",IF(IF(ISNUMBER(AU54),AU54,0)&lt;=$P$11,$P$14,IF(IF(ISNUMBER(AU54),AU54,0)&gt;=$P$12,$P$15,IF(OR(LOWER(LEFT(BZ54&amp;"",2))="да",BZ54=1),$P$13,$P$15))),IF(OR(AND($P$8="YES_NO",OR(LOWER(LEFT(AU54&amp;"",2))="да",AU54=1)),AND($P$8="THRESHOLD_GE",IF(ISNUMBER(AU54),AU54,0)&gt;=$P$11),AND($P$8="THRESHOLD_GT",IF(ISNUMBER(AU54),AU54,0)&gt;$P$11),AND($P$8="THRESHOLD_LE",IF(ISNUMBER(AU54),AU54,0)&lt;=$P$11),AND($P$8="THRESHOLD_LT",IF(ISNUMBER(AU54),AU54,0)&lt;$P$11),AND($P$8="CHANGE_PCT_GE",IF(IF(ISNUMBER(BZ54),BZ54,0)=0,IF(ISNUMBER(AU54),AU54,0)&gt;0,(IF(ISNUMBER(AU54),AU54,0)-IF(ISNUMBER(BZ54),BZ54,0))/ABS(IF(ISNUMBER(BZ54),BZ54,0))&gt;=$P$11)),AND($P$8="CHANGE_ABS_GE",ABS(IF(ISNUMBER(AU54),AU54,0)-IF(ISNUMBER(BZ54),BZ54,0))&gt;=$P$11),AND($P$8="COUNT_LT",IF(ISNUMBER(AU54),AU54,0)&lt;$P$11),AND($P$8="COUNT_LE",IF(ISNUMBER(AU54),AU54,0)&lt;=$P$11),AND($P$8="AND_YES",OR(LOWER(LEFT(AU54&amp;"",2))="да",AU54=1),OR(LOWER(LEFT(BZ54&amp;"",2))="да",BZ54=1)),AND($P$8="OR_YES",OR(OR(LOWER(LEFT(AU54&amp;"",2))="да",AU54=1),OR(LOWER(LEFT(BZ54&amp;"",2))="да",BZ54=1)))),$P$14,$P$15))))))))))</f>
        <v/>
      </c>
      <c r="Q54" s="19" t="str">
        <f>IF($A54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54="#FIELD",AV54="",AND(OR($Q$8="CHANGE_PCT_GE",$Q$8="CHANGE_ABS_GE",$Q$8="COUNT_FLAG_RULE",$Q$8="AND_YES",$Q$8="OR_YES"),OR(CA54="#FIELD",CA54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54)))),IF($Q$18="LOW_MU",MAX(Настройки!$B$14,$Q$16),IF($Q$18="NEUTRAL",Настройки!$B$15,IF($Q$18="IGNORE","IGNORE",IF(OR(AV54="#FIELD",CA54="#FIELD"),"Поле не найдено","Недостаточно данных")))),IF($Q$8="SIGMOID_INC",MAX(Настройки!$B$14,$Q$16+($Q$17-$Q$16)/(1+EXP(-$Q$12*(IF(ISNUMBER(AV54),AV54,0)-$Q$11)))),IF($Q$8="SIGMOID_DEC",MAX(Настройки!$B$14,$Q$16+($Q$17-$Q$16)/(1+EXP($Q$12*(IF(ISNUMBER(AV54),AV54,0)-$Q$11)))),IF($Q$8="TOP_PERCENT",IF((COUNTIF(INDEX(Данные!$A$7:$CV$106,0,MATCH($Q$9,Данные!$A$6:$CV$6,0)),"&gt;"&amp;IF(ISNUMBER(AV54),AV54,0))+COUNTIFS(INDEX(Данные!$A$7:$CV$106,0,MATCH($Q$9,Данные!$A$6:$CV$6,0)),IF(ISNUMBER(AV54),AV54,0),Данные!$A$7:$A$106,"&lt;"&amp;$A54)+1)/COUNT(INDEX(Данные!$A$7:$CV$106,0,MATCH($Q$9,Данные!$A$6:$CV$6,0)))&lt;=$Q$11,$Q$14,$Q$15),IF($Q$8="MANUAL_MU",MAX(Настройки!$B$14,MIN(1,IF(ISNUMBER(AV54),AV54,0))),IF($Q$8="COUNT_FLAG_RULE",IF(IF(ISNUMBER(AV54),AV54,0)&lt;=$Q$11,$Q$14,IF(IF(ISNUMBER(AV54),AV54,0)&gt;=$Q$12,$Q$15,IF(OR(LOWER(LEFT(CA54&amp;"",2))="да",CA54=1),$Q$13,$Q$15))),IF(OR(AND($Q$8="YES_NO",OR(LOWER(LEFT(AV54&amp;"",2))="да",AV54=1)),AND($Q$8="THRESHOLD_GE",IF(ISNUMBER(AV54),AV54,0)&gt;=$Q$11),AND($Q$8="THRESHOLD_GT",IF(ISNUMBER(AV54),AV54,0)&gt;$Q$11),AND($Q$8="THRESHOLD_LE",IF(ISNUMBER(AV54),AV54,0)&lt;=$Q$11),AND($Q$8="THRESHOLD_LT",IF(ISNUMBER(AV54),AV54,0)&lt;$Q$11),AND($Q$8="CHANGE_PCT_GE",IF(IF(ISNUMBER(CA54),CA54,0)=0,IF(ISNUMBER(AV54),AV54,0)&gt;0,(IF(ISNUMBER(AV54),AV54,0)-IF(ISNUMBER(CA54),CA54,0))/ABS(IF(ISNUMBER(CA54),CA54,0))&gt;=$Q$11)),AND($Q$8="CHANGE_ABS_GE",ABS(IF(ISNUMBER(AV54),AV54,0)-IF(ISNUMBER(CA54),CA54,0))&gt;=$Q$11),AND($Q$8="COUNT_LT",IF(ISNUMBER(AV54),AV54,0)&lt;$Q$11),AND($Q$8="COUNT_LE",IF(ISNUMBER(AV54),AV54,0)&lt;=$Q$11),AND($Q$8="AND_YES",OR(LOWER(LEFT(AV54&amp;"",2))="да",AV54=1),OR(LOWER(LEFT(CA54&amp;"",2))="да",CA54=1)),AND($Q$8="OR_YES",OR(OR(LOWER(LEFT(AV54&amp;"",2))="да",AV54=1),OR(LOWER(LEFT(CA54&amp;"",2))="да",CA54=1)))),$Q$14,$Q$15))))))))))</f>
        <v/>
      </c>
      <c r="R54" s="69" t="str">
        <f>IF($A54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54="#FIELD",AW54="",AND(OR($R$8="CHANGE_PCT_GE",$R$8="CHANGE_ABS_GE",$R$8="COUNT_FLAG_RULE",$R$8="AND_YES",$R$8="OR_YES"),OR(CB54="#FIELD",CB54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54)))),IF($R$18="LOW_MU",MAX(Настройки!$B$14,$R$16),IF($R$18="NEUTRAL",Настройки!$B$15,IF($R$18="IGNORE","IGNORE",IF(OR(AW54="#FIELD",CB54="#FIELD"),"Поле не найдено","Недостаточно данных")))),IF($R$8="SIGMOID_INC",MAX(Настройки!$B$14,$R$16+($R$17-$R$16)/(1+EXP(-$R$12*(IF(ISNUMBER(AW54),AW54,0)-$R$11)))),IF($R$8="SIGMOID_DEC",MAX(Настройки!$B$14,$R$16+($R$17-$R$16)/(1+EXP($R$12*(IF(ISNUMBER(AW54),AW54,0)-$R$11)))),IF($R$8="TOP_PERCENT",IF((COUNTIF(INDEX(Данные!$A$7:$CV$106,0,MATCH($R$9,Данные!$A$6:$CV$6,0)),"&gt;"&amp;IF(ISNUMBER(AW54),AW54,0))+COUNTIFS(INDEX(Данные!$A$7:$CV$106,0,MATCH($R$9,Данные!$A$6:$CV$6,0)),IF(ISNUMBER(AW54),AW54,0),Данные!$A$7:$A$106,"&lt;"&amp;$A54)+1)/COUNT(INDEX(Данные!$A$7:$CV$106,0,MATCH($R$9,Данные!$A$6:$CV$6,0)))&lt;=$R$11,$R$14,$R$15),IF($R$8="MANUAL_MU",MAX(Настройки!$B$14,MIN(1,IF(ISNUMBER(AW54),AW54,0))),IF($R$8="COUNT_FLAG_RULE",IF(IF(ISNUMBER(AW54),AW54,0)&lt;=$R$11,$R$14,IF(IF(ISNUMBER(AW54),AW54,0)&gt;=$R$12,$R$15,IF(OR(LOWER(LEFT(CB54&amp;"",2))="да",CB54=1),$R$13,$R$15))),IF(OR(AND($R$8="YES_NO",OR(LOWER(LEFT(AW54&amp;"",2))="да",AW54=1)),AND($R$8="THRESHOLD_GE",IF(ISNUMBER(AW54),AW54,0)&gt;=$R$11),AND($R$8="THRESHOLD_GT",IF(ISNUMBER(AW54),AW54,0)&gt;$R$11),AND($R$8="THRESHOLD_LE",IF(ISNUMBER(AW54),AW54,0)&lt;=$R$11),AND($R$8="THRESHOLD_LT",IF(ISNUMBER(AW54),AW54,0)&lt;$R$11),AND($R$8="CHANGE_PCT_GE",IF(IF(ISNUMBER(CB54),CB54,0)=0,IF(ISNUMBER(AW54),AW54,0)&gt;0,(IF(ISNUMBER(AW54),AW54,0)-IF(ISNUMBER(CB54),CB54,0))/ABS(IF(ISNUMBER(CB54),CB54,0))&gt;=$R$11)),AND($R$8="CHANGE_ABS_GE",ABS(IF(ISNUMBER(AW54),AW54,0)-IF(ISNUMBER(CB54),CB54,0))&gt;=$R$11),AND($R$8="COUNT_LT",IF(ISNUMBER(AW54),AW54,0)&lt;$R$11),AND($R$8="COUNT_LE",IF(ISNUMBER(AW54),AW54,0)&lt;=$R$11),AND($R$8="AND_YES",OR(LOWER(LEFT(AW54&amp;"",2))="да",AW54=1),OR(LOWER(LEFT(CB54&amp;"",2))="да",CB54=1)),AND($R$8="OR_YES",OR(OR(LOWER(LEFT(AW54&amp;"",2))="да",AW54=1),OR(LOWER(LEFT(CB54&amp;"",2))="да",CB54=1)))),$R$14,$R$15))))))))))</f>
        <v/>
      </c>
      <c r="S54" s="70" t="str">
        <f>IF($A54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54="#FIELD",AX54="",AND(OR($S$8="CHANGE_PCT_GE",$S$8="CHANGE_ABS_GE",$S$8="COUNT_FLAG_RULE",$S$8="AND_YES",$S$8="OR_YES"),OR(CC54="#FIELD",CC54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54)))),IF($S$18="LOW_MU",MAX(Настройки!$B$14,$S$16),IF($S$18="NEUTRAL",Настройки!$B$15,IF($S$18="IGNORE","IGNORE",IF(OR(AX54="#FIELD",CC54="#FIELD"),"Поле не найдено","Недостаточно данных")))),IF($S$8="SIGMOID_INC",MAX(Настройки!$B$14,$S$16+($S$17-$S$16)/(1+EXP(-$S$12*(IF(ISNUMBER(AX54),AX54,0)-$S$11)))),IF($S$8="SIGMOID_DEC",MAX(Настройки!$B$14,$S$16+($S$17-$S$16)/(1+EXP($S$12*(IF(ISNUMBER(AX54),AX54,0)-$S$11)))),IF($S$8="TOP_PERCENT",IF((COUNTIF(INDEX(Данные!$A$7:$CV$106,0,MATCH($S$9,Данные!$A$6:$CV$6,0)),"&gt;"&amp;IF(ISNUMBER(AX54),AX54,0))+COUNTIFS(INDEX(Данные!$A$7:$CV$106,0,MATCH($S$9,Данные!$A$6:$CV$6,0)),IF(ISNUMBER(AX54),AX54,0),Данные!$A$7:$A$106,"&lt;"&amp;$A54)+1)/COUNT(INDEX(Данные!$A$7:$CV$106,0,MATCH($S$9,Данные!$A$6:$CV$6,0)))&lt;=$S$11,$S$14,$S$15),IF($S$8="MANUAL_MU",MAX(Настройки!$B$14,MIN(1,IF(ISNUMBER(AX54),AX54,0))),IF($S$8="COUNT_FLAG_RULE",IF(IF(ISNUMBER(AX54),AX54,0)&lt;=$S$11,$S$14,IF(IF(ISNUMBER(AX54),AX54,0)&gt;=$S$12,$S$15,IF(OR(LOWER(LEFT(CC54&amp;"",2))="да",CC54=1),$S$13,$S$15))),IF(OR(AND($S$8="YES_NO",OR(LOWER(LEFT(AX54&amp;"",2))="да",AX54=1)),AND($S$8="THRESHOLD_GE",IF(ISNUMBER(AX54),AX54,0)&gt;=$S$11),AND($S$8="THRESHOLD_GT",IF(ISNUMBER(AX54),AX54,0)&gt;$S$11),AND($S$8="THRESHOLD_LE",IF(ISNUMBER(AX54),AX54,0)&lt;=$S$11),AND($S$8="THRESHOLD_LT",IF(ISNUMBER(AX54),AX54,0)&lt;$S$11),AND($S$8="CHANGE_PCT_GE",IF(IF(ISNUMBER(CC54),CC54,0)=0,IF(ISNUMBER(AX54),AX54,0)&gt;0,(IF(ISNUMBER(AX54),AX54,0)-IF(ISNUMBER(CC54),CC54,0))/ABS(IF(ISNUMBER(CC54),CC54,0))&gt;=$S$11)),AND($S$8="CHANGE_ABS_GE",ABS(IF(ISNUMBER(AX54),AX54,0)-IF(ISNUMBER(CC54),CC54,0))&gt;=$S$11),AND($S$8="COUNT_LT",IF(ISNUMBER(AX54),AX54,0)&lt;$S$11),AND($S$8="COUNT_LE",IF(ISNUMBER(AX54),AX54,0)&lt;=$S$11),AND($S$8="AND_YES",OR(LOWER(LEFT(AX54&amp;"",2))="да",AX54=1),OR(LOWER(LEFT(CC54&amp;"",2))="да",CC54=1)),AND($S$8="OR_YES",OR(OR(LOWER(LEFT(AX54&amp;"",2))="да",AX54=1),OR(LOWER(LEFT(CC54&amp;"",2))="да",CC54=1)))),$S$14,$S$15))))))))))</f>
        <v/>
      </c>
      <c r="T54" s="70" t="str">
        <f>IF($A54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54="#FIELD",AY54="",AND(OR($T$8="CHANGE_PCT_GE",$T$8="CHANGE_ABS_GE",$T$8="COUNT_FLAG_RULE",$T$8="AND_YES",$T$8="OR_YES"),OR(CD54="#FIELD",CD54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54)))),IF($T$18="LOW_MU",MAX(Настройки!$B$14,$T$16),IF($T$18="NEUTRAL",Настройки!$B$15,IF($T$18="IGNORE","IGNORE",IF(OR(AY54="#FIELD",CD54="#FIELD"),"Поле не найдено","Недостаточно данных")))),IF($T$8="SIGMOID_INC",MAX(Настройки!$B$14,$T$16+($T$17-$T$16)/(1+EXP(-$T$12*(IF(ISNUMBER(AY54),AY54,0)-$T$11)))),IF($T$8="SIGMOID_DEC",MAX(Настройки!$B$14,$T$16+($T$17-$T$16)/(1+EXP($T$12*(IF(ISNUMBER(AY54),AY54,0)-$T$11)))),IF($T$8="TOP_PERCENT",IF((COUNTIF(INDEX(Данные!$A$7:$CV$106,0,MATCH($T$9,Данные!$A$6:$CV$6,0)),"&gt;"&amp;IF(ISNUMBER(AY54),AY54,0))+COUNTIFS(INDEX(Данные!$A$7:$CV$106,0,MATCH($T$9,Данные!$A$6:$CV$6,0)),IF(ISNUMBER(AY54),AY54,0),Данные!$A$7:$A$106,"&lt;"&amp;$A54)+1)/COUNT(INDEX(Данные!$A$7:$CV$106,0,MATCH($T$9,Данные!$A$6:$CV$6,0)))&lt;=$T$11,$T$14,$T$15),IF($T$8="MANUAL_MU",MAX(Настройки!$B$14,MIN(1,IF(ISNUMBER(AY54),AY54,0))),IF($T$8="COUNT_FLAG_RULE",IF(IF(ISNUMBER(AY54),AY54,0)&lt;=$T$11,$T$14,IF(IF(ISNUMBER(AY54),AY54,0)&gt;=$T$12,$T$15,IF(OR(LOWER(LEFT(CD54&amp;"",2))="да",CD54=1),$T$13,$T$15))),IF(OR(AND($T$8="YES_NO",OR(LOWER(LEFT(AY54&amp;"",2))="да",AY54=1)),AND($T$8="THRESHOLD_GE",IF(ISNUMBER(AY54),AY54,0)&gt;=$T$11),AND($T$8="THRESHOLD_GT",IF(ISNUMBER(AY54),AY54,0)&gt;$T$11),AND($T$8="THRESHOLD_LE",IF(ISNUMBER(AY54),AY54,0)&lt;=$T$11),AND($T$8="THRESHOLD_LT",IF(ISNUMBER(AY54),AY54,0)&lt;$T$11),AND($T$8="CHANGE_PCT_GE",IF(IF(ISNUMBER(CD54),CD54,0)=0,IF(ISNUMBER(AY54),AY54,0)&gt;0,(IF(ISNUMBER(AY54),AY54,0)-IF(ISNUMBER(CD54),CD54,0))/ABS(IF(ISNUMBER(CD54),CD54,0))&gt;=$T$11)),AND($T$8="CHANGE_ABS_GE",ABS(IF(ISNUMBER(AY54),AY54,0)-IF(ISNUMBER(CD54),CD54,0))&gt;=$T$11),AND($T$8="COUNT_LT",IF(ISNUMBER(AY54),AY54,0)&lt;$T$11),AND($T$8="COUNT_LE",IF(ISNUMBER(AY54),AY54,0)&lt;=$T$11),AND($T$8="AND_YES",OR(LOWER(LEFT(AY54&amp;"",2))="да",AY54=1),OR(LOWER(LEFT(CD54&amp;"",2))="да",CD54=1)),AND($T$8="OR_YES",OR(OR(LOWER(LEFT(AY54&amp;"",2))="да",AY54=1),OR(LOWER(LEFT(CD54&amp;"",2))="да",CD54=1)))),$T$14,$T$15))))))))))</f>
        <v/>
      </c>
      <c r="U54" s="70" t="str">
        <f>IF($A54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54="#FIELD",AZ54="",AND(OR($U$8="CHANGE_PCT_GE",$U$8="CHANGE_ABS_GE",$U$8="COUNT_FLAG_RULE",$U$8="AND_YES",$U$8="OR_YES"),OR(CE54="#FIELD",CE54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54)))),IF($U$18="LOW_MU",MAX(Настройки!$B$14,$U$16),IF($U$18="NEUTRAL",Настройки!$B$15,IF($U$18="IGNORE","IGNORE",IF(OR(AZ54="#FIELD",CE54="#FIELD"),"Поле не найдено","Недостаточно данных")))),IF($U$8="SIGMOID_INC",MAX(Настройки!$B$14,$U$16+($U$17-$U$16)/(1+EXP(-$U$12*(IF(ISNUMBER(AZ54),AZ54,0)-$U$11)))),IF($U$8="SIGMOID_DEC",MAX(Настройки!$B$14,$U$16+($U$17-$U$16)/(1+EXP($U$12*(IF(ISNUMBER(AZ54),AZ54,0)-$U$11)))),IF($U$8="TOP_PERCENT",IF((COUNTIF(INDEX(Данные!$A$7:$CV$106,0,MATCH($U$9,Данные!$A$6:$CV$6,0)),"&gt;"&amp;IF(ISNUMBER(AZ54),AZ54,0))+COUNTIFS(INDEX(Данные!$A$7:$CV$106,0,MATCH($U$9,Данные!$A$6:$CV$6,0)),IF(ISNUMBER(AZ54),AZ54,0),Данные!$A$7:$A$106,"&lt;"&amp;$A54)+1)/COUNT(INDEX(Данные!$A$7:$CV$106,0,MATCH($U$9,Данные!$A$6:$CV$6,0)))&lt;=$U$11,$U$14,$U$15),IF($U$8="MANUAL_MU",MAX(Настройки!$B$14,MIN(1,IF(ISNUMBER(AZ54),AZ54,0))),IF($U$8="COUNT_FLAG_RULE",IF(IF(ISNUMBER(AZ54),AZ54,0)&lt;=$U$11,$U$14,IF(IF(ISNUMBER(AZ54),AZ54,0)&gt;=$U$12,$U$15,IF(OR(LOWER(LEFT(CE54&amp;"",2))="да",CE54=1),$U$13,$U$15))),IF(OR(AND($U$8="YES_NO",OR(LOWER(LEFT(AZ54&amp;"",2))="да",AZ54=1)),AND($U$8="THRESHOLD_GE",IF(ISNUMBER(AZ54),AZ54,0)&gt;=$U$11),AND($U$8="THRESHOLD_GT",IF(ISNUMBER(AZ54),AZ54,0)&gt;$U$11),AND($U$8="THRESHOLD_LE",IF(ISNUMBER(AZ54),AZ54,0)&lt;=$U$11),AND($U$8="THRESHOLD_LT",IF(ISNUMBER(AZ54),AZ54,0)&lt;$U$11),AND($U$8="CHANGE_PCT_GE",IF(IF(ISNUMBER(CE54),CE54,0)=0,IF(ISNUMBER(AZ54),AZ54,0)&gt;0,(IF(ISNUMBER(AZ54),AZ54,0)-IF(ISNUMBER(CE54),CE54,0))/ABS(IF(ISNUMBER(CE54),CE54,0))&gt;=$U$11)),AND($U$8="CHANGE_ABS_GE",ABS(IF(ISNUMBER(AZ54),AZ54,0)-IF(ISNUMBER(CE54),CE54,0))&gt;=$U$11),AND($U$8="COUNT_LT",IF(ISNUMBER(AZ54),AZ54,0)&lt;$U$11),AND($U$8="COUNT_LE",IF(ISNUMBER(AZ54),AZ54,0)&lt;=$U$11),AND($U$8="AND_YES",OR(LOWER(LEFT(AZ54&amp;"",2))="да",AZ54=1),OR(LOWER(LEFT(CE54&amp;"",2))="да",CE54=1)),AND($U$8="OR_YES",OR(OR(LOWER(LEFT(AZ54&amp;"",2))="да",AZ54=1),OR(LOWER(LEFT(CE54&amp;"",2))="да",CE54=1)))),$U$14,$U$15))))))))))</f>
        <v/>
      </c>
      <c r="V54" s="70" t="str">
        <f>IF($A54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54="#FIELD",BA54="",AND(OR($V$8="CHANGE_PCT_GE",$V$8="CHANGE_ABS_GE",$V$8="COUNT_FLAG_RULE",$V$8="AND_YES",$V$8="OR_YES"),OR(CF54="#FIELD",CF54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54)))),IF($V$18="LOW_MU",MAX(Настройки!$B$14,$V$16),IF($V$18="NEUTRAL",Настройки!$B$15,IF($V$18="IGNORE","IGNORE",IF(OR(BA54="#FIELD",CF54="#FIELD"),"Поле не найдено","Недостаточно данных")))),IF($V$8="SIGMOID_INC",MAX(Настройки!$B$14,$V$16+($V$17-$V$16)/(1+EXP(-$V$12*(IF(ISNUMBER(BA54),BA54,0)-$V$11)))),IF($V$8="SIGMOID_DEC",MAX(Настройки!$B$14,$V$16+($V$17-$V$16)/(1+EXP($V$12*(IF(ISNUMBER(BA54),BA54,0)-$V$11)))),IF($V$8="TOP_PERCENT",IF((COUNTIF(INDEX(Данные!$A$7:$CV$106,0,MATCH($V$9,Данные!$A$6:$CV$6,0)),"&gt;"&amp;IF(ISNUMBER(BA54),BA54,0))+COUNTIFS(INDEX(Данные!$A$7:$CV$106,0,MATCH($V$9,Данные!$A$6:$CV$6,0)),IF(ISNUMBER(BA54),BA54,0),Данные!$A$7:$A$106,"&lt;"&amp;$A54)+1)/COUNT(INDEX(Данные!$A$7:$CV$106,0,MATCH($V$9,Данные!$A$6:$CV$6,0)))&lt;=$V$11,$V$14,$V$15),IF($V$8="MANUAL_MU",MAX(Настройки!$B$14,MIN(1,IF(ISNUMBER(BA54),BA54,0))),IF($V$8="COUNT_FLAG_RULE",IF(IF(ISNUMBER(BA54),BA54,0)&lt;=$V$11,$V$14,IF(IF(ISNUMBER(BA54),BA54,0)&gt;=$V$12,$V$15,IF(OR(LOWER(LEFT(CF54&amp;"",2))="да",CF54=1),$V$13,$V$15))),IF(OR(AND($V$8="YES_NO",OR(LOWER(LEFT(BA54&amp;"",2))="да",BA54=1)),AND($V$8="THRESHOLD_GE",IF(ISNUMBER(BA54),BA54,0)&gt;=$V$11),AND($V$8="THRESHOLD_GT",IF(ISNUMBER(BA54),BA54,0)&gt;$V$11),AND($V$8="THRESHOLD_LE",IF(ISNUMBER(BA54),BA54,0)&lt;=$V$11),AND($V$8="THRESHOLD_LT",IF(ISNUMBER(BA54),BA54,0)&lt;$V$11),AND($V$8="CHANGE_PCT_GE",IF(IF(ISNUMBER(CF54),CF54,0)=0,IF(ISNUMBER(BA54),BA54,0)&gt;0,(IF(ISNUMBER(BA54),BA54,0)-IF(ISNUMBER(CF54),CF54,0))/ABS(IF(ISNUMBER(CF54),CF54,0))&gt;=$V$11)),AND($V$8="CHANGE_ABS_GE",ABS(IF(ISNUMBER(BA54),BA54,0)-IF(ISNUMBER(CF54),CF54,0))&gt;=$V$11),AND($V$8="COUNT_LT",IF(ISNUMBER(BA54),BA54,0)&lt;$V$11),AND($V$8="COUNT_LE",IF(ISNUMBER(BA54),BA54,0)&lt;=$V$11),AND($V$8="AND_YES",OR(LOWER(LEFT(BA54&amp;"",2))="да",BA54=1),OR(LOWER(LEFT(CF54&amp;"",2))="да",CF54=1)),AND($V$8="OR_YES",OR(OR(LOWER(LEFT(BA54&amp;"",2))="да",BA54=1),OR(LOWER(LEFT(CF54&amp;"",2))="да",CF54=1)))),$V$14,$V$15))))))))))</f>
        <v/>
      </c>
      <c r="W54" s="70" t="str">
        <f>IF($A54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54="#FIELD",BB54="",AND(OR($W$8="CHANGE_PCT_GE",$W$8="CHANGE_ABS_GE",$W$8="COUNT_FLAG_RULE",$W$8="AND_YES",$W$8="OR_YES"),OR(CG54="#FIELD",CG54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54)))),IF($W$18="LOW_MU",MAX(Настройки!$B$14,$W$16),IF($W$18="NEUTRAL",Настройки!$B$15,IF($W$18="IGNORE","IGNORE",IF(OR(BB54="#FIELD",CG54="#FIELD"),"Поле не найдено","Недостаточно данных")))),IF($W$8="SIGMOID_INC",MAX(Настройки!$B$14,$W$16+($W$17-$W$16)/(1+EXP(-$W$12*(IF(ISNUMBER(BB54),BB54,0)-$W$11)))),IF($W$8="SIGMOID_DEC",MAX(Настройки!$B$14,$W$16+($W$17-$W$16)/(1+EXP($W$12*(IF(ISNUMBER(BB54),BB54,0)-$W$11)))),IF($W$8="TOP_PERCENT",IF((COUNTIF(INDEX(Данные!$A$7:$CV$106,0,MATCH($W$9,Данные!$A$6:$CV$6,0)),"&gt;"&amp;IF(ISNUMBER(BB54),BB54,0))+COUNTIFS(INDEX(Данные!$A$7:$CV$106,0,MATCH($W$9,Данные!$A$6:$CV$6,0)),IF(ISNUMBER(BB54),BB54,0),Данные!$A$7:$A$106,"&lt;"&amp;$A54)+1)/COUNT(INDEX(Данные!$A$7:$CV$106,0,MATCH($W$9,Данные!$A$6:$CV$6,0)))&lt;=$W$11,$W$14,$W$15),IF($W$8="MANUAL_MU",MAX(Настройки!$B$14,MIN(1,IF(ISNUMBER(BB54),BB54,0))),IF($W$8="COUNT_FLAG_RULE",IF(IF(ISNUMBER(BB54),BB54,0)&lt;=$W$11,$W$14,IF(IF(ISNUMBER(BB54),BB54,0)&gt;=$W$12,$W$15,IF(OR(LOWER(LEFT(CG54&amp;"",2))="да",CG54=1),$W$13,$W$15))),IF(OR(AND($W$8="YES_NO",OR(LOWER(LEFT(BB54&amp;"",2))="да",BB54=1)),AND($W$8="THRESHOLD_GE",IF(ISNUMBER(BB54),BB54,0)&gt;=$W$11),AND($W$8="THRESHOLD_GT",IF(ISNUMBER(BB54),BB54,0)&gt;$W$11),AND($W$8="THRESHOLD_LE",IF(ISNUMBER(BB54),BB54,0)&lt;=$W$11),AND($W$8="THRESHOLD_LT",IF(ISNUMBER(BB54),BB54,0)&lt;$W$11),AND($W$8="CHANGE_PCT_GE",IF(IF(ISNUMBER(CG54),CG54,0)=0,IF(ISNUMBER(BB54),BB54,0)&gt;0,(IF(ISNUMBER(BB54),BB54,0)-IF(ISNUMBER(CG54),CG54,0))/ABS(IF(ISNUMBER(CG54),CG54,0))&gt;=$W$11)),AND($W$8="CHANGE_ABS_GE",ABS(IF(ISNUMBER(BB54),BB54,0)-IF(ISNUMBER(CG54),CG54,0))&gt;=$W$11),AND($W$8="COUNT_LT",IF(ISNUMBER(BB54),BB54,0)&lt;$W$11),AND($W$8="COUNT_LE",IF(ISNUMBER(BB54),BB54,0)&lt;=$W$11),AND($W$8="AND_YES",OR(LOWER(LEFT(BB54&amp;"",2))="да",BB54=1),OR(LOWER(LEFT(CG54&amp;"",2))="да",CG54=1)),AND($W$8="OR_YES",OR(OR(LOWER(LEFT(BB54&amp;"",2))="да",BB54=1),OR(LOWER(LEFT(CG54&amp;"",2))="да",CG54=1)))),$W$14,$W$15))))))))))</f>
        <v/>
      </c>
      <c r="X54" s="70" t="str">
        <f>IF($A54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54="#FIELD",BC54="",AND(OR($X$8="CHANGE_PCT_GE",$X$8="CHANGE_ABS_GE",$X$8="COUNT_FLAG_RULE",$X$8="AND_YES",$X$8="OR_YES"),OR(CH54="#FIELD",CH54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54)))),IF($X$18="LOW_MU",MAX(Настройки!$B$14,$X$16),IF($X$18="NEUTRAL",Настройки!$B$15,IF($X$18="IGNORE","IGNORE",IF(OR(BC54="#FIELD",CH54="#FIELD"),"Поле не найдено","Недостаточно данных")))),IF($X$8="SIGMOID_INC",MAX(Настройки!$B$14,$X$16+($X$17-$X$16)/(1+EXP(-$X$12*(IF(ISNUMBER(BC54),BC54,0)-$X$11)))),IF($X$8="SIGMOID_DEC",MAX(Настройки!$B$14,$X$16+($X$17-$X$16)/(1+EXP($X$12*(IF(ISNUMBER(BC54),BC54,0)-$X$11)))),IF($X$8="TOP_PERCENT",IF((COUNTIF(INDEX(Данные!$A$7:$CV$106,0,MATCH($X$9,Данные!$A$6:$CV$6,0)),"&gt;"&amp;IF(ISNUMBER(BC54),BC54,0))+COUNTIFS(INDEX(Данные!$A$7:$CV$106,0,MATCH($X$9,Данные!$A$6:$CV$6,0)),IF(ISNUMBER(BC54),BC54,0),Данные!$A$7:$A$106,"&lt;"&amp;$A54)+1)/COUNT(INDEX(Данные!$A$7:$CV$106,0,MATCH($X$9,Данные!$A$6:$CV$6,0)))&lt;=$X$11,$X$14,$X$15),IF($X$8="MANUAL_MU",MAX(Настройки!$B$14,MIN(1,IF(ISNUMBER(BC54),BC54,0))),IF($X$8="COUNT_FLAG_RULE",IF(IF(ISNUMBER(BC54),BC54,0)&lt;=$X$11,$X$14,IF(IF(ISNUMBER(BC54),BC54,0)&gt;=$X$12,$X$15,IF(OR(LOWER(LEFT(CH54&amp;"",2))="да",CH54=1),$X$13,$X$15))),IF(OR(AND($X$8="YES_NO",OR(LOWER(LEFT(BC54&amp;"",2))="да",BC54=1)),AND($X$8="THRESHOLD_GE",IF(ISNUMBER(BC54),BC54,0)&gt;=$X$11),AND($X$8="THRESHOLD_GT",IF(ISNUMBER(BC54),BC54,0)&gt;$X$11),AND($X$8="THRESHOLD_LE",IF(ISNUMBER(BC54),BC54,0)&lt;=$X$11),AND($X$8="THRESHOLD_LT",IF(ISNUMBER(BC54),BC54,0)&lt;$X$11),AND($X$8="CHANGE_PCT_GE",IF(IF(ISNUMBER(CH54),CH54,0)=0,IF(ISNUMBER(BC54),BC54,0)&gt;0,(IF(ISNUMBER(BC54),BC54,0)-IF(ISNUMBER(CH54),CH54,0))/ABS(IF(ISNUMBER(CH54),CH54,0))&gt;=$X$11)),AND($X$8="CHANGE_ABS_GE",ABS(IF(ISNUMBER(BC54),BC54,0)-IF(ISNUMBER(CH54),CH54,0))&gt;=$X$11),AND($X$8="COUNT_LT",IF(ISNUMBER(BC54),BC54,0)&lt;$X$11),AND($X$8="COUNT_LE",IF(ISNUMBER(BC54),BC54,0)&lt;=$X$11),AND($X$8="AND_YES",OR(LOWER(LEFT(BC54&amp;"",2))="да",BC54=1),OR(LOWER(LEFT(CH54&amp;"",2))="да",CH54=1)),AND($X$8="OR_YES",OR(OR(LOWER(LEFT(BC54&amp;"",2))="да",BC54=1),OR(LOWER(LEFT(CH54&amp;"",2))="да",CH54=1)))),$X$14,$X$15))))))))))</f>
        <v/>
      </c>
      <c r="Y54" s="70" t="str">
        <f>IF($A54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54="#FIELD",BD54="",AND(OR($Y$8="CHANGE_PCT_GE",$Y$8="CHANGE_ABS_GE",$Y$8="COUNT_FLAG_RULE",$Y$8="AND_YES",$Y$8="OR_YES"),OR(CI54="#FIELD",CI54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54)))),IF($Y$18="LOW_MU",MAX(Настройки!$B$14,$Y$16),IF($Y$18="NEUTRAL",Настройки!$B$15,IF($Y$18="IGNORE","IGNORE",IF(OR(BD54="#FIELD",CI54="#FIELD"),"Поле не найдено","Недостаточно данных")))),IF($Y$8="SIGMOID_INC",MAX(Настройки!$B$14,$Y$16+($Y$17-$Y$16)/(1+EXP(-$Y$12*(IF(ISNUMBER(BD54),BD54,0)-$Y$11)))),IF($Y$8="SIGMOID_DEC",MAX(Настройки!$B$14,$Y$16+($Y$17-$Y$16)/(1+EXP($Y$12*(IF(ISNUMBER(BD54),BD54,0)-$Y$11)))),IF($Y$8="TOP_PERCENT",IF((COUNTIF(INDEX(Данные!$A$7:$CV$106,0,MATCH($Y$9,Данные!$A$6:$CV$6,0)),"&gt;"&amp;IF(ISNUMBER(BD54),BD54,0))+COUNTIFS(INDEX(Данные!$A$7:$CV$106,0,MATCH($Y$9,Данные!$A$6:$CV$6,0)),IF(ISNUMBER(BD54),BD54,0),Данные!$A$7:$A$106,"&lt;"&amp;$A54)+1)/COUNT(INDEX(Данные!$A$7:$CV$106,0,MATCH($Y$9,Данные!$A$6:$CV$6,0)))&lt;=$Y$11,$Y$14,$Y$15),IF($Y$8="MANUAL_MU",MAX(Настройки!$B$14,MIN(1,IF(ISNUMBER(BD54),BD54,0))),IF($Y$8="COUNT_FLAG_RULE",IF(IF(ISNUMBER(BD54),BD54,0)&lt;=$Y$11,$Y$14,IF(IF(ISNUMBER(BD54),BD54,0)&gt;=$Y$12,$Y$15,IF(OR(LOWER(LEFT(CI54&amp;"",2))="да",CI54=1),$Y$13,$Y$15))),IF(OR(AND($Y$8="YES_NO",OR(LOWER(LEFT(BD54&amp;"",2))="да",BD54=1)),AND($Y$8="THRESHOLD_GE",IF(ISNUMBER(BD54),BD54,0)&gt;=$Y$11),AND($Y$8="THRESHOLD_GT",IF(ISNUMBER(BD54),BD54,0)&gt;$Y$11),AND($Y$8="THRESHOLD_LE",IF(ISNUMBER(BD54),BD54,0)&lt;=$Y$11),AND($Y$8="THRESHOLD_LT",IF(ISNUMBER(BD54),BD54,0)&lt;$Y$11),AND($Y$8="CHANGE_PCT_GE",IF(IF(ISNUMBER(CI54),CI54,0)=0,IF(ISNUMBER(BD54),BD54,0)&gt;0,(IF(ISNUMBER(BD54),BD54,0)-IF(ISNUMBER(CI54),CI54,0))/ABS(IF(ISNUMBER(CI54),CI54,0))&gt;=$Y$11)),AND($Y$8="CHANGE_ABS_GE",ABS(IF(ISNUMBER(BD54),BD54,0)-IF(ISNUMBER(CI54),CI54,0))&gt;=$Y$11),AND($Y$8="COUNT_LT",IF(ISNUMBER(BD54),BD54,0)&lt;$Y$11),AND($Y$8="COUNT_LE",IF(ISNUMBER(BD54),BD54,0)&lt;=$Y$11),AND($Y$8="AND_YES",OR(LOWER(LEFT(BD54&amp;"",2))="да",BD54=1),OR(LOWER(LEFT(CI54&amp;"",2))="да",CI54=1)),AND($Y$8="OR_YES",OR(OR(LOWER(LEFT(BD54&amp;"",2))="да",BD54=1),OR(LOWER(LEFT(CI54&amp;"",2))="да",CI54=1)))),$Y$14,$Y$15))))))))))</f>
        <v/>
      </c>
      <c r="Z54" s="70" t="str">
        <f>IF($A54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54="#FIELD",BE54="",AND(OR($Z$8="CHANGE_PCT_GE",$Z$8="CHANGE_ABS_GE",$Z$8="COUNT_FLAG_RULE",$Z$8="AND_YES",$Z$8="OR_YES"),OR(CJ54="#FIELD",CJ54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54)))),IF($Z$18="LOW_MU",MAX(Настройки!$B$14,$Z$16),IF($Z$18="NEUTRAL",Настройки!$B$15,IF($Z$18="IGNORE","IGNORE",IF(OR(BE54="#FIELD",CJ54="#FIELD"),"Поле не найдено","Недостаточно данных")))),IF($Z$8="SIGMOID_INC",MAX(Настройки!$B$14,$Z$16+($Z$17-$Z$16)/(1+EXP(-$Z$12*(IF(ISNUMBER(BE54),BE54,0)-$Z$11)))),IF($Z$8="SIGMOID_DEC",MAX(Настройки!$B$14,$Z$16+($Z$17-$Z$16)/(1+EXP($Z$12*(IF(ISNUMBER(BE54),BE54,0)-$Z$11)))),IF($Z$8="TOP_PERCENT",IF((COUNTIF(INDEX(Данные!$A$7:$CV$106,0,MATCH($Z$9,Данные!$A$6:$CV$6,0)),"&gt;"&amp;IF(ISNUMBER(BE54),BE54,0))+COUNTIFS(INDEX(Данные!$A$7:$CV$106,0,MATCH($Z$9,Данные!$A$6:$CV$6,0)),IF(ISNUMBER(BE54),BE54,0),Данные!$A$7:$A$106,"&lt;"&amp;$A54)+1)/COUNT(INDEX(Данные!$A$7:$CV$106,0,MATCH($Z$9,Данные!$A$6:$CV$6,0)))&lt;=$Z$11,$Z$14,$Z$15),IF($Z$8="MANUAL_MU",MAX(Настройки!$B$14,MIN(1,IF(ISNUMBER(BE54),BE54,0))),IF($Z$8="COUNT_FLAG_RULE",IF(IF(ISNUMBER(BE54),BE54,0)&lt;=$Z$11,$Z$14,IF(IF(ISNUMBER(BE54),BE54,0)&gt;=$Z$12,$Z$15,IF(OR(LOWER(LEFT(CJ54&amp;"",2))="да",CJ54=1),$Z$13,$Z$15))),IF(OR(AND($Z$8="YES_NO",OR(LOWER(LEFT(BE54&amp;"",2))="да",BE54=1)),AND($Z$8="THRESHOLD_GE",IF(ISNUMBER(BE54),BE54,0)&gt;=$Z$11),AND($Z$8="THRESHOLD_GT",IF(ISNUMBER(BE54),BE54,0)&gt;$Z$11),AND($Z$8="THRESHOLD_LE",IF(ISNUMBER(BE54),BE54,0)&lt;=$Z$11),AND($Z$8="THRESHOLD_LT",IF(ISNUMBER(BE54),BE54,0)&lt;$Z$11),AND($Z$8="CHANGE_PCT_GE",IF(IF(ISNUMBER(CJ54),CJ54,0)=0,IF(ISNUMBER(BE54),BE54,0)&gt;0,(IF(ISNUMBER(BE54),BE54,0)-IF(ISNUMBER(CJ54),CJ54,0))/ABS(IF(ISNUMBER(CJ54),CJ54,0))&gt;=$Z$11)),AND($Z$8="CHANGE_ABS_GE",ABS(IF(ISNUMBER(BE54),BE54,0)-IF(ISNUMBER(CJ54),CJ54,0))&gt;=$Z$11),AND($Z$8="COUNT_LT",IF(ISNUMBER(BE54),BE54,0)&lt;$Z$11),AND($Z$8="COUNT_LE",IF(ISNUMBER(BE54),BE54,0)&lt;=$Z$11),AND($Z$8="AND_YES",OR(LOWER(LEFT(BE54&amp;"",2))="да",BE54=1),OR(LOWER(LEFT(CJ54&amp;"",2))="да",CJ54=1)),AND($Z$8="OR_YES",OR(OR(LOWER(LEFT(BE54&amp;"",2))="да",BE54=1),OR(LOWER(LEFT(CJ54&amp;"",2))="да",CJ54=1)))),$Z$14,$Z$15))))))))))</f>
        <v/>
      </c>
      <c r="AA54" s="70" t="str">
        <f>IF($A54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54="#FIELD",BF54="",AND(OR($AA$8="CHANGE_PCT_GE",$AA$8="CHANGE_ABS_GE",$AA$8="COUNT_FLAG_RULE",$AA$8="AND_YES",$AA$8="OR_YES"),OR(CK54="#FIELD",CK54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54)))),IF($AA$18="LOW_MU",MAX(Настройки!$B$14,$AA$16),IF($AA$18="NEUTRAL",Настройки!$B$15,IF($AA$18="IGNORE","IGNORE",IF(OR(BF54="#FIELD",CK54="#FIELD"),"Поле не найдено","Недостаточно данных")))),IF($AA$8="SIGMOID_INC",MAX(Настройки!$B$14,$AA$16+($AA$17-$AA$16)/(1+EXP(-$AA$12*(IF(ISNUMBER(BF54),BF54,0)-$AA$11)))),IF($AA$8="SIGMOID_DEC",MAX(Настройки!$B$14,$AA$16+($AA$17-$AA$16)/(1+EXP($AA$12*(IF(ISNUMBER(BF54),BF54,0)-$AA$11)))),IF($AA$8="TOP_PERCENT",IF((COUNTIF(INDEX(Данные!$A$7:$CV$106,0,MATCH($AA$9,Данные!$A$6:$CV$6,0)),"&gt;"&amp;IF(ISNUMBER(BF54),BF54,0))+COUNTIFS(INDEX(Данные!$A$7:$CV$106,0,MATCH($AA$9,Данные!$A$6:$CV$6,0)),IF(ISNUMBER(BF54),BF54,0),Данные!$A$7:$A$106,"&lt;"&amp;$A54)+1)/COUNT(INDEX(Данные!$A$7:$CV$106,0,MATCH($AA$9,Данные!$A$6:$CV$6,0)))&lt;=$AA$11,$AA$14,$AA$15),IF($AA$8="MANUAL_MU",MAX(Настройки!$B$14,MIN(1,IF(ISNUMBER(BF54),BF54,0))),IF($AA$8="COUNT_FLAG_RULE",IF(IF(ISNUMBER(BF54),BF54,0)&lt;=$AA$11,$AA$14,IF(IF(ISNUMBER(BF54),BF54,0)&gt;=$AA$12,$AA$15,IF(OR(LOWER(LEFT(CK54&amp;"",2))="да",CK54=1),$AA$13,$AA$15))),IF(OR(AND($AA$8="YES_NO",OR(LOWER(LEFT(BF54&amp;"",2))="да",BF54=1)),AND($AA$8="THRESHOLD_GE",IF(ISNUMBER(BF54),BF54,0)&gt;=$AA$11),AND($AA$8="THRESHOLD_GT",IF(ISNUMBER(BF54),BF54,0)&gt;$AA$11),AND($AA$8="THRESHOLD_LE",IF(ISNUMBER(BF54),BF54,0)&lt;=$AA$11),AND($AA$8="THRESHOLD_LT",IF(ISNUMBER(BF54),BF54,0)&lt;$AA$11),AND($AA$8="CHANGE_PCT_GE",IF(IF(ISNUMBER(CK54),CK54,0)=0,IF(ISNUMBER(BF54),BF54,0)&gt;0,(IF(ISNUMBER(BF54),BF54,0)-IF(ISNUMBER(CK54),CK54,0))/ABS(IF(ISNUMBER(CK54),CK54,0))&gt;=$AA$11)),AND($AA$8="CHANGE_ABS_GE",ABS(IF(ISNUMBER(BF54),BF54,0)-IF(ISNUMBER(CK54),CK54,0))&gt;=$AA$11),AND($AA$8="COUNT_LT",IF(ISNUMBER(BF54),BF54,0)&lt;$AA$11),AND($AA$8="COUNT_LE",IF(ISNUMBER(BF54),BF54,0)&lt;=$AA$11),AND($AA$8="AND_YES",OR(LOWER(LEFT(BF54&amp;"",2))="да",BF54=1),OR(LOWER(LEFT(CK54&amp;"",2))="да",CK54=1)),AND($AA$8="OR_YES",OR(OR(LOWER(LEFT(BF54&amp;"",2))="да",BF54=1),OR(LOWER(LEFT(CK54&amp;"",2))="да",CK54=1)))),$AA$14,$AA$15))))))))))</f>
        <v/>
      </c>
      <c r="AB54" s="70" t="str">
        <f>IF($A54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54="#FIELD",BG54="",AND(OR($AB$8="CHANGE_PCT_GE",$AB$8="CHANGE_ABS_GE",$AB$8="COUNT_FLAG_RULE",$AB$8="AND_YES",$AB$8="OR_YES"),OR(CL54="#FIELD",CL54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54)))),IF($AB$18="LOW_MU",MAX(Настройки!$B$14,$AB$16),IF($AB$18="NEUTRAL",Настройки!$B$15,IF($AB$18="IGNORE","IGNORE",IF(OR(BG54="#FIELD",CL54="#FIELD"),"Поле не найдено","Недостаточно данных")))),IF($AB$8="SIGMOID_INC",MAX(Настройки!$B$14,$AB$16+($AB$17-$AB$16)/(1+EXP(-$AB$12*(IF(ISNUMBER(BG54),BG54,0)-$AB$11)))),IF($AB$8="SIGMOID_DEC",MAX(Настройки!$B$14,$AB$16+($AB$17-$AB$16)/(1+EXP($AB$12*(IF(ISNUMBER(BG54),BG54,0)-$AB$11)))),IF($AB$8="TOP_PERCENT",IF((COUNTIF(INDEX(Данные!$A$7:$CV$106,0,MATCH($AB$9,Данные!$A$6:$CV$6,0)),"&gt;"&amp;IF(ISNUMBER(BG54),BG54,0))+COUNTIFS(INDEX(Данные!$A$7:$CV$106,0,MATCH($AB$9,Данные!$A$6:$CV$6,0)),IF(ISNUMBER(BG54),BG54,0),Данные!$A$7:$A$106,"&lt;"&amp;$A54)+1)/COUNT(INDEX(Данные!$A$7:$CV$106,0,MATCH($AB$9,Данные!$A$6:$CV$6,0)))&lt;=$AB$11,$AB$14,$AB$15),IF($AB$8="MANUAL_MU",MAX(Настройки!$B$14,MIN(1,IF(ISNUMBER(BG54),BG54,0))),IF($AB$8="COUNT_FLAG_RULE",IF(IF(ISNUMBER(BG54),BG54,0)&lt;=$AB$11,$AB$14,IF(IF(ISNUMBER(BG54),BG54,0)&gt;=$AB$12,$AB$15,IF(OR(LOWER(LEFT(CL54&amp;"",2))="да",CL54=1),$AB$13,$AB$15))),IF(OR(AND($AB$8="YES_NO",OR(LOWER(LEFT(BG54&amp;"",2))="да",BG54=1)),AND($AB$8="THRESHOLD_GE",IF(ISNUMBER(BG54),BG54,0)&gt;=$AB$11),AND($AB$8="THRESHOLD_GT",IF(ISNUMBER(BG54),BG54,0)&gt;$AB$11),AND($AB$8="THRESHOLD_LE",IF(ISNUMBER(BG54),BG54,0)&lt;=$AB$11),AND($AB$8="THRESHOLD_LT",IF(ISNUMBER(BG54),BG54,0)&lt;$AB$11),AND($AB$8="CHANGE_PCT_GE",IF(IF(ISNUMBER(CL54),CL54,0)=0,IF(ISNUMBER(BG54),BG54,0)&gt;0,(IF(ISNUMBER(BG54),BG54,0)-IF(ISNUMBER(CL54),CL54,0))/ABS(IF(ISNUMBER(CL54),CL54,0))&gt;=$AB$11)),AND($AB$8="CHANGE_ABS_GE",ABS(IF(ISNUMBER(BG54),BG54,0)-IF(ISNUMBER(CL54),CL54,0))&gt;=$AB$11),AND($AB$8="COUNT_LT",IF(ISNUMBER(BG54),BG54,0)&lt;$AB$11),AND($AB$8="COUNT_LE",IF(ISNUMBER(BG54),BG54,0)&lt;=$AB$11),AND($AB$8="AND_YES",OR(LOWER(LEFT(BG54&amp;"",2))="да",BG54=1),OR(LOWER(LEFT(CL54&amp;"",2))="да",CL54=1)),AND($AB$8="OR_YES",OR(OR(LOWER(LEFT(BG54&amp;"",2))="да",BG54=1),OR(LOWER(LEFT(CL54&amp;"",2))="да",CL54=1)))),$AB$14,$AB$15))))))))))</f>
        <v/>
      </c>
      <c r="AC54" s="70" t="str">
        <f>IF($A54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54="#FIELD",BH54="",AND(OR($AC$8="CHANGE_PCT_GE",$AC$8="CHANGE_ABS_GE",$AC$8="COUNT_FLAG_RULE",$AC$8="AND_YES",$AC$8="OR_YES"),OR(CM54="#FIELD",CM54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54)))),IF($AC$18="LOW_MU",MAX(Настройки!$B$14,$AC$16),IF($AC$18="NEUTRAL",Настройки!$B$15,IF($AC$18="IGNORE","IGNORE",IF(OR(BH54="#FIELD",CM54="#FIELD"),"Поле не найдено","Недостаточно данных")))),IF($AC$8="SIGMOID_INC",MAX(Настройки!$B$14,$AC$16+($AC$17-$AC$16)/(1+EXP(-$AC$12*(IF(ISNUMBER(BH54),BH54,0)-$AC$11)))),IF($AC$8="SIGMOID_DEC",MAX(Настройки!$B$14,$AC$16+($AC$17-$AC$16)/(1+EXP($AC$12*(IF(ISNUMBER(BH54),BH54,0)-$AC$11)))),IF($AC$8="TOP_PERCENT",IF((COUNTIF(INDEX(Данные!$A$7:$CV$106,0,MATCH($AC$9,Данные!$A$6:$CV$6,0)),"&gt;"&amp;IF(ISNUMBER(BH54),BH54,0))+COUNTIFS(INDEX(Данные!$A$7:$CV$106,0,MATCH($AC$9,Данные!$A$6:$CV$6,0)),IF(ISNUMBER(BH54),BH54,0),Данные!$A$7:$A$106,"&lt;"&amp;$A54)+1)/COUNT(INDEX(Данные!$A$7:$CV$106,0,MATCH($AC$9,Данные!$A$6:$CV$6,0)))&lt;=$AC$11,$AC$14,$AC$15),IF($AC$8="MANUAL_MU",MAX(Настройки!$B$14,MIN(1,IF(ISNUMBER(BH54),BH54,0))),IF($AC$8="COUNT_FLAG_RULE",IF(IF(ISNUMBER(BH54),BH54,0)&lt;=$AC$11,$AC$14,IF(IF(ISNUMBER(BH54),BH54,0)&gt;=$AC$12,$AC$15,IF(OR(LOWER(LEFT(CM54&amp;"",2))="да",CM54=1),$AC$13,$AC$15))),IF(OR(AND($AC$8="YES_NO",OR(LOWER(LEFT(BH54&amp;"",2))="да",BH54=1)),AND($AC$8="THRESHOLD_GE",IF(ISNUMBER(BH54),BH54,0)&gt;=$AC$11),AND($AC$8="THRESHOLD_GT",IF(ISNUMBER(BH54),BH54,0)&gt;$AC$11),AND($AC$8="THRESHOLD_LE",IF(ISNUMBER(BH54),BH54,0)&lt;=$AC$11),AND($AC$8="THRESHOLD_LT",IF(ISNUMBER(BH54),BH54,0)&lt;$AC$11),AND($AC$8="CHANGE_PCT_GE",IF(IF(ISNUMBER(CM54),CM54,0)=0,IF(ISNUMBER(BH54),BH54,0)&gt;0,(IF(ISNUMBER(BH54),BH54,0)-IF(ISNUMBER(CM54),CM54,0))/ABS(IF(ISNUMBER(CM54),CM54,0))&gt;=$AC$11)),AND($AC$8="CHANGE_ABS_GE",ABS(IF(ISNUMBER(BH54),BH54,0)-IF(ISNUMBER(CM54),CM54,0))&gt;=$AC$11),AND($AC$8="COUNT_LT",IF(ISNUMBER(BH54),BH54,0)&lt;$AC$11),AND($AC$8="COUNT_LE",IF(ISNUMBER(BH54),BH54,0)&lt;=$AC$11),AND($AC$8="AND_YES",OR(LOWER(LEFT(BH54&amp;"",2))="да",BH54=1),OR(LOWER(LEFT(CM54&amp;"",2))="да",CM54=1)),AND($AC$8="OR_YES",OR(OR(LOWER(LEFT(BH54&amp;"",2))="да",BH54=1),OR(LOWER(LEFT(CM54&amp;"",2))="да",CM54=1)))),$AC$14,$AC$15))))))))))</f>
        <v/>
      </c>
      <c r="AD54" s="70" t="str">
        <f>IF($A54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54="#FIELD",BI54="",AND(OR($AD$8="CHANGE_PCT_GE",$AD$8="CHANGE_ABS_GE",$AD$8="COUNT_FLAG_RULE",$AD$8="AND_YES",$AD$8="OR_YES"),OR(CN54="#FIELD",CN54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54)))),IF($AD$18="LOW_MU",MAX(Настройки!$B$14,$AD$16),IF($AD$18="NEUTRAL",Настройки!$B$15,IF($AD$18="IGNORE","IGNORE",IF(OR(BI54="#FIELD",CN54="#FIELD"),"Поле не найдено","Недостаточно данных")))),IF($AD$8="SIGMOID_INC",MAX(Настройки!$B$14,$AD$16+($AD$17-$AD$16)/(1+EXP(-$AD$12*(IF(ISNUMBER(BI54),BI54,0)-$AD$11)))),IF($AD$8="SIGMOID_DEC",MAX(Настройки!$B$14,$AD$16+($AD$17-$AD$16)/(1+EXP($AD$12*(IF(ISNUMBER(BI54),BI54,0)-$AD$11)))),IF($AD$8="TOP_PERCENT",IF((COUNTIF(INDEX(Данные!$A$7:$CV$106,0,MATCH($AD$9,Данные!$A$6:$CV$6,0)),"&gt;"&amp;IF(ISNUMBER(BI54),BI54,0))+COUNTIFS(INDEX(Данные!$A$7:$CV$106,0,MATCH($AD$9,Данные!$A$6:$CV$6,0)),IF(ISNUMBER(BI54),BI54,0),Данные!$A$7:$A$106,"&lt;"&amp;$A54)+1)/COUNT(INDEX(Данные!$A$7:$CV$106,0,MATCH($AD$9,Данные!$A$6:$CV$6,0)))&lt;=$AD$11,$AD$14,$AD$15),IF($AD$8="MANUAL_MU",MAX(Настройки!$B$14,MIN(1,IF(ISNUMBER(BI54),BI54,0))),IF($AD$8="COUNT_FLAG_RULE",IF(IF(ISNUMBER(BI54),BI54,0)&lt;=$AD$11,$AD$14,IF(IF(ISNUMBER(BI54),BI54,0)&gt;=$AD$12,$AD$15,IF(OR(LOWER(LEFT(CN54&amp;"",2))="да",CN54=1),$AD$13,$AD$15))),IF(OR(AND($AD$8="YES_NO",OR(LOWER(LEFT(BI54&amp;"",2))="да",BI54=1)),AND($AD$8="THRESHOLD_GE",IF(ISNUMBER(BI54),BI54,0)&gt;=$AD$11),AND($AD$8="THRESHOLD_GT",IF(ISNUMBER(BI54),BI54,0)&gt;$AD$11),AND($AD$8="THRESHOLD_LE",IF(ISNUMBER(BI54),BI54,0)&lt;=$AD$11),AND($AD$8="THRESHOLD_LT",IF(ISNUMBER(BI54),BI54,0)&lt;$AD$11),AND($AD$8="CHANGE_PCT_GE",IF(IF(ISNUMBER(CN54),CN54,0)=0,IF(ISNUMBER(BI54),BI54,0)&gt;0,(IF(ISNUMBER(BI54),BI54,0)-IF(ISNUMBER(CN54),CN54,0))/ABS(IF(ISNUMBER(CN54),CN54,0))&gt;=$AD$11)),AND($AD$8="CHANGE_ABS_GE",ABS(IF(ISNUMBER(BI54),BI54,0)-IF(ISNUMBER(CN54),CN54,0))&gt;=$AD$11),AND($AD$8="COUNT_LT",IF(ISNUMBER(BI54),BI54,0)&lt;$AD$11),AND($AD$8="COUNT_LE",IF(ISNUMBER(BI54),BI54,0)&lt;=$AD$11),AND($AD$8="AND_YES",OR(LOWER(LEFT(BI54&amp;"",2))="да",BI54=1),OR(LOWER(LEFT(CN54&amp;"",2))="да",CN54=1)),AND($AD$8="OR_YES",OR(OR(LOWER(LEFT(BI54&amp;"",2))="да",BI54=1),OR(LOWER(LEFT(CN54&amp;"",2))="да",CN54=1)))),$AD$14,$AD$15))))))))))</f>
        <v/>
      </c>
      <c r="AE54" s="71" t="str">
        <f>IF($A54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54="#FIELD",BJ54="",AND(OR($AE$8="CHANGE_PCT_GE",$AE$8="CHANGE_ABS_GE",$AE$8="COUNT_FLAG_RULE",$AE$8="AND_YES",$AE$8="OR_YES"),OR(CO54="#FIELD",CO54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54)))),IF($AE$18="LOW_MU",MAX(Настройки!$B$14,$AE$16),IF($AE$18="NEUTRAL",Настройки!$B$15,IF($AE$18="IGNORE","IGNORE",IF(OR(BJ54="#FIELD",CO54="#FIELD"),"Поле не найдено","Недостаточно данных")))),IF($AE$8="SIGMOID_INC",MAX(Настройки!$B$14,$AE$16+($AE$17-$AE$16)/(1+EXP(-$AE$12*(IF(ISNUMBER(BJ54),BJ54,0)-$AE$11)))),IF($AE$8="SIGMOID_DEC",MAX(Настройки!$B$14,$AE$16+($AE$17-$AE$16)/(1+EXP($AE$12*(IF(ISNUMBER(BJ54),BJ54,0)-$AE$11)))),IF($AE$8="TOP_PERCENT",IF((COUNTIF(INDEX(Данные!$A$7:$CV$106,0,MATCH($AE$9,Данные!$A$6:$CV$6,0)),"&gt;"&amp;IF(ISNUMBER(BJ54),BJ54,0))+COUNTIFS(INDEX(Данные!$A$7:$CV$106,0,MATCH($AE$9,Данные!$A$6:$CV$6,0)),IF(ISNUMBER(BJ54),BJ54,0),Данные!$A$7:$A$106,"&lt;"&amp;$A54)+1)/COUNT(INDEX(Данные!$A$7:$CV$106,0,MATCH($AE$9,Данные!$A$6:$CV$6,0)))&lt;=$AE$11,$AE$14,$AE$15),IF($AE$8="MANUAL_MU",MAX(Настройки!$B$14,MIN(1,IF(ISNUMBER(BJ54),BJ54,0))),IF($AE$8="COUNT_FLAG_RULE",IF(IF(ISNUMBER(BJ54),BJ54,0)&lt;=$AE$11,$AE$14,IF(IF(ISNUMBER(BJ54),BJ54,0)&gt;=$AE$12,$AE$15,IF(OR(LOWER(LEFT(CO54&amp;"",2))="да",CO54=1),$AE$13,$AE$15))),IF(OR(AND($AE$8="YES_NO",OR(LOWER(LEFT(BJ54&amp;"",2))="да",BJ54=1)),AND($AE$8="THRESHOLD_GE",IF(ISNUMBER(BJ54),BJ54,0)&gt;=$AE$11),AND($AE$8="THRESHOLD_GT",IF(ISNUMBER(BJ54),BJ54,0)&gt;$AE$11),AND($AE$8="THRESHOLD_LE",IF(ISNUMBER(BJ54),BJ54,0)&lt;=$AE$11),AND($AE$8="THRESHOLD_LT",IF(ISNUMBER(BJ54),BJ54,0)&lt;$AE$11),AND($AE$8="CHANGE_PCT_GE",IF(IF(ISNUMBER(CO54),CO54,0)=0,IF(ISNUMBER(BJ54),BJ54,0)&gt;0,(IF(ISNUMBER(BJ54),BJ54,0)-IF(ISNUMBER(CO54),CO54,0))/ABS(IF(ISNUMBER(CO54),CO54,0))&gt;=$AE$11)),AND($AE$8="CHANGE_ABS_GE",ABS(IF(ISNUMBER(BJ54),BJ54,0)-IF(ISNUMBER(CO54),CO54,0))&gt;=$AE$11),AND($AE$8="COUNT_LT",IF(ISNUMBER(BJ54),BJ54,0)&lt;$AE$11),AND($AE$8="COUNT_LE",IF(ISNUMBER(BJ54),BJ54,0)&lt;=$AE$11),AND($AE$8="AND_YES",OR(LOWER(LEFT(BJ54&amp;"",2))="да",BJ54=1),OR(LOWER(LEFT(CO54&amp;"",2))="да",CO54=1)),AND($AE$8="OR_YES",OR(OR(LOWER(LEFT(BJ54&amp;"",2))="да",BJ54=1),OR(LOWER(LEFT(CO54&amp;"",2))="да",CO54=1)))),$AE$14,$AE$15))))))))))</f>
        <v/>
      </c>
      <c r="AF54" s="75"/>
      <c r="AG54" s="76" t="str">
        <f>IF($A54="","",IF($B$4&lt;&gt;"Да","",IF($B$9="","",IF(COUNTIF(Данные!$A$6:$CV$6,$B$9)=0,"#FIELD",INDEX(Данные!$A$7:$CV$106,ROW()-19,MATCH($B$9,Данные!$A$6:$CV$6,0))))))</f>
        <v/>
      </c>
      <c r="AH54" s="76" t="str">
        <f>IF($A54="","",IF($C$4&lt;&gt;"Да","",IF($C$9="","",IF(COUNTIF(Данные!$A$6:$CV$6,$C$9)=0,"#FIELD",INDEX(Данные!$A$7:$CV$106,ROW()-19,MATCH($C$9,Данные!$A$6:$CV$6,0))))))</f>
        <v/>
      </c>
      <c r="AI54" s="76" t="str">
        <f>IF($A54="","",IF($D$4&lt;&gt;"Да","",IF($D$9="","",IF(COUNTIF(Данные!$A$6:$CV$6,$D$9)=0,"#FIELD",INDEX(Данные!$A$7:$CV$106,ROW()-19,MATCH($D$9,Данные!$A$6:$CV$6,0))))))</f>
        <v/>
      </c>
      <c r="AJ54" s="76" t="str">
        <f>IF($A54="","",IF($E$4&lt;&gt;"Да","",IF($E$9="","",IF(COUNTIF(Данные!$A$6:$CV$6,$E$9)=0,"#FIELD",INDEX(Данные!$A$7:$CV$106,ROW()-19,MATCH($E$9,Данные!$A$6:$CV$6,0))))))</f>
        <v/>
      </c>
      <c r="AK54" s="76" t="str">
        <f>IF($A54="","",IF($F$4&lt;&gt;"Да","",IF($F$9="","",IF(COUNTIF(Данные!$A$6:$CV$6,$F$9)=0,"#FIELD",INDEX(Данные!$A$7:$CV$106,ROW()-19,MATCH($F$9,Данные!$A$6:$CV$6,0))))))</f>
        <v/>
      </c>
      <c r="AL54" s="76" t="str">
        <f>IF($A54="","",IF($G$4&lt;&gt;"Да","",IF($G$9="","",IF(COUNTIF(Данные!$A$6:$CV$6,$G$9)=0,"#FIELD",INDEX(Данные!$A$7:$CV$106,ROW()-19,MATCH($G$9,Данные!$A$6:$CV$6,0))))))</f>
        <v/>
      </c>
      <c r="AM54" s="76" t="str">
        <f>IF($A54="","",IF($H$4&lt;&gt;"Да","",IF($H$9="","",IF(COUNTIF(Данные!$A$6:$CV$6,$H$9)=0,"#FIELD",INDEX(Данные!$A$7:$CV$106,ROW()-19,MATCH($H$9,Данные!$A$6:$CV$6,0))))))</f>
        <v/>
      </c>
      <c r="AN54" s="76" t="str">
        <f>IF($A54="","",IF($I$4&lt;&gt;"Да","",IF($I$9="","",IF(COUNTIF(Данные!$A$6:$CV$6,$I$9)=0,"#FIELD",INDEX(Данные!$A$7:$CV$106,ROW()-19,MATCH($I$9,Данные!$A$6:$CV$6,0))))))</f>
        <v/>
      </c>
      <c r="AO54" s="76" t="str">
        <f>IF($A54="","",IF($J$4&lt;&gt;"Да","",IF($J$9="","",IF(COUNTIF(Данные!$A$6:$CV$6,$J$9)=0,"#FIELD",INDEX(Данные!$A$7:$CV$106,ROW()-19,MATCH($J$9,Данные!$A$6:$CV$6,0))))))</f>
        <v/>
      </c>
      <c r="AP54" s="76" t="str">
        <f>IF($A54="","",IF($K$4&lt;&gt;"Да","",IF($K$9="","",IF(COUNTIF(Данные!$A$6:$CV$6,$K$9)=0,"#FIELD",INDEX(Данные!$A$7:$CV$106,ROW()-19,MATCH($K$9,Данные!$A$6:$CV$6,0))))))</f>
        <v/>
      </c>
      <c r="AQ54" s="76" t="str">
        <f>IF($A54="","",IF($L$4&lt;&gt;"Да","",IF($L$9="","",IF(COUNTIF(Данные!$A$6:$CV$6,$L$9)=0,"#FIELD",INDEX(Данные!$A$7:$CV$106,ROW()-19,MATCH($L$9,Данные!$A$6:$CV$6,0))))))</f>
        <v/>
      </c>
      <c r="AR54" s="76" t="str">
        <f>IF($A54="","",IF($M$4&lt;&gt;"Да","",IF($M$9="","",IF(COUNTIF(Данные!$A$6:$CV$6,$M$9)=0,"#FIELD",INDEX(Данные!$A$7:$CV$106,ROW()-19,MATCH($M$9,Данные!$A$6:$CV$6,0))))))</f>
        <v/>
      </c>
      <c r="AS54" s="76" t="str">
        <f>IF($A54="","",IF($N$4&lt;&gt;"Да","",IF($N$9="","",IF(COUNTIF(Данные!$A$6:$CV$6,$N$9)=0,"#FIELD",INDEX(Данные!$A$7:$CV$106,ROW()-19,MATCH($N$9,Данные!$A$6:$CV$6,0))))))</f>
        <v/>
      </c>
      <c r="AT54" s="76" t="str">
        <f>IF($A54="","",IF($O$4&lt;&gt;"Да","",IF($O$9="","",IF(COUNTIF(Данные!$A$6:$CV$6,$O$9)=0,"#FIELD",INDEX(Данные!$A$7:$CV$106,ROW()-19,MATCH($O$9,Данные!$A$6:$CV$6,0))))))</f>
        <v/>
      </c>
      <c r="AU54" s="76" t="str">
        <f>IF($A54="","",IF($P$4&lt;&gt;"Да","",IF($P$9="","",IF(COUNTIF(Данные!$A$6:$CV$6,$P$9)=0,"#FIELD",INDEX(Данные!$A$7:$CV$106,ROW()-19,MATCH($P$9,Данные!$A$6:$CV$6,0))))))</f>
        <v/>
      </c>
      <c r="AV54" s="76" t="str">
        <f>IF($A54="","",IF($Q$4&lt;&gt;"Да","",IF($Q$9="","",IF(COUNTIF(Данные!$A$6:$CV$6,$Q$9)=0,"#FIELD",INDEX(Данные!$A$7:$CV$106,ROW()-19,MATCH($Q$9,Данные!$A$6:$CV$6,0))))))</f>
        <v/>
      </c>
      <c r="AW54" s="76" t="str">
        <f>IF($A54="","",IF($R$4&lt;&gt;"Да","",IF($R$9="","",IF(COUNTIF(Данные!$A$6:$CV$6,$R$9)=0,"#FIELD",INDEX(Данные!$A$7:$CV$106,ROW()-19,MATCH($R$9,Данные!$A$6:$CV$6,0))))))</f>
        <v/>
      </c>
      <c r="AX54" s="76" t="str">
        <f>IF($A54="","",IF($S$4&lt;&gt;"Да","",IF($S$9="","",IF(COUNTIF(Данные!$A$6:$CV$6,$S$9)=0,"#FIELD",INDEX(Данные!$A$7:$CV$106,ROW()-19,MATCH($S$9,Данные!$A$6:$CV$6,0))))))</f>
        <v/>
      </c>
      <c r="AY54" s="76" t="str">
        <f>IF($A54="","",IF($T$4&lt;&gt;"Да","",IF($T$9="","",IF(COUNTIF(Данные!$A$6:$CV$6,$T$9)=0,"#FIELD",INDEX(Данные!$A$7:$CV$106,ROW()-19,MATCH($T$9,Данные!$A$6:$CV$6,0))))))</f>
        <v/>
      </c>
      <c r="AZ54" s="76" t="str">
        <f>IF($A54="","",IF($U$4&lt;&gt;"Да","",IF($U$9="","",IF(COUNTIF(Данные!$A$6:$CV$6,$U$9)=0,"#FIELD",INDEX(Данные!$A$7:$CV$106,ROW()-19,MATCH($U$9,Данные!$A$6:$CV$6,0))))))</f>
        <v/>
      </c>
      <c r="BA54" s="76" t="str">
        <f>IF($A54="","",IF($V$4&lt;&gt;"Да","",IF($V$9="","",IF(COUNTIF(Данные!$A$6:$CV$6,$V$9)=0,"#FIELD",INDEX(Данные!$A$7:$CV$106,ROW()-19,MATCH($V$9,Данные!$A$6:$CV$6,0))))))</f>
        <v/>
      </c>
      <c r="BB54" s="76" t="str">
        <f>IF($A54="","",IF($W$4&lt;&gt;"Да","",IF($W$9="","",IF(COUNTIF(Данные!$A$6:$CV$6,$W$9)=0,"#FIELD",INDEX(Данные!$A$7:$CV$106,ROW()-19,MATCH($W$9,Данные!$A$6:$CV$6,0))))))</f>
        <v/>
      </c>
      <c r="BC54" s="76" t="str">
        <f>IF($A54="","",IF($X$4&lt;&gt;"Да","",IF($X$9="","",IF(COUNTIF(Данные!$A$6:$CV$6,$X$9)=0,"#FIELD",INDEX(Данные!$A$7:$CV$106,ROW()-19,MATCH($X$9,Данные!$A$6:$CV$6,0))))))</f>
        <v/>
      </c>
      <c r="BD54" s="76" t="str">
        <f>IF($A54="","",IF($Y$4&lt;&gt;"Да","",IF($Y$9="","",IF(COUNTIF(Данные!$A$6:$CV$6,$Y$9)=0,"#FIELD",INDEX(Данные!$A$7:$CV$106,ROW()-19,MATCH($Y$9,Данные!$A$6:$CV$6,0))))))</f>
        <v/>
      </c>
      <c r="BE54" s="76" t="str">
        <f>IF($A54="","",IF($Z$4&lt;&gt;"Да","",IF($Z$9="","",IF(COUNTIF(Данные!$A$6:$CV$6,$Z$9)=0,"#FIELD",INDEX(Данные!$A$7:$CV$106,ROW()-19,MATCH($Z$9,Данные!$A$6:$CV$6,0))))))</f>
        <v/>
      </c>
      <c r="BF54" s="76" t="str">
        <f>IF($A54="","",IF($AA$4&lt;&gt;"Да","",IF($AA$9="","",IF(COUNTIF(Данные!$A$6:$CV$6,$AA$9)=0,"#FIELD",INDEX(Данные!$A$7:$CV$106,ROW()-19,MATCH($AA$9,Данные!$A$6:$CV$6,0))))))</f>
        <v/>
      </c>
      <c r="BG54" s="76" t="str">
        <f>IF($A54="","",IF($AB$4&lt;&gt;"Да","",IF($AB$9="","",IF(COUNTIF(Данные!$A$6:$CV$6,$AB$9)=0,"#FIELD",INDEX(Данные!$A$7:$CV$106,ROW()-19,MATCH($AB$9,Данные!$A$6:$CV$6,0))))))</f>
        <v/>
      </c>
      <c r="BH54" s="76" t="str">
        <f>IF($A54="","",IF($AC$4&lt;&gt;"Да","",IF($AC$9="","",IF(COUNTIF(Данные!$A$6:$CV$6,$AC$9)=0,"#FIELD",INDEX(Данные!$A$7:$CV$106,ROW()-19,MATCH($AC$9,Данные!$A$6:$CV$6,0))))))</f>
        <v/>
      </c>
      <c r="BI54" s="76" t="str">
        <f>IF($A54="","",IF($AD$4&lt;&gt;"Да","",IF($AD$9="","",IF(COUNTIF(Данные!$A$6:$CV$6,$AD$9)=0,"#FIELD",INDEX(Данные!$A$7:$CV$106,ROW()-19,MATCH($AD$9,Данные!$A$6:$CV$6,0))))))</f>
        <v/>
      </c>
      <c r="BJ54" s="76" t="str">
        <f>IF($A54="","",IF($AE$4&lt;&gt;"Да","",IF($AE$9="","",IF(COUNTIF(Данные!$A$6:$CV$6,$AE$9)=0,"#FIELD",INDEX(Данные!$A$7:$CV$106,ROW()-19,MATCH($AE$9,Данные!$A$6:$CV$6,0))))))</f>
        <v/>
      </c>
      <c r="BK54" s="76"/>
      <c r="BL54" s="76" t="str">
        <f>IF($A54="","",IF($B$4&lt;&gt;"Да","",IF($B$10="","",IF(COUNTIF(Данные!$A$6:$CV$6,$B$10)=0,"#FIELD",INDEX(Данные!$A$7:$CV$106,ROW()-19,MATCH($B$10,Данные!$A$6:$CV$6,0))))))</f>
        <v/>
      </c>
      <c r="BM54" s="76" t="str">
        <f>IF($A54="","",IF($C$4&lt;&gt;"Да","",IF($C$10="","",IF(COUNTIF(Данные!$A$6:$CV$6,$C$10)=0,"#FIELD",INDEX(Данные!$A$7:$CV$106,ROW()-19,MATCH($C$10,Данные!$A$6:$CV$6,0))))))</f>
        <v/>
      </c>
      <c r="BN54" s="76" t="str">
        <f>IF($A54="","",IF($D$4&lt;&gt;"Да","",IF($D$10="","",IF(COUNTIF(Данные!$A$6:$CV$6,$D$10)=0,"#FIELD",INDEX(Данные!$A$7:$CV$106,ROW()-19,MATCH($D$10,Данные!$A$6:$CV$6,0))))))</f>
        <v/>
      </c>
      <c r="BO54" s="76" t="str">
        <f>IF($A54="","",IF($E$4&lt;&gt;"Да","",IF($E$10="","",IF(COUNTIF(Данные!$A$6:$CV$6,$E$10)=0,"#FIELD",INDEX(Данные!$A$7:$CV$106,ROW()-19,MATCH($E$10,Данные!$A$6:$CV$6,0))))))</f>
        <v/>
      </c>
      <c r="BP54" s="76" t="str">
        <f>IF($A54="","",IF($F$4&lt;&gt;"Да","",IF($F$10="","",IF(COUNTIF(Данные!$A$6:$CV$6,$F$10)=0,"#FIELD",INDEX(Данные!$A$7:$CV$106,ROW()-19,MATCH($F$10,Данные!$A$6:$CV$6,0))))))</f>
        <v/>
      </c>
      <c r="BQ54" s="76" t="str">
        <f>IF($A54="","",IF($G$4&lt;&gt;"Да","",IF($G$10="","",IF(COUNTIF(Данные!$A$6:$CV$6,$G$10)=0,"#FIELD",INDEX(Данные!$A$7:$CV$106,ROW()-19,MATCH($G$10,Данные!$A$6:$CV$6,0))))))</f>
        <v/>
      </c>
      <c r="BR54" s="76" t="str">
        <f>IF($A54="","",IF($H$4&lt;&gt;"Да","",IF($H$10="","",IF(COUNTIF(Данные!$A$6:$CV$6,$H$10)=0,"#FIELD",INDEX(Данные!$A$7:$CV$106,ROW()-19,MATCH($H$10,Данные!$A$6:$CV$6,0))))))</f>
        <v/>
      </c>
      <c r="BS54" s="76" t="str">
        <f>IF($A54="","",IF($I$4&lt;&gt;"Да","",IF($I$10="","",IF(COUNTIF(Данные!$A$6:$CV$6,$I$10)=0,"#FIELD",INDEX(Данные!$A$7:$CV$106,ROW()-19,MATCH($I$10,Данные!$A$6:$CV$6,0))))))</f>
        <v/>
      </c>
      <c r="BT54" s="76" t="str">
        <f>IF($A54="","",IF($J$4&lt;&gt;"Да","",IF($J$10="","",IF(COUNTIF(Данные!$A$6:$CV$6,$J$10)=0,"#FIELD",INDEX(Данные!$A$7:$CV$106,ROW()-19,MATCH($J$10,Данные!$A$6:$CV$6,0))))))</f>
        <v/>
      </c>
      <c r="BU54" s="76" t="str">
        <f>IF($A54="","",IF($K$4&lt;&gt;"Да","",IF($K$10="","",IF(COUNTIF(Данные!$A$6:$CV$6,$K$10)=0,"#FIELD",INDEX(Данные!$A$7:$CV$106,ROW()-19,MATCH($K$10,Данные!$A$6:$CV$6,0))))))</f>
        <v/>
      </c>
      <c r="BV54" s="76" t="str">
        <f>IF($A54="","",IF($L$4&lt;&gt;"Да","",IF($L$10="","",IF(COUNTIF(Данные!$A$6:$CV$6,$L$10)=0,"#FIELD",INDEX(Данные!$A$7:$CV$106,ROW()-19,MATCH($L$10,Данные!$A$6:$CV$6,0))))))</f>
        <v/>
      </c>
      <c r="BW54" s="76" t="str">
        <f>IF($A54="","",IF($M$4&lt;&gt;"Да","",IF($M$10="","",IF(COUNTIF(Данные!$A$6:$CV$6,$M$10)=0,"#FIELD",INDEX(Данные!$A$7:$CV$106,ROW()-19,MATCH($M$10,Данные!$A$6:$CV$6,0))))))</f>
        <v/>
      </c>
      <c r="BX54" s="76" t="str">
        <f>IF($A54="","",IF($N$4&lt;&gt;"Да","",IF($N$10="","",IF(COUNTIF(Данные!$A$6:$CV$6,$N$10)=0,"#FIELD",INDEX(Данные!$A$7:$CV$106,ROW()-19,MATCH($N$10,Данные!$A$6:$CV$6,0))))))</f>
        <v/>
      </c>
      <c r="BY54" s="76" t="str">
        <f>IF($A54="","",IF($O$4&lt;&gt;"Да","",IF($O$10="","",IF(COUNTIF(Данные!$A$6:$CV$6,$O$10)=0,"#FIELD",INDEX(Данные!$A$7:$CV$106,ROW()-19,MATCH($O$10,Данные!$A$6:$CV$6,0))))))</f>
        <v/>
      </c>
      <c r="BZ54" s="76" t="str">
        <f>IF($A54="","",IF($P$4&lt;&gt;"Да","",IF($P$10="","",IF(COUNTIF(Данные!$A$6:$CV$6,$P$10)=0,"#FIELD",INDEX(Данные!$A$7:$CV$106,ROW()-19,MATCH($P$10,Данные!$A$6:$CV$6,0))))))</f>
        <v/>
      </c>
      <c r="CA54" s="76" t="str">
        <f>IF($A54="","",IF($Q$4&lt;&gt;"Да","",IF($Q$10="","",IF(COUNTIF(Данные!$A$6:$CV$6,$Q$10)=0,"#FIELD",INDEX(Данные!$A$7:$CV$106,ROW()-19,MATCH($Q$10,Данные!$A$6:$CV$6,0))))))</f>
        <v/>
      </c>
      <c r="CB54" s="76" t="str">
        <f>IF($A54="","",IF($R$4&lt;&gt;"Да","",IF($R$10="","",IF(COUNTIF(Данные!$A$6:$CV$6,$R$10)=0,"#FIELD",INDEX(Данные!$A$7:$CV$106,ROW()-19,MATCH($R$10,Данные!$A$6:$CV$6,0))))))</f>
        <v/>
      </c>
      <c r="CC54" s="76" t="str">
        <f>IF($A54="","",IF($S$4&lt;&gt;"Да","",IF($S$10="","",IF(COUNTIF(Данные!$A$6:$CV$6,$S$10)=0,"#FIELD",INDEX(Данные!$A$7:$CV$106,ROW()-19,MATCH($S$10,Данные!$A$6:$CV$6,0))))))</f>
        <v/>
      </c>
      <c r="CD54" s="76" t="str">
        <f>IF($A54="","",IF($T$4&lt;&gt;"Да","",IF($T$10="","",IF(COUNTIF(Данные!$A$6:$CV$6,$T$10)=0,"#FIELD",INDEX(Данные!$A$7:$CV$106,ROW()-19,MATCH($T$10,Данные!$A$6:$CV$6,0))))))</f>
        <v/>
      </c>
      <c r="CE54" s="76" t="str">
        <f>IF($A54="","",IF($U$4&lt;&gt;"Да","",IF($U$10="","",IF(COUNTIF(Данные!$A$6:$CV$6,$U$10)=0,"#FIELD",INDEX(Данные!$A$7:$CV$106,ROW()-19,MATCH($U$10,Данные!$A$6:$CV$6,0))))))</f>
        <v/>
      </c>
      <c r="CF54" s="76" t="str">
        <f>IF($A54="","",IF($V$4&lt;&gt;"Да","",IF($V$10="","",IF(COUNTIF(Данные!$A$6:$CV$6,$V$10)=0,"#FIELD",INDEX(Данные!$A$7:$CV$106,ROW()-19,MATCH($V$10,Данные!$A$6:$CV$6,0))))))</f>
        <v/>
      </c>
      <c r="CG54" s="76" t="str">
        <f>IF($A54="","",IF($W$4&lt;&gt;"Да","",IF($W$10="","",IF(COUNTIF(Данные!$A$6:$CV$6,$W$10)=0,"#FIELD",INDEX(Данные!$A$7:$CV$106,ROW()-19,MATCH($W$10,Данные!$A$6:$CV$6,0))))))</f>
        <v/>
      </c>
      <c r="CH54" s="76" t="str">
        <f>IF($A54="","",IF($X$4&lt;&gt;"Да","",IF($X$10="","",IF(COUNTIF(Данные!$A$6:$CV$6,$X$10)=0,"#FIELD",INDEX(Данные!$A$7:$CV$106,ROW()-19,MATCH($X$10,Данные!$A$6:$CV$6,0))))))</f>
        <v/>
      </c>
      <c r="CI54" s="76" t="str">
        <f>IF($A54="","",IF($Y$4&lt;&gt;"Да","",IF($Y$10="","",IF(COUNTIF(Данные!$A$6:$CV$6,$Y$10)=0,"#FIELD",INDEX(Данные!$A$7:$CV$106,ROW()-19,MATCH($Y$10,Данные!$A$6:$CV$6,0))))))</f>
        <v/>
      </c>
      <c r="CJ54" s="76" t="str">
        <f>IF($A54="","",IF($Z$4&lt;&gt;"Да","",IF($Z$10="","",IF(COUNTIF(Данные!$A$6:$CV$6,$Z$10)=0,"#FIELD",INDEX(Данные!$A$7:$CV$106,ROW()-19,MATCH($Z$10,Данные!$A$6:$CV$6,0))))))</f>
        <v/>
      </c>
      <c r="CK54" s="76" t="str">
        <f>IF($A54="","",IF($AA$4&lt;&gt;"Да","",IF($AA$10="","",IF(COUNTIF(Данные!$A$6:$CV$6,$AA$10)=0,"#FIELD",INDEX(Данные!$A$7:$CV$106,ROW()-19,MATCH($AA$10,Данные!$A$6:$CV$6,0))))))</f>
        <v/>
      </c>
      <c r="CL54" s="76" t="str">
        <f>IF($A54="","",IF($AB$4&lt;&gt;"Да","",IF($AB$10="","",IF(COUNTIF(Данные!$A$6:$CV$6,$AB$10)=0,"#FIELD",INDEX(Данные!$A$7:$CV$106,ROW()-19,MATCH($AB$10,Данные!$A$6:$CV$6,0))))))</f>
        <v/>
      </c>
      <c r="CM54" s="76" t="str">
        <f>IF($A54="","",IF($AC$4&lt;&gt;"Да","",IF($AC$10="","",IF(COUNTIF(Данные!$A$6:$CV$6,$AC$10)=0,"#FIELD",INDEX(Данные!$A$7:$CV$106,ROW()-19,MATCH($AC$10,Данные!$A$6:$CV$6,0))))))</f>
        <v/>
      </c>
      <c r="CN54" s="76" t="str">
        <f>IF($A54="","",IF($AD$4&lt;&gt;"Да","",IF($AD$10="","",IF(COUNTIF(Данные!$A$6:$CV$6,$AD$10)=0,"#FIELD",INDEX(Данные!$A$7:$CV$106,ROW()-19,MATCH($AD$10,Данные!$A$6:$CV$6,0))))))</f>
        <v/>
      </c>
      <c r="CO54" s="77" t="str">
        <f>IF($A54="","",IF($AE$4&lt;&gt;"Да","",IF($AE$10="","",IF(COUNTIF(Данные!$A$6:$CV$6,$AE$10)=0,"#FIELD",INDEX(Данные!$A$7:$CV$106,ROW()-19,MATCH($AE$10,Данные!$A$6:$CV$6,0))))))</f>
        <v/>
      </c>
    </row>
    <row r="55" spans="1:93">
      <c r="A55" s="24" t="str">
        <f>IF(Данные!A42="","",Данные!A42)</f>
        <v/>
      </c>
      <c r="B55" s="19" t="str">
        <f>IF($A55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55="#FIELD",AG55="",AND(OR($B$8="CHANGE_PCT_GE",$B$8="CHANGE_ABS_GE",$B$8="COUNT_FLAG_RULE",$B$8="AND_YES",$B$8="OR_YES"),OR(BL55="#FIELD",BL55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55)))),IF($B$18="LOW_MU",MAX(Настройки!$B$14,$B$16),IF($B$18="NEUTRAL",Настройки!$B$15,IF($B$18="IGNORE","IGNORE",IF(OR(AG55="#FIELD",BL55="#FIELD"),"Поле не найдено","Недостаточно данных")))),IF($B$8="SIGMOID_INC",MAX(Настройки!$B$14,$B$16+($B$17-$B$16)/(1+EXP(-$B$12*(IF(ISNUMBER(AG55),AG55,0)-$B$11)))),IF($B$8="SIGMOID_DEC",MAX(Настройки!$B$14,$B$16+($B$17-$B$16)/(1+EXP($B$12*(IF(ISNUMBER(AG55),AG55,0)-$B$11)))),IF($B$8="TOP_PERCENT",IF((COUNTIF(INDEX(Данные!$A$7:$CV$106,0,MATCH($B$9,Данные!$A$6:$CV$6,0)),"&gt;"&amp;IF(ISNUMBER(AG55),AG55,0))+COUNTIFS(INDEX(Данные!$A$7:$CV$106,0,MATCH($B$9,Данные!$A$6:$CV$6,0)),IF(ISNUMBER(AG55),AG55,0),Данные!$A$7:$A$106,"&lt;"&amp;$A55)+1)/COUNT(INDEX(Данные!$A$7:$CV$106,0,MATCH($B$9,Данные!$A$6:$CV$6,0)))&lt;=$B$11,$B$14,$B$15),IF($B$8="MANUAL_MU",MAX(Настройки!$B$14,MIN(1,IF(ISNUMBER(AG55),AG55,0))),IF($B$8="COUNT_FLAG_RULE",IF(IF(ISNUMBER(AG55),AG55,0)&lt;=$B$11,$B$14,IF(IF(ISNUMBER(AG55),AG55,0)&gt;=$B$12,$B$15,IF(OR(LOWER(LEFT(BL55&amp;"",2))="да",BL55=1),$B$13,$B$15))),IF(OR(AND($B$8="YES_NO",OR(LOWER(LEFT(AG55&amp;"",2))="да",AG55=1)),AND($B$8="THRESHOLD_GE",IF(ISNUMBER(AG55),AG55,0)&gt;=$B$11),AND($B$8="THRESHOLD_GT",IF(ISNUMBER(AG55),AG55,0)&gt;$B$11),AND($B$8="THRESHOLD_LE",IF(ISNUMBER(AG55),AG55,0)&lt;=$B$11),AND($B$8="THRESHOLD_LT",IF(ISNUMBER(AG55),AG55,0)&lt;$B$11),AND($B$8="CHANGE_PCT_GE",IF(IF(ISNUMBER(BL55),BL55,0)=0,IF(ISNUMBER(AG55),AG55,0)&gt;0,(IF(ISNUMBER(AG55),AG55,0)-IF(ISNUMBER(BL55),BL55,0))/ABS(IF(ISNUMBER(BL55),BL55,0))&gt;=$B$11)),AND($B$8="CHANGE_ABS_GE",ABS(IF(ISNUMBER(AG55),AG55,0)-IF(ISNUMBER(BL55),BL55,0))&gt;=$B$11),AND($B$8="COUNT_LT",IF(ISNUMBER(AG55),AG55,0)&lt;$B$11),AND($B$8="COUNT_LE",IF(ISNUMBER(AG55),AG55,0)&lt;=$B$11),AND($B$8="AND_YES",OR(LOWER(LEFT(AG55&amp;"",2))="да",AG55=1),OR(LOWER(LEFT(BL55&amp;"",2))="да",BL55=1)),AND($B$8="OR_YES",OR(OR(LOWER(LEFT(AG55&amp;"",2))="да",AG55=1),OR(LOWER(LEFT(BL55&amp;"",2))="да",BL55=1)))),$B$14,$B$15))))))))))</f>
        <v/>
      </c>
      <c r="C55" s="19" t="str">
        <f>IF($A55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55="#FIELD",AH55="",AND(OR($C$8="CHANGE_PCT_GE",$C$8="CHANGE_ABS_GE",$C$8="COUNT_FLAG_RULE",$C$8="AND_YES",$C$8="OR_YES"),OR(BM55="#FIELD",BM55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55)))),IF($C$18="LOW_MU",MAX(Настройки!$B$14,$C$16),IF($C$18="NEUTRAL",Настройки!$B$15,IF($C$18="IGNORE","IGNORE",IF(OR(AH55="#FIELD",BM55="#FIELD"),"Поле не найдено","Недостаточно данных")))),IF($C$8="SIGMOID_INC",MAX(Настройки!$B$14,$C$16+($C$17-$C$16)/(1+EXP(-$C$12*(IF(ISNUMBER(AH55),AH55,0)-$C$11)))),IF($C$8="SIGMOID_DEC",MAX(Настройки!$B$14,$C$16+($C$17-$C$16)/(1+EXP($C$12*(IF(ISNUMBER(AH55),AH55,0)-$C$11)))),IF($C$8="TOP_PERCENT",IF((COUNTIF(INDEX(Данные!$A$7:$CV$106,0,MATCH($C$9,Данные!$A$6:$CV$6,0)),"&gt;"&amp;IF(ISNUMBER(AH55),AH55,0))+COUNTIFS(INDEX(Данные!$A$7:$CV$106,0,MATCH($C$9,Данные!$A$6:$CV$6,0)),IF(ISNUMBER(AH55),AH55,0),Данные!$A$7:$A$106,"&lt;"&amp;$A55)+1)/COUNT(INDEX(Данные!$A$7:$CV$106,0,MATCH($C$9,Данные!$A$6:$CV$6,0)))&lt;=$C$11,$C$14,$C$15),IF($C$8="MANUAL_MU",MAX(Настройки!$B$14,MIN(1,IF(ISNUMBER(AH55),AH55,0))),IF($C$8="COUNT_FLAG_RULE",IF(IF(ISNUMBER(AH55),AH55,0)&lt;=$C$11,$C$14,IF(IF(ISNUMBER(AH55),AH55,0)&gt;=$C$12,$C$15,IF(OR(LOWER(LEFT(BM55&amp;"",2))="да",BM55=1),$C$13,$C$15))),IF(OR(AND($C$8="YES_NO",OR(LOWER(LEFT(AH55&amp;"",2))="да",AH55=1)),AND($C$8="THRESHOLD_GE",IF(ISNUMBER(AH55),AH55,0)&gt;=$C$11),AND($C$8="THRESHOLD_GT",IF(ISNUMBER(AH55),AH55,0)&gt;$C$11),AND($C$8="THRESHOLD_LE",IF(ISNUMBER(AH55),AH55,0)&lt;=$C$11),AND($C$8="THRESHOLD_LT",IF(ISNUMBER(AH55),AH55,0)&lt;$C$11),AND($C$8="CHANGE_PCT_GE",IF(IF(ISNUMBER(BM55),BM55,0)=0,IF(ISNUMBER(AH55),AH55,0)&gt;0,(IF(ISNUMBER(AH55),AH55,0)-IF(ISNUMBER(BM55),BM55,0))/ABS(IF(ISNUMBER(BM55),BM55,0))&gt;=$C$11)),AND($C$8="CHANGE_ABS_GE",ABS(IF(ISNUMBER(AH55),AH55,0)-IF(ISNUMBER(BM55),BM55,0))&gt;=$C$11),AND($C$8="COUNT_LT",IF(ISNUMBER(AH55),AH55,0)&lt;$C$11),AND($C$8="COUNT_LE",IF(ISNUMBER(AH55),AH55,0)&lt;=$C$11),AND($C$8="AND_YES",OR(LOWER(LEFT(AH55&amp;"",2))="да",AH55=1),OR(LOWER(LEFT(BM55&amp;"",2))="да",BM55=1)),AND($C$8="OR_YES",OR(OR(LOWER(LEFT(AH55&amp;"",2))="да",AH55=1),OR(LOWER(LEFT(BM55&amp;"",2))="да",BM55=1)))),$C$14,$C$15))))))))))</f>
        <v/>
      </c>
      <c r="D55" s="19" t="str">
        <f>IF($A55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55="#FIELD",AI55="",AND(OR($D$8="CHANGE_PCT_GE",$D$8="CHANGE_ABS_GE",$D$8="COUNT_FLAG_RULE",$D$8="AND_YES",$D$8="OR_YES"),OR(BN55="#FIELD",BN55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55)))),IF($D$18="LOW_MU",MAX(Настройки!$B$14,$D$16),IF($D$18="NEUTRAL",Настройки!$B$15,IF($D$18="IGNORE","IGNORE",IF(OR(AI55="#FIELD",BN55="#FIELD"),"Поле не найдено","Недостаточно данных")))),IF($D$8="SIGMOID_INC",MAX(Настройки!$B$14,$D$16+($D$17-$D$16)/(1+EXP(-$D$12*(IF(ISNUMBER(AI55),AI55,0)-$D$11)))),IF($D$8="SIGMOID_DEC",MAX(Настройки!$B$14,$D$16+($D$17-$D$16)/(1+EXP($D$12*(IF(ISNUMBER(AI55),AI55,0)-$D$11)))),IF($D$8="TOP_PERCENT",IF((COUNTIF(INDEX(Данные!$A$7:$CV$106,0,MATCH($D$9,Данные!$A$6:$CV$6,0)),"&gt;"&amp;IF(ISNUMBER(AI55),AI55,0))+COUNTIFS(INDEX(Данные!$A$7:$CV$106,0,MATCH($D$9,Данные!$A$6:$CV$6,0)),IF(ISNUMBER(AI55),AI55,0),Данные!$A$7:$A$106,"&lt;"&amp;$A55)+1)/COUNT(INDEX(Данные!$A$7:$CV$106,0,MATCH($D$9,Данные!$A$6:$CV$6,0)))&lt;=$D$11,$D$14,$D$15),IF($D$8="MANUAL_MU",MAX(Настройки!$B$14,MIN(1,IF(ISNUMBER(AI55),AI55,0))),IF($D$8="COUNT_FLAG_RULE",IF(IF(ISNUMBER(AI55),AI55,0)&lt;=$D$11,$D$14,IF(IF(ISNUMBER(AI55),AI55,0)&gt;=$D$12,$D$15,IF(OR(LOWER(LEFT(BN55&amp;"",2))="да",BN55=1),$D$13,$D$15))),IF(OR(AND($D$8="YES_NO",OR(LOWER(LEFT(AI55&amp;"",2))="да",AI55=1)),AND($D$8="THRESHOLD_GE",IF(ISNUMBER(AI55),AI55,0)&gt;=$D$11),AND($D$8="THRESHOLD_GT",IF(ISNUMBER(AI55),AI55,0)&gt;$D$11),AND($D$8="THRESHOLD_LE",IF(ISNUMBER(AI55),AI55,0)&lt;=$D$11),AND($D$8="THRESHOLD_LT",IF(ISNUMBER(AI55),AI55,0)&lt;$D$11),AND($D$8="CHANGE_PCT_GE",IF(IF(ISNUMBER(BN55),BN55,0)=0,IF(ISNUMBER(AI55),AI55,0)&gt;0,(IF(ISNUMBER(AI55),AI55,0)-IF(ISNUMBER(BN55),BN55,0))/ABS(IF(ISNUMBER(BN55),BN55,0))&gt;=$D$11)),AND($D$8="CHANGE_ABS_GE",ABS(IF(ISNUMBER(AI55),AI55,0)-IF(ISNUMBER(BN55),BN55,0))&gt;=$D$11),AND($D$8="COUNT_LT",IF(ISNUMBER(AI55),AI55,0)&lt;$D$11),AND($D$8="COUNT_LE",IF(ISNUMBER(AI55),AI55,0)&lt;=$D$11),AND($D$8="AND_YES",OR(LOWER(LEFT(AI55&amp;"",2))="да",AI55=1),OR(LOWER(LEFT(BN55&amp;"",2))="да",BN55=1)),AND($D$8="OR_YES",OR(OR(LOWER(LEFT(AI55&amp;"",2))="да",AI55=1),OR(LOWER(LEFT(BN55&amp;"",2))="да",BN55=1)))),$D$14,$D$15))))))))))</f>
        <v/>
      </c>
      <c r="E55" s="19" t="str">
        <f>IF($A55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55="#FIELD",AJ55="",AND(OR($E$8="CHANGE_PCT_GE",$E$8="CHANGE_ABS_GE",$E$8="COUNT_FLAG_RULE",$E$8="AND_YES",$E$8="OR_YES"),OR(BO55="#FIELD",BO55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55)))),IF($E$18="LOW_MU",MAX(Настройки!$B$14,$E$16),IF($E$18="NEUTRAL",Настройки!$B$15,IF($E$18="IGNORE","IGNORE",IF(OR(AJ55="#FIELD",BO55="#FIELD"),"Поле не найдено","Недостаточно данных")))),IF($E$8="SIGMOID_INC",MAX(Настройки!$B$14,$E$16+($E$17-$E$16)/(1+EXP(-$E$12*(IF(ISNUMBER(AJ55),AJ55,0)-$E$11)))),IF($E$8="SIGMOID_DEC",MAX(Настройки!$B$14,$E$16+($E$17-$E$16)/(1+EXP($E$12*(IF(ISNUMBER(AJ55),AJ55,0)-$E$11)))),IF($E$8="TOP_PERCENT",IF((COUNTIF(INDEX(Данные!$A$7:$CV$106,0,MATCH($E$9,Данные!$A$6:$CV$6,0)),"&gt;"&amp;IF(ISNUMBER(AJ55),AJ55,0))+COUNTIFS(INDEX(Данные!$A$7:$CV$106,0,MATCH($E$9,Данные!$A$6:$CV$6,0)),IF(ISNUMBER(AJ55),AJ55,0),Данные!$A$7:$A$106,"&lt;"&amp;$A55)+1)/COUNT(INDEX(Данные!$A$7:$CV$106,0,MATCH($E$9,Данные!$A$6:$CV$6,0)))&lt;=$E$11,$E$14,$E$15),IF($E$8="MANUAL_MU",MAX(Настройки!$B$14,MIN(1,IF(ISNUMBER(AJ55),AJ55,0))),IF($E$8="COUNT_FLAG_RULE",IF(IF(ISNUMBER(AJ55),AJ55,0)&lt;=$E$11,$E$14,IF(IF(ISNUMBER(AJ55),AJ55,0)&gt;=$E$12,$E$15,IF(OR(LOWER(LEFT(BO55&amp;"",2))="да",BO55=1),$E$13,$E$15))),IF(OR(AND($E$8="YES_NO",OR(LOWER(LEFT(AJ55&amp;"",2))="да",AJ55=1)),AND($E$8="THRESHOLD_GE",IF(ISNUMBER(AJ55),AJ55,0)&gt;=$E$11),AND($E$8="THRESHOLD_GT",IF(ISNUMBER(AJ55),AJ55,0)&gt;$E$11),AND($E$8="THRESHOLD_LE",IF(ISNUMBER(AJ55),AJ55,0)&lt;=$E$11),AND($E$8="THRESHOLD_LT",IF(ISNUMBER(AJ55),AJ55,0)&lt;$E$11),AND($E$8="CHANGE_PCT_GE",IF(IF(ISNUMBER(BO55),BO55,0)=0,IF(ISNUMBER(AJ55),AJ55,0)&gt;0,(IF(ISNUMBER(AJ55),AJ55,0)-IF(ISNUMBER(BO55),BO55,0))/ABS(IF(ISNUMBER(BO55),BO55,0))&gt;=$E$11)),AND($E$8="CHANGE_ABS_GE",ABS(IF(ISNUMBER(AJ55),AJ55,0)-IF(ISNUMBER(BO55),BO55,0))&gt;=$E$11),AND($E$8="COUNT_LT",IF(ISNUMBER(AJ55),AJ55,0)&lt;$E$11),AND($E$8="COUNT_LE",IF(ISNUMBER(AJ55),AJ55,0)&lt;=$E$11),AND($E$8="AND_YES",OR(LOWER(LEFT(AJ55&amp;"",2))="да",AJ55=1),OR(LOWER(LEFT(BO55&amp;"",2))="да",BO55=1)),AND($E$8="OR_YES",OR(OR(LOWER(LEFT(AJ55&amp;"",2))="да",AJ55=1),OR(LOWER(LEFT(BO55&amp;"",2))="да",BO55=1)))),$E$14,$E$15))))))))))</f>
        <v/>
      </c>
      <c r="F55" s="19" t="str">
        <f>IF($A55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55="#FIELD",AK55="",AND(OR($F$8="CHANGE_PCT_GE",$F$8="CHANGE_ABS_GE",$F$8="COUNT_FLAG_RULE",$F$8="AND_YES",$F$8="OR_YES"),OR(BP55="#FIELD",BP55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55)))),IF($F$18="LOW_MU",MAX(Настройки!$B$14,$F$16),IF($F$18="NEUTRAL",Настройки!$B$15,IF($F$18="IGNORE","IGNORE",IF(OR(AK55="#FIELD",BP55="#FIELD"),"Поле не найдено","Недостаточно данных")))),IF($F$8="SIGMOID_INC",MAX(Настройки!$B$14,$F$16+($F$17-$F$16)/(1+EXP(-$F$12*(IF(ISNUMBER(AK55),AK55,0)-$F$11)))),IF($F$8="SIGMOID_DEC",MAX(Настройки!$B$14,$F$16+($F$17-$F$16)/(1+EXP($F$12*(IF(ISNUMBER(AK55),AK55,0)-$F$11)))),IF($F$8="TOP_PERCENT",IF((COUNTIF(INDEX(Данные!$A$7:$CV$106,0,MATCH($F$9,Данные!$A$6:$CV$6,0)),"&gt;"&amp;IF(ISNUMBER(AK55),AK55,0))+COUNTIFS(INDEX(Данные!$A$7:$CV$106,0,MATCH($F$9,Данные!$A$6:$CV$6,0)),IF(ISNUMBER(AK55),AK55,0),Данные!$A$7:$A$106,"&lt;"&amp;$A55)+1)/COUNT(INDEX(Данные!$A$7:$CV$106,0,MATCH($F$9,Данные!$A$6:$CV$6,0)))&lt;=$F$11,$F$14,$F$15),IF($F$8="MANUAL_MU",MAX(Настройки!$B$14,MIN(1,IF(ISNUMBER(AK55),AK55,0))),IF($F$8="COUNT_FLAG_RULE",IF(IF(ISNUMBER(AK55),AK55,0)&lt;=$F$11,$F$14,IF(IF(ISNUMBER(AK55),AK55,0)&gt;=$F$12,$F$15,IF(OR(LOWER(LEFT(BP55&amp;"",2))="да",BP55=1),$F$13,$F$15))),IF(OR(AND($F$8="YES_NO",OR(LOWER(LEFT(AK55&amp;"",2))="да",AK55=1)),AND($F$8="THRESHOLD_GE",IF(ISNUMBER(AK55),AK55,0)&gt;=$F$11),AND($F$8="THRESHOLD_GT",IF(ISNUMBER(AK55),AK55,0)&gt;$F$11),AND($F$8="THRESHOLD_LE",IF(ISNUMBER(AK55),AK55,0)&lt;=$F$11),AND($F$8="THRESHOLD_LT",IF(ISNUMBER(AK55),AK55,0)&lt;$F$11),AND($F$8="CHANGE_PCT_GE",IF(IF(ISNUMBER(BP55),BP55,0)=0,IF(ISNUMBER(AK55),AK55,0)&gt;0,(IF(ISNUMBER(AK55),AK55,0)-IF(ISNUMBER(BP55),BP55,0))/ABS(IF(ISNUMBER(BP55),BP55,0))&gt;=$F$11)),AND($F$8="CHANGE_ABS_GE",ABS(IF(ISNUMBER(AK55),AK55,0)-IF(ISNUMBER(BP55),BP55,0))&gt;=$F$11),AND($F$8="COUNT_LT",IF(ISNUMBER(AK55),AK55,0)&lt;$F$11),AND($F$8="COUNT_LE",IF(ISNUMBER(AK55),AK55,0)&lt;=$F$11),AND($F$8="AND_YES",OR(LOWER(LEFT(AK55&amp;"",2))="да",AK55=1),OR(LOWER(LEFT(BP55&amp;"",2))="да",BP55=1)),AND($F$8="OR_YES",OR(OR(LOWER(LEFT(AK55&amp;"",2))="да",AK55=1),OR(LOWER(LEFT(BP55&amp;"",2))="да",BP55=1)))),$F$14,$F$15))))))))))</f>
        <v/>
      </c>
      <c r="G55" s="19" t="str">
        <f>IF($A55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55="#FIELD",AL55="",AND(OR($G$8="CHANGE_PCT_GE",$G$8="CHANGE_ABS_GE",$G$8="COUNT_FLAG_RULE",$G$8="AND_YES",$G$8="OR_YES"),OR(BQ55="#FIELD",BQ55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55)))),IF($G$18="LOW_MU",MAX(Настройки!$B$14,$G$16),IF($G$18="NEUTRAL",Настройки!$B$15,IF($G$18="IGNORE","IGNORE",IF(OR(AL55="#FIELD",BQ55="#FIELD"),"Поле не найдено","Недостаточно данных")))),IF($G$8="SIGMOID_INC",MAX(Настройки!$B$14,$G$16+($G$17-$G$16)/(1+EXP(-$G$12*(IF(ISNUMBER(AL55),AL55,0)-$G$11)))),IF($G$8="SIGMOID_DEC",MAX(Настройки!$B$14,$G$16+($G$17-$G$16)/(1+EXP($G$12*(IF(ISNUMBER(AL55),AL55,0)-$G$11)))),IF($G$8="TOP_PERCENT",IF((COUNTIF(INDEX(Данные!$A$7:$CV$106,0,MATCH($G$9,Данные!$A$6:$CV$6,0)),"&gt;"&amp;IF(ISNUMBER(AL55),AL55,0))+COUNTIFS(INDEX(Данные!$A$7:$CV$106,0,MATCH($G$9,Данные!$A$6:$CV$6,0)),IF(ISNUMBER(AL55),AL55,0),Данные!$A$7:$A$106,"&lt;"&amp;$A55)+1)/COUNT(INDEX(Данные!$A$7:$CV$106,0,MATCH($G$9,Данные!$A$6:$CV$6,0)))&lt;=$G$11,$G$14,$G$15),IF($G$8="MANUAL_MU",MAX(Настройки!$B$14,MIN(1,IF(ISNUMBER(AL55),AL55,0))),IF($G$8="COUNT_FLAG_RULE",IF(IF(ISNUMBER(AL55),AL55,0)&lt;=$G$11,$G$14,IF(IF(ISNUMBER(AL55),AL55,0)&gt;=$G$12,$G$15,IF(OR(LOWER(LEFT(BQ55&amp;"",2))="да",BQ55=1),$G$13,$G$15))),IF(OR(AND($G$8="YES_NO",OR(LOWER(LEFT(AL55&amp;"",2))="да",AL55=1)),AND($G$8="THRESHOLD_GE",IF(ISNUMBER(AL55),AL55,0)&gt;=$G$11),AND($G$8="THRESHOLD_GT",IF(ISNUMBER(AL55),AL55,0)&gt;$G$11),AND($G$8="THRESHOLD_LE",IF(ISNUMBER(AL55),AL55,0)&lt;=$G$11),AND($G$8="THRESHOLD_LT",IF(ISNUMBER(AL55),AL55,0)&lt;$G$11),AND($G$8="CHANGE_PCT_GE",IF(IF(ISNUMBER(BQ55),BQ55,0)=0,IF(ISNUMBER(AL55),AL55,0)&gt;0,(IF(ISNUMBER(AL55),AL55,0)-IF(ISNUMBER(BQ55),BQ55,0))/ABS(IF(ISNUMBER(BQ55),BQ55,0))&gt;=$G$11)),AND($G$8="CHANGE_ABS_GE",ABS(IF(ISNUMBER(AL55),AL55,0)-IF(ISNUMBER(BQ55),BQ55,0))&gt;=$G$11),AND($G$8="COUNT_LT",IF(ISNUMBER(AL55),AL55,0)&lt;$G$11),AND($G$8="COUNT_LE",IF(ISNUMBER(AL55),AL55,0)&lt;=$G$11),AND($G$8="AND_YES",OR(LOWER(LEFT(AL55&amp;"",2))="да",AL55=1),OR(LOWER(LEFT(BQ55&amp;"",2))="да",BQ55=1)),AND($G$8="OR_YES",OR(OR(LOWER(LEFT(AL55&amp;"",2))="да",AL55=1),OR(LOWER(LEFT(BQ55&amp;"",2))="да",BQ55=1)))),$G$14,$G$15))))))))))</f>
        <v/>
      </c>
      <c r="H55" s="19" t="str">
        <f>IF($A55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55="#FIELD",AM55="",AND(OR($H$8="CHANGE_PCT_GE",$H$8="CHANGE_ABS_GE",$H$8="COUNT_FLAG_RULE",$H$8="AND_YES",$H$8="OR_YES"),OR(BR55="#FIELD",BR55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55)))),IF($H$18="LOW_MU",MAX(Настройки!$B$14,$H$16),IF($H$18="NEUTRAL",Настройки!$B$15,IF($H$18="IGNORE","IGNORE",IF(OR(AM55="#FIELD",BR55="#FIELD"),"Поле не найдено","Недостаточно данных")))),IF($H$8="SIGMOID_INC",MAX(Настройки!$B$14,$H$16+($H$17-$H$16)/(1+EXP(-$H$12*(IF(ISNUMBER(AM55),AM55,0)-$H$11)))),IF($H$8="SIGMOID_DEC",MAX(Настройки!$B$14,$H$16+($H$17-$H$16)/(1+EXP($H$12*(IF(ISNUMBER(AM55),AM55,0)-$H$11)))),IF($H$8="TOP_PERCENT",IF((COUNTIF(INDEX(Данные!$A$7:$CV$106,0,MATCH($H$9,Данные!$A$6:$CV$6,0)),"&gt;"&amp;IF(ISNUMBER(AM55),AM55,0))+COUNTIFS(INDEX(Данные!$A$7:$CV$106,0,MATCH($H$9,Данные!$A$6:$CV$6,0)),IF(ISNUMBER(AM55),AM55,0),Данные!$A$7:$A$106,"&lt;"&amp;$A55)+1)/COUNT(INDEX(Данные!$A$7:$CV$106,0,MATCH($H$9,Данные!$A$6:$CV$6,0)))&lt;=$H$11,$H$14,$H$15),IF($H$8="MANUAL_MU",MAX(Настройки!$B$14,MIN(1,IF(ISNUMBER(AM55),AM55,0))),IF($H$8="COUNT_FLAG_RULE",IF(IF(ISNUMBER(AM55),AM55,0)&lt;=$H$11,$H$14,IF(IF(ISNUMBER(AM55),AM55,0)&gt;=$H$12,$H$15,IF(OR(LOWER(LEFT(BR55&amp;"",2))="да",BR55=1),$H$13,$H$15))),IF(OR(AND($H$8="YES_NO",OR(LOWER(LEFT(AM55&amp;"",2))="да",AM55=1)),AND($H$8="THRESHOLD_GE",IF(ISNUMBER(AM55),AM55,0)&gt;=$H$11),AND($H$8="THRESHOLD_GT",IF(ISNUMBER(AM55),AM55,0)&gt;$H$11),AND($H$8="THRESHOLD_LE",IF(ISNUMBER(AM55),AM55,0)&lt;=$H$11),AND($H$8="THRESHOLD_LT",IF(ISNUMBER(AM55),AM55,0)&lt;$H$11),AND($H$8="CHANGE_PCT_GE",IF(IF(ISNUMBER(BR55),BR55,0)=0,IF(ISNUMBER(AM55),AM55,0)&gt;0,(IF(ISNUMBER(AM55),AM55,0)-IF(ISNUMBER(BR55),BR55,0))/ABS(IF(ISNUMBER(BR55),BR55,0))&gt;=$H$11)),AND($H$8="CHANGE_ABS_GE",ABS(IF(ISNUMBER(AM55),AM55,0)-IF(ISNUMBER(BR55),BR55,0))&gt;=$H$11),AND($H$8="COUNT_LT",IF(ISNUMBER(AM55),AM55,0)&lt;$H$11),AND($H$8="COUNT_LE",IF(ISNUMBER(AM55),AM55,0)&lt;=$H$11),AND($H$8="AND_YES",OR(LOWER(LEFT(AM55&amp;"",2))="да",AM55=1),OR(LOWER(LEFT(BR55&amp;"",2))="да",BR55=1)),AND($H$8="OR_YES",OR(OR(LOWER(LEFT(AM55&amp;"",2))="да",AM55=1),OR(LOWER(LEFT(BR55&amp;"",2))="да",BR55=1)))),$H$14,$H$15))))))))))</f>
        <v/>
      </c>
      <c r="I55" s="19" t="str">
        <f>IF($A55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55="#FIELD",AN55="",AND(OR($I$8="CHANGE_PCT_GE",$I$8="CHANGE_ABS_GE",$I$8="COUNT_FLAG_RULE",$I$8="AND_YES",$I$8="OR_YES"),OR(BS55="#FIELD",BS55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55)))),IF($I$18="LOW_MU",MAX(Настройки!$B$14,$I$16),IF($I$18="NEUTRAL",Настройки!$B$15,IF($I$18="IGNORE","IGNORE",IF(OR(AN55="#FIELD",BS55="#FIELD"),"Поле не найдено","Недостаточно данных")))),IF($I$8="SIGMOID_INC",MAX(Настройки!$B$14,$I$16+($I$17-$I$16)/(1+EXP(-$I$12*(IF(ISNUMBER(AN55),AN55,0)-$I$11)))),IF($I$8="SIGMOID_DEC",MAX(Настройки!$B$14,$I$16+($I$17-$I$16)/(1+EXP($I$12*(IF(ISNUMBER(AN55),AN55,0)-$I$11)))),IF($I$8="TOP_PERCENT",IF((COUNTIF(INDEX(Данные!$A$7:$CV$106,0,MATCH($I$9,Данные!$A$6:$CV$6,0)),"&gt;"&amp;IF(ISNUMBER(AN55),AN55,0))+COUNTIFS(INDEX(Данные!$A$7:$CV$106,0,MATCH($I$9,Данные!$A$6:$CV$6,0)),IF(ISNUMBER(AN55),AN55,0),Данные!$A$7:$A$106,"&lt;"&amp;$A55)+1)/COUNT(INDEX(Данные!$A$7:$CV$106,0,MATCH($I$9,Данные!$A$6:$CV$6,0)))&lt;=$I$11,$I$14,$I$15),IF($I$8="MANUAL_MU",MAX(Настройки!$B$14,MIN(1,IF(ISNUMBER(AN55),AN55,0))),IF($I$8="COUNT_FLAG_RULE",IF(IF(ISNUMBER(AN55),AN55,0)&lt;=$I$11,$I$14,IF(IF(ISNUMBER(AN55),AN55,0)&gt;=$I$12,$I$15,IF(OR(LOWER(LEFT(BS55&amp;"",2))="да",BS55=1),$I$13,$I$15))),IF(OR(AND($I$8="YES_NO",OR(LOWER(LEFT(AN55&amp;"",2))="да",AN55=1)),AND($I$8="THRESHOLD_GE",IF(ISNUMBER(AN55),AN55,0)&gt;=$I$11),AND($I$8="THRESHOLD_GT",IF(ISNUMBER(AN55),AN55,0)&gt;$I$11),AND($I$8="THRESHOLD_LE",IF(ISNUMBER(AN55),AN55,0)&lt;=$I$11),AND($I$8="THRESHOLD_LT",IF(ISNUMBER(AN55),AN55,0)&lt;$I$11),AND($I$8="CHANGE_PCT_GE",IF(IF(ISNUMBER(BS55),BS55,0)=0,IF(ISNUMBER(AN55),AN55,0)&gt;0,(IF(ISNUMBER(AN55),AN55,0)-IF(ISNUMBER(BS55),BS55,0))/ABS(IF(ISNUMBER(BS55),BS55,0))&gt;=$I$11)),AND($I$8="CHANGE_ABS_GE",ABS(IF(ISNUMBER(AN55),AN55,0)-IF(ISNUMBER(BS55),BS55,0))&gt;=$I$11),AND($I$8="COUNT_LT",IF(ISNUMBER(AN55),AN55,0)&lt;$I$11),AND($I$8="COUNT_LE",IF(ISNUMBER(AN55),AN55,0)&lt;=$I$11),AND($I$8="AND_YES",OR(LOWER(LEFT(AN55&amp;"",2))="да",AN55=1),OR(LOWER(LEFT(BS55&amp;"",2))="да",BS55=1)),AND($I$8="OR_YES",OR(OR(LOWER(LEFT(AN55&amp;"",2))="да",AN55=1),OR(LOWER(LEFT(BS55&amp;"",2))="да",BS55=1)))),$I$14,$I$15))))))))))</f>
        <v/>
      </c>
      <c r="J55" s="19" t="str">
        <f>IF($A55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55="#FIELD",AO55="",AND(OR($J$8="CHANGE_PCT_GE",$J$8="CHANGE_ABS_GE",$J$8="COUNT_FLAG_RULE",$J$8="AND_YES",$J$8="OR_YES"),OR(BT55="#FIELD",BT55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55)))),IF($J$18="LOW_MU",MAX(Настройки!$B$14,$J$16),IF($J$18="NEUTRAL",Настройки!$B$15,IF($J$18="IGNORE","IGNORE",IF(OR(AO55="#FIELD",BT55="#FIELD"),"Поле не найдено","Недостаточно данных")))),IF($J$8="SIGMOID_INC",MAX(Настройки!$B$14,$J$16+($J$17-$J$16)/(1+EXP(-$J$12*(IF(ISNUMBER(AO55),AO55,0)-$J$11)))),IF($J$8="SIGMOID_DEC",MAX(Настройки!$B$14,$J$16+($J$17-$J$16)/(1+EXP($J$12*(IF(ISNUMBER(AO55),AO55,0)-$J$11)))),IF($J$8="TOP_PERCENT",IF((COUNTIF(INDEX(Данные!$A$7:$CV$106,0,MATCH($J$9,Данные!$A$6:$CV$6,0)),"&gt;"&amp;IF(ISNUMBER(AO55),AO55,0))+COUNTIFS(INDEX(Данные!$A$7:$CV$106,0,MATCH($J$9,Данные!$A$6:$CV$6,0)),IF(ISNUMBER(AO55),AO55,0),Данные!$A$7:$A$106,"&lt;"&amp;$A55)+1)/COUNT(INDEX(Данные!$A$7:$CV$106,0,MATCH($J$9,Данные!$A$6:$CV$6,0)))&lt;=$J$11,$J$14,$J$15),IF($J$8="MANUAL_MU",MAX(Настройки!$B$14,MIN(1,IF(ISNUMBER(AO55),AO55,0))),IF($J$8="COUNT_FLAG_RULE",IF(IF(ISNUMBER(AO55),AO55,0)&lt;=$J$11,$J$14,IF(IF(ISNUMBER(AO55),AO55,0)&gt;=$J$12,$J$15,IF(OR(LOWER(LEFT(BT55&amp;"",2))="да",BT55=1),$J$13,$J$15))),IF(OR(AND($J$8="YES_NO",OR(LOWER(LEFT(AO55&amp;"",2))="да",AO55=1)),AND($J$8="THRESHOLD_GE",IF(ISNUMBER(AO55),AO55,0)&gt;=$J$11),AND($J$8="THRESHOLD_GT",IF(ISNUMBER(AO55),AO55,0)&gt;$J$11),AND($J$8="THRESHOLD_LE",IF(ISNUMBER(AO55),AO55,0)&lt;=$J$11),AND($J$8="THRESHOLD_LT",IF(ISNUMBER(AO55),AO55,0)&lt;$J$11),AND($J$8="CHANGE_PCT_GE",IF(IF(ISNUMBER(BT55),BT55,0)=0,IF(ISNUMBER(AO55),AO55,0)&gt;0,(IF(ISNUMBER(AO55),AO55,0)-IF(ISNUMBER(BT55),BT55,0))/ABS(IF(ISNUMBER(BT55),BT55,0))&gt;=$J$11)),AND($J$8="CHANGE_ABS_GE",ABS(IF(ISNUMBER(AO55),AO55,0)-IF(ISNUMBER(BT55),BT55,0))&gt;=$J$11),AND($J$8="COUNT_LT",IF(ISNUMBER(AO55),AO55,0)&lt;$J$11),AND($J$8="COUNT_LE",IF(ISNUMBER(AO55),AO55,0)&lt;=$J$11),AND($J$8="AND_YES",OR(LOWER(LEFT(AO55&amp;"",2))="да",AO55=1),OR(LOWER(LEFT(BT55&amp;"",2))="да",BT55=1)),AND($J$8="OR_YES",OR(OR(LOWER(LEFT(AO55&amp;"",2))="да",AO55=1),OR(LOWER(LEFT(BT55&amp;"",2))="да",BT55=1)))),$J$14,$J$15))))))))))</f>
        <v/>
      </c>
      <c r="K55" s="19" t="str">
        <f>IF($A55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55="#FIELD",AP55="",AND(OR($K$8="CHANGE_PCT_GE",$K$8="CHANGE_ABS_GE",$K$8="COUNT_FLAG_RULE",$K$8="AND_YES",$K$8="OR_YES"),OR(BU55="#FIELD",BU55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55)))),IF($K$18="LOW_MU",MAX(Настройки!$B$14,$K$16),IF($K$18="NEUTRAL",Настройки!$B$15,IF($K$18="IGNORE","IGNORE",IF(OR(AP55="#FIELD",BU55="#FIELD"),"Поле не найдено","Недостаточно данных")))),IF($K$8="SIGMOID_INC",MAX(Настройки!$B$14,$K$16+($K$17-$K$16)/(1+EXP(-$K$12*(IF(ISNUMBER(AP55),AP55,0)-$K$11)))),IF($K$8="SIGMOID_DEC",MAX(Настройки!$B$14,$K$16+($K$17-$K$16)/(1+EXP($K$12*(IF(ISNUMBER(AP55),AP55,0)-$K$11)))),IF($K$8="TOP_PERCENT",IF((COUNTIF(INDEX(Данные!$A$7:$CV$106,0,MATCH($K$9,Данные!$A$6:$CV$6,0)),"&gt;"&amp;IF(ISNUMBER(AP55),AP55,0))+COUNTIFS(INDEX(Данные!$A$7:$CV$106,0,MATCH($K$9,Данные!$A$6:$CV$6,0)),IF(ISNUMBER(AP55),AP55,0),Данные!$A$7:$A$106,"&lt;"&amp;$A55)+1)/COUNT(INDEX(Данные!$A$7:$CV$106,0,MATCH($K$9,Данные!$A$6:$CV$6,0)))&lt;=$K$11,$K$14,$K$15),IF($K$8="MANUAL_MU",MAX(Настройки!$B$14,MIN(1,IF(ISNUMBER(AP55),AP55,0))),IF($K$8="COUNT_FLAG_RULE",IF(IF(ISNUMBER(AP55),AP55,0)&lt;=$K$11,$K$14,IF(IF(ISNUMBER(AP55),AP55,0)&gt;=$K$12,$K$15,IF(OR(LOWER(LEFT(BU55&amp;"",2))="да",BU55=1),$K$13,$K$15))),IF(OR(AND($K$8="YES_NO",OR(LOWER(LEFT(AP55&amp;"",2))="да",AP55=1)),AND($K$8="THRESHOLD_GE",IF(ISNUMBER(AP55),AP55,0)&gt;=$K$11),AND($K$8="THRESHOLD_GT",IF(ISNUMBER(AP55),AP55,0)&gt;$K$11),AND($K$8="THRESHOLD_LE",IF(ISNUMBER(AP55),AP55,0)&lt;=$K$11),AND($K$8="THRESHOLD_LT",IF(ISNUMBER(AP55),AP55,0)&lt;$K$11),AND($K$8="CHANGE_PCT_GE",IF(IF(ISNUMBER(BU55),BU55,0)=0,IF(ISNUMBER(AP55),AP55,0)&gt;0,(IF(ISNUMBER(AP55),AP55,0)-IF(ISNUMBER(BU55),BU55,0))/ABS(IF(ISNUMBER(BU55),BU55,0))&gt;=$K$11)),AND($K$8="CHANGE_ABS_GE",ABS(IF(ISNUMBER(AP55),AP55,0)-IF(ISNUMBER(BU55),BU55,0))&gt;=$K$11),AND($K$8="COUNT_LT",IF(ISNUMBER(AP55),AP55,0)&lt;$K$11),AND($K$8="COUNT_LE",IF(ISNUMBER(AP55),AP55,0)&lt;=$K$11),AND($K$8="AND_YES",OR(LOWER(LEFT(AP55&amp;"",2))="да",AP55=1),OR(LOWER(LEFT(BU55&amp;"",2))="да",BU55=1)),AND($K$8="OR_YES",OR(OR(LOWER(LEFT(AP55&amp;"",2))="да",AP55=1),OR(LOWER(LEFT(BU55&amp;"",2))="да",BU55=1)))),$K$14,$K$15))))))))))</f>
        <v/>
      </c>
      <c r="L55" s="19" t="str">
        <f>IF($A55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55="#FIELD",AQ55="",AND(OR($L$8="CHANGE_PCT_GE",$L$8="CHANGE_ABS_GE",$L$8="COUNT_FLAG_RULE",$L$8="AND_YES",$L$8="OR_YES"),OR(BV55="#FIELD",BV55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55)))),IF($L$18="LOW_MU",MAX(Настройки!$B$14,$L$16),IF($L$18="NEUTRAL",Настройки!$B$15,IF($L$18="IGNORE","IGNORE",IF(OR(AQ55="#FIELD",BV55="#FIELD"),"Поле не найдено","Недостаточно данных")))),IF($L$8="SIGMOID_INC",MAX(Настройки!$B$14,$L$16+($L$17-$L$16)/(1+EXP(-$L$12*(IF(ISNUMBER(AQ55),AQ55,0)-$L$11)))),IF($L$8="SIGMOID_DEC",MAX(Настройки!$B$14,$L$16+($L$17-$L$16)/(1+EXP($L$12*(IF(ISNUMBER(AQ55),AQ55,0)-$L$11)))),IF($L$8="TOP_PERCENT",IF((COUNTIF(INDEX(Данные!$A$7:$CV$106,0,MATCH($L$9,Данные!$A$6:$CV$6,0)),"&gt;"&amp;IF(ISNUMBER(AQ55),AQ55,0))+COUNTIFS(INDEX(Данные!$A$7:$CV$106,0,MATCH($L$9,Данные!$A$6:$CV$6,0)),IF(ISNUMBER(AQ55),AQ55,0),Данные!$A$7:$A$106,"&lt;"&amp;$A55)+1)/COUNT(INDEX(Данные!$A$7:$CV$106,0,MATCH($L$9,Данные!$A$6:$CV$6,0)))&lt;=$L$11,$L$14,$L$15),IF($L$8="MANUAL_MU",MAX(Настройки!$B$14,MIN(1,IF(ISNUMBER(AQ55),AQ55,0))),IF($L$8="COUNT_FLAG_RULE",IF(IF(ISNUMBER(AQ55),AQ55,0)&lt;=$L$11,$L$14,IF(IF(ISNUMBER(AQ55),AQ55,0)&gt;=$L$12,$L$15,IF(OR(LOWER(LEFT(BV55&amp;"",2))="да",BV55=1),$L$13,$L$15))),IF(OR(AND($L$8="YES_NO",OR(LOWER(LEFT(AQ55&amp;"",2))="да",AQ55=1)),AND($L$8="THRESHOLD_GE",IF(ISNUMBER(AQ55),AQ55,0)&gt;=$L$11),AND($L$8="THRESHOLD_GT",IF(ISNUMBER(AQ55),AQ55,0)&gt;$L$11),AND($L$8="THRESHOLD_LE",IF(ISNUMBER(AQ55),AQ55,0)&lt;=$L$11),AND($L$8="THRESHOLD_LT",IF(ISNUMBER(AQ55),AQ55,0)&lt;$L$11),AND($L$8="CHANGE_PCT_GE",IF(IF(ISNUMBER(BV55),BV55,0)=0,IF(ISNUMBER(AQ55),AQ55,0)&gt;0,(IF(ISNUMBER(AQ55),AQ55,0)-IF(ISNUMBER(BV55),BV55,0))/ABS(IF(ISNUMBER(BV55),BV55,0))&gt;=$L$11)),AND($L$8="CHANGE_ABS_GE",ABS(IF(ISNUMBER(AQ55),AQ55,0)-IF(ISNUMBER(BV55),BV55,0))&gt;=$L$11),AND($L$8="COUNT_LT",IF(ISNUMBER(AQ55),AQ55,0)&lt;$L$11),AND($L$8="COUNT_LE",IF(ISNUMBER(AQ55),AQ55,0)&lt;=$L$11),AND($L$8="AND_YES",OR(LOWER(LEFT(AQ55&amp;"",2))="да",AQ55=1),OR(LOWER(LEFT(BV55&amp;"",2))="да",BV55=1)),AND($L$8="OR_YES",OR(OR(LOWER(LEFT(AQ55&amp;"",2))="да",AQ55=1),OR(LOWER(LEFT(BV55&amp;"",2))="да",BV55=1)))),$L$14,$L$15))))))))))</f>
        <v/>
      </c>
      <c r="M55" s="19" t="str">
        <f>IF($A55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55="#FIELD",AR55="",AND(OR($M$8="CHANGE_PCT_GE",$M$8="CHANGE_ABS_GE",$M$8="COUNT_FLAG_RULE",$M$8="AND_YES",$M$8="OR_YES"),OR(BW55="#FIELD",BW55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55)))),IF($M$18="LOW_MU",MAX(Настройки!$B$14,$M$16),IF($M$18="NEUTRAL",Настройки!$B$15,IF($M$18="IGNORE","IGNORE",IF(OR(AR55="#FIELD",BW55="#FIELD"),"Поле не найдено","Недостаточно данных")))),IF($M$8="SIGMOID_INC",MAX(Настройки!$B$14,$M$16+($M$17-$M$16)/(1+EXP(-$M$12*(IF(ISNUMBER(AR55),AR55,0)-$M$11)))),IF($M$8="SIGMOID_DEC",MAX(Настройки!$B$14,$M$16+($M$17-$M$16)/(1+EXP($M$12*(IF(ISNUMBER(AR55),AR55,0)-$M$11)))),IF($M$8="TOP_PERCENT",IF((COUNTIF(INDEX(Данные!$A$7:$CV$106,0,MATCH($M$9,Данные!$A$6:$CV$6,0)),"&gt;"&amp;IF(ISNUMBER(AR55),AR55,0))+COUNTIFS(INDEX(Данные!$A$7:$CV$106,0,MATCH($M$9,Данные!$A$6:$CV$6,0)),IF(ISNUMBER(AR55),AR55,0),Данные!$A$7:$A$106,"&lt;"&amp;$A55)+1)/COUNT(INDEX(Данные!$A$7:$CV$106,0,MATCH($M$9,Данные!$A$6:$CV$6,0)))&lt;=$M$11,$M$14,$M$15),IF($M$8="MANUAL_MU",MAX(Настройки!$B$14,MIN(1,IF(ISNUMBER(AR55),AR55,0))),IF($M$8="COUNT_FLAG_RULE",IF(IF(ISNUMBER(AR55),AR55,0)&lt;=$M$11,$M$14,IF(IF(ISNUMBER(AR55),AR55,0)&gt;=$M$12,$M$15,IF(OR(LOWER(LEFT(BW55&amp;"",2))="да",BW55=1),$M$13,$M$15))),IF(OR(AND($M$8="YES_NO",OR(LOWER(LEFT(AR55&amp;"",2))="да",AR55=1)),AND($M$8="THRESHOLD_GE",IF(ISNUMBER(AR55),AR55,0)&gt;=$M$11),AND($M$8="THRESHOLD_GT",IF(ISNUMBER(AR55),AR55,0)&gt;$M$11),AND($M$8="THRESHOLD_LE",IF(ISNUMBER(AR55),AR55,0)&lt;=$M$11),AND($M$8="THRESHOLD_LT",IF(ISNUMBER(AR55),AR55,0)&lt;$M$11),AND($M$8="CHANGE_PCT_GE",IF(IF(ISNUMBER(BW55),BW55,0)=0,IF(ISNUMBER(AR55),AR55,0)&gt;0,(IF(ISNUMBER(AR55),AR55,0)-IF(ISNUMBER(BW55),BW55,0))/ABS(IF(ISNUMBER(BW55),BW55,0))&gt;=$M$11)),AND($M$8="CHANGE_ABS_GE",ABS(IF(ISNUMBER(AR55),AR55,0)-IF(ISNUMBER(BW55),BW55,0))&gt;=$M$11),AND($M$8="COUNT_LT",IF(ISNUMBER(AR55),AR55,0)&lt;$M$11),AND($M$8="COUNT_LE",IF(ISNUMBER(AR55),AR55,0)&lt;=$M$11),AND($M$8="AND_YES",OR(LOWER(LEFT(AR55&amp;"",2))="да",AR55=1),OR(LOWER(LEFT(BW55&amp;"",2))="да",BW55=1)),AND($M$8="OR_YES",OR(OR(LOWER(LEFT(AR55&amp;"",2))="да",AR55=1),OR(LOWER(LEFT(BW55&amp;"",2))="да",BW55=1)))),$M$14,$M$15))))))))))</f>
        <v/>
      </c>
      <c r="N55" s="19" t="str">
        <f>IF($A55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55="#FIELD",AS55="",AND(OR($N$8="CHANGE_PCT_GE",$N$8="CHANGE_ABS_GE",$N$8="COUNT_FLAG_RULE",$N$8="AND_YES",$N$8="OR_YES"),OR(BX55="#FIELD",BX55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55)))),IF($N$18="LOW_MU",MAX(Настройки!$B$14,$N$16),IF($N$18="NEUTRAL",Настройки!$B$15,IF($N$18="IGNORE","IGNORE",IF(OR(AS55="#FIELD",BX55="#FIELD"),"Поле не найдено","Недостаточно данных")))),IF($N$8="SIGMOID_INC",MAX(Настройки!$B$14,$N$16+($N$17-$N$16)/(1+EXP(-$N$12*(IF(ISNUMBER(AS55),AS55,0)-$N$11)))),IF($N$8="SIGMOID_DEC",MAX(Настройки!$B$14,$N$16+($N$17-$N$16)/(1+EXP($N$12*(IF(ISNUMBER(AS55),AS55,0)-$N$11)))),IF($N$8="TOP_PERCENT",IF((COUNTIF(INDEX(Данные!$A$7:$CV$106,0,MATCH($N$9,Данные!$A$6:$CV$6,0)),"&gt;"&amp;IF(ISNUMBER(AS55),AS55,0))+COUNTIFS(INDEX(Данные!$A$7:$CV$106,0,MATCH($N$9,Данные!$A$6:$CV$6,0)),IF(ISNUMBER(AS55),AS55,0),Данные!$A$7:$A$106,"&lt;"&amp;$A55)+1)/COUNT(INDEX(Данные!$A$7:$CV$106,0,MATCH($N$9,Данные!$A$6:$CV$6,0)))&lt;=$N$11,$N$14,$N$15),IF($N$8="MANUAL_MU",MAX(Настройки!$B$14,MIN(1,IF(ISNUMBER(AS55),AS55,0))),IF($N$8="COUNT_FLAG_RULE",IF(IF(ISNUMBER(AS55),AS55,0)&lt;=$N$11,$N$14,IF(IF(ISNUMBER(AS55),AS55,0)&gt;=$N$12,$N$15,IF(OR(LOWER(LEFT(BX55&amp;"",2))="да",BX55=1),$N$13,$N$15))),IF(OR(AND($N$8="YES_NO",OR(LOWER(LEFT(AS55&amp;"",2))="да",AS55=1)),AND($N$8="THRESHOLD_GE",IF(ISNUMBER(AS55),AS55,0)&gt;=$N$11),AND($N$8="THRESHOLD_GT",IF(ISNUMBER(AS55),AS55,0)&gt;$N$11),AND($N$8="THRESHOLD_LE",IF(ISNUMBER(AS55),AS55,0)&lt;=$N$11),AND($N$8="THRESHOLD_LT",IF(ISNUMBER(AS55),AS55,0)&lt;$N$11),AND($N$8="CHANGE_PCT_GE",IF(IF(ISNUMBER(BX55),BX55,0)=0,IF(ISNUMBER(AS55),AS55,0)&gt;0,(IF(ISNUMBER(AS55),AS55,0)-IF(ISNUMBER(BX55),BX55,0))/ABS(IF(ISNUMBER(BX55),BX55,0))&gt;=$N$11)),AND($N$8="CHANGE_ABS_GE",ABS(IF(ISNUMBER(AS55),AS55,0)-IF(ISNUMBER(BX55),BX55,0))&gt;=$N$11),AND($N$8="COUNT_LT",IF(ISNUMBER(AS55),AS55,0)&lt;$N$11),AND($N$8="COUNT_LE",IF(ISNUMBER(AS55),AS55,0)&lt;=$N$11),AND($N$8="AND_YES",OR(LOWER(LEFT(AS55&amp;"",2))="да",AS55=1),OR(LOWER(LEFT(BX55&amp;"",2))="да",BX55=1)),AND($N$8="OR_YES",OR(OR(LOWER(LEFT(AS55&amp;"",2))="да",AS55=1),OR(LOWER(LEFT(BX55&amp;"",2))="да",BX55=1)))),$N$14,$N$15))))))))))</f>
        <v/>
      </c>
      <c r="O55" s="19" t="str">
        <f>IF($A55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55="#FIELD",AT55="",AND(OR($O$8="CHANGE_PCT_GE",$O$8="CHANGE_ABS_GE",$O$8="COUNT_FLAG_RULE",$O$8="AND_YES",$O$8="OR_YES"),OR(BY55="#FIELD",BY55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55)))),IF($O$18="LOW_MU",MAX(Настройки!$B$14,$O$16),IF($O$18="NEUTRAL",Настройки!$B$15,IF($O$18="IGNORE","IGNORE",IF(OR(AT55="#FIELD",BY55="#FIELD"),"Поле не найдено","Недостаточно данных")))),IF($O$8="SIGMOID_INC",MAX(Настройки!$B$14,$O$16+($O$17-$O$16)/(1+EXP(-$O$12*(IF(ISNUMBER(AT55),AT55,0)-$O$11)))),IF($O$8="SIGMOID_DEC",MAX(Настройки!$B$14,$O$16+($O$17-$O$16)/(1+EXP($O$12*(IF(ISNUMBER(AT55),AT55,0)-$O$11)))),IF($O$8="TOP_PERCENT",IF((COUNTIF(INDEX(Данные!$A$7:$CV$106,0,MATCH($O$9,Данные!$A$6:$CV$6,0)),"&gt;"&amp;IF(ISNUMBER(AT55),AT55,0))+COUNTIFS(INDEX(Данные!$A$7:$CV$106,0,MATCH($O$9,Данные!$A$6:$CV$6,0)),IF(ISNUMBER(AT55),AT55,0),Данные!$A$7:$A$106,"&lt;"&amp;$A55)+1)/COUNT(INDEX(Данные!$A$7:$CV$106,0,MATCH($O$9,Данные!$A$6:$CV$6,0)))&lt;=$O$11,$O$14,$O$15),IF($O$8="MANUAL_MU",MAX(Настройки!$B$14,MIN(1,IF(ISNUMBER(AT55),AT55,0))),IF($O$8="COUNT_FLAG_RULE",IF(IF(ISNUMBER(AT55),AT55,0)&lt;=$O$11,$O$14,IF(IF(ISNUMBER(AT55),AT55,0)&gt;=$O$12,$O$15,IF(OR(LOWER(LEFT(BY55&amp;"",2))="да",BY55=1),$O$13,$O$15))),IF(OR(AND($O$8="YES_NO",OR(LOWER(LEFT(AT55&amp;"",2))="да",AT55=1)),AND($O$8="THRESHOLD_GE",IF(ISNUMBER(AT55),AT55,0)&gt;=$O$11),AND($O$8="THRESHOLD_GT",IF(ISNUMBER(AT55),AT55,0)&gt;$O$11),AND($O$8="THRESHOLD_LE",IF(ISNUMBER(AT55),AT55,0)&lt;=$O$11),AND($O$8="THRESHOLD_LT",IF(ISNUMBER(AT55),AT55,0)&lt;$O$11),AND($O$8="CHANGE_PCT_GE",IF(IF(ISNUMBER(BY55),BY55,0)=0,IF(ISNUMBER(AT55),AT55,0)&gt;0,(IF(ISNUMBER(AT55),AT55,0)-IF(ISNUMBER(BY55),BY55,0))/ABS(IF(ISNUMBER(BY55),BY55,0))&gt;=$O$11)),AND($O$8="CHANGE_ABS_GE",ABS(IF(ISNUMBER(AT55),AT55,0)-IF(ISNUMBER(BY55),BY55,0))&gt;=$O$11),AND($O$8="COUNT_LT",IF(ISNUMBER(AT55),AT55,0)&lt;$O$11),AND($O$8="COUNT_LE",IF(ISNUMBER(AT55),AT55,0)&lt;=$O$11),AND($O$8="AND_YES",OR(LOWER(LEFT(AT55&amp;"",2))="да",AT55=1),OR(LOWER(LEFT(BY55&amp;"",2))="да",BY55=1)),AND($O$8="OR_YES",OR(OR(LOWER(LEFT(AT55&amp;"",2))="да",AT55=1),OR(LOWER(LEFT(BY55&amp;"",2))="да",BY55=1)))),$O$14,$O$15))))))))))</f>
        <v/>
      </c>
      <c r="P55" s="19" t="str">
        <f>IF($A55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55="#FIELD",AU55="",AND(OR($P$8="CHANGE_PCT_GE",$P$8="CHANGE_ABS_GE",$P$8="COUNT_FLAG_RULE",$P$8="AND_YES",$P$8="OR_YES"),OR(BZ55="#FIELD",BZ55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55)))),IF($P$18="LOW_MU",MAX(Настройки!$B$14,$P$16),IF($P$18="NEUTRAL",Настройки!$B$15,IF($P$18="IGNORE","IGNORE",IF(OR(AU55="#FIELD",BZ55="#FIELD"),"Поле не найдено","Недостаточно данных")))),IF($P$8="SIGMOID_INC",MAX(Настройки!$B$14,$P$16+($P$17-$P$16)/(1+EXP(-$P$12*(IF(ISNUMBER(AU55),AU55,0)-$P$11)))),IF($P$8="SIGMOID_DEC",MAX(Настройки!$B$14,$P$16+($P$17-$P$16)/(1+EXP($P$12*(IF(ISNUMBER(AU55),AU55,0)-$P$11)))),IF($P$8="TOP_PERCENT",IF((COUNTIF(INDEX(Данные!$A$7:$CV$106,0,MATCH($P$9,Данные!$A$6:$CV$6,0)),"&gt;"&amp;IF(ISNUMBER(AU55),AU55,0))+COUNTIFS(INDEX(Данные!$A$7:$CV$106,0,MATCH($P$9,Данные!$A$6:$CV$6,0)),IF(ISNUMBER(AU55),AU55,0),Данные!$A$7:$A$106,"&lt;"&amp;$A55)+1)/COUNT(INDEX(Данные!$A$7:$CV$106,0,MATCH($P$9,Данные!$A$6:$CV$6,0)))&lt;=$P$11,$P$14,$P$15),IF($P$8="MANUAL_MU",MAX(Настройки!$B$14,MIN(1,IF(ISNUMBER(AU55),AU55,0))),IF($P$8="COUNT_FLAG_RULE",IF(IF(ISNUMBER(AU55),AU55,0)&lt;=$P$11,$P$14,IF(IF(ISNUMBER(AU55),AU55,0)&gt;=$P$12,$P$15,IF(OR(LOWER(LEFT(BZ55&amp;"",2))="да",BZ55=1),$P$13,$P$15))),IF(OR(AND($P$8="YES_NO",OR(LOWER(LEFT(AU55&amp;"",2))="да",AU55=1)),AND($P$8="THRESHOLD_GE",IF(ISNUMBER(AU55),AU55,0)&gt;=$P$11),AND($P$8="THRESHOLD_GT",IF(ISNUMBER(AU55),AU55,0)&gt;$P$11),AND($P$8="THRESHOLD_LE",IF(ISNUMBER(AU55),AU55,0)&lt;=$P$11),AND($P$8="THRESHOLD_LT",IF(ISNUMBER(AU55),AU55,0)&lt;$P$11),AND($P$8="CHANGE_PCT_GE",IF(IF(ISNUMBER(BZ55),BZ55,0)=0,IF(ISNUMBER(AU55),AU55,0)&gt;0,(IF(ISNUMBER(AU55),AU55,0)-IF(ISNUMBER(BZ55),BZ55,0))/ABS(IF(ISNUMBER(BZ55),BZ55,0))&gt;=$P$11)),AND($P$8="CHANGE_ABS_GE",ABS(IF(ISNUMBER(AU55),AU55,0)-IF(ISNUMBER(BZ55),BZ55,0))&gt;=$P$11),AND($P$8="COUNT_LT",IF(ISNUMBER(AU55),AU55,0)&lt;$P$11),AND($P$8="COUNT_LE",IF(ISNUMBER(AU55),AU55,0)&lt;=$P$11),AND($P$8="AND_YES",OR(LOWER(LEFT(AU55&amp;"",2))="да",AU55=1),OR(LOWER(LEFT(BZ55&amp;"",2))="да",BZ55=1)),AND($P$8="OR_YES",OR(OR(LOWER(LEFT(AU55&amp;"",2))="да",AU55=1),OR(LOWER(LEFT(BZ55&amp;"",2))="да",BZ55=1)))),$P$14,$P$15))))))))))</f>
        <v/>
      </c>
      <c r="Q55" s="19" t="str">
        <f>IF($A55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55="#FIELD",AV55="",AND(OR($Q$8="CHANGE_PCT_GE",$Q$8="CHANGE_ABS_GE",$Q$8="COUNT_FLAG_RULE",$Q$8="AND_YES",$Q$8="OR_YES"),OR(CA55="#FIELD",CA55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55)))),IF($Q$18="LOW_MU",MAX(Настройки!$B$14,$Q$16),IF($Q$18="NEUTRAL",Настройки!$B$15,IF($Q$18="IGNORE","IGNORE",IF(OR(AV55="#FIELD",CA55="#FIELD"),"Поле не найдено","Недостаточно данных")))),IF($Q$8="SIGMOID_INC",MAX(Настройки!$B$14,$Q$16+($Q$17-$Q$16)/(1+EXP(-$Q$12*(IF(ISNUMBER(AV55),AV55,0)-$Q$11)))),IF($Q$8="SIGMOID_DEC",MAX(Настройки!$B$14,$Q$16+($Q$17-$Q$16)/(1+EXP($Q$12*(IF(ISNUMBER(AV55),AV55,0)-$Q$11)))),IF($Q$8="TOP_PERCENT",IF((COUNTIF(INDEX(Данные!$A$7:$CV$106,0,MATCH($Q$9,Данные!$A$6:$CV$6,0)),"&gt;"&amp;IF(ISNUMBER(AV55),AV55,0))+COUNTIFS(INDEX(Данные!$A$7:$CV$106,0,MATCH($Q$9,Данные!$A$6:$CV$6,0)),IF(ISNUMBER(AV55),AV55,0),Данные!$A$7:$A$106,"&lt;"&amp;$A55)+1)/COUNT(INDEX(Данные!$A$7:$CV$106,0,MATCH($Q$9,Данные!$A$6:$CV$6,0)))&lt;=$Q$11,$Q$14,$Q$15),IF($Q$8="MANUAL_MU",MAX(Настройки!$B$14,MIN(1,IF(ISNUMBER(AV55),AV55,0))),IF($Q$8="COUNT_FLAG_RULE",IF(IF(ISNUMBER(AV55),AV55,0)&lt;=$Q$11,$Q$14,IF(IF(ISNUMBER(AV55),AV55,0)&gt;=$Q$12,$Q$15,IF(OR(LOWER(LEFT(CA55&amp;"",2))="да",CA55=1),$Q$13,$Q$15))),IF(OR(AND($Q$8="YES_NO",OR(LOWER(LEFT(AV55&amp;"",2))="да",AV55=1)),AND($Q$8="THRESHOLD_GE",IF(ISNUMBER(AV55),AV55,0)&gt;=$Q$11),AND($Q$8="THRESHOLD_GT",IF(ISNUMBER(AV55),AV55,0)&gt;$Q$11),AND($Q$8="THRESHOLD_LE",IF(ISNUMBER(AV55),AV55,0)&lt;=$Q$11),AND($Q$8="THRESHOLD_LT",IF(ISNUMBER(AV55),AV55,0)&lt;$Q$11),AND($Q$8="CHANGE_PCT_GE",IF(IF(ISNUMBER(CA55),CA55,0)=0,IF(ISNUMBER(AV55),AV55,0)&gt;0,(IF(ISNUMBER(AV55),AV55,0)-IF(ISNUMBER(CA55),CA55,0))/ABS(IF(ISNUMBER(CA55),CA55,0))&gt;=$Q$11)),AND($Q$8="CHANGE_ABS_GE",ABS(IF(ISNUMBER(AV55),AV55,0)-IF(ISNUMBER(CA55),CA55,0))&gt;=$Q$11),AND($Q$8="COUNT_LT",IF(ISNUMBER(AV55),AV55,0)&lt;$Q$11),AND($Q$8="COUNT_LE",IF(ISNUMBER(AV55),AV55,0)&lt;=$Q$11),AND($Q$8="AND_YES",OR(LOWER(LEFT(AV55&amp;"",2))="да",AV55=1),OR(LOWER(LEFT(CA55&amp;"",2))="да",CA55=1)),AND($Q$8="OR_YES",OR(OR(LOWER(LEFT(AV55&amp;"",2))="да",AV55=1),OR(LOWER(LEFT(CA55&amp;"",2))="да",CA55=1)))),$Q$14,$Q$15))))))))))</f>
        <v/>
      </c>
      <c r="R55" s="69" t="str">
        <f>IF($A55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55="#FIELD",AW55="",AND(OR($R$8="CHANGE_PCT_GE",$R$8="CHANGE_ABS_GE",$R$8="COUNT_FLAG_RULE",$R$8="AND_YES",$R$8="OR_YES"),OR(CB55="#FIELD",CB55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55)))),IF($R$18="LOW_MU",MAX(Настройки!$B$14,$R$16),IF($R$18="NEUTRAL",Настройки!$B$15,IF($R$18="IGNORE","IGNORE",IF(OR(AW55="#FIELD",CB55="#FIELD"),"Поле не найдено","Недостаточно данных")))),IF($R$8="SIGMOID_INC",MAX(Настройки!$B$14,$R$16+($R$17-$R$16)/(1+EXP(-$R$12*(IF(ISNUMBER(AW55),AW55,0)-$R$11)))),IF($R$8="SIGMOID_DEC",MAX(Настройки!$B$14,$R$16+($R$17-$R$16)/(1+EXP($R$12*(IF(ISNUMBER(AW55),AW55,0)-$R$11)))),IF($R$8="TOP_PERCENT",IF((COUNTIF(INDEX(Данные!$A$7:$CV$106,0,MATCH($R$9,Данные!$A$6:$CV$6,0)),"&gt;"&amp;IF(ISNUMBER(AW55),AW55,0))+COUNTIFS(INDEX(Данные!$A$7:$CV$106,0,MATCH($R$9,Данные!$A$6:$CV$6,0)),IF(ISNUMBER(AW55),AW55,0),Данные!$A$7:$A$106,"&lt;"&amp;$A55)+1)/COUNT(INDEX(Данные!$A$7:$CV$106,0,MATCH($R$9,Данные!$A$6:$CV$6,0)))&lt;=$R$11,$R$14,$R$15),IF($R$8="MANUAL_MU",MAX(Настройки!$B$14,MIN(1,IF(ISNUMBER(AW55),AW55,0))),IF($R$8="COUNT_FLAG_RULE",IF(IF(ISNUMBER(AW55),AW55,0)&lt;=$R$11,$R$14,IF(IF(ISNUMBER(AW55),AW55,0)&gt;=$R$12,$R$15,IF(OR(LOWER(LEFT(CB55&amp;"",2))="да",CB55=1),$R$13,$R$15))),IF(OR(AND($R$8="YES_NO",OR(LOWER(LEFT(AW55&amp;"",2))="да",AW55=1)),AND($R$8="THRESHOLD_GE",IF(ISNUMBER(AW55),AW55,0)&gt;=$R$11),AND($R$8="THRESHOLD_GT",IF(ISNUMBER(AW55),AW55,0)&gt;$R$11),AND($R$8="THRESHOLD_LE",IF(ISNUMBER(AW55),AW55,0)&lt;=$R$11),AND($R$8="THRESHOLD_LT",IF(ISNUMBER(AW55),AW55,0)&lt;$R$11),AND($R$8="CHANGE_PCT_GE",IF(IF(ISNUMBER(CB55),CB55,0)=0,IF(ISNUMBER(AW55),AW55,0)&gt;0,(IF(ISNUMBER(AW55),AW55,0)-IF(ISNUMBER(CB55),CB55,0))/ABS(IF(ISNUMBER(CB55),CB55,0))&gt;=$R$11)),AND($R$8="CHANGE_ABS_GE",ABS(IF(ISNUMBER(AW55),AW55,0)-IF(ISNUMBER(CB55),CB55,0))&gt;=$R$11),AND($R$8="COUNT_LT",IF(ISNUMBER(AW55),AW55,0)&lt;$R$11),AND($R$8="COUNT_LE",IF(ISNUMBER(AW55),AW55,0)&lt;=$R$11),AND($R$8="AND_YES",OR(LOWER(LEFT(AW55&amp;"",2))="да",AW55=1),OR(LOWER(LEFT(CB55&amp;"",2))="да",CB55=1)),AND($R$8="OR_YES",OR(OR(LOWER(LEFT(AW55&amp;"",2))="да",AW55=1),OR(LOWER(LEFT(CB55&amp;"",2))="да",CB55=1)))),$R$14,$R$15))))))))))</f>
        <v/>
      </c>
      <c r="S55" s="70" t="str">
        <f>IF($A55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55="#FIELD",AX55="",AND(OR($S$8="CHANGE_PCT_GE",$S$8="CHANGE_ABS_GE",$S$8="COUNT_FLAG_RULE",$S$8="AND_YES",$S$8="OR_YES"),OR(CC55="#FIELD",CC55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55)))),IF($S$18="LOW_MU",MAX(Настройки!$B$14,$S$16),IF($S$18="NEUTRAL",Настройки!$B$15,IF($S$18="IGNORE","IGNORE",IF(OR(AX55="#FIELD",CC55="#FIELD"),"Поле не найдено","Недостаточно данных")))),IF($S$8="SIGMOID_INC",MAX(Настройки!$B$14,$S$16+($S$17-$S$16)/(1+EXP(-$S$12*(IF(ISNUMBER(AX55),AX55,0)-$S$11)))),IF($S$8="SIGMOID_DEC",MAX(Настройки!$B$14,$S$16+($S$17-$S$16)/(1+EXP($S$12*(IF(ISNUMBER(AX55),AX55,0)-$S$11)))),IF($S$8="TOP_PERCENT",IF((COUNTIF(INDEX(Данные!$A$7:$CV$106,0,MATCH($S$9,Данные!$A$6:$CV$6,0)),"&gt;"&amp;IF(ISNUMBER(AX55),AX55,0))+COUNTIFS(INDEX(Данные!$A$7:$CV$106,0,MATCH($S$9,Данные!$A$6:$CV$6,0)),IF(ISNUMBER(AX55),AX55,0),Данные!$A$7:$A$106,"&lt;"&amp;$A55)+1)/COUNT(INDEX(Данные!$A$7:$CV$106,0,MATCH($S$9,Данные!$A$6:$CV$6,0)))&lt;=$S$11,$S$14,$S$15),IF($S$8="MANUAL_MU",MAX(Настройки!$B$14,MIN(1,IF(ISNUMBER(AX55),AX55,0))),IF($S$8="COUNT_FLAG_RULE",IF(IF(ISNUMBER(AX55),AX55,0)&lt;=$S$11,$S$14,IF(IF(ISNUMBER(AX55),AX55,0)&gt;=$S$12,$S$15,IF(OR(LOWER(LEFT(CC55&amp;"",2))="да",CC55=1),$S$13,$S$15))),IF(OR(AND($S$8="YES_NO",OR(LOWER(LEFT(AX55&amp;"",2))="да",AX55=1)),AND($S$8="THRESHOLD_GE",IF(ISNUMBER(AX55),AX55,0)&gt;=$S$11),AND($S$8="THRESHOLD_GT",IF(ISNUMBER(AX55),AX55,0)&gt;$S$11),AND($S$8="THRESHOLD_LE",IF(ISNUMBER(AX55),AX55,0)&lt;=$S$11),AND($S$8="THRESHOLD_LT",IF(ISNUMBER(AX55),AX55,0)&lt;$S$11),AND($S$8="CHANGE_PCT_GE",IF(IF(ISNUMBER(CC55),CC55,0)=0,IF(ISNUMBER(AX55),AX55,0)&gt;0,(IF(ISNUMBER(AX55),AX55,0)-IF(ISNUMBER(CC55),CC55,0))/ABS(IF(ISNUMBER(CC55),CC55,0))&gt;=$S$11)),AND($S$8="CHANGE_ABS_GE",ABS(IF(ISNUMBER(AX55),AX55,0)-IF(ISNUMBER(CC55),CC55,0))&gt;=$S$11),AND($S$8="COUNT_LT",IF(ISNUMBER(AX55),AX55,0)&lt;$S$11),AND($S$8="COUNT_LE",IF(ISNUMBER(AX55),AX55,0)&lt;=$S$11),AND($S$8="AND_YES",OR(LOWER(LEFT(AX55&amp;"",2))="да",AX55=1),OR(LOWER(LEFT(CC55&amp;"",2))="да",CC55=1)),AND($S$8="OR_YES",OR(OR(LOWER(LEFT(AX55&amp;"",2))="да",AX55=1),OR(LOWER(LEFT(CC55&amp;"",2))="да",CC55=1)))),$S$14,$S$15))))))))))</f>
        <v/>
      </c>
      <c r="T55" s="70" t="str">
        <f>IF($A55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55="#FIELD",AY55="",AND(OR($T$8="CHANGE_PCT_GE",$T$8="CHANGE_ABS_GE",$T$8="COUNT_FLAG_RULE",$T$8="AND_YES",$T$8="OR_YES"),OR(CD55="#FIELD",CD55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55)))),IF($T$18="LOW_MU",MAX(Настройки!$B$14,$T$16),IF($T$18="NEUTRAL",Настройки!$B$15,IF($T$18="IGNORE","IGNORE",IF(OR(AY55="#FIELD",CD55="#FIELD"),"Поле не найдено","Недостаточно данных")))),IF($T$8="SIGMOID_INC",MAX(Настройки!$B$14,$T$16+($T$17-$T$16)/(1+EXP(-$T$12*(IF(ISNUMBER(AY55),AY55,0)-$T$11)))),IF($T$8="SIGMOID_DEC",MAX(Настройки!$B$14,$T$16+($T$17-$T$16)/(1+EXP($T$12*(IF(ISNUMBER(AY55),AY55,0)-$T$11)))),IF($T$8="TOP_PERCENT",IF((COUNTIF(INDEX(Данные!$A$7:$CV$106,0,MATCH($T$9,Данные!$A$6:$CV$6,0)),"&gt;"&amp;IF(ISNUMBER(AY55),AY55,0))+COUNTIFS(INDEX(Данные!$A$7:$CV$106,0,MATCH($T$9,Данные!$A$6:$CV$6,0)),IF(ISNUMBER(AY55),AY55,0),Данные!$A$7:$A$106,"&lt;"&amp;$A55)+1)/COUNT(INDEX(Данные!$A$7:$CV$106,0,MATCH($T$9,Данные!$A$6:$CV$6,0)))&lt;=$T$11,$T$14,$T$15),IF($T$8="MANUAL_MU",MAX(Настройки!$B$14,MIN(1,IF(ISNUMBER(AY55),AY55,0))),IF($T$8="COUNT_FLAG_RULE",IF(IF(ISNUMBER(AY55),AY55,0)&lt;=$T$11,$T$14,IF(IF(ISNUMBER(AY55),AY55,0)&gt;=$T$12,$T$15,IF(OR(LOWER(LEFT(CD55&amp;"",2))="да",CD55=1),$T$13,$T$15))),IF(OR(AND($T$8="YES_NO",OR(LOWER(LEFT(AY55&amp;"",2))="да",AY55=1)),AND($T$8="THRESHOLD_GE",IF(ISNUMBER(AY55),AY55,0)&gt;=$T$11),AND($T$8="THRESHOLD_GT",IF(ISNUMBER(AY55),AY55,0)&gt;$T$11),AND($T$8="THRESHOLD_LE",IF(ISNUMBER(AY55),AY55,0)&lt;=$T$11),AND($T$8="THRESHOLD_LT",IF(ISNUMBER(AY55),AY55,0)&lt;$T$11),AND($T$8="CHANGE_PCT_GE",IF(IF(ISNUMBER(CD55),CD55,0)=0,IF(ISNUMBER(AY55),AY55,0)&gt;0,(IF(ISNUMBER(AY55),AY55,0)-IF(ISNUMBER(CD55),CD55,0))/ABS(IF(ISNUMBER(CD55),CD55,0))&gt;=$T$11)),AND($T$8="CHANGE_ABS_GE",ABS(IF(ISNUMBER(AY55),AY55,0)-IF(ISNUMBER(CD55),CD55,0))&gt;=$T$11),AND($T$8="COUNT_LT",IF(ISNUMBER(AY55),AY55,0)&lt;$T$11),AND($T$8="COUNT_LE",IF(ISNUMBER(AY55),AY55,0)&lt;=$T$11),AND($T$8="AND_YES",OR(LOWER(LEFT(AY55&amp;"",2))="да",AY55=1),OR(LOWER(LEFT(CD55&amp;"",2))="да",CD55=1)),AND($T$8="OR_YES",OR(OR(LOWER(LEFT(AY55&amp;"",2))="да",AY55=1),OR(LOWER(LEFT(CD55&amp;"",2))="да",CD55=1)))),$T$14,$T$15))))))))))</f>
        <v/>
      </c>
      <c r="U55" s="70" t="str">
        <f>IF($A55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55="#FIELD",AZ55="",AND(OR($U$8="CHANGE_PCT_GE",$U$8="CHANGE_ABS_GE",$U$8="COUNT_FLAG_RULE",$U$8="AND_YES",$U$8="OR_YES"),OR(CE55="#FIELD",CE55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55)))),IF($U$18="LOW_MU",MAX(Настройки!$B$14,$U$16),IF($U$18="NEUTRAL",Настройки!$B$15,IF($U$18="IGNORE","IGNORE",IF(OR(AZ55="#FIELD",CE55="#FIELD"),"Поле не найдено","Недостаточно данных")))),IF($U$8="SIGMOID_INC",MAX(Настройки!$B$14,$U$16+($U$17-$U$16)/(1+EXP(-$U$12*(IF(ISNUMBER(AZ55),AZ55,0)-$U$11)))),IF($U$8="SIGMOID_DEC",MAX(Настройки!$B$14,$U$16+($U$17-$U$16)/(1+EXP($U$12*(IF(ISNUMBER(AZ55),AZ55,0)-$U$11)))),IF($U$8="TOP_PERCENT",IF((COUNTIF(INDEX(Данные!$A$7:$CV$106,0,MATCH($U$9,Данные!$A$6:$CV$6,0)),"&gt;"&amp;IF(ISNUMBER(AZ55),AZ55,0))+COUNTIFS(INDEX(Данные!$A$7:$CV$106,0,MATCH($U$9,Данные!$A$6:$CV$6,0)),IF(ISNUMBER(AZ55),AZ55,0),Данные!$A$7:$A$106,"&lt;"&amp;$A55)+1)/COUNT(INDEX(Данные!$A$7:$CV$106,0,MATCH($U$9,Данные!$A$6:$CV$6,0)))&lt;=$U$11,$U$14,$U$15),IF($U$8="MANUAL_MU",MAX(Настройки!$B$14,MIN(1,IF(ISNUMBER(AZ55),AZ55,0))),IF($U$8="COUNT_FLAG_RULE",IF(IF(ISNUMBER(AZ55),AZ55,0)&lt;=$U$11,$U$14,IF(IF(ISNUMBER(AZ55),AZ55,0)&gt;=$U$12,$U$15,IF(OR(LOWER(LEFT(CE55&amp;"",2))="да",CE55=1),$U$13,$U$15))),IF(OR(AND($U$8="YES_NO",OR(LOWER(LEFT(AZ55&amp;"",2))="да",AZ55=1)),AND($U$8="THRESHOLD_GE",IF(ISNUMBER(AZ55),AZ55,0)&gt;=$U$11),AND($U$8="THRESHOLD_GT",IF(ISNUMBER(AZ55),AZ55,0)&gt;$U$11),AND($U$8="THRESHOLD_LE",IF(ISNUMBER(AZ55),AZ55,0)&lt;=$U$11),AND($U$8="THRESHOLD_LT",IF(ISNUMBER(AZ55),AZ55,0)&lt;$U$11),AND($U$8="CHANGE_PCT_GE",IF(IF(ISNUMBER(CE55),CE55,0)=0,IF(ISNUMBER(AZ55),AZ55,0)&gt;0,(IF(ISNUMBER(AZ55),AZ55,0)-IF(ISNUMBER(CE55),CE55,0))/ABS(IF(ISNUMBER(CE55),CE55,0))&gt;=$U$11)),AND($U$8="CHANGE_ABS_GE",ABS(IF(ISNUMBER(AZ55),AZ55,0)-IF(ISNUMBER(CE55),CE55,0))&gt;=$U$11),AND($U$8="COUNT_LT",IF(ISNUMBER(AZ55),AZ55,0)&lt;$U$11),AND($U$8="COUNT_LE",IF(ISNUMBER(AZ55),AZ55,0)&lt;=$U$11),AND($U$8="AND_YES",OR(LOWER(LEFT(AZ55&amp;"",2))="да",AZ55=1),OR(LOWER(LEFT(CE55&amp;"",2))="да",CE55=1)),AND($U$8="OR_YES",OR(OR(LOWER(LEFT(AZ55&amp;"",2))="да",AZ55=1),OR(LOWER(LEFT(CE55&amp;"",2))="да",CE55=1)))),$U$14,$U$15))))))))))</f>
        <v/>
      </c>
      <c r="V55" s="70" t="str">
        <f>IF($A55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55="#FIELD",BA55="",AND(OR($V$8="CHANGE_PCT_GE",$V$8="CHANGE_ABS_GE",$V$8="COUNT_FLAG_RULE",$V$8="AND_YES",$V$8="OR_YES"),OR(CF55="#FIELD",CF55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55)))),IF($V$18="LOW_MU",MAX(Настройки!$B$14,$V$16),IF($V$18="NEUTRAL",Настройки!$B$15,IF($V$18="IGNORE","IGNORE",IF(OR(BA55="#FIELD",CF55="#FIELD"),"Поле не найдено","Недостаточно данных")))),IF($V$8="SIGMOID_INC",MAX(Настройки!$B$14,$V$16+($V$17-$V$16)/(1+EXP(-$V$12*(IF(ISNUMBER(BA55),BA55,0)-$V$11)))),IF($V$8="SIGMOID_DEC",MAX(Настройки!$B$14,$V$16+($V$17-$V$16)/(1+EXP($V$12*(IF(ISNUMBER(BA55),BA55,0)-$V$11)))),IF($V$8="TOP_PERCENT",IF((COUNTIF(INDEX(Данные!$A$7:$CV$106,0,MATCH($V$9,Данные!$A$6:$CV$6,0)),"&gt;"&amp;IF(ISNUMBER(BA55),BA55,0))+COUNTIFS(INDEX(Данные!$A$7:$CV$106,0,MATCH($V$9,Данные!$A$6:$CV$6,0)),IF(ISNUMBER(BA55),BA55,0),Данные!$A$7:$A$106,"&lt;"&amp;$A55)+1)/COUNT(INDEX(Данные!$A$7:$CV$106,0,MATCH($V$9,Данные!$A$6:$CV$6,0)))&lt;=$V$11,$V$14,$V$15),IF($V$8="MANUAL_MU",MAX(Настройки!$B$14,MIN(1,IF(ISNUMBER(BA55),BA55,0))),IF($V$8="COUNT_FLAG_RULE",IF(IF(ISNUMBER(BA55),BA55,0)&lt;=$V$11,$V$14,IF(IF(ISNUMBER(BA55),BA55,0)&gt;=$V$12,$V$15,IF(OR(LOWER(LEFT(CF55&amp;"",2))="да",CF55=1),$V$13,$V$15))),IF(OR(AND($V$8="YES_NO",OR(LOWER(LEFT(BA55&amp;"",2))="да",BA55=1)),AND($V$8="THRESHOLD_GE",IF(ISNUMBER(BA55),BA55,0)&gt;=$V$11),AND($V$8="THRESHOLD_GT",IF(ISNUMBER(BA55),BA55,0)&gt;$V$11),AND($V$8="THRESHOLD_LE",IF(ISNUMBER(BA55),BA55,0)&lt;=$V$11),AND($V$8="THRESHOLD_LT",IF(ISNUMBER(BA55),BA55,0)&lt;$V$11),AND($V$8="CHANGE_PCT_GE",IF(IF(ISNUMBER(CF55),CF55,0)=0,IF(ISNUMBER(BA55),BA55,0)&gt;0,(IF(ISNUMBER(BA55),BA55,0)-IF(ISNUMBER(CF55),CF55,0))/ABS(IF(ISNUMBER(CF55),CF55,0))&gt;=$V$11)),AND($V$8="CHANGE_ABS_GE",ABS(IF(ISNUMBER(BA55),BA55,0)-IF(ISNUMBER(CF55),CF55,0))&gt;=$V$11),AND($V$8="COUNT_LT",IF(ISNUMBER(BA55),BA55,0)&lt;$V$11),AND($V$8="COUNT_LE",IF(ISNUMBER(BA55),BA55,0)&lt;=$V$11),AND($V$8="AND_YES",OR(LOWER(LEFT(BA55&amp;"",2))="да",BA55=1),OR(LOWER(LEFT(CF55&amp;"",2))="да",CF55=1)),AND($V$8="OR_YES",OR(OR(LOWER(LEFT(BA55&amp;"",2))="да",BA55=1),OR(LOWER(LEFT(CF55&amp;"",2))="да",CF55=1)))),$V$14,$V$15))))))))))</f>
        <v/>
      </c>
      <c r="W55" s="70" t="str">
        <f>IF($A55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55="#FIELD",BB55="",AND(OR($W$8="CHANGE_PCT_GE",$W$8="CHANGE_ABS_GE",$W$8="COUNT_FLAG_RULE",$W$8="AND_YES",$W$8="OR_YES"),OR(CG55="#FIELD",CG55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55)))),IF($W$18="LOW_MU",MAX(Настройки!$B$14,$W$16),IF($W$18="NEUTRAL",Настройки!$B$15,IF($W$18="IGNORE","IGNORE",IF(OR(BB55="#FIELD",CG55="#FIELD"),"Поле не найдено","Недостаточно данных")))),IF($W$8="SIGMOID_INC",MAX(Настройки!$B$14,$W$16+($W$17-$W$16)/(1+EXP(-$W$12*(IF(ISNUMBER(BB55),BB55,0)-$W$11)))),IF($W$8="SIGMOID_DEC",MAX(Настройки!$B$14,$W$16+($W$17-$W$16)/(1+EXP($W$12*(IF(ISNUMBER(BB55),BB55,0)-$W$11)))),IF($W$8="TOP_PERCENT",IF((COUNTIF(INDEX(Данные!$A$7:$CV$106,0,MATCH($W$9,Данные!$A$6:$CV$6,0)),"&gt;"&amp;IF(ISNUMBER(BB55),BB55,0))+COUNTIFS(INDEX(Данные!$A$7:$CV$106,0,MATCH($W$9,Данные!$A$6:$CV$6,0)),IF(ISNUMBER(BB55),BB55,0),Данные!$A$7:$A$106,"&lt;"&amp;$A55)+1)/COUNT(INDEX(Данные!$A$7:$CV$106,0,MATCH($W$9,Данные!$A$6:$CV$6,0)))&lt;=$W$11,$W$14,$W$15),IF($W$8="MANUAL_MU",MAX(Настройки!$B$14,MIN(1,IF(ISNUMBER(BB55),BB55,0))),IF($W$8="COUNT_FLAG_RULE",IF(IF(ISNUMBER(BB55),BB55,0)&lt;=$W$11,$W$14,IF(IF(ISNUMBER(BB55),BB55,0)&gt;=$W$12,$W$15,IF(OR(LOWER(LEFT(CG55&amp;"",2))="да",CG55=1),$W$13,$W$15))),IF(OR(AND($W$8="YES_NO",OR(LOWER(LEFT(BB55&amp;"",2))="да",BB55=1)),AND($W$8="THRESHOLD_GE",IF(ISNUMBER(BB55),BB55,0)&gt;=$W$11),AND($W$8="THRESHOLD_GT",IF(ISNUMBER(BB55),BB55,0)&gt;$W$11),AND($W$8="THRESHOLD_LE",IF(ISNUMBER(BB55),BB55,0)&lt;=$W$11),AND($W$8="THRESHOLD_LT",IF(ISNUMBER(BB55),BB55,0)&lt;$W$11),AND($W$8="CHANGE_PCT_GE",IF(IF(ISNUMBER(CG55),CG55,0)=0,IF(ISNUMBER(BB55),BB55,0)&gt;0,(IF(ISNUMBER(BB55),BB55,0)-IF(ISNUMBER(CG55),CG55,0))/ABS(IF(ISNUMBER(CG55),CG55,0))&gt;=$W$11)),AND($W$8="CHANGE_ABS_GE",ABS(IF(ISNUMBER(BB55),BB55,0)-IF(ISNUMBER(CG55),CG55,0))&gt;=$W$11),AND($W$8="COUNT_LT",IF(ISNUMBER(BB55),BB55,0)&lt;$W$11),AND($W$8="COUNT_LE",IF(ISNUMBER(BB55),BB55,0)&lt;=$W$11),AND($W$8="AND_YES",OR(LOWER(LEFT(BB55&amp;"",2))="да",BB55=1),OR(LOWER(LEFT(CG55&amp;"",2))="да",CG55=1)),AND($W$8="OR_YES",OR(OR(LOWER(LEFT(BB55&amp;"",2))="да",BB55=1),OR(LOWER(LEFT(CG55&amp;"",2))="да",CG55=1)))),$W$14,$W$15))))))))))</f>
        <v/>
      </c>
      <c r="X55" s="70" t="str">
        <f>IF($A55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55="#FIELD",BC55="",AND(OR($X$8="CHANGE_PCT_GE",$X$8="CHANGE_ABS_GE",$X$8="COUNT_FLAG_RULE",$X$8="AND_YES",$X$8="OR_YES"),OR(CH55="#FIELD",CH55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55)))),IF($X$18="LOW_MU",MAX(Настройки!$B$14,$X$16),IF($X$18="NEUTRAL",Настройки!$B$15,IF($X$18="IGNORE","IGNORE",IF(OR(BC55="#FIELD",CH55="#FIELD"),"Поле не найдено","Недостаточно данных")))),IF($X$8="SIGMOID_INC",MAX(Настройки!$B$14,$X$16+($X$17-$X$16)/(1+EXP(-$X$12*(IF(ISNUMBER(BC55),BC55,0)-$X$11)))),IF($X$8="SIGMOID_DEC",MAX(Настройки!$B$14,$X$16+($X$17-$X$16)/(1+EXP($X$12*(IF(ISNUMBER(BC55),BC55,0)-$X$11)))),IF($X$8="TOP_PERCENT",IF((COUNTIF(INDEX(Данные!$A$7:$CV$106,0,MATCH($X$9,Данные!$A$6:$CV$6,0)),"&gt;"&amp;IF(ISNUMBER(BC55),BC55,0))+COUNTIFS(INDEX(Данные!$A$7:$CV$106,0,MATCH($X$9,Данные!$A$6:$CV$6,0)),IF(ISNUMBER(BC55),BC55,0),Данные!$A$7:$A$106,"&lt;"&amp;$A55)+1)/COUNT(INDEX(Данные!$A$7:$CV$106,0,MATCH($X$9,Данные!$A$6:$CV$6,0)))&lt;=$X$11,$X$14,$X$15),IF($X$8="MANUAL_MU",MAX(Настройки!$B$14,MIN(1,IF(ISNUMBER(BC55),BC55,0))),IF($X$8="COUNT_FLAG_RULE",IF(IF(ISNUMBER(BC55),BC55,0)&lt;=$X$11,$X$14,IF(IF(ISNUMBER(BC55),BC55,0)&gt;=$X$12,$X$15,IF(OR(LOWER(LEFT(CH55&amp;"",2))="да",CH55=1),$X$13,$X$15))),IF(OR(AND($X$8="YES_NO",OR(LOWER(LEFT(BC55&amp;"",2))="да",BC55=1)),AND($X$8="THRESHOLD_GE",IF(ISNUMBER(BC55),BC55,0)&gt;=$X$11),AND($X$8="THRESHOLD_GT",IF(ISNUMBER(BC55),BC55,0)&gt;$X$11),AND($X$8="THRESHOLD_LE",IF(ISNUMBER(BC55),BC55,0)&lt;=$X$11),AND($X$8="THRESHOLD_LT",IF(ISNUMBER(BC55),BC55,0)&lt;$X$11),AND($X$8="CHANGE_PCT_GE",IF(IF(ISNUMBER(CH55),CH55,0)=0,IF(ISNUMBER(BC55),BC55,0)&gt;0,(IF(ISNUMBER(BC55),BC55,0)-IF(ISNUMBER(CH55),CH55,0))/ABS(IF(ISNUMBER(CH55),CH55,0))&gt;=$X$11)),AND($X$8="CHANGE_ABS_GE",ABS(IF(ISNUMBER(BC55),BC55,0)-IF(ISNUMBER(CH55),CH55,0))&gt;=$X$11),AND($X$8="COUNT_LT",IF(ISNUMBER(BC55),BC55,0)&lt;$X$11),AND($X$8="COUNT_LE",IF(ISNUMBER(BC55),BC55,0)&lt;=$X$11),AND($X$8="AND_YES",OR(LOWER(LEFT(BC55&amp;"",2))="да",BC55=1),OR(LOWER(LEFT(CH55&amp;"",2))="да",CH55=1)),AND($X$8="OR_YES",OR(OR(LOWER(LEFT(BC55&amp;"",2))="да",BC55=1),OR(LOWER(LEFT(CH55&amp;"",2))="да",CH55=1)))),$X$14,$X$15))))))))))</f>
        <v/>
      </c>
      <c r="Y55" s="70" t="str">
        <f>IF($A55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55="#FIELD",BD55="",AND(OR($Y$8="CHANGE_PCT_GE",$Y$8="CHANGE_ABS_GE",$Y$8="COUNT_FLAG_RULE",$Y$8="AND_YES",$Y$8="OR_YES"),OR(CI55="#FIELD",CI55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55)))),IF($Y$18="LOW_MU",MAX(Настройки!$B$14,$Y$16),IF($Y$18="NEUTRAL",Настройки!$B$15,IF($Y$18="IGNORE","IGNORE",IF(OR(BD55="#FIELD",CI55="#FIELD"),"Поле не найдено","Недостаточно данных")))),IF($Y$8="SIGMOID_INC",MAX(Настройки!$B$14,$Y$16+($Y$17-$Y$16)/(1+EXP(-$Y$12*(IF(ISNUMBER(BD55),BD55,0)-$Y$11)))),IF($Y$8="SIGMOID_DEC",MAX(Настройки!$B$14,$Y$16+($Y$17-$Y$16)/(1+EXP($Y$12*(IF(ISNUMBER(BD55),BD55,0)-$Y$11)))),IF($Y$8="TOP_PERCENT",IF((COUNTIF(INDEX(Данные!$A$7:$CV$106,0,MATCH($Y$9,Данные!$A$6:$CV$6,0)),"&gt;"&amp;IF(ISNUMBER(BD55),BD55,0))+COUNTIFS(INDEX(Данные!$A$7:$CV$106,0,MATCH($Y$9,Данные!$A$6:$CV$6,0)),IF(ISNUMBER(BD55),BD55,0),Данные!$A$7:$A$106,"&lt;"&amp;$A55)+1)/COUNT(INDEX(Данные!$A$7:$CV$106,0,MATCH($Y$9,Данные!$A$6:$CV$6,0)))&lt;=$Y$11,$Y$14,$Y$15),IF($Y$8="MANUAL_MU",MAX(Настройки!$B$14,MIN(1,IF(ISNUMBER(BD55),BD55,0))),IF($Y$8="COUNT_FLAG_RULE",IF(IF(ISNUMBER(BD55),BD55,0)&lt;=$Y$11,$Y$14,IF(IF(ISNUMBER(BD55),BD55,0)&gt;=$Y$12,$Y$15,IF(OR(LOWER(LEFT(CI55&amp;"",2))="да",CI55=1),$Y$13,$Y$15))),IF(OR(AND($Y$8="YES_NO",OR(LOWER(LEFT(BD55&amp;"",2))="да",BD55=1)),AND($Y$8="THRESHOLD_GE",IF(ISNUMBER(BD55),BD55,0)&gt;=$Y$11),AND($Y$8="THRESHOLD_GT",IF(ISNUMBER(BD55),BD55,0)&gt;$Y$11),AND($Y$8="THRESHOLD_LE",IF(ISNUMBER(BD55),BD55,0)&lt;=$Y$11),AND($Y$8="THRESHOLD_LT",IF(ISNUMBER(BD55),BD55,0)&lt;$Y$11),AND($Y$8="CHANGE_PCT_GE",IF(IF(ISNUMBER(CI55),CI55,0)=0,IF(ISNUMBER(BD55),BD55,0)&gt;0,(IF(ISNUMBER(BD55),BD55,0)-IF(ISNUMBER(CI55),CI55,0))/ABS(IF(ISNUMBER(CI55),CI55,0))&gt;=$Y$11)),AND($Y$8="CHANGE_ABS_GE",ABS(IF(ISNUMBER(BD55),BD55,0)-IF(ISNUMBER(CI55),CI55,0))&gt;=$Y$11),AND($Y$8="COUNT_LT",IF(ISNUMBER(BD55),BD55,0)&lt;$Y$11),AND($Y$8="COUNT_LE",IF(ISNUMBER(BD55),BD55,0)&lt;=$Y$11),AND($Y$8="AND_YES",OR(LOWER(LEFT(BD55&amp;"",2))="да",BD55=1),OR(LOWER(LEFT(CI55&amp;"",2))="да",CI55=1)),AND($Y$8="OR_YES",OR(OR(LOWER(LEFT(BD55&amp;"",2))="да",BD55=1),OR(LOWER(LEFT(CI55&amp;"",2))="да",CI55=1)))),$Y$14,$Y$15))))))))))</f>
        <v/>
      </c>
      <c r="Z55" s="70" t="str">
        <f>IF($A55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55="#FIELD",BE55="",AND(OR($Z$8="CHANGE_PCT_GE",$Z$8="CHANGE_ABS_GE",$Z$8="COUNT_FLAG_RULE",$Z$8="AND_YES",$Z$8="OR_YES"),OR(CJ55="#FIELD",CJ55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55)))),IF($Z$18="LOW_MU",MAX(Настройки!$B$14,$Z$16),IF($Z$18="NEUTRAL",Настройки!$B$15,IF($Z$18="IGNORE","IGNORE",IF(OR(BE55="#FIELD",CJ55="#FIELD"),"Поле не найдено","Недостаточно данных")))),IF($Z$8="SIGMOID_INC",MAX(Настройки!$B$14,$Z$16+($Z$17-$Z$16)/(1+EXP(-$Z$12*(IF(ISNUMBER(BE55),BE55,0)-$Z$11)))),IF($Z$8="SIGMOID_DEC",MAX(Настройки!$B$14,$Z$16+($Z$17-$Z$16)/(1+EXP($Z$12*(IF(ISNUMBER(BE55),BE55,0)-$Z$11)))),IF($Z$8="TOP_PERCENT",IF((COUNTIF(INDEX(Данные!$A$7:$CV$106,0,MATCH($Z$9,Данные!$A$6:$CV$6,0)),"&gt;"&amp;IF(ISNUMBER(BE55),BE55,0))+COUNTIFS(INDEX(Данные!$A$7:$CV$106,0,MATCH($Z$9,Данные!$A$6:$CV$6,0)),IF(ISNUMBER(BE55),BE55,0),Данные!$A$7:$A$106,"&lt;"&amp;$A55)+1)/COUNT(INDEX(Данные!$A$7:$CV$106,0,MATCH($Z$9,Данные!$A$6:$CV$6,0)))&lt;=$Z$11,$Z$14,$Z$15),IF($Z$8="MANUAL_MU",MAX(Настройки!$B$14,MIN(1,IF(ISNUMBER(BE55),BE55,0))),IF($Z$8="COUNT_FLAG_RULE",IF(IF(ISNUMBER(BE55),BE55,0)&lt;=$Z$11,$Z$14,IF(IF(ISNUMBER(BE55),BE55,0)&gt;=$Z$12,$Z$15,IF(OR(LOWER(LEFT(CJ55&amp;"",2))="да",CJ55=1),$Z$13,$Z$15))),IF(OR(AND($Z$8="YES_NO",OR(LOWER(LEFT(BE55&amp;"",2))="да",BE55=1)),AND($Z$8="THRESHOLD_GE",IF(ISNUMBER(BE55),BE55,0)&gt;=$Z$11),AND($Z$8="THRESHOLD_GT",IF(ISNUMBER(BE55),BE55,0)&gt;$Z$11),AND($Z$8="THRESHOLD_LE",IF(ISNUMBER(BE55),BE55,0)&lt;=$Z$11),AND($Z$8="THRESHOLD_LT",IF(ISNUMBER(BE55),BE55,0)&lt;$Z$11),AND($Z$8="CHANGE_PCT_GE",IF(IF(ISNUMBER(CJ55),CJ55,0)=0,IF(ISNUMBER(BE55),BE55,0)&gt;0,(IF(ISNUMBER(BE55),BE55,0)-IF(ISNUMBER(CJ55),CJ55,0))/ABS(IF(ISNUMBER(CJ55),CJ55,0))&gt;=$Z$11)),AND($Z$8="CHANGE_ABS_GE",ABS(IF(ISNUMBER(BE55),BE55,0)-IF(ISNUMBER(CJ55),CJ55,0))&gt;=$Z$11),AND($Z$8="COUNT_LT",IF(ISNUMBER(BE55),BE55,0)&lt;$Z$11),AND($Z$8="COUNT_LE",IF(ISNUMBER(BE55),BE55,0)&lt;=$Z$11),AND($Z$8="AND_YES",OR(LOWER(LEFT(BE55&amp;"",2))="да",BE55=1),OR(LOWER(LEFT(CJ55&amp;"",2))="да",CJ55=1)),AND($Z$8="OR_YES",OR(OR(LOWER(LEFT(BE55&amp;"",2))="да",BE55=1),OR(LOWER(LEFT(CJ55&amp;"",2))="да",CJ55=1)))),$Z$14,$Z$15))))))))))</f>
        <v/>
      </c>
      <c r="AA55" s="70" t="str">
        <f>IF($A55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55="#FIELD",BF55="",AND(OR($AA$8="CHANGE_PCT_GE",$AA$8="CHANGE_ABS_GE",$AA$8="COUNT_FLAG_RULE",$AA$8="AND_YES",$AA$8="OR_YES"),OR(CK55="#FIELD",CK55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55)))),IF($AA$18="LOW_MU",MAX(Настройки!$B$14,$AA$16),IF($AA$18="NEUTRAL",Настройки!$B$15,IF($AA$18="IGNORE","IGNORE",IF(OR(BF55="#FIELD",CK55="#FIELD"),"Поле не найдено","Недостаточно данных")))),IF($AA$8="SIGMOID_INC",MAX(Настройки!$B$14,$AA$16+($AA$17-$AA$16)/(1+EXP(-$AA$12*(IF(ISNUMBER(BF55),BF55,0)-$AA$11)))),IF($AA$8="SIGMOID_DEC",MAX(Настройки!$B$14,$AA$16+($AA$17-$AA$16)/(1+EXP($AA$12*(IF(ISNUMBER(BF55),BF55,0)-$AA$11)))),IF($AA$8="TOP_PERCENT",IF((COUNTIF(INDEX(Данные!$A$7:$CV$106,0,MATCH($AA$9,Данные!$A$6:$CV$6,0)),"&gt;"&amp;IF(ISNUMBER(BF55),BF55,0))+COUNTIFS(INDEX(Данные!$A$7:$CV$106,0,MATCH($AA$9,Данные!$A$6:$CV$6,0)),IF(ISNUMBER(BF55),BF55,0),Данные!$A$7:$A$106,"&lt;"&amp;$A55)+1)/COUNT(INDEX(Данные!$A$7:$CV$106,0,MATCH($AA$9,Данные!$A$6:$CV$6,0)))&lt;=$AA$11,$AA$14,$AA$15),IF($AA$8="MANUAL_MU",MAX(Настройки!$B$14,MIN(1,IF(ISNUMBER(BF55),BF55,0))),IF($AA$8="COUNT_FLAG_RULE",IF(IF(ISNUMBER(BF55),BF55,0)&lt;=$AA$11,$AA$14,IF(IF(ISNUMBER(BF55),BF55,0)&gt;=$AA$12,$AA$15,IF(OR(LOWER(LEFT(CK55&amp;"",2))="да",CK55=1),$AA$13,$AA$15))),IF(OR(AND($AA$8="YES_NO",OR(LOWER(LEFT(BF55&amp;"",2))="да",BF55=1)),AND($AA$8="THRESHOLD_GE",IF(ISNUMBER(BF55),BF55,0)&gt;=$AA$11),AND($AA$8="THRESHOLD_GT",IF(ISNUMBER(BF55),BF55,0)&gt;$AA$11),AND($AA$8="THRESHOLD_LE",IF(ISNUMBER(BF55),BF55,0)&lt;=$AA$11),AND($AA$8="THRESHOLD_LT",IF(ISNUMBER(BF55),BF55,0)&lt;$AA$11),AND($AA$8="CHANGE_PCT_GE",IF(IF(ISNUMBER(CK55),CK55,0)=0,IF(ISNUMBER(BF55),BF55,0)&gt;0,(IF(ISNUMBER(BF55),BF55,0)-IF(ISNUMBER(CK55),CK55,0))/ABS(IF(ISNUMBER(CK55),CK55,0))&gt;=$AA$11)),AND($AA$8="CHANGE_ABS_GE",ABS(IF(ISNUMBER(BF55),BF55,0)-IF(ISNUMBER(CK55),CK55,0))&gt;=$AA$11),AND($AA$8="COUNT_LT",IF(ISNUMBER(BF55),BF55,0)&lt;$AA$11),AND($AA$8="COUNT_LE",IF(ISNUMBER(BF55),BF55,0)&lt;=$AA$11),AND($AA$8="AND_YES",OR(LOWER(LEFT(BF55&amp;"",2))="да",BF55=1),OR(LOWER(LEFT(CK55&amp;"",2))="да",CK55=1)),AND($AA$8="OR_YES",OR(OR(LOWER(LEFT(BF55&amp;"",2))="да",BF55=1),OR(LOWER(LEFT(CK55&amp;"",2))="да",CK55=1)))),$AA$14,$AA$15))))))))))</f>
        <v/>
      </c>
      <c r="AB55" s="70" t="str">
        <f>IF($A55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55="#FIELD",BG55="",AND(OR($AB$8="CHANGE_PCT_GE",$AB$8="CHANGE_ABS_GE",$AB$8="COUNT_FLAG_RULE",$AB$8="AND_YES",$AB$8="OR_YES"),OR(CL55="#FIELD",CL55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55)))),IF($AB$18="LOW_MU",MAX(Настройки!$B$14,$AB$16),IF($AB$18="NEUTRAL",Настройки!$B$15,IF($AB$18="IGNORE","IGNORE",IF(OR(BG55="#FIELD",CL55="#FIELD"),"Поле не найдено","Недостаточно данных")))),IF($AB$8="SIGMOID_INC",MAX(Настройки!$B$14,$AB$16+($AB$17-$AB$16)/(1+EXP(-$AB$12*(IF(ISNUMBER(BG55),BG55,0)-$AB$11)))),IF($AB$8="SIGMOID_DEC",MAX(Настройки!$B$14,$AB$16+($AB$17-$AB$16)/(1+EXP($AB$12*(IF(ISNUMBER(BG55),BG55,0)-$AB$11)))),IF($AB$8="TOP_PERCENT",IF((COUNTIF(INDEX(Данные!$A$7:$CV$106,0,MATCH($AB$9,Данные!$A$6:$CV$6,0)),"&gt;"&amp;IF(ISNUMBER(BG55),BG55,0))+COUNTIFS(INDEX(Данные!$A$7:$CV$106,0,MATCH($AB$9,Данные!$A$6:$CV$6,0)),IF(ISNUMBER(BG55),BG55,0),Данные!$A$7:$A$106,"&lt;"&amp;$A55)+1)/COUNT(INDEX(Данные!$A$7:$CV$106,0,MATCH($AB$9,Данные!$A$6:$CV$6,0)))&lt;=$AB$11,$AB$14,$AB$15),IF($AB$8="MANUAL_MU",MAX(Настройки!$B$14,MIN(1,IF(ISNUMBER(BG55),BG55,0))),IF($AB$8="COUNT_FLAG_RULE",IF(IF(ISNUMBER(BG55),BG55,0)&lt;=$AB$11,$AB$14,IF(IF(ISNUMBER(BG55),BG55,0)&gt;=$AB$12,$AB$15,IF(OR(LOWER(LEFT(CL55&amp;"",2))="да",CL55=1),$AB$13,$AB$15))),IF(OR(AND($AB$8="YES_NO",OR(LOWER(LEFT(BG55&amp;"",2))="да",BG55=1)),AND($AB$8="THRESHOLD_GE",IF(ISNUMBER(BG55),BG55,0)&gt;=$AB$11),AND($AB$8="THRESHOLD_GT",IF(ISNUMBER(BG55),BG55,0)&gt;$AB$11),AND($AB$8="THRESHOLD_LE",IF(ISNUMBER(BG55),BG55,0)&lt;=$AB$11),AND($AB$8="THRESHOLD_LT",IF(ISNUMBER(BG55),BG55,0)&lt;$AB$11),AND($AB$8="CHANGE_PCT_GE",IF(IF(ISNUMBER(CL55),CL55,0)=0,IF(ISNUMBER(BG55),BG55,0)&gt;0,(IF(ISNUMBER(BG55),BG55,0)-IF(ISNUMBER(CL55),CL55,0))/ABS(IF(ISNUMBER(CL55),CL55,0))&gt;=$AB$11)),AND($AB$8="CHANGE_ABS_GE",ABS(IF(ISNUMBER(BG55),BG55,0)-IF(ISNUMBER(CL55),CL55,0))&gt;=$AB$11),AND($AB$8="COUNT_LT",IF(ISNUMBER(BG55),BG55,0)&lt;$AB$11),AND($AB$8="COUNT_LE",IF(ISNUMBER(BG55),BG55,0)&lt;=$AB$11),AND($AB$8="AND_YES",OR(LOWER(LEFT(BG55&amp;"",2))="да",BG55=1),OR(LOWER(LEFT(CL55&amp;"",2))="да",CL55=1)),AND($AB$8="OR_YES",OR(OR(LOWER(LEFT(BG55&amp;"",2))="да",BG55=1),OR(LOWER(LEFT(CL55&amp;"",2))="да",CL55=1)))),$AB$14,$AB$15))))))))))</f>
        <v/>
      </c>
      <c r="AC55" s="70" t="str">
        <f>IF($A55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55="#FIELD",BH55="",AND(OR($AC$8="CHANGE_PCT_GE",$AC$8="CHANGE_ABS_GE",$AC$8="COUNT_FLAG_RULE",$AC$8="AND_YES",$AC$8="OR_YES"),OR(CM55="#FIELD",CM55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55)))),IF($AC$18="LOW_MU",MAX(Настройки!$B$14,$AC$16),IF($AC$18="NEUTRAL",Настройки!$B$15,IF($AC$18="IGNORE","IGNORE",IF(OR(BH55="#FIELD",CM55="#FIELD"),"Поле не найдено","Недостаточно данных")))),IF($AC$8="SIGMOID_INC",MAX(Настройки!$B$14,$AC$16+($AC$17-$AC$16)/(1+EXP(-$AC$12*(IF(ISNUMBER(BH55),BH55,0)-$AC$11)))),IF($AC$8="SIGMOID_DEC",MAX(Настройки!$B$14,$AC$16+($AC$17-$AC$16)/(1+EXP($AC$12*(IF(ISNUMBER(BH55),BH55,0)-$AC$11)))),IF($AC$8="TOP_PERCENT",IF((COUNTIF(INDEX(Данные!$A$7:$CV$106,0,MATCH($AC$9,Данные!$A$6:$CV$6,0)),"&gt;"&amp;IF(ISNUMBER(BH55),BH55,0))+COUNTIFS(INDEX(Данные!$A$7:$CV$106,0,MATCH($AC$9,Данные!$A$6:$CV$6,0)),IF(ISNUMBER(BH55),BH55,0),Данные!$A$7:$A$106,"&lt;"&amp;$A55)+1)/COUNT(INDEX(Данные!$A$7:$CV$106,0,MATCH($AC$9,Данные!$A$6:$CV$6,0)))&lt;=$AC$11,$AC$14,$AC$15),IF($AC$8="MANUAL_MU",MAX(Настройки!$B$14,MIN(1,IF(ISNUMBER(BH55),BH55,0))),IF($AC$8="COUNT_FLAG_RULE",IF(IF(ISNUMBER(BH55),BH55,0)&lt;=$AC$11,$AC$14,IF(IF(ISNUMBER(BH55),BH55,0)&gt;=$AC$12,$AC$15,IF(OR(LOWER(LEFT(CM55&amp;"",2))="да",CM55=1),$AC$13,$AC$15))),IF(OR(AND($AC$8="YES_NO",OR(LOWER(LEFT(BH55&amp;"",2))="да",BH55=1)),AND($AC$8="THRESHOLD_GE",IF(ISNUMBER(BH55),BH55,0)&gt;=$AC$11),AND($AC$8="THRESHOLD_GT",IF(ISNUMBER(BH55),BH55,0)&gt;$AC$11),AND($AC$8="THRESHOLD_LE",IF(ISNUMBER(BH55),BH55,0)&lt;=$AC$11),AND($AC$8="THRESHOLD_LT",IF(ISNUMBER(BH55),BH55,0)&lt;$AC$11),AND($AC$8="CHANGE_PCT_GE",IF(IF(ISNUMBER(CM55),CM55,0)=0,IF(ISNUMBER(BH55),BH55,0)&gt;0,(IF(ISNUMBER(BH55),BH55,0)-IF(ISNUMBER(CM55),CM55,0))/ABS(IF(ISNUMBER(CM55),CM55,0))&gt;=$AC$11)),AND($AC$8="CHANGE_ABS_GE",ABS(IF(ISNUMBER(BH55),BH55,0)-IF(ISNUMBER(CM55),CM55,0))&gt;=$AC$11),AND($AC$8="COUNT_LT",IF(ISNUMBER(BH55),BH55,0)&lt;$AC$11),AND($AC$8="COUNT_LE",IF(ISNUMBER(BH55),BH55,0)&lt;=$AC$11),AND($AC$8="AND_YES",OR(LOWER(LEFT(BH55&amp;"",2))="да",BH55=1),OR(LOWER(LEFT(CM55&amp;"",2))="да",CM55=1)),AND($AC$8="OR_YES",OR(OR(LOWER(LEFT(BH55&amp;"",2))="да",BH55=1),OR(LOWER(LEFT(CM55&amp;"",2))="да",CM55=1)))),$AC$14,$AC$15))))))))))</f>
        <v/>
      </c>
      <c r="AD55" s="70" t="str">
        <f>IF($A55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55="#FIELD",BI55="",AND(OR($AD$8="CHANGE_PCT_GE",$AD$8="CHANGE_ABS_GE",$AD$8="COUNT_FLAG_RULE",$AD$8="AND_YES",$AD$8="OR_YES"),OR(CN55="#FIELD",CN55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55)))),IF($AD$18="LOW_MU",MAX(Настройки!$B$14,$AD$16),IF($AD$18="NEUTRAL",Настройки!$B$15,IF($AD$18="IGNORE","IGNORE",IF(OR(BI55="#FIELD",CN55="#FIELD"),"Поле не найдено","Недостаточно данных")))),IF($AD$8="SIGMOID_INC",MAX(Настройки!$B$14,$AD$16+($AD$17-$AD$16)/(1+EXP(-$AD$12*(IF(ISNUMBER(BI55),BI55,0)-$AD$11)))),IF($AD$8="SIGMOID_DEC",MAX(Настройки!$B$14,$AD$16+($AD$17-$AD$16)/(1+EXP($AD$12*(IF(ISNUMBER(BI55),BI55,0)-$AD$11)))),IF($AD$8="TOP_PERCENT",IF((COUNTIF(INDEX(Данные!$A$7:$CV$106,0,MATCH($AD$9,Данные!$A$6:$CV$6,0)),"&gt;"&amp;IF(ISNUMBER(BI55),BI55,0))+COUNTIFS(INDEX(Данные!$A$7:$CV$106,0,MATCH($AD$9,Данные!$A$6:$CV$6,0)),IF(ISNUMBER(BI55),BI55,0),Данные!$A$7:$A$106,"&lt;"&amp;$A55)+1)/COUNT(INDEX(Данные!$A$7:$CV$106,0,MATCH($AD$9,Данные!$A$6:$CV$6,0)))&lt;=$AD$11,$AD$14,$AD$15),IF($AD$8="MANUAL_MU",MAX(Настройки!$B$14,MIN(1,IF(ISNUMBER(BI55),BI55,0))),IF($AD$8="COUNT_FLAG_RULE",IF(IF(ISNUMBER(BI55),BI55,0)&lt;=$AD$11,$AD$14,IF(IF(ISNUMBER(BI55),BI55,0)&gt;=$AD$12,$AD$15,IF(OR(LOWER(LEFT(CN55&amp;"",2))="да",CN55=1),$AD$13,$AD$15))),IF(OR(AND($AD$8="YES_NO",OR(LOWER(LEFT(BI55&amp;"",2))="да",BI55=1)),AND($AD$8="THRESHOLD_GE",IF(ISNUMBER(BI55),BI55,0)&gt;=$AD$11),AND($AD$8="THRESHOLD_GT",IF(ISNUMBER(BI55),BI55,0)&gt;$AD$11),AND($AD$8="THRESHOLD_LE",IF(ISNUMBER(BI55),BI55,0)&lt;=$AD$11),AND($AD$8="THRESHOLD_LT",IF(ISNUMBER(BI55),BI55,0)&lt;$AD$11),AND($AD$8="CHANGE_PCT_GE",IF(IF(ISNUMBER(CN55),CN55,0)=0,IF(ISNUMBER(BI55),BI55,0)&gt;0,(IF(ISNUMBER(BI55),BI55,0)-IF(ISNUMBER(CN55),CN55,0))/ABS(IF(ISNUMBER(CN55),CN55,0))&gt;=$AD$11)),AND($AD$8="CHANGE_ABS_GE",ABS(IF(ISNUMBER(BI55),BI55,0)-IF(ISNUMBER(CN55),CN55,0))&gt;=$AD$11),AND($AD$8="COUNT_LT",IF(ISNUMBER(BI55),BI55,0)&lt;$AD$11),AND($AD$8="COUNT_LE",IF(ISNUMBER(BI55),BI55,0)&lt;=$AD$11),AND($AD$8="AND_YES",OR(LOWER(LEFT(BI55&amp;"",2))="да",BI55=1),OR(LOWER(LEFT(CN55&amp;"",2))="да",CN55=1)),AND($AD$8="OR_YES",OR(OR(LOWER(LEFT(BI55&amp;"",2))="да",BI55=1),OR(LOWER(LEFT(CN55&amp;"",2))="да",CN55=1)))),$AD$14,$AD$15))))))))))</f>
        <v/>
      </c>
      <c r="AE55" s="71" t="str">
        <f>IF($A55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55="#FIELD",BJ55="",AND(OR($AE$8="CHANGE_PCT_GE",$AE$8="CHANGE_ABS_GE",$AE$8="COUNT_FLAG_RULE",$AE$8="AND_YES",$AE$8="OR_YES"),OR(CO55="#FIELD",CO55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55)))),IF($AE$18="LOW_MU",MAX(Настройки!$B$14,$AE$16),IF($AE$18="NEUTRAL",Настройки!$B$15,IF($AE$18="IGNORE","IGNORE",IF(OR(BJ55="#FIELD",CO55="#FIELD"),"Поле не найдено","Недостаточно данных")))),IF($AE$8="SIGMOID_INC",MAX(Настройки!$B$14,$AE$16+($AE$17-$AE$16)/(1+EXP(-$AE$12*(IF(ISNUMBER(BJ55),BJ55,0)-$AE$11)))),IF($AE$8="SIGMOID_DEC",MAX(Настройки!$B$14,$AE$16+($AE$17-$AE$16)/(1+EXP($AE$12*(IF(ISNUMBER(BJ55),BJ55,0)-$AE$11)))),IF($AE$8="TOP_PERCENT",IF((COUNTIF(INDEX(Данные!$A$7:$CV$106,0,MATCH($AE$9,Данные!$A$6:$CV$6,0)),"&gt;"&amp;IF(ISNUMBER(BJ55),BJ55,0))+COUNTIFS(INDEX(Данные!$A$7:$CV$106,0,MATCH($AE$9,Данные!$A$6:$CV$6,0)),IF(ISNUMBER(BJ55),BJ55,0),Данные!$A$7:$A$106,"&lt;"&amp;$A55)+1)/COUNT(INDEX(Данные!$A$7:$CV$106,0,MATCH($AE$9,Данные!$A$6:$CV$6,0)))&lt;=$AE$11,$AE$14,$AE$15),IF($AE$8="MANUAL_MU",MAX(Настройки!$B$14,MIN(1,IF(ISNUMBER(BJ55),BJ55,0))),IF($AE$8="COUNT_FLAG_RULE",IF(IF(ISNUMBER(BJ55),BJ55,0)&lt;=$AE$11,$AE$14,IF(IF(ISNUMBER(BJ55),BJ55,0)&gt;=$AE$12,$AE$15,IF(OR(LOWER(LEFT(CO55&amp;"",2))="да",CO55=1),$AE$13,$AE$15))),IF(OR(AND($AE$8="YES_NO",OR(LOWER(LEFT(BJ55&amp;"",2))="да",BJ55=1)),AND($AE$8="THRESHOLD_GE",IF(ISNUMBER(BJ55),BJ55,0)&gt;=$AE$11),AND($AE$8="THRESHOLD_GT",IF(ISNUMBER(BJ55),BJ55,0)&gt;$AE$11),AND($AE$8="THRESHOLD_LE",IF(ISNUMBER(BJ55),BJ55,0)&lt;=$AE$11),AND($AE$8="THRESHOLD_LT",IF(ISNUMBER(BJ55),BJ55,0)&lt;$AE$11),AND($AE$8="CHANGE_PCT_GE",IF(IF(ISNUMBER(CO55),CO55,0)=0,IF(ISNUMBER(BJ55),BJ55,0)&gt;0,(IF(ISNUMBER(BJ55),BJ55,0)-IF(ISNUMBER(CO55),CO55,0))/ABS(IF(ISNUMBER(CO55),CO55,0))&gt;=$AE$11)),AND($AE$8="CHANGE_ABS_GE",ABS(IF(ISNUMBER(BJ55),BJ55,0)-IF(ISNUMBER(CO55),CO55,0))&gt;=$AE$11),AND($AE$8="COUNT_LT",IF(ISNUMBER(BJ55),BJ55,0)&lt;$AE$11),AND($AE$8="COUNT_LE",IF(ISNUMBER(BJ55),BJ55,0)&lt;=$AE$11),AND($AE$8="AND_YES",OR(LOWER(LEFT(BJ55&amp;"",2))="да",BJ55=1),OR(LOWER(LEFT(CO55&amp;"",2))="да",CO55=1)),AND($AE$8="OR_YES",OR(OR(LOWER(LEFT(BJ55&amp;"",2))="да",BJ55=1),OR(LOWER(LEFT(CO55&amp;"",2))="да",CO55=1)))),$AE$14,$AE$15))))))))))</f>
        <v/>
      </c>
      <c r="AF55" s="75"/>
      <c r="AG55" s="76" t="str">
        <f>IF($A55="","",IF($B$4&lt;&gt;"Да","",IF($B$9="","",IF(COUNTIF(Данные!$A$6:$CV$6,$B$9)=0,"#FIELD",INDEX(Данные!$A$7:$CV$106,ROW()-19,MATCH($B$9,Данные!$A$6:$CV$6,0))))))</f>
        <v/>
      </c>
      <c r="AH55" s="76" t="str">
        <f>IF($A55="","",IF($C$4&lt;&gt;"Да","",IF($C$9="","",IF(COUNTIF(Данные!$A$6:$CV$6,$C$9)=0,"#FIELD",INDEX(Данные!$A$7:$CV$106,ROW()-19,MATCH($C$9,Данные!$A$6:$CV$6,0))))))</f>
        <v/>
      </c>
      <c r="AI55" s="76" t="str">
        <f>IF($A55="","",IF($D$4&lt;&gt;"Да","",IF($D$9="","",IF(COUNTIF(Данные!$A$6:$CV$6,$D$9)=0,"#FIELD",INDEX(Данные!$A$7:$CV$106,ROW()-19,MATCH($D$9,Данные!$A$6:$CV$6,0))))))</f>
        <v/>
      </c>
      <c r="AJ55" s="76" t="str">
        <f>IF($A55="","",IF($E$4&lt;&gt;"Да","",IF($E$9="","",IF(COUNTIF(Данные!$A$6:$CV$6,$E$9)=0,"#FIELD",INDEX(Данные!$A$7:$CV$106,ROW()-19,MATCH($E$9,Данные!$A$6:$CV$6,0))))))</f>
        <v/>
      </c>
      <c r="AK55" s="76" t="str">
        <f>IF($A55="","",IF($F$4&lt;&gt;"Да","",IF($F$9="","",IF(COUNTIF(Данные!$A$6:$CV$6,$F$9)=0,"#FIELD",INDEX(Данные!$A$7:$CV$106,ROW()-19,MATCH($F$9,Данные!$A$6:$CV$6,0))))))</f>
        <v/>
      </c>
      <c r="AL55" s="76" t="str">
        <f>IF($A55="","",IF($G$4&lt;&gt;"Да","",IF($G$9="","",IF(COUNTIF(Данные!$A$6:$CV$6,$G$9)=0,"#FIELD",INDEX(Данные!$A$7:$CV$106,ROW()-19,MATCH($G$9,Данные!$A$6:$CV$6,0))))))</f>
        <v/>
      </c>
      <c r="AM55" s="76" t="str">
        <f>IF($A55="","",IF($H$4&lt;&gt;"Да","",IF($H$9="","",IF(COUNTIF(Данные!$A$6:$CV$6,$H$9)=0,"#FIELD",INDEX(Данные!$A$7:$CV$106,ROW()-19,MATCH($H$9,Данные!$A$6:$CV$6,0))))))</f>
        <v/>
      </c>
      <c r="AN55" s="76" t="str">
        <f>IF($A55="","",IF($I$4&lt;&gt;"Да","",IF($I$9="","",IF(COUNTIF(Данные!$A$6:$CV$6,$I$9)=0,"#FIELD",INDEX(Данные!$A$7:$CV$106,ROW()-19,MATCH($I$9,Данные!$A$6:$CV$6,0))))))</f>
        <v/>
      </c>
      <c r="AO55" s="76" t="str">
        <f>IF($A55="","",IF($J$4&lt;&gt;"Да","",IF($J$9="","",IF(COUNTIF(Данные!$A$6:$CV$6,$J$9)=0,"#FIELD",INDEX(Данные!$A$7:$CV$106,ROW()-19,MATCH($J$9,Данные!$A$6:$CV$6,0))))))</f>
        <v/>
      </c>
      <c r="AP55" s="76" t="str">
        <f>IF($A55="","",IF($K$4&lt;&gt;"Да","",IF($K$9="","",IF(COUNTIF(Данные!$A$6:$CV$6,$K$9)=0,"#FIELD",INDEX(Данные!$A$7:$CV$106,ROW()-19,MATCH($K$9,Данные!$A$6:$CV$6,0))))))</f>
        <v/>
      </c>
      <c r="AQ55" s="76" t="str">
        <f>IF($A55="","",IF($L$4&lt;&gt;"Да","",IF($L$9="","",IF(COUNTIF(Данные!$A$6:$CV$6,$L$9)=0,"#FIELD",INDEX(Данные!$A$7:$CV$106,ROW()-19,MATCH($L$9,Данные!$A$6:$CV$6,0))))))</f>
        <v/>
      </c>
      <c r="AR55" s="76" t="str">
        <f>IF($A55="","",IF($M$4&lt;&gt;"Да","",IF($M$9="","",IF(COUNTIF(Данные!$A$6:$CV$6,$M$9)=0,"#FIELD",INDEX(Данные!$A$7:$CV$106,ROW()-19,MATCH($M$9,Данные!$A$6:$CV$6,0))))))</f>
        <v/>
      </c>
      <c r="AS55" s="76" t="str">
        <f>IF($A55="","",IF($N$4&lt;&gt;"Да","",IF($N$9="","",IF(COUNTIF(Данные!$A$6:$CV$6,$N$9)=0,"#FIELD",INDEX(Данные!$A$7:$CV$106,ROW()-19,MATCH($N$9,Данные!$A$6:$CV$6,0))))))</f>
        <v/>
      </c>
      <c r="AT55" s="76" t="str">
        <f>IF($A55="","",IF($O$4&lt;&gt;"Да","",IF($O$9="","",IF(COUNTIF(Данные!$A$6:$CV$6,$O$9)=0,"#FIELD",INDEX(Данные!$A$7:$CV$106,ROW()-19,MATCH($O$9,Данные!$A$6:$CV$6,0))))))</f>
        <v/>
      </c>
      <c r="AU55" s="76" t="str">
        <f>IF($A55="","",IF($P$4&lt;&gt;"Да","",IF($P$9="","",IF(COUNTIF(Данные!$A$6:$CV$6,$P$9)=0,"#FIELD",INDEX(Данные!$A$7:$CV$106,ROW()-19,MATCH($P$9,Данные!$A$6:$CV$6,0))))))</f>
        <v/>
      </c>
      <c r="AV55" s="76" t="str">
        <f>IF($A55="","",IF($Q$4&lt;&gt;"Да","",IF($Q$9="","",IF(COUNTIF(Данные!$A$6:$CV$6,$Q$9)=0,"#FIELD",INDEX(Данные!$A$7:$CV$106,ROW()-19,MATCH($Q$9,Данные!$A$6:$CV$6,0))))))</f>
        <v/>
      </c>
      <c r="AW55" s="76" t="str">
        <f>IF($A55="","",IF($R$4&lt;&gt;"Да","",IF($R$9="","",IF(COUNTIF(Данные!$A$6:$CV$6,$R$9)=0,"#FIELD",INDEX(Данные!$A$7:$CV$106,ROW()-19,MATCH($R$9,Данные!$A$6:$CV$6,0))))))</f>
        <v/>
      </c>
      <c r="AX55" s="76" t="str">
        <f>IF($A55="","",IF($S$4&lt;&gt;"Да","",IF($S$9="","",IF(COUNTIF(Данные!$A$6:$CV$6,$S$9)=0,"#FIELD",INDEX(Данные!$A$7:$CV$106,ROW()-19,MATCH($S$9,Данные!$A$6:$CV$6,0))))))</f>
        <v/>
      </c>
      <c r="AY55" s="76" t="str">
        <f>IF($A55="","",IF($T$4&lt;&gt;"Да","",IF($T$9="","",IF(COUNTIF(Данные!$A$6:$CV$6,$T$9)=0,"#FIELD",INDEX(Данные!$A$7:$CV$106,ROW()-19,MATCH($T$9,Данные!$A$6:$CV$6,0))))))</f>
        <v/>
      </c>
      <c r="AZ55" s="76" t="str">
        <f>IF($A55="","",IF($U$4&lt;&gt;"Да","",IF($U$9="","",IF(COUNTIF(Данные!$A$6:$CV$6,$U$9)=0,"#FIELD",INDEX(Данные!$A$7:$CV$106,ROW()-19,MATCH($U$9,Данные!$A$6:$CV$6,0))))))</f>
        <v/>
      </c>
      <c r="BA55" s="76" t="str">
        <f>IF($A55="","",IF($V$4&lt;&gt;"Да","",IF($V$9="","",IF(COUNTIF(Данные!$A$6:$CV$6,$V$9)=0,"#FIELD",INDEX(Данные!$A$7:$CV$106,ROW()-19,MATCH($V$9,Данные!$A$6:$CV$6,0))))))</f>
        <v/>
      </c>
      <c r="BB55" s="76" t="str">
        <f>IF($A55="","",IF($W$4&lt;&gt;"Да","",IF($W$9="","",IF(COUNTIF(Данные!$A$6:$CV$6,$W$9)=0,"#FIELD",INDEX(Данные!$A$7:$CV$106,ROW()-19,MATCH($W$9,Данные!$A$6:$CV$6,0))))))</f>
        <v/>
      </c>
      <c r="BC55" s="76" t="str">
        <f>IF($A55="","",IF($X$4&lt;&gt;"Да","",IF($X$9="","",IF(COUNTIF(Данные!$A$6:$CV$6,$X$9)=0,"#FIELD",INDEX(Данные!$A$7:$CV$106,ROW()-19,MATCH($X$9,Данные!$A$6:$CV$6,0))))))</f>
        <v/>
      </c>
      <c r="BD55" s="76" t="str">
        <f>IF($A55="","",IF($Y$4&lt;&gt;"Да","",IF($Y$9="","",IF(COUNTIF(Данные!$A$6:$CV$6,$Y$9)=0,"#FIELD",INDEX(Данные!$A$7:$CV$106,ROW()-19,MATCH($Y$9,Данные!$A$6:$CV$6,0))))))</f>
        <v/>
      </c>
      <c r="BE55" s="76" t="str">
        <f>IF($A55="","",IF($Z$4&lt;&gt;"Да","",IF($Z$9="","",IF(COUNTIF(Данные!$A$6:$CV$6,$Z$9)=0,"#FIELD",INDEX(Данные!$A$7:$CV$106,ROW()-19,MATCH($Z$9,Данные!$A$6:$CV$6,0))))))</f>
        <v/>
      </c>
      <c r="BF55" s="76" t="str">
        <f>IF($A55="","",IF($AA$4&lt;&gt;"Да","",IF($AA$9="","",IF(COUNTIF(Данные!$A$6:$CV$6,$AA$9)=0,"#FIELD",INDEX(Данные!$A$7:$CV$106,ROW()-19,MATCH($AA$9,Данные!$A$6:$CV$6,0))))))</f>
        <v/>
      </c>
      <c r="BG55" s="76" t="str">
        <f>IF($A55="","",IF($AB$4&lt;&gt;"Да","",IF($AB$9="","",IF(COUNTIF(Данные!$A$6:$CV$6,$AB$9)=0,"#FIELD",INDEX(Данные!$A$7:$CV$106,ROW()-19,MATCH($AB$9,Данные!$A$6:$CV$6,0))))))</f>
        <v/>
      </c>
      <c r="BH55" s="76" t="str">
        <f>IF($A55="","",IF($AC$4&lt;&gt;"Да","",IF($AC$9="","",IF(COUNTIF(Данные!$A$6:$CV$6,$AC$9)=0,"#FIELD",INDEX(Данные!$A$7:$CV$106,ROW()-19,MATCH($AC$9,Данные!$A$6:$CV$6,0))))))</f>
        <v/>
      </c>
      <c r="BI55" s="76" t="str">
        <f>IF($A55="","",IF($AD$4&lt;&gt;"Да","",IF($AD$9="","",IF(COUNTIF(Данные!$A$6:$CV$6,$AD$9)=0,"#FIELD",INDEX(Данные!$A$7:$CV$106,ROW()-19,MATCH($AD$9,Данные!$A$6:$CV$6,0))))))</f>
        <v/>
      </c>
      <c r="BJ55" s="76" t="str">
        <f>IF($A55="","",IF($AE$4&lt;&gt;"Да","",IF($AE$9="","",IF(COUNTIF(Данные!$A$6:$CV$6,$AE$9)=0,"#FIELD",INDEX(Данные!$A$7:$CV$106,ROW()-19,MATCH($AE$9,Данные!$A$6:$CV$6,0))))))</f>
        <v/>
      </c>
      <c r="BK55" s="76"/>
      <c r="BL55" s="76" t="str">
        <f>IF($A55="","",IF($B$4&lt;&gt;"Да","",IF($B$10="","",IF(COUNTIF(Данные!$A$6:$CV$6,$B$10)=0,"#FIELD",INDEX(Данные!$A$7:$CV$106,ROW()-19,MATCH($B$10,Данные!$A$6:$CV$6,0))))))</f>
        <v/>
      </c>
      <c r="BM55" s="76" t="str">
        <f>IF($A55="","",IF($C$4&lt;&gt;"Да","",IF($C$10="","",IF(COUNTIF(Данные!$A$6:$CV$6,$C$10)=0,"#FIELD",INDEX(Данные!$A$7:$CV$106,ROW()-19,MATCH($C$10,Данные!$A$6:$CV$6,0))))))</f>
        <v/>
      </c>
      <c r="BN55" s="76" t="str">
        <f>IF($A55="","",IF($D$4&lt;&gt;"Да","",IF($D$10="","",IF(COUNTIF(Данные!$A$6:$CV$6,$D$10)=0,"#FIELD",INDEX(Данные!$A$7:$CV$106,ROW()-19,MATCH($D$10,Данные!$A$6:$CV$6,0))))))</f>
        <v/>
      </c>
      <c r="BO55" s="76" t="str">
        <f>IF($A55="","",IF($E$4&lt;&gt;"Да","",IF($E$10="","",IF(COUNTIF(Данные!$A$6:$CV$6,$E$10)=0,"#FIELD",INDEX(Данные!$A$7:$CV$106,ROW()-19,MATCH($E$10,Данные!$A$6:$CV$6,0))))))</f>
        <v/>
      </c>
      <c r="BP55" s="76" t="str">
        <f>IF($A55="","",IF($F$4&lt;&gt;"Да","",IF($F$10="","",IF(COUNTIF(Данные!$A$6:$CV$6,$F$10)=0,"#FIELD",INDEX(Данные!$A$7:$CV$106,ROW()-19,MATCH($F$10,Данные!$A$6:$CV$6,0))))))</f>
        <v/>
      </c>
      <c r="BQ55" s="76" t="str">
        <f>IF($A55="","",IF($G$4&lt;&gt;"Да","",IF($G$10="","",IF(COUNTIF(Данные!$A$6:$CV$6,$G$10)=0,"#FIELD",INDEX(Данные!$A$7:$CV$106,ROW()-19,MATCH($G$10,Данные!$A$6:$CV$6,0))))))</f>
        <v/>
      </c>
      <c r="BR55" s="76" t="str">
        <f>IF($A55="","",IF($H$4&lt;&gt;"Да","",IF($H$10="","",IF(COUNTIF(Данные!$A$6:$CV$6,$H$10)=0,"#FIELD",INDEX(Данные!$A$7:$CV$106,ROW()-19,MATCH($H$10,Данные!$A$6:$CV$6,0))))))</f>
        <v/>
      </c>
      <c r="BS55" s="76" t="str">
        <f>IF($A55="","",IF($I$4&lt;&gt;"Да","",IF($I$10="","",IF(COUNTIF(Данные!$A$6:$CV$6,$I$10)=0,"#FIELD",INDEX(Данные!$A$7:$CV$106,ROW()-19,MATCH($I$10,Данные!$A$6:$CV$6,0))))))</f>
        <v/>
      </c>
      <c r="BT55" s="76" t="str">
        <f>IF($A55="","",IF($J$4&lt;&gt;"Да","",IF($J$10="","",IF(COUNTIF(Данные!$A$6:$CV$6,$J$10)=0,"#FIELD",INDEX(Данные!$A$7:$CV$106,ROW()-19,MATCH($J$10,Данные!$A$6:$CV$6,0))))))</f>
        <v/>
      </c>
      <c r="BU55" s="76" t="str">
        <f>IF($A55="","",IF($K$4&lt;&gt;"Да","",IF($K$10="","",IF(COUNTIF(Данные!$A$6:$CV$6,$K$10)=0,"#FIELD",INDEX(Данные!$A$7:$CV$106,ROW()-19,MATCH($K$10,Данные!$A$6:$CV$6,0))))))</f>
        <v/>
      </c>
      <c r="BV55" s="76" t="str">
        <f>IF($A55="","",IF($L$4&lt;&gt;"Да","",IF($L$10="","",IF(COUNTIF(Данные!$A$6:$CV$6,$L$10)=0,"#FIELD",INDEX(Данные!$A$7:$CV$106,ROW()-19,MATCH($L$10,Данные!$A$6:$CV$6,0))))))</f>
        <v/>
      </c>
      <c r="BW55" s="76" t="str">
        <f>IF($A55="","",IF($M$4&lt;&gt;"Да","",IF($M$10="","",IF(COUNTIF(Данные!$A$6:$CV$6,$M$10)=0,"#FIELD",INDEX(Данные!$A$7:$CV$106,ROW()-19,MATCH($M$10,Данные!$A$6:$CV$6,0))))))</f>
        <v/>
      </c>
      <c r="BX55" s="76" t="str">
        <f>IF($A55="","",IF($N$4&lt;&gt;"Да","",IF($N$10="","",IF(COUNTIF(Данные!$A$6:$CV$6,$N$10)=0,"#FIELD",INDEX(Данные!$A$7:$CV$106,ROW()-19,MATCH($N$10,Данные!$A$6:$CV$6,0))))))</f>
        <v/>
      </c>
      <c r="BY55" s="76" t="str">
        <f>IF($A55="","",IF($O$4&lt;&gt;"Да","",IF($O$10="","",IF(COUNTIF(Данные!$A$6:$CV$6,$O$10)=0,"#FIELD",INDEX(Данные!$A$7:$CV$106,ROW()-19,MATCH($O$10,Данные!$A$6:$CV$6,0))))))</f>
        <v/>
      </c>
      <c r="BZ55" s="76" t="str">
        <f>IF($A55="","",IF($P$4&lt;&gt;"Да","",IF($P$10="","",IF(COUNTIF(Данные!$A$6:$CV$6,$P$10)=0,"#FIELD",INDEX(Данные!$A$7:$CV$106,ROW()-19,MATCH($P$10,Данные!$A$6:$CV$6,0))))))</f>
        <v/>
      </c>
      <c r="CA55" s="76" t="str">
        <f>IF($A55="","",IF($Q$4&lt;&gt;"Да","",IF($Q$10="","",IF(COUNTIF(Данные!$A$6:$CV$6,$Q$10)=0,"#FIELD",INDEX(Данные!$A$7:$CV$106,ROW()-19,MATCH($Q$10,Данные!$A$6:$CV$6,0))))))</f>
        <v/>
      </c>
      <c r="CB55" s="76" t="str">
        <f>IF($A55="","",IF($R$4&lt;&gt;"Да","",IF($R$10="","",IF(COUNTIF(Данные!$A$6:$CV$6,$R$10)=0,"#FIELD",INDEX(Данные!$A$7:$CV$106,ROW()-19,MATCH($R$10,Данные!$A$6:$CV$6,0))))))</f>
        <v/>
      </c>
      <c r="CC55" s="76" t="str">
        <f>IF($A55="","",IF($S$4&lt;&gt;"Да","",IF($S$10="","",IF(COUNTIF(Данные!$A$6:$CV$6,$S$10)=0,"#FIELD",INDEX(Данные!$A$7:$CV$106,ROW()-19,MATCH($S$10,Данные!$A$6:$CV$6,0))))))</f>
        <v/>
      </c>
      <c r="CD55" s="76" t="str">
        <f>IF($A55="","",IF($T$4&lt;&gt;"Да","",IF($T$10="","",IF(COUNTIF(Данные!$A$6:$CV$6,$T$10)=0,"#FIELD",INDEX(Данные!$A$7:$CV$106,ROW()-19,MATCH($T$10,Данные!$A$6:$CV$6,0))))))</f>
        <v/>
      </c>
      <c r="CE55" s="76" t="str">
        <f>IF($A55="","",IF($U$4&lt;&gt;"Да","",IF($U$10="","",IF(COUNTIF(Данные!$A$6:$CV$6,$U$10)=0,"#FIELD",INDEX(Данные!$A$7:$CV$106,ROW()-19,MATCH($U$10,Данные!$A$6:$CV$6,0))))))</f>
        <v/>
      </c>
      <c r="CF55" s="76" t="str">
        <f>IF($A55="","",IF($V$4&lt;&gt;"Да","",IF($V$10="","",IF(COUNTIF(Данные!$A$6:$CV$6,$V$10)=0,"#FIELD",INDEX(Данные!$A$7:$CV$106,ROW()-19,MATCH($V$10,Данные!$A$6:$CV$6,0))))))</f>
        <v/>
      </c>
      <c r="CG55" s="76" t="str">
        <f>IF($A55="","",IF($W$4&lt;&gt;"Да","",IF($W$10="","",IF(COUNTIF(Данные!$A$6:$CV$6,$W$10)=0,"#FIELD",INDEX(Данные!$A$7:$CV$106,ROW()-19,MATCH($W$10,Данные!$A$6:$CV$6,0))))))</f>
        <v/>
      </c>
      <c r="CH55" s="76" t="str">
        <f>IF($A55="","",IF($X$4&lt;&gt;"Да","",IF($X$10="","",IF(COUNTIF(Данные!$A$6:$CV$6,$X$10)=0,"#FIELD",INDEX(Данные!$A$7:$CV$106,ROW()-19,MATCH($X$10,Данные!$A$6:$CV$6,0))))))</f>
        <v/>
      </c>
      <c r="CI55" s="76" t="str">
        <f>IF($A55="","",IF($Y$4&lt;&gt;"Да","",IF($Y$10="","",IF(COUNTIF(Данные!$A$6:$CV$6,$Y$10)=0,"#FIELD",INDEX(Данные!$A$7:$CV$106,ROW()-19,MATCH($Y$10,Данные!$A$6:$CV$6,0))))))</f>
        <v/>
      </c>
      <c r="CJ55" s="76" t="str">
        <f>IF($A55="","",IF($Z$4&lt;&gt;"Да","",IF($Z$10="","",IF(COUNTIF(Данные!$A$6:$CV$6,$Z$10)=0,"#FIELD",INDEX(Данные!$A$7:$CV$106,ROW()-19,MATCH($Z$10,Данные!$A$6:$CV$6,0))))))</f>
        <v/>
      </c>
      <c r="CK55" s="76" t="str">
        <f>IF($A55="","",IF($AA$4&lt;&gt;"Да","",IF($AA$10="","",IF(COUNTIF(Данные!$A$6:$CV$6,$AA$10)=0,"#FIELD",INDEX(Данные!$A$7:$CV$106,ROW()-19,MATCH($AA$10,Данные!$A$6:$CV$6,0))))))</f>
        <v/>
      </c>
      <c r="CL55" s="76" t="str">
        <f>IF($A55="","",IF($AB$4&lt;&gt;"Да","",IF($AB$10="","",IF(COUNTIF(Данные!$A$6:$CV$6,$AB$10)=0,"#FIELD",INDEX(Данные!$A$7:$CV$106,ROW()-19,MATCH($AB$10,Данные!$A$6:$CV$6,0))))))</f>
        <v/>
      </c>
      <c r="CM55" s="76" t="str">
        <f>IF($A55="","",IF($AC$4&lt;&gt;"Да","",IF($AC$10="","",IF(COUNTIF(Данные!$A$6:$CV$6,$AC$10)=0,"#FIELD",INDEX(Данные!$A$7:$CV$106,ROW()-19,MATCH($AC$10,Данные!$A$6:$CV$6,0))))))</f>
        <v/>
      </c>
      <c r="CN55" s="76" t="str">
        <f>IF($A55="","",IF($AD$4&lt;&gt;"Да","",IF($AD$10="","",IF(COUNTIF(Данные!$A$6:$CV$6,$AD$10)=0,"#FIELD",INDEX(Данные!$A$7:$CV$106,ROW()-19,MATCH($AD$10,Данные!$A$6:$CV$6,0))))))</f>
        <v/>
      </c>
      <c r="CO55" s="77" t="str">
        <f>IF($A55="","",IF($AE$4&lt;&gt;"Да","",IF($AE$10="","",IF(COUNTIF(Данные!$A$6:$CV$6,$AE$10)=0,"#FIELD",INDEX(Данные!$A$7:$CV$106,ROW()-19,MATCH($AE$10,Данные!$A$6:$CV$6,0))))))</f>
        <v/>
      </c>
    </row>
    <row r="56" spans="1:93">
      <c r="A56" s="24" t="str">
        <f>IF(Данные!A43="","",Данные!A43)</f>
        <v/>
      </c>
      <c r="B56" s="19" t="str">
        <f>IF($A56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56="#FIELD",AG56="",AND(OR($B$8="CHANGE_PCT_GE",$B$8="CHANGE_ABS_GE",$B$8="COUNT_FLAG_RULE",$B$8="AND_YES",$B$8="OR_YES"),OR(BL56="#FIELD",BL56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56)))),IF($B$18="LOW_MU",MAX(Настройки!$B$14,$B$16),IF($B$18="NEUTRAL",Настройки!$B$15,IF($B$18="IGNORE","IGNORE",IF(OR(AG56="#FIELD",BL56="#FIELD"),"Поле не найдено","Недостаточно данных")))),IF($B$8="SIGMOID_INC",MAX(Настройки!$B$14,$B$16+($B$17-$B$16)/(1+EXP(-$B$12*(IF(ISNUMBER(AG56),AG56,0)-$B$11)))),IF($B$8="SIGMOID_DEC",MAX(Настройки!$B$14,$B$16+($B$17-$B$16)/(1+EXP($B$12*(IF(ISNUMBER(AG56),AG56,0)-$B$11)))),IF($B$8="TOP_PERCENT",IF((COUNTIF(INDEX(Данные!$A$7:$CV$106,0,MATCH($B$9,Данные!$A$6:$CV$6,0)),"&gt;"&amp;IF(ISNUMBER(AG56),AG56,0))+COUNTIFS(INDEX(Данные!$A$7:$CV$106,0,MATCH($B$9,Данные!$A$6:$CV$6,0)),IF(ISNUMBER(AG56),AG56,0),Данные!$A$7:$A$106,"&lt;"&amp;$A56)+1)/COUNT(INDEX(Данные!$A$7:$CV$106,0,MATCH($B$9,Данные!$A$6:$CV$6,0)))&lt;=$B$11,$B$14,$B$15),IF($B$8="MANUAL_MU",MAX(Настройки!$B$14,MIN(1,IF(ISNUMBER(AG56),AG56,0))),IF($B$8="COUNT_FLAG_RULE",IF(IF(ISNUMBER(AG56),AG56,0)&lt;=$B$11,$B$14,IF(IF(ISNUMBER(AG56),AG56,0)&gt;=$B$12,$B$15,IF(OR(LOWER(LEFT(BL56&amp;"",2))="да",BL56=1),$B$13,$B$15))),IF(OR(AND($B$8="YES_NO",OR(LOWER(LEFT(AG56&amp;"",2))="да",AG56=1)),AND($B$8="THRESHOLD_GE",IF(ISNUMBER(AG56),AG56,0)&gt;=$B$11),AND($B$8="THRESHOLD_GT",IF(ISNUMBER(AG56),AG56,0)&gt;$B$11),AND($B$8="THRESHOLD_LE",IF(ISNUMBER(AG56),AG56,0)&lt;=$B$11),AND($B$8="THRESHOLD_LT",IF(ISNUMBER(AG56),AG56,0)&lt;$B$11),AND($B$8="CHANGE_PCT_GE",IF(IF(ISNUMBER(BL56),BL56,0)=0,IF(ISNUMBER(AG56),AG56,0)&gt;0,(IF(ISNUMBER(AG56),AG56,0)-IF(ISNUMBER(BL56),BL56,0))/ABS(IF(ISNUMBER(BL56),BL56,0))&gt;=$B$11)),AND($B$8="CHANGE_ABS_GE",ABS(IF(ISNUMBER(AG56),AG56,0)-IF(ISNUMBER(BL56),BL56,0))&gt;=$B$11),AND($B$8="COUNT_LT",IF(ISNUMBER(AG56),AG56,0)&lt;$B$11),AND($B$8="COUNT_LE",IF(ISNUMBER(AG56),AG56,0)&lt;=$B$11),AND($B$8="AND_YES",OR(LOWER(LEFT(AG56&amp;"",2))="да",AG56=1),OR(LOWER(LEFT(BL56&amp;"",2))="да",BL56=1)),AND($B$8="OR_YES",OR(OR(LOWER(LEFT(AG56&amp;"",2))="да",AG56=1),OR(LOWER(LEFT(BL56&amp;"",2))="да",BL56=1)))),$B$14,$B$15))))))))))</f>
        <v/>
      </c>
      <c r="C56" s="19" t="str">
        <f>IF($A56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56="#FIELD",AH56="",AND(OR($C$8="CHANGE_PCT_GE",$C$8="CHANGE_ABS_GE",$C$8="COUNT_FLAG_RULE",$C$8="AND_YES",$C$8="OR_YES"),OR(BM56="#FIELD",BM56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56)))),IF($C$18="LOW_MU",MAX(Настройки!$B$14,$C$16),IF($C$18="NEUTRAL",Настройки!$B$15,IF($C$18="IGNORE","IGNORE",IF(OR(AH56="#FIELD",BM56="#FIELD"),"Поле не найдено","Недостаточно данных")))),IF($C$8="SIGMOID_INC",MAX(Настройки!$B$14,$C$16+($C$17-$C$16)/(1+EXP(-$C$12*(IF(ISNUMBER(AH56),AH56,0)-$C$11)))),IF($C$8="SIGMOID_DEC",MAX(Настройки!$B$14,$C$16+($C$17-$C$16)/(1+EXP($C$12*(IF(ISNUMBER(AH56),AH56,0)-$C$11)))),IF($C$8="TOP_PERCENT",IF((COUNTIF(INDEX(Данные!$A$7:$CV$106,0,MATCH($C$9,Данные!$A$6:$CV$6,0)),"&gt;"&amp;IF(ISNUMBER(AH56),AH56,0))+COUNTIFS(INDEX(Данные!$A$7:$CV$106,0,MATCH($C$9,Данные!$A$6:$CV$6,0)),IF(ISNUMBER(AH56),AH56,0),Данные!$A$7:$A$106,"&lt;"&amp;$A56)+1)/COUNT(INDEX(Данные!$A$7:$CV$106,0,MATCH($C$9,Данные!$A$6:$CV$6,0)))&lt;=$C$11,$C$14,$C$15),IF($C$8="MANUAL_MU",MAX(Настройки!$B$14,MIN(1,IF(ISNUMBER(AH56),AH56,0))),IF($C$8="COUNT_FLAG_RULE",IF(IF(ISNUMBER(AH56),AH56,0)&lt;=$C$11,$C$14,IF(IF(ISNUMBER(AH56),AH56,0)&gt;=$C$12,$C$15,IF(OR(LOWER(LEFT(BM56&amp;"",2))="да",BM56=1),$C$13,$C$15))),IF(OR(AND($C$8="YES_NO",OR(LOWER(LEFT(AH56&amp;"",2))="да",AH56=1)),AND($C$8="THRESHOLD_GE",IF(ISNUMBER(AH56),AH56,0)&gt;=$C$11),AND($C$8="THRESHOLD_GT",IF(ISNUMBER(AH56),AH56,0)&gt;$C$11),AND($C$8="THRESHOLD_LE",IF(ISNUMBER(AH56),AH56,0)&lt;=$C$11),AND($C$8="THRESHOLD_LT",IF(ISNUMBER(AH56),AH56,0)&lt;$C$11),AND($C$8="CHANGE_PCT_GE",IF(IF(ISNUMBER(BM56),BM56,0)=0,IF(ISNUMBER(AH56),AH56,0)&gt;0,(IF(ISNUMBER(AH56),AH56,0)-IF(ISNUMBER(BM56),BM56,0))/ABS(IF(ISNUMBER(BM56),BM56,0))&gt;=$C$11)),AND($C$8="CHANGE_ABS_GE",ABS(IF(ISNUMBER(AH56),AH56,0)-IF(ISNUMBER(BM56),BM56,0))&gt;=$C$11),AND($C$8="COUNT_LT",IF(ISNUMBER(AH56),AH56,0)&lt;$C$11),AND($C$8="COUNT_LE",IF(ISNUMBER(AH56),AH56,0)&lt;=$C$11),AND($C$8="AND_YES",OR(LOWER(LEFT(AH56&amp;"",2))="да",AH56=1),OR(LOWER(LEFT(BM56&amp;"",2))="да",BM56=1)),AND($C$8="OR_YES",OR(OR(LOWER(LEFT(AH56&amp;"",2))="да",AH56=1),OR(LOWER(LEFT(BM56&amp;"",2))="да",BM56=1)))),$C$14,$C$15))))))))))</f>
        <v/>
      </c>
      <c r="D56" s="19" t="str">
        <f>IF($A56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56="#FIELD",AI56="",AND(OR($D$8="CHANGE_PCT_GE",$D$8="CHANGE_ABS_GE",$D$8="COUNT_FLAG_RULE",$D$8="AND_YES",$D$8="OR_YES"),OR(BN56="#FIELD",BN56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56)))),IF($D$18="LOW_MU",MAX(Настройки!$B$14,$D$16),IF($D$18="NEUTRAL",Настройки!$B$15,IF($D$18="IGNORE","IGNORE",IF(OR(AI56="#FIELD",BN56="#FIELD"),"Поле не найдено","Недостаточно данных")))),IF($D$8="SIGMOID_INC",MAX(Настройки!$B$14,$D$16+($D$17-$D$16)/(1+EXP(-$D$12*(IF(ISNUMBER(AI56),AI56,0)-$D$11)))),IF($D$8="SIGMOID_DEC",MAX(Настройки!$B$14,$D$16+($D$17-$D$16)/(1+EXP($D$12*(IF(ISNUMBER(AI56),AI56,0)-$D$11)))),IF($D$8="TOP_PERCENT",IF((COUNTIF(INDEX(Данные!$A$7:$CV$106,0,MATCH($D$9,Данные!$A$6:$CV$6,0)),"&gt;"&amp;IF(ISNUMBER(AI56),AI56,0))+COUNTIFS(INDEX(Данные!$A$7:$CV$106,0,MATCH($D$9,Данные!$A$6:$CV$6,0)),IF(ISNUMBER(AI56),AI56,0),Данные!$A$7:$A$106,"&lt;"&amp;$A56)+1)/COUNT(INDEX(Данные!$A$7:$CV$106,0,MATCH($D$9,Данные!$A$6:$CV$6,0)))&lt;=$D$11,$D$14,$D$15),IF($D$8="MANUAL_MU",MAX(Настройки!$B$14,MIN(1,IF(ISNUMBER(AI56),AI56,0))),IF($D$8="COUNT_FLAG_RULE",IF(IF(ISNUMBER(AI56),AI56,0)&lt;=$D$11,$D$14,IF(IF(ISNUMBER(AI56),AI56,0)&gt;=$D$12,$D$15,IF(OR(LOWER(LEFT(BN56&amp;"",2))="да",BN56=1),$D$13,$D$15))),IF(OR(AND($D$8="YES_NO",OR(LOWER(LEFT(AI56&amp;"",2))="да",AI56=1)),AND($D$8="THRESHOLD_GE",IF(ISNUMBER(AI56),AI56,0)&gt;=$D$11),AND($D$8="THRESHOLD_GT",IF(ISNUMBER(AI56),AI56,0)&gt;$D$11),AND($D$8="THRESHOLD_LE",IF(ISNUMBER(AI56),AI56,0)&lt;=$D$11),AND($D$8="THRESHOLD_LT",IF(ISNUMBER(AI56),AI56,0)&lt;$D$11),AND($D$8="CHANGE_PCT_GE",IF(IF(ISNUMBER(BN56),BN56,0)=0,IF(ISNUMBER(AI56),AI56,0)&gt;0,(IF(ISNUMBER(AI56),AI56,0)-IF(ISNUMBER(BN56),BN56,0))/ABS(IF(ISNUMBER(BN56),BN56,0))&gt;=$D$11)),AND($D$8="CHANGE_ABS_GE",ABS(IF(ISNUMBER(AI56),AI56,0)-IF(ISNUMBER(BN56),BN56,0))&gt;=$D$11),AND($D$8="COUNT_LT",IF(ISNUMBER(AI56),AI56,0)&lt;$D$11),AND($D$8="COUNT_LE",IF(ISNUMBER(AI56),AI56,0)&lt;=$D$11),AND($D$8="AND_YES",OR(LOWER(LEFT(AI56&amp;"",2))="да",AI56=1),OR(LOWER(LEFT(BN56&amp;"",2))="да",BN56=1)),AND($D$8="OR_YES",OR(OR(LOWER(LEFT(AI56&amp;"",2))="да",AI56=1),OR(LOWER(LEFT(BN56&amp;"",2))="да",BN56=1)))),$D$14,$D$15))))))))))</f>
        <v/>
      </c>
      <c r="E56" s="19" t="str">
        <f>IF($A56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56="#FIELD",AJ56="",AND(OR($E$8="CHANGE_PCT_GE",$E$8="CHANGE_ABS_GE",$E$8="COUNT_FLAG_RULE",$E$8="AND_YES",$E$8="OR_YES"),OR(BO56="#FIELD",BO56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56)))),IF($E$18="LOW_MU",MAX(Настройки!$B$14,$E$16),IF($E$18="NEUTRAL",Настройки!$B$15,IF($E$18="IGNORE","IGNORE",IF(OR(AJ56="#FIELD",BO56="#FIELD"),"Поле не найдено","Недостаточно данных")))),IF($E$8="SIGMOID_INC",MAX(Настройки!$B$14,$E$16+($E$17-$E$16)/(1+EXP(-$E$12*(IF(ISNUMBER(AJ56),AJ56,0)-$E$11)))),IF($E$8="SIGMOID_DEC",MAX(Настройки!$B$14,$E$16+($E$17-$E$16)/(1+EXP($E$12*(IF(ISNUMBER(AJ56),AJ56,0)-$E$11)))),IF($E$8="TOP_PERCENT",IF((COUNTIF(INDEX(Данные!$A$7:$CV$106,0,MATCH($E$9,Данные!$A$6:$CV$6,0)),"&gt;"&amp;IF(ISNUMBER(AJ56),AJ56,0))+COUNTIFS(INDEX(Данные!$A$7:$CV$106,0,MATCH($E$9,Данные!$A$6:$CV$6,0)),IF(ISNUMBER(AJ56),AJ56,0),Данные!$A$7:$A$106,"&lt;"&amp;$A56)+1)/COUNT(INDEX(Данные!$A$7:$CV$106,0,MATCH($E$9,Данные!$A$6:$CV$6,0)))&lt;=$E$11,$E$14,$E$15),IF($E$8="MANUAL_MU",MAX(Настройки!$B$14,MIN(1,IF(ISNUMBER(AJ56),AJ56,0))),IF($E$8="COUNT_FLAG_RULE",IF(IF(ISNUMBER(AJ56),AJ56,0)&lt;=$E$11,$E$14,IF(IF(ISNUMBER(AJ56),AJ56,0)&gt;=$E$12,$E$15,IF(OR(LOWER(LEFT(BO56&amp;"",2))="да",BO56=1),$E$13,$E$15))),IF(OR(AND($E$8="YES_NO",OR(LOWER(LEFT(AJ56&amp;"",2))="да",AJ56=1)),AND($E$8="THRESHOLD_GE",IF(ISNUMBER(AJ56),AJ56,0)&gt;=$E$11),AND($E$8="THRESHOLD_GT",IF(ISNUMBER(AJ56),AJ56,0)&gt;$E$11),AND($E$8="THRESHOLD_LE",IF(ISNUMBER(AJ56),AJ56,0)&lt;=$E$11),AND($E$8="THRESHOLD_LT",IF(ISNUMBER(AJ56),AJ56,0)&lt;$E$11),AND($E$8="CHANGE_PCT_GE",IF(IF(ISNUMBER(BO56),BO56,0)=0,IF(ISNUMBER(AJ56),AJ56,0)&gt;0,(IF(ISNUMBER(AJ56),AJ56,0)-IF(ISNUMBER(BO56),BO56,0))/ABS(IF(ISNUMBER(BO56),BO56,0))&gt;=$E$11)),AND($E$8="CHANGE_ABS_GE",ABS(IF(ISNUMBER(AJ56),AJ56,0)-IF(ISNUMBER(BO56),BO56,0))&gt;=$E$11),AND($E$8="COUNT_LT",IF(ISNUMBER(AJ56),AJ56,0)&lt;$E$11),AND($E$8="COUNT_LE",IF(ISNUMBER(AJ56),AJ56,0)&lt;=$E$11),AND($E$8="AND_YES",OR(LOWER(LEFT(AJ56&amp;"",2))="да",AJ56=1),OR(LOWER(LEFT(BO56&amp;"",2))="да",BO56=1)),AND($E$8="OR_YES",OR(OR(LOWER(LEFT(AJ56&amp;"",2))="да",AJ56=1),OR(LOWER(LEFT(BO56&amp;"",2))="да",BO56=1)))),$E$14,$E$15))))))))))</f>
        <v/>
      </c>
      <c r="F56" s="19" t="str">
        <f>IF($A56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56="#FIELD",AK56="",AND(OR($F$8="CHANGE_PCT_GE",$F$8="CHANGE_ABS_GE",$F$8="COUNT_FLAG_RULE",$F$8="AND_YES",$F$8="OR_YES"),OR(BP56="#FIELD",BP56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56)))),IF($F$18="LOW_MU",MAX(Настройки!$B$14,$F$16),IF($F$18="NEUTRAL",Настройки!$B$15,IF($F$18="IGNORE","IGNORE",IF(OR(AK56="#FIELD",BP56="#FIELD"),"Поле не найдено","Недостаточно данных")))),IF($F$8="SIGMOID_INC",MAX(Настройки!$B$14,$F$16+($F$17-$F$16)/(1+EXP(-$F$12*(IF(ISNUMBER(AK56),AK56,0)-$F$11)))),IF($F$8="SIGMOID_DEC",MAX(Настройки!$B$14,$F$16+($F$17-$F$16)/(1+EXP($F$12*(IF(ISNUMBER(AK56),AK56,0)-$F$11)))),IF($F$8="TOP_PERCENT",IF((COUNTIF(INDEX(Данные!$A$7:$CV$106,0,MATCH($F$9,Данные!$A$6:$CV$6,0)),"&gt;"&amp;IF(ISNUMBER(AK56),AK56,0))+COUNTIFS(INDEX(Данные!$A$7:$CV$106,0,MATCH($F$9,Данные!$A$6:$CV$6,0)),IF(ISNUMBER(AK56),AK56,0),Данные!$A$7:$A$106,"&lt;"&amp;$A56)+1)/COUNT(INDEX(Данные!$A$7:$CV$106,0,MATCH($F$9,Данные!$A$6:$CV$6,0)))&lt;=$F$11,$F$14,$F$15),IF($F$8="MANUAL_MU",MAX(Настройки!$B$14,MIN(1,IF(ISNUMBER(AK56),AK56,0))),IF($F$8="COUNT_FLAG_RULE",IF(IF(ISNUMBER(AK56),AK56,0)&lt;=$F$11,$F$14,IF(IF(ISNUMBER(AK56),AK56,0)&gt;=$F$12,$F$15,IF(OR(LOWER(LEFT(BP56&amp;"",2))="да",BP56=1),$F$13,$F$15))),IF(OR(AND($F$8="YES_NO",OR(LOWER(LEFT(AK56&amp;"",2))="да",AK56=1)),AND($F$8="THRESHOLD_GE",IF(ISNUMBER(AK56),AK56,0)&gt;=$F$11),AND($F$8="THRESHOLD_GT",IF(ISNUMBER(AK56),AK56,0)&gt;$F$11),AND($F$8="THRESHOLD_LE",IF(ISNUMBER(AK56),AK56,0)&lt;=$F$11),AND($F$8="THRESHOLD_LT",IF(ISNUMBER(AK56),AK56,0)&lt;$F$11),AND($F$8="CHANGE_PCT_GE",IF(IF(ISNUMBER(BP56),BP56,0)=0,IF(ISNUMBER(AK56),AK56,0)&gt;0,(IF(ISNUMBER(AK56),AK56,0)-IF(ISNUMBER(BP56),BP56,0))/ABS(IF(ISNUMBER(BP56),BP56,0))&gt;=$F$11)),AND($F$8="CHANGE_ABS_GE",ABS(IF(ISNUMBER(AK56),AK56,0)-IF(ISNUMBER(BP56),BP56,0))&gt;=$F$11),AND($F$8="COUNT_LT",IF(ISNUMBER(AK56),AK56,0)&lt;$F$11),AND($F$8="COUNT_LE",IF(ISNUMBER(AK56),AK56,0)&lt;=$F$11),AND($F$8="AND_YES",OR(LOWER(LEFT(AK56&amp;"",2))="да",AK56=1),OR(LOWER(LEFT(BP56&amp;"",2))="да",BP56=1)),AND($F$8="OR_YES",OR(OR(LOWER(LEFT(AK56&amp;"",2))="да",AK56=1),OR(LOWER(LEFT(BP56&amp;"",2))="да",BP56=1)))),$F$14,$F$15))))))))))</f>
        <v/>
      </c>
      <c r="G56" s="19" t="str">
        <f>IF($A56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56="#FIELD",AL56="",AND(OR($G$8="CHANGE_PCT_GE",$G$8="CHANGE_ABS_GE",$G$8="COUNT_FLAG_RULE",$G$8="AND_YES",$G$8="OR_YES"),OR(BQ56="#FIELD",BQ56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56)))),IF($G$18="LOW_MU",MAX(Настройки!$B$14,$G$16),IF($G$18="NEUTRAL",Настройки!$B$15,IF($G$18="IGNORE","IGNORE",IF(OR(AL56="#FIELD",BQ56="#FIELD"),"Поле не найдено","Недостаточно данных")))),IF($G$8="SIGMOID_INC",MAX(Настройки!$B$14,$G$16+($G$17-$G$16)/(1+EXP(-$G$12*(IF(ISNUMBER(AL56),AL56,0)-$G$11)))),IF($G$8="SIGMOID_DEC",MAX(Настройки!$B$14,$G$16+($G$17-$G$16)/(1+EXP($G$12*(IF(ISNUMBER(AL56),AL56,0)-$G$11)))),IF($G$8="TOP_PERCENT",IF((COUNTIF(INDEX(Данные!$A$7:$CV$106,0,MATCH($G$9,Данные!$A$6:$CV$6,0)),"&gt;"&amp;IF(ISNUMBER(AL56),AL56,0))+COUNTIFS(INDEX(Данные!$A$7:$CV$106,0,MATCH($G$9,Данные!$A$6:$CV$6,0)),IF(ISNUMBER(AL56),AL56,0),Данные!$A$7:$A$106,"&lt;"&amp;$A56)+1)/COUNT(INDEX(Данные!$A$7:$CV$106,0,MATCH($G$9,Данные!$A$6:$CV$6,0)))&lt;=$G$11,$G$14,$G$15),IF($G$8="MANUAL_MU",MAX(Настройки!$B$14,MIN(1,IF(ISNUMBER(AL56),AL56,0))),IF($G$8="COUNT_FLAG_RULE",IF(IF(ISNUMBER(AL56),AL56,0)&lt;=$G$11,$G$14,IF(IF(ISNUMBER(AL56),AL56,0)&gt;=$G$12,$G$15,IF(OR(LOWER(LEFT(BQ56&amp;"",2))="да",BQ56=1),$G$13,$G$15))),IF(OR(AND($G$8="YES_NO",OR(LOWER(LEFT(AL56&amp;"",2))="да",AL56=1)),AND($G$8="THRESHOLD_GE",IF(ISNUMBER(AL56),AL56,0)&gt;=$G$11),AND($G$8="THRESHOLD_GT",IF(ISNUMBER(AL56),AL56,0)&gt;$G$11),AND($G$8="THRESHOLD_LE",IF(ISNUMBER(AL56),AL56,0)&lt;=$G$11),AND($G$8="THRESHOLD_LT",IF(ISNUMBER(AL56),AL56,0)&lt;$G$11),AND($G$8="CHANGE_PCT_GE",IF(IF(ISNUMBER(BQ56),BQ56,0)=0,IF(ISNUMBER(AL56),AL56,0)&gt;0,(IF(ISNUMBER(AL56),AL56,0)-IF(ISNUMBER(BQ56),BQ56,0))/ABS(IF(ISNUMBER(BQ56),BQ56,0))&gt;=$G$11)),AND($G$8="CHANGE_ABS_GE",ABS(IF(ISNUMBER(AL56),AL56,0)-IF(ISNUMBER(BQ56),BQ56,0))&gt;=$G$11),AND($G$8="COUNT_LT",IF(ISNUMBER(AL56),AL56,0)&lt;$G$11),AND($G$8="COUNT_LE",IF(ISNUMBER(AL56),AL56,0)&lt;=$G$11),AND($G$8="AND_YES",OR(LOWER(LEFT(AL56&amp;"",2))="да",AL56=1),OR(LOWER(LEFT(BQ56&amp;"",2))="да",BQ56=1)),AND($G$8="OR_YES",OR(OR(LOWER(LEFT(AL56&amp;"",2))="да",AL56=1),OR(LOWER(LEFT(BQ56&amp;"",2))="да",BQ56=1)))),$G$14,$G$15))))))))))</f>
        <v/>
      </c>
      <c r="H56" s="19" t="str">
        <f>IF($A56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56="#FIELD",AM56="",AND(OR($H$8="CHANGE_PCT_GE",$H$8="CHANGE_ABS_GE",$H$8="COUNT_FLAG_RULE",$H$8="AND_YES",$H$8="OR_YES"),OR(BR56="#FIELD",BR56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56)))),IF($H$18="LOW_MU",MAX(Настройки!$B$14,$H$16),IF($H$18="NEUTRAL",Настройки!$B$15,IF($H$18="IGNORE","IGNORE",IF(OR(AM56="#FIELD",BR56="#FIELD"),"Поле не найдено","Недостаточно данных")))),IF($H$8="SIGMOID_INC",MAX(Настройки!$B$14,$H$16+($H$17-$H$16)/(1+EXP(-$H$12*(IF(ISNUMBER(AM56),AM56,0)-$H$11)))),IF($H$8="SIGMOID_DEC",MAX(Настройки!$B$14,$H$16+($H$17-$H$16)/(1+EXP($H$12*(IF(ISNUMBER(AM56),AM56,0)-$H$11)))),IF($H$8="TOP_PERCENT",IF((COUNTIF(INDEX(Данные!$A$7:$CV$106,0,MATCH($H$9,Данные!$A$6:$CV$6,0)),"&gt;"&amp;IF(ISNUMBER(AM56),AM56,0))+COUNTIFS(INDEX(Данные!$A$7:$CV$106,0,MATCH($H$9,Данные!$A$6:$CV$6,0)),IF(ISNUMBER(AM56),AM56,0),Данные!$A$7:$A$106,"&lt;"&amp;$A56)+1)/COUNT(INDEX(Данные!$A$7:$CV$106,0,MATCH($H$9,Данные!$A$6:$CV$6,0)))&lt;=$H$11,$H$14,$H$15),IF($H$8="MANUAL_MU",MAX(Настройки!$B$14,MIN(1,IF(ISNUMBER(AM56),AM56,0))),IF($H$8="COUNT_FLAG_RULE",IF(IF(ISNUMBER(AM56),AM56,0)&lt;=$H$11,$H$14,IF(IF(ISNUMBER(AM56),AM56,0)&gt;=$H$12,$H$15,IF(OR(LOWER(LEFT(BR56&amp;"",2))="да",BR56=1),$H$13,$H$15))),IF(OR(AND($H$8="YES_NO",OR(LOWER(LEFT(AM56&amp;"",2))="да",AM56=1)),AND($H$8="THRESHOLD_GE",IF(ISNUMBER(AM56),AM56,0)&gt;=$H$11),AND($H$8="THRESHOLD_GT",IF(ISNUMBER(AM56),AM56,0)&gt;$H$11),AND($H$8="THRESHOLD_LE",IF(ISNUMBER(AM56),AM56,0)&lt;=$H$11),AND($H$8="THRESHOLD_LT",IF(ISNUMBER(AM56),AM56,0)&lt;$H$11),AND($H$8="CHANGE_PCT_GE",IF(IF(ISNUMBER(BR56),BR56,0)=0,IF(ISNUMBER(AM56),AM56,0)&gt;0,(IF(ISNUMBER(AM56),AM56,0)-IF(ISNUMBER(BR56),BR56,0))/ABS(IF(ISNUMBER(BR56),BR56,0))&gt;=$H$11)),AND($H$8="CHANGE_ABS_GE",ABS(IF(ISNUMBER(AM56),AM56,0)-IF(ISNUMBER(BR56),BR56,0))&gt;=$H$11),AND($H$8="COUNT_LT",IF(ISNUMBER(AM56),AM56,0)&lt;$H$11),AND($H$8="COUNT_LE",IF(ISNUMBER(AM56),AM56,0)&lt;=$H$11),AND($H$8="AND_YES",OR(LOWER(LEFT(AM56&amp;"",2))="да",AM56=1),OR(LOWER(LEFT(BR56&amp;"",2))="да",BR56=1)),AND($H$8="OR_YES",OR(OR(LOWER(LEFT(AM56&amp;"",2))="да",AM56=1),OR(LOWER(LEFT(BR56&amp;"",2))="да",BR56=1)))),$H$14,$H$15))))))))))</f>
        <v/>
      </c>
      <c r="I56" s="19" t="str">
        <f>IF($A56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56="#FIELD",AN56="",AND(OR($I$8="CHANGE_PCT_GE",$I$8="CHANGE_ABS_GE",$I$8="COUNT_FLAG_RULE",$I$8="AND_YES",$I$8="OR_YES"),OR(BS56="#FIELD",BS56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56)))),IF($I$18="LOW_MU",MAX(Настройки!$B$14,$I$16),IF($I$18="NEUTRAL",Настройки!$B$15,IF($I$18="IGNORE","IGNORE",IF(OR(AN56="#FIELD",BS56="#FIELD"),"Поле не найдено","Недостаточно данных")))),IF($I$8="SIGMOID_INC",MAX(Настройки!$B$14,$I$16+($I$17-$I$16)/(1+EXP(-$I$12*(IF(ISNUMBER(AN56),AN56,0)-$I$11)))),IF($I$8="SIGMOID_DEC",MAX(Настройки!$B$14,$I$16+($I$17-$I$16)/(1+EXP($I$12*(IF(ISNUMBER(AN56),AN56,0)-$I$11)))),IF($I$8="TOP_PERCENT",IF((COUNTIF(INDEX(Данные!$A$7:$CV$106,0,MATCH($I$9,Данные!$A$6:$CV$6,0)),"&gt;"&amp;IF(ISNUMBER(AN56),AN56,0))+COUNTIFS(INDEX(Данные!$A$7:$CV$106,0,MATCH($I$9,Данные!$A$6:$CV$6,0)),IF(ISNUMBER(AN56),AN56,0),Данные!$A$7:$A$106,"&lt;"&amp;$A56)+1)/COUNT(INDEX(Данные!$A$7:$CV$106,0,MATCH($I$9,Данные!$A$6:$CV$6,0)))&lt;=$I$11,$I$14,$I$15),IF($I$8="MANUAL_MU",MAX(Настройки!$B$14,MIN(1,IF(ISNUMBER(AN56),AN56,0))),IF($I$8="COUNT_FLAG_RULE",IF(IF(ISNUMBER(AN56),AN56,0)&lt;=$I$11,$I$14,IF(IF(ISNUMBER(AN56),AN56,0)&gt;=$I$12,$I$15,IF(OR(LOWER(LEFT(BS56&amp;"",2))="да",BS56=1),$I$13,$I$15))),IF(OR(AND($I$8="YES_NO",OR(LOWER(LEFT(AN56&amp;"",2))="да",AN56=1)),AND($I$8="THRESHOLD_GE",IF(ISNUMBER(AN56),AN56,0)&gt;=$I$11),AND($I$8="THRESHOLD_GT",IF(ISNUMBER(AN56),AN56,0)&gt;$I$11),AND($I$8="THRESHOLD_LE",IF(ISNUMBER(AN56),AN56,0)&lt;=$I$11),AND($I$8="THRESHOLD_LT",IF(ISNUMBER(AN56),AN56,0)&lt;$I$11),AND($I$8="CHANGE_PCT_GE",IF(IF(ISNUMBER(BS56),BS56,0)=0,IF(ISNUMBER(AN56),AN56,0)&gt;0,(IF(ISNUMBER(AN56),AN56,0)-IF(ISNUMBER(BS56),BS56,0))/ABS(IF(ISNUMBER(BS56),BS56,0))&gt;=$I$11)),AND($I$8="CHANGE_ABS_GE",ABS(IF(ISNUMBER(AN56),AN56,0)-IF(ISNUMBER(BS56),BS56,0))&gt;=$I$11),AND($I$8="COUNT_LT",IF(ISNUMBER(AN56),AN56,0)&lt;$I$11),AND($I$8="COUNT_LE",IF(ISNUMBER(AN56),AN56,0)&lt;=$I$11),AND($I$8="AND_YES",OR(LOWER(LEFT(AN56&amp;"",2))="да",AN56=1),OR(LOWER(LEFT(BS56&amp;"",2))="да",BS56=1)),AND($I$8="OR_YES",OR(OR(LOWER(LEFT(AN56&amp;"",2))="да",AN56=1),OR(LOWER(LEFT(BS56&amp;"",2))="да",BS56=1)))),$I$14,$I$15))))))))))</f>
        <v/>
      </c>
      <c r="J56" s="19" t="str">
        <f>IF($A56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56="#FIELD",AO56="",AND(OR($J$8="CHANGE_PCT_GE",$J$8="CHANGE_ABS_GE",$J$8="COUNT_FLAG_RULE",$J$8="AND_YES",$J$8="OR_YES"),OR(BT56="#FIELD",BT56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56)))),IF($J$18="LOW_MU",MAX(Настройки!$B$14,$J$16),IF($J$18="NEUTRAL",Настройки!$B$15,IF($J$18="IGNORE","IGNORE",IF(OR(AO56="#FIELD",BT56="#FIELD"),"Поле не найдено","Недостаточно данных")))),IF($J$8="SIGMOID_INC",MAX(Настройки!$B$14,$J$16+($J$17-$J$16)/(1+EXP(-$J$12*(IF(ISNUMBER(AO56),AO56,0)-$J$11)))),IF($J$8="SIGMOID_DEC",MAX(Настройки!$B$14,$J$16+($J$17-$J$16)/(1+EXP($J$12*(IF(ISNUMBER(AO56),AO56,0)-$J$11)))),IF($J$8="TOP_PERCENT",IF((COUNTIF(INDEX(Данные!$A$7:$CV$106,0,MATCH($J$9,Данные!$A$6:$CV$6,0)),"&gt;"&amp;IF(ISNUMBER(AO56),AO56,0))+COUNTIFS(INDEX(Данные!$A$7:$CV$106,0,MATCH($J$9,Данные!$A$6:$CV$6,0)),IF(ISNUMBER(AO56),AO56,0),Данные!$A$7:$A$106,"&lt;"&amp;$A56)+1)/COUNT(INDEX(Данные!$A$7:$CV$106,0,MATCH($J$9,Данные!$A$6:$CV$6,0)))&lt;=$J$11,$J$14,$J$15),IF($J$8="MANUAL_MU",MAX(Настройки!$B$14,MIN(1,IF(ISNUMBER(AO56),AO56,0))),IF($J$8="COUNT_FLAG_RULE",IF(IF(ISNUMBER(AO56),AO56,0)&lt;=$J$11,$J$14,IF(IF(ISNUMBER(AO56),AO56,0)&gt;=$J$12,$J$15,IF(OR(LOWER(LEFT(BT56&amp;"",2))="да",BT56=1),$J$13,$J$15))),IF(OR(AND($J$8="YES_NO",OR(LOWER(LEFT(AO56&amp;"",2))="да",AO56=1)),AND($J$8="THRESHOLD_GE",IF(ISNUMBER(AO56),AO56,0)&gt;=$J$11),AND($J$8="THRESHOLD_GT",IF(ISNUMBER(AO56),AO56,0)&gt;$J$11),AND($J$8="THRESHOLD_LE",IF(ISNUMBER(AO56),AO56,0)&lt;=$J$11),AND($J$8="THRESHOLD_LT",IF(ISNUMBER(AO56),AO56,0)&lt;$J$11),AND($J$8="CHANGE_PCT_GE",IF(IF(ISNUMBER(BT56),BT56,0)=0,IF(ISNUMBER(AO56),AO56,0)&gt;0,(IF(ISNUMBER(AO56),AO56,0)-IF(ISNUMBER(BT56),BT56,0))/ABS(IF(ISNUMBER(BT56),BT56,0))&gt;=$J$11)),AND($J$8="CHANGE_ABS_GE",ABS(IF(ISNUMBER(AO56),AO56,0)-IF(ISNUMBER(BT56),BT56,0))&gt;=$J$11),AND($J$8="COUNT_LT",IF(ISNUMBER(AO56),AO56,0)&lt;$J$11),AND($J$8="COUNT_LE",IF(ISNUMBER(AO56),AO56,0)&lt;=$J$11),AND($J$8="AND_YES",OR(LOWER(LEFT(AO56&amp;"",2))="да",AO56=1),OR(LOWER(LEFT(BT56&amp;"",2))="да",BT56=1)),AND($J$8="OR_YES",OR(OR(LOWER(LEFT(AO56&amp;"",2))="да",AO56=1),OR(LOWER(LEFT(BT56&amp;"",2))="да",BT56=1)))),$J$14,$J$15))))))))))</f>
        <v/>
      </c>
      <c r="K56" s="19" t="str">
        <f>IF($A56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56="#FIELD",AP56="",AND(OR($K$8="CHANGE_PCT_GE",$K$8="CHANGE_ABS_GE",$K$8="COUNT_FLAG_RULE",$K$8="AND_YES",$K$8="OR_YES"),OR(BU56="#FIELD",BU56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56)))),IF($K$18="LOW_MU",MAX(Настройки!$B$14,$K$16),IF($K$18="NEUTRAL",Настройки!$B$15,IF($K$18="IGNORE","IGNORE",IF(OR(AP56="#FIELD",BU56="#FIELD"),"Поле не найдено","Недостаточно данных")))),IF($K$8="SIGMOID_INC",MAX(Настройки!$B$14,$K$16+($K$17-$K$16)/(1+EXP(-$K$12*(IF(ISNUMBER(AP56),AP56,0)-$K$11)))),IF($K$8="SIGMOID_DEC",MAX(Настройки!$B$14,$K$16+($K$17-$K$16)/(1+EXP($K$12*(IF(ISNUMBER(AP56),AP56,0)-$K$11)))),IF($K$8="TOP_PERCENT",IF((COUNTIF(INDEX(Данные!$A$7:$CV$106,0,MATCH($K$9,Данные!$A$6:$CV$6,0)),"&gt;"&amp;IF(ISNUMBER(AP56),AP56,0))+COUNTIFS(INDEX(Данные!$A$7:$CV$106,0,MATCH($K$9,Данные!$A$6:$CV$6,0)),IF(ISNUMBER(AP56),AP56,0),Данные!$A$7:$A$106,"&lt;"&amp;$A56)+1)/COUNT(INDEX(Данные!$A$7:$CV$106,0,MATCH($K$9,Данные!$A$6:$CV$6,0)))&lt;=$K$11,$K$14,$K$15),IF($K$8="MANUAL_MU",MAX(Настройки!$B$14,MIN(1,IF(ISNUMBER(AP56),AP56,0))),IF($K$8="COUNT_FLAG_RULE",IF(IF(ISNUMBER(AP56),AP56,0)&lt;=$K$11,$K$14,IF(IF(ISNUMBER(AP56),AP56,0)&gt;=$K$12,$K$15,IF(OR(LOWER(LEFT(BU56&amp;"",2))="да",BU56=1),$K$13,$K$15))),IF(OR(AND($K$8="YES_NO",OR(LOWER(LEFT(AP56&amp;"",2))="да",AP56=1)),AND($K$8="THRESHOLD_GE",IF(ISNUMBER(AP56),AP56,0)&gt;=$K$11),AND($K$8="THRESHOLD_GT",IF(ISNUMBER(AP56),AP56,0)&gt;$K$11),AND($K$8="THRESHOLD_LE",IF(ISNUMBER(AP56),AP56,0)&lt;=$K$11),AND($K$8="THRESHOLD_LT",IF(ISNUMBER(AP56),AP56,0)&lt;$K$11),AND($K$8="CHANGE_PCT_GE",IF(IF(ISNUMBER(BU56),BU56,0)=0,IF(ISNUMBER(AP56),AP56,0)&gt;0,(IF(ISNUMBER(AP56),AP56,0)-IF(ISNUMBER(BU56),BU56,0))/ABS(IF(ISNUMBER(BU56),BU56,0))&gt;=$K$11)),AND($K$8="CHANGE_ABS_GE",ABS(IF(ISNUMBER(AP56),AP56,0)-IF(ISNUMBER(BU56),BU56,0))&gt;=$K$11),AND($K$8="COUNT_LT",IF(ISNUMBER(AP56),AP56,0)&lt;$K$11),AND($K$8="COUNT_LE",IF(ISNUMBER(AP56),AP56,0)&lt;=$K$11),AND($K$8="AND_YES",OR(LOWER(LEFT(AP56&amp;"",2))="да",AP56=1),OR(LOWER(LEFT(BU56&amp;"",2))="да",BU56=1)),AND($K$8="OR_YES",OR(OR(LOWER(LEFT(AP56&amp;"",2))="да",AP56=1),OR(LOWER(LEFT(BU56&amp;"",2))="да",BU56=1)))),$K$14,$K$15))))))))))</f>
        <v/>
      </c>
      <c r="L56" s="19" t="str">
        <f>IF($A56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56="#FIELD",AQ56="",AND(OR($L$8="CHANGE_PCT_GE",$L$8="CHANGE_ABS_GE",$L$8="COUNT_FLAG_RULE",$L$8="AND_YES",$L$8="OR_YES"),OR(BV56="#FIELD",BV56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56)))),IF($L$18="LOW_MU",MAX(Настройки!$B$14,$L$16),IF($L$18="NEUTRAL",Настройки!$B$15,IF($L$18="IGNORE","IGNORE",IF(OR(AQ56="#FIELD",BV56="#FIELD"),"Поле не найдено","Недостаточно данных")))),IF($L$8="SIGMOID_INC",MAX(Настройки!$B$14,$L$16+($L$17-$L$16)/(1+EXP(-$L$12*(IF(ISNUMBER(AQ56),AQ56,0)-$L$11)))),IF($L$8="SIGMOID_DEC",MAX(Настройки!$B$14,$L$16+($L$17-$L$16)/(1+EXP($L$12*(IF(ISNUMBER(AQ56),AQ56,0)-$L$11)))),IF($L$8="TOP_PERCENT",IF((COUNTIF(INDEX(Данные!$A$7:$CV$106,0,MATCH($L$9,Данные!$A$6:$CV$6,0)),"&gt;"&amp;IF(ISNUMBER(AQ56),AQ56,0))+COUNTIFS(INDEX(Данные!$A$7:$CV$106,0,MATCH($L$9,Данные!$A$6:$CV$6,0)),IF(ISNUMBER(AQ56),AQ56,0),Данные!$A$7:$A$106,"&lt;"&amp;$A56)+1)/COUNT(INDEX(Данные!$A$7:$CV$106,0,MATCH($L$9,Данные!$A$6:$CV$6,0)))&lt;=$L$11,$L$14,$L$15),IF($L$8="MANUAL_MU",MAX(Настройки!$B$14,MIN(1,IF(ISNUMBER(AQ56),AQ56,0))),IF($L$8="COUNT_FLAG_RULE",IF(IF(ISNUMBER(AQ56),AQ56,0)&lt;=$L$11,$L$14,IF(IF(ISNUMBER(AQ56),AQ56,0)&gt;=$L$12,$L$15,IF(OR(LOWER(LEFT(BV56&amp;"",2))="да",BV56=1),$L$13,$L$15))),IF(OR(AND($L$8="YES_NO",OR(LOWER(LEFT(AQ56&amp;"",2))="да",AQ56=1)),AND($L$8="THRESHOLD_GE",IF(ISNUMBER(AQ56),AQ56,0)&gt;=$L$11),AND($L$8="THRESHOLD_GT",IF(ISNUMBER(AQ56),AQ56,0)&gt;$L$11),AND($L$8="THRESHOLD_LE",IF(ISNUMBER(AQ56),AQ56,0)&lt;=$L$11),AND($L$8="THRESHOLD_LT",IF(ISNUMBER(AQ56),AQ56,0)&lt;$L$11),AND($L$8="CHANGE_PCT_GE",IF(IF(ISNUMBER(BV56),BV56,0)=0,IF(ISNUMBER(AQ56),AQ56,0)&gt;0,(IF(ISNUMBER(AQ56),AQ56,0)-IF(ISNUMBER(BV56),BV56,0))/ABS(IF(ISNUMBER(BV56),BV56,0))&gt;=$L$11)),AND($L$8="CHANGE_ABS_GE",ABS(IF(ISNUMBER(AQ56),AQ56,0)-IF(ISNUMBER(BV56),BV56,0))&gt;=$L$11),AND($L$8="COUNT_LT",IF(ISNUMBER(AQ56),AQ56,0)&lt;$L$11),AND($L$8="COUNT_LE",IF(ISNUMBER(AQ56),AQ56,0)&lt;=$L$11),AND($L$8="AND_YES",OR(LOWER(LEFT(AQ56&amp;"",2))="да",AQ56=1),OR(LOWER(LEFT(BV56&amp;"",2))="да",BV56=1)),AND($L$8="OR_YES",OR(OR(LOWER(LEFT(AQ56&amp;"",2))="да",AQ56=1),OR(LOWER(LEFT(BV56&amp;"",2))="да",BV56=1)))),$L$14,$L$15))))))))))</f>
        <v/>
      </c>
      <c r="M56" s="19" t="str">
        <f>IF($A56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56="#FIELD",AR56="",AND(OR($M$8="CHANGE_PCT_GE",$M$8="CHANGE_ABS_GE",$M$8="COUNT_FLAG_RULE",$M$8="AND_YES",$M$8="OR_YES"),OR(BW56="#FIELD",BW56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56)))),IF($M$18="LOW_MU",MAX(Настройки!$B$14,$M$16),IF($M$18="NEUTRAL",Настройки!$B$15,IF($M$18="IGNORE","IGNORE",IF(OR(AR56="#FIELD",BW56="#FIELD"),"Поле не найдено","Недостаточно данных")))),IF($M$8="SIGMOID_INC",MAX(Настройки!$B$14,$M$16+($M$17-$M$16)/(1+EXP(-$M$12*(IF(ISNUMBER(AR56),AR56,0)-$M$11)))),IF($M$8="SIGMOID_DEC",MAX(Настройки!$B$14,$M$16+($M$17-$M$16)/(1+EXP($M$12*(IF(ISNUMBER(AR56),AR56,0)-$M$11)))),IF($M$8="TOP_PERCENT",IF((COUNTIF(INDEX(Данные!$A$7:$CV$106,0,MATCH($M$9,Данные!$A$6:$CV$6,0)),"&gt;"&amp;IF(ISNUMBER(AR56),AR56,0))+COUNTIFS(INDEX(Данные!$A$7:$CV$106,0,MATCH($M$9,Данные!$A$6:$CV$6,0)),IF(ISNUMBER(AR56),AR56,0),Данные!$A$7:$A$106,"&lt;"&amp;$A56)+1)/COUNT(INDEX(Данные!$A$7:$CV$106,0,MATCH($M$9,Данные!$A$6:$CV$6,0)))&lt;=$M$11,$M$14,$M$15),IF($M$8="MANUAL_MU",MAX(Настройки!$B$14,MIN(1,IF(ISNUMBER(AR56),AR56,0))),IF($M$8="COUNT_FLAG_RULE",IF(IF(ISNUMBER(AR56),AR56,0)&lt;=$M$11,$M$14,IF(IF(ISNUMBER(AR56),AR56,0)&gt;=$M$12,$M$15,IF(OR(LOWER(LEFT(BW56&amp;"",2))="да",BW56=1),$M$13,$M$15))),IF(OR(AND($M$8="YES_NO",OR(LOWER(LEFT(AR56&amp;"",2))="да",AR56=1)),AND($M$8="THRESHOLD_GE",IF(ISNUMBER(AR56),AR56,0)&gt;=$M$11),AND($M$8="THRESHOLD_GT",IF(ISNUMBER(AR56),AR56,0)&gt;$M$11),AND($M$8="THRESHOLD_LE",IF(ISNUMBER(AR56),AR56,0)&lt;=$M$11),AND($M$8="THRESHOLD_LT",IF(ISNUMBER(AR56),AR56,0)&lt;$M$11),AND($M$8="CHANGE_PCT_GE",IF(IF(ISNUMBER(BW56),BW56,0)=0,IF(ISNUMBER(AR56),AR56,0)&gt;0,(IF(ISNUMBER(AR56),AR56,0)-IF(ISNUMBER(BW56),BW56,0))/ABS(IF(ISNUMBER(BW56),BW56,0))&gt;=$M$11)),AND($M$8="CHANGE_ABS_GE",ABS(IF(ISNUMBER(AR56),AR56,0)-IF(ISNUMBER(BW56),BW56,0))&gt;=$M$11),AND($M$8="COUNT_LT",IF(ISNUMBER(AR56),AR56,0)&lt;$M$11),AND($M$8="COUNT_LE",IF(ISNUMBER(AR56),AR56,0)&lt;=$M$11),AND($M$8="AND_YES",OR(LOWER(LEFT(AR56&amp;"",2))="да",AR56=1),OR(LOWER(LEFT(BW56&amp;"",2))="да",BW56=1)),AND($M$8="OR_YES",OR(OR(LOWER(LEFT(AR56&amp;"",2))="да",AR56=1),OR(LOWER(LEFT(BW56&amp;"",2))="да",BW56=1)))),$M$14,$M$15))))))))))</f>
        <v/>
      </c>
      <c r="N56" s="19" t="str">
        <f>IF($A56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56="#FIELD",AS56="",AND(OR($N$8="CHANGE_PCT_GE",$N$8="CHANGE_ABS_GE",$N$8="COUNT_FLAG_RULE",$N$8="AND_YES",$N$8="OR_YES"),OR(BX56="#FIELD",BX56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56)))),IF($N$18="LOW_MU",MAX(Настройки!$B$14,$N$16),IF($N$18="NEUTRAL",Настройки!$B$15,IF($N$18="IGNORE","IGNORE",IF(OR(AS56="#FIELD",BX56="#FIELD"),"Поле не найдено","Недостаточно данных")))),IF($N$8="SIGMOID_INC",MAX(Настройки!$B$14,$N$16+($N$17-$N$16)/(1+EXP(-$N$12*(IF(ISNUMBER(AS56),AS56,0)-$N$11)))),IF($N$8="SIGMOID_DEC",MAX(Настройки!$B$14,$N$16+($N$17-$N$16)/(1+EXP($N$12*(IF(ISNUMBER(AS56),AS56,0)-$N$11)))),IF($N$8="TOP_PERCENT",IF((COUNTIF(INDEX(Данные!$A$7:$CV$106,0,MATCH($N$9,Данные!$A$6:$CV$6,0)),"&gt;"&amp;IF(ISNUMBER(AS56),AS56,0))+COUNTIFS(INDEX(Данные!$A$7:$CV$106,0,MATCH($N$9,Данные!$A$6:$CV$6,0)),IF(ISNUMBER(AS56),AS56,0),Данные!$A$7:$A$106,"&lt;"&amp;$A56)+1)/COUNT(INDEX(Данные!$A$7:$CV$106,0,MATCH($N$9,Данные!$A$6:$CV$6,0)))&lt;=$N$11,$N$14,$N$15),IF($N$8="MANUAL_MU",MAX(Настройки!$B$14,MIN(1,IF(ISNUMBER(AS56),AS56,0))),IF($N$8="COUNT_FLAG_RULE",IF(IF(ISNUMBER(AS56),AS56,0)&lt;=$N$11,$N$14,IF(IF(ISNUMBER(AS56),AS56,0)&gt;=$N$12,$N$15,IF(OR(LOWER(LEFT(BX56&amp;"",2))="да",BX56=1),$N$13,$N$15))),IF(OR(AND($N$8="YES_NO",OR(LOWER(LEFT(AS56&amp;"",2))="да",AS56=1)),AND($N$8="THRESHOLD_GE",IF(ISNUMBER(AS56),AS56,0)&gt;=$N$11),AND($N$8="THRESHOLD_GT",IF(ISNUMBER(AS56),AS56,0)&gt;$N$11),AND($N$8="THRESHOLD_LE",IF(ISNUMBER(AS56),AS56,0)&lt;=$N$11),AND($N$8="THRESHOLD_LT",IF(ISNUMBER(AS56),AS56,0)&lt;$N$11),AND($N$8="CHANGE_PCT_GE",IF(IF(ISNUMBER(BX56),BX56,0)=0,IF(ISNUMBER(AS56),AS56,0)&gt;0,(IF(ISNUMBER(AS56),AS56,0)-IF(ISNUMBER(BX56),BX56,0))/ABS(IF(ISNUMBER(BX56),BX56,0))&gt;=$N$11)),AND($N$8="CHANGE_ABS_GE",ABS(IF(ISNUMBER(AS56),AS56,0)-IF(ISNUMBER(BX56),BX56,0))&gt;=$N$11),AND($N$8="COUNT_LT",IF(ISNUMBER(AS56),AS56,0)&lt;$N$11),AND($N$8="COUNT_LE",IF(ISNUMBER(AS56),AS56,0)&lt;=$N$11),AND($N$8="AND_YES",OR(LOWER(LEFT(AS56&amp;"",2))="да",AS56=1),OR(LOWER(LEFT(BX56&amp;"",2))="да",BX56=1)),AND($N$8="OR_YES",OR(OR(LOWER(LEFT(AS56&amp;"",2))="да",AS56=1),OR(LOWER(LEFT(BX56&amp;"",2))="да",BX56=1)))),$N$14,$N$15))))))))))</f>
        <v/>
      </c>
      <c r="O56" s="19" t="str">
        <f>IF($A56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56="#FIELD",AT56="",AND(OR($O$8="CHANGE_PCT_GE",$O$8="CHANGE_ABS_GE",$O$8="COUNT_FLAG_RULE",$O$8="AND_YES",$O$8="OR_YES"),OR(BY56="#FIELD",BY56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56)))),IF($O$18="LOW_MU",MAX(Настройки!$B$14,$O$16),IF($O$18="NEUTRAL",Настройки!$B$15,IF($O$18="IGNORE","IGNORE",IF(OR(AT56="#FIELD",BY56="#FIELD"),"Поле не найдено","Недостаточно данных")))),IF($O$8="SIGMOID_INC",MAX(Настройки!$B$14,$O$16+($O$17-$O$16)/(1+EXP(-$O$12*(IF(ISNUMBER(AT56),AT56,0)-$O$11)))),IF($O$8="SIGMOID_DEC",MAX(Настройки!$B$14,$O$16+($O$17-$O$16)/(1+EXP($O$12*(IF(ISNUMBER(AT56),AT56,0)-$O$11)))),IF($O$8="TOP_PERCENT",IF((COUNTIF(INDEX(Данные!$A$7:$CV$106,0,MATCH($O$9,Данные!$A$6:$CV$6,0)),"&gt;"&amp;IF(ISNUMBER(AT56),AT56,0))+COUNTIFS(INDEX(Данные!$A$7:$CV$106,0,MATCH($O$9,Данные!$A$6:$CV$6,0)),IF(ISNUMBER(AT56),AT56,0),Данные!$A$7:$A$106,"&lt;"&amp;$A56)+1)/COUNT(INDEX(Данные!$A$7:$CV$106,0,MATCH($O$9,Данные!$A$6:$CV$6,0)))&lt;=$O$11,$O$14,$O$15),IF($O$8="MANUAL_MU",MAX(Настройки!$B$14,MIN(1,IF(ISNUMBER(AT56),AT56,0))),IF($O$8="COUNT_FLAG_RULE",IF(IF(ISNUMBER(AT56),AT56,0)&lt;=$O$11,$O$14,IF(IF(ISNUMBER(AT56),AT56,0)&gt;=$O$12,$O$15,IF(OR(LOWER(LEFT(BY56&amp;"",2))="да",BY56=1),$O$13,$O$15))),IF(OR(AND($O$8="YES_NO",OR(LOWER(LEFT(AT56&amp;"",2))="да",AT56=1)),AND($O$8="THRESHOLD_GE",IF(ISNUMBER(AT56),AT56,0)&gt;=$O$11),AND($O$8="THRESHOLD_GT",IF(ISNUMBER(AT56),AT56,0)&gt;$O$11),AND($O$8="THRESHOLD_LE",IF(ISNUMBER(AT56),AT56,0)&lt;=$O$11),AND($O$8="THRESHOLD_LT",IF(ISNUMBER(AT56),AT56,0)&lt;$O$11),AND($O$8="CHANGE_PCT_GE",IF(IF(ISNUMBER(BY56),BY56,0)=0,IF(ISNUMBER(AT56),AT56,0)&gt;0,(IF(ISNUMBER(AT56),AT56,0)-IF(ISNUMBER(BY56),BY56,0))/ABS(IF(ISNUMBER(BY56),BY56,0))&gt;=$O$11)),AND($O$8="CHANGE_ABS_GE",ABS(IF(ISNUMBER(AT56),AT56,0)-IF(ISNUMBER(BY56),BY56,0))&gt;=$O$11),AND($O$8="COUNT_LT",IF(ISNUMBER(AT56),AT56,0)&lt;$O$11),AND($O$8="COUNT_LE",IF(ISNUMBER(AT56),AT56,0)&lt;=$O$11),AND($O$8="AND_YES",OR(LOWER(LEFT(AT56&amp;"",2))="да",AT56=1),OR(LOWER(LEFT(BY56&amp;"",2))="да",BY56=1)),AND($O$8="OR_YES",OR(OR(LOWER(LEFT(AT56&amp;"",2))="да",AT56=1),OR(LOWER(LEFT(BY56&amp;"",2))="да",BY56=1)))),$O$14,$O$15))))))))))</f>
        <v/>
      </c>
      <c r="P56" s="19" t="str">
        <f>IF($A56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56="#FIELD",AU56="",AND(OR($P$8="CHANGE_PCT_GE",$P$8="CHANGE_ABS_GE",$P$8="COUNT_FLAG_RULE",$P$8="AND_YES",$P$8="OR_YES"),OR(BZ56="#FIELD",BZ56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56)))),IF($P$18="LOW_MU",MAX(Настройки!$B$14,$P$16),IF($P$18="NEUTRAL",Настройки!$B$15,IF($P$18="IGNORE","IGNORE",IF(OR(AU56="#FIELD",BZ56="#FIELD"),"Поле не найдено","Недостаточно данных")))),IF($P$8="SIGMOID_INC",MAX(Настройки!$B$14,$P$16+($P$17-$P$16)/(1+EXP(-$P$12*(IF(ISNUMBER(AU56),AU56,0)-$P$11)))),IF($P$8="SIGMOID_DEC",MAX(Настройки!$B$14,$P$16+($P$17-$P$16)/(1+EXP($P$12*(IF(ISNUMBER(AU56),AU56,0)-$P$11)))),IF($P$8="TOP_PERCENT",IF((COUNTIF(INDEX(Данные!$A$7:$CV$106,0,MATCH($P$9,Данные!$A$6:$CV$6,0)),"&gt;"&amp;IF(ISNUMBER(AU56),AU56,0))+COUNTIFS(INDEX(Данные!$A$7:$CV$106,0,MATCH($P$9,Данные!$A$6:$CV$6,0)),IF(ISNUMBER(AU56),AU56,0),Данные!$A$7:$A$106,"&lt;"&amp;$A56)+1)/COUNT(INDEX(Данные!$A$7:$CV$106,0,MATCH($P$9,Данные!$A$6:$CV$6,0)))&lt;=$P$11,$P$14,$P$15),IF($P$8="MANUAL_MU",MAX(Настройки!$B$14,MIN(1,IF(ISNUMBER(AU56),AU56,0))),IF($P$8="COUNT_FLAG_RULE",IF(IF(ISNUMBER(AU56),AU56,0)&lt;=$P$11,$P$14,IF(IF(ISNUMBER(AU56),AU56,0)&gt;=$P$12,$P$15,IF(OR(LOWER(LEFT(BZ56&amp;"",2))="да",BZ56=1),$P$13,$P$15))),IF(OR(AND($P$8="YES_NO",OR(LOWER(LEFT(AU56&amp;"",2))="да",AU56=1)),AND($P$8="THRESHOLD_GE",IF(ISNUMBER(AU56),AU56,0)&gt;=$P$11),AND($P$8="THRESHOLD_GT",IF(ISNUMBER(AU56),AU56,0)&gt;$P$11),AND($P$8="THRESHOLD_LE",IF(ISNUMBER(AU56),AU56,0)&lt;=$P$11),AND($P$8="THRESHOLD_LT",IF(ISNUMBER(AU56),AU56,0)&lt;$P$11),AND($P$8="CHANGE_PCT_GE",IF(IF(ISNUMBER(BZ56),BZ56,0)=0,IF(ISNUMBER(AU56),AU56,0)&gt;0,(IF(ISNUMBER(AU56),AU56,0)-IF(ISNUMBER(BZ56),BZ56,0))/ABS(IF(ISNUMBER(BZ56),BZ56,0))&gt;=$P$11)),AND($P$8="CHANGE_ABS_GE",ABS(IF(ISNUMBER(AU56),AU56,0)-IF(ISNUMBER(BZ56),BZ56,0))&gt;=$P$11),AND($P$8="COUNT_LT",IF(ISNUMBER(AU56),AU56,0)&lt;$P$11),AND($P$8="COUNT_LE",IF(ISNUMBER(AU56),AU56,0)&lt;=$P$11),AND($P$8="AND_YES",OR(LOWER(LEFT(AU56&amp;"",2))="да",AU56=1),OR(LOWER(LEFT(BZ56&amp;"",2))="да",BZ56=1)),AND($P$8="OR_YES",OR(OR(LOWER(LEFT(AU56&amp;"",2))="да",AU56=1),OR(LOWER(LEFT(BZ56&amp;"",2))="да",BZ56=1)))),$P$14,$P$15))))))))))</f>
        <v/>
      </c>
      <c r="Q56" s="19" t="str">
        <f>IF($A56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56="#FIELD",AV56="",AND(OR($Q$8="CHANGE_PCT_GE",$Q$8="CHANGE_ABS_GE",$Q$8="COUNT_FLAG_RULE",$Q$8="AND_YES",$Q$8="OR_YES"),OR(CA56="#FIELD",CA56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56)))),IF($Q$18="LOW_MU",MAX(Настройки!$B$14,$Q$16),IF($Q$18="NEUTRAL",Настройки!$B$15,IF($Q$18="IGNORE","IGNORE",IF(OR(AV56="#FIELD",CA56="#FIELD"),"Поле не найдено","Недостаточно данных")))),IF($Q$8="SIGMOID_INC",MAX(Настройки!$B$14,$Q$16+($Q$17-$Q$16)/(1+EXP(-$Q$12*(IF(ISNUMBER(AV56),AV56,0)-$Q$11)))),IF($Q$8="SIGMOID_DEC",MAX(Настройки!$B$14,$Q$16+($Q$17-$Q$16)/(1+EXP($Q$12*(IF(ISNUMBER(AV56),AV56,0)-$Q$11)))),IF($Q$8="TOP_PERCENT",IF((COUNTIF(INDEX(Данные!$A$7:$CV$106,0,MATCH($Q$9,Данные!$A$6:$CV$6,0)),"&gt;"&amp;IF(ISNUMBER(AV56),AV56,0))+COUNTIFS(INDEX(Данные!$A$7:$CV$106,0,MATCH($Q$9,Данные!$A$6:$CV$6,0)),IF(ISNUMBER(AV56),AV56,0),Данные!$A$7:$A$106,"&lt;"&amp;$A56)+1)/COUNT(INDEX(Данные!$A$7:$CV$106,0,MATCH($Q$9,Данные!$A$6:$CV$6,0)))&lt;=$Q$11,$Q$14,$Q$15),IF($Q$8="MANUAL_MU",MAX(Настройки!$B$14,MIN(1,IF(ISNUMBER(AV56),AV56,0))),IF($Q$8="COUNT_FLAG_RULE",IF(IF(ISNUMBER(AV56),AV56,0)&lt;=$Q$11,$Q$14,IF(IF(ISNUMBER(AV56),AV56,0)&gt;=$Q$12,$Q$15,IF(OR(LOWER(LEFT(CA56&amp;"",2))="да",CA56=1),$Q$13,$Q$15))),IF(OR(AND($Q$8="YES_NO",OR(LOWER(LEFT(AV56&amp;"",2))="да",AV56=1)),AND($Q$8="THRESHOLD_GE",IF(ISNUMBER(AV56),AV56,0)&gt;=$Q$11),AND($Q$8="THRESHOLD_GT",IF(ISNUMBER(AV56),AV56,0)&gt;$Q$11),AND($Q$8="THRESHOLD_LE",IF(ISNUMBER(AV56),AV56,0)&lt;=$Q$11),AND($Q$8="THRESHOLD_LT",IF(ISNUMBER(AV56),AV56,0)&lt;$Q$11),AND($Q$8="CHANGE_PCT_GE",IF(IF(ISNUMBER(CA56),CA56,0)=0,IF(ISNUMBER(AV56),AV56,0)&gt;0,(IF(ISNUMBER(AV56),AV56,0)-IF(ISNUMBER(CA56),CA56,0))/ABS(IF(ISNUMBER(CA56),CA56,0))&gt;=$Q$11)),AND($Q$8="CHANGE_ABS_GE",ABS(IF(ISNUMBER(AV56),AV56,0)-IF(ISNUMBER(CA56),CA56,0))&gt;=$Q$11),AND($Q$8="COUNT_LT",IF(ISNUMBER(AV56),AV56,0)&lt;$Q$11),AND($Q$8="COUNT_LE",IF(ISNUMBER(AV56),AV56,0)&lt;=$Q$11),AND($Q$8="AND_YES",OR(LOWER(LEFT(AV56&amp;"",2))="да",AV56=1),OR(LOWER(LEFT(CA56&amp;"",2))="да",CA56=1)),AND($Q$8="OR_YES",OR(OR(LOWER(LEFT(AV56&amp;"",2))="да",AV56=1),OR(LOWER(LEFT(CA56&amp;"",2))="да",CA56=1)))),$Q$14,$Q$15))))))))))</f>
        <v/>
      </c>
      <c r="R56" s="69" t="str">
        <f>IF($A56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56="#FIELD",AW56="",AND(OR($R$8="CHANGE_PCT_GE",$R$8="CHANGE_ABS_GE",$R$8="COUNT_FLAG_RULE",$R$8="AND_YES",$R$8="OR_YES"),OR(CB56="#FIELD",CB56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56)))),IF($R$18="LOW_MU",MAX(Настройки!$B$14,$R$16),IF($R$18="NEUTRAL",Настройки!$B$15,IF($R$18="IGNORE","IGNORE",IF(OR(AW56="#FIELD",CB56="#FIELD"),"Поле не найдено","Недостаточно данных")))),IF($R$8="SIGMOID_INC",MAX(Настройки!$B$14,$R$16+($R$17-$R$16)/(1+EXP(-$R$12*(IF(ISNUMBER(AW56),AW56,0)-$R$11)))),IF($R$8="SIGMOID_DEC",MAX(Настройки!$B$14,$R$16+($R$17-$R$16)/(1+EXP($R$12*(IF(ISNUMBER(AW56),AW56,0)-$R$11)))),IF($R$8="TOP_PERCENT",IF((COUNTIF(INDEX(Данные!$A$7:$CV$106,0,MATCH($R$9,Данные!$A$6:$CV$6,0)),"&gt;"&amp;IF(ISNUMBER(AW56),AW56,0))+COUNTIFS(INDEX(Данные!$A$7:$CV$106,0,MATCH($R$9,Данные!$A$6:$CV$6,0)),IF(ISNUMBER(AW56),AW56,0),Данные!$A$7:$A$106,"&lt;"&amp;$A56)+1)/COUNT(INDEX(Данные!$A$7:$CV$106,0,MATCH($R$9,Данные!$A$6:$CV$6,0)))&lt;=$R$11,$R$14,$R$15),IF($R$8="MANUAL_MU",MAX(Настройки!$B$14,MIN(1,IF(ISNUMBER(AW56),AW56,0))),IF($R$8="COUNT_FLAG_RULE",IF(IF(ISNUMBER(AW56),AW56,0)&lt;=$R$11,$R$14,IF(IF(ISNUMBER(AW56),AW56,0)&gt;=$R$12,$R$15,IF(OR(LOWER(LEFT(CB56&amp;"",2))="да",CB56=1),$R$13,$R$15))),IF(OR(AND($R$8="YES_NO",OR(LOWER(LEFT(AW56&amp;"",2))="да",AW56=1)),AND($R$8="THRESHOLD_GE",IF(ISNUMBER(AW56),AW56,0)&gt;=$R$11),AND($R$8="THRESHOLD_GT",IF(ISNUMBER(AW56),AW56,0)&gt;$R$11),AND($R$8="THRESHOLD_LE",IF(ISNUMBER(AW56),AW56,0)&lt;=$R$11),AND($R$8="THRESHOLD_LT",IF(ISNUMBER(AW56),AW56,0)&lt;$R$11),AND($R$8="CHANGE_PCT_GE",IF(IF(ISNUMBER(CB56),CB56,0)=0,IF(ISNUMBER(AW56),AW56,0)&gt;0,(IF(ISNUMBER(AW56),AW56,0)-IF(ISNUMBER(CB56),CB56,0))/ABS(IF(ISNUMBER(CB56),CB56,0))&gt;=$R$11)),AND($R$8="CHANGE_ABS_GE",ABS(IF(ISNUMBER(AW56),AW56,0)-IF(ISNUMBER(CB56),CB56,0))&gt;=$R$11),AND($R$8="COUNT_LT",IF(ISNUMBER(AW56),AW56,0)&lt;$R$11),AND($R$8="COUNT_LE",IF(ISNUMBER(AW56),AW56,0)&lt;=$R$11),AND($R$8="AND_YES",OR(LOWER(LEFT(AW56&amp;"",2))="да",AW56=1),OR(LOWER(LEFT(CB56&amp;"",2))="да",CB56=1)),AND($R$8="OR_YES",OR(OR(LOWER(LEFT(AW56&amp;"",2))="да",AW56=1),OR(LOWER(LEFT(CB56&amp;"",2))="да",CB56=1)))),$R$14,$R$15))))))))))</f>
        <v/>
      </c>
      <c r="S56" s="70" t="str">
        <f>IF($A56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56="#FIELD",AX56="",AND(OR($S$8="CHANGE_PCT_GE",$S$8="CHANGE_ABS_GE",$S$8="COUNT_FLAG_RULE",$S$8="AND_YES",$S$8="OR_YES"),OR(CC56="#FIELD",CC56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56)))),IF($S$18="LOW_MU",MAX(Настройки!$B$14,$S$16),IF($S$18="NEUTRAL",Настройки!$B$15,IF($S$18="IGNORE","IGNORE",IF(OR(AX56="#FIELD",CC56="#FIELD"),"Поле не найдено","Недостаточно данных")))),IF($S$8="SIGMOID_INC",MAX(Настройки!$B$14,$S$16+($S$17-$S$16)/(1+EXP(-$S$12*(IF(ISNUMBER(AX56),AX56,0)-$S$11)))),IF($S$8="SIGMOID_DEC",MAX(Настройки!$B$14,$S$16+($S$17-$S$16)/(1+EXP($S$12*(IF(ISNUMBER(AX56),AX56,0)-$S$11)))),IF($S$8="TOP_PERCENT",IF((COUNTIF(INDEX(Данные!$A$7:$CV$106,0,MATCH($S$9,Данные!$A$6:$CV$6,0)),"&gt;"&amp;IF(ISNUMBER(AX56),AX56,0))+COUNTIFS(INDEX(Данные!$A$7:$CV$106,0,MATCH($S$9,Данные!$A$6:$CV$6,0)),IF(ISNUMBER(AX56),AX56,0),Данные!$A$7:$A$106,"&lt;"&amp;$A56)+1)/COUNT(INDEX(Данные!$A$7:$CV$106,0,MATCH($S$9,Данные!$A$6:$CV$6,0)))&lt;=$S$11,$S$14,$S$15),IF($S$8="MANUAL_MU",MAX(Настройки!$B$14,MIN(1,IF(ISNUMBER(AX56),AX56,0))),IF($S$8="COUNT_FLAG_RULE",IF(IF(ISNUMBER(AX56),AX56,0)&lt;=$S$11,$S$14,IF(IF(ISNUMBER(AX56),AX56,0)&gt;=$S$12,$S$15,IF(OR(LOWER(LEFT(CC56&amp;"",2))="да",CC56=1),$S$13,$S$15))),IF(OR(AND($S$8="YES_NO",OR(LOWER(LEFT(AX56&amp;"",2))="да",AX56=1)),AND($S$8="THRESHOLD_GE",IF(ISNUMBER(AX56),AX56,0)&gt;=$S$11),AND($S$8="THRESHOLD_GT",IF(ISNUMBER(AX56),AX56,0)&gt;$S$11),AND($S$8="THRESHOLD_LE",IF(ISNUMBER(AX56),AX56,0)&lt;=$S$11),AND($S$8="THRESHOLD_LT",IF(ISNUMBER(AX56),AX56,0)&lt;$S$11),AND($S$8="CHANGE_PCT_GE",IF(IF(ISNUMBER(CC56),CC56,0)=0,IF(ISNUMBER(AX56),AX56,0)&gt;0,(IF(ISNUMBER(AX56),AX56,0)-IF(ISNUMBER(CC56),CC56,0))/ABS(IF(ISNUMBER(CC56),CC56,0))&gt;=$S$11)),AND($S$8="CHANGE_ABS_GE",ABS(IF(ISNUMBER(AX56),AX56,0)-IF(ISNUMBER(CC56),CC56,0))&gt;=$S$11),AND($S$8="COUNT_LT",IF(ISNUMBER(AX56),AX56,0)&lt;$S$11),AND($S$8="COUNT_LE",IF(ISNUMBER(AX56),AX56,0)&lt;=$S$11),AND($S$8="AND_YES",OR(LOWER(LEFT(AX56&amp;"",2))="да",AX56=1),OR(LOWER(LEFT(CC56&amp;"",2))="да",CC56=1)),AND($S$8="OR_YES",OR(OR(LOWER(LEFT(AX56&amp;"",2))="да",AX56=1),OR(LOWER(LEFT(CC56&amp;"",2))="да",CC56=1)))),$S$14,$S$15))))))))))</f>
        <v/>
      </c>
      <c r="T56" s="70" t="str">
        <f>IF($A56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56="#FIELD",AY56="",AND(OR($T$8="CHANGE_PCT_GE",$T$8="CHANGE_ABS_GE",$T$8="COUNT_FLAG_RULE",$T$8="AND_YES",$T$8="OR_YES"),OR(CD56="#FIELD",CD56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56)))),IF($T$18="LOW_MU",MAX(Настройки!$B$14,$T$16),IF($T$18="NEUTRAL",Настройки!$B$15,IF($T$18="IGNORE","IGNORE",IF(OR(AY56="#FIELD",CD56="#FIELD"),"Поле не найдено","Недостаточно данных")))),IF($T$8="SIGMOID_INC",MAX(Настройки!$B$14,$T$16+($T$17-$T$16)/(1+EXP(-$T$12*(IF(ISNUMBER(AY56),AY56,0)-$T$11)))),IF($T$8="SIGMOID_DEC",MAX(Настройки!$B$14,$T$16+($T$17-$T$16)/(1+EXP($T$12*(IF(ISNUMBER(AY56),AY56,0)-$T$11)))),IF($T$8="TOP_PERCENT",IF((COUNTIF(INDEX(Данные!$A$7:$CV$106,0,MATCH($T$9,Данные!$A$6:$CV$6,0)),"&gt;"&amp;IF(ISNUMBER(AY56),AY56,0))+COUNTIFS(INDEX(Данные!$A$7:$CV$106,0,MATCH($T$9,Данные!$A$6:$CV$6,0)),IF(ISNUMBER(AY56),AY56,0),Данные!$A$7:$A$106,"&lt;"&amp;$A56)+1)/COUNT(INDEX(Данные!$A$7:$CV$106,0,MATCH($T$9,Данные!$A$6:$CV$6,0)))&lt;=$T$11,$T$14,$T$15),IF($T$8="MANUAL_MU",MAX(Настройки!$B$14,MIN(1,IF(ISNUMBER(AY56),AY56,0))),IF($T$8="COUNT_FLAG_RULE",IF(IF(ISNUMBER(AY56),AY56,0)&lt;=$T$11,$T$14,IF(IF(ISNUMBER(AY56),AY56,0)&gt;=$T$12,$T$15,IF(OR(LOWER(LEFT(CD56&amp;"",2))="да",CD56=1),$T$13,$T$15))),IF(OR(AND($T$8="YES_NO",OR(LOWER(LEFT(AY56&amp;"",2))="да",AY56=1)),AND($T$8="THRESHOLD_GE",IF(ISNUMBER(AY56),AY56,0)&gt;=$T$11),AND($T$8="THRESHOLD_GT",IF(ISNUMBER(AY56),AY56,0)&gt;$T$11),AND($T$8="THRESHOLD_LE",IF(ISNUMBER(AY56),AY56,0)&lt;=$T$11),AND($T$8="THRESHOLD_LT",IF(ISNUMBER(AY56),AY56,0)&lt;$T$11),AND($T$8="CHANGE_PCT_GE",IF(IF(ISNUMBER(CD56),CD56,0)=0,IF(ISNUMBER(AY56),AY56,0)&gt;0,(IF(ISNUMBER(AY56),AY56,0)-IF(ISNUMBER(CD56),CD56,0))/ABS(IF(ISNUMBER(CD56),CD56,0))&gt;=$T$11)),AND($T$8="CHANGE_ABS_GE",ABS(IF(ISNUMBER(AY56),AY56,0)-IF(ISNUMBER(CD56),CD56,0))&gt;=$T$11),AND($T$8="COUNT_LT",IF(ISNUMBER(AY56),AY56,0)&lt;$T$11),AND($T$8="COUNT_LE",IF(ISNUMBER(AY56),AY56,0)&lt;=$T$11),AND($T$8="AND_YES",OR(LOWER(LEFT(AY56&amp;"",2))="да",AY56=1),OR(LOWER(LEFT(CD56&amp;"",2))="да",CD56=1)),AND($T$8="OR_YES",OR(OR(LOWER(LEFT(AY56&amp;"",2))="да",AY56=1),OR(LOWER(LEFT(CD56&amp;"",2))="да",CD56=1)))),$T$14,$T$15))))))))))</f>
        <v/>
      </c>
      <c r="U56" s="70" t="str">
        <f>IF($A56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56="#FIELD",AZ56="",AND(OR($U$8="CHANGE_PCT_GE",$U$8="CHANGE_ABS_GE",$U$8="COUNT_FLAG_RULE",$U$8="AND_YES",$U$8="OR_YES"),OR(CE56="#FIELD",CE56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56)))),IF($U$18="LOW_MU",MAX(Настройки!$B$14,$U$16),IF($U$18="NEUTRAL",Настройки!$B$15,IF($U$18="IGNORE","IGNORE",IF(OR(AZ56="#FIELD",CE56="#FIELD"),"Поле не найдено","Недостаточно данных")))),IF($U$8="SIGMOID_INC",MAX(Настройки!$B$14,$U$16+($U$17-$U$16)/(1+EXP(-$U$12*(IF(ISNUMBER(AZ56),AZ56,0)-$U$11)))),IF($U$8="SIGMOID_DEC",MAX(Настройки!$B$14,$U$16+($U$17-$U$16)/(1+EXP($U$12*(IF(ISNUMBER(AZ56),AZ56,0)-$U$11)))),IF($U$8="TOP_PERCENT",IF((COUNTIF(INDEX(Данные!$A$7:$CV$106,0,MATCH($U$9,Данные!$A$6:$CV$6,0)),"&gt;"&amp;IF(ISNUMBER(AZ56),AZ56,0))+COUNTIFS(INDEX(Данные!$A$7:$CV$106,0,MATCH($U$9,Данные!$A$6:$CV$6,0)),IF(ISNUMBER(AZ56),AZ56,0),Данные!$A$7:$A$106,"&lt;"&amp;$A56)+1)/COUNT(INDEX(Данные!$A$7:$CV$106,0,MATCH($U$9,Данные!$A$6:$CV$6,0)))&lt;=$U$11,$U$14,$U$15),IF($U$8="MANUAL_MU",MAX(Настройки!$B$14,MIN(1,IF(ISNUMBER(AZ56),AZ56,0))),IF($U$8="COUNT_FLAG_RULE",IF(IF(ISNUMBER(AZ56),AZ56,0)&lt;=$U$11,$U$14,IF(IF(ISNUMBER(AZ56),AZ56,0)&gt;=$U$12,$U$15,IF(OR(LOWER(LEFT(CE56&amp;"",2))="да",CE56=1),$U$13,$U$15))),IF(OR(AND($U$8="YES_NO",OR(LOWER(LEFT(AZ56&amp;"",2))="да",AZ56=1)),AND($U$8="THRESHOLD_GE",IF(ISNUMBER(AZ56),AZ56,0)&gt;=$U$11),AND($U$8="THRESHOLD_GT",IF(ISNUMBER(AZ56),AZ56,0)&gt;$U$11),AND($U$8="THRESHOLD_LE",IF(ISNUMBER(AZ56),AZ56,0)&lt;=$U$11),AND($U$8="THRESHOLD_LT",IF(ISNUMBER(AZ56),AZ56,0)&lt;$U$11),AND($U$8="CHANGE_PCT_GE",IF(IF(ISNUMBER(CE56),CE56,0)=0,IF(ISNUMBER(AZ56),AZ56,0)&gt;0,(IF(ISNUMBER(AZ56),AZ56,0)-IF(ISNUMBER(CE56),CE56,0))/ABS(IF(ISNUMBER(CE56),CE56,0))&gt;=$U$11)),AND($U$8="CHANGE_ABS_GE",ABS(IF(ISNUMBER(AZ56),AZ56,0)-IF(ISNUMBER(CE56),CE56,0))&gt;=$U$11),AND($U$8="COUNT_LT",IF(ISNUMBER(AZ56),AZ56,0)&lt;$U$11),AND($U$8="COUNT_LE",IF(ISNUMBER(AZ56),AZ56,0)&lt;=$U$11),AND($U$8="AND_YES",OR(LOWER(LEFT(AZ56&amp;"",2))="да",AZ56=1),OR(LOWER(LEFT(CE56&amp;"",2))="да",CE56=1)),AND($U$8="OR_YES",OR(OR(LOWER(LEFT(AZ56&amp;"",2))="да",AZ56=1),OR(LOWER(LEFT(CE56&amp;"",2))="да",CE56=1)))),$U$14,$U$15))))))))))</f>
        <v/>
      </c>
      <c r="V56" s="70" t="str">
        <f>IF($A56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56="#FIELD",BA56="",AND(OR($V$8="CHANGE_PCT_GE",$V$8="CHANGE_ABS_GE",$V$8="COUNT_FLAG_RULE",$V$8="AND_YES",$V$8="OR_YES"),OR(CF56="#FIELD",CF56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56)))),IF($V$18="LOW_MU",MAX(Настройки!$B$14,$V$16),IF($V$18="NEUTRAL",Настройки!$B$15,IF($V$18="IGNORE","IGNORE",IF(OR(BA56="#FIELD",CF56="#FIELD"),"Поле не найдено","Недостаточно данных")))),IF($V$8="SIGMOID_INC",MAX(Настройки!$B$14,$V$16+($V$17-$V$16)/(1+EXP(-$V$12*(IF(ISNUMBER(BA56),BA56,0)-$V$11)))),IF($V$8="SIGMOID_DEC",MAX(Настройки!$B$14,$V$16+($V$17-$V$16)/(1+EXP($V$12*(IF(ISNUMBER(BA56),BA56,0)-$V$11)))),IF($V$8="TOP_PERCENT",IF((COUNTIF(INDEX(Данные!$A$7:$CV$106,0,MATCH($V$9,Данные!$A$6:$CV$6,0)),"&gt;"&amp;IF(ISNUMBER(BA56),BA56,0))+COUNTIFS(INDEX(Данные!$A$7:$CV$106,0,MATCH($V$9,Данные!$A$6:$CV$6,0)),IF(ISNUMBER(BA56),BA56,0),Данные!$A$7:$A$106,"&lt;"&amp;$A56)+1)/COUNT(INDEX(Данные!$A$7:$CV$106,0,MATCH($V$9,Данные!$A$6:$CV$6,0)))&lt;=$V$11,$V$14,$V$15),IF($V$8="MANUAL_MU",MAX(Настройки!$B$14,MIN(1,IF(ISNUMBER(BA56),BA56,0))),IF($V$8="COUNT_FLAG_RULE",IF(IF(ISNUMBER(BA56),BA56,0)&lt;=$V$11,$V$14,IF(IF(ISNUMBER(BA56),BA56,0)&gt;=$V$12,$V$15,IF(OR(LOWER(LEFT(CF56&amp;"",2))="да",CF56=1),$V$13,$V$15))),IF(OR(AND($V$8="YES_NO",OR(LOWER(LEFT(BA56&amp;"",2))="да",BA56=1)),AND($V$8="THRESHOLD_GE",IF(ISNUMBER(BA56),BA56,0)&gt;=$V$11),AND($V$8="THRESHOLD_GT",IF(ISNUMBER(BA56),BA56,0)&gt;$V$11),AND($V$8="THRESHOLD_LE",IF(ISNUMBER(BA56),BA56,0)&lt;=$V$11),AND($V$8="THRESHOLD_LT",IF(ISNUMBER(BA56),BA56,0)&lt;$V$11),AND($V$8="CHANGE_PCT_GE",IF(IF(ISNUMBER(CF56),CF56,0)=0,IF(ISNUMBER(BA56),BA56,0)&gt;0,(IF(ISNUMBER(BA56),BA56,0)-IF(ISNUMBER(CF56),CF56,0))/ABS(IF(ISNUMBER(CF56),CF56,0))&gt;=$V$11)),AND($V$8="CHANGE_ABS_GE",ABS(IF(ISNUMBER(BA56),BA56,0)-IF(ISNUMBER(CF56),CF56,0))&gt;=$V$11),AND($V$8="COUNT_LT",IF(ISNUMBER(BA56),BA56,0)&lt;$V$11),AND($V$8="COUNT_LE",IF(ISNUMBER(BA56),BA56,0)&lt;=$V$11),AND($V$8="AND_YES",OR(LOWER(LEFT(BA56&amp;"",2))="да",BA56=1),OR(LOWER(LEFT(CF56&amp;"",2))="да",CF56=1)),AND($V$8="OR_YES",OR(OR(LOWER(LEFT(BA56&amp;"",2))="да",BA56=1),OR(LOWER(LEFT(CF56&amp;"",2))="да",CF56=1)))),$V$14,$V$15))))))))))</f>
        <v/>
      </c>
      <c r="W56" s="70" t="str">
        <f>IF($A56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56="#FIELD",BB56="",AND(OR($W$8="CHANGE_PCT_GE",$W$8="CHANGE_ABS_GE",$W$8="COUNT_FLAG_RULE",$W$8="AND_YES",$W$8="OR_YES"),OR(CG56="#FIELD",CG56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56)))),IF($W$18="LOW_MU",MAX(Настройки!$B$14,$W$16),IF($W$18="NEUTRAL",Настройки!$B$15,IF($W$18="IGNORE","IGNORE",IF(OR(BB56="#FIELD",CG56="#FIELD"),"Поле не найдено","Недостаточно данных")))),IF($W$8="SIGMOID_INC",MAX(Настройки!$B$14,$W$16+($W$17-$W$16)/(1+EXP(-$W$12*(IF(ISNUMBER(BB56),BB56,0)-$W$11)))),IF($W$8="SIGMOID_DEC",MAX(Настройки!$B$14,$W$16+($W$17-$W$16)/(1+EXP($W$12*(IF(ISNUMBER(BB56),BB56,0)-$W$11)))),IF($W$8="TOP_PERCENT",IF((COUNTIF(INDEX(Данные!$A$7:$CV$106,0,MATCH($W$9,Данные!$A$6:$CV$6,0)),"&gt;"&amp;IF(ISNUMBER(BB56),BB56,0))+COUNTIFS(INDEX(Данные!$A$7:$CV$106,0,MATCH($W$9,Данные!$A$6:$CV$6,0)),IF(ISNUMBER(BB56),BB56,0),Данные!$A$7:$A$106,"&lt;"&amp;$A56)+1)/COUNT(INDEX(Данные!$A$7:$CV$106,0,MATCH($W$9,Данные!$A$6:$CV$6,0)))&lt;=$W$11,$W$14,$W$15),IF($W$8="MANUAL_MU",MAX(Настройки!$B$14,MIN(1,IF(ISNUMBER(BB56),BB56,0))),IF($W$8="COUNT_FLAG_RULE",IF(IF(ISNUMBER(BB56),BB56,0)&lt;=$W$11,$W$14,IF(IF(ISNUMBER(BB56),BB56,0)&gt;=$W$12,$W$15,IF(OR(LOWER(LEFT(CG56&amp;"",2))="да",CG56=1),$W$13,$W$15))),IF(OR(AND($W$8="YES_NO",OR(LOWER(LEFT(BB56&amp;"",2))="да",BB56=1)),AND($W$8="THRESHOLD_GE",IF(ISNUMBER(BB56),BB56,0)&gt;=$W$11),AND($W$8="THRESHOLD_GT",IF(ISNUMBER(BB56),BB56,0)&gt;$W$11),AND($W$8="THRESHOLD_LE",IF(ISNUMBER(BB56),BB56,0)&lt;=$W$11),AND($W$8="THRESHOLD_LT",IF(ISNUMBER(BB56),BB56,0)&lt;$W$11),AND($W$8="CHANGE_PCT_GE",IF(IF(ISNUMBER(CG56),CG56,0)=0,IF(ISNUMBER(BB56),BB56,0)&gt;0,(IF(ISNUMBER(BB56),BB56,0)-IF(ISNUMBER(CG56),CG56,0))/ABS(IF(ISNUMBER(CG56),CG56,0))&gt;=$W$11)),AND($W$8="CHANGE_ABS_GE",ABS(IF(ISNUMBER(BB56),BB56,0)-IF(ISNUMBER(CG56),CG56,0))&gt;=$W$11),AND($W$8="COUNT_LT",IF(ISNUMBER(BB56),BB56,0)&lt;$W$11),AND($W$8="COUNT_LE",IF(ISNUMBER(BB56),BB56,0)&lt;=$W$11),AND($W$8="AND_YES",OR(LOWER(LEFT(BB56&amp;"",2))="да",BB56=1),OR(LOWER(LEFT(CG56&amp;"",2))="да",CG56=1)),AND($W$8="OR_YES",OR(OR(LOWER(LEFT(BB56&amp;"",2))="да",BB56=1),OR(LOWER(LEFT(CG56&amp;"",2))="да",CG56=1)))),$W$14,$W$15))))))))))</f>
        <v/>
      </c>
      <c r="X56" s="70" t="str">
        <f>IF($A56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56="#FIELD",BC56="",AND(OR($X$8="CHANGE_PCT_GE",$X$8="CHANGE_ABS_GE",$X$8="COUNT_FLAG_RULE",$X$8="AND_YES",$X$8="OR_YES"),OR(CH56="#FIELD",CH56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56)))),IF($X$18="LOW_MU",MAX(Настройки!$B$14,$X$16),IF($X$18="NEUTRAL",Настройки!$B$15,IF($X$18="IGNORE","IGNORE",IF(OR(BC56="#FIELD",CH56="#FIELD"),"Поле не найдено","Недостаточно данных")))),IF($X$8="SIGMOID_INC",MAX(Настройки!$B$14,$X$16+($X$17-$X$16)/(1+EXP(-$X$12*(IF(ISNUMBER(BC56),BC56,0)-$X$11)))),IF($X$8="SIGMOID_DEC",MAX(Настройки!$B$14,$X$16+($X$17-$X$16)/(1+EXP($X$12*(IF(ISNUMBER(BC56),BC56,0)-$X$11)))),IF($X$8="TOP_PERCENT",IF((COUNTIF(INDEX(Данные!$A$7:$CV$106,0,MATCH($X$9,Данные!$A$6:$CV$6,0)),"&gt;"&amp;IF(ISNUMBER(BC56),BC56,0))+COUNTIFS(INDEX(Данные!$A$7:$CV$106,0,MATCH($X$9,Данные!$A$6:$CV$6,0)),IF(ISNUMBER(BC56),BC56,0),Данные!$A$7:$A$106,"&lt;"&amp;$A56)+1)/COUNT(INDEX(Данные!$A$7:$CV$106,0,MATCH($X$9,Данные!$A$6:$CV$6,0)))&lt;=$X$11,$X$14,$X$15),IF($X$8="MANUAL_MU",MAX(Настройки!$B$14,MIN(1,IF(ISNUMBER(BC56),BC56,0))),IF($X$8="COUNT_FLAG_RULE",IF(IF(ISNUMBER(BC56),BC56,0)&lt;=$X$11,$X$14,IF(IF(ISNUMBER(BC56),BC56,0)&gt;=$X$12,$X$15,IF(OR(LOWER(LEFT(CH56&amp;"",2))="да",CH56=1),$X$13,$X$15))),IF(OR(AND($X$8="YES_NO",OR(LOWER(LEFT(BC56&amp;"",2))="да",BC56=1)),AND($X$8="THRESHOLD_GE",IF(ISNUMBER(BC56),BC56,0)&gt;=$X$11),AND($X$8="THRESHOLD_GT",IF(ISNUMBER(BC56),BC56,0)&gt;$X$11),AND($X$8="THRESHOLD_LE",IF(ISNUMBER(BC56),BC56,0)&lt;=$X$11),AND($X$8="THRESHOLD_LT",IF(ISNUMBER(BC56),BC56,0)&lt;$X$11),AND($X$8="CHANGE_PCT_GE",IF(IF(ISNUMBER(CH56),CH56,0)=0,IF(ISNUMBER(BC56),BC56,0)&gt;0,(IF(ISNUMBER(BC56),BC56,0)-IF(ISNUMBER(CH56),CH56,0))/ABS(IF(ISNUMBER(CH56),CH56,0))&gt;=$X$11)),AND($X$8="CHANGE_ABS_GE",ABS(IF(ISNUMBER(BC56),BC56,0)-IF(ISNUMBER(CH56),CH56,0))&gt;=$X$11),AND($X$8="COUNT_LT",IF(ISNUMBER(BC56),BC56,0)&lt;$X$11),AND($X$8="COUNT_LE",IF(ISNUMBER(BC56),BC56,0)&lt;=$X$11),AND($X$8="AND_YES",OR(LOWER(LEFT(BC56&amp;"",2))="да",BC56=1),OR(LOWER(LEFT(CH56&amp;"",2))="да",CH56=1)),AND($X$8="OR_YES",OR(OR(LOWER(LEFT(BC56&amp;"",2))="да",BC56=1),OR(LOWER(LEFT(CH56&amp;"",2))="да",CH56=1)))),$X$14,$X$15))))))))))</f>
        <v/>
      </c>
      <c r="Y56" s="70" t="str">
        <f>IF($A56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56="#FIELD",BD56="",AND(OR($Y$8="CHANGE_PCT_GE",$Y$8="CHANGE_ABS_GE",$Y$8="COUNT_FLAG_RULE",$Y$8="AND_YES",$Y$8="OR_YES"),OR(CI56="#FIELD",CI56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56)))),IF($Y$18="LOW_MU",MAX(Настройки!$B$14,$Y$16),IF($Y$18="NEUTRAL",Настройки!$B$15,IF($Y$18="IGNORE","IGNORE",IF(OR(BD56="#FIELD",CI56="#FIELD"),"Поле не найдено","Недостаточно данных")))),IF($Y$8="SIGMOID_INC",MAX(Настройки!$B$14,$Y$16+($Y$17-$Y$16)/(1+EXP(-$Y$12*(IF(ISNUMBER(BD56),BD56,0)-$Y$11)))),IF($Y$8="SIGMOID_DEC",MAX(Настройки!$B$14,$Y$16+($Y$17-$Y$16)/(1+EXP($Y$12*(IF(ISNUMBER(BD56),BD56,0)-$Y$11)))),IF($Y$8="TOP_PERCENT",IF((COUNTIF(INDEX(Данные!$A$7:$CV$106,0,MATCH($Y$9,Данные!$A$6:$CV$6,0)),"&gt;"&amp;IF(ISNUMBER(BD56),BD56,0))+COUNTIFS(INDEX(Данные!$A$7:$CV$106,0,MATCH($Y$9,Данные!$A$6:$CV$6,0)),IF(ISNUMBER(BD56),BD56,0),Данные!$A$7:$A$106,"&lt;"&amp;$A56)+1)/COUNT(INDEX(Данные!$A$7:$CV$106,0,MATCH($Y$9,Данные!$A$6:$CV$6,0)))&lt;=$Y$11,$Y$14,$Y$15),IF($Y$8="MANUAL_MU",MAX(Настройки!$B$14,MIN(1,IF(ISNUMBER(BD56),BD56,0))),IF($Y$8="COUNT_FLAG_RULE",IF(IF(ISNUMBER(BD56),BD56,0)&lt;=$Y$11,$Y$14,IF(IF(ISNUMBER(BD56),BD56,0)&gt;=$Y$12,$Y$15,IF(OR(LOWER(LEFT(CI56&amp;"",2))="да",CI56=1),$Y$13,$Y$15))),IF(OR(AND($Y$8="YES_NO",OR(LOWER(LEFT(BD56&amp;"",2))="да",BD56=1)),AND($Y$8="THRESHOLD_GE",IF(ISNUMBER(BD56),BD56,0)&gt;=$Y$11),AND($Y$8="THRESHOLD_GT",IF(ISNUMBER(BD56),BD56,0)&gt;$Y$11),AND($Y$8="THRESHOLD_LE",IF(ISNUMBER(BD56),BD56,0)&lt;=$Y$11),AND($Y$8="THRESHOLD_LT",IF(ISNUMBER(BD56),BD56,0)&lt;$Y$11),AND($Y$8="CHANGE_PCT_GE",IF(IF(ISNUMBER(CI56),CI56,0)=0,IF(ISNUMBER(BD56),BD56,0)&gt;0,(IF(ISNUMBER(BD56),BD56,0)-IF(ISNUMBER(CI56),CI56,0))/ABS(IF(ISNUMBER(CI56),CI56,0))&gt;=$Y$11)),AND($Y$8="CHANGE_ABS_GE",ABS(IF(ISNUMBER(BD56),BD56,0)-IF(ISNUMBER(CI56),CI56,0))&gt;=$Y$11),AND($Y$8="COUNT_LT",IF(ISNUMBER(BD56),BD56,0)&lt;$Y$11),AND($Y$8="COUNT_LE",IF(ISNUMBER(BD56),BD56,0)&lt;=$Y$11),AND($Y$8="AND_YES",OR(LOWER(LEFT(BD56&amp;"",2))="да",BD56=1),OR(LOWER(LEFT(CI56&amp;"",2))="да",CI56=1)),AND($Y$8="OR_YES",OR(OR(LOWER(LEFT(BD56&amp;"",2))="да",BD56=1),OR(LOWER(LEFT(CI56&amp;"",2))="да",CI56=1)))),$Y$14,$Y$15))))))))))</f>
        <v/>
      </c>
      <c r="Z56" s="70" t="str">
        <f>IF($A56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56="#FIELD",BE56="",AND(OR($Z$8="CHANGE_PCT_GE",$Z$8="CHANGE_ABS_GE",$Z$8="COUNT_FLAG_RULE",$Z$8="AND_YES",$Z$8="OR_YES"),OR(CJ56="#FIELD",CJ56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56)))),IF($Z$18="LOW_MU",MAX(Настройки!$B$14,$Z$16),IF($Z$18="NEUTRAL",Настройки!$B$15,IF($Z$18="IGNORE","IGNORE",IF(OR(BE56="#FIELD",CJ56="#FIELD"),"Поле не найдено","Недостаточно данных")))),IF($Z$8="SIGMOID_INC",MAX(Настройки!$B$14,$Z$16+($Z$17-$Z$16)/(1+EXP(-$Z$12*(IF(ISNUMBER(BE56),BE56,0)-$Z$11)))),IF($Z$8="SIGMOID_DEC",MAX(Настройки!$B$14,$Z$16+($Z$17-$Z$16)/(1+EXP($Z$12*(IF(ISNUMBER(BE56),BE56,0)-$Z$11)))),IF($Z$8="TOP_PERCENT",IF((COUNTIF(INDEX(Данные!$A$7:$CV$106,0,MATCH($Z$9,Данные!$A$6:$CV$6,0)),"&gt;"&amp;IF(ISNUMBER(BE56),BE56,0))+COUNTIFS(INDEX(Данные!$A$7:$CV$106,0,MATCH($Z$9,Данные!$A$6:$CV$6,0)),IF(ISNUMBER(BE56),BE56,0),Данные!$A$7:$A$106,"&lt;"&amp;$A56)+1)/COUNT(INDEX(Данные!$A$7:$CV$106,0,MATCH($Z$9,Данные!$A$6:$CV$6,0)))&lt;=$Z$11,$Z$14,$Z$15),IF($Z$8="MANUAL_MU",MAX(Настройки!$B$14,MIN(1,IF(ISNUMBER(BE56),BE56,0))),IF($Z$8="COUNT_FLAG_RULE",IF(IF(ISNUMBER(BE56),BE56,0)&lt;=$Z$11,$Z$14,IF(IF(ISNUMBER(BE56),BE56,0)&gt;=$Z$12,$Z$15,IF(OR(LOWER(LEFT(CJ56&amp;"",2))="да",CJ56=1),$Z$13,$Z$15))),IF(OR(AND($Z$8="YES_NO",OR(LOWER(LEFT(BE56&amp;"",2))="да",BE56=1)),AND($Z$8="THRESHOLD_GE",IF(ISNUMBER(BE56),BE56,0)&gt;=$Z$11),AND($Z$8="THRESHOLD_GT",IF(ISNUMBER(BE56),BE56,0)&gt;$Z$11),AND($Z$8="THRESHOLD_LE",IF(ISNUMBER(BE56),BE56,0)&lt;=$Z$11),AND($Z$8="THRESHOLD_LT",IF(ISNUMBER(BE56),BE56,0)&lt;$Z$11),AND($Z$8="CHANGE_PCT_GE",IF(IF(ISNUMBER(CJ56),CJ56,0)=0,IF(ISNUMBER(BE56),BE56,0)&gt;0,(IF(ISNUMBER(BE56),BE56,0)-IF(ISNUMBER(CJ56),CJ56,0))/ABS(IF(ISNUMBER(CJ56),CJ56,0))&gt;=$Z$11)),AND($Z$8="CHANGE_ABS_GE",ABS(IF(ISNUMBER(BE56),BE56,0)-IF(ISNUMBER(CJ56),CJ56,0))&gt;=$Z$11),AND($Z$8="COUNT_LT",IF(ISNUMBER(BE56),BE56,0)&lt;$Z$11),AND($Z$8="COUNT_LE",IF(ISNUMBER(BE56),BE56,0)&lt;=$Z$11),AND($Z$8="AND_YES",OR(LOWER(LEFT(BE56&amp;"",2))="да",BE56=1),OR(LOWER(LEFT(CJ56&amp;"",2))="да",CJ56=1)),AND($Z$8="OR_YES",OR(OR(LOWER(LEFT(BE56&amp;"",2))="да",BE56=1),OR(LOWER(LEFT(CJ56&amp;"",2))="да",CJ56=1)))),$Z$14,$Z$15))))))))))</f>
        <v/>
      </c>
      <c r="AA56" s="70" t="str">
        <f>IF($A56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56="#FIELD",BF56="",AND(OR($AA$8="CHANGE_PCT_GE",$AA$8="CHANGE_ABS_GE",$AA$8="COUNT_FLAG_RULE",$AA$8="AND_YES",$AA$8="OR_YES"),OR(CK56="#FIELD",CK56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56)))),IF($AA$18="LOW_MU",MAX(Настройки!$B$14,$AA$16),IF($AA$18="NEUTRAL",Настройки!$B$15,IF($AA$18="IGNORE","IGNORE",IF(OR(BF56="#FIELD",CK56="#FIELD"),"Поле не найдено","Недостаточно данных")))),IF($AA$8="SIGMOID_INC",MAX(Настройки!$B$14,$AA$16+($AA$17-$AA$16)/(1+EXP(-$AA$12*(IF(ISNUMBER(BF56),BF56,0)-$AA$11)))),IF($AA$8="SIGMOID_DEC",MAX(Настройки!$B$14,$AA$16+($AA$17-$AA$16)/(1+EXP($AA$12*(IF(ISNUMBER(BF56),BF56,0)-$AA$11)))),IF($AA$8="TOP_PERCENT",IF((COUNTIF(INDEX(Данные!$A$7:$CV$106,0,MATCH($AA$9,Данные!$A$6:$CV$6,0)),"&gt;"&amp;IF(ISNUMBER(BF56),BF56,0))+COUNTIFS(INDEX(Данные!$A$7:$CV$106,0,MATCH($AA$9,Данные!$A$6:$CV$6,0)),IF(ISNUMBER(BF56),BF56,0),Данные!$A$7:$A$106,"&lt;"&amp;$A56)+1)/COUNT(INDEX(Данные!$A$7:$CV$106,0,MATCH($AA$9,Данные!$A$6:$CV$6,0)))&lt;=$AA$11,$AA$14,$AA$15),IF($AA$8="MANUAL_MU",MAX(Настройки!$B$14,MIN(1,IF(ISNUMBER(BF56),BF56,0))),IF($AA$8="COUNT_FLAG_RULE",IF(IF(ISNUMBER(BF56),BF56,0)&lt;=$AA$11,$AA$14,IF(IF(ISNUMBER(BF56),BF56,0)&gt;=$AA$12,$AA$15,IF(OR(LOWER(LEFT(CK56&amp;"",2))="да",CK56=1),$AA$13,$AA$15))),IF(OR(AND($AA$8="YES_NO",OR(LOWER(LEFT(BF56&amp;"",2))="да",BF56=1)),AND($AA$8="THRESHOLD_GE",IF(ISNUMBER(BF56),BF56,0)&gt;=$AA$11),AND($AA$8="THRESHOLD_GT",IF(ISNUMBER(BF56),BF56,0)&gt;$AA$11),AND($AA$8="THRESHOLD_LE",IF(ISNUMBER(BF56),BF56,0)&lt;=$AA$11),AND($AA$8="THRESHOLD_LT",IF(ISNUMBER(BF56),BF56,0)&lt;$AA$11),AND($AA$8="CHANGE_PCT_GE",IF(IF(ISNUMBER(CK56),CK56,0)=0,IF(ISNUMBER(BF56),BF56,0)&gt;0,(IF(ISNUMBER(BF56),BF56,0)-IF(ISNUMBER(CK56),CK56,0))/ABS(IF(ISNUMBER(CK56),CK56,0))&gt;=$AA$11)),AND($AA$8="CHANGE_ABS_GE",ABS(IF(ISNUMBER(BF56),BF56,0)-IF(ISNUMBER(CK56),CK56,0))&gt;=$AA$11),AND($AA$8="COUNT_LT",IF(ISNUMBER(BF56),BF56,0)&lt;$AA$11),AND($AA$8="COUNT_LE",IF(ISNUMBER(BF56),BF56,0)&lt;=$AA$11),AND($AA$8="AND_YES",OR(LOWER(LEFT(BF56&amp;"",2))="да",BF56=1),OR(LOWER(LEFT(CK56&amp;"",2))="да",CK56=1)),AND($AA$8="OR_YES",OR(OR(LOWER(LEFT(BF56&amp;"",2))="да",BF56=1),OR(LOWER(LEFT(CK56&amp;"",2))="да",CK56=1)))),$AA$14,$AA$15))))))))))</f>
        <v/>
      </c>
      <c r="AB56" s="70" t="str">
        <f>IF($A56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56="#FIELD",BG56="",AND(OR($AB$8="CHANGE_PCT_GE",$AB$8="CHANGE_ABS_GE",$AB$8="COUNT_FLAG_RULE",$AB$8="AND_YES",$AB$8="OR_YES"),OR(CL56="#FIELD",CL56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56)))),IF($AB$18="LOW_MU",MAX(Настройки!$B$14,$AB$16),IF($AB$18="NEUTRAL",Настройки!$B$15,IF($AB$18="IGNORE","IGNORE",IF(OR(BG56="#FIELD",CL56="#FIELD"),"Поле не найдено","Недостаточно данных")))),IF($AB$8="SIGMOID_INC",MAX(Настройки!$B$14,$AB$16+($AB$17-$AB$16)/(1+EXP(-$AB$12*(IF(ISNUMBER(BG56),BG56,0)-$AB$11)))),IF($AB$8="SIGMOID_DEC",MAX(Настройки!$B$14,$AB$16+($AB$17-$AB$16)/(1+EXP($AB$12*(IF(ISNUMBER(BG56),BG56,0)-$AB$11)))),IF($AB$8="TOP_PERCENT",IF((COUNTIF(INDEX(Данные!$A$7:$CV$106,0,MATCH($AB$9,Данные!$A$6:$CV$6,0)),"&gt;"&amp;IF(ISNUMBER(BG56),BG56,0))+COUNTIFS(INDEX(Данные!$A$7:$CV$106,0,MATCH($AB$9,Данные!$A$6:$CV$6,0)),IF(ISNUMBER(BG56),BG56,0),Данные!$A$7:$A$106,"&lt;"&amp;$A56)+1)/COUNT(INDEX(Данные!$A$7:$CV$106,0,MATCH($AB$9,Данные!$A$6:$CV$6,0)))&lt;=$AB$11,$AB$14,$AB$15),IF($AB$8="MANUAL_MU",MAX(Настройки!$B$14,MIN(1,IF(ISNUMBER(BG56),BG56,0))),IF($AB$8="COUNT_FLAG_RULE",IF(IF(ISNUMBER(BG56),BG56,0)&lt;=$AB$11,$AB$14,IF(IF(ISNUMBER(BG56),BG56,0)&gt;=$AB$12,$AB$15,IF(OR(LOWER(LEFT(CL56&amp;"",2))="да",CL56=1),$AB$13,$AB$15))),IF(OR(AND($AB$8="YES_NO",OR(LOWER(LEFT(BG56&amp;"",2))="да",BG56=1)),AND($AB$8="THRESHOLD_GE",IF(ISNUMBER(BG56),BG56,0)&gt;=$AB$11),AND($AB$8="THRESHOLD_GT",IF(ISNUMBER(BG56),BG56,0)&gt;$AB$11),AND($AB$8="THRESHOLD_LE",IF(ISNUMBER(BG56),BG56,0)&lt;=$AB$11),AND($AB$8="THRESHOLD_LT",IF(ISNUMBER(BG56),BG56,0)&lt;$AB$11),AND($AB$8="CHANGE_PCT_GE",IF(IF(ISNUMBER(CL56),CL56,0)=0,IF(ISNUMBER(BG56),BG56,0)&gt;0,(IF(ISNUMBER(BG56),BG56,0)-IF(ISNUMBER(CL56),CL56,0))/ABS(IF(ISNUMBER(CL56),CL56,0))&gt;=$AB$11)),AND($AB$8="CHANGE_ABS_GE",ABS(IF(ISNUMBER(BG56),BG56,0)-IF(ISNUMBER(CL56),CL56,0))&gt;=$AB$11),AND($AB$8="COUNT_LT",IF(ISNUMBER(BG56),BG56,0)&lt;$AB$11),AND($AB$8="COUNT_LE",IF(ISNUMBER(BG56),BG56,0)&lt;=$AB$11),AND($AB$8="AND_YES",OR(LOWER(LEFT(BG56&amp;"",2))="да",BG56=1),OR(LOWER(LEFT(CL56&amp;"",2))="да",CL56=1)),AND($AB$8="OR_YES",OR(OR(LOWER(LEFT(BG56&amp;"",2))="да",BG56=1),OR(LOWER(LEFT(CL56&amp;"",2))="да",CL56=1)))),$AB$14,$AB$15))))))))))</f>
        <v/>
      </c>
      <c r="AC56" s="70" t="str">
        <f>IF($A56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56="#FIELD",BH56="",AND(OR($AC$8="CHANGE_PCT_GE",$AC$8="CHANGE_ABS_GE",$AC$8="COUNT_FLAG_RULE",$AC$8="AND_YES",$AC$8="OR_YES"),OR(CM56="#FIELD",CM56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56)))),IF($AC$18="LOW_MU",MAX(Настройки!$B$14,$AC$16),IF($AC$18="NEUTRAL",Настройки!$B$15,IF($AC$18="IGNORE","IGNORE",IF(OR(BH56="#FIELD",CM56="#FIELD"),"Поле не найдено","Недостаточно данных")))),IF($AC$8="SIGMOID_INC",MAX(Настройки!$B$14,$AC$16+($AC$17-$AC$16)/(1+EXP(-$AC$12*(IF(ISNUMBER(BH56),BH56,0)-$AC$11)))),IF($AC$8="SIGMOID_DEC",MAX(Настройки!$B$14,$AC$16+($AC$17-$AC$16)/(1+EXP($AC$12*(IF(ISNUMBER(BH56),BH56,0)-$AC$11)))),IF($AC$8="TOP_PERCENT",IF((COUNTIF(INDEX(Данные!$A$7:$CV$106,0,MATCH($AC$9,Данные!$A$6:$CV$6,0)),"&gt;"&amp;IF(ISNUMBER(BH56),BH56,0))+COUNTIFS(INDEX(Данные!$A$7:$CV$106,0,MATCH($AC$9,Данные!$A$6:$CV$6,0)),IF(ISNUMBER(BH56),BH56,0),Данные!$A$7:$A$106,"&lt;"&amp;$A56)+1)/COUNT(INDEX(Данные!$A$7:$CV$106,0,MATCH($AC$9,Данные!$A$6:$CV$6,0)))&lt;=$AC$11,$AC$14,$AC$15),IF($AC$8="MANUAL_MU",MAX(Настройки!$B$14,MIN(1,IF(ISNUMBER(BH56),BH56,0))),IF($AC$8="COUNT_FLAG_RULE",IF(IF(ISNUMBER(BH56),BH56,0)&lt;=$AC$11,$AC$14,IF(IF(ISNUMBER(BH56),BH56,0)&gt;=$AC$12,$AC$15,IF(OR(LOWER(LEFT(CM56&amp;"",2))="да",CM56=1),$AC$13,$AC$15))),IF(OR(AND($AC$8="YES_NO",OR(LOWER(LEFT(BH56&amp;"",2))="да",BH56=1)),AND($AC$8="THRESHOLD_GE",IF(ISNUMBER(BH56),BH56,0)&gt;=$AC$11),AND($AC$8="THRESHOLD_GT",IF(ISNUMBER(BH56),BH56,0)&gt;$AC$11),AND($AC$8="THRESHOLD_LE",IF(ISNUMBER(BH56),BH56,0)&lt;=$AC$11),AND($AC$8="THRESHOLD_LT",IF(ISNUMBER(BH56),BH56,0)&lt;$AC$11),AND($AC$8="CHANGE_PCT_GE",IF(IF(ISNUMBER(CM56),CM56,0)=0,IF(ISNUMBER(BH56),BH56,0)&gt;0,(IF(ISNUMBER(BH56),BH56,0)-IF(ISNUMBER(CM56),CM56,0))/ABS(IF(ISNUMBER(CM56),CM56,0))&gt;=$AC$11)),AND($AC$8="CHANGE_ABS_GE",ABS(IF(ISNUMBER(BH56),BH56,0)-IF(ISNUMBER(CM56),CM56,0))&gt;=$AC$11),AND($AC$8="COUNT_LT",IF(ISNUMBER(BH56),BH56,0)&lt;$AC$11),AND($AC$8="COUNT_LE",IF(ISNUMBER(BH56),BH56,0)&lt;=$AC$11),AND($AC$8="AND_YES",OR(LOWER(LEFT(BH56&amp;"",2))="да",BH56=1),OR(LOWER(LEFT(CM56&amp;"",2))="да",CM56=1)),AND($AC$8="OR_YES",OR(OR(LOWER(LEFT(BH56&amp;"",2))="да",BH56=1),OR(LOWER(LEFT(CM56&amp;"",2))="да",CM56=1)))),$AC$14,$AC$15))))))))))</f>
        <v/>
      </c>
      <c r="AD56" s="70" t="str">
        <f>IF($A56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56="#FIELD",BI56="",AND(OR($AD$8="CHANGE_PCT_GE",$AD$8="CHANGE_ABS_GE",$AD$8="COUNT_FLAG_RULE",$AD$8="AND_YES",$AD$8="OR_YES"),OR(CN56="#FIELD",CN56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56)))),IF($AD$18="LOW_MU",MAX(Настройки!$B$14,$AD$16),IF($AD$18="NEUTRAL",Настройки!$B$15,IF($AD$18="IGNORE","IGNORE",IF(OR(BI56="#FIELD",CN56="#FIELD"),"Поле не найдено","Недостаточно данных")))),IF($AD$8="SIGMOID_INC",MAX(Настройки!$B$14,$AD$16+($AD$17-$AD$16)/(1+EXP(-$AD$12*(IF(ISNUMBER(BI56),BI56,0)-$AD$11)))),IF($AD$8="SIGMOID_DEC",MAX(Настройки!$B$14,$AD$16+($AD$17-$AD$16)/(1+EXP($AD$12*(IF(ISNUMBER(BI56),BI56,0)-$AD$11)))),IF($AD$8="TOP_PERCENT",IF((COUNTIF(INDEX(Данные!$A$7:$CV$106,0,MATCH($AD$9,Данные!$A$6:$CV$6,0)),"&gt;"&amp;IF(ISNUMBER(BI56),BI56,0))+COUNTIFS(INDEX(Данные!$A$7:$CV$106,0,MATCH($AD$9,Данные!$A$6:$CV$6,0)),IF(ISNUMBER(BI56),BI56,0),Данные!$A$7:$A$106,"&lt;"&amp;$A56)+1)/COUNT(INDEX(Данные!$A$7:$CV$106,0,MATCH($AD$9,Данные!$A$6:$CV$6,0)))&lt;=$AD$11,$AD$14,$AD$15),IF($AD$8="MANUAL_MU",MAX(Настройки!$B$14,MIN(1,IF(ISNUMBER(BI56),BI56,0))),IF($AD$8="COUNT_FLAG_RULE",IF(IF(ISNUMBER(BI56),BI56,0)&lt;=$AD$11,$AD$14,IF(IF(ISNUMBER(BI56),BI56,0)&gt;=$AD$12,$AD$15,IF(OR(LOWER(LEFT(CN56&amp;"",2))="да",CN56=1),$AD$13,$AD$15))),IF(OR(AND($AD$8="YES_NO",OR(LOWER(LEFT(BI56&amp;"",2))="да",BI56=1)),AND($AD$8="THRESHOLD_GE",IF(ISNUMBER(BI56),BI56,0)&gt;=$AD$11),AND($AD$8="THRESHOLD_GT",IF(ISNUMBER(BI56),BI56,0)&gt;$AD$11),AND($AD$8="THRESHOLD_LE",IF(ISNUMBER(BI56),BI56,0)&lt;=$AD$11),AND($AD$8="THRESHOLD_LT",IF(ISNUMBER(BI56),BI56,0)&lt;$AD$11),AND($AD$8="CHANGE_PCT_GE",IF(IF(ISNUMBER(CN56),CN56,0)=0,IF(ISNUMBER(BI56),BI56,0)&gt;0,(IF(ISNUMBER(BI56),BI56,0)-IF(ISNUMBER(CN56),CN56,0))/ABS(IF(ISNUMBER(CN56),CN56,0))&gt;=$AD$11)),AND($AD$8="CHANGE_ABS_GE",ABS(IF(ISNUMBER(BI56),BI56,0)-IF(ISNUMBER(CN56),CN56,0))&gt;=$AD$11),AND($AD$8="COUNT_LT",IF(ISNUMBER(BI56),BI56,0)&lt;$AD$11),AND($AD$8="COUNT_LE",IF(ISNUMBER(BI56),BI56,0)&lt;=$AD$11),AND($AD$8="AND_YES",OR(LOWER(LEFT(BI56&amp;"",2))="да",BI56=1),OR(LOWER(LEFT(CN56&amp;"",2))="да",CN56=1)),AND($AD$8="OR_YES",OR(OR(LOWER(LEFT(BI56&amp;"",2))="да",BI56=1),OR(LOWER(LEFT(CN56&amp;"",2))="да",CN56=1)))),$AD$14,$AD$15))))))))))</f>
        <v/>
      </c>
      <c r="AE56" s="71" t="str">
        <f>IF($A56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56="#FIELD",BJ56="",AND(OR($AE$8="CHANGE_PCT_GE",$AE$8="CHANGE_ABS_GE",$AE$8="COUNT_FLAG_RULE",$AE$8="AND_YES",$AE$8="OR_YES"),OR(CO56="#FIELD",CO56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56)))),IF($AE$18="LOW_MU",MAX(Настройки!$B$14,$AE$16),IF($AE$18="NEUTRAL",Настройки!$B$15,IF($AE$18="IGNORE","IGNORE",IF(OR(BJ56="#FIELD",CO56="#FIELD"),"Поле не найдено","Недостаточно данных")))),IF($AE$8="SIGMOID_INC",MAX(Настройки!$B$14,$AE$16+($AE$17-$AE$16)/(1+EXP(-$AE$12*(IF(ISNUMBER(BJ56),BJ56,0)-$AE$11)))),IF($AE$8="SIGMOID_DEC",MAX(Настройки!$B$14,$AE$16+($AE$17-$AE$16)/(1+EXP($AE$12*(IF(ISNUMBER(BJ56),BJ56,0)-$AE$11)))),IF($AE$8="TOP_PERCENT",IF((COUNTIF(INDEX(Данные!$A$7:$CV$106,0,MATCH($AE$9,Данные!$A$6:$CV$6,0)),"&gt;"&amp;IF(ISNUMBER(BJ56),BJ56,0))+COUNTIFS(INDEX(Данные!$A$7:$CV$106,0,MATCH($AE$9,Данные!$A$6:$CV$6,0)),IF(ISNUMBER(BJ56),BJ56,0),Данные!$A$7:$A$106,"&lt;"&amp;$A56)+1)/COUNT(INDEX(Данные!$A$7:$CV$106,0,MATCH($AE$9,Данные!$A$6:$CV$6,0)))&lt;=$AE$11,$AE$14,$AE$15),IF($AE$8="MANUAL_MU",MAX(Настройки!$B$14,MIN(1,IF(ISNUMBER(BJ56),BJ56,0))),IF($AE$8="COUNT_FLAG_RULE",IF(IF(ISNUMBER(BJ56),BJ56,0)&lt;=$AE$11,$AE$14,IF(IF(ISNUMBER(BJ56),BJ56,0)&gt;=$AE$12,$AE$15,IF(OR(LOWER(LEFT(CO56&amp;"",2))="да",CO56=1),$AE$13,$AE$15))),IF(OR(AND($AE$8="YES_NO",OR(LOWER(LEFT(BJ56&amp;"",2))="да",BJ56=1)),AND($AE$8="THRESHOLD_GE",IF(ISNUMBER(BJ56),BJ56,0)&gt;=$AE$11),AND($AE$8="THRESHOLD_GT",IF(ISNUMBER(BJ56),BJ56,0)&gt;$AE$11),AND($AE$8="THRESHOLD_LE",IF(ISNUMBER(BJ56),BJ56,0)&lt;=$AE$11),AND($AE$8="THRESHOLD_LT",IF(ISNUMBER(BJ56),BJ56,0)&lt;$AE$11),AND($AE$8="CHANGE_PCT_GE",IF(IF(ISNUMBER(CO56),CO56,0)=0,IF(ISNUMBER(BJ56),BJ56,0)&gt;0,(IF(ISNUMBER(BJ56),BJ56,0)-IF(ISNUMBER(CO56),CO56,0))/ABS(IF(ISNUMBER(CO56),CO56,0))&gt;=$AE$11)),AND($AE$8="CHANGE_ABS_GE",ABS(IF(ISNUMBER(BJ56),BJ56,0)-IF(ISNUMBER(CO56),CO56,0))&gt;=$AE$11),AND($AE$8="COUNT_LT",IF(ISNUMBER(BJ56),BJ56,0)&lt;$AE$11),AND($AE$8="COUNT_LE",IF(ISNUMBER(BJ56),BJ56,0)&lt;=$AE$11),AND($AE$8="AND_YES",OR(LOWER(LEFT(BJ56&amp;"",2))="да",BJ56=1),OR(LOWER(LEFT(CO56&amp;"",2))="да",CO56=1)),AND($AE$8="OR_YES",OR(OR(LOWER(LEFT(BJ56&amp;"",2))="да",BJ56=1),OR(LOWER(LEFT(CO56&amp;"",2))="да",CO56=1)))),$AE$14,$AE$15))))))))))</f>
        <v/>
      </c>
      <c r="AF56" s="75"/>
      <c r="AG56" s="76" t="str">
        <f>IF($A56="","",IF($B$4&lt;&gt;"Да","",IF($B$9="","",IF(COUNTIF(Данные!$A$6:$CV$6,$B$9)=0,"#FIELD",INDEX(Данные!$A$7:$CV$106,ROW()-19,MATCH($B$9,Данные!$A$6:$CV$6,0))))))</f>
        <v/>
      </c>
      <c r="AH56" s="76" t="str">
        <f>IF($A56="","",IF($C$4&lt;&gt;"Да","",IF($C$9="","",IF(COUNTIF(Данные!$A$6:$CV$6,$C$9)=0,"#FIELD",INDEX(Данные!$A$7:$CV$106,ROW()-19,MATCH($C$9,Данные!$A$6:$CV$6,0))))))</f>
        <v/>
      </c>
      <c r="AI56" s="76" t="str">
        <f>IF($A56="","",IF($D$4&lt;&gt;"Да","",IF($D$9="","",IF(COUNTIF(Данные!$A$6:$CV$6,$D$9)=0,"#FIELD",INDEX(Данные!$A$7:$CV$106,ROW()-19,MATCH($D$9,Данные!$A$6:$CV$6,0))))))</f>
        <v/>
      </c>
      <c r="AJ56" s="76" t="str">
        <f>IF($A56="","",IF($E$4&lt;&gt;"Да","",IF($E$9="","",IF(COUNTIF(Данные!$A$6:$CV$6,$E$9)=0,"#FIELD",INDEX(Данные!$A$7:$CV$106,ROW()-19,MATCH($E$9,Данные!$A$6:$CV$6,0))))))</f>
        <v/>
      </c>
      <c r="AK56" s="76" t="str">
        <f>IF($A56="","",IF($F$4&lt;&gt;"Да","",IF($F$9="","",IF(COUNTIF(Данные!$A$6:$CV$6,$F$9)=0,"#FIELD",INDEX(Данные!$A$7:$CV$106,ROW()-19,MATCH($F$9,Данные!$A$6:$CV$6,0))))))</f>
        <v/>
      </c>
      <c r="AL56" s="76" t="str">
        <f>IF($A56="","",IF($G$4&lt;&gt;"Да","",IF($G$9="","",IF(COUNTIF(Данные!$A$6:$CV$6,$G$9)=0,"#FIELD",INDEX(Данные!$A$7:$CV$106,ROW()-19,MATCH($G$9,Данные!$A$6:$CV$6,0))))))</f>
        <v/>
      </c>
      <c r="AM56" s="76" t="str">
        <f>IF($A56="","",IF($H$4&lt;&gt;"Да","",IF($H$9="","",IF(COUNTIF(Данные!$A$6:$CV$6,$H$9)=0,"#FIELD",INDEX(Данные!$A$7:$CV$106,ROW()-19,MATCH($H$9,Данные!$A$6:$CV$6,0))))))</f>
        <v/>
      </c>
      <c r="AN56" s="76" t="str">
        <f>IF($A56="","",IF($I$4&lt;&gt;"Да","",IF($I$9="","",IF(COUNTIF(Данные!$A$6:$CV$6,$I$9)=0,"#FIELD",INDEX(Данные!$A$7:$CV$106,ROW()-19,MATCH($I$9,Данные!$A$6:$CV$6,0))))))</f>
        <v/>
      </c>
      <c r="AO56" s="76" t="str">
        <f>IF($A56="","",IF($J$4&lt;&gt;"Да","",IF($J$9="","",IF(COUNTIF(Данные!$A$6:$CV$6,$J$9)=0,"#FIELD",INDEX(Данные!$A$7:$CV$106,ROW()-19,MATCH($J$9,Данные!$A$6:$CV$6,0))))))</f>
        <v/>
      </c>
      <c r="AP56" s="76" t="str">
        <f>IF($A56="","",IF($K$4&lt;&gt;"Да","",IF($K$9="","",IF(COUNTIF(Данные!$A$6:$CV$6,$K$9)=0,"#FIELD",INDEX(Данные!$A$7:$CV$106,ROW()-19,MATCH($K$9,Данные!$A$6:$CV$6,0))))))</f>
        <v/>
      </c>
      <c r="AQ56" s="76" t="str">
        <f>IF($A56="","",IF($L$4&lt;&gt;"Да","",IF($L$9="","",IF(COUNTIF(Данные!$A$6:$CV$6,$L$9)=0,"#FIELD",INDEX(Данные!$A$7:$CV$106,ROW()-19,MATCH($L$9,Данные!$A$6:$CV$6,0))))))</f>
        <v/>
      </c>
      <c r="AR56" s="76" t="str">
        <f>IF($A56="","",IF($M$4&lt;&gt;"Да","",IF($M$9="","",IF(COUNTIF(Данные!$A$6:$CV$6,$M$9)=0,"#FIELD",INDEX(Данные!$A$7:$CV$106,ROW()-19,MATCH($M$9,Данные!$A$6:$CV$6,0))))))</f>
        <v/>
      </c>
      <c r="AS56" s="76" t="str">
        <f>IF($A56="","",IF($N$4&lt;&gt;"Да","",IF($N$9="","",IF(COUNTIF(Данные!$A$6:$CV$6,$N$9)=0,"#FIELD",INDEX(Данные!$A$7:$CV$106,ROW()-19,MATCH($N$9,Данные!$A$6:$CV$6,0))))))</f>
        <v/>
      </c>
      <c r="AT56" s="76" t="str">
        <f>IF($A56="","",IF($O$4&lt;&gt;"Да","",IF($O$9="","",IF(COUNTIF(Данные!$A$6:$CV$6,$O$9)=0,"#FIELD",INDEX(Данные!$A$7:$CV$106,ROW()-19,MATCH($O$9,Данные!$A$6:$CV$6,0))))))</f>
        <v/>
      </c>
      <c r="AU56" s="76" t="str">
        <f>IF($A56="","",IF($P$4&lt;&gt;"Да","",IF($P$9="","",IF(COUNTIF(Данные!$A$6:$CV$6,$P$9)=0,"#FIELD",INDEX(Данные!$A$7:$CV$106,ROW()-19,MATCH($P$9,Данные!$A$6:$CV$6,0))))))</f>
        <v/>
      </c>
      <c r="AV56" s="76" t="str">
        <f>IF($A56="","",IF($Q$4&lt;&gt;"Да","",IF($Q$9="","",IF(COUNTIF(Данные!$A$6:$CV$6,$Q$9)=0,"#FIELD",INDEX(Данные!$A$7:$CV$106,ROW()-19,MATCH($Q$9,Данные!$A$6:$CV$6,0))))))</f>
        <v/>
      </c>
      <c r="AW56" s="76" t="str">
        <f>IF($A56="","",IF($R$4&lt;&gt;"Да","",IF($R$9="","",IF(COUNTIF(Данные!$A$6:$CV$6,$R$9)=0,"#FIELD",INDEX(Данные!$A$7:$CV$106,ROW()-19,MATCH($R$9,Данные!$A$6:$CV$6,0))))))</f>
        <v/>
      </c>
      <c r="AX56" s="76" t="str">
        <f>IF($A56="","",IF($S$4&lt;&gt;"Да","",IF($S$9="","",IF(COUNTIF(Данные!$A$6:$CV$6,$S$9)=0,"#FIELD",INDEX(Данные!$A$7:$CV$106,ROW()-19,MATCH($S$9,Данные!$A$6:$CV$6,0))))))</f>
        <v/>
      </c>
      <c r="AY56" s="76" t="str">
        <f>IF($A56="","",IF($T$4&lt;&gt;"Да","",IF($T$9="","",IF(COUNTIF(Данные!$A$6:$CV$6,$T$9)=0,"#FIELD",INDEX(Данные!$A$7:$CV$106,ROW()-19,MATCH($T$9,Данные!$A$6:$CV$6,0))))))</f>
        <v/>
      </c>
      <c r="AZ56" s="76" t="str">
        <f>IF($A56="","",IF($U$4&lt;&gt;"Да","",IF($U$9="","",IF(COUNTIF(Данные!$A$6:$CV$6,$U$9)=0,"#FIELD",INDEX(Данные!$A$7:$CV$106,ROW()-19,MATCH($U$9,Данные!$A$6:$CV$6,0))))))</f>
        <v/>
      </c>
      <c r="BA56" s="76" t="str">
        <f>IF($A56="","",IF($V$4&lt;&gt;"Да","",IF($V$9="","",IF(COUNTIF(Данные!$A$6:$CV$6,$V$9)=0,"#FIELD",INDEX(Данные!$A$7:$CV$106,ROW()-19,MATCH($V$9,Данные!$A$6:$CV$6,0))))))</f>
        <v/>
      </c>
      <c r="BB56" s="76" t="str">
        <f>IF($A56="","",IF($W$4&lt;&gt;"Да","",IF($W$9="","",IF(COUNTIF(Данные!$A$6:$CV$6,$W$9)=0,"#FIELD",INDEX(Данные!$A$7:$CV$106,ROW()-19,MATCH($W$9,Данные!$A$6:$CV$6,0))))))</f>
        <v/>
      </c>
      <c r="BC56" s="76" t="str">
        <f>IF($A56="","",IF($X$4&lt;&gt;"Да","",IF($X$9="","",IF(COUNTIF(Данные!$A$6:$CV$6,$X$9)=0,"#FIELD",INDEX(Данные!$A$7:$CV$106,ROW()-19,MATCH($X$9,Данные!$A$6:$CV$6,0))))))</f>
        <v/>
      </c>
      <c r="BD56" s="76" t="str">
        <f>IF($A56="","",IF($Y$4&lt;&gt;"Да","",IF($Y$9="","",IF(COUNTIF(Данные!$A$6:$CV$6,$Y$9)=0,"#FIELD",INDEX(Данные!$A$7:$CV$106,ROW()-19,MATCH($Y$9,Данные!$A$6:$CV$6,0))))))</f>
        <v/>
      </c>
      <c r="BE56" s="76" t="str">
        <f>IF($A56="","",IF($Z$4&lt;&gt;"Да","",IF($Z$9="","",IF(COUNTIF(Данные!$A$6:$CV$6,$Z$9)=0,"#FIELD",INDEX(Данные!$A$7:$CV$106,ROW()-19,MATCH($Z$9,Данные!$A$6:$CV$6,0))))))</f>
        <v/>
      </c>
      <c r="BF56" s="76" t="str">
        <f>IF($A56="","",IF($AA$4&lt;&gt;"Да","",IF($AA$9="","",IF(COUNTIF(Данные!$A$6:$CV$6,$AA$9)=0,"#FIELD",INDEX(Данные!$A$7:$CV$106,ROW()-19,MATCH($AA$9,Данные!$A$6:$CV$6,0))))))</f>
        <v/>
      </c>
      <c r="BG56" s="76" t="str">
        <f>IF($A56="","",IF($AB$4&lt;&gt;"Да","",IF($AB$9="","",IF(COUNTIF(Данные!$A$6:$CV$6,$AB$9)=0,"#FIELD",INDEX(Данные!$A$7:$CV$106,ROW()-19,MATCH($AB$9,Данные!$A$6:$CV$6,0))))))</f>
        <v/>
      </c>
      <c r="BH56" s="76" t="str">
        <f>IF($A56="","",IF($AC$4&lt;&gt;"Да","",IF($AC$9="","",IF(COUNTIF(Данные!$A$6:$CV$6,$AC$9)=0,"#FIELD",INDEX(Данные!$A$7:$CV$106,ROW()-19,MATCH($AC$9,Данные!$A$6:$CV$6,0))))))</f>
        <v/>
      </c>
      <c r="BI56" s="76" t="str">
        <f>IF($A56="","",IF($AD$4&lt;&gt;"Да","",IF($AD$9="","",IF(COUNTIF(Данные!$A$6:$CV$6,$AD$9)=0,"#FIELD",INDEX(Данные!$A$7:$CV$106,ROW()-19,MATCH($AD$9,Данные!$A$6:$CV$6,0))))))</f>
        <v/>
      </c>
      <c r="BJ56" s="76" t="str">
        <f>IF($A56="","",IF($AE$4&lt;&gt;"Да","",IF($AE$9="","",IF(COUNTIF(Данные!$A$6:$CV$6,$AE$9)=0,"#FIELD",INDEX(Данные!$A$7:$CV$106,ROW()-19,MATCH($AE$9,Данные!$A$6:$CV$6,0))))))</f>
        <v/>
      </c>
      <c r="BK56" s="76"/>
      <c r="BL56" s="76" t="str">
        <f>IF($A56="","",IF($B$4&lt;&gt;"Да","",IF($B$10="","",IF(COUNTIF(Данные!$A$6:$CV$6,$B$10)=0,"#FIELD",INDEX(Данные!$A$7:$CV$106,ROW()-19,MATCH($B$10,Данные!$A$6:$CV$6,0))))))</f>
        <v/>
      </c>
      <c r="BM56" s="76" t="str">
        <f>IF($A56="","",IF($C$4&lt;&gt;"Да","",IF($C$10="","",IF(COUNTIF(Данные!$A$6:$CV$6,$C$10)=0,"#FIELD",INDEX(Данные!$A$7:$CV$106,ROW()-19,MATCH($C$10,Данные!$A$6:$CV$6,0))))))</f>
        <v/>
      </c>
      <c r="BN56" s="76" t="str">
        <f>IF($A56="","",IF($D$4&lt;&gt;"Да","",IF($D$10="","",IF(COUNTIF(Данные!$A$6:$CV$6,$D$10)=0,"#FIELD",INDEX(Данные!$A$7:$CV$106,ROW()-19,MATCH($D$10,Данные!$A$6:$CV$6,0))))))</f>
        <v/>
      </c>
      <c r="BO56" s="76" t="str">
        <f>IF($A56="","",IF($E$4&lt;&gt;"Да","",IF($E$10="","",IF(COUNTIF(Данные!$A$6:$CV$6,$E$10)=0,"#FIELD",INDEX(Данные!$A$7:$CV$106,ROW()-19,MATCH($E$10,Данные!$A$6:$CV$6,0))))))</f>
        <v/>
      </c>
      <c r="BP56" s="76" t="str">
        <f>IF($A56="","",IF($F$4&lt;&gt;"Да","",IF($F$10="","",IF(COUNTIF(Данные!$A$6:$CV$6,$F$10)=0,"#FIELD",INDEX(Данные!$A$7:$CV$106,ROW()-19,MATCH($F$10,Данные!$A$6:$CV$6,0))))))</f>
        <v/>
      </c>
      <c r="BQ56" s="76" t="str">
        <f>IF($A56="","",IF($G$4&lt;&gt;"Да","",IF($G$10="","",IF(COUNTIF(Данные!$A$6:$CV$6,$G$10)=0,"#FIELD",INDEX(Данные!$A$7:$CV$106,ROW()-19,MATCH($G$10,Данные!$A$6:$CV$6,0))))))</f>
        <v/>
      </c>
      <c r="BR56" s="76" t="str">
        <f>IF($A56="","",IF($H$4&lt;&gt;"Да","",IF($H$10="","",IF(COUNTIF(Данные!$A$6:$CV$6,$H$10)=0,"#FIELD",INDEX(Данные!$A$7:$CV$106,ROW()-19,MATCH($H$10,Данные!$A$6:$CV$6,0))))))</f>
        <v/>
      </c>
      <c r="BS56" s="76" t="str">
        <f>IF($A56="","",IF($I$4&lt;&gt;"Да","",IF($I$10="","",IF(COUNTIF(Данные!$A$6:$CV$6,$I$10)=0,"#FIELD",INDEX(Данные!$A$7:$CV$106,ROW()-19,MATCH($I$10,Данные!$A$6:$CV$6,0))))))</f>
        <v/>
      </c>
      <c r="BT56" s="76" t="str">
        <f>IF($A56="","",IF($J$4&lt;&gt;"Да","",IF($J$10="","",IF(COUNTIF(Данные!$A$6:$CV$6,$J$10)=0,"#FIELD",INDEX(Данные!$A$7:$CV$106,ROW()-19,MATCH($J$10,Данные!$A$6:$CV$6,0))))))</f>
        <v/>
      </c>
      <c r="BU56" s="76" t="str">
        <f>IF($A56="","",IF($K$4&lt;&gt;"Да","",IF($K$10="","",IF(COUNTIF(Данные!$A$6:$CV$6,$K$10)=0,"#FIELD",INDEX(Данные!$A$7:$CV$106,ROW()-19,MATCH($K$10,Данные!$A$6:$CV$6,0))))))</f>
        <v/>
      </c>
      <c r="BV56" s="76" t="str">
        <f>IF($A56="","",IF($L$4&lt;&gt;"Да","",IF($L$10="","",IF(COUNTIF(Данные!$A$6:$CV$6,$L$10)=0,"#FIELD",INDEX(Данные!$A$7:$CV$106,ROW()-19,MATCH($L$10,Данные!$A$6:$CV$6,0))))))</f>
        <v/>
      </c>
      <c r="BW56" s="76" t="str">
        <f>IF($A56="","",IF($M$4&lt;&gt;"Да","",IF($M$10="","",IF(COUNTIF(Данные!$A$6:$CV$6,$M$10)=0,"#FIELD",INDEX(Данные!$A$7:$CV$106,ROW()-19,MATCH($M$10,Данные!$A$6:$CV$6,0))))))</f>
        <v/>
      </c>
      <c r="BX56" s="76" t="str">
        <f>IF($A56="","",IF($N$4&lt;&gt;"Да","",IF($N$10="","",IF(COUNTIF(Данные!$A$6:$CV$6,$N$10)=0,"#FIELD",INDEX(Данные!$A$7:$CV$106,ROW()-19,MATCH($N$10,Данные!$A$6:$CV$6,0))))))</f>
        <v/>
      </c>
      <c r="BY56" s="76" t="str">
        <f>IF($A56="","",IF($O$4&lt;&gt;"Да","",IF($O$10="","",IF(COUNTIF(Данные!$A$6:$CV$6,$O$10)=0,"#FIELD",INDEX(Данные!$A$7:$CV$106,ROW()-19,MATCH($O$10,Данные!$A$6:$CV$6,0))))))</f>
        <v/>
      </c>
      <c r="BZ56" s="76" t="str">
        <f>IF($A56="","",IF($P$4&lt;&gt;"Да","",IF($P$10="","",IF(COUNTIF(Данные!$A$6:$CV$6,$P$10)=0,"#FIELD",INDEX(Данные!$A$7:$CV$106,ROW()-19,MATCH($P$10,Данные!$A$6:$CV$6,0))))))</f>
        <v/>
      </c>
      <c r="CA56" s="76" t="str">
        <f>IF($A56="","",IF($Q$4&lt;&gt;"Да","",IF($Q$10="","",IF(COUNTIF(Данные!$A$6:$CV$6,$Q$10)=0,"#FIELD",INDEX(Данные!$A$7:$CV$106,ROW()-19,MATCH($Q$10,Данные!$A$6:$CV$6,0))))))</f>
        <v/>
      </c>
      <c r="CB56" s="76" t="str">
        <f>IF($A56="","",IF($R$4&lt;&gt;"Да","",IF($R$10="","",IF(COUNTIF(Данные!$A$6:$CV$6,$R$10)=0,"#FIELD",INDEX(Данные!$A$7:$CV$106,ROW()-19,MATCH($R$10,Данные!$A$6:$CV$6,0))))))</f>
        <v/>
      </c>
      <c r="CC56" s="76" t="str">
        <f>IF($A56="","",IF($S$4&lt;&gt;"Да","",IF($S$10="","",IF(COUNTIF(Данные!$A$6:$CV$6,$S$10)=0,"#FIELD",INDEX(Данные!$A$7:$CV$106,ROW()-19,MATCH($S$10,Данные!$A$6:$CV$6,0))))))</f>
        <v/>
      </c>
      <c r="CD56" s="76" t="str">
        <f>IF($A56="","",IF($T$4&lt;&gt;"Да","",IF($T$10="","",IF(COUNTIF(Данные!$A$6:$CV$6,$T$10)=0,"#FIELD",INDEX(Данные!$A$7:$CV$106,ROW()-19,MATCH($T$10,Данные!$A$6:$CV$6,0))))))</f>
        <v/>
      </c>
      <c r="CE56" s="76" t="str">
        <f>IF($A56="","",IF($U$4&lt;&gt;"Да","",IF($U$10="","",IF(COUNTIF(Данные!$A$6:$CV$6,$U$10)=0,"#FIELD",INDEX(Данные!$A$7:$CV$106,ROW()-19,MATCH($U$10,Данные!$A$6:$CV$6,0))))))</f>
        <v/>
      </c>
      <c r="CF56" s="76" t="str">
        <f>IF($A56="","",IF($V$4&lt;&gt;"Да","",IF($V$10="","",IF(COUNTIF(Данные!$A$6:$CV$6,$V$10)=0,"#FIELD",INDEX(Данные!$A$7:$CV$106,ROW()-19,MATCH($V$10,Данные!$A$6:$CV$6,0))))))</f>
        <v/>
      </c>
      <c r="CG56" s="76" t="str">
        <f>IF($A56="","",IF($W$4&lt;&gt;"Да","",IF($W$10="","",IF(COUNTIF(Данные!$A$6:$CV$6,$W$10)=0,"#FIELD",INDEX(Данные!$A$7:$CV$106,ROW()-19,MATCH($W$10,Данные!$A$6:$CV$6,0))))))</f>
        <v/>
      </c>
      <c r="CH56" s="76" t="str">
        <f>IF($A56="","",IF($X$4&lt;&gt;"Да","",IF($X$10="","",IF(COUNTIF(Данные!$A$6:$CV$6,$X$10)=0,"#FIELD",INDEX(Данные!$A$7:$CV$106,ROW()-19,MATCH($X$10,Данные!$A$6:$CV$6,0))))))</f>
        <v/>
      </c>
      <c r="CI56" s="76" t="str">
        <f>IF($A56="","",IF($Y$4&lt;&gt;"Да","",IF($Y$10="","",IF(COUNTIF(Данные!$A$6:$CV$6,$Y$10)=0,"#FIELD",INDEX(Данные!$A$7:$CV$106,ROW()-19,MATCH($Y$10,Данные!$A$6:$CV$6,0))))))</f>
        <v/>
      </c>
      <c r="CJ56" s="76" t="str">
        <f>IF($A56="","",IF($Z$4&lt;&gt;"Да","",IF($Z$10="","",IF(COUNTIF(Данные!$A$6:$CV$6,$Z$10)=0,"#FIELD",INDEX(Данные!$A$7:$CV$106,ROW()-19,MATCH($Z$10,Данные!$A$6:$CV$6,0))))))</f>
        <v/>
      </c>
      <c r="CK56" s="76" t="str">
        <f>IF($A56="","",IF($AA$4&lt;&gt;"Да","",IF($AA$10="","",IF(COUNTIF(Данные!$A$6:$CV$6,$AA$10)=0,"#FIELD",INDEX(Данные!$A$7:$CV$106,ROW()-19,MATCH($AA$10,Данные!$A$6:$CV$6,0))))))</f>
        <v/>
      </c>
      <c r="CL56" s="76" t="str">
        <f>IF($A56="","",IF($AB$4&lt;&gt;"Да","",IF($AB$10="","",IF(COUNTIF(Данные!$A$6:$CV$6,$AB$10)=0,"#FIELD",INDEX(Данные!$A$7:$CV$106,ROW()-19,MATCH($AB$10,Данные!$A$6:$CV$6,0))))))</f>
        <v/>
      </c>
      <c r="CM56" s="76" t="str">
        <f>IF($A56="","",IF($AC$4&lt;&gt;"Да","",IF($AC$10="","",IF(COUNTIF(Данные!$A$6:$CV$6,$AC$10)=0,"#FIELD",INDEX(Данные!$A$7:$CV$106,ROW()-19,MATCH($AC$10,Данные!$A$6:$CV$6,0))))))</f>
        <v/>
      </c>
      <c r="CN56" s="76" t="str">
        <f>IF($A56="","",IF($AD$4&lt;&gt;"Да","",IF($AD$10="","",IF(COUNTIF(Данные!$A$6:$CV$6,$AD$10)=0,"#FIELD",INDEX(Данные!$A$7:$CV$106,ROW()-19,MATCH($AD$10,Данные!$A$6:$CV$6,0))))))</f>
        <v/>
      </c>
      <c r="CO56" s="77" t="str">
        <f>IF($A56="","",IF($AE$4&lt;&gt;"Да","",IF($AE$10="","",IF(COUNTIF(Данные!$A$6:$CV$6,$AE$10)=0,"#FIELD",INDEX(Данные!$A$7:$CV$106,ROW()-19,MATCH($AE$10,Данные!$A$6:$CV$6,0))))))</f>
        <v/>
      </c>
    </row>
    <row r="57" spans="1:93">
      <c r="A57" s="24" t="str">
        <f>IF(Данные!A44="","",Данные!A44)</f>
        <v/>
      </c>
      <c r="B57" s="19" t="str">
        <f>IF($A57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57="#FIELD",AG57="",AND(OR($B$8="CHANGE_PCT_GE",$B$8="CHANGE_ABS_GE",$B$8="COUNT_FLAG_RULE",$B$8="AND_YES",$B$8="OR_YES"),OR(BL57="#FIELD",BL57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57)))),IF($B$18="LOW_MU",MAX(Настройки!$B$14,$B$16),IF($B$18="NEUTRAL",Настройки!$B$15,IF($B$18="IGNORE","IGNORE",IF(OR(AG57="#FIELD",BL57="#FIELD"),"Поле не найдено","Недостаточно данных")))),IF($B$8="SIGMOID_INC",MAX(Настройки!$B$14,$B$16+($B$17-$B$16)/(1+EXP(-$B$12*(IF(ISNUMBER(AG57),AG57,0)-$B$11)))),IF($B$8="SIGMOID_DEC",MAX(Настройки!$B$14,$B$16+($B$17-$B$16)/(1+EXP($B$12*(IF(ISNUMBER(AG57),AG57,0)-$B$11)))),IF($B$8="TOP_PERCENT",IF((COUNTIF(INDEX(Данные!$A$7:$CV$106,0,MATCH($B$9,Данные!$A$6:$CV$6,0)),"&gt;"&amp;IF(ISNUMBER(AG57),AG57,0))+COUNTIFS(INDEX(Данные!$A$7:$CV$106,0,MATCH($B$9,Данные!$A$6:$CV$6,0)),IF(ISNUMBER(AG57),AG57,0),Данные!$A$7:$A$106,"&lt;"&amp;$A57)+1)/COUNT(INDEX(Данные!$A$7:$CV$106,0,MATCH($B$9,Данные!$A$6:$CV$6,0)))&lt;=$B$11,$B$14,$B$15),IF($B$8="MANUAL_MU",MAX(Настройки!$B$14,MIN(1,IF(ISNUMBER(AG57),AG57,0))),IF($B$8="COUNT_FLAG_RULE",IF(IF(ISNUMBER(AG57),AG57,0)&lt;=$B$11,$B$14,IF(IF(ISNUMBER(AG57),AG57,0)&gt;=$B$12,$B$15,IF(OR(LOWER(LEFT(BL57&amp;"",2))="да",BL57=1),$B$13,$B$15))),IF(OR(AND($B$8="YES_NO",OR(LOWER(LEFT(AG57&amp;"",2))="да",AG57=1)),AND($B$8="THRESHOLD_GE",IF(ISNUMBER(AG57),AG57,0)&gt;=$B$11),AND($B$8="THRESHOLD_GT",IF(ISNUMBER(AG57),AG57,0)&gt;$B$11),AND($B$8="THRESHOLD_LE",IF(ISNUMBER(AG57),AG57,0)&lt;=$B$11),AND($B$8="THRESHOLD_LT",IF(ISNUMBER(AG57),AG57,0)&lt;$B$11),AND($B$8="CHANGE_PCT_GE",IF(IF(ISNUMBER(BL57),BL57,0)=0,IF(ISNUMBER(AG57),AG57,0)&gt;0,(IF(ISNUMBER(AG57),AG57,0)-IF(ISNUMBER(BL57),BL57,0))/ABS(IF(ISNUMBER(BL57),BL57,0))&gt;=$B$11)),AND($B$8="CHANGE_ABS_GE",ABS(IF(ISNUMBER(AG57),AG57,0)-IF(ISNUMBER(BL57),BL57,0))&gt;=$B$11),AND($B$8="COUNT_LT",IF(ISNUMBER(AG57),AG57,0)&lt;$B$11),AND($B$8="COUNT_LE",IF(ISNUMBER(AG57),AG57,0)&lt;=$B$11),AND($B$8="AND_YES",OR(LOWER(LEFT(AG57&amp;"",2))="да",AG57=1),OR(LOWER(LEFT(BL57&amp;"",2))="да",BL57=1)),AND($B$8="OR_YES",OR(OR(LOWER(LEFT(AG57&amp;"",2))="да",AG57=1),OR(LOWER(LEFT(BL57&amp;"",2))="да",BL57=1)))),$B$14,$B$15))))))))))</f>
        <v/>
      </c>
      <c r="C57" s="19" t="str">
        <f>IF($A57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57="#FIELD",AH57="",AND(OR($C$8="CHANGE_PCT_GE",$C$8="CHANGE_ABS_GE",$C$8="COUNT_FLAG_RULE",$C$8="AND_YES",$C$8="OR_YES"),OR(BM57="#FIELD",BM57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57)))),IF($C$18="LOW_MU",MAX(Настройки!$B$14,$C$16),IF($C$18="NEUTRAL",Настройки!$B$15,IF($C$18="IGNORE","IGNORE",IF(OR(AH57="#FIELD",BM57="#FIELD"),"Поле не найдено","Недостаточно данных")))),IF($C$8="SIGMOID_INC",MAX(Настройки!$B$14,$C$16+($C$17-$C$16)/(1+EXP(-$C$12*(IF(ISNUMBER(AH57),AH57,0)-$C$11)))),IF($C$8="SIGMOID_DEC",MAX(Настройки!$B$14,$C$16+($C$17-$C$16)/(1+EXP($C$12*(IF(ISNUMBER(AH57),AH57,0)-$C$11)))),IF($C$8="TOP_PERCENT",IF((COUNTIF(INDEX(Данные!$A$7:$CV$106,0,MATCH($C$9,Данные!$A$6:$CV$6,0)),"&gt;"&amp;IF(ISNUMBER(AH57),AH57,0))+COUNTIFS(INDEX(Данные!$A$7:$CV$106,0,MATCH($C$9,Данные!$A$6:$CV$6,0)),IF(ISNUMBER(AH57),AH57,0),Данные!$A$7:$A$106,"&lt;"&amp;$A57)+1)/COUNT(INDEX(Данные!$A$7:$CV$106,0,MATCH($C$9,Данные!$A$6:$CV$6,0)))&lt;=$C$11,$C$14,$C$15),IF($C$8="MANUAL_MU",MAX(Настройки!$B$14,MIN(1,IF(ISNUMBER(AH57),AH57,0))),IF($C$8="COUNT_FLAG_RULE",IF(IF(ISNUMBER(AH57),AH57,0)&lt;=$C$11,$C$14,IF(IF(ISNUMBER(AH57),AH57,0)&gt;=$C$12,$C$15,IF(OR(LOWER(LEFT(BM57&amp;"",2))="да",BM57=1),$C$13,$C$15))),IF(OR(AND($C$8="YES_NO",OR(LOWER(LEFT(AH57&amp;"",2))="да",AH57=1)),AND($C$8="THRESHOLD_GE",IF(ISNUMBER(AH57),AH57,0)&gt;=$C$11),AND($C$8="THRESHOLD_GT",IF(ISNUMBER(AH57),AH57,0)&gt;$C$11),AND($C$8="THRESHOLD_LE",IF(ISNUMBER(AH57),AH57,0)&lt;=$C$11),AND($C$8="THRESHOLD_LT",IF(ISNUMBER(AH57),AH57,0)&lt;$C$11),AND($C$8="CHANGE_PCT_GE",IF(IF(ISNUMBER(BM57),BM57,0)=0,IF(ISNUMBER(AH57),AH57,0)&gt;0,(IF(ISNUMBER(AH57),AH57,0)-IF(ISNUMBER(BM57),BM57,0))/ABS(IF(ISNUMBER(BM57),BM57,0))&gt;=$C$11)),AND($C$8="CHANGE_ABS_GE",ABS(IF(ISNUMBER(AH57),AH57,0)-IF(ISNUMBER(BM57),BM57,0))&gt;=$C$11),AND($C$8="COUNT_LT",IF(ISNUMBER(AH57),AH57,0)&lt;$C$11),AND($C$8="COUNT_LE",IF(ISNUMBER(AH57),AH57,0)&lt;=$C$11),AND($C$8="AND_YES",OR(LOWER(LEFT(AH57&amp;"",2))="да",AH57=1),OR(LOWER(LEFT(BM57&amp;"",2))="да",BM57=1)),AND($C$8="OR_YES",OR(OR(LOWER(LEFT(AH57&amp;"",2))="да",AH57=1),OR(LOWER(LEFT(BM57&amp;"",2))="да",BM57=1)))),$C$14,$C$15))))))))))</f>
        <v/>
      </c>
      <c r="D57" s="19" t="str">
        <f>IF($A57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57="#FIELD",AI57="",AND(OR($D$8="CHANGE_PCT_GE",$D$8="CHANGE_ABS_GE",$D$8="COUNT_FLAG_RULE",$D$8="AND_YES",$D$8="OR_YES"),OR(BN57="#FIELD",BN57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57)))),IF($D$18="LOW_MU",MAX(Настройки!$B$14,$D$16),IF($D$18="NEUTRAL",Настройки!$B$15,IF($D$18="IGNORE","IGNORE",IF(OR(AI57="#FIELD",BN57="#FIELD"),"Поле не найдено","Недостаточно данных")))),IF($D$8="SIGMOID_INC",MAX(Настройки!$B$14,$D$16+($D$17-$D$16)/(1+EXP(-$D$12*(IF(ISNUMBER(AI57),AI57,0)-$D$11)))),IF($D$8="SIGMOID_DEC",MAX(Настройки!$B$14,$D$16+($D$17-$D$16)/(1+EXP($D$12*(IF(ISNUMBER(AI57),AI57,0)-$D$11)))),IF($D$8="TOP_PERCENT",IF((COUNTIF(INDEX(Данные!$A$7:$CV$106,0,MATCH($D$9,Данные!$A$6:$CV$6,0)),"&gt;"&amp;IF(ISNUMBER(AI57),AI57,0))+COUNTIFS(INDEX(Данные!$A$7:$CV$106,0,MATCH($D$9,Данные!$A$6:$CV$6,0)),IF(ISNUMBER(AI57),AI57,0),Данные!$A$7:$A$106,"&lt;"&amp;$A57)+1)/COUNT(INDEX(Данные!$A$7:$CV$106,0,MATCH($D$9,Данные!$A$6:$CV$6,0)))&lt;=$D$11,$D$14,$D$15),IF($D$8="MANUAL_MU",MAX(Настройки!$B$14,MIN(1,IF(ISNUMBER(AI57),AI57,0))),IF($D$8="COUNT_FLAG_RULE",IF(IF(ISNUMBER(AI57),AI57,0)&lt;=$D$11,$D$14,IF(IF(ISNUMBER(AI57),AI57,0)&gt;=$D$12,$D$15,IF(OR(LOWER(LEFT(BN57&amp;"",2))="да",BN57=1),$D$13,$D$15))),IF(OR(AND($D$8="YES_NO",OR(LOWER(LEFT(AI57&amp;"",2))="да",AI57=1)),AND($D$8="THRESHOLD_GE",IF(ISNUMBER(AI57),AI57,0)&gt;=$D$11),AND($D$8="THRESHOLD_GT",IF(ISNUMBER(AI57),AI57,0)&gt;$D$11),AND($D$8="THRESHOLD_LE",IF(ISNUMBER(AI57),AI57,0)&lt;=$D$11),AND($D$8="THRESHOLD_LT",IF(ISNUMBER(AI57),AI57,0)&lt;$D$11),AND($D$8="CHANGE_PCT_GE",IF(IF(ISNUMBER(BN57),BN57,0)=0,IF(ISNUMBER(AI57),AI57,0)&gt;0,(IF(ISNUMBER(AI57),AI57,0)-IF(ISNUMBER(BN57),BN57,0))/ABS(IF(ISNUMBER(BN57),BN57,0))&gt;=$D$11)),AND($D$8="CHANGE_ABS_GE",ABS(IF(ISNUMBER(AI57),AI57,0)-IF(ISNUMBER(BN57),BN57,0))&gt;=$D$11),AND($D$8="COUNT_LT",IF(ISNUMBER(AI57),AI57,0)&lt;$D$11),AND($D$8="COUNT_LE",IF(ISNUMBER(AI57),AI57,0)&lt;=$D$11),AND($D$8="AND_YES",OR(LOWER(LEFT(AI57&amp;"",2))="да",AI57=1),OR(LOWER(LEFT(BN57&amp;"",2))="да",BN57=1)),AND($D$8="OR_YES",OR(OR(LOWER(LEFT(AI57&amp;"",2))="да",AI57=1),OR(LOWER(LEFT(BN57&amp;"",2))="да",BN57=1)))),$D$14,$D$15))))))))))</f>
        <v/>
      </c>
      <c r="E57" s="19" t="str">
        <f>IF($A57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57="#FIELD",AJ57="",AND(OR($E$8="CHANGE_PCT_GE",$E$8="CHANGE_ABS_GE",$E$8="COUNT_FLAG_RULE",$E$8="AND_YES",$E$8="OR_YES"),OR(BO57="#FIELD",BO57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57)))),IF($E$18="LOW_MU",MAX(Настройки!$B$14,$E$16),IF($E$18="NEUTRAL",Настройки!$B$15,IF($E$18="IGNORE","IGNORE",IF(OR(AJ57="#FIELD",BO57="#FIELD"),"Поле не найдено","Недостаточно данных")))),IF($E$8="SIGMOID_INC",MAX(Настройки!$B$14,$E$16+($E$17-$E$16)/(1+EXP(-$E$12*(IF(ISNUMBER(AJ57),AJ57,0)-$E$11)))),IF($E$8="SIGMOID_DEC",MAX(Настройки!$B$14,$E$16+($E$17-$E$16)/(1+EXP($E$12*(IF(ISNUMBER(AJ57),AJ57,0)-$E$11)))),IF($E$8="TOP_PERCENT",IF((COUNTIF(INDEX(Данные!$A$7:$CV$106,0,MATCH($E$9,Данные!$A$6:$CV$6,0)),"&gt;"&amp;IF(ISNUMBER(AJ57),AJ57,0))+COUNTIFS(INDEX(Данные!$A$7:$CV$106,0,MATCH($E$9,Данные!$A$6:$CV$6,0)),IF(ISNUMBER(AJ57),AJ57,0),Данные!$A$7:$A$106,"&lt;"&amp;$A57)+1)/COUNT(INDEX(Данные!$A$7:$CV$106,0,MATCH($E$9,Данные!$A$6:$CV$6,0)))&lt;=$E$11,$E$14,$E$15),IF($E$8="MANUAL_MU",MAX(Настройки!$B$14,MIN(1,IF(ISNUMBER(AJ57),AJ57,0))),IF($E$8="COUNT_FLAG_RULE",IF(IF(ISNUMBER(AJ57),AJ57,0)&lt;=$E$11,$E$14,IF(IF(ISNUMBER(AJ57),AJ57,0)&gt;=$E$12,$E$15,IF(OR(LOWER(LEFT(BO57&amp;"",2))="да",BO57=1),$E$13,$E$15))),IF(OR(AND($E$8="YES_NO",OR(LOWER(LEFT(AJ57&amp;"",2))="да",AJ57=1)),AND($E$8="THRESHOLD_GE",IF(ISNUMBER(AJ57),AJ57,0)&gt;=$E$11),AND($E$8="THRESHOLD_GT",IF(ISNUMBER(AJ57),AJ57,0)&gt;$E$11),AND($E$8="THRESHOLD_LE",IF(ISNUMBER(AJ57),AJ57,0)&lt;=$E$11),AND($E$8="THRESHOLD_LT",IF(ISNUMBER(AJ57),AJ57,0)&lt;$E$11),AND($E$8="CHANGE_PCT_GE",IF(IF(ISNUMBER(BO57),BO57,0)=0,IF(ISNUMBER(AJ57),AJ57,0)&gt;0,(IF(ISNUMBER(AJ57),AJ57,0)-IF(ISNUMBER(BO57),BO57,0))/ABS(IF(ISNUMBER(BO57),BO57,0))&gt;=$E$11)),AND($E$8="CHANGE_ABS_GE",ABS(IF(ISNUMBER(AJ57),AJ57,0)-IF(ISNUMBER(BO57),BO57,0))&gt;=$E$11),AND($E$8="COUNT_LT",IF(ISNUMBER(AJ57),AJ57,0)&lt;$E$11),AND($E$8="COUNT_LE",IF(ISNUMBER(AJ57),AJ57,0)&lt;=$E$11),AND($E$8="AND_YES",OR(LOWER(LEFT(AJ57&amp;"",2))="да",AJ57=1),OR(LOWER(LEFT(BO57&amp;"",2))="да",BO57=1)),AND($E$8="OR_YES",OR(OR(LOWER(LEFT(AJ57&amp;"",2))="да",AJ57=1),OR(LOWER(LEFT(BO57&amp;"",2))="да",BO57=1)))),$E$14,$E$15))))))))))</f>
        <v/>
      </c>
      <c r="F57" s="19" t="str">
        <f>IF($A57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57="#FIELD",AK57="",AND(OR($F$8="CHANGE_PCT_GE",$F$8="CHANGE_ABS_GE",$F$8="COUNT_FLAG_RULE",$F$8="AND_YES",$F$8="OR_YES"),OR(BP57="#FIELD",BP57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57)))),IF($F$18="LOW_MU",MAX(Настройки!$B$14,$F$16),IF($F$18="NEUTRAL",Настройки!$B$15,IF($F$18="IGNORE","IGNORE",IF(OR(AK57="#FIELD",BP57="#FIELD"),"Поле не найдено","Недостаточно данных")))),IF($F$8="SIGMOID_INC",MAX(Настройки!$B$14,$F$16+($F$17-$F$16)/(1+EXP(-$F$12*(IF(ISNUMBER(AK57),AK57,0)-$F$11)))),IF($F$8="SIGMOID_DEC",MAX(Настройки!$B$14,$F$16+($F$17-$F$16)/(1+EXP($F$12*(IF(ISNUMBER(AK57),AK57,0)-$F$11)))),IF($F$8="TOP_PERCENT",IF((COUNTIF(INDEX(Данные!$A$7:$CV$106,0,MATCH($F$9,Данные!$A$6:$CV$6,0)),"&gt;"&amp;IF(ISNUMBER(AK57),AK57,0))+COUNTIFS(INDEX(Данные!$A$7:$CV$106,0,MATCH($F$9,Данные!$A$6:$CV$6,0)),IF(ISNUMBER(AK57),AK57,0),Данные!$A$7:$A$106,"&lt;"&amp;$A57)+1)/COUNT(INDEX(Данные!$A$7:$CV$106,0,MATCH($F$9,Данные!$A$6:$CV$6,0)))&lt;=$F$11,$F$14,$F$15),IF($F$8="MANUAL_MU",MAX(Настройки!$B$14,MIN(1,IF(ISNUMBER(AK57),AK57,0))),IF($F$8="COUNT_FLAG_RULE",IF(IF(ISNUMBER(AK57),AK57,0)&lt;=$F$11,$F$14,IF(IF(ISNUMBER(AK57),AK57,0)&gt;=$F$12,$F$15,IF(OR(LOWER(LEFT(BP57&amp;"",2))="да",BP57=1),$F$13,$F$15))),IF(OR(AND($F$8="YES_NO",OR(LOWER(LEFT(AK57&amp;"",2))="да",AK57=1)),AND($F$8="THRESHOLD_GE",IF(ISNUMBER(AK57),AK57,0)&gt;=$F$11),AND($F$8="THRESHOLD_GT",IF(ISNUMBER(AK57),AK57,0)&gt;$F$11),AND($F$8="THRESHOLD_LE",IF(ISNUMBER(AK57),AK57,0)&lt;=$F$11),AND($F$8="THRESHOLD_LT",IF(ISNUMBER(AK57),AK57,0)&lt;$F$11),AND($F$8="CHANGE_PCT_GE",IF(IF(ISNUMBER(BP57),BP57,0)=0,IF(ISNUMBER(AK57),AK57,0)&gt;0,(IF(ISNUMBER(AK57),AK57,0)-IF(ISNUMBER(BP57),BP57,0))/ABS(IF(ISNUMBER(BP57),BP57,0))&gt;=$F$11)),AND($F$8="CHANGE_ABS_GE",ABS(IF(ISNUMBER(AK57),AK57,0)-IF(ISNUMBER(BP57),BP57,0))&gt;=$F$11),AND($F$8="COUNT_LT",IF(ISNUMBER(AK57),AK57,0)&lt;$F$11),AND($F$8="COUNT_LE",IF(ISNUMBER(AK57),AK57,0)&lt;=$F$11),AND($F$8="AND_YES",OR(LOWER(LEFT(AK57&amp;"",2))="да",AK57=1),OR(LOWER(LEFT(BP57&amp;"",2))="да",BP57=1)),AND($F$8="OR_YES",OR(OR(LOWER(LEFT(AK57&amp;"",2))="да",AK57=1),OR(LOWER(LEFT(BP57&amp;"",2))="да",BP57=1)))),$F$14,$F$15))))))))))</f>
        <v/>
      </c>
      <c r="G57" s="19" t="str">
        <f>IF($A57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57="#FIELD",AL57="",AND(OR($G$8="CHANGE_PCT_GE",$G$8="CHANGE_ABS_GE",$G$8="COUNT_FLAG_RULE",$G$8="AND_YES",$G$8="OR_YES"),OR(BQ57="#FIELD",BQ57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57)))),IF($G$18="LOW_MU",MAX(Настройки!$B$14,$G$16),IF($G$18="NEUTRAL",Настройки!$B$15,IF($G$18="IGNORE","IGNORE",IF(OR(AL57="#FIELD",BQ57="#FIELD"),"Поле не найдено","Недостаточно данных")))),IF($G$8="SIGMOID_INC",MAX(Настройки!$B$14,$G$16+($G$17-$G$16)/(1+EXP(-$G$12*(IF(ISNUMBER(AL57),AL57,0)-$G$11)))),IF($G$8="SIGMOID_DEC",MAX(Настройки!$B$14,$G$16+($G$17-$G$16)/(1+EXP($G$12*(IF(ISNUMBER(AL57),AL57,0)-$G$11)))),IF($G$8="TOP_PERCENT",IF((COUNTIF(INDEX(Данные!$A$7:$CV$106,0,MATCH($G$9,Данные!$A$6:$CV$6,0)),"&gt;"&amp;IF(ISNUMBER(AL57),AL57,0))+COUNTIFS(INDEX(Данные!$A$7:$CV$106,0,MATCH($G$9,Данные!$A$6:$CV$6,0)),IF(ISNUMBER(AL57),AL57,0),Данные!$A$7:$A$106,"&lt;"&amp;$A57)+1)/COUNT(INDEX(Данные!$A$7:$CV$106,0,MATCH($G$9,Данные!$A$6:$CV$6,0)))&lt;=$G$11,$G$14,$G$15),IF($G$8="MANUAL_MU",MAX(Настройки!$B$14,MIN(1,IF(ISNUMBER(AL57),AL57,0))),IF($G$8="COUNT_FLAG_RULE",IF(IF(ISNUMBER(AL57),AL57,0)&lt;=$G$11,$G$14,IF(IF(ISNUMBER(AL57),AL57,0)&gt;=$G$12,$G$15,IF(OR(LOWER(LEFT(BQ57&amp;"",2))="да",BQ57=1),$G$13,$G$15))),IF(OR(AND($G$8="YES_NO",OR(LOWER(LEFT(AL57&amp;"",2))="да",AL57=1)),AND($G$8="THRESHOLD_GE",IF(ISNUMBER(AL57),AL57,0)&gt;=$G$11),AND($G$8="THRESHOLD_GT",IF(ISNUMBER(AL57),AL57,0)&gt;$G$11),AND($G$8="THRESHOLD_LE",IF(ISNUMBER(AL57),AL57,0)&lt;=$G$11),AND($G$8="THRESHOLD_LT",IF(ISNUMBER(AL57),AL57,0)&lt;$G$11),AND($G$8="CHANGE_PCT_GE",IF(IF(ISNUMBER(BQ57),BQ57,0)=0,IF(ISNUMBER(AL57),AL57,0)&gt;0,(IF(ISNUMBER(AL57),AL57,0)-IF(ISNUMBER(BQ57),BQ57,0))/ABS(IF(ISNUMBER(BQ57),BQ57,0))&gt;=$G$11)),AND($G$8="CHANGE_ABS_GE",ABS(IF(ISNUMBER(AL57),AL57,0)-IF(ISNUMBER(BQ57),BQ57,0))&gt;=$G$11),AND($G$8="COUNT_LT",IF(ISNUMBER(AL57),AL57,0)&lt;$G$11),AND($G$8="COUNT_LE",IF(ISNUMBER(AL57),AL57,0)&lt;=$G$11),AND($G$8="AND_YES",OR(LOWER(LEFT(AL57&amp;"",2))="да",AL57=1),OR(LOWER(LEFT(BQ57&amp;"",2))="да",BQ57=1)),AND($G$8="OR_YES",OR(OR(LOWER(LEFT(AL57&amp;"",2))="да",AL57=1),OR(LOWER(LEFT(BQ57&amp;"",2))="да",BQ57=1)))),$G$14,$G$15))))))))))</f>
        <v/>
      </c>
      <c r="H57" s="19" t="str">
        <f>IF($A57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57="#FIELD",AM57="",AND(OR($H$8="CHANGE_PCT_GE",$H$8="CHANGE_ABS_GE",$H$8="COUNT_FLAG_RULE",$H$8="AND_YES",$H$8="OR_YES"),OR(BR57="#FIELD",BR57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57)))),IF($H$18="LOW_MU",MAX(Настройки!$B$14,$H$16),IF($H$18="NEUTRAL",Настройки!$B$15,IF($H$18="IGNORE","IGNORE",IF(OR(AM57="#FIELD",BR57="#FIELD"),"Поле не найдено","Недостаточно данных")))),IF($H$8="SIGMOID_INC",MAX(Настройки!$B$14,$H$16+($H$17-$H$16)/(1+EXP(-$H$12*(IF(ISNUMBER(AM57),AM57,0)-$H$11)))),IF($H$8="SIGMOID_DEC",MAX(Настройки!$B$14,$H$16+($H$17-$H$16)/(1+EXP($H$12*(IF(ISNUMBER(AM57),AM57,0)-$H$11)))),IF($H$8="TOP_PERCENT",IF((COUNTIF(INDEX(Данные!$A$7:$CV$106,0,MATCH($H$9,Данные!$A$6:$CV$6,0)),"&gt;"&amp;IF(ISNUMBER(AM57),AM57,0))+COUNTIFS(INDEX(Данные!$A$7:$CV$106,0,MATCH($H$9,Данные!$A$6:$CV$6,0)),IF(ISNUMBER(AM57),AM57,0),Данные!$A$7:$A$106,"&lt;"&amp;$A57)+1)/COUNT(INDEX(Данные!$A$7:$CV$106,0,MATCH($H$9,Данные!$A$6:$CV$6,0)))&lt;=$H$11,$H$14,$H$15),IF($H$8="MANUAL_MU",MAX(Настройки!$B$14,MIN(1,IF(ISNUMBER(AM57),AM57,0))),IF($H$8="COUNT_FLAG_RULE",IF(IF(ISNUMBER(AM57),AM57,0)&lt;=$H$11,$H$14,IF(IF(ISNUMBER(AM57),AM57,0)&gt;=$H$12,$H$15,IF(OR(LOWER(LEFT(BR57&amp;"",2))="да",BR57=1),$H$13,$H$15))),IF(OR(AND($H$8="YES_NO",OR(LOWER(LEFT(AM57&amp;"",2))="да",AM57=1)),AND($H$8="THRESHOLD_GE",IF(ISNUMBER(AM57),AM57,0)&gt;=$H$11),AND($H$8="THRESHOLD_GT",IF(ISNUMBER(AM57),AM57,0)&gt;$H$11),AND($H$8="THRESHOLD_LE",IF(ISNUMBER(AM57),AM57,0)&lt;=$H$11),AND($H$8="THRESHOLD_LT",IF(ISNUMBER(AM57),AM57,0)&lt;$H$11),AND($H$8="CHANGE_PCT_GE",IF(IF(ISNUMBER(BR57),BR57,0)=0,IF(ISNUMBER(AM57),AM57,0)&gt;0,(IF(ISNUMBER(AM57),AM57,0)-IF(ISNUMBER(BR57),BR57,0))/ABS(IF(ISNUMBER(BR57),BR57,0))&gt;=$H$11)),AND($H$8="CHANGE_ABS_GE",ABS(IF(ISNUMBER(AM57),AM57,0)-IF(ISNUMBER(BR57),BR57,0))&gt;=$H$11),AND($H$8="COUNT_LT",IF(ISNUMBER(AM57),AM57,0)&lt;$H$11),AND($H$8="COUNT_LE",IF(ISNUMBER(AM57),AM57,0)&lt;=$H$11),AND($H$8="AND_YES",OR(LOWER(LEFT(AM57&amp;"",2))="да",AM57=1),OR(LOWER(LEFT(BR57&amp;"",2))="да",BR57=1)),AND($H$8="OR_YES",OR(OR(LOWER(LEFT(AM57&amp;"",2))="да",AM57=1),OR(LOWER(LEFT(BR57&amp;"",2))="да",BR57=1)))),$H$14,$H$15))))))))))</f>
        <v/>
      </c>
      <c r="I57" s="19" t="str">
        <f>IF($A57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57="#FIELD",AN57="",AND(OR($I$8="CHANGE_PCT_GE",$I$8="CHANGE_ABS_GE",$I$8="COUNT_FLAG_RULE",$I$8="AND_YES",$I$8="OR_YES"),OR(BS57="#FIELD",BS57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57)))),IF($I$18="LOW_MU",MAX(Настройки!$B$14,$I$16),IF($I$18="NEUTRAL",Настройки!$B$15,IF($I$18="IGNORE","IGNORE",IF(OR(AN57="#FIELD",BS57="#FIELD"),"Поле не найдено","Недостаточно данных")))),IF($I$8="SIGMOID_INC",MAX(Настройки!$B$14,$I$16+($I$17-$I$16)/(1+EXP(-$I$12*(IF(ISNUMBER(AN57),AN57,0)-$I$11)))),IF($I$8="SIGMOID_DEC",MAX(Настройки!$B$14,$I$16+($I$17-$I$16)/(1+EXP($I$12*(IF(ISNUMBER(AN57),AN57,0)-$I$11)))),IF($I$8="TOP_PERCENT",IF((COUNTIF(INDEX(Данные!$A$7:$CV$106,0,MATCH($I$9,Данные!$A$6:$CV$6,0)),"&gt;"&amp;IF(ISNUMBER(AN57),AN57,0))+COUNTIFS(INDEX(Данные!$A$7:$CV$106,0,MATCH($I$9,Данные!$A$6:$CV$6,0)),IF(ISNUMBER(AN57),AN57,0),Данные!$A$7:$A$106,"&lt;"&amp;$A57)+1)/COUNT(INDEX(Данные!$A$7:$CV$106,0,MATCH($I$9,Данные!$A$6:$CV$6,0)))&lt;=$I$11,$I$14,$I$15),IF($I$8="MANUAL_MU",MAX(Настройки!$B$14,MIN(1,IF(ISNUMBER(AN57),AN57,0))),IF($I$8="COUNT_FLAG_RULE",IF(IF(ISNUMBER(AN57),AN57,0)&lt;=$I$11,$I$14,IF(IF(ISNUMBER(AN57),AN57,0)&gt;=$I$12,$I$15,IF(OR(LOWER(LEFT(BS57&amp;"",2))="да",BS57=1),$I$13,$I$15))),IF(OR(AND($I$8="YES_NO",OR(LOWER(LEFT(AN57&amp;"",2))="да",AN57=1)),AND($I$8="THRESHOLD_GE",IF(ISNUMBER(AN57),AN57,0)&gt;=$I$11),AND($I$8="THRESHOLD_GT",IF(ISNUMBER(AN57),AN57,0)&gt;$I$11),AND($I$8="THRESHOLD_LE",IF(ISNUMBER(AN57),AN57,0)&lt;=$I$11),AND($I$8="THRESHOLD_LT",IF(ISNUMBER(AN57),AN57,0)&lt;$I$11),AND($I$8="CHANGE_PCT_GE",IF(IF(ISNUMBER(BS57),BS57,0)=0,IF(ISNUMBER(AN57),AN57,0)&gt;0,(IF(ISNUMBER(AN57),AN57,0)-IF(ISNUMBER(BS57),BS57,0))/ABS(IF(ISNUMBER(BS57),BS57,0))&gt;=$I$11)),AND($I$8="CHANGE_ABS_GE",ABS(IF(ISNUMBER(AN57),AN57,0)-IF(ISNUMBER(BS57),BS57,0))&gt;=$I$11),AND($I$8="COUNT_LT",IF(ISNUMBER(AN57),AN57,0)&lt;$I$11),AND($I$8="COUNT_LE",IF(ISNUMBER(AN57),AN57,0)&lt;=$I$11),AND($I$8="AND_YES",OR(LOWER(LEFT(AN57&amp;"",2))="да",AN57=1),OR(LOWER(LEFT(BS57&amp;"",2))="да",BS57=1)),AND($I$8="OR_YES",OR(OR(LOWER(LEFT(AN57&amp;"",2))="да",AN57=1),OR(LOWER(LEFT(BS57&amp;"",2))="да",BS57=1)))),$I$14,$I$15))))))))))</f>
        <v/>
      </c>
      <c r="J57" s="19" t="str">
        <f>IF($A57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57="#FIELD",AO57="",AND(OR($J$8="CHANGE_PCT_GE",$J$8="CHANGE_ABS_GE",$J$8="COUNT_FLAG_RULE",$J$8="AND_YES",$J$8="OR_YES"),OR(BT57="#FIELD",BT57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57)))),IF($J$18="LOW_MU",MAX(Настройки!$B$14,$J$16),IF($J$18="NEUTRAL",Настройки!$B$15,IF($J$18="IGNORE","IGNORE",IF(OR(AO57="#FIELD",BT57="#FIELD"),"Поле не найдено","Недостаточно данных")))),IF($J$8="SIGMOID_INC",MAX(Настройки!$B$14,$J$16+($J$17-$J$16)/(1+EXP(-$J$12*(IF(ISNUMBER(AO57),AO57,0)-$J$11)))),IF($J$8="SIGMOID_DEC",MAX(Настройки!$B$14,$J$16+($J$17-$J$16)/(1+EXP($J$12*(IF(ISNUMBER(AO57),AO57,0)-$J$11)))),IF($J$8="TOP_PERCENT",IF((COUNTIF(INDEX(Данные!$A$7:$CV$106,0,MATCH($J$9,Данные!$A$6:$CV$6,0)),"&gt;"&amp;IF(ISNUMBER(AO57),AO57,0))+COUNTIFS(INDEX(Данные!$A$7:$CV$106,0,MATCH($J$9,Данные!$A$6:$CV$6,0)),IF(ISNUMBER(AO57),AO57,0),Данные!$A$7:$A$106,"&lt;"&amp;$A57)+1)/COUNT(INDEX(Данные!$A$7:$CV$106,0,MATCH($J$9,Данные!$A$6:$CV$6,0)))&lt;=$J$11,$J$14,$J$15),IF($J$8="MANUAL_MU",MAX(Настройки!$B$14,MIN(1,IF(ISNUMBER(AO57),AO57,0))),IF($J$8="COUNT_FLAG_RULE",IF(IF(ISNUMBER(AO57),AO57,0)&lt;=$J$11,$J$14,IF(IF(ISNUMBER(AO57),AO57,0)&gt;=$J$12,$J$15,IF(OR(LOWER(LEFT(BT57&amp;"",2))="да",BT57=1),$J$13,$J$15))),IF(OR(AND($J$8="YES_NO",OR(LOWER(LEFT(AO57&amp;"",2))="да",AO57=1)),AND($J$8="THRESHOLD_GE",IF(ISNUMBER(AO57),AO57,0)&gt;=$J$11),AND($J$8="THRESHOLD_GT",IF(ISNUMBER(AO57),AO57,0)&gt;$J$11),AND($J$8="THRESHOLD_LE",IF(ISNUMBER(AO57),AO57,0)&lt;=$J$11),AND($J$8="THRESHOLD_LT",IF(ISNUMBER(AO57),AO57,0)&lt;$J$11),AND($J$8="CHANGE_PCT_GE",IF(IF(ISNUMBER(BT57),BT57,0)=0,IF(ISNUMBER(AO57),AO57,0)&gt;0,(IF(ISNUMBER(AO57),AO57,0)-IF(ISNUMBER(BT57),BT57,0))/ABS(IF(ISNUMBER(BT57),BT57,0))&gt;=$J$11)),AND($J$8="CHANGE_ABS_GE",ABS(IF(ISNUMBER(AO57),AO57,0)-IF(ISNUMBER(BT57),BT57,0))&gt;=$J$11),AND($J$8="COUNT_LT",IF(ISNUMBER(AO57),AO57,0)&lt;$J$11),AND($J$8="COUNT_LE",IF(ISNUMBER(AO57),AO57,0)&lt;=$J$11),AND($J$8="AND_YES",OR(LOWER(LEFT(AO57&amp;"",2))="да",AO57=1),OR(LOWER(LEFT(BT57&amp;"",2))="да",BT57=1)),AND($J$8="OR_YES",OR(OR(LOWER(LEFT(AO57&amp;"",2))="да",AO57=1),OR(LOWER(LEFT(BT57&amp;"",2))="да",BT57=1)))),$J$14,$J$15))))))))))</f>
        <v/>
      </c>
      <c r="K57" s="19" t="str">
        <f>IF($A57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57="#FIELD",AP57="",AND(OR($K$8="CHANGE_PCT_GE",$K$8="CHANGE_ABS_GE",$K$8="COUNT_FLAG_RULE",$K$8="AND_YES",$K$8="OR_YES"),OR(BU57="#FIELD",BU57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57)))),IF($K$18="LOW_MU",MAX(Настройки!$B$14,$K$16),IF($K$18="NEUTRAL",Настройки!$B$15,IF($K$18="IGNORE","IGNORE",IF(OR(AP57="#FIELD",BU57="#FIELD"),"Поле не найдено","Недостаточно данных")))),IF($K$8="SIGMOID_INC",MAX(Настройки!$B$14,$K$16+($K$17-$K$16)/(1+EXP(-$K$12*(IF(ISNUMBER(AP57),AP57,0)-$K$11)))),IF($K$8="SIGMOID_DEC",MAX(Настройки!$B$14,$K$16+($K$17-$K$16)/(1+EXP($K$12*(IF(ISNUMBER(AP57),AP57,0)-$K$11)))),IF($K$8="TOP_PERCENT",IF((COUNTIF(INDEX(Данные!$A$7:$CV$106,0,MATCH($K$9,Данные!$A$6:$CV$6,0)),"&gt;"&amp;IF(ISNUMBER(AP57),AP57,0))+COUNTIFS(INDEX(Данные!$A$7:$CV$106,0,MATCH($K$9,Данные!$A$6:$CV$6,0)),IF(ISNUMBER(AP57),AP57,0),Данные!$A$7:$A$106,"&lt;"&amp;$A57)+1)/COUNT(INDEX(Данные!$A$7:$CV$106,0,MATCH($K$9,Данные!$A$6:$CV$6,0)))&lt;=$K$11,$K$14,$K$15),IF($K$8="MANUAL_MU",MAX(Настройки!$B$14,MIN(1,IF(ISNUMBER(AP57),AP57,0))),IF($K$8="COUNT_FLAG_RULE",IF(IF(ISNUMBER(AP57),AP57,0)&lt;=$K$11,$K$14,IF(IF(ISNUMBER(AP57),AP57,0)&gt;=$K$12,$K$15,IF(OR(LOWER(LEFT(BU57&amp;"",2))="да",BU57=1),$K$13,$K$15))),IF(OR(AND($K$8="YES_NO",OR(LOWER(LEFT(AP57&amp;"",2))="да",AP57=1)),AND($K$8="THRESHOLD_GE",IF(ISNUMBER(AP57),AP57,0)&gt;=$K$11),AND($K$8="THRESHOLD_GT",IF(ISNUMBER(AP57),AP57,0)&gt;$K$11),AND($K$8="THRESHOLD_LE",IF(ISNUMBER(AP57),AP57,0)&lt;=$K$11),AND($K$8="THRESHOLD_LT",IF(ISNUMBER(AP57),AP57,0)&lt;$K$11),AND($K$8="CHANGE_PCT_GE",IF(IF(ISNUMBER(BU57),BU57,0)=0,IF(ISNUMBER(AP57),AP57,0)&gt;0,(IF(ISNUMBER(AP57),AP57,0)-IF(ISNUMBER(BU57),BU57,0))/ABS(IF(ISNUMBER(BU57),BU57,0))&gt;=$K$11)),AND($K$8="CHANGE_ABS_GE",ABS(IF(ISNUMBER(AP57),AP57,0)-IF(ISNUMBER(BU57),BU57,0))&gt;=$K$11),AND($K$8="COUNT_LT",IF(ISNUMBER(AP57),AP57,0)&lt;$K$11),AND($K$8="COUNT_LE",IF(ISNUMBER(AP57),AP57,0)&lt;=$K$11),AND($K$8="AND_YES",OR(LOWER(LEFT(AP57&amp;"",2))="да",AP57=1),OR(LOWER(LEFT(BU57&amp;"",2))="да",BU57=1)),AND($K$8="OR_YES",OR(OR(LOWER(LEFT(AP57&amp;"",2))="да",AP57=1),OR(LOWER(LEFT(BU57&amp;"",2))="да",BU57=1)))),$K$14,$K$15))))))))))</f>
        <v/>
      </c>
      <c r="L57" s="19" t="str">
        <f>IF($A57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57="#FIELD",AQ57="",AND(OR($L$8="CHANGE_PCT_GE",$L$8="CHANGE_ABS_GE",$L$8="COUNT_FLAG_RULE",$L$8="AND_YES",$L$8="OR_YES"),OR(BV57="#FIELD",BV57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57)))),IF($L$18="LOW_MU",MAX(Настройки!$B$14,$L$16),IF($L$18="NEUTRAL",Настройки!$B$15,IF($L$18="IGNORE","IGNORE",IF(OR(AQ57="#FIELD",BV57="#FIELD"),"Поле не найдено","Недостаточно данных")))),IF($L$8="SIGMOID_INC",MAX(Настройки!$B$14,$L$16+($L$17-$L$16)/(1+EXP(-$L$12*(IF(ISNUMBER(AQ57),AQ57,0)-$L$11)))),IF($L$8="SIGMOID_DEC",MAX(Настройки!$B$14,$L$16+($L$17-$L$16)/(1+EXP($L$12*(IF(ISNUMBER(AQ57),AQ57,0)-$L$11)))),IF($L$8="TOP_PERCENT",IF((COUNTIF(INDEX(Данные!$A$7:$CV$106,0,MATCH($L$9,Данные!$A$6:$CV$6,0)),"&gt;"&amp;IF(ISNUMBER(AQ57),AQ57,0))+COUNTIFS(INDEX(Данные!$A$7:$CV$106,0,MATCH($L$9,Данные!$A$6:$CV$6,0)),IF(ISNUMBER(AQ57),AQ57,0),Данные!$A$7:$A$106,"&lt;"&amp;$A57)+1)/COUNT(INDEX(Данные!$A$7:$CV$106,0,MATCH($L$9,Данные!$A$6:$CV$6,0)))&lt;=$L$11,$L$14,$L$15),IF($L$8="MANUAL_MU",MAX(Настройки!$B$14,MIN(1,IF(ISNUMBER(AQ57),AQ57,0))),IF($L$8="COUNT_FLAG_RULE",IF(IF(ISNUMBER(AQ57),AQ57,0)&lt;=$L$11,$L$14,IF(IF(ISNUMBER(AQ57),AQ57,0)&gt;=$L$12,$L$15,IF(OR(LOWER(LEFT(BV57&amp;"",2))="да",BV57=1),$L$13,$L$15))),IF(OR(AND($L$8="YES_NO",OR(LOWER(LEFT(AQ57&amp;"",2))="да",AQ57=1)),AND($L$8="THRESHOLD_GE",IF(ISNUMBER(AQ57),AQ57,0)&gt;=$L$11),AND($L$8="THRESHOLD_GT",IF(ISNUMBER(AQ57),AQ57,0)&gt;$L$11),AND($L$8="THRESHOLD_LE",IF(ISNUMBER(AQ57),AQ57,0)&lt;=$L$11),AND($L$8="THRESHOLD_LT",IF(ISNUMBER(AQ57),AQ57,0)&lt;$L$11),AND($L$8="CHANGE_PCT_GE",IF(IF(ISNUMBER(BV57),BV57,0)=0,IF(ISNUMBER(AQ57),AQ57,0)&gt;0,(IF(ISNUMBER(AQ57),AQ57,0)-IF(ISNUMBER(BV57),BV57,0))/ABS(IF(ISNUMBER(BV57),BV57,0))&gt;=$L$11)),AND($L$8="CHANGE_ABS_GE",ABS(IF(ISNUMBER(AQ57),AQ57,0)-IF(ISNUMBER(BV57),BV57,0))&gt;=$L$11),AND($L$8="COUNT_LT",IF(ISNUMBER(AQ57),AQ57,0)&lt;$L$11),AND($L$8="COUNT_LE",IF(ISNUMBER(AQ57),AQ57,0)&lt;=$L$11),AND($L$8="AND_YES",OR(LOWER(LEFT(AQ57&amp;"",2))="да",AQ57=1),OR(LOWER(LEFT(BV57&amp;"",2))="да",BV57=1)),AND($L$8="OR_YES",OR(OR(LOWER(LEFT(AQ57&amp;"",2))="да",AQ57=1),OR(LOWER(LEFT(BV57&amp;"",2))="да",BV57=1)))),$L$14,$L$15))))))))))</f>
        <v/>
      </c>
      <c r="M57" s="19" t="str">
        <f>IF($A57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57="#FIELD",AR57="",AND(OR($M$8="CHANGE_PCT_GE",$M$8="CHANGE_ABS_GE",$M$8="COUNT_FLAG_RULE",$M$8="AND_YES",$M$8="OR_YES"),OR(BW57="#FIELD",BW57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57)))),IF($M$18="LOW_MU",MAX(Настройки!$B$14,$M$16),IF($M$18="NEUTRAL",Настройки!$B$15,IF($M$18="IGNORE","IGNORE",IF(OR(AR57="#FIELD",BW57="#FIELD"),"Поле не найдено","Недостаточно данных")))),IF($M$8="SIGMOID_INC",MAX(Настройки!$B$14,$M$16+($M$17-$M$16)/(1+EXP(-$M$12*(IF(ISNUMBER(AR57),AR57,0)-$M$11)))),IF($M$8="SIGMOID_DEC",MAX(Настройки!$B$14,$M$16+($M$17-$M$16)/(1+EXP($M$12*(IF(ISNUMBER(AR57),AR57,0)-$M$11)))),IF($M$8="TOP_PERCENT",IF((COUNTIF(INDEX(Данные!$A$7:$CV$106,0,MATCH($M$9,Данные!$A$6:$CV$6,0)),"&gt;"&amp;IF(ISNUMBER(AR57),AR57,0))+COUNTIFS(INDEX(Данные!$A$7:$CV$106,0,MATCH($M$9,Данные!$A$6:$CV$6,0)),IF(ISNUMBER(AR57),AR57,0),Данные!$A$7:$A$106,"&lt;"&amp;$A57)+1)/COUNT(INDEX(Данные!$A$7:$CV$106,0,MATCH($M$9,Данные!$A$6:$CV$6,0)))&lt;=$M$11,$M$14,$M$15),IF($M$8="MANUAL_MU",MAX(Настройки!$B$14,MIN(1,IF(ISNUMBER(AR57),AR57,0))),IF($M$8="COUNT_FLAG_RULE",IF(IF(ISNUMBER(AR57),AR57,0)&lt;=$M$11,$M$14,IF(IF(ISNUMBER(AR57),AR57,0)&gt;=$M$12,$M$15,IF(OR(LOWER(LEFT(BW57&amp;"",2))="да",BW57=1),$M$13,$M$15))),IF(OR(AND($M$8="YES_NO",OR(LOWER(LEFT(AR57&amp;"",2))="да",AR57=1)),AND($M$8="THRESHOLD_GE",IF(ISNUMBER(AR57),AR57,0)&gt;=$M$11),AND($M$8="THRESHOLD_GT",IF(ISNUMBER(AR57),AR57,0)&gt;$M$11),AND($M$8="THRESHOLD_LE",IF(ISNUMBER(AR57),AR57,0)&lt;=$M$11),AND($M$8="THRESHOLD_LT",IF(ISNUMBER(AR57),AR57,0)&lt;$M$11),AND($M$8="CHANGE_PCT_GE",IF(IF(ISNUMBER(BW57),BW57,0)=0,IF(ISNUMBER(AR57),AR57,0)&gt;0,(IF(ISNUMBER(AR57),AR57,0)-IF(ISNUMBER(BW57),BW57,0))/ABS(IF(ISNUMBER(BW57),BW57,0))&gt;=$M$11)),AND($M$8="CHANGE_ABS_GE",ABS(IF(ISNUMBER(AR57),AR57,0)-IF(ISNUMBER(BW57),BW57,0))&gt;=$M$11),AND($M$8="COUNT_LT",IF(ISNUMBER(AR57),AR57,0)&lt;$M$11),AND($M$8="COUNT_LE",IF(ISNUMBER(AR57),AR57,0)&lt;=$M$11),AND($M$8="AND_YES",OR(LOWER(LEFT(AR57&amp;"",2))="да",AR57=1),OR(LOWER(LEFT(BW57&amp;"",2))="да",BW57=1)),AND($M$8="OR_YES",OR(OR(LOWER(LEFT(AR57&amp;"",2))="да",AR57=1),OR(LOWER(LEFT(BW57&amp;"",2))="да",BW57=1)))),$M$14,$M$15))))))))))</f>
        <v/>
      </c>
      <c r="N57" s="19" t="str">
        <f>IF($A57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57="#FIELD",AS57="",AND(OR($N$8="CHANGE_PCT_GE",$N$8="CHANGE_ABS_GE",$N$8="COUNT_FLAG_RULE",$N$8="AND_YES",$N$8="OR_YES"),OR(BX57="#FIELD",BX57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57)))),IF($N$18="LOW_MU",MAX(Настройки!$B$14,$N$16),IF($N$18="NEUTRAL",Настройки!$B$15,IF($N$18="IGNORE","IGNORE",IF(OR(AS57="#FIELD",BX57="#FIELD"),"Поле не найдено","Недостаточно данных")))),IF($N$8="SIGMOID_INC",MAX(Настройки!$B$14,$N$16+($N$17-$N$16)/(1+EXP(-$N$12*(IF(ISNUMBER(AS57),AS57,0)-$N$11)))),IF($N$8="SIGMOID_DEC",MAX(Настройки!$B$14,$N$16+($N$17-$N$16)/(1+EXP($N$12*(IF(ISNUMBER(AS57),AS57,0)-$N$11)))),IF($N$8="TOP_PERCENT",IF((COUNTIF(INDEX(Данные!$A$7:$CV$106,0,MATCH($N$9,Данные!$A$6:$CV$6,0)),"&gt;"&amp;IF(ISNUMBER(AS57),AS57,0))+COUNTIFS(INDEX(Данные!$A$7:$CV$106,0,MATCH($N$9,Данные!$A$6:$CV$6,0)),IF(ISNUMBER(AS57),AS57,0),Данные!$A$7:$A$106,"&lt;"&amp;$A57)+1)/COUNT(INDEX(Данные!$A$7:$CV$106,0,MATCH($N$9,Данные!$A$6:$CV$6,0)))&lt;=$N$11,$N$14,$N$15),IF($N$8="MANUAL_MU",MAX(Настройки!$B$14,MIN(1,IF(ISNUMBER(AS57),AS57,0))),IF($N$8="COUNT_FLAG_RULE",IF(IF(ISNUMBER(AS57),AS57,0)&lt;=$N$11,$N$14,IF(IF(ISNUMBER(AS57),AS57,0)&gt;=$N$12,$N$15,IF(OR(LOWER(LEFT(BX57&amp;"",2))="да",BX57=1),$N$13,$N$15))),IF(OR(AND($N$8="YES_NO",OR(LOWER(LEFT(AS57&amp;"",2))="да",AS57=1)),AND($N$8="THRESHOLD_GE",IF(ISNUMBER(AS57),AS57,0)&gt;=$N$11),AND($N$8="THRESHOLD_GT",IF(ISNUMBER(AS57),AS57,0)&gt;$N$11),AND($N$8="THRESHOLD_LE",IF(ISNUMBER(AS57),AS57,0)&lt;=$N$11),AND($N$8="THRESHOLD_LT",IF(ISNUMBER(AS57),AS57,0)&lt;$N$11),AND($N$8="CHANGE_PCT_GE",IF(IF(ISNUMBER(BX57),BX57,0)=0,IF(ISNUMBER(AS57),AS57,0)&gt;0,(IF(ISNUMBER(AS57),AS57,0)-IF(ISNUMBER(BX57),BX57,0))/ABS(IF(ISNUMBER(BX57),BX57,0))&gt;=$N$11)),AND($N$8="CHANGE_ABS_GE",ABS(IF(ISNUMBER(AS57),AS57,0)-IF(ISNUMBER(BX57),BX57,0))&gt;=$N$11),AND($N$8="COUNT_LT",IF(ISNUMBER(AS57),AS57,0)&lt;$N$11),AND($N$8="COUNT_LE",IF(ISNUMBER(AS57),AS57,0)&lt;=$N$11),AND($N$8="AND_YES",OR(LOWER(LEFT(AS57&amp;"",2))="да",AS57=1),OR(LOWER(LEFT(BX57&amp;"",2))="да",BX57=1)),AND($N$8="OR_YES",OR(OR(LOWER(LEFT(AS57&amp;"",2))="да",AS57=1),OR(LOWER(LEFT(BX57&amp;"",2))="да",BX57=1)))),$N$14,$N$15))))))))))</f>
        <v/>
      </c>
      <c r="O57" s="19" t="str">
        <f>IF($A57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57="#FIELD",AT57="",AND(OR($O$8="CHANGE_PCT_GE",$O$8="CHANGE_ABS_GE",$O$8="COUNT_FLAG_RULE",$O$8="AND_YES",$O$8="OR_YES"),OR(BY57="#FIELD",BY57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57)))),IF($O$18="LOW_MU",MAX(Настройки!$B$14,$O$16),IF($O$18="NEUTRAL",Настройки!$B$15,IF($O$18="IGNORE","IGNORE",IF(OR(AT57="#FIELD",BY57="#FIELD"),"Поле не найдено","Недостаточно данных")))),IF($O$8="SIGMOID_INC",MAX(Настройки!$B$14,$O$16+($O$17-$O$16)/(1+EXP(-$O$12*(IF(ISNUMBER(AT57),AT57,0)-$O$11)))),IF($O$8="SIGMOID_DEC",MAX(Настройки!$B$14,$O$16+($O$17-$O$16)/(1+EXP($O$12*(IF(ISNUMBER(AT57),AT57,0)-$O$11)))),IF($O$8="TOP_PERCENT",IF((COUNTIF(INDEX(Данные!$A$7:$CV$106,0,MATCH($O$9,Данные!$A$6:$CV$6,0)),"&gt;"&amp;IF(ISNUMBER(AT57),AT57,0))+COUNTIFS(INDEX(Данные!$A$7:$CV$106,0,MATCH($O$9,Данные!$A$6:$CV$6,0)),IF(ISNUMBER(AT57),AT57,0),Данные!$A$7:$A$106,"&lt;"&amp;$A57)+1)/COUNT(INDEX(Данные!$A$7:$CV$106,0,MATCH($O$9,Данные!$A$6:$CV$6,0)))&lt;=$O$11,$O$14,$O$15),IF($O$8="MANUAL_MU",MAX(Настройки!$B$14,MIN(1,IF(ISNUMBER(AT57),AT57,0))),IF($O$8="COUNT_FLAG_RULE",IF(IF(ISNUMBER(AT57),AT57,0)&lt;=$O$11,$O$14,IF(IF(ISNUMBER(AT57),AT57,0)&gt;=$O$12,$O$15,IF(OR(LOWER(LEFT(BY57&amp;"",2))="да",BY57=1),$O$13,$O$15))),IF(OR(AND($O$8="YES_NO",OR(LOWER(LEFT(AT57&amp;"",2))="да",AT57=1)),AND($O$8="THRESHOLD_GE",IF(ISNUMBER(AT57),AT57,0)&gt;=$O$11),AND($O$8="THRESHOLD_GT",IF(ISNUMBER(AT57),AT57,0)&gt;$O$11),AND($O$8="THRESHOLD_LE",IF(ISNUMBER(AT57),AT57,0)&lt;=$O$11),AND($O$8="THRESHOLD_LT",IF(ISNUMBER(AT57),AT57,0)&lt;$O$11),AND($O$8="CHANGE_PCT_GE",IF(IF(ISNUMBER(BY57),BY57,0)=0,IF(ISNUMBER(AT57),AT57,0)&gt;0,(IF(ISNUMBER(AT57),AT57,0)-IF(ISNUMBER(BY57),BY57,0))/ABS(IF(ISNUMBER(BY57),BY57,0))&gt;=$O$11)),AND($O$8="CHANGE_ABS_GE",ABS(IF(ISNUMBER(AT57),AT57,0)-IF(ISNUMBER(BY57),BY57,0))&gt;=$O$11),AND($O$8="COUNT_LT",IF(ISNUMBER(AT57),AT57,0)&lt;$O$11),AND($O$8="COUNT_LE",IF(ISNUMBER(AT57),AT57,0)&lt;=$O$11),AND($O$8="AND_YES",OR(LOWER(LEFT(AT57&amp;"",2))="да",AT57=1),OR(LOWER(LEFT(BY57&amp;"",2))="да",BY57=1)),AND($O$8="OR_YES",OR(OR(LOWER(LEFT(AT57&amp;"",2))="да",AT57=1),OR(LOWER(LEFT(BY57&amp;"",2))="да",BY57=1)))),$O$14,$O$15))))))))))</f>
        <v/>
      </c>
      <c r="P57" s="19" t="str">
        <f>IF($A57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57="#FIELD",AU57="",AND(OR($P$8="CHANGE_PCT_GE",$P$8="CHANGE_ABS_GE",$P$8="COUNT_FLAG_RULE",$P$8="AND_YES",$P$8="OR_YES"),OR(BZ57="#FIELD",BZ57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57)))),IF($P$18="LOW_MU",MAX(Настройки!$B$14,$P$16),IF($P$18="NEUTRAL",Настройки!$B$15,IF($P$18="IGNORE","IGNORE",IF(OR(AU57="#FIELD",BZ57="#FIELD"),"Поле не найдено","Недостаточно данных")))),IF($P$8="SIGMOID_INC",MAX(Настройки!$B$14,$P$16+($P$17-$P$16)/(1+EXP(-$P$12*(IF(ISNUMBER(AU57),AU57,0)-$P$11)))),IF($P$8="SIGMOID_DEC",MAX(Настройки!$B$14,$P$16+($P$17-$P$16)/(1+EXP($P$12*(IF(ISNUMBER(AU57),AU57,0)-$P$11)))),IF($P$8="TOP_PERCENT",IF((COUNTIF(INDEX(Данные!$A$7:$CV$106,0,MATCH($P$9,Данные!$A$6:$CV$6,0)),"&gt;"&amp;IF(ISNUMBER(AU57),AU57,0))+COUNTIFS(INDEX(Данные!$A$7:$CV$106,0,MATCH($P$9,Данные!$A$6:$CV$6,0)),IF(ISNUMBER(AU57),AU57,0),Данные!$A$7:$A$106,"&lt;"&amp;$A57)+1)/COUNT(INDEX(Данные!$A$7:$CV$106,0,MATCH($P$9,Данные!$A$6:$CV$6,0)))&lt;=$P$11,$P$14,$P$15),IF($P$8="MANUAL_MU",MAX(Настройки!$B$14,MIN(1,IF(ISNUMBER(AU57),AU57,0))),IF($P$8="COUNT_FLAG_RULE",IF(IF(ISNUMBER(AU57),AU57,0)&lt;=$P$11,$P$14,IF(IF(ISNUMBER(AU57),AU57,0)&gt;=$P$12,$P$15,IF(OR(LOWER(LEFT(BZ57&amp;"",2))="да",BZ57=1),$P$13,$P$15))),IF(OR(AND($P$8="YES_NO",OR(LOWER(LEFT(AU57&amp;"",2))="да",AU57=1)),AND($P$8="THRESHOLD_GE",IF(ISNUMBER(AU57),AU57,0)&gt;=$P$11),AND($P$8="THRESHOLD_GT",IF(ISNUMBER(AU57),AU57,0)&gt;$P$11),AND($P$8="THRESHOLD_LE",IF(ISNUMBER(AU57),AU57,0)&lt;=$P$11),AND($P$8="THRESHOLD_LT",IF(ISNUMBER(AU57),AU57,0)&lt;$P$11),AND($P$8="CHANGE_PCT_GE",IF(IF(ISNUMBER(BZ57),BZ57,0)=0,IF(ISNUMBER(AU57),AU57,0)&gt;0,(IF(ISNUMBER(AU57),AU57,0)-IF(ISNUMBER(BZ57),BZ57,0))/ABS(IF(ISNUMBER(BZ57),BZ57,0))&gt;=$P$11)),AND($P$8="CHANGE_ABS_GE",ABS(IF(ISNUMBER(AU57),AU57,0)-IF(ISNUMBER(BZ57),BZ57,0))&gt;=$P$11),AND($P$8="COUNT_LT",IF(ISNUMBER(AU57),AU57,0)&lt;$P$11),AND($P$8="COUNT_LE",IF(ISNUMBER(AU57),AU57,0)&lt;=$P$11),AND($P$8="AND_YES",OR(LOWER(LEFT(AU57&amp;"",2))="да",AU57=1),OR(LOWER(LEFT(BZ57&amp;"",2))="да",BZ57=1)),AND($P$8="OR_YES",OR(OR(LOWER(LEFT(AU57&amp;"",2))="да",AU57=1),OR(LOWER(LEFT(BZ57&amp;"",2))="да",BZ57=1)))),$P$14,$P$15))))))))))</f>
        <v/>
      </c>
      <c r="Q57" s="19" t="str">
        <f>IF($A57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57="#FIELD",AV57="",AND(OR($Q$8="CHANGE_PCT_GE",$Q$8="CHANGE_ABS_GE",$Q$8="COUNT_FLAG_RULE",$Q$8="AND_YES",$Q$8="OR_YES"),OR(CA57="#FIELD",CA57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57)))),IF($Q$18="LOW_MU",MAX(Настройки!$B$14,$Q$16),IF($Q$18="NEUTRAL",Настройки!$B$15,IF($Q$18="IGNORE","IGNORE",IF(OR(AV57="#FIELD",CA57="#FIELD"),"Поле не найдено","Недостаточно данных")))),IF($Q$8="SIGMOID_INC",MAX(Настройки!$B$14,$Q$16+($Q$17-$Q$16)/(1+EXP(-$Q$12*(IF(ISNUMBER(AV57),AV57,0)-$Q$11)))),IF($Q$8="SIGMOID_DEC",MAX(Настройки!$B$14,$Q$16+($Q$17-$Q$16)/(1+EXP($Q$12*(IF(ISNUMBER(AV57),AV57,0)-$Q$11)))),IF($Q$8="TOP_PERCENT",IF((COUNTIF(INDEX(Данные!$A$7:$CV$106,0,MATCH($Q$9,Данные!$A$6:$CV$6,0)),"&gt;"&amp;IF(ISNUMBER(AV57),AV57,0))+COUNTIFS(INDEX(Данные!$A$7:$CV$106,0,MATCH($Q$9,Данные!$A$6:$CV$6,0)),IF(ISNUMBER(AV57),AV57,0),Данные!$A$7:$A$106,"&lt;"&amp;$A57)+1)/COUNT(INDEX(Данные!$A$7:$CV$106,0,MATCH($Q$9,Данные!$A$6:$CV$6,0)))&lt;=$Q$11,$Q$14,$Q$15),IF($Q$8="MANUAL_MU",MAX(Настройки!$B$14,MIN(1,IF(ISNUMBER(AV57),AV57,0))),IF($Q$8="COUNT_FLAG_RULE",IF(IF(ISNUMBER(AV57),AV57,0)&lt;=$Q$11,$Q$14,IF(IF(ISNUMBER(AV57),AV57,0)&gt;=$Q$12,$Q$15,IF(OR(LOWER(LEFT(CA57&amp;"",2))="да",CA57=1),$Q$13,$Q$15))),IF(OR(AND($Q$8="YES_NO",OR(LOWER(LEFT(AV57&amp;"",2))="да",AV57=1)),AND($Q$8="THRESHOLD_GE",IF(ISNUMBER(AV57),AV57,0)&gt;=$Q$11),AND($Q$8="THRESHOLD_GT",IF(ISNUMBER(AV57),AV57,0)&gt;$Q$11),AND($Q$8="THRESHOLD_LE",IF(ISNUMBER(AV57),AV57,0)&lt;=$Q$11),AND($Q$8="THRESHOLD_LT",IF(ISNUMBER(AV57),AV57,0)&lt;$Q$11),AND($Q$8="CHANGE_PCT_GE",IF(IF(ISNUMBER(CA57),CA57,0)=0,IF(ISNUMBER(AV57),AV57,0)&gt;0,(IF(ISNUMBER(AV57),AV57,0)-IF(ISNUMBER(CA57),CA57,0))/ABS(IF(ISNUMBER(CA57),CA57,0))&gt;=$Q$11)),AND($Q$8="CHANGE_ABS_GE",ABS(IF(ISNUMBER(AV57),AV57,0)-IF(ISNUMBER(CA57),CA57,0))&gt;=$Q$11),AND($Q$8="COUNT_LT",IF(ISNUMBER(AV57),AV57,0)&lt;$Q$11),AND($Q$8="COUNT_LE",IF(ISNUMBER(AV57),AV57,0)&lt;=$Q$11),AND($Q$8="AND_YES",OR(LOWER(LEFT(AV57&amp;"",2))="да",AV57=1),OR(LOWER(LEFT(CA57&amp;"",2))="да",CA57=1)),AND($Q$8="OR_YES",OR(OR(LOWER(LEFT(AV57&amp;"",2))="да",AV57=1),OR(LOWER(LEFT(CA57&amp;"",2))="да",CA57=1)))),$Q$14,$Q$15))))))))))</f>
        <v/>
      </c>
      <c r="R57" s="69" t="str">
        <f>IF($A57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57="#FIELD",AW57="",AND(OR($R$8="CHANGE_PCT_GE",$R$8="CHANGE_ABS_GE",$R$8="COUNT_FLAG_RULE",$R$8="AND_YES",$R$8="OR_YES"),OR(CB57="#FIELD",CB57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57)))),IF($R$18="LOW_MU",MAX(Настройки!$B$14,$R$16),IF($R$18="NEUTRAL",Настройки!$B$15,IF($R$18="IGNORE","IGNORE",IF(OR(AW57="#FIELD",CB57="#FIELD"),"Поле не найдено","Недостаточно данных")))),IF($R$8="SIGMOID_INC",MAX(Настройки!$B$14,$R$16+($R$17-$R$16)/(1+EXP(-$R$12*(IF(ISNUMBER(AW57),AW57,0)-$R$11)))),IF($R$8="SIGMOID_DEC",MAX(Настройки!$B$14,$R$16+($R$17-$R$16)/(1+EXP($R$12*(IF(ISNUMBER(AW57),AW57,0)-$R$11)))),IF($R$8="TOP_PERCENT",IF((COUNTIF(INDEX(Данные!$A$7:$CV$106,0,MATCH($R$9,Данные!$A$6:$CV$6,0)),"&gt;"&amp;IF(ISNUMBER(AW57),AW57,0))+COUNTIFS(INDEX(Данные!$A$7:$CV$106,0,MATCH($R$9,Данные!$A$6:$CV$6,0)),IF(ISNUMBER(AW57),AW57,0),Данные!$A$7:$A$106,"&lt;"&amp;$A57)+1)/COUNT(INDEX(Данные!$A$7:$CV$106,0,MATCH($R$9,Данные!$A$6:$CV$6,0)))&lt;=$R$11,$R$14,$R$15),IF($R$8="MANUAL_MU",MAX(Настройки!$B$14,MIN(1,IF(ISNUMBER(AW57),AW57,0))),IF($R$8="COUNT_FLAG_RULE",IF(IF(ISNUMBER(AW57),AW57,0)&lt;=$R$11,$R$14,IF(IF(ISNUMBER(AW57),AW57,0)&gt;=$R$12,$R$15,IF(OR(LOWER(LEFT(CB57&amp;"",2))="да",CB57=1),$R$13,$R$15))),IF(OR(AND($R$8="YES_NO",OR(LOWER(LEFT(AW57&amp;"",2))="да",AW57=1)),AND($R$8="THRESHOLD_GE",IF(ISNUMBER(AW57),AW57,0)&gt;=$R$11),AND($R$8="THRESHOLD_GT",IF(ISNUMBER(AW57),AW57,0)&gt;$R$11),AND($R$8="THRESHOLD_LE",IF(ISNUMBER(AW57),AW57,0)&lt;=$R$11),AND($R$8="THRESHOLD_LT",IF(ISNUMBER(AW57),AW57,0)&lt;$R$11),AND($R$8="CHANGE_PCT_GE",IF(IF(ISNUMBER(CB57),CB57,0)=0,IF(ISNUMBER(AW57),AW57,0)&gt;0,(IF(ISNUMBER(AW57),AW57,0)-IF(ISNUMBER(CB57),CB57,0))/ABS(IF(ISNUMBER(CB57),CB57,0))&gt;=$R$11)),AND($R$8="CHANGE_ABS_GE",ABS(IF(ISNUMBER(AW57),AW57,0)-IF(ISNUMBER(CB57),CB57,0))&gt;=$R$11),AND($R$8="COUNT_LT",IF(ISNUMBER(AW57),AW57,0)&lt;$R$11),AND($R$8="COUNT_LE",IF(ISNUMBER(AW57),AW57,0)&lt;=$R$11),AND($R$8="AND_YES",OR(LOWER(LEFT(AW57&amp;"",2))="да",AW57=1),OR(LOWER(LEFT(CB57&amp;"",2))="да",CB57=1)),AND($R$8="OR_YES",OR(OR(LOWER(LEFT(AW57&amp;"",2))="да",AW57=1),OR(LOWER(LEFT(CB57&amp;"",2))="да",CB57=1)))),$R$14,$R$15))))))))))</f>
        <v/>
      </c>
      <c r="S57" s="70" t="str">
        <f>IF($A57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57="#FIELD",AX57="",AND(OR($S$8="CHANGE_PCT_GE",$S$8="CHANGE_ABS_GE",$S$8="COUNT_FLAG_RULE",$S$8="AND_YES",$S$8="OR_YES"),OR(CC57="#FIELD",CC57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57)))),IF($S$18="LOW_MU",MAX(Настройки!$B$14,$S$16),IF($S$18="NEUTRAL",Настройки!$B$15,IF($S$18="IGNORE","IGNORE",IF(OR(AX57="#FIELD",CC57="#FIELD"),"Поле не найдено","Недостаточно данных")))),IF($S$8="SIGMOID_INC",MAX(Настройки!$B$14,$S$16+($S$17-$S$16)/(1+EXP(-$S$12*(IF(ISNUMBER(AX57),AX57,0)-$S$11)))),IF($S$8="SIGMOID_DEC",MAX(Настройки!$B$14,$S$16+($S$17-$S$16)/(1+EXP($S$12*(IF(ISNUMBER(AX57),AX57,0)-$S$11)))),IF($S$8="TOP_PERCENT",IF((COUNTIF(INDEX(Данные!$A$7:$CV$106,0,MATCH($S$9,Данные!$A$6:$CV$6,0)),"&gt;"&amp;IF(ISNUMBER(AX57),AX57,0))+COUNTIFS(INDEX(Данные!$A$7:$CV$106,0,MATCH($S$9,Данные!$A$6:$CV$6,0)),IF(ISNUMBER(AX57),AX57,0),Данные!$A$7:$A$106,"&lt;"&amp;$A57)+1)/COUNT(INDEX(Данные!$A$7:$CV$106,0,MATCH($S$9,Данные!$A$6:$CV$6,0)))&lt;=$S$11,$S$14,$S$15),IF($S$8="MANUAL_MU",MAX(Настройки!$B$14,MIN(1,IF(ISNUMBER(AX57),AX57,0))),IF($S$8="COUNT_FLAG_RULE",IF(IF(ISNUMBER(AX57),AX57,0)&lt;=$S$11,$S$14,IF(IF(ISNUMBER(AX57),AX57,0)&gt;=$S$12,$S$15,IF(OR(LOWER(LEFT(CC57&amp;"",2))="да",CC57=1),$S$13,$S$15))),IF(OR(AND($S$8="YES_NO",OR(LOWER(LEFT(AX57&amp;"",2))="да",AX57=1)),AND($S$8="THRESHOLD_GE",IF(ISNUMBER(AX57),AX57,0)&gt;=$S$11),AND($S$8="THRESHOLD_GT",IF(ISNUMBER(AX57),AX57,0)&gt;$S$11),AND($S$8="THRESHOLD_LE",IF(ISNUMBER(AX57),AX57,0)&lt;=$S$11),AND($S$8="THRESHOLD_LT",IF(ISNUMBER(AX57),AX57,0)&lt;$S$11),AND($S$8="CHANGE_PCT_GE",IF(IF(ISNUMBER(CC57),CC57,0)=0,IF(ISNUMBER(AX57),AX57,0)&gt;0,(IF(ISNUMBER(AX57),AX57,0)-IF(ISNUMBER(CC57),CC57,0))/ABS(IF(ISNUMBER(CC57),CC57,0))&gt;=$S$11)),AND($S$8="CHANGE_ABS_GE",ABS(IF(ISNUMBER(AX57),AX57,0)-IF(ISNUMBER(CC57),CC57,0))&gt;=$S$11),AND($S$8="COUNT_LT",IF(ISNUMBER(AX57),AX57,0)&lt;$S$11),AND($S$8="COUNT_LE",IF(ISNUMBER(AX57),AX57,0)&lt;=$S$11),AND($S$8="AND_YES",OR(LOWER(LEFT(AX57&amp;"",2))="да",AX57=1),OR(LOWER(LEFT(CC57&amp;"",2))="да",CC57=1)),AND($S$8="OR_YES",OR(OR(LOWER(LEFT(AX57&amp;"",2))="да",AX57=1),OR(LOWER(LEFT(CC57&amp;"",2))="да",CC57=1)))),$S$14,$S$15))))))))))</f>
        <v/>
      </c>
      <c r="T57" s="70" t="str">
        <f>IF($A57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57="#FIELD",AY57="",AND(OR($T$8="CHANGE_PCT_GE",$T$8="CHANGE_ABS_GE",$T$8="COUNT_FLAG_RULE",$T$8="AND_YES",$T$8="OR_YES"),OR(CD57="#FIELD",CD57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57)))),IF($T$18="LOW_MU",MAX(Настройки!$B$14,$T$16),IF($T$18="NEUTRAL",Настройки!$B$15,IF($T$18="IGNORE","IGNORE",IF(OR(AY57="#FIELD",CD57="#FIELD"),"Поле не найдено","Недостаточно данных")))),IF($T$8="SIGMOID_INC",MAX(Настройки!$B$14,$T$16+($T$17-$T$16)/(1+EXP(-$T$12*(IF(ISNUMBER(AY57),AY57,0)-$T$11)))),IF($T$8="SIGMOID_DEC",MAX(Настройки!$B$14,$T$16+($T$17-$T$16)/(1+EXP($T$12*(IF(ISNUMBER(AY57),AY57,0)-$T$11)))),IF($T$8="TOP_PERCENT",IF((COUNTIF(INDEX(Данные!$A$7:$CV$106,0,MATCH($T$9,Данные!$A$6:$CV$6,0)),"&gt;"&amp;IF(ISNUMBER(AY57),AY57,0))+COUNTIFS(INDEX(Данные!$A$7:$CV$106,0,MATCH($T$9,Данные!$A$6:$CV$6,0)),IF(ISNUMBER(AY57),AY57,0),Данные!$A$7:$A$106,"&lt;"&amp;$A57)+1)/COUNT(INDEX(Данные!$A$7:$CV$106,0,MATCH($T$9,Данные!$A$6:$CV$6,0)))&lt;=$T$11,$T$14,$T$15),IF($T$8="MANUAL_MU",MAX(Настройки!$B$14,MIN(1,IF(ISNUMBER(AY57),AY57,0))),IF($T$8="COUNT_FLAG_RULE",IF(IF(ISNUMBER(AY57),AY57,0)&lt;=$T$11,$T$14,IF(IF(ISNUMBER(AY57),AY57,0)&gt;=$T$12,$T$15,IF(OR(LOWER(LEFT(CD57&amp;"",2))="да",CD57=1),$T$13,$T$15))),IF(OR(AND($T$8="YES_NO",OR(LOWER(LEFT(AY57&amp;"",2))="да",AY57=1)),AND($T$8="THRESHOLD_GE",IF(ISNUMBER(AY57),AY57,0)&gt;=$T$11),AND($T$8="THRESHOLD_GT",IF(ISNUMBER(AY57),AY57,0)&gt;$T$11),AND($T$8="THRESHOLD_LE",IF(ISNUMBER(AY57),AY57,0)&lt;=$T$11),AND($T$8="THRESHOLD_LT",IF(ISNUMBER(AY57),AY57,0)&lt;$T$11),AND($T$8="CHANGE_PCT_GE",IF(IF(ISNUMBER(CD57),CD57,0)=0,IF(ISNUMBER(AY57),AY57,0)&gt;0,(IF(ISNUMBER(AY57),AY57,0)-IF(ISNUMBER(CD57),CD57,0))/ABS(IF(ISNUMBER(CD57),CD57,0))&gt;=$T$11)),AND($T$8="CHANGE_ABS_GE",ABS(IF(ISNUMBER(AY57),AY57,0)-IF(ISNUMBER(CD57),CD57,0))&gt;=$T$11),AND($T$8="COUNT_LT",IF(ISNUMBER(AY57),AY57,0)&lt;$T$11),AND($T$8="COUNT_LE",IF(ISNUMBER(AY57),AY57,0)&lt;=$T$11),AND($T$8="AND_YES",OR(LOWER(LEFT(AY57&amp;"",2))="да",AY57=1),OR(LOWER(LEFT(CD57&amp;"",2))="да",CD57=1)),AND($T$8="OR_YES",OR(OR(LOWER(LEFT(AY57&amp;"",2))="да",AY57=1),OR(LOWER(LEFT(CD57&amp;"",2))="да",CD57=1)))),$T$14,$T$15))))))))))</f>
        <v/>
      </c>
      <c r="U57" s="70" t="str">
        <f>IF($A57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57="#FIELD",AZ57="",AND(OR($U$8="CHANGE_PCT_GE",$U$8="CHANGE_ABS_GE",$U$8="COUNT_FLAG_RULE",$U$8="AND_YES",$U$8="OR_YES"),OR(CE57="#FIELD",CE57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57)))),IF($U$18="LOW_MU",MAX(Настройки!$B$14,$U$16),IF($U$18="NEUTRAL",Настройки!$B$15,IF($U$18="IGNORE","IGNORE",IF(OR(AZ57="#FIELD",CE57="#FIELD"),"Поле не найдено","Недостаточно данных")))),IF($U$8="SIGMOID_INC",MAX(Настройки!$B$14,$U$16+($U$17-$U$16)/(1+EXP(-$U$12*(IF(ISNUMBER(AZ57),AZ57,0)-$U$11)))),IF($U$8="SIGMOID_DEC",MAX(Настройки!$B$14,$U$16+($U$17-$U$16)/(1+EXP($U$12*(IF(ISNUMBER(AZ57),AZ57,0)-$U$11)))),IF($U$8="TOP_PERCENT",IF((COUNTIF(INDEX(Данные!$A$7:$CV$106,0,MATCH($U$9,Данные!$A$6:$CV$6,0)),"&gt;"&amp;IF(ISNUMBER(AZ57),AZ57,0))+COUNTIFS(INDEX(Данные!$A$7:$CV$106,0,MATCH($U$9,Данные!$A$6:$CV$6,0)),IF(ISNUMBER(AZ57),AZ57,0),Данные!$A$7:$A$106,"&lt;"&amp;$A57)+1)/COUNT(INDEX(Данные!$A$7:$CV$106,0,MATCH($U$9,Данные!$A$6:$CV$6,0)))&lt;=$U$11,$U$14,$U$15),IF($U$8="MANUAL_MU",MAX(Настройки!$B$14,MIN(1,IF(ISNUMBER(AZ57),AZ57,0))),IF($U$8="COUNT_FLAG_RULE",IF(IF(ISNUMBER(AZ57),AZ57,0)&lt;=$U$11,$U$14,IF(IF(ISNUMBER(AZ57),AZ57,0)&gt;=$U$12,$U$15,IF(OR(LOWER(LEFT(CE57&amp;"",2))="да",CE57=1),$U$13,$U$15))),IF(OR(AND($U$8="YES_NO",OR(LOWER(LEFT(AZ57&amp;"",2))="да",AZ57=1)),AND($U$8="THRESHOLD_GE",IF(ISNUMBER(AZ57),AZ57,0)&gt;=$U$11),AND($U$8="THRESHOLD_GT",IF(ISNUMBER(AZ57),AZ57,0)&gt;$U$11),AND($U$8="THRESHOLD_LE",IF(ISNUMBER(AZ57),AZ57,0)&lt;=$U$11),AND($U$8="THRESHOLD_LT",IF(ISNUMBER(AZ57),AZ57,0)&lt;$U$11),AND($U$8="CHANGE_PCT_GE",IF(IF(ISNUMBER(CE57),CE57,0)=0,IF(ISNUMBER(AZ57),AZ57,0)&gt;0,(IF(ISNUMBER(AZ57),AZ57,0)-IF(ISNUMBER(CE57),CE57,0))/ABS(IF(ISNUMBER(CE57),CE57,0))&gt;=$U$11)),AND($U$8="CHANGE_ABS_GE",ABS(IF(ISNUMBER(AZ57),AZ57,0)-IF(ISNUMBER(CE57),CE57,0))&gt;=$U$11),AND($U$8="COUNT_LT",IF(ISNUMBER(AZ57),AZ57,0)&lt;$U$11),AND($U$8="COUNT_LE",IF(ISNUMBER(AZ57),AZ57,0)&lt;=$U$11),AND($U$8="AND_YES",OR(LOWER(LEFT(AZ57&amp;"",2))="да",AZ57=1),OR(LOWER(LEFT(CE57&amp;"",2))="да",CE57=1)),AND($U$8="OR_YES",OR(OR(LOWER(LEFT(AZ57&amp;"",2))="да",AZ57=1),OR(LOWER(LEFT(CE57&amp;"",2))="да",CE57=1)))),$U$14,$U$15))))))))))</f>
        <v/>
      </c>
      <c r="V57" s="70" t="str">
        <f>IF($A57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57="#FIELD",BA57="",AND(OR($V$8="CHANGE_PCT_GE",$V$8="CHANGE_ABS_GE",$V$8="COUNT_FLAG_RULE",$V$8="AND_YES",$V$8="OR_YES"),OR(CF57="#FIELD",CF57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57)))),IF($V$18="LOW_MU",MAX(Настройки!$B$14,$V$16),IF($V$18="NEUTRAL",Настройки!$B$15,IF($V$18="IGNORE","IGNORE",IF(OR(BA57="#FIELD",CF57="#FIELD"),"Поле не найдено","Недостаточно данных")))),IF($V$8="SIGMOID_INC",MAX(Настройки!$B$14,$V$16+($V$17-$V$16)/(1+EXP(-$V$12*(IF(ISNUMBER(BA57),BA57,0)-$V$11)))),IF($V$8="SIGMOID_DEC",MAX(Настройки!$B$14,$V$16+($V$17-$V$16)/(1+EXP($V$12*(IF(ISNUMBER(BA57),BA57,0)-$V$11)))),IF($V$8="TOP_PERCENT",IF((COUNTIF(INDEX(Данные!$A$7:$CV$106,0,MATCH($V$9,Данные!$A$6:$CV$6,0)),"&gt;"&amp;IF(ISNUMBER(BA57),BA57,0))+COUNTIFS(INDEX(Данные!$A$7:$CV$106,0,MATCH($V$9,Данные!$A$6:$CV$6,0)),IF(ISNUMBER(BA57),BA57,0),Данные!$A$7:$A$106,"&lt;"&amp;$A57)+1)/COUNT(INDEX(Данные!$A$7:$CV$106,0,MATCH($V$9,Данные!$A$6:$CV$6,0)))&lt;=$V$11,$V$14,$V$15),IF($V$8="MANUAL_MU",MAX(Настройки!$B$14,MIN(1,IF(ISNUMBER(BA57),BA57,0))),IF($V$8="COUNT_FLAG_RULE",IF(IF(ISNUMBER(BA57),BA57,0)&lt;=$V$11,$V$14,IF(IF(ISNUMBER(BA57),BA57,0)&gt;=$V$12,$V$15,IF(OR(LOWER(LEFT(CF57&amp;"",2))="да",CF57=1),$V$13,$V$15))),IF(OR(AND($V$8="YES_NO",OR(LOWER(LEFT(BA57&amp;"",2))="да",BA57=1)),AND($V$8="THRESHOLD_GE",IF(ISNUMBER(BA57),BA57,0)&gt;=$V$11),AND($V$8="THRESHOLD_GT",IF(ISNUMBER(BA57),BA57,0)&gt;$V$11),AND($V$8="THRESHOLD_LE",IF(ISNUMBER(BA57),BA57,0)&lt;=$V$11),AND($V$8="THRESHOLD_LT",IF(ISNUMBER(BA57),BA57,0)&lt;$V$11),AND($V$8="CHANGE_PCT_GE",IF(IF(ISNUMBER(CF57),CF57,0)=0,IF(ISNUMBER(BA57),BA57,0)&gt;0,(IF(ISNUMBER(BA57),BA57,0)-IF(ISNUMBER(CF57),CF57,0))/ABS(IF(ISNUMBER(CF57),CF57,0))&gt;=$V$11)),AND($V$8="CHANGE_ABS_GE",ABS(IF(ISNUMBER(BA57),BA57,0)-IF(ISNUMBER(CF57),CF57,0))&gt;=$V$11),AND($V$8="COUNT_LT",IF(ISNUMBER(BA57),BA57,0)&lt;$V$11),AND($V$8="COUNT_LE",IF(ISNUMBER(BA57),BA57,0)&lt;=$V$11),AND($V$8="AND_YES",OR(LOWER(LEFT(BA57&amp;"",2))="да",BA57=1),OR(LOWER(LEFT(CF57&amp;"",2))="да",CF57=1)),AND($V$8="OR_YES",OR(OR(LOWER(LEFT(BA57&amp;"",2))="да",BA57=1),OR(LOWER(LEFT(CF57&amp;"",2))="да",CF57=1)))),$V$14,$V$15))))))))))</f>
        <v/>
      </c>
      <c r="W57" s="70" t="str">
        <f>IF($A57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57="#FIELD",BB57="",AND(OR($W$8="CHANGE_PCT_GE",$W$8="CHANGE_ABS_GE",$W$8="COUNT_FLAG_RULE",$W$8="AND_YES",$W$8="OR_YES"),OR(CG57="#FIELD",CG57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57)))),IF($W$18="LOW_MU",MAX(Настройки!$B$14,$W$16),IF($W$18="NEUTRAL",Настройки!$B$15,IF($W$18="IGNORE","IGNORE",IF(OR(BB57="#FIELD",CG57="#FIELD"),"Поле не найдено","Недостаточно данных")))),IF($W$8="SIGMOID_INC",MAX(Настройки!$B$14,$W$16+($W$17-$W$16)/(1+EXP(-$W$12*(IF(ISNUMBER(BB57),BB57,0)-$W$11)))),IF($W$8="SIGMOID_DEC",MAX(Настройки!$B$14,$W$16+($W$17-$W$16)/(1+EXP($W$12*(IF(ISNUMBER(BB57),BB57,0)-$W$11)))),IF($W$8="TOP_PERCENT",IF((COUNTIF(INDEX(Данные!$A$7:$CV$106,0,MATCH($W$9,Данные!$A$6:$CV$6,0)),"&gt;"&amp;IF(ISNUMBER(BB57),BB57,0))+COUNTIFS(INDEX(Данные!$A$7:$CV$106,0,MATCH($W$9,Данные!$A$6:$CV$6,0)),IF(ISNUMBER(BB57),BB57,0),Данные!$A$7:$A$106,"&lt;"&amp;$A57)+1)/COUNT(INDEX(Данные!$A$7:$CV$106,0,MATCH($W$9,Данные!$A$6:$CV$6,0)))&lt;=$W$11,$W$14,$W$15),IF($W$8="MANUAL_MU",MAX(Настройки!$B$14,MIN(1,IF(ISNUMBER(BB57),BB57,0))),IF($W$8="COUNT_FLAG_RULE",IF(IF(ISNUMBER(BB57),BB57,0)&lt;=$W$11,$W$14,IF(IF(ISNUMBER(BB57),BB57,0)&gt;=$W$12,$W$15,IF(OR(LOWER(LEFT(CG57&amp;"",2))="да",CG57=1),$W$13,$W$15))),IF(OR(AND($W$8="YES_NO",OR(LOWER(LEFT(BB57&amp;"",2))="да",BB57=1)),AND($W$8="THRESHOLD_GE",IF(ISNUMBER(BB57),BB57,0)&gt;=$W$11),AND($W$8="THRESHOLD_GT",IF(ISNUMBER(BB57),BB57,0)&gt;$W$11),AND($W$8="THRESHOLD_LE",IF(ISNUMBER(BB57),BB57,0)&lt;=$W$11),AND($W$8="THRESHOLD_LT",IF(ISNUMBER(BB57),BB57,0)&lt;$W$11),AND($W$8="CHANGE_PCT_GE",IF(IF(ISNUMBER(CG57),CG57,0)=0,IF(ISNUMBER(BB57),BB57,0)&gt;0,(IF(ISNUMBER(BB57),BB57,0)-IF(ISNUMBER(CG57),CG57,0))/ABS(IF(ISNUMBER(CG57),CG57,0))&gt;=$W$11)),AND($W$8="CHANGE_ABS_GE",ABS(IF(ISNUMBER(BB57),BB57,0)-IF(ISNUMBER(CG57),CG57,0))&gt;=$W$11),AND($W$8="COUNT_LT",IF(ISNUMBER(BB57),BB57,0)&lt;$W$11),AND($W$8="COUNT_LE",IF(ISNUMBER(BB57),BB57,0)&lt;=$W$11),AND($W$8="AND_YES",OR(LOWER(LEFT(BB57&amp;"",2))="да",BB57=1),OR(LOWER(LEFT(CG57&amp;"",2))="да",CG57=1)),AND($W$8="OR_YES",OR(OR(LOWER(LEFT(BB57&amp;"",2))="да",BB57=1),OR(LOWER(LEFT(CG57&amp;"",2))="да",CG57=1)))),$W$14,$W$15))))))))))</f>
        <v/>
      </c>
      <c r="X57" s="70" t="str">
        <f>IF($A57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57="#FIELD",BC57="",AND(OR($X$8="CHANGE_PCT_GE",$X$8="CHANGE_ABS_GE",$X$8="COUNT_FLAG_RULE",$X$8="AND_YES",$X$8="OR_YES"),OR(CH57="#FIELD",CH57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57)))),IF($X$18="LOW_MU",MAX(Настройки!$B$14,$X$16),IF($X$18="NEUTRAL",Настройки!$B$15,IF($X$18="IGNORE","IGNORE",IF(OR(BC57="#FIELD",CH57="#FIELD"),"Поле не найдено","Недостаточно данных")))),IF($X$8="SIGMOID_INC",MAX(Настройки!$B$14,$X$16+($X$17-$X$16)/(1+EXP(-$X$12*(IF(ISNUMBER(BC57),BC57,0)-$X$11)))),IF($X$8="SIGMOID_DEC",MAX(Настройки!$B$14,$X$16+($X$17-$X$16)/(1+EXP($X$12*(IF(ISNUMBER(BC57),BC57,0)-$X$11)))),IF($X$8="TOP_PERCENT",IF((COUNTIF(INDEX(Данные!$A$7:$CV$106,0,MATCH($X$9,Данные!$A$6:$CV$6,0)),"&gt;"&amp;IF(ISNUMBER(BC57),BC57,0))+COUNTIFS(INDEX(Данные!$A$7:$CV$106,0,MATCH($X$9,Данные!$A$6:$CV$6,0)),IF(ISNUMBER(BC57),BC57,0),Данные!$A$7:$A$106,"&lt;"&amp;$A57)+1)/COUNT(INDEX(Данные!$A$7:$CV$106,0,MATCH($X$9,Данные!$A$6:$CV$6,0)))&lt;=$X$11,$X$14,$X$15),IF($X$8="MANUAL_MU",MAX(Настройки!$B$14,MIN(1,IF(ISNUMBER(BC57),BC57,0))),IF($X$8="COUNT_FLAG_RULE",IF(IF(ISNUMBER(BC57),BC57,0)&lt;=$X$11,$X$14,IF(IF(ISNUMBER(BC57),BC57,0)&gt;=$X$12,$X$15,IF(OR(LOWER(LEFT(CH57&amp;"",2))="да",CH57=1),$X$13,$X$15))),IF(OR(AND($X$8="YES_NO",OR(LOWER(LEFT(BC57&amp;"",2))="да",BC57=1)),AND($X$8="THRESHOLD_GE",IF(ISNUMBER(BC57),BC57,0)&gt;=$X$11),AND($X$8="THRESHOLD_GT",IF(ISNUMBER(BC57),BC57,0)&gt;$X$11),AND($X$8="THRESHOLD_LE",IF(ISNUMBER(BC57),BC57,0)&lt;=$X$11),AND($X$8="THRESHOLD_LT",IF(ISNUMBER(BC57),BC57,0)&lt;$X$11),AND($X$8="CHANGE_PCT_GE",IF(IF(ISNUMBER(CH57),CH57,0)=0,IF(ISNUMBER(BC57),BC57,0)&gt;0,(IF(ISNUMBER(BC57),BC57,0)-IF(ISNUMBER(CH57),CH57,0))/ABS(IF(ISNUMBER(CH57),CH57,0))&gt;=$X$11)),AND($X$8="CHANGE_ABS_GE",ABS(IF(ISNUMBER(BC57),BC57,0)-IF(ISNUMBER(CH57),CH57,0))&gt;=$X$11),AND($X$8="COUNT_LT",IF(ISNUMBER(BC57),BC57,0)&lt;$X$11),AND($X$8="COUNT_LE",IF(ISNUMBER(BC57),BC57,0)&lt;=$X$11),AND($X$8="AND_YES",OR(LOWER(LEFT(BC57&amp;"",2))="да",BC57=1),OR(LOWER(LEFT(CH57&amp;"",2))="да",CH57=1)),AND($X$8="OR_YES",OR(OR(LOWER(LEFT(BC57&amp;"",2))="да",BC57=1),OR(LOWER(LEFT(CH57&amp;"",2))="да",CH57=1)))),$X$14,$X$15))))))))))</f>
        <v/>
      </c>
      <c r="Y57" s="70" t="str">
        <f>IF($A57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57="#FIELD",BD57="",AND(OR($Y$8="CHANGE_PCT_GE",$Y$8="CHANGE_ABS_GE",$Y$8="COUNT_FLAG_RULE",$Y$8="AND_YES",$Y$8="OR_YES"),OR(CI57="#FIELD",CI57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57)))),IF($Y$18="LOW_MU",MAX(Настройки!$B$14,$Y$16),IF($Y$18="NEUTRAL",Настройки!$B$15,IF($Y$18="IGNORE","IGNORE",IF(OR(BD57="#FIELD",CI57="#FIELD"),"Поле не найдено","Недостаточно данных")))),IF($Y$8="SIGMOID_INC",MAX(Настройки!$B$14,$Y$16+($Y$17-$Y$16)/(1+EXP(-$Y$12*(IF(ISNUMBER(BD57),BD57,0)-$Y$11)))),IF($Y$8="SIGMOID_DEC",MAX(Настройки!$B$14,$Y$16+($Y$17-$Y$16)/(1+EXP($Y$12*(IF(ISNUMBER(BD57),BD57,0)-$Y$11)))),IF($Y$8="TOP_PERCENT",IF((COUNTIF(INDEX(Данные!$A$7:$CV$106,0,MATCH($Y$9,Данные!$A$6:$CV$6,0)),"&gt;"&amp;IF(ISNUMBER(BD57),BD57,0))+COUNTIFS(INDEX(Данные!$A$7:$CV$106,0,MATCH($Y$9,Данные!$A$6:$CV$6,0)),IF(ISNUMBER(BD57),BD57,0),Данные!$A$7:$A$106,"&lt;"&amp;$A57)+1)/COUNT(INDEX(Данные!$A$7:$CV$106,0,MATCH($Y$9,Данные!$A$6:$CV$6,0)))&lt;=$Y$11,$Y$14,$Y$15),IF($Y$8="MANUAL_MU",MAX(Настройки!$B$14,MIN(1,IF(ISNUMBER(BD57),BD57,0))),IF($Y$8="COUNT_FLAG_RULE",IF(IF(ISNUMBER(BD57),BD57,0)&lt;=$Y$11,$Y$14,IF(IF(ISNUMBER(BD57),BD57,0)&gt;=$Y$12,$Y$15,IF(OR(LOWER(LEFT(CI57&amp;"",2))="да",CI57=1),$Y$13,$Y$15))),IF(OR(AND($Y$8="YES_NO",OR(LOWER(LEFT(BD57&amp;"",2))="да",BD57=1)),AND($Y$8="THRESHOLD_GE",IF(ISNUMBER(BD57),BD57,0)&gt;=$Y$11),AND($Y$8="THRESHOLD_GT",IF(ISNUMBER(BD57),BD57,0)&gt;$Y$11),AND($Y$8="THRESHOLD_LE",IF(ISNUMBER(BD57),BD57,0)&lt;=$Y$11),AND($Y$8="THRESHOLD_LT",IF(ISNUMBER(BD57),BD57,0)&lt;$Y$11),AND($Y$8="CHANGE_PCT_GE",IF(IF(ISNUMBER(CI57),CI57,0)=0,IF(ISNUMBER(BD57),BD57,0)&gt;0,(IF(ISNUMBER(BD57),BD57,0)-IF(ISNUMBER(CI57),CI57,0))/ABS(IF(ISNUMBER(CI57),CI57,0))&gt;=$Y$11)),AND($Y$8="CHANGE_ABS_GE",ABS(IF(ISNUMBER(BD57),BD57,0)-IF(ISNUMBER(CI57),CI57,0))&gt;=$Y$11),AND($Y$8="COUNT_LT",IF(ISNUMBER(BD57),BD57,0)&lt;$Y$11),AND($Y$8="COUNT_LE",IF(ISNUMBER(BD57),BD57,0)&lt;=$Y$11),AND($Y$8="AND_YES",OR(LOWER(LEFT(BD57&amp;"",2))="да",BD57=1),OR(LOWER(LEFT(CI57&amp;"",2))="да",CI57=1)),AND($Y$8="OR_YES",OR(OR(LOWER(LEFT(BD57&amp;"",2))="да",BD57=1),OR(LOWER(LEFT(CI57&amp;"",2))="да",CI57=1)))),$Y$14,$Y$15))))))))))</f>
        <v/>
      </c>
      <c r="Z57" s="70" t="str">
        <f>IF($A57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57="#FIELD",BE57="",AND(OR($Z$8="CHANGE_PCT_GE",$Z$8="CHANGE_ABS_GE",$Z$8="COUNT_FLAG_RULE",$Z$8="AND_YES",$Z$8="OR_YES"),OR(CJ57="#FIELD",CJ57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57)))),IF($Z$18="LOW_MU",MAX(Настройки!$B$14,$Z$16),IF($Z$18="NEUTRAL",Настройки!$B$15,IF($Z$18="IGNORE","IGNORE",IF(OR(BE57="#FIELD",CJ57="#FIELD"),"Поле не найдено","Недостаточно данных")))),IF($Z$8="SIGMOID_INC",MAX(Настройки!$B$14,$Z$16+($Z$17-$Z$16)/(1+EXP(-$Z$12*(IF(ISNUMBER(BE57),BE57,0)-$Z$11)))),IF($Z$8="SIGMOID_DEC",MAX(Настройки!$B$14,$Z$16+($Z$17-$Z$16)/(1+EXP($Z$12*(IF(ISNUMBER(BE57),BE57,0)-$Z$11)))),IF($Z$8="TOP_PERCENT",IF((COUNTIF(INDEX(Данные!$A$7:$CV$106,0,MATCH($Z$9,Данные!$A$6:$CV$6,0)),"&gt;"&amp;IF(ISNUMBER(BE57),BE57,0))+COUNTIFS(INDEX(Данные!$A$7:$CV$106,0,MATCH($Z$9,Данные!$A$6:$CV$6,0)),IF(ISNUMBER(BE57),BE57,0),Данные!$A$7:$A$106,"&lt;"&amp;$A57)+1)/COUNT(INDEX(Данные!$A$7:$CV$106,0,MATCH($Z$9,Данные!$A$6:$CV$6,0)))&lt;=$Z$11,$Z$14,$Z$15),IF($Z$8="MANUAL_MU",MAX(Настройки!$B$14,MIN(1,IF(ISNUMBER(BE57),BE57,0))),IF($Z$8="COUNT_FLAG_RULE",IF(IF(ISNUMBER(BE57),BE57,0)&lt;=$Z$11,$Z$14,IF(IF(ISNUMBER(BE57),BE57,0)&gt;=$Z$12,$Z$15,IF(OR(LOWER(LEFT(CJ57&amp;"",2))="да",CJ57=1),$Z$13,$Z$15))),IF(OR(AND($Z$8="YES_NO",OR(LOWER(LEFT(BE57&amp;"",2))="да",BE57=1)),AND($Z$8="THRESHOLD_GE",IF(ISNUMBER(BE57),BE57,0)&gt;=$Z$11),AND($Z$8="THRESHOLD_GT",IF(ISNUMBER(BE57),BE57,0)&gt;$Z$11),AND($Z$8="THRESHOLD_LE",IF(ISNUMBER(BE57),BE57,0)&lt;=$Z$11),AND($Z$8="THRESHOLD_LT",IF(ISNUMBER(BE57),BE57,0)&lt;$Z$11),AND($Z$8="CHANGE_PCT_GE",IF(IF(ISNUMBER(CJ57),CJ57,0)=0,IF(ISNUMBER(BE57),BE57,0)&gt;0,(IF(ISNUMBER(BE57),BE57,0)-IF(ISNUMBER(CJ57),CJ57,0))/ABS(IF(ISNUMBER(CJ57),CJ57,0))&gt;=$Z$11)),AND($Z$8="CHANGE_ABS_GE",ABS(IF(ISNUMBER(BE57),BE57,0)-IF(ISNUMBER(CJ57),CJ57,0))&gt;=$Z$11),AND($Z$8="COUNT_LT",IF(ISNUMBER(BE57),BE57,0)&lt;$Z$11),AND($Z$8="COUNT_LE",IF(ISNUMBER(BE57),BE57,0)&lt;=$Z$11),AND($Z$8="AND_YES",OR(LOWER(LEFT(BE57&amp;"",2))="да",BE57=1),OR(LOWER(LEFT(CJ57&amp;"",2))="да",CJ57=1)),AND($Z$8="OR_YES",OR(OR(LOWER(LEFT(BE57&amp;"",2))="да",BE57=1),OR(LOWER(LEFT(CJ57&amp;"",2))="да",CJ57=1)))),$Z$14,$Z$15))))))))))</f>
        <v/>
      </c>
      <c r="AA57" s="70" t="str">
        <f>IF($A57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57="#FIELD",BF57="",AND(OR($AA$8="CHANGE_PCT_GE",$AA$8="CHANGE_ABS_GE",$AA$8="COUNT_FLAG_RULE",$AA$8="AND_YES",$AA$8="OR_YES"),OR(CK57="#FIELD",CK57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57)))),IF($AA$18="LOW_MU",MAX(Настройки!$B$14,$AA$16),IF($AA$18="NEUTRAL",Настройки!$B$15,IF($AA$18="IGNORE","IGNORE",IF(OR(BF57="#FIELD",CK57="#FIELD"),"Поле не найдено","Недостаточно данных")))),IF($AA$8="SIGMOID_INC",MAX(Настройки!$B$14,$AA$16+($AA$17-$AA$16)/(1+EXP(-$AA$12*(IF(ISNUMBER(BF57),BF57,0)-$AA$11)))),IF($AA$8="SIGMOID_DEC",MAX(Настройки!$B$14,$AA$16+($AA$17-$AA$16)/(1+EXP($AA$12*(IF(ISNUMBER(BF57),BF57,0)-$AA$11)))),IF($AA$8="TOP_PERCENT",IF((COUNTIF(INDEX(Данные!$A$7:$CV$106,0,MATCH($AA$9,Данные!$A$6:$CV$6,0)),"&gt;"&amp;IF(ISNUMBER(BF57),BF57,0))+COUNTIFS(INDEX(Данные!$A$7:$CV$106,0,MATCH($AA$9,Данные!$A$6:$CV$6,0)),IF(ISNUMBER(BF57),BF57,0),Данные!$A$7:$A$106,"&lt;"&amp;$A57)+1)/COUNT(INDEX(Данные!$A$7:$CV$106,0,MATCH($AA$9,Данные!$A$6:$CV$6,0)))&lt;=$AA$11,$AA$14,$AA$15),IF($AA$8="MANUAL_MU",MAX(Настройки!$B$14,MIN(1,IF(ISNUMBER(BF57),BF57,0))),IF($AA$8="COUNT_FLAG_RULE",IF(IF(ISNUMBER(BF57),BF57,0)&lt;=$AA$11,$AA$14,IF(IF(ISNUMBER(BF57),BF57,0)&gt;=$AA$12,$AA$15,IF(OR(LOWER(LEFT(CK57&amp;"",2))="да",CK57=1),$AA$13,$AA$15))),IF(OR(AND($AA$8="YES_NO",OR(LOWER(LEFT(BF57&amp;"",2))="да",BF57=1)),AND($AA$8="THRESHOLD_GE",IF(ISNUMBER(BF57),BF57,0)&gt;=$AA$11),AND($AA$8="THRESHOLD_GT",IF(ISNUMBER(BF57),BF57,0)&gt;$AA$11),AND($AA$8="THRESHOLD_LE",IF(ISNUMBER(BF57),BF57,0)&lt;=$AA$11),AND($AA$8="THRESHOLD_LT",IF(ISNUMBER(BF57),BF57,0)&lt;$AA$11),AND($AA$8="CHANGE_PCT_GE",IF(IF(ISNUMBER(CK57),CK57,0)=0,IF(ISNUMBER(BF57),BF57,0)&gt;0,(IF(ISNUMBER(BF57),BF57,0)-IF(ISNUMBER(CK57),CK57,0))/ABS(IF(ISNUMBER(CK57),CK57,0))&gt;=$AA$11)),AND($AA$8="CHANGE_ABS_GE",ABS(IF(ISNUMBER(BF57),BF57,0)-IF(ISNUMBER(CK57),CK57,0))&gt;=$AA$11),AND($AA$8="COUNT_LT",IF(ISNUMBER(BF57),BF57,0)&lt;$AA$11),AND($AA$8="COUNT_LE",IF(ISNUMBER(BF57),BF57,0)&lt;=$AA$11),AND($AA$8="AND_YES",OR(LOWER(LEFT(BF57&amp;"",2))="да",BF57=1),OR(LOWER(LEFT(CK57&amp;"",2))="да",CK57=1)),AND($AA$8="OR_YES",OR(OR(LOWER(LEFT(BF57&amp;"",2))="да",BF57=1),OR(LOWER(LEFT(CK57&amp;"",2))="да",CK57=1)))),$AA$14,$AA$15))))))))))</f>
        <v/>
      </c>
      <c r="AB57" s="70" t="str">
        <f>IF($A57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57="#FIELD",BG57="",AND(OR($AB$8="CHANGE_PCT_GE",$AB$8="CHANGE_ABS_GE",$AB$8="COUNT_FLAG_RULE",$AB$8="AND_YES",$AB$8="OR_YES"),OR(CL57="#FIELD",CL57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57)))),IF($AB$18="LOW_MU",MAX(Настройки!$B$14,$AB$16),IF($AB$18="NEUTRAL",Настройки!$B$15,IF($AB$18="IGNORE","IGNORE",IF(OR(BG57="#FIELD",CL57="#FIELD"),"Поле не найдено","Недостаточно данных")))),IF($AB$8="SIGMOID_INC",MAX(Настройки!$B$14,$AB$16+($AB$17-$AB$16)/(1+EXP(-$AB$12*(IF(ISNUMBER(BG57),BG57,0)-$AB$11)))),IF($AB$8="SIGMOID_DEC",MAX(Настройки!$B$14,$AB$16+($AB$17-$AB$16)/(1+EXP($AB$12*(IF(ISNUMBER(BG57),BG57,0)-$AB$11)))),IF($AB$8="TOP_PERCENT",IF((COUNTIF(INDEX(Данные!$A$7:$CV$106,0,MATCH($AB$9,Данные!$A$6:$CV$6,0)),"&gt;"&amp;IF(ISNUMBER(BG57),BG57,0))+COUNTIFS(INDEX(Данные!$A$7:$CV$106,0,MATCH($AB$9,Данные!$A$6:$CV$6,0)),IF(ISNUMBER(BG57),BG57,0),Данные!$A$7:$A$106,"&lt;"&amp;$A57)+1)/COUNT(INDEX(Данные!$A$7:$CV$106,0,MATCH($AB$9,Данные!$A$6:$CV$6,0)))&lt;=$AB$11,$AB$14,$AB$15),IF($AB$8="MANUAL_MU",MAX(Настройки!$B$14,MIN(1,IF(ISNUMBER(BG57),BG57,0))),IF($AB$8="COUNT_FLAG_RULE",IF(IF(ISNUMBER(BG57),BG57,0)&lt;=$AB$11,$AB$14,IF(IF(ISNUMBER(BG57),BG57,0)&gt;=$AB$12,$AB$15,IF(OR(LOWER(LEFT(CL57&amp;"",2))="да",CL57=1),$AB$13,$AB$15))),IF(OR(AND($AB$8="YES_NO",OR(LOWER(LEFT(BG57&amp;"",2))="да",BG57=1)),AND($AB$8="THRESHOLD_GE",IF(ISNUMBER(BG57),BG57,0)&gt;=$AB$11),AND($AB$8="THRESHOLD_GT",IF(ISNUMBER(BG57),BG57,0)&gt;$AB$11),AND($AB$8="THRESHOLD_LE",IF(ISNUMBER(BG57),BG57,0)&lt;=$AB$11),AND($AB$8="THRESHOLD_LT",IF(ISNUMBER(BG57),BG57,0)&lt;$AB$11),AND($AB$8="CHANGE_PCT_GE",IF(IF(ISNUMBER(CL57),CL57,0)=0,IF(ISNUMBER(BG57),BG57,0)&gt;0,(IF(ISNUMBER(BG57),BG57,0)-IF(ISNUMBER(CL57),CL57,0))/ABS(IF(ISNUMBER(CL57),CL57,0))&gt;=$AB$11)),AND($AB$8="CHANGE_ABS_GE",ABS(IF(ISNUMBER(BG57),BG57,0)-IF(ISNUMBER(CL57),CL57,0))&gt;=$AB$11),AND($AB$8="COUNT_LT",IF(ISNUMBER(BG57),BG57,0)&lt;$AB$11),AND($AB$8="COUNT_LE",IF(ISNUMBER(BG57),BG57,0)&lt;=$AB$11),AND($AB$8="AND_YES",OR(LOWER(LEFT(BG57&amp;"",2))="да",BG57=1),OR(LOWER(LEFT(CL57&amp;"",2))="да",CL57=1)),AND($AB$8="OR_YES",OR(OR(LOWER(LEFT(BG57&amp;"",2))="да",BG57=1),OR(LOWER(LEFT(CL57&amp;"",2))="да",CL57=1)))),$AB$14,$AB$15))))))))))</f>
        <v/>
      </c>
      <c r="AC57" s="70" t="str">
        <f>IF($A57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57="#FIELD",BH57="",AND(OR($AC$8="CHANGE_PCT_GE",$AC$8="CHANGE_ABS_GE",$AC$8="COUNT_FLAG_RULE",$AC$8="AND_YES",$AC$8="OR_YES"),OR(CM57="#FIELD",CM57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57)))),IF($AC$18="LOW_MU",MAX(Настройки!$B$14,$AC$16),IF($AC$18="NEUTRAL",Настройки!$B$15,IF($AC$18="IGNORE","IGNORE",IF(OR(BH57="#FIELD",CM57="#FIELD"),"Поле не найдено","Недостаточно данных")))),IF($AC$8="SIGMOID_INC",MAX(Настройки!$B$14,$AC$16+($AC$17-$AC$16)/(1+EXP(-$AC$12*(IF(ISNUMBER(BH57),BH57,0)-$AC$11)))),IF($AC$8="SIGMOID_DEC",MAX(Настройки!$B$14,$AC$16+($AC$17-$AC$16)/(1+EXP($AC$12*(IF(ISNUMBER(BH57),BH57,0)-$AC$11)))),IF($AC$8="TOP_PERCENT",IF((COUNTIF(INDEX(Данные!$A$7:$CV$106,0,MATCH($AC$9,Данные!$A$6:$CV$6,0)),"&gt;"&amp;IF(ISNUMBER(BH57),BH57,0))+COUNTIFS(INDEX(Данные!$A$7:$CV$106,0,MATCH($AC$9,Данные!$A$6:$CV$6,0)),IF(ISNUMBER(BH57),BH57,0),Данные!$A$7:$A$106,"&lt;"&amp;$A57)+1)/COUNT(INDEX(Данные!$A$7:$CV$106,0,MATCH($AC$9,Данные!$A$6:$CV$6,0)))&lt;=$AC$11,$AC$14,$AC$15),IF($AC$8="MANUAL_MU",MAX(Настройки!$B$14,MIN(1,IF(ISNUMBER(BH57),BH57,0))),IF($AC$8="COUNT_FLAG_RULE",IF(IF(ISNUMBER(BH57),BH57,0)&lt;=$AC$11,$AC$14,IF(IF(ISNUMBER(BH57),BH57,0)&gt;=$AC$12,$AC$15,IF(OR(LOWER(LEFT(CM57&amp;"",2))="да",CM57=1),$AC$13,$AC$15))),IF(OR(AND($AC$8="YES_NO",OR(LOWER(LEFT(BH57&amp;"",2))="да",BH57=1)),AND($AC$8="THRESHOLD_GE",IF(ISNUMBER(BH57),BH57,0)&gt;=$AC$11),AND($AC$8="THRESHOLD_GT",IF(ISNUMBER(BH57),BH57,0)&gt;$AC$11),AND($AC$8="THRESHOLD_LE",IF(ISNUMBER(BH57),BH57,0)&lt;=$AC$11),AND($AC$8="THRESHOLD_LT",IF(ISNUMBER(BH57),BH57,0)&lt;$AC$11),AND($AC$8="CHANGE_PCT_GE",IF(IF(ISNUMBER(CM57),CM57,0)=0,IF(ISNUMBER(BH57),BH57,0)&gt;0,(IF(ISNUMBER(BH57),BH57,0)-IF(ISNUMBER(CM57),CM57,0))/ABS(IF(ISNUMBER(CM57),CM57,0))&gt;=$AC$11)),AND($AC$8="CHANGE_ABS_GE",ABS(IF(ISNUMBER(BH57),BH57,0)-IF(ISNUMBER(CM57),CM57,0))&gt;=$AC$11),AND($AC$8="COUNT_LT",IF(ISNUMBER(BH57),BH57,0)&lt;$AC$11),AND($AC$8="COUNT_LE",IF(ISNUMBER(BH57),BH57,0)&lt;=$AC$11),AND($AC$8="AND_YES",OR(LOWER(LEFT(BH57&amp;"",2))="да",BH57=1),OR(LOWER(LEFT(CM57&amp;"",2))="да",CM57=1)),AND($AC$8="OR_YES",OR(OR(LOWER(LEFT(BH57&amp;"",2))="да",BH57=1),OR(LOWER(LEFT(CM57&amp;"",2))="да",CM57=1)))),$AC$14,$AC$15))))))))))</f>
        <v/>
      </c>
      <c r="AD57" s="70" t="str">
        <f>IF($A57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57="#FIELD",BI57="",AND(OR($AD$8="CHANGE_PCT_GE",$AD$8="CHANGE_ABS_GE",$AD$8="COUNT_FLAG_RULE",$AD$8="AND_YES",$AD$8="OR_YES"),OR(CN57="#FIELD",CN57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57)))),IF($AD$18="LOW_MU",MAX(Настройки!$B$14,$AD$16),IF($AD$18="NEUTRAL",Настройки!$B$15,IF($AD$18="IGNORE","IGNORE",IF(OR(BI57="#FIELD",CN57="#FIELD"),"Поле не найдено","Недостаточно данных")))),IF($AD$8="SIGMOID_INC",MAX(Настройки!$B$14,$AD$16+($AD$17-$AD$16)/(1+EXP(-$AD$12*(IF(ISNUMBER(BI57),BI57,0)-$AD$11)))),IF($AD$8="SIGMOID_DEC",MAX(Настройки!$B$14,$AD$16+($AD$17-$AD$16)/(1+EXP($AD$12*(IF(ISNUMBER(BI57),BI57,0)-$AD$11)))),IF($AD$8="TOP_PERCENT",IF((COUNTIF(INDEX(Данные!$A$7:$CV$106,0,MATCH($AD$9,Данные!$A$6:$CV$6,0)),"&gt;"&amp;IF(ISNUMBER(BI57),BI57,0))+COUNTIFS(INDEX(Данные!$A$7:$CV$106,0,MATCH($AD$9,Данные!$A$6:$CV$6,0)),IF(ISNUMBER(BI57),BI57,0),Данные!$A$7:$A$106,"&lt;"&amp;$A57)+1)/COUNT(INDEX(Данные!$A$7:$CV$106,0,MATCH($AD$9,Данные!$A$6:$CV$6,0)))&lt;=$AD$11,$AD$14,$AD$15),IF($AD$8="MANUAL_MU",MAX(Настройки!$B$14,MIN(1,IF(ISNUMBER(BI57),BI57,0))),IF($AD$8="COUNT_FLAG_RULE",IF(IF(ISNUMBER(BI57),BI57,0)&lt;=$AD$11,$AD$14,IF(IF(ISNUMBER(BI57),BI57,0)&gt;=$AD$12,$AD$15,IF(OR(LOWER(LEFT(CN57&amp;"",2))="да",CN57=1),$AD$13,$AD$15))),IF(OR(AND($AD$8="YES_NO",OR(LOWER(LEFT(BI57&amp;"",2))="да",BI57=1)),AND($AD$8="THRESHOLD_GE",IF(ISNUMBER(BI57),BI57,0)&gt;=$AD$11),AND($AD$8="THRESHOLD_GT",IF(ISNUMBER(BI57),BI57,0)&gt;$AD$11),AND($AD$8="THRESHOLD_LE",IF(ISNUMBER(BI57),BI57,0)&lt;=$AD$11),AND($AD$8="THRESHOLD_LT",IF(ISNUMBER(BI57),BI57,0)&lt;$AD$11),AND($AD$8="CHANGE_PCT_GE",IF(IF(ISNUMBER(CN57),CN57,0)=0,IF(ISNUMBER(BI57),BI57,0)&gt;0,(IF(ISNUMBER(BI57),BI57,0)-IF(ISNUMBER(CN57),CN57,0))/ABS(IF(ISNUMBER(CN57),CN57,0))&gt;=$AD$11)),AND($AD$8="CHANGE_ABS_GE",ABS(IF(ISNUMBER(BI57),BI57,0)-IF(ISNUMBER(CN57),CN57,0))&gt;=$AD$11),AND($AD$8="COUNT_LT",IF(ISNUMBER(BI57),BI57,0)&lt;$AD$11),AND($AD$8="COUNT_LE",IF(ISNUMBER(BI57),BI57,0)&lt;=$AD$11),AND($AD$8="AND_YES",OR(LOWER(LEFT(BI57&amp;"",2))="да",BI57=1),OR(LOWER(LEFT(CN57&amp;"",2))="да",CN57=1)),AND($AD$8="OR_YES",OR(OR(LOWER(LEFT(BI57&amp;"",2))="да",BI57=1),OR(LOWER(LEFT(CN57&amp;"",2))="да",CN57=1)))),$AD$14,$AD$15))))))))))</f>
        <v/>
      </c>
      <c r="AE57" s="71" t="str">
        <f>IF($A57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57="#FIELD",BJ57="",AND(OR($AE$8="CHANGE_PCT_GE",$AE$8="CHANGE_ABS_GE",$AE$8="COUNT_FLAG_RULE",$AE$8="AND_YES",$AE$8="OR_YES"),OR(CO57="#FIELD",CO57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57)))),IF($AE$18="LOW_MU",MAX(Настройки!$B$14,$AE$16),IF($AE$18="NEUTRAL",Настройки!$B$15,IF($AE$18="IGNORE","IGNORE",IF(OR(BJ57="#FIELD",CO57="#FIELD"),"Поле не найдено","Недостаточно данных")))),IF($AE$8="SIGMOID_INC",MAX(Настройки!$B$14,$AE$16+($AE$17-$AE$16)/(1+EXP(-$AE$12*(IF(ISNUMBER(BJ57),BJ57,0)-$AE$11)))),IF($AE$8="SIGMOID_DEC",MAX(Настройки!$B$14,$AE$16+($AE$17-$AE$16)/(1+EXP($AE$12*(IF(ISNUMBER(BJ57),BJ57,0)-$AE$11)))),IF($AE$8="TOP_PERCENT",IF((COUNTIF(INDEX(Данные!$A$7:$CV$106,0,MATCH($AE$9,Данные!$A$6:$CV$6,0)),"&gt;"&amp;IF(ISNUMBER(BJ57),BJ57,0))+COUNTIFS(INDEX(Данные!$A$7:$CV$106,0,MATCH($AE$9,Данные!$A$6:$CV$6,0)),IF(ISNUMBER(BJ57),BJ57,0),Данные!$A$7:$A$106,"&lt;"&amp;$A57)+1)/COUNT(INDEX(Данные!$A$7:$CV$106,0,MATCH($AE$9,Данные!$A$6:$CV$6,0)))&lt;=$AE$11,$AE$14,$AE$15),IF($AE$8="MANUAL_MU",MAX(Настройки!$B$14,MIN(1,IF(ISNUMBER(BJ57),BJ57,0))),IF($AE$8="COUNT_FLAG_RULE",IF(IF(ISNUMBER(BJ57),BJ57,0)&lt;=$AE$11,$AE$14,IF(IF(ISNUMBER(BJ57),BJ57,0)&gt;=$AE$12,$AE$15,IF(OR(LOWER(LEFT(CO57&amp;"",2))="да",CO57=1),$AE$13,$AE$15))),IF(OR(AND($AE$8="YES_NO",OR(LOWER(LEFT(BJ57&amp;"",2))="да",BJ57=1)),AND($AE$8="THRESHOLD_GE",IF(ISNUMBER(BJ57),BJ57,0)&gt;=$AE$11),AND($AE$8="THRESHOLD_GT",IF(ISNUMBER(BJ57),BJ57,0)&gt;$AE$11),AND($AE$8="THRESHOLD_LE",IF(ISNUMBER(BJ57),BJ57,0)&lt;=$AE$11),AND($AE$8="THRESHOLD_LT",IF(ISNUMBER(BJ57),BJ57,0)&lt;$AE$11),AND($AE$8="CHANGE_PCT_GE",IF(IF(ISNUMBER(CO57),CO57,0)=0,IF(ISNUMBER(BJ57),BJ57,0)&gt;0,(IF(ISNUMBER(BJ57),BJ57,0)-IF(ISNUMBER(CO57),CO57,0))/ABS(IF(ISNUMBER(CO57),CO57,0))&gt;=$AE$11)),AND($AE$8="CHANGE_ABS_GE",ABS(IF(ISNUMBER(BJ57),BJ57,0)-IF(ISNUMBER(CO57),CO57,0))&gt;=$AE$11),AND($AE$8="COUNT_LT",IF(ISNUMBER(BJ57),BJ57,0)&lt;$AE$11),AND($AE$8="COUNT_LE",IF(ISNUMBER(BJ57),BJ57,0)&lt;=$AE$11),AND($AE$8="AND_YES",OR(LOWER(LEFT(BJ57&amp;"",2))="да",BJ57=1),OR(LOWER(LEFT(CO57&amp;"",2))="да",CO57=1)),AND($AE$8="OR_YES",OR(OR(LOWER(LEFT(BJ57&amp;"",2))="да",BJ57=1),OR(LOWER(LEFT(CO57&amp;"",2))="да",CO57=1)))),$AE$14,$AE$15))))))))))</f>
        <v/>
      </c>
      <c r="AF57" s="75"/>
      <c r="AG57" s="76" t="str">
        <f>IF($A57="","",IF($B$4&lt;&gt;"Да","",IF($B$9="","",IF(COUNTIF(Данные!$A$6:$CV$6,$B$9)=0,"#FIELD",INDEX(Данные!$A$7:$CV$106,ROW()-19,MATCH($B$9,Данные!$A$6:$CV$6,0))))))</f>
        <v/>
      </c>
      <c r="AH57" s="76" t="str">
        <f>IF($A57="","",IF($C$4&lt;&gt;"Да","",IF($C$9="","",IF(COUNTIF(Данные!$A$6:$CV$6,$C$9)=0,"#FIELD",INDEX(Данные!$A$7:$CV$106,ROW()-19,MATCH($C$9,Данные!$A$6:$CV$6,0))))))</f>
        <v/>
      </c>
      <c r="AI57" s="76" t="str">
        <f>IF($A57="","",IF($D$4&lt;&gt;"Да","",IF($D$9="","",IF(COUNTIF(Данные!$A$6:$CV$6,$D$9)=0,"#FIELD",INDEX(Данные!$A$7:$CV$106,ROW()-19,MATCH($D$9,Данные!$A$6:$CV$6,0))))))</f>
        <v/>
      </c>
      <c r="AJ57" s="76" t="str">
        <f>IF($A57="","",IF($E$4&lt;&gt;"Да","",IF($E$9="","",IF(COUNTIF(Данные!$A$6:$CV$6,$E$9)=0,"#FIELD",INDEX(Данные!$A$7:$CV$106,ROW()-19,MATCH($E$9,Данные!$A$6:$CV$6,0))))))</f>
        <v/>
      </c>
      <c r="AK57" s="76" t="str">
        <f>IF($A57="","",IF($F$4&lt;&gt;"Да","",IF($F$9="","",IF(COUNTIF(Данные!$A$6:$CV$6,$F$9)=0,"#FIELD",INDEX(Данные!$A$7:$CV$106,ROW()-19,MATCH($F$9,Данные!$A$6:$CV$6,0))))))</f>
        <v/>
      </c>
      <c r="AL57" s="76" t="str">
        <f>IF($A57="","",IF($G$4&lt;&gt;"Да","",IF($G$9="","",IF(COUNTIF(Данные!$A$6:$CV$6,$G$9)=0,"#FIELD",INDEX(Данные!$A$7:$CV$106,ROW()-19,MATCH($G$9,Данные!$A$6:$CV$6,0))))))</f>
        <v/>
      </c>
      <c r="AM57" s="76" t="str">
        <f>IF($A57="","",IF($H$4&lt;&gt;"Да","",IF($H$9="","",IF(COUNTIF(Данные!$A$6:$CV$6,$H$9)=0,"#FIELD",INDEX(Данные!$A$7:$CV$106,ROW()-19,MATCH($H$9,Данные!$A$6:$CV$6,0))))))</f>
        <v/>
      </c>
      <c r="AN57" s="76" t="str">
        <f>IF($A57="","",IF($I$4&lt;&gt;"Да","",IF($I$9="","",IF(COUNTIF(Данные!$A$6:$CV$6,$I$9)=0,"#FIELD",INDEX(Данные!$A$7:$CV$106,ROW()-19,MATCH($I$9,Данные!$A$6:$CV$6,0))))))</f>
        <v/>
      </c>
      <c r="AO57" s="76" t="str">
        <f>IF($A57="","",IF($J$4&lt;&gt;"Да","",IF($J$9="","",IF(COUNTIF(Данные!$A$6:$CV$6,$J$9)=0,"#FIELD",INDEX(Данные!$A$7:$CV$106,ROW()-19,MATCH($J$9,Данные!$A$6:$CV$6,0))))))</f>
        <v/>
      </c>
      <c r="AP57" s="76" t="str">
        <f>IF($A57="","",IF($K$4&lt;&gt;"Да","",IF($K$9="","",IF(COUNTIF(Данные!$A$6:$CV$6,$K$9)=0,"#FIELD",INDEX(Данные!$A$7:$CV$106,ROW()-19,MATCH($K$9,Данные!$A$6:$CV$6,0))))))</f>
        <v/>
      </c>
      <c r="AQ57" s="76" t="str">
        <f>IF($A57="","",IF($L$4&lt;&gt;"Да","",IF($L$9="","",IF(COUNTIF(Данные!$A$6:$CV$6,$L$9)=0,"#FIELD",INDEX(Данные!$A$7:$CV$106,ROW()-19,MATCH($L$9,Данные!$A$6:$CV$6,0))))))</f>
        <v/>
      </c>
      <c r="AR57" s="76" t="str">
        <f>IF($A57="","",IF($M$4&lt;&gt;"Да","",IF($M$9="","",IF(COUNTIF(Данные!$A$6:$CV$6,$M$9)=0,"#FIELD",INDEX(Данные!$A$7:$CV$106,ROW()-19,MATCH($M$9,Данные!$A$6:$CV$6,0))))))</f>
        <v/>
      </c>
      <c r="AS57" s="76" t="str">
        <f>IF($A57="","",IF($N$4&lt;&gt;"Да","",IF($N$9="","",IF(COUNTIF(Данные!$A$6:$CV$6,$N$9)=0,"#FIELD",INDEX(Данные!$A$7:$CV$106,ROW()-19,MATCH($N$9,Данные!$A$6:$CV$6,0))))))</f>
        <v/>
      </c>
      <c r="AT57" s="76" t="str">
        <f>IF($A57="","",IF($O$4&lt;&gt;"Да","",IF($O$9="","",IF(COUNTIF(Данные!$A$6:$CV$6,$O$9)=0,"#FIELD",INDEX(Данные!$A$7:$CV$106,ROW()-19,MATCH($O$9,Данные!$A$6:$CV$6,0))))))</f>
        <v/>
      </c>
      <c r="AU57" s="76" t="str">
        <f>IF($A57="","",IF($P$4&lt;&gt;"Да","",IF($P$9="","",IF(COUNTIF(Данные!$A$6:$CV$6,$P$9)=0,"#FIELD",INDEX(Данные!$A$7:$CV$106,ROW()-19,MATCH($P$9,Данные!$A$6:$CV$6,0))))))</f>
        <v/>
      </c>
      <c r="AV57" s="76" t="str">
        <f>IF($A57="","",IF($Q$4&lt;&gt;"Да","",IF($Q$9="","",IF(COUNTIF(Данные!$A$6:$CV$6,$Q$9)=0,"#FIELD",INDEX(Данные!$A$7:$CV$106,ROW()-19,MATCH($Q$9,Данные!$A$6:$CV$6,0))))))</f>
        <v/>
      </c>
      <c r="AW57" s="76" t="str">
        <f>IF($A57="","",IF($R$4&lt;&gt;"Да","",IF($R$9="","",IF(COUNTIF(Данные!$A$6:$CV$6,$R$9)=0,"#FIELD",INDEX(Данные!$A$7:$CV$106,ROW()-19,MATCH($R$9,Данные!$A$6:$CV$6,0))))))</f>
        <v/>
      </c>
      <c r="AX57" s="76" t="str">
        <f>IF($A57="","",IF($S$4&lt;&gt;"Да","",IF($S$9="","",IF(COUNTIF(Данные!$A$6:$CV$6,$S$9)=0,"#FIELD",INDEX(Данные!$A$7:$CV$106,ROW()-19,MATCH($S$9,Данные!$A$6:$CV$6,0))))))</f>
        <v/>
      </c>
      <c r="AY57" s="76" t="str">
        <f>IF($A57="","",IF($T$4&lt;&gt;"Да","",IF($T$9="","",IF(COUNTIF(Данные!$A$6:$CV$6,$T$9)=0,"#FIELD",INDEX(Данные!$A$7:$CV$106,ROW()-19,MATCH($T$9,Данные!$A$6:$CV$6,0))))))</f>
        <v/>
      </c>
      <c r="AZ57" s="76" t="str">
        <f>IF($A57="","",IF($U$4&lt;&gt;"Да","",IF($U$9="","",IF(COUNTIF(Данные!$A$6:$CV$6,$U$9)=0,"#FIELD",INDEX(Данные!$A$7:$CV$106,ROW()-19,MATCH($U$9,Данные!$A$6:$CV$6,0))))))</f>
        <v/>
      </c>
      <c r="BA57" s="76" t="str">
        <f>IF($A57="","",IF($V$4&lt;&gt;"Да","",IF($V$9="","",IF(COUNTIF(Данные!$A$6:$CV$6,$V$9)=0,"#FIELD",INDEX(Данные!$A$7:$CV$106,ROW()-19,MATCH($V$9,Данные!$A$6:$CV$6,0))))))</f>
        <v/>
      </c>
      <c r="BB57" s="76" t="str">
        <f>IF($A57="","",IF($W$4&lt;&gt;"Да","",IF($W$9="","",IF(COUNTIF(Данные!$A$6:$CV$6,$W$9)=0,"#FIELD",INDEX(Данные!$A$7:$CV$106,ROW()-19,MATCH($W$9,Данные!$A$6:$CV$6,0))))))</f>
        <v/>
      </c>
      <c r="BC57" s="76" t="str">
        <f>IF($A57="","",IF($X$4&lt;&gt;"Да","",IF($X$9="","",IF(COUNTIF(Данные!$A$6:$CV$6,$X$9)=0,"#FIELD",INDEX(Данные!$A$7:$CV$106,ROW()-19,MATCH($X$9,Данные!$A$6:$CV$6,0))))))</f>
        <v/>
      </c>
      <c r="BD57" s="76" t="str">
        <f>IF($A57="","",IF($Y$4&lt;&gt;"Да","",IF($Y$9="","",IF(COUNTIF(Данные!$A$6:$CV$6,$Y$9)=0,"#FIELD",INDEX(Данные!$A$7:$CV$106,ROW()-19,MATCH($Y$9,Данные!$A$6:$CV$6,0))))))</f>
        <v/>
      </c>
      <c r="BE57" s="76" t="str">
        <f>IF($A57="","",IF($Z$4&lt;&gt;"Да","",IF($Z$9="","",IF(COUNTIF(Данные!$A$6:$CV$6,$Z$9)=0,"#FIELD",INDEX(Данные!$A$7:$CV$106,ROW()-19,MATCH($Z$9,Данные!$A$6:$CV$6,0))))))</f>
        <v/>
      </c>
      <c r="BF57" s="76" t="str">
        <f>IF($A57="","",IF($AA$4&lt;&gt;"Да","",IF($AA$9="","",IF(COUNTIF(Данные!$A$6:$CV$6,$AA$9)=0,"#FIELD",INDEX(Данные!$A$7:$CV$106,ROW()-19,MATCH($AA$9,Данные!$A$6:$CV$6,0))))))</f>
        <v/>
      </c>
      <c r="BG57" s="76" t="str">
        <f>IF($A57="","",IF($AB$4&lt;&gt;"Да","",IF($AB$9="","",IF(COUNTIF(Данные!$A$6:$CV$6,$AB$9)=0,"#FIELD",INDEX(Данные!$A$7:$CV$106,ROW()-19,MATCH($AB$9,Данные!$A$6:$CV$6,0))))))</f>
        <v/>
      </c>
      <c r="BH57" s="76" t="str">
        <f>IF($A57="","",IF($AC$4&lt;&gt;"Да","",IF($AC$9="","",IF(COUNTIF(Данные!$A$6:$CV$6,$AC$9)=0,"#FIELD",INDEX(Данные!$A$7:$CV$106,ROW()-19,MATCH($AC$9,Данные!$A$6:$CV$6,0))))))</f>
        <v/>
      </c>
      <c r="BI57" s="76" t="str">
        <f>IF($A57="","",IF($AD$4&lt;&gt;"Да","",IF($AD$9="","",IF(COUNTIF(Данные!$A$6:$CV$6,$AD$9)=0,"#FIELD",INDEX(Данные!$A$7:$CV$106,ROW()-19,MATCH($AD$9,Данные!$A$6:$CV$6,0))))))</f>
        <v/>
      </c>
      <c r="BJ57" s="76" t="str">
        <f>IF($A57="","",IF($AE$4&lt;&gt;"Да","",IF($AE$9="","",IF(COUNTIF(Данные!$A$6:$CV$6,$AE$9)=0,"#FIELD",INDEX(Данные!$A$7:$CV$106,ROW()-19,MATCH($AE$9,Данные!$A$6:$CV$6,0))))))</f>
        <v/>
      </c>
      <c r="BK57" s="76"/>
      <c r="BL57" s="76" t="str">
        <f>IF($A57="","",IF($B$4&lt;&gt;"Да","",IF($B$10="","",IF(COUNTIF(Данные!$A$6:$CV$6,$B$10)=0,"#FIELD",INDEX(Данные!$A$7:$CV$106,ROW()-19,MATCH($B$10,Данные!$A$6:$CV$6,0))))))</f>
        <v/>
      </c>
      <c r="BM57" s="76" t="str">
        <f>IF($A57="","",IF($C$4&lt;&gt;"Да","",IF($C$10="","",IF(COUNTIF(Данные!$A$6:$CV$6,$C$10)=0,"#FIELD",INDEX(Данные!$A$7:$CV$106,ROW()-19,MATCH($C$10,Данные!$A$6:$CV$6,0))))))</f>
        <v/>
      </c>
      <c r="BN57" s="76" t="str">
        <f>IF($A57="","",IF($D$4&lt;&gt;"Да","",IF($D$10="","",IF(COUNTIF(Данные!$A$6:$CV$6,$D$10)=0,"#FIELD",INDEX(Данные!$A$7:$CV$106,ROW()-19,MATCH($D$10,Данные!$A$6:$CV$6,0))))))</f>
        <v/>
      </c>
      <c r="BO57" s="76" t="str">
        <f>IF($A57="","",IF($E$4&lt;&gt;"Да","",IF($E$10="","",IF(COUNTIF(Данные!$A$6:$CV$6,$E$10)=0,"#FIELD",INDEX(Данные!$A$7:$CV$106,ROW()-19,MATCH($E$10,Данные!$A$6:$CV$6,0))))))</f>
        <v/>
      </c>
      <c r="BP57" s="76" t="str">
        <f>IF($A57="","",IF($F$4&lt;&gt;"Да","",IF($F$10="","",IF(COUNTIF(Данные!$A$6:$CV$6,$F$10)=0,"#FIELD",INDEX(Данные!$A$7:$CV$106,ROW()-19,MATCH($F$10,Данные!$A$6:$CV$6,0))))))</f>
        <v/>
      </c>
      <c r="BQ57" s="76" t="str">
        <f>IF($A57="","",IF($G$4&lt;&gt;"Да","",IF($G$10="","",IF(COUNTIF(Данные!$A$6:$CV$6,$G$10)=0,"#FIELD",INDEX(Данные!$A$7:$CV$106,ROW()-19,MATCH($G$10,Данные!$A$6:$CV$6,0))))))</f>
        <v/>
      </c>
      <c r="BR57" s="76" t="str">
        <f>IF($A57="","",IF($H$4&lt;&gt;"Да","",IF($H$10="","",IF(COUNTIF(Данные!$A$6:$CV$6,$H$10)=0,"#FIELD",INDEX(Данные!$A$7:$CV$106,ROW()-19,MATCH($H$10,Данные!$A$6:$CV$6,0))))))</f>
        <v/>
      </c>
      <c r="BS57" s="76" t="str">
        <f>IF($A57="","",IF($I$4&lt;&gt;"Да","",IF($I$10="","",IF(COUNTIF(Данные!$A$6:$CV$6,$I$10)=0,"#FIELD",INDEX(Данные!$A$7:$CV$106,ROW()-19,MATCH($I$10,Данные!$A$6:$CV$6,0))))))</f>
        <v/>
      </c>
      <c r="BT57" s="76" t="str">
        <f>IF($A57="","",IF($J$4&lt;&gt;"Да","",IF($J$10="","",IF(COUNTIF(Данные!$A$6:$CV$6,$J$10)=0,"#FIELD",INDEX(Данные!$A$7:$CV$106,ROW()-19,MATCH($J$10,Данные!$A$6:$CV$6,0))))))</f>
        <v/>
      </c>
      <c r="BU57" s="76" t="str">
        <f>IF($A57="","",IF($K$4&lt;&gt;"Да","",IF($K$10="","",IF(COUNTIF(Данные!$A$6:$CV$6,$K$10)=0,"#FIELD",INDEX(Данные!$A$7:$CV$106,ROW()-19,MATCH($K$10,Данные!$A$6:$CV$6,0))))))</f>
        <v/>
      </c>
      <c r="BV57" s="76" t="str">
        <f>IF($A57="","",IF($L$4&lt;&gt;"Да","",IF($L$10="","",IF(COUNTIF(Данные!$A$6:$CV$6,$L$10)=0,"#FIELD",INDEX(Данные!$A$7:$CV$106,ROW()-19,MATCH($L$10,Данные!$A$6:$CV$6,0))))))</f>
        <v/>
      </c>
      <c r="BW57" s="76" t="str">
        <f>IF($A57="","",IF($M$4&lt;&gt;"Да","",IF($M$10="","",IF(COUNTIF(Данные!$A$6:$CV$6,$M$10)=0,"#FIELD",INDEX(Данные!$A$7:$CV$106,ROW()-19,MATCH($M$10,Данные!$A$6:$CV$6,0))))))</f>
        <v/>
      </c>
      <c r="BX57" s="76" t="str">
        <f>IF($A57="","",IF($N$4&lt;&gt;"Да","",IF($N$10="","",IF(COUNTIF(Данные!$A$6:$CV$6,$N$10)=0,"#FIELD",INDEX(Данные!$A$7:$CV$106,ROW()-19,MATCH($N$10,Данные!$A$6:$CV$6,0))))))</f>
        <v/>
      </c>
      <c r="BY57" s="76" t="str">
        <f>IF($A57="","",IF($O$4&lt;&gt;"Да","",IF($O$10="","",IF(COUNTIF(Данные!$A$6:$CV$6,$O$10)=0,"#FIELD",INDEX(Данные!$A$7:$CV$106,ROW()-19,MATCH($O$10,Данные!$A$6:$CV$6,0))))))</f>
        <v/>
      </c>
      <c r="BZ57" s="76" t="str">
        <f>IF($A57="","",IF($P$4&lt;&gt;"Да","",IF($P$10="","",IF(COUNTIF(Данные!$A$6:$CV$6,$P$10)=0,"#FIELD",INDEX(Данные!$A$7:$CV$106,ROW()-19,MATCH($P$10,Данные!$A$6:$CV$6,0))))))</f>
        <v/>
      </c>
      <c r="CA57" s="76" t="str">
        <f>IF($A57="","",IF($Q$4&lt;&gt;"Да","",IF($Q$10="","",IF(COUNTIF(Данные!$A$6:$CV$6,$Q$10)=0,"#FIELD",INDEX(Данные!$A$7:$CV$106,ROW()-19,MATCH($Q$10,Данные!$A$6:$CV$6,0))))))</f>
        <v/>
      </c>
      <c r="CB57" s="76" t="str">
        <f>IF($A57="","",IF($R$4&lt;&gt;"Да","",IF($R$10="","",IF(COUNTIF(Данные!$A$6:$CV$6,$R$10)=0,"#FIELD",INDEX(Данные!$A$7:$CV$106,ROW()-19,MATCH($R$10,Данные!$A$6:$CV$6,0))))))</f>
        <v/>
      </c>
      <c r="CC57" s="76" t="str">
        <f>IF($A57="","",IF($S$4&lt;&gt;"Да","",IF($S$10="","",IF(COUNTIF(Данные!$A$6:$CV$6,$S$10)=0,"#FIELD",INDEX(Данные!$A$7:$CV$106,ROW()-19,MATCH($S$10,Данные!$A$6:$CV$6,0))))))</f>
        <v/>
      </c>
      <c r="CD57" s="76" t="str">
        <f>IF($A57="","",IF($T$4&lt;&gt;"Да","",IF($T$10="","",IF(COUNTIF(Данные!$A$6:$CV$6,$T$10)=0,"#FIELD",INDEX(Данные!$A$7:$CV$106,ROW()-19,MATCH($T$10,Данные!$A$6:$CV$6,0))))))</f>
        <v/>
      </c>
      <c r="CE57" s="76" t="str">
        <f>IF($A57="","",IF($U$4&lt;&gt;"Да","",IF($U$10="","",IF(COUNTIF(Данные!$A$6:$CV$6,$U$10)=0,"#FIELD",INDEX(Данные!$A$7:$CV$106,ROW()-19,MATCH($U$10,Данные!$A$6:$CV$6,0))))))</f>
        <v/>
      </c>
      <c r="CF57" s="76" t="str">
        <f>IF($A57="","",IF($V$4&lt;&gt;"Да","",IF($V$10="","",IF(COUNTIF(Данные!$A$6:$CV$6,$V$10)=0,"#FIELD",INDEX(Данные!$A$7:$CV$106,ROW()-19,MATCH($V$10,Данные!$A$6:$CV$6,0))))))</f>
        <v/>
      </c>
      <c r="CG57" s="76" t="str">
        <f>IF($A57="","",IF($W$4&lt;&gt;"Да","",IF($W$10="","",IF(COUNTIF(Данные!$A$6:$CV$6,$W$10)=0,"#FIELD",INDEX(Данные!$A$7:$CV$106,ROW()-19,MATCH($W$10,Данные!$A$6:$CV$6,0))))))</f>
        <v/>
      </c>
      <c r="CH57" s="76" t="str">
        <f>IF($A57="","",IF($X$4&lt;&gt;"Да","",IF($X$10="","",IF(COUNTIF(Данные!$A$6:$CV$6,$X$10)=0,"#FIELD",INDEX(Данные!$A$7:$CV$106,ROW()-19,MATCH($X$10,Данные!$A$6:$CV$6,0))))))</f>
        <v/>
      </c>
      <c r="CI57" s="76" t="str">
        <f>IF($A57="","",IF($Y$4&lt;&gt;"Да","",IF($Y$10="","",IF(COUNTIF(Данные!$A$6:$CV$6,$Y$10)=0,"#FIELD",INDEX(Данные!$A$7:$CV$106,ROW()-19,MATCH($Y$10,Данные!$A$6:$CV$6,0))))))</f>
        <v/>
      </c>
      <c r="CJ57" s="76" t="str">
        <f>IF($A57="","",IF($Z$4&lt;&gt;"Да","",IF($Z$10="","",IF(COUNTIF(Данные!$A$6:$CV$6,$Z$10)=0,"#FIELD",INDEX(Данные!$A$7:$CV$106,ROW()-19,MATCH($Z$10,Данные!$A$6:$CV$6,0))))))</f>
        <v/>
      </c>
      <c r="CK57" s="76" t="str">
        <f>IF($A57="","",IF($AA$4&lt;&gt;"Да","",IF($AA$10="","",IF(COUNTIF(Данные!$A$6:$CV$6,$AA$10)=0,"#FIELD",INDEX(Данные!$A$7:$CV$106,ROW()-19,MATCH($AA$10,Данные!$A$6:$CV$6,0))))))</f>
        <v/>
      </c>
      <c r="CL57" s="76" t="str">
        <f>IF($A57="","",IF($AB$4&lt;&gt;"Да","",IF($AB$10="","",IF(COUNTIF(Данные!$A$6:$CV$6,$AB$10)=0,"#FIELD",INDEX(Данные!$A$7:$CV$106,ROW()-19,MATCH($AB$10,Данные!$A$6:$CV$6,0))))))</f>
        <v/>
      </c>
      <c r="CM57" s="76" t="str">
        <f>IF($A57="","",IF($AC$4&lt;&gt;"Да","",IF($AC$10="","",IF(COUNTIF(Данные!$A$6:$CV$6,$AC$10)=0,"#FIELD",INDEX(Данные!$A$7:$CV$106,ROW()-19,MATCH($AC$10,Данные!$A$6:$CV$6,0))))))</f>
        <v/>
      </c>
      <c r="CN57" s="76" t="str">
        <f>IF($A57="","",IF($AD$4&lt;&gt;"Да","",IF($AD$10="","",IF(COUNTIF(Данные!$A$6:$CV$6,$AD$10)=0,"#FIELD",INDEX(Данные!$A$7:$CV$106,ROW()-19,MATCH($AD$10,Данные!$A$6:$CV$6,0))))))</f>
        <v/>
      </c>
      <c r="CO57" s="77" t="str">
        <f>IF($A57="","",IF($AE$4&lt;&gt;"Да","",IF($AE$10="","",IF(COUNTIF(Данные!$A$6:$CV$6,$AE$10)=0,"#FIELD",INDEX(Данные!$A$7:$CV$106,ROW()-19,MATCH($AE$10,Данные!$A$6:$CV$6,0))))))</f>
        <v/>
      </c>
    </row>
    <row r="58" spans="1:93">
      <c r="A58" s="24" t="str">
        <f>IF(Данные!A45="","",Данные!A45)</f>
        <v/>
      </c>
      <c r="B58" s="19" t="str">
        <f>IF($A58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58="#FIELD",AG58="",AND(OR($B$8="CHANGE_PCT_GE",$B$8="CHANGE_ABS_GE",$B$8="COUNT_FLAG_RULE",$B$8="AND_YES",$B$8="OR_YES"),OR(BL58="#FIELD",BL58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58)))),IF($B$18="LOW_MU",MAX(Настройки!$B$14,$B$16),IF($B$18="NEUTRAL",Настройки!$B$15,IF($B$18="IGNORE","IGNORE",IF(OR(AG58="#FIELD",BL58="#FIELD"),"Поле не найдено","Недостаточно данных")))),IF($B$8="SIGMOID_INC",MAX(Настройки!$B$14,$B$16+($B$17-$B$16)/(1+EXP(-$B$12*(IF(ISNUMBER(AG58),AG58,0)-$B$11)))),IF($B$8="SIGMOID_DEC",MAX(Настройки!$B$14,$B$16+($B$17-$B$16)/(1+EXP($B$12*(IF(ISNUMBER(AG58),AG58,0)-$B$11)))),IF($B$8="TOP_PERCENT",IF((COUNTIF(INDEX(Данные!$A$7:$CV$106,0,MATCH($B$9,Данные!$A$6:$CV$6,0)),"&gt;"&amp;IF(ISNUMBER(AG58),AG58,0))+COUNTIFS(INDEX(Данные!$A$7:$CV$106,0,MATCH($B$9,Данные!$A$6:$CV$6,0)),IF(ISNUMBER(AG58),AG58,0),Данные!$A$7:$A$106,"&lt;"&amp;$A58)+1)/COUNT(INDEX(Данные!$A$7:$CV$106,0,MATCH($B$9,Данные!$A$6:$CV$6,0)))&lt;=$B$11,$B$14,$B$15),IF($B$8="MANUAL_MU",MAX(Настройки!$B$14,MIN(1,IF(ISNUMBER(AG58),AG58,0))),IF($B$8="COUNT_FLAG_RULE",IF(IF(ISNUMBER(AG58),AG58,0)&lt;=$B$11,$B$14,IF(IF(ISNUMBER(AG58),AG58,0)&gt;=$B$12,$B$15,IF(OR(LOWER(LEFT(BL58&amp;"",2))="да",BL58=1),$B$13,$B$15))),IF(OR(AND($B$8="YES_NO",OR(LOWER(LEFT(AG58&amp;"",2))="да",AG58=1)),AND($B$8="THRESHOLD_GE",IF(ISNUMBER(AG58),AG58,0)&gt;=$B$11),AND($B$8="THRESHOLD_GT",IF(ISNUMBER(AG58),AG58,0)&gt;$B$11),AND($B$8="THRESHOLD_LE",IF(ISNUMBER(AG58),AG58,0)&lt;=$B$11),AND($B$8="THRESHOLD_LT",IF(ISNUMBER(AG58),AG58,0)&lt;$B$11),AND($B$8="CHANGE_PCT_GE",IF(IF(ISNUMBER(BL58),BL58,0)=0,IF(ISNUMBER(AG58),AG58,0)&gt;0,(IF(ISNUMBER(AG58),AG58,0)-IF(ISNUMBER(BL58),BL58,0))/ABS(IF(ISNUMBER(BL58),BL58,0))&gt;=$B$11)),AND($B$8="CHANGE_ABS_GE",ABS(IF(ISNUMBER(AG58),AG58,0)-IF(ISNUMBER(BL58),BL58,0))&gt;=$B$11),AND($B$8="COUNT_LT",IF(ISNUMBER(AG58),AG58,0)&lt;$B$11),AND($B$8="COUNT_LE",IF(ISNUMBER(AG58),AG58,0)&lt;=$B$11),AND($B$8="AND_YES",OR(LOWER(LEFT(AG58&amp;"",2))="да",AG58=1),OR(LOWER(LEFT(BL58&amp;"",2))="да",BL58=1)),AND($B$8="OR_YES",OR(OR(LOWER(LEFT(AG58&amp;"",2))="да",AG58=1),OR(LOWER(LEFT(BL58&amp;"",2))="да",BL58=1)))),$B$14,$B$15))))))))))</f>
        <v/>
      </c>
      <c r="C58" s="19" t="str">
        <f>IF($A58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58="#FIELD",AH58="",AND(OR($C$8="CHANGE_PCT_GE",$C$8="CHANGE_ABS_GE",$C$8="COUNT_FLAG_RULE",$C$8="AND_YES",$C$8="OR_YES"),OR(BM58="#FIELD",BM58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58)))),IF($C$18="LOW_MU",MAX(Настройки!$B$14,$C$16),IF($C$18="NEUTRAL",Настройки!$B$15,IF($C$18="IGNORE","IGNORE",IF(OR(AH58="#FIELD",BM58="#FIELD"),"Поле не найдено","Недостаточно данных")))),IF($C$8="SIGMOID_INC",MAX(Настройки!$B$14,$C$16+($C$17-$C$16)/(1+EXP(-$C$12*(IF(ISNUMBER(AH58),AH58,0)-$C$11)))),IF($C$8="SIGMOID_DEC",MAX(Настройки!$B$14,$C$16+($C$17-$C$16)/(1+EXP($C$12*(IF(ISNUMBER(AH58),AH58,0)-$C$11)))),IF($C$8="TOP_PERCENT",IF((COUNTIF(INDEX(Данные!$A$7:$CV$106,0,MATCH($C$9,Данные!$A$6:$CV$6,0)),"&gt;"&amp;IF(ISNUMBER(AH58),AH58,0))+COUNTIFS(INDEX(Данные!$A$7:$CV$106,0,MATCH($C$9,Данные!$A$6:$CV$6,0)),IF(ISNUMBER(AH58),AH58,0),Данные!$A$7:$A$106,"&lt;"&amp;$A58)+1)/COUNT(INDEX(Данные!$A$7:$CV$106,0,MATCH($C$9,Данные!$A$6:$CV$6,0)))&lt;=$C$11,$C$14,$C$15),IF($C$8="MANUAL_MU",MAX(Настройки!$B$14,MIN(1,IF(ISNUMBER(AH58),AH58,0))),IF($C$8="COUNT_FLAG_RULE",IF(IF(ISNUMBER(AH58),AH58,0)&lt;=$C$11,$C$14,IF(IF(ISNUMBER(AH58),AH58,0)&gt;=$C$12,$C$15,IF(OR(LOWER(LEFT(BM58&amp;"",2))="да",BM58=1),$C$13,$C$15))),IF(OR(AND($C$8="YES_NO",OR(LOWER(LEFT(AH58&amp;"",2))="да",AH58=1)),AND($C$8="THRESHOLD_GE",IF(ISNUMBER(AH58),AH58,0)&gt;=$C$11),AND($C$8="THRESHOLD_GT",IF(ISNUMBER(AH58),AH58,0)&gt;$C$11),AND($C$8="THRESHOLD_LE",IF(ISNUMBER(AH58),AH58,0)&lt;=$C$11),AND($C$8="THRESHOLD_LT",IF(ISNUMBER(AH58),AH58,0)&lt;$C$11),AND($C$8="CHANGE_PCT_GE",IF(IF(ISNUMBER(BM58),BM58,0)=0,IF(ISNUMBER(AH58),AH58,0)&gt;0,(IF(ISNUMBER(AH58),AH58,0)-IF(ISNUMBER(BM58),BM58,0))/ABS(IF(ISNUMBER(BM58),BM58,0))&gt;=$C$11)),AND($C$8="CHANGE_ABS_GE",ABS(IF(ISNUMBER(AH58),AH58,0)-IF(ISNUMBER(BM58),BM58,0))&gt;=$C$11),AND($C$8="COUNT_LT",IF(ISNUMBER(AH58),AH58,0)&lt;$C$11),AND($C$8="COUNT_LE",IF(ISNUMBER(AH58),AH58,0)&lt;=$C$11),AND($C$8="AND_YES",OR(LOWER(LEFT(AH58&amp;"",2))="да",AH58=1),OR(LOWER(LEFT(BM58&amp;"",2))="да",BM58=1)),AND($C$8="OR_YES",OR(OR(LOWER(LEFT(AH58&amp;"",2))="да",AH58=1),OR(LOWER(LEFT(BM58&amp;"",2))="да",BM58=1)))),$C$14,$C$15))))))))))</f>
        <v/>
      </c>
      <c r="D58" s="19" t="str">
        <f>IF($A58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58="#FIELD",AI58="",AND(OR($D$8="CHANGE_PCT_GE",$D$8="CHANGE_ABS_GE",$D$8="COUNT_FLAG_RULE",$D$8="AND_YES",$D$8="OR_YES"),OR(BN58="#FIELD",BN58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58)))),IF($D$18="LOW_MU",MAX(Настройки!$B$14,$D$16),IF($D$18="NEUTRAL",Настройки!$B$15,IF($D$18="IGNORE","IGNORE",IF(OR(AI58="#FIELD",BN58="#FIELD"),"Поле не найдено","Недостаточно данных")))),IF($D$8="SIGMOID_INC",MAX(Настройки!$B$14,$D$16+($D$17-$D$16)/(1+EXP(-$D$12*(IF(ISNUMBER(AI58),AI58,0)-$D$11)))),IF($D$8="SIGMOID_DEC",MAX(Настройки!$B$14,$D$16+($D$17-$D$16)/(1+EXP($D$12*(IF(ISNUMBER(AI58),AI58,0)-$D$11)))),IF($D$8="TOP_PERCENT",IF((COUNTIF(INDEX(Данные!$A$7:$CV$106,0,MATCH($D$9,Данные!$A$6:$CV$6,0)),"&gt;"&amp;IF(ISNUMBER(AI58),AI58,0))+COUNTIFS(INDEX(Данные!$A$7:$CV$106,0,MATCH($D$9,Данные!$A$6:$CV$6,0)),IF(ISNUMBER(AI58),AI58,0),Данные!$A$7:$A$106,"&lt;"&amp;$A58)+1)/COUNT(INDEX(Данные!$A$7:$CV$106,0,MATCH($D$9,Данные!$A$6:$CV$6,0)))&lt;=$D$11,$D$14,$D$15),IF($D$8="MANUAL_MU",MAX(Настройки!$B$14,MIN(1,IF(ISNUMBER(AI58),AI58,0))),IF($D$8="COUNT_FLAG_RULE",IF(IF(ISNUMBER(AI58),AI58,0)&lt;=$D$11,$D$14,IF(IF(ISNUMBER(AI58),AI58,0)&gt;=$D$12,$D$15,IF(OR(LOWER(LEFT(BN58&amp;"",2))="да",BN58=1),$D$13,$D$15))),IF(OR(AND($D$8="YES_NO",OR(LOWER(LEFT(AI58&amp;"",2))="да",AI58=1)),AND($D$8="THRESHOLD_GE",IF(ISNUMBER(AI58),AI58,0)&gt;=$D$11),AND($D$8="THRESHOLD_GT",IF(ISNUMBER(AI58),AI58,0)&gt;$D$11),AND($D$8="THRESHOLD_LE",IF(ISNUMBER(AI58),AI58,0)&lt;=$D$11),AND($D$8="THRESHOLD_LT",IF(ISNUMBER(AI58),AI58,0)&lt;$D$11),AND($D$8="CHANGE_PCT_GE",IF(IF(ISNUMBER(BN58),BN58,0)=0,IF(ISNUMBER(AI58),AI58,0)&gt;0,(IF(ISNUMBER(AI58),AI58,0)-IF(ISNUMBER(BN58),BN58,0))/ABS(IF(ISNUMBER(BN58),BN58,0))&gt;=$D$11)),AND($D$8="CHANGE_ABS_GE",ABS(IF(ISNUMBER(AI58),AI58,0)-IF(ISNUMBER(BN58),BN58,0))&gt;=$D$11),AND($D$8="COUNT_LT",IF(ISNUMBER(AI58),AI58,0)&lt;$D$11),AND($D$8="COUNT_LE",IF(ISNUMBER(AI58),AI58,0)&lt;=$D$11),AND($D$8="AND_YES",OR(LOWER(LEFT(AI58&amp;"",2))="да",AI58=1),OR(LOWER(LEFT(BN58&amp;"",2))="да",BN58=1)),AND($D$8="OR_YES",OR(OR(LOWER(LEFT(AI58&amp;"",2))="да",AI58=1),OR(LOWER(LEFT(BN58&amp;"",2))="да",BN58=1)))),$D$14,$D$15))))))))))</f>
        <v/>
      </c>
      <c r="E58" s="19" t="str">
        <f>IF($A58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58="#FIELD",AJ58="",AND(OR($E$8="CHANGE_PCT_GE",$E$8="CHANGE_ABS_GE",$E$8="COUNT_FLAG_RULE",$E$8="AND_YES",$E$8="OR_YES"),OR(BO58="#FIELD",BO58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58)))),IF($E$18="LOW_MU",MAX(Настройки!$B$14,$E$16),IF($E$18="NEUTRAL",Настройки!$B$15,IF($E$18="IGNORE","IGNORE",IF(OR(AJ58="#FIELD",BO58="#FIELD"),"Поле не найдено","Недостаточно данных")))),IF($E$8="SIGMOID_INC",MAX(Настройки!$B$14,$E$16+($E$17-$E$16)/(1+EXP(-$E$12*(IF(ISNUMBER(AJ58),AJ58,0)-$E$11)))),IF($E$8="SIGMOID_DEC",MAX(Настройки!$B$14,$E$16+($E$17-$E$16)/(1+EXP($E$12*(IF(ISNUMBER(AJ58),AJ58,0)-$E$11)))),IF($E$8="TOP_PERCENT",IF((COUNTIF(INDEX(Данные!$A$7:$CV$106,0,MATCH($E$9,Данные!$A$6:$CV$6,0)),"&gt;"&amp;IF(ISNUMBER(AJ58),AJ58,0))+COUNTIFS(INDEX(Данные!$A$7:$CV$106,0,MATCH($E$9,Данные!$A$6:$CV$6,0)),IF(ISNUMBER(AJ58),AJ58,0),Данные!$A$7:$A$106,"&lt;"&amp;$A58)+1)/COUNT(INDEX(Данные!$A$7:$CV$106,0,MATCH($E$9,Данные!$A$6:$CV$6,0)))&lt;=$E$11,$E$14,$E$15),IF($E$8="MANUAL_MU",MAX(Настройки!$B$14,MIN(1,IF(ISNUMBER(AJ58),AJ58,0))),IF($E$8="COUNT_FLAG_RULE",IF(IF(ISNUMBER(AJ58),AJ58,0)&lt;=$E$11,$E$14,IF(IF(ISNUMBER(AJ58),AJ58,0)&gt;=$E$12,$E$15,IF(OR(LOWER(LEFT(BO58&amp;"",2))="да",BO58=1),$E$13,$E$15))),IF(OR(AND($E$8="YES_NO",OR(LOWER(LEFT(AJ58&amp;"",2))="да",AJ58=1)),AND($E$8="THRESHOLD_GE",IF(ISNUMBER(AJ58),AJ58,0)&gt;=$E$11),AND($E$8="THRESHOLD_GT",IF(ISNUMBER(AJ58),AJ58,0)&gt;$E$11),AND($E$8="THRESHOLD_LE",IF(ISNUMBER(AJ58),AJ58,0)&lt;=$E$11),AND($E$8="THRESHOLD_LT",IF(ISNUMBER(AJ58),AJ58,0)&lt;$E$11),AND($E$8="CHANGE_PCT_GE",IF(IF(ISNUMBER(BO58),BO58,0)=0,IF(ISNUMBER(AJ58),AJ58,0)&gt;0,(IF(ISNUMBER(AJ58),AJ58,0)-IF(ISNUMBER(BO58),BO58,0))/ABS(IF(ISNUMBER(BO58),BO58,0))&gt;=$E$11)),AND($E$8="CHANGE_ABS_GE",ABS(IF(ISNUMBER(AJ58),AJ58,0)-IF(ISNUMBER(BO58),BO58,0))&gt;=$E$11),AND($E$8="COUNT_LT",IF(ISNUMBER(AJ58),AJ58,0)&lt;$E$11),AND($E$8="COUNT_LE",IF(ISNUMBER(AJ58),AJ58,0)&lt;=$E$11),AND($E$8="AND_YES",OR(LOWER(LEFT(AJ58&amp;"",2))="да",AJ58=1),OR(LOWER(LEFT(BO58&amp;"",2))="да",BO58=1)),AND($E$8="OR_YES",OR(OR(LOWER(LEFT(AJ58&amp;"",2))="да",AJ58=1),OR(LOWER(LEFT(BO58&amp;"",2))="да",BO58=1)))),$E$14,$E$15))))))))))</f>
        <v/>
      </c>
      <c r="F58" s="19" t="str">
        <f>IF($A58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58="#FIELD",AK58="",AND(OR($F$8="CHANGE_PCT_GE",$F$8="CHANGE_ABS_GE",$F$8="COUNT_FLAG_RULE",$F$8="AND_YES",$F$8="OR_YES"),OR(BP58="#FIELD",BP58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58)))),IF($F$18="LOW_MU",MAX(Настройки!$B$14,$F$16),IF($F$18="NEUTRAL",Настройки!$B$15,IF($F$18="IGNORE","IGNORE",IF(OR(AK58="#FIELD",BP58="#FIELD"),"Поле не найдено","Недостаточно данных")))),IF($F$8="SIGMOID_INC",MAX(Настройки!$B$14,$F$16+($F$17-$F$16)/(1+EXP(-$F$12*(IF(ISNUMBER(AK58),AK58,0)-$F$11)))),IF($F$8="SIGMOID_DEC",MAX(Настройки!$B$14,$F$16+($F$17-$F$16)/(1+EXP($F$12*(IF(ISNUMBER(AK58),AK58,0)-$F$11)))),IF($F$8="TOP_PERCENT",IF((COUNTIF(INDEX(Данные!$A$7:$CV$106,0,MATCH($F$9,Данные!$A$6:$CV$6,0)),"&gt;"&amp;IF(ISNUMBER(AK58),AK58,0))+COUNTIFS(INDEX(Данные!$A$7:$CV$106,0,MATCH($F$9,Данные!$A$6:$CV$6,0)),IF(ISNUMBER(AK58),AK58,0),Данные!$A$7:$A$106,"&lt;"&amp;$A58)+1)/COUNT(INDEX(Данные!$A$7:$CV$106,0,MATCH($F$9,Данные!$A$6:$CV$6,0)))&lt;=$F$11,$F$14,$F$15),IF($F$8="MANUAL_MU",MAX(Настройки!$B$14,MIN(1,IF(ISNUMBER(AK58),AK58,0))),IF($F$8="COUNT_FLAG_RULE",IF(IF(ISNUMBER(AK58),AK58,0)&lt;=$F$11,$F$14,IF(IF(ISNUMBER(AK58),AK58,0)&gt;=$F$12,$F$15,IF(OR(LOWER(LEFT(BP58&amp;"",2))="да",BP58=1),$F$13,$F$15))),IF(OR(AND($F$8="YES_NO",OR(LOWER(LEFT(AK58&amp;"",2))="да",AK58=1)),AND($F$8="THRESHOLD_GE",IF(ISNUMBER(AK58),AK58,0)&gt;=$F$11),AND($F$8="THRESHOLD_GT",IF(ISNUMBER(AK58),AK58,0)&gt;$F$11),AND($F$8="THRESHOLD_LE",IF(ISNUMBER(AK58),AK58,0)&lt;=$F$11),AND($F$8="THRESHOLD_LT",IF(ISNUMBER(AK58),AK58,0)&lt;$F$11),AND($F$8="CHANGE_PCT_GE",IF(IF(ISNUMBER(BP58),BP58,0)=0,IF(ISNUMBER(AK58),AK58,0)&gt;0,(IF(ISNUMBER(AK58),AK58,0)-IF(ISNUMBER(BP58),BP58,0))/ABS(IF(ISNUMBER(BP58),BP58,0))&gt;=$F$11)),AND($F$8="CHANGE_ABS_GE",ABS(IF(ISNUMBER(AK58),AK58,0)-IF(ISNUMBER(BP58),BP58,0))&gt;=$F$11),AND($F$8="COUNT_LT",IF(ISNUMBER(AK58),AK58,0)&lt;$F$11),AND($F$8="COUNT_LE",IF(ISNUMBER(AK58),AK58,0)&lt;=$F$11),AND($F$8="AND_YES",OR(LOWER(LEFT(AK58&amp;"",2))="да",AK58=1),OR(LOWER(LEFT(BP58&amp;"",2))="да",BP58=1)),AND($F$8="OR_YES",OR(OR(LOWER(LEFT(AK58&amp;"",2))="да",AK58=1),OR(LOWER(LEFT(BP58&amp;"",2))="да",BP58=1)))),$F$14,$F$15))))))))))</f>
        <v/>
      </c>
      <c r="G58" s="19" t="str">
        <f>IF($A58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58="#FIELD",AL58="",AND(OR($G$8="CHANGE_PCT_GE",$G$8="CHANGE_ABS_GE",$G$8="COUNT_FLAG_RULE",$G$8="AND_YES",$G$8="OR_YES"),OR(BQ58="#FIELD",BQ58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58)))),IF($G$18="LOW_MU",MAX(Настройки!$B$14,$G$16),IF($G$18="NEUTRAL",Настройки!$B$15,IF($G$18="IGNORE","IGNORE",IF(OR(AL58="#FIELD",BQ58="#FIELD"),"Поле не найдено","Недостаточно данных")))),IF($G$8="SIGMOID_INC",MAX(Настройки!$B$14,$G$16+($G$17-$G$16)/(1+EXP(-$G$12*(IF(ISNUMBER(AL58),AL58,0)-$G$11)))),IF($G$8="SIGMOID_DEC",MAX(Настройки!$B$14,$G$16+($G$17-$G$16)/(1+EXP($G$12*(IF(ISNUMBER(AL58),AL58,0)-$G$11)))),IF($G$8="TOP_PERCENT",IF((COUNTIF(INDEX(Данные!$A$7:$CV$106,0,MATCH($G$9,Данные!$A$6:$CV$6,0)),"&gt;"&amp;IF(ISNUMBER(AL58),AL58,0))+COUNTIFS(INDEX(Данные!$A$7:$CV$106,0,MATCH($G$9,Данные!$A$6:$CV$6,0)),IF(ISNUMBER(AL58),AL58,0),Данные!$A$7:$A$106,"&lt;"&amp;$A58)+1)/COUNT(INDEX(Данные!$A$7:$CV$106,0,MATCH($G$9,Данные!$A$6:$CV$6,0)))&lt;=$G$11,$G$14,$G$15),IF($G$8="MANUAL_MU",MAX(Настройки!$B$14,MIN(1,IF(ISNUMBER(AL58),AL58,0))),IF($G$8="COUNT_FLAG_RULE",IF(IF(ISNUMBER(AL58),AL58,0)&lt;=$G$11,$G$14,IF(IF(ISNUMBER(AL58),AL58,0)&gt;=$G$12,$G$15,IF(OR(LOWER(LEFT(BQ58&amp;"",2))="да",BQ58=1),$G$13,$G$15))),IF(OR(AND($G$8="YES_NO",OR(LOWER(LEFT(AL58&amp;"",2))="да",AL58=1)),AND($G$8="THRESHOLD_GE",IF(ISNUMBER(AL58),AL58,0)&gt;=$G$11),AND($G$8="THRESHOLD_GT",IF(ISNUMBER(AL58),AL58,0)&gt;$G$11),AND($G$8="THRESHOLD_LE",IF(ISNUMBER(AL58),AL58,0)&lt;=$G$11),AND($G$8="THRESHOLD_LT",IF(ISNUMBER(AL58),AL58,0)&lt;$G$11),AND($G$8="CHANGE_PCT_GE",IF(IF(ISNUMBER(BQ58),BQ58,0)=0,IF(ISNUMBER(AL58),AL58,0)&gt;0,(IF(ISNUMBER(AL58),AL58,0)-IF(ISNUMBER(BQ58),BQ58,0))/ABS(IF(ISNUMBER(BQ58),BQ58,0))&gt;=$G$11)),AND($G$8="CHANGE_ABS_GE",ABS(IF(ISNUMBER(AL58),AL58,0)-IF(ISNUMBER(BQ58),BQ58,0))&gt;=$G$11),AND($G$8="COUNT_LT",IF(ISNUMBER(AL58),AL58,0)&lt;$G$11),AND($G$8="COUNT_LE",IF(ISNUMBER(AL58),AL58,0)&lt;=$G$11),AND($G$8="AND_YES",OR(LOWER(LEFT(AL58&amp;"",2))="да",AL58=1),OR(LOWER(LEFT(BQ58&amp;"",2))="да",BQ58=1)),AND($G$8="OR_YES",OR(OR(LOWER(LEFT(AL58&amp;"",2))="да",AL58=1),OR(LOWER(LEFT(BQ58&amp;"",2))="да",BQ58=1)))),$G$14,$G$15))))))))))</f>
        <v/>
      </c>
      <c r="H58" s="19" t="str">
        <f>IF($A58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58="#FIELD",AM58="",AND(OR($H$8="CHANGE_PCT_GE",$H$8="CHANGE_ABS_GE",$H$8="COUNT_FLAG_RULE",$H$8="AND_YES",$H$8="OR_YES"),OR(BR58="#FIELD",BR58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58)))),IF($H$18="LOW_MU",MAX(Настройки!$B$14,$H$16),IF($H$18="NEUTRAL",Настройки!$B$15,IF($H$18="IGNORE","IGNORE",IF(OR(AM58="#FIELD",BR58="#FIELD"),"Поле не найдено","Недостаточно данных")))),IF($H$8="SIGMOID_INC",MAX(Настройки!$B$14,$H$16+($H$17-$H$16)/(1+EXP(-$H$12*(IF(ISNUMBER(AM58),AM58,0)-$H$11)))),IF($H$8="SIGMOID_DEC",MAX(Настройки!$B$14,$H$16+($H$17-$H$16)/(1+EXP($H$12*(IF(ISNUMBER(AM58),AM58,0)-$H$11)))),IF($H$8="TOP_PERCENT",IF((COUNTIF(INDEX(Данные!$A$7:$CV$106,0,MATCH($H$9,Данные!$A$6:$CV$6,0)),"&gt;"&amp;IF(ISNUMBER(AM58),AM58,0))+COUNTIFS(INDEX(Данные!$A$7:$CV$106,0,MATCH($H$9,Данные!$A$6:$CV$6,0)),IF(ISNUMBER(AM58),AM58,0),Данные!$A$7:$A$106,"&lt;"&amp;$A58)+1)/COUNT(INDEX(Данные!$A$7:$CV$106,0,MATCH($H$9,Данные!$A$6:$CV$6,0)))&lt;=$H$11,$H$14,$H$15),IF($H$8="MANUAL_MU",MAX(Настройки!$B$14,MIN(1,IF(ISNUMBER(AM58),AM58,0))),IF($H$8="COUNT_FLAG_RULE",IF(IF(ISNUMBER(AM58),AM58,0)&lt;=$H$11,$H$14,IF(IF(ISNUMBER(AM58),AM58,0)&gt;=$H$12,$H$15,IF(OR(LOWER(LEFT(BR58&amp;"",2))="да",BR58=1),$H$13,$H$15))),IF(OR(AND($H$8="YES_NO",OR(LOWER(LEFT(AM58&amp;"",2))="да",AM58=1)),AND($H$8="THRESHOLD_GE",IF(ISNUMBER(AM58),AM58,0)&gt;=$H$11),AND($H$8="THRESHOLD_GT",IF(ISNUMBER(AM58),AM58,0)&gt;$H$11),AND($H$8="THRESHOLD_LE",IF(ISNUMBER(AM58),AM58,0)&lt;=$H$11),AND($H$8="THRESHOLD_LT",IF(ISNUMBER(AM58),AM58,0)&lt;$H$11),AND($H$8="CHANGE_PCT_GE",IF(IF(ISNUMBER(BR58),BR58,0)=0,IF(ISNUMBER(AM58),AM58,0)&gt;0,(IF(ISNUMBER(AM58),AM58,0)-IF(ISNUMBER(BR58),BR58,0))/ABS(IF(ISNUMBER(BR58),BR58,0))&gt;=$H$11)),AND($H$8="CHANGE_ABS_GE",ABS(IF(ISNUMBER(AM58),AM58,0)-IF(ISNUMBER(BR58),BR58,0))&gt;=$H$11),AND($H$8="COUNT_LT",IF(ISNUMBER(AM58),AM58,0)&lt;$H$11),AND($H$8="COUNT_LE",IF(ISNUMBER(AM58),AM58,0)&lt;=$H$11),AND($H$8="AND_YES",OR(LOWER(LEFT(AM58&amp;"",2))="да",AM58=1),OR(LOWER(LEFT(BR58&amp;"",2))="да",BR58=1)),AND($H$8="OR_YES",OR(OR(LOWER(LEFT(AM58&amp;"",2))="да",AM58=1),OR(LOWER(LEFT(BR58&amp;"",2))="да",BR58=1)))),$H$14,$H$15))))))))))</f>
        <v/>
      </c>
      <c r="I58" s="19" t="str">
        <f>IF($A58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58="#FIELD",AN58="",AND(OR($I$8="CHANGE_PCT_GE",$I$8="CHANGE_ABS_GE",$I$8="COUNT_FLAG_RULE",$I$8="AND_YES",$I$8="OR_YES"),OR(BS58="#FIELD",BS58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58)))),IF($I$18="LOW_MU",MAX(Настройки!$B$14,$I$16),IF($I$18="NEUTRAL",Настройки!$B$15,IF($I$18="IGNORE","IGNORE",IF(OR(AN58="#FIELD",BS58="#FIELD"),"Поле не найдено","Недостаточно данных")))),IF($I$8="SIGMOID_INC",MAX(Настройки!$B$14,$I$16+($I$17-$I$16)/(1+EXP(-$I$12*(IF(ISNUMBER(AN58),AN58,0)-$I$11)))),IF($I$8="SIGMOID_DEC",MAX(Настройки!$B$14,$I$16+($I$17-$I$16)/(1+EXP($I$12*(IF(ISNUMBER(AN58),AN58,0)-$I$11)))),IF($I$8="TOP_PERCENT",IF((COUNTIF(INDEX(Данные!$A$7:$CV$106,0,MATCH($I$9,Данные!$A$6:$CV$6,0)),"&gt;"&amp;IF(ISNUMBER(AN58),AN58,0))+COUNTIFS(INDEX(Данные!$A$7:$CV$106,0,MATCH($I$9,Данные!$A$6:$CV$6,0)),IF(ISNUMBER(AN58),AN58,0),Данные!$A$7:$A$106,"&lt;"&amp;$A58)+1)/COUNT(INDEX(Данные!$A$7:$CV$106,0,MATCH($I$9,Данные!$A$6:$CV$6,0)))&lt;=$I$11,$I$14,$I$15),IF($I$8="MANUAL_MU",MAX(Настройки!$B$14,MIN(1,IF(ISNUMBER(AN58),AN58,0))),IF($I$8="COUNT_FLAG_RULE",IF(IF(ISNUMBER(AN58),AN58,0)&lt;=$I$11,$I$14,IF(IF(ISNUMBER(AN58),AN58,0)&gt;=$I$12,$I$15,IF(OR(LOWER(LEFT(BS58&amp;"",2))="да",BS58=1),$I$13,$I$15))),IF(OR(AND($I$8="YES_NO",OR(LOWER(LEFT(AN58&amp;"",2))="да",AN58=1)),AND($I$8="THRESHOLD_GE",IF(ISNUMBER(AN58),AN58,0)&gt;=$I$11),AND($I$8="THRESHOLD_GT",IF(ISNUMBER(AN58),AN58,0)&gt;$I$11),AND($I$8="THRESHOLD_LE",IF(ISNUMBER(AN58),AN58,0)&lt;=$I$11),AND($I$8="THRESHOLD_LT",IF(ISNUMBER(AN58),AN58,0)&lt;$I$11),AND($I$8="CHANGE_PCT_GE",IF(IF(ISNUMBER(BS58),BS58,0)=0,IF(ISNUMBER(AN58),AN58,0)&gt;0,(IF(ISNUMBER(AN58),AN58,0)-IF(ISNUMBER(BS58),BS58,0))/ABS(IF(ISNUMBER(BS58),BS58,0))&gt;=$I$11)),AND($I$8="CHANGE_ABS_GE",ABS(IF(ISNUMBER(AN58),AN58,0)-IF(ISNUMBER(BS58),BS58,0))&gt;=$I$11),AND($I$8="COUNT_LT",IF(ISNUMBER(AN58),AN58,0)&lt;$I$11),AND($I$8="COUNT_LE",IF(ISNUMBER(AN58),AN58,0)&lt;=$I$11),AND($I$8="AND_YES",OR(LOWER(LEFT(AN58&amp;"",2))="да",AN58=1),OR(LOWER(LEFT(BS58&amp;"",2))="да",BS58=1)),AND($I$8="OR_YES",OR(OR(LOWER(LEFT(AN58&amp;"",2))="да",AN58=1),OR(LOWER(LEFT(BS58&amp;"",2))="да",BS58=1)))),$I$14,$I$15))))))))))</f>
        <v/>
      </c>
      <c r="J58" s="19" t="str">
        <f>IF($A58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58="#FIELD",AO58="",AND(OR($J$8="CHANGE_PCT_GE",$J$8="CHANGE_ABS_GE",$J$8="COUNT_FLAG_RULE",$J$8="AND_YES",$J$8="OR_YES"),OR(BT58="#FIELD",BT58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58)))),IF($J$18="LOW_MU",MAX(Настройки!$B$14,$J$16),IF($J$18="NEUTRAL",Настройки!$B$15,IF($J$18="IGNORE","IGNORE",IF(OR(AO58="#FIELD",BT58="#FIELD"),"Поле не найдено","Недостаточно данных")))),IF($J$8="SIGMOID_INC",MAX(Настройки!$B$14,$J$16+($J$17-$J$16)/(1+EXP(-$J$12*(IF(ISNUMBER(AO58),AO58,0)-$J$11)))),IF($J$8="SIGMOID_DEC",MAX(Настройки!$B$14,$J$16+($J$17-$J$16)/(1+EXP($J$12*(IF(ISNUMBER(AO58),AO58,0)-$J$11)))),IF($J$8="TOP_PERCENT",IF((COUNTIF(INDEX(Данные!$A$7:$CV$106,0,MATCH($J$9,Данные!$A$6:$CV$6,0)),"&gt;"&amp;IF(ISNUMBER(AO58),AO58,0))+COUNTIFS(INDEX(Данные!$A$7:$CV$106,0,MATCH($J$9,Данные!$A$6:$CV$6,0)),IF(ISNUMBER(AO58),AO58,0),Данные!$A$7:$A$106,"&lt;"&amp;$A58)+1)/COUNT(INDEX(Данные!$A$7:$CV$106,0,MATCH($J$9,Данные!$A$6:$CV$6,0)))&lt;=$J$11,$J$14,$J$15),IF($J$8="MANUAL_MU",MAX(Настройки!$B$14,MIN(1,IF(ISNUMBER(AO58),AO58,0))),IF($J$8="COUNT_FLAG_RULE",IF(IF(ISNUMBER(AO58),AO58,0)&lt;=$J$11,$J$14,IF(IF(ISNUMBER(AO58),AO58,0)&gt;=$J$12,$J$15,IF(OR(LOWER(LEFT(BT58&amp;"",2))="да",BT58=1),$J$13,$J$15))),IF(OR(AND($J$8="YES_NO",OR(LOWER(LEFT(AO58&amp;"",2))="да",AO58=1)),AND($J$8="THRESHOLD_GE",IF(ISNUMBER(AO58),AO58,0)&gt;=$J$11),AND($J$8="THRESHOLD_GT",IF(ISNUMBER(AO58),AO58,0)&gt;$J$11),AND($J$8="THRESHOLD_LE",IF(ISNUMBER(AO58),AO58,0)&lt;=$J$11),AND($J$8="THRESHOLD_LT",IF(ISNUMBER(AO58),AO58,0)&lt;$J$11),AND($J$8="CHANGE_PCT_GE",IF(IF(ISNUMBER(BT58),BT58,0)=0,IF(ISNUMBER(AO58),AO58,0)&gt;0,(IF(ISNUMBER(AO58),AO58,0)-IF(ISNUMBER(BT58),BT58,0))/ABS(IF(ISNUMBER(BT58),BT58,0))&gt;=$J$11)),AND($J$8="CHANGE_ABS_GE",ABS(IF(ISNUMBER(AO58),AO58,0)-IF(ISNUMBER(BT58),BT58,0))&gt;=$J$11),AND($J$8="COUNT_LT",IF(ISNUMBER(AO58),AO58,0)&lt;$J$11),AND($J$8="COUNT_LE",IF(ISNUMBER(AO58),AO58,0)&lt;=$J$11),AND($J$8="AND_YES",OR(LOWER(LEFT(AO58&amp;"",2))="да",AO58=1),OR(LOWER(LEFT(BT58&amp;"",2))="да",BT58=1)),AND($J$8="OR_YES",OR(OR(LOWER(LEFT(AO58&amp;"",2))="да",AO58=1),OR(LOWER(LEFT(BT58&amp;"",2))="да",BT58=1)))),$J$14,$J$15))))))))))</f>
        <v/>
      </c>
      <c r="K58" s="19" t="str">
        <f>IF($A58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58="#FIELD",AP58="",AND(OR($K$8="CHANGE_PCT_GE",$K$8="CHANGE_ABS_GE",$K$8="COUNT_FLAG_RULE",$K$8="AND_YES",$K$8="OR_YES"),OR(BU58="#FIELD",BU58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58)))),IF($K$18="LOW_MU",MAX(Настройки!$B$14,$K$16),IF($K$18="NEUTRAL",Настройки!$B$15,IF($K$18="IGNORE","IGNORE",IF(OR(AP58="#FIELD",BU58="#FIELD"),"Поле не найдено","Недостаточно данных")))),IF($K$8="SIGMOID_INC",MAX(Настройки!$B$14,$K$16+($K$17-$K$16)/(1+EXP(-$K$12*(IF(ISNUMBER(AP58),AP58,0)-$K$11)))),IF($K$8="SIGMOID_DEC",MAX(Настройки!$B$14,$K$16+($K$17-$K$16)/(1+EXP($K$12*(IF(ISNUMBER(AP58),AP58,0)-$K$11)))),IF($K$8="TOP_PERCENT",IF((COUNTIF(INDEX(Данные!$A$7:$CV$106,0,MATCH($K$9,Данные!$A$6:$CV$6,0)),"&gt;"&amp;IF(ISNUMBER(AP58),AP58,0))+COUNTIFS(INDEX(Данные!$A$7:$CV$106,0,MATCH($K$9,Данные!$A$6:$CV$6,0)),IF(ISNUMBER(AP58),AP58,0),Данные!$A$7:$A$106,"&lt;"&amp;$A58)+1)/COUNT(INDEX(Данные!$A$7:$CV$106,0,MATCH($K$9,Данные!$A$6:$CV$6,0)))&lt;=$K$11,$K$14,$K$15),IF($K$8="MANUAL_MU",MAX(Настройки!$B$14,MIN(1,IF(ISNUMBER(AP58),AP58,0))),IF($K$8="COUNT_FLAG_RULE",IF(IF(ISNUMBER(AP58),AP58,0)&lt;=$K$11,$K$14,IF(IF(ISNUMBER(AP58),AP58,0)&gt;=$K$12,$K$15,IF(OR(LOWER(LEFT(BU58&amp;"",2))="да",BU58=1),$K$13,$K$15))),IF(OR(AND($K$8="YES_NO",OR(LOWER(LEFT(AP58&amp;"",2))="да",AP58=1)),AND($K$8="THRESHOLD_GE",IF(ISNUMBER(AP58),AP58,0)&gt;=$K$11),AND($K$8="THRESHOLD_GT",IF(ISNUMBER(AP58),AP58,0)&gt;$K$11),AND($K$8="THRESHOLD_LE",IF(ISNUMBER(AP58),AP58,0)&lt;=$K$11),AND($K$8="THRESHOLD_LT",IF(ISNUMBER(AP58),AP58,0)&lt;$K$11),AND($K$8="CHANGE_PCT_GE",IF(IF(ISNUMBER(BU58),BU58,0)=0,IF(ISNUMBER(AP58),AP58,0)&gt;0,(IF(ISNUMBER(AP58),AP58,0)-IF(ISNUMBER(BU58),BU58,0))/ABS(IF(ISNUMBER(BU58),BU58,0))&gt;=$K$11)),AND($K$8="CHANGE_ABS_GE",ABS(IF(ISNUMBER(AP58),AP58,0)-IF(ISNUMBER(BU58),BU58,0))&gt;=$K$11),AND($K$8="COUNT_LT",IF(ISNUMBER(AP58),AP58,0)&lt;$K$11),AND($K$8="COUNT_LE",IF(ISNUMBER(AP58),AP58,0)&lt;=$K$11),AND($K$8="AND_YES",OR(LOWER(LEFT(AP58&amp;"",2))="да",AP58=1),OR(LOWER(LEFT(BU58&amp;"",2))="да",BU58=1)),AND($K$8="OR_YES",OR(OR(LOWER(LEFT(AP58&amp;"",2))="да",AP58=1),OR(LOWER(LEFT(BU58&amp;"",2))="да",BU58=1)))),$K$14,$K$15))))))))))</f>
        <v/>
      </c>
      <c r="L58" s="19" t="str">
        <f>IF($A58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58="#FIELD",AQ58="",AND(OR($L$8="CHANGE_PCT_GE",$L$8="CHANGE_ABS_GE",$L$8="COUNT_FLAG_RULE",$L$8="AND_YES",$L$8="OR_YES"),OR(BV58="#FIELD",BV58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58)))),IF($L$18="LOW_MU",MAX(Настройки!$B$14,$L$16),IF($L$18="NEUTRAL",Настройки!$B$15,IF($L$18="IGNORE","IGNORE",IF(OR(AQ58="#FIELD",BV58="#FIELD"),"Поле не найдено","Недостаточно данных")))),IF($L$8="SIGMOID_INC",MAX(Настройки!$B$14,$L$16+($L$17-$L$16)/(1+EXP(-$L$12*(IF(ISNUMBER(AQ58),AQ58,0)-$L$11)))),IF($L$8="SIGMOID_DEC",MAX(Настройки!$B$14,$L$16+($L$17-$L$16)/(1+EXP($L$12*(IF(ISNUMBER(AQ58),AQ58,0)-$L$11)))),IF($L$8="TOP_PERCENT",IF((COUNTIF(INDEX(Данные!$A$7:$CV$106,0,MATCH($L$9,Данные!$A$6:$CV$6,0)),"&gt;"&amp;IF(ISNUMBER(AQ58),AQ58,0))+COUNTIFS(INDEX(Данные!$A$7:$CV$106,0,MATCH($L$9,Данные!$A$6:$CV$6,0)),IF(ISNUMBER(AQ58),AQ58,0),Данные!$A$7:$A$106,"&lt;"&amp;$A58)+1)/COUNT(INDEX(Данные!$A$7:$CV$106,0,MATCH($L$9,Данные!$A$6:$CV$6,0)))&lt;=$L$11,$L$14,$L$15),IF($L$8="MANUAL_MU",MAX(Настройки!$B$14,MIN(1,IF(ISNUMBER(AQ58),AQ58,0))),IF($L$8="COUNT_FLAG_RULE",IF(IF(ISNUMBER(AQ58),AQ58,0)&lt;=$L$11,$L$14,IF(IF(ISNUMBER(AQ58),AQ58,0)&gt;=$L$12,$L$15,IF(OR(LOWER(LEFT(BV58&amp;"",2))="да",BV58=1),$L$13,$L$15))),IF(OR(AND($L$8="YES_NO",OR(LOWER(LEFT(AQ58&amp;"",2))="да",AQ58=1)),AND($L$8="THRESHOLD_GE",IF(ISNUMBER(AQ58),AQ58,0)&gt;=$L$11),AND($L$8="THRESHOLD_GT",IF(ISNUMBER(AQ58),AQ58,0)&gt;$L$11),AND($L$8="THRESHOLD_LE",IF(ISNUMBER(AQ58),AQ58,0)&lt;=$L$11),AND($L$8="THRESHOLD_LT",IF(ISNUMBER(AQ58),AQ58,0)&lt;$L$11),AND($L$8="CHANGE_PCT_GE",IF(IF(ISNUMBER(BV58),BV58,0)=0,IF(ISNUMBER(AQ58),AQ58,0)&gt;0,(IF(ISNUMBER(AQ58),AQ58,0)-IF(ISNUMBER(BV58),BV58,0))/ABS(IF(ISNUMBER(BV58),BV58,0))&gt;=$L$11)),AND($L$8="CHANGE_ABS_GE",ABS(IF(ISNUMBER(AQ58),AQ58,0)-IF(ISNUMBER(BV58),BV58,0))&gt;=$L$11),AND($L$8="COUNT_LT",IF(ISNUMBER(AQ58),AQ58,0)&lt;$L$11),AND($L$8="COUNT_LE",IF(ISNUMBER(AQ58),AQ58,0)&lt;=$L$11),AND($L$8="AND_YES",OR(LOWER(LEFT(AQ58&amp;"",2))="да",AQ58=1),OR(LOWER(LEFT(BV58&amp;"",2))="да",BV58=1)),AND($L$8="OR_YES",OR(OR(LOWER(LEFT(AQ58&amp;"",2))="да",AQ58=1),OR(LOWER(LEFT(BV58&amp;"",2))="да",BV58=1)))),$L$14,$L$15))))))))))</f>
        <v/>
      </c>
      <c r="M58" s="19" t="str">
        <f>IF($A58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58="#FIELD",AR58="",AND(OR($M$8="CHANGE_PCT_GE",$M$8="CHANGE_ABS_GE",$M$8="COUNT_FLAG_RULE",$M$8="AND_YES",$M$8="OR_YES"),OR(BW58="#FIELD",BW58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58)))),IF($M$18="LOW_MU",MAX(Настройки!$B$14,$M$16),IF($M$18="NEUTRAL",Настройки!$B$15,IF($M$18="IGNORE","IGNORE",IF(OR(AR58="#FIELD",BW58="#FIELD"),"Поле не найдено","Недостаточно данных")))),IF($M$8="SIGMOID_INC",MAX(Настройки!$B$14,$M$16+($M$17-$M$16)/(1+EXP(-$M$12*(IF(ISNUMBER(AR58),AR58,0)-$M$11)))),IF($M$8="SIGMOID_DEC",MAX(Настройки!$B$14,$M$16+($M$17-$M$16)/(1+EXP($M$12*(IF(ISNUMBER(AR58),AR58,0)-$M$11)))),IF($M$8="TOP_PERCENT",IF((COUNTIF(INDEX(Данные!$A$7:$CV$106,0,MATCH($M$9,Данные!$A$6:$CV$6,0)),"&gt;"&amp;IF(ISNUMBER(AR58),AR58,0))+COUNTIFS(INDEX(Данные!$A$7:$CV$106,0,MATCH($M$9,Данные!$A$6:$CV$6,0)),IF(ISNUMBER(AR58),AR58,0),Данные!$A$7:$A$106,"&lt;"&amp;$A58)+1)/COUNT(INDEX(Данные!$A$7:$CV$106,0,MATCH($M$9,Данные!$A$6:$CV$6,0)))&lt;=$M$11,$M$14,$M$15),IF($M$8="MANUAL_MU",MAX(Настройки!$B$14,MIN(1,IF(ISNUMBER(AR58),AR58,0))),IF($M$8="COUNT_FLAG_RULE",IF(IF(ISNUMBER(AR58),AR58,0)&lt;=$M$11,$M$14,IF(IF(ISNUMBER(AR58),AR58,0)&gt;=$M$12,$M$15,IF(OR(LOWER(LEFT(BW58&amp;"",2))="да",BW58=1),$M$13,$M$15))),IF(OR(AND($M$8="YES_NO",OR(LOWER(LEFT(AR58&amp;"",2))="да",AR58=1)),AND($M$8="THRESHOLD_GE",IF(ISNUMBER(AR58),AR58,0)&gt;=$M$11),AND($M$8="THRESHOLD_GT",IF(ISNUMBER(AR58),AR58,0)&gt;$M$11),AND($M$8="THRESHOLD_LE",IF(ISNUMBER(AR58),AR58,0)&lt;=$M$11),AND($M$8="THRESHOLD_LT",IF(ISNUMBER(AR58),AR58,0)&lt;$M$11),AND($M$8="CHANGE_PCT_GE",IF(IF(ISNUMBER(BW58),BW58,0)=0,IF(ISNUMBER(AR58),AR58,0)&gt;0,(IF(ISNUMBER(AR58),AR58,0)-IF(ISNUMBER(BW58),BW58,0))/ABS(IF(ISNUMBER(BW58),BW58,0))&gt;=$M$11)),AND($M$8="CHANGE_ABS_GE",ABS(IF(ISNUMBER(AR58),AR58,0)-IF(ISNUMBER(BW58),BW58,0))&gt;=$M$11),AND($M$8="COUNT_LT",IF(ISNUMBER(AR58),AR58,0)&lt;$M$11),AND($M$8="COUNT_LE",IF(ISNUMBER(AR58),AR58,0)&lt;=$M$11),AND($M$8="AND_YES",OR(LOWER(LEFT(AR58&amp;"",2))="да",AR58=1),OR(LOWER(LEFT(BW58&amp;"",2))="да",BW58=1)),AND($M$8="OR_YES",OR(OR(LOWER(LEFT(AR58&amp;"",2))="да",AR58=1),OR(LOWER(LEFT(BW58&amp;"",2))="да",BW58=1)))),$M$14,$M$15))))))))))</f>
        <v/>
      </c>
      <c r="N58" s="19" t="str">
        <f>IF($A58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58="#FIELD",AS58="",AND(OR($N$8="CHANGE_PCT_GE",$N$8="CHANGE_ABS_GE",$N$8="COUNT_FLAG_RULE",$N$8="AND_YES",$N$8="OR_YES"),OR(BX58="#FIELD",BX58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58)))),IF($N$18="LOW_MU",MAX(Настройки!$B$14,$N$16),IF($N$18="NEUTRAL",Настройки!$B$15,IF($N$18="IGNORE","IGNORE",IF(OR(AS58="#FIELD",BX58="#FIELD"),"Поле не найдено","Недостаточно данных")))),IF($N$8="SIGMOID_INC",MAX(Настройки!$B$14,$N$16+($N$17-$N$16)/(1+EXP(-$N$12*(IF(ISNUMBER(AS58),AS58,0)-$N$11)))),IF($N$8="SIGMOID_DEC",MAX(Настройки!$B$14,$N$16+($N$17-$N$16)/(1+EXP($N$12*(IF(ISNUMBER(AS58),AS58,0)-$N$11)))),IF($N$8="TOP_PERCENT",IF((COUNTIF(INDEX(Данные!$A$7:$CV$106,0,MATCH($N$9,Данные!$A$6:$CV$6,0)),"&gt;"&amp;IF(ISNUMBER(AS58),AS58,0))+COUNTIFS(INDEX(Данные!$A$7:$CV$106,0,MATCH($N$9,Данные!$A$6:$CV$6,0)),IF(ISNUMBER(AS58),AS58,0),Данные!$A$7:$A$106,"&lt;"&amp;$A58)+1)/COUNT(INDEX(Данные!$A$7:$CV$106,0,MATCH($N$9,Данные!$A$6:$CV$6,0)))&lt;=$N$11,$N$14,$N$15),IF($N$8="MANUAL_MU",MAX(Настройки!$B$14,MIN(1,IF(ISNUMBER(AS58),AS58,0))),IF($N$8="COUNT_FLAG_RULE",IF(IF(ISNUMBER(AS58),AS58,0)&lt;=$N$11,$N$14,IF(IF(ISNUMBER(AS58),AS58,0)&gt;=$N$12,$N$15,IF(OR(LOWER(LEFT(BX58&amp;"",2))="да",BX58=1),$N$13,$N$15))),IF(OR(AND($N$8="YES_NO",OR(LOWER(LEFT(AS58&amp;"",2))="да",AS58=1)),AND($N$8="THRESHOLD_GE",IF(ISNUMBER(AS58),AS58,0)&gt;=$N$11),AND($N$8="THRESHOLD_GT",IF(ISNUMBER(AS58),AS58,0)&gt;$N$11),AND($N$8="THRESHOLD_LE",IF(ISNUMBER(AS58),AS58,0)&lt;=$N$11),AND($N$8="THRESHOLD_LT",IF(ISNUMBER(AS58),AS58,0)&lt;$N$11),AND($N$8="CHANGE_PCT_GE",IF(IF(ISNUMBER(BX58),BX58,0)=0,IF(ISNUMBER(AS58),AS58,0)&gt;0,(IF(ISNUMBER(AS58),AS58,0)-IF(ISNUMBER(BX58),BX58,0))/ABS(IF(ISNUMBER(BX58),BX58,0))&gt;=$N$11)),AND($N$8="CHANGE_ABS_GE",ABS(IF(ISNUMBER(AS58),AS58,0)-IF(ISNUMBER(BX58),BX58,0))&gt;=$N$11),AND($N$8="COUNT_LT",IF(ISNUMBER(AS58),AS58,0)&lt;$N$11),AND($N$8="COUNT_LE",IF(ISNUMBER(AS58),AS58,0)&lt;=$N$11),AND($N$8="AND_YES",OR(LOWER(LEFT(AS58&amp;"",2))="да",AS58=1),OR(LOWER(LEFT(BX58&amp;"",2))="да",BX58=1)),AND($N$8="OR_YES",OR(OR(LOWER(LEFT(AS58&amp;"",2))="да",AS58=1),OR(LOWER(LEFT(BX58&amp;"",2))="да",BX58=1)))),$N$14,$N$15))))))))))</f>
        <v/>
      </c>
      <c r="O58" s="19" t="str">
        <f>IF($A58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58="#FIELD",AT58="",AND(OR($O$8="CHANGE_PCT_GE",$O$8="CHANGE_ABS_GE",$O$8="COUNT_FLAG_RULE",$O$8="AND_YES",$O$8="OR_YES"),OR(BY58="#FIELD",BY58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58)))),IF($O$18="LOW_MU",MAX(Настройки!$B$14,$O$16),IF($O$18="NEUTRAL",Настройки!$B$15,IF($O$18="IGNORE","IGNORE",IF(OR(AT58="#FIELD",BY58="#FIELD"),"Поле не найдено","Недостаточно данных")))),IF($O$8="SIGMOID_INC",MAX(Настройки!$B$14,$O$16+($O$17-$O$16)/(1+EXP(-$O$12*(IF(ISNUMBER(AT58),AT58,0)-$O$11)))),IF($O$8="SIGMOID_DEC",MAX(Настройки!$B$14,$O$16+($O$17-$O$16)/(1+EXP($O$12*(IF(ISNUMBER(AT58),AT58,0)-$O$11)))),IF($O$8="TOP_PERCENT",IF((COUNTIF(INDEX(Данные!$A$7:$CV$106,0,MATCH($O$9,Данные!$A$6:$CV$6,0)),"&gt;"&amp;IF(ISNUMBER(AT58),AT58,0))+COUNTIFS(INDEX(Данные!$A$7:$CV$106,0,MATCH($O$9,Данные!$A$6:$CV$6,0)),IF(ISNUMBER(AT58),AT58,0),Данные!$A$7:$A$106,"&lt;"&amp;$A58)+1)/COUNT(INDEX(Данные!$A$7:$CV$106,0,MATCH($O$9,Данные!$A$6:$CV$6,0)))&lt;=$O$11,$O$14,$O$15),IF($O$8="MANUAL_MU",MAX(Настройки!$B$14,MIN(1,IF(ISNUMBER(AT58),AT58,0))),IF($O$8="COUNT_FLAG_RULE",IF(IF(ISNUMBER(AT58),AT58,0)&lt;=$O$11,$O$14,IF(IF(ISNUMBER(AT58),AT58,0)&gt;=$O$12,$O$15,IF(OR(LOWER(LEFT(BY58&amp;"",2))="да",BY58=1),$O$13,$O$15))),IF(OR(AND($O$8="YES_NO",OR(LOWER(LEFT(AT58&amp;"",2))="да",AT58=1)),AND($O$8="THRESHOLD_GE",IF(ISNUMBER(AT58),AT58,0)&gt;=$O$11),AND($O$8="THRESHOLD_GT",IF(ISNUMBER(AT58),AT58,0)&gt;$O$11),AND($O$8="THRESHOLD_LE",IF(ISNUMBER(AT58),AT58,0)&lt;=$O$11),AND($O$8="THRESHOLD_LT",IF(ISNUMBER(AT58),AT58,0)&lt;$O$11),AND($O$8="CHANGE_PCT_GE",IF(IF(ISNUMBER(BY58),BY58,0)=0,IF(ISNUMBER(AT58),AT58,0)&gt;0,(IF(ISNUMBER(AT58),AT58,0)-IF(ISNUMBER(BY58),BY58,0))/ABS(IF(ISNUMBER(BY58),BY58,0))&gt;=$O$11)),AND($O$8="CHANGE_ABS_GE",ABS(IF(ISNUMBER(AT58),AT58,0)-IF(ISNUMBER(BY58),BY58,0))&gt;=$O$11),AND($O$8="COUNT_LT",IF(ISNUMBER(AT58),AT58,0)&lt;$O$11),AND($O$8="COUNT_LE",IF(ISNUMBER(AT58),AT58,0)&lt;=$O$11),AND($O$8="AND_YES",OR(LOWER(LEFT(AT58&amp;"",2))="да",AT58=1),OR(LOWER(LEFT(BY58&amp;"",2))="да",BY58=1)),AND($O$8="OR_YES",OR(OR(LOWER(LEFT(AT58&amp;"",2))="да",AT58=1),OR(LOWER(LEFT(BY58&amp;"",2))="да",BY58=1)))),$O$14,$O$15))))))))))</f>
        <v/>
      </c>
      <c r="P58" s="19" t="str">
        <f>IF($A58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58="#FIELD",AU58="",AND(OR($P$8="CHANGE_PCT_GE",$P$8="CHANGE_ABS_GE",$P$8="COUNT_FLAG_RULE",$P$8="AND_YES",$P$8="OR_YES"),OR(BZ58="#FIELD",BZ58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58)))),IF($P$18="LOW_MU",MAX(Настройки!$B$14,$P$16),IF($P$18="NEUTRAL",Настройки!$B$15,IF($P$18="IGNORE","IGNORE",IF(OR(AU58="#FIELD",BZ58="#FIELD"),"Поле не найдено","Недостаточно данных")))),IF($P$8="SIGMOID_INC",MAX(Настройки!$B$14,$P$16+($P$17-$P$16)/(1+EXP(-$P$12*(IF(ISNUMBER(AU58),AU58,0)-$P$11)))),IF($P$8="SIGMOID_DEC",MAX(Настройки!$B$14,$P$16+($P$17-$P$16)/(1+EXP($P$12*(IF(ISNUMBER(AU58),AU58,0)-$P$11)))),IF($P$8="TOP_PERCENT",IF((COUNTIF(INDEX(Данные!$A$7:$CV$106,0,MATCH($P$9,Данные!$A$6:$CV$6,0)),"&gt;"&amp;IF(ISNUMBER(AU58),AU58,0))+COUNTIFS(INDEX(Данные!$A$7:$CV$106,0,MATCH($P$9,Данные!$A$6:$CV$6,0)),IF(ISNUMBER(AU58),AU58,0),Данные!$A$7:$A$106,"&lt;"&amp;$A58)+1)/COUNT(INDEX(Данные!$A$7:$CV$106,0,MATCH($P$9,Данные!$A$6:$CV$6,0)))&lt;=$P$11,$P$14,$P$15),IF($P$8="MANUAL_MU",MAX(Настройки!$B$14,MIN(1,IF(ISNUMBER(AU58),AU58,0))),IF($P$8="COUNT_FLAG_RULE",IF(IF(ISNUMBER(AU58),AU58,0)&lt;=$P$11,$P$14,IF(IF(ISNUMBER(AU58),AU58,0)&gt;=$P$12,$P$15,IF(OR(LOWER(LEFT(BZ58&amp;"",2))="да",BZ58=1),$P$13,$P$15))),IF(OR(AND($P$8="YES_NO",OR(LOWER(LEFT(AU58&amp;"",2))="да",AU58=1)),AND($P$8="THRESHOLD_GE",IF(ISNUMBER(AU58),AU58,0)&gt;=$P$11),AND($P$8="THRESHOLD_GT",IF(ISNUMBER(AU58),AU58,0)&gt;$P$11),AND($P$8="THRESHOLD_LE",IF(ISNUMBER(AU58),AU58,0)&lt;=$P$11),AND($P$8="THRESHOLD_LT",IF(ISNUMBER(AU58),AU58,0)&lt;$P$11),AND($P$8="CHANGE_PCT_GE",IF(IF(ISNUMBER(BZ58),BZ58,0)=0,IF(ISNUMBER(AU58),AU58,0)&gt;0,(IF(ISNUMBER(AU58),AU58,0)-IF(ISNUMBER(BZ58),BZ58,0))/ABS(IF(ISNUMBER(BZ58),BZ58,0))&gt;=$P$11)),AND($P$8="CHANGE_ABS_GE",ABS(IF(ISNUMBER(AU58),AU58,0)-IF(ISNUMBER(BZ58),BZ58,0))&gt;=$P$11),AND($P$8="COUNT_LT",IF(ISNUMBER(AU58),AU58,0)&lt;$P$11),AND($P$8="COUNT_LE",IF(ISNUMBER(AU58),AU58,0)&lt;=$P$11),AND($P$8="AND_YES",OR(LOWER(LEFT(AU58&amp;"",2))="да",AU58=1),OR(LOWER(LEFT(BZ58&amp;"",2))="да",BZ58=1)),AND($P$8="OR_YES",OR(OR(LOWER(LEFT(AU58&amp;"",2))="да",AU58=1),OR(LOWER(LEFT(BZ58&amp;"",2))="да",BZ58=1)))),$P$14,$P$15))))))))))</f>
        <v/>
      </c>
      <c r="Q58" s="19" t="str">
        <f>IF($A58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58="#FIELD",AV58="",AND(OR($Q$8="CHANGE_PCT_GE",$Q$8="CHANGE_ABS_GE",$Q$8="COUNT_FLAG_RULE",$Q$8="AND_YES",$Q$8="OR_YES"),OR(CA58="#FIELD",CA58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58)))),IF($Q$18="LOW_MU",MAX(Настройки!$B$14,$Q$16),IF($Q$18="NEUTRAL",Настройки!$B$15,IF($Q$18="IGNORE","IGNORE",IF(OR(AV58="#FIELD",CA58="#FIELD"),"Поле не найдено","Недостаточно данных")))),IF($Q$8="SIGMOID_INC",MAX(Настройки!$B$14,$Q$16+($Q$17-$Q$16)/(1+EXP(-$Q$12*(IF(ISNUMBER(AV58),AV58,0)-$Q$11)))),IF($Q$8="SIGMOID_DEC",MAX(Настройки!$B$14,$Q$16+($Q$17-$Q$16)/(1+EXP($Q$12*(IF(ISNUMBER(AV58),AV58,0)-$Q$11)))),IF($Q$8="TOP_PERCENT",IF((COUNTIF(INDEX(Данные!$A$7:$CV$106,0,MATCH($Q$9,Данные!$A$6:$CV$6,0)),"&gt;"&amp;IF(ISNUMBER(AV58),AV58,0))+COUNTIFS(INDEX(Данные!$A$7:$CV$106,0,MATCH($Q$9,Данные!$A$6:$CV$6,0)),IF(ISNUMBER(AV58),AV58,0),Данные!$A$7:$A$106,"&lt;"&amp;$A58)+1)/COUNT(INDEX(Данные!$A$7:$CV$106,0,MATCH($Q$9,Данные!$A$6:$CV$6,0)))&lt;=$Q$11,$Q$14,$Q$15),IF($Q$8="MANUAL_MU",MAX(Настройки!$B$14,MIN(1,IF(ISNUMBER(AV58),AV58,0))),IF($Q$8="COUNT_FLAG_RULE",IF(IF(ISNUMBER(AV58),AV58,0)&lt;=$Q$11,$Q$14,IF(IF(ISNUMBER(AV58),AV58,0)&gt;=$Q$12,$Q$15,IF(OR(LOWER(LEFT(CA58&amp;"",2))="да",CA58=1),$Q$13,$Q$15))),IF(OR(AND($Q$8="YES_NO",OR(LOWER(LEFT(AV58&amp;"",2))="да",AV58=1)),AND($Q$8="THRESHOLD_GE",IF(ISNUMBER(AV58),AV58,0)&gt;=$Q$11),AND($Q$8="THRESHOLD_GT",IF(ISNUMBER(AV58),AV58,0)&gt;$Q$11),AND($Q$8="THRESHOLD_LE",IF(ISNUMBER(AV58),AV58,0)&lt;=$Q$11),AND($Q$8="THRESHOLD_LT",IF(ISNUMBER(AV58),AV58,0)&lt;$Q$11),AND($Q$8="CHANGE_PCT_GE",IF(IF(ISNUMBER(CA58),CA58,0)=0,IF(ISNUMBER(AV58),AV58,0)&gt;0,(IF(ISNUMBER(AV58),AV58,0)-IF(ISNUMBER(CA58),CA58,0))/ABS(IF(ISNUMBER(CA58),CA58,0))&gt;=$Q$11)),AND($Q$8="CHANGE_ABS_GE",ABS(IF(ISNUMBER(AV58),AV58,0)-IF(ISNUMBER(CA58),CA58,0))&gt;=$Q$11),AND($Q$8="COUNT_LT",IF(ISNUMBER(AV58),AV58,0)&lt;$Q$11),AND($Q$8="COUNT_LE",IF(ISNUMBER(AV58),AV58,0)&lt;=$Q$11),AND($Q$8="AND_YES",OR(LOWER(LEFT(AV58&amp;"",2))="да",AV58=1),OR(LOWER(LEFT(CA58&amp;"",2))="да",CA58=1)),AND($Q$8="OR_YES",OR(OR(LOWER(LEFT(AV58&amp;"",2))="да",AV58=1),OR(LOWER(LEFT(CA58&amp;"",2))="да",CA58=1)))),$Q$14,$Q$15))))))))))</f>
        <v/>
      </c>
      <c r="R58" s="69" t="str">
        <f>IF($A58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58="#FIELD",AW58="",AND(OR($R$8="CHANGE_PCT_GE",$R$8="CHANGE_ABS_GE",$R$8="COUNT_FLAG_RULE",$R$8="AND_YES",$R$8="OR_YES"),OR(CB58="#FIELD",CB58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58)))),IF($R$18="LOW_MU",MAX(Настройки!$B$14,$R$16),IF($R$18="NEUTRAL",Настройки!$B$15,IF($R$18="IGNORE","IGNORE",IF(OR(AW58="#FIELD",CB58="#FIELD"),"Поле не найдено","Недостаточно данных")))),IF($R$8="SIGMOID_INC",MAX(Настройки!$B$14,$R$16+($R$17-$R$16)/(1+EXP(-$R$12*(IF(ISNUMBER(AW58),AW58,0)-$R$11)))),IF($R$8="SIGMOID_DEC",MAX(Настройки!$B$14,$R$16+($R$17-$R$16)/(1+EXP($R$12*(IF(ISNUMBER(AW58),AW58,0)-$R$11)))),IF($R$8="TOP_PERCENT",IF((COUNTIF(INDEX(Данные!$A$7:$CV$106,0,MATCH($R$9,Данные!$A$6:$CV$6,0)),"&gt;"&amp;IF(ISNUMBER(AW58),AW58,0))+COUNTIFS(INDEX(Данные!$A$7:$CV$106,0,MATCH($R$9,Данные!$A$6:$CV$6,0)),IF(ISNUMBER(AW58),AW58,0),Данные!$A$7:$A$106,"&lt;"&amp;$A58)+1)/COUNT(INDEX(Данные!$A$7:$CV$106,0,MATCH($R$9,Данные!$A$6:$CV$6,0)))&lt;=$R$11,$R$14,$R$15),IF($R$8="MANUAL_MU",MAX(Настройки!$B$14,MIN(1,IF(ISNUMBER(AW58),AW58,0))),IF($R$8="COUNT_FLAG_RULE",IF(IF(ISNUMBER(AW58),AW58,0)&lt;=$R$11,$R$14,IF(IF(ISNUMBER(AW58),AW58,0)&gt;=$R$12,$R$15,IF(OR(LOWER(LEFT(CB58&amp;"",2))="да",CB58=1),$R$13,$R$15))),IF(OR(AND($R$8="YES_NO",OR(LOWER(LEFT(AW58&amp;"",2))="да",AW58=1)),AND($R$8="THRESHOLD_GE",IF(ISNUMBER(AW58),AW58,0)&gt;=$R$11),AND($R$8="THRESHOLD_GT",IF(ISNUMBER(AW58),AW58,0)&gt;$R$11),AND($R$8="THRESHOLD_LE",IF(ISNUMBER(AW58),AW58,0)&lt;=$R$11),AND($R$8="THRESHOLD_LT",IF(ISNUMBER(AW58),AW58,0)&lt;$R$11),AND($R$8="CHANGE_PCT_GE",IF(IF(ISNUMBER(CB58),CB58,0)=0,IF(ISNUMBER(AW58),AW58,0)&gt;0,(IF(ISNUMBER(AW58),AW58,0)-IF(ISNUMBER(CB58),CB58,0))/ABS(IF(ISNUMBER(CB58),CB58,0))&gt;=$R$11)),AND($R$8="CHANGE_ABS_GE",ABS(IF(ISNUMBER(AW58),AW58,0)-IF(ISNUMBER(CB58),CB58,0))&gt;=$R$11),AND($R$8="COUNT_LT",IF(ISNUMBER(AW58),AW58,0)&lt;$R$11),AND($R$8="COUNT_LE",IF(ISNUMBER(AW58),AW58,0)&lt;=$R$11),AND($R$8="AND_YES",OR(LOWER(LEFT(AW58&amp;"",2))="да",AW58=1),OR(LOWER(LEFT(CB58&amp;"",2))="да",CB58=1)),AND($R$8="OR_YES",OR(OR(LOWER(LEFT(AW58&amp;"",2))="да",AW58=1),OR(LOWER(LEFT(CB58&amp;"",2))="да",CB58=1)))),$R$14,$R$15))))))))))</f>
        <v/>
      </c>
      <c r="S58" s="70" t="str">
        <f>IF($A58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58="#FIELD",AX58="",AND(OR($S$8="CHANGE_PCT_GE",$S$8="CHANGE_ABS_GE",$S$8="COUNT_FLAG_RULE",$S$8="AND_YES",$S$8="OR_YES"),OR(CC58="#FIELD",CC58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58)))),IF($S$18="LOW_MU",MAX(Настройки!$B$14,$S$16),IF($S$18="NEUTRAL",Настройки!$B$15,IF($S$18="IGNORE","IGNORE",IF(OR(AX58="#FIELD",CC58="#FIELD"),"Поле не найдено","Недостаточно данных")))),IF($S$8="SIGMOID_INC",MAX(Настройки!$B$14,$S$16+($S$17-$S$16)/(1+EXP(-$S$12*(IF(ISNUMBER(AX58),AX58,0)-$S$11)))),IF($S$8="SIGMOID_DEC",MAX(Настройки!$B$14,$S$16+($S$17-$S$16)/(1+EXP($S$12*(IF(ISNUMBER(AX58),AX58,0)-$S$11)))),IF($S$8="TOP_PERCENT",IF((COUNTIF(INDEX(Данные!$A$7:$CV$106,0,MATCH($S$9,Данные!$A$6:$CV$6,0)),"&gt;"&amp;IF(ISNUMBER(AX58),AX58,0))+COUNTIFS(INDEX(Данные!$A$7:$CV$106,0,MATCH($S$9,Данные!$A$6:$CV$6,0)),IF(ISNUMBER(AX58),AX58,0),Данные!$A$7:$A$106,"&lt;"&amp;$A58)+1)/COUNT(INDEX(Данные!$A$7:$CV$106,0,MATCH($S$9,Данные!$A$6:$CV$6,0)))&lt;=$S$11,$S$14,$S$15),IF($S$8="MANUAL_MU",MAX(Настройки!$B$14,MIN(1,IF(ISNUMBER(AX58),AX58,0))),IF($S$8="COUNT_FLAG_RULE",IF(IF(ISNUMBER(AX58),AX58,0)&lt;=$S$11,$S$14,IF(IF(ISNUMBER(AX58),AX58,0)&gt;=$S$12,$S$15,IF(OR(LOWER(LEFT(CC58&amp;"",2))="да",CC58=1),$S$13,$S$15))),IF(OR(AND($S$8="YES_NO",OR(LOWER(LEFT(AX58&amp;"",2))="да",AX58=1)),AND($S$8="THRESHOLD_GE",IF(ISNUMBER(AX58),AX58,0)&gt;=$S$11),AND($S$8="THRESHOLD_GT",IF(ISNUMBER(AX58),AX58,0)&gt;$S$11),AND($S$8="THRESHOLD_LE",IF(ISNUMBER(AX58),AX58,0)&lt;=$S$11),AND($S$8="THRESHOLD_LT",IF(ISNUMBER(AX58),AX58,0)&lt;$S$11),AND($S$8="CHANGE_PCT_GE",IF(IF(ISNUMBER(CC58),CC58,0)=0,IF(ISNUMBER(AX58),AX58,0)&gt;0,(IF(ISNUMBER(AX58),AX58,0)-IF(ISNUMBER(CC58),CC58,0))/ABS(IF(ISNUMBER(CC58),CC58,0))&gt;=$S$11)),AND($S$8="CHANGE_ABS_GE",ABS(IF(ISNUMBER(AX58),AX58,0)-IF(ISNUMBER(CC58),CC58,0))&gt;=$S$11),AND($S$8="COUNT_LT",IF(ISNUMBER(AX58),AX58,0)&lt;$S$11),AND($S$8="COUNT_LE",IF(ISNUMBER(AX58),AX58,0)&lt;=$S$11),AND($S$8="AND_YES",OR(LOWER(LEFT(AX58&amp;"",2))="да",AX58=1),OR(LOWER(LEFT(CC58&amp;"",2))="да",CC58=1)),AND($S$8="OR_YES",OR(OR(LOWER(LEFT(AX58&amp;"",2))="да",AX58=1),OR(LOWER(LEFT(CC58&amp;"",2))="да",CC58=1)))),$S$14,$S$15))))))))))</f>
        <v/>
      </c>
      <c r="T58" s="70" t="str">
        <f>IF($A58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58="#FIELD",AY58="",AND(OR($T$8="CHANGE_PCT_GE",$T$8="CHANGE_ABS_GE",$T$8="COUNT_FLAG_RULE",$T$8="AND_YES",$T$8="OR_YES"),OR(CD58="#FIELD",CD58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58)))),IF($T$18="LOW_MU",MAX(Настройки!$B$14,$T$16),IF($T$18="NEUTRAL",Настройки!$B$15,IF($T$18="IGNORE","IGNORE",IF(OR(AY58="#FIELD",CD58="#FIELD"),"Поле не найдено","Недостаточно данных")))),IF($T$8="SIGMOID_INC",MAX(Настройки!$B$14,$T$16+($T$17-$T$16)/(1+EXP(-$T$12*(IF(ISNUMBER(AY58),AY58,0)-$T$11)))),IF($T$8="SIGMOID_DEC",MAX(Настройки!$B$14,$T$16+($T$17-$T$16)/(1+EXP($T$12*(IF(ISNUMBER(AY58),AY58,0)-$T$11)))),IF($T$8="TOP_PERCENT",IF((COUNTIF(INDEX(Данные!$A$7:$CV$106,0,MATCH($T$9,Данные!$A$6:$CV$6,0)),"&gt;"&amp;IF(ISNUMBER(AY58),AY58,0))+COUNTIFS(INDEX(Данные!$A$7:$CV$106,0,MATCH($T$9,Данные!$A$6:$CV$6,0)),IF(ISNUMBER(AY58),AY58,0),Данные!$A$7:$A$106,"&lt;"&amp;$A58)+1)/COUNT(INDEX(Данные!$A$7:$CV$106,0,MATCH($T$9,Данные!$A$6:$CV$6,0)))&lt;=$T$11,$T$14,$T$15),IF($T$8="MANUAL_MU",MAX(Настройки!$B$14,MIN(1,IF(ISNUMBER(AY58),AY58,0))),IF($T$8="COUNT_FLAG_RULE",IF(IF(ISNUMBER(AY58),AY58,0)&lt;=$T$11,$T$14,IF(IF(ISNUMBER(AY58),AY58,0)&gt;=$T$12,$T$15,IF(OR(LOWER(LEFT(CD58&amp;"",2))="да",CD58=1),$T$13,$T$15))),IF(OR(AND($T$8="YES_NO",OR(LOWER(LEFT(AY58&amp;"",2))="да",AY58=1)),AND($T$8="THRESHOLD_GE",IF(ISNUMBER(AY58),AY58,0)&gt;=$T$11),AND($T$8="THRESHOLD_GT",IF(ISNUMBER(AY58),AY58,0)&gt;$T$11),AND($T$8="THRESHOLD_LE",IF(ISNUMBER(AY58),AY58,0)&lt;=$T$11),AND($T$8="THRESHOLD_LT",IF(ISNUMBER(AY58),AY58,0)&lt;$T$11),AND($T$8="CHANGE_PCT_GE",IF(IF(ISNUMBER(CD58),CD58,0)=0,IF(ISNUMBER(AY58),AY58,0)&gt;0,(IF(ISNUMBER(AY58),AY58,0)-IF(ISNUMBER(CD58),CD58,0))/ABS(IF(ISNUMBER(CD58),CD58,0))&gt;=$T$11)),AND($T$8="CHANGE_ABS_GE",ABS(IF(ISNUMBER(AY58),AY58,0)-IF(ISNUMBER(CD58),CD58,0))&gt;=$T$11),AND($T$8="COUNT_LT",IF(ISNUMBER(AY58),AY58,0)&lt;$T$11),AND($T$8="COUNT_LE",IF(ISNUMBER(AY58),AY58,0)&lt;=$T$11),AND($T$8="AND_YES",OR(LOWER(LEFT(AY58&amp;"",2))="да",AY58=1),OR(LOWER(LEFT(CD58&amp;"",2))="да",CD58=1)),AND($T$8="OR_YES",OR(OR(LOWER(LEFT(AY58&amp;"",2))="да",AY58=1),OR(LOWER(LEFT(CD58&amp;"",2))="да",CD58=1)))),$T$14,$T$15))))))))))</f>
        <v/>
      </c>
      <c r="U58" s="70" t="str">
        <f>IF($A58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58="#FIELD",AZ58="",AND(OR($U$8="CHANGE_PCT_GE",$U$8="CHANGE_ABS_GE",$U$8="COUNT_FLAG_RULE",$U$8="AND_YES",$U$8="OR_YES"),OR(CE58="#FIELD",CE58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58)))),IF($U$18="LOW_MU",MAX(Настройки!$B$14,$U$16),IF($U$18="NEUTRAL",Настройки!$B$15,IF($U$18="IGNORE","IGNORE",IF(OR(AZ58="#FIELD",CE58="#FIELD"),"Поле не найдено","Недостаточно данных")))),IF($U$8="SIGMOID_INC",MAX(Настройки!$B$14,$U$16+($U$17-$U$16)/(1+EXP(-$U$12*(IF(ISNUMBER(AZ58),AZ58,0)-$U$11)))),IF($U$8="SIGMOID_DEC",MAX(Настройки!$B$14,$U$16+($U$17-$U$16)/(1+EXP($U$12*(IF(ISNUMBER(AZ58),AZ58,0)-$U$11)))),IF($U$8="TOP_PERCENT",IF((COUNTIF(INDEX(Данные!$A$7:$CV$106,0,MATCH($U$9,Данные!$A$6:$CV$6,0)),"&gt;"&amp;IF(ISNUMBER(AZ58),AZ58,0))+COUNTIFS(INDEX(Данные!$A$7:$CV$106,0,MATCH($U$9,Данные!$A$6:$CV$6,0)),IF(ISNUMBER(AZ58),AZ58,0),Данные!$A$7:$A$106,"&lt;"&amp;$A58)+1)/COUNT(INDEX(Данные!$A$7:$CV$106,0,MATCH($U$9,Данные!$A$6:$CV$6,0)))&lt;=$U$11,$U$14,$U$15),IF($U$8="MANUAL_MU",MAX(Настройки!$B$14,MIN(1,IF(ISNUMBER(AZ58),AZ58,0))),IF($U$8="COUNT_FLAG_RULE",IF(IF(ISNUMBER(AZ58),AZ58,0)&lt;=$U$11,$U$14,IF(IF(ISNUMBER(AZ58),AZ58,0)&gt;=$U$12,$U$15,IF(OR(LOWER(LEFT(CE58&amp;"",2))="да",CE58=1),$U$13,$U$15))),IF(OR(AND($U$8="YES_NO",OR(LOWER(LEFT(AZ58&amp;"",2))="да",AZ58=1)),AND($U$8="THRESHOLD_GE",IF(ISNUMBER(AZ58),AZ58,0)&gt;=$U$11),AND($U$8="THRESHOLD_GT",IF(ISNUMBER(AZ58),AZ58,0)&gt;$U$11),AND($U$8="THRESHOLD_LE",IF(ISNUMBER(AZ58),AZ58,0)&lt;=$U$11),AND($U$8="THRESHOLD_LT",IF(ISNUMBER(AZ58),AZ58,0)&lt;$U$11),AND($U$8="CHANGE_PCT_GE",IF(IF(ISNUMBER(CE58),CE58,0)=0,IF(ISNUMBER(AZ58),AZ58,0)&gt;0,(IF(ISNUMBER(AZ58),AZ58,0)-IF(ISNUMBER(CE58),CE58,0))/ABS(IF(ISNUMBER(CE58),CE58,0))&gt;=$U$11)),AND($U$8="CHANGE_ABS_GE",ABS(IF(ISNUMBER(AZ58),AZ58,0)-IF(ISNUMBER(CE58),CE58,0))&gt;=$U$11),AND($U$8="COUNT_LT",IF(ISNUMBER(AZ58),AZ58,0)&lt;$U$11),AND($U$8="COUNT_LE",IF(ISNUMBER(AZ58),AZ58,0)&lt;=$U$11),AND($U$8="AND_YES",OR(LOWER(LEFT(AZ58&amp;"",2))="да",AZ58=1),OR(LOWER(LEFT(CE58&amp;"",2))="да",CE58=1)),AND($U$8="OR_YES",OR(OR(LOWER(LEFT(AZ58&amp;"",2))="да",AZ58=1),OR(LOWER(LEFT(CE58&amp;"",2))="да",CE58=1)))),$U$14,$U$15))))))))))</f>
        <v/>
      </c>
      <c r="V58" s="70" t="str">
        <f>IF($A58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58="#FIELD",BA58="",AND(OR($V$8="CHANGE_PCT_GE",$V$8="CHANGE_ABS_GE",$V$8="COUNT_FLAG_RULE",$V$8="AND_YES",$V$8="OR_YES"),OR(CF58="#FIELD",CF58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58)))),IF($V$18="LOW_MU",MAX(Настройки!$B$14,$V$16),IF($V$18="NEUTRAL",Настройки!$B$15,IF($V$18="IGNORE","IGNORE",IF(OR(BA58="#FIELD",CF58="#FIELD"),"Поле не найдено","Недостаточно данных")))),IF($V$8="SIGMOID_INC",MAX(Настройки!$B$14,$V$16+($V$17-$V$16)/(1+EXP(-$V$12*(IF(ISNUMBER(BA58),BA58,0)-$V$11)))),IF($V$8="SIGMOID_DEC",MAX(Настройки!$B$14,$V$16+($V$17-$V$16)/(1+EXP($V$12*(IF(ISNUMBER(BA58),BA58,0)-$V$11)))),IF($V$8="TOP_PERCENT",IF((COUNTIF(INDEX(Данные!$A$7:$CV$106,0,MATCH($V$9,Данные!$A$6:$CV$6,0)),"&gt;"&amp;IF(ISNUMBER(BA58),BA58,0))+COUNTIFS(INDEX(Данные!$A$7:$CV$106,0,MATCH($V$9,Данные!$A$6:$CV$6,0)),IF(ISNUMBER(BA58),BA58,0),Данные!$A$7:$A$106,"&lt;"&amp;$A58)+1)/COUNT(INDEX(Данные!$A$7:$CV$106,0,MATCH($V$9,Данные!$A$6:$CV$6,0)))&lt;=$V$11,$V$14,$V$15),IF($V$8="MANUAL_MU",MAX(Настройки!$B$14,MIN(1,IF(ISNUMBER(BA58),BA58,0))),IF($V$8="COUNT_FLAG_RULE",IF(IF(ISNUMBER(BA58),BA58,0)&lt;=$V$11,$V$14,IF(IF(ISNUMBER(BA58),BA58,0)&gt;=$V$12,$V$15,IF(OR(LOWER(LEFT(CF58&amp;"",2))="да",CF58=1),$V$13,$V$15))),IF(OR(AND($V$8="YES_NO",OR(LOWER(LEFT(BA58&amp;"",2))="да",BA58=1)),AND($V$8="THRESHOLD_GE",IF(ISNUMBER(BA58),BA58,0)&gt;=$V$11),AND($V$8="THRESHOLD_GT",IF(ISNUMBER(BA58),BA58,0)&gt;$V$11),AND($V$8="THRESHOLD_LE",IF(ISNUMBER(BA58),BA58,0)&lt;=$V$11),AND($V$8="THRESHOLD_LT",IF(ISNUMBER(BA58),BA58,0)&lt;$V$11),AND($V$8="CHANGE_PCT_GE",IF(IF(ISNUMBER(CF58),CF58,0)=0,IF(ISNUMBER(BA58),BA58,0)&gt;0,(IF(ISNUMBER(BA58),BA58,0)-IF(ISNUMBER(CF58),CF58,0))/ABS(IF(ISNUMBER(CF58),CF58,0))&gt;=$V$11)),AND($V$8="CHANGE_ABS_GE",ABS(IF(ISNUMBER(BA58),BA58,0)-IF(ISNUMBER(CF58),CF58,0))&gt;=$V$11),AND($V$8="COUNT_LT",IF(ISNUMBER(BA58),BA58,0)&lt;$V$11),AND($V$8="COUNT_LE",IF(ISNUMBER(BA58),BA58,0)&lt;=$V$11),AND($V$8="AND_YES",OR(LOWER(LEFT(BA58&amp;"",2))="да",BA58=1),OR(LOWER(LEFT(CF58&amp;"",2))="да",CF58=1)),AND($V$8="OR_YES",OR(OR(LOWER(LEFT(BA58&amp;"",2))="да",BA58=1),OR(LOWER(LEFT(CF58&amp;"",2))="да",CF58=1)))),$V$14,$V$15))))))))))</f>
        <v/>
      </c>
      <c r="W58" s="70" t="str">
        <f>IF($A58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58="#FIELD",BB58="",AND(OR($W$8="CHANGE_PCT_GE",$W$8="CHANGE_ABS_GE",$W$8="COUNT_FLAG_RULE",$W$8="AND_YES",$W$8="OR_YES"),OR(CG58="#FIELD",CG58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58)))),IF($W$18="LOW_MU",MAX(Настройки!$B$14,$W$16),IF($W$18="NEUTRAL",Настройки!$B$15,IF($W$18="IGNORE","IGNORE",IF(OR(BB58="#FIELD",CG58="#FIELD"),"Поле не найдено","Недостаточно данных")))),IF($W$8="SIGMOID_INC",MAX(Настройки!$B$14,$W$16+($W$17-$W$16)/(1+EXP(-$W$12*(IF(ISNUMBER(BB58),BB58,0)-$W$11)))),IF($W$8="SIGMOID_DEC",MAX(Настройки!$B$14,$W$16+($W$17-$W$16)/(1+EXP($W$12*(IF(ISNUMBER(BB58),BB58,0)-$W$11)))),IF($W$8="TOP_PERCENT",IF((COUNTIF(INDEX(Данные!$A$7:$CV$106,0,MATCH($W$9,Данные!$A$6:$CV$6,0)),"&gt;"&amp;IF(ISNUMBER(BB58),BB58,0))+COUNTIFS(INDEX(Данные!$A$7:$CV$106,0,MATCH($W$9,Данные!$A$6:$CV$6,0)),IF(ISNUMBER(BB58),BB58,0),Данные!$A$7:$A$106,"&lt;"&amp;$A58)+1)/COUNT(INDEX(Данные!$A$7:$CV$106,0,MATCH($W$9,Данные!$A$6:$CV$6,0)))&lt;=$W$11,$W$14,$W$15),IF($W$8="MANUAL_MU",MAX(Настройки!$B$14,MIN(1,IF(ISNUMBER(BB58),BB58,0))),IF($W$8="COUNT_FLAG_RULE",IF(IF(ISNUMBER(BB58),BB58,0)&lt;=$W$11,$W$14,IF(IF(ISNUMBER(BB58),BB58,0)&gt;=$W$12,$W$15,IF(OR(LOWER(LEFT(CG58&amp;"",2))="да",CG58=1),$W$13,$W$15))),IF(OR(AND($W$8="YES_NO",OR(LOWER(LEFT(BB58&amp;"",2))="да",BB58=1)),AND($W$8="THRESHOLD_GE",IF(ISNUMBER(BB58),BB58,0)&gt;=$W$11),AND($W$8="THRESHOLD_GT",IF(ISNUMBER(BB58),BB58,0)&gt;$W$11),AND($W$8="THRESHOLD_LE",IF(ISNUMBER(BB58),BB58,0)&lt;=$W$11),AND($W$8="THRESHOLD_LT",IF(ISNUMBER(BB58),BB58,0)&lt;$W$11),AND($W$8="CHANGE_PCT_GE",IF(IF(ISNUMBER(CG58),CG58,0)=0,IF(ISNUMBER(BB58),BB58,0)&gt;0,(IF(ISNUMBER(BB58),BB58,0)-IF(ISNUMBER(CG58),CG58,0))/ABS(IF(ISNUMBER(CG58),CG58,0))&gt;=$W$11)),AND($W$8="CHANGE_ABS_GE",ABS(IF(ISNUMBER(BB58),BB58,0)-IF(ISNUMBER(CG58),CG58,0))&gt;=$W$11),AND($W$8="COUNT_LT",IF(ISNUMBER(BB58),BB58,0)&lt;$W$11),AND($W$8="COUNT_LE",IF(ISNUMBER(BB58),BB58,0)&lt;=$W$11),AND($W$8="AND_YES",OR(LOWER(LEFT(BB58&amp;"",2))="да",BB58=1),OR(LOWER(LEFT(CG58&amp;"",2))="да",CG58=1)),AND($W$8="OR_YES",OR(OR(LOWER(LEFT(BB58&amp;"",2))="да",BB58=1),OR(LOWER(LEFT(CG58&amp;"",2))="да",CG58=1)))),$W$14,$W$15))))))))))</f>
        <v/>
      </c>
      <c r="X58" s="70" t="str">
        <f>IF($A58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58="#FIELD",BC58="",AND(OR($X$8="CHANGE_PCT_GE",$X$8="CHANGE_ABS_GE",$X$8="COUNT_FLAG_RULE",$X$8="AND_YES",$X$8="OR_YES"),OR(CH58="#FIELD",CH58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58)))),IF($X$18="LOW_MU",MAX(Настройки!$B$14,$X$16),IF($X$18="NEUTRAL",Настройки!$B$15,IF($X$18="IGNORE","IGNORE",IF(OR(BC58="#FIELD",CH58="#FIELD"),"Поле не найдено","Недостаточно данных")))),IF($X$8="SIGMOID_INC",MAX(Настройки!$B$14,$X$16+($X$17-$X$16)/(1+EXP(-$X$12*(IF(ISNUMBER(BC58),BC58,0)-$X$11)))),IF($X$8="SIGMOID_DEC",MAX(Настройки!$B$14,$X$16+($X$17-$X$16)/(1+EXP($X$12*(IF(ISNUMBER(BC58),BC58,0)-$X$11)))),IF($X$8="TOP_PERCENT",IF((COUNTIF(INDEX(Данные!$A$7:$CV$106,0,MATCH($X$9,Данные!$A$6:$CV$6,0)),"&gt;"&amp;IF(ISNUMBER(BC58),BC58,0))+COUNTIFS(INDEX(Данные!$A$7:$CV$106,0,MATCH($X$9,Данные!$A$6:$CV$6,0)),IF(ISNUMBER(BC58),BC58,0),Данные!$A$7:$A$106,"&lt;"&amp;$A58)+1)/COUNT(INDEX(Данные!$A$7:$CV$106,0,MATCH($X$9,Данные!$A$6:$CV$6,0)))&lt;=$X$11,$X$14,$X$15),IF($X$8="MANUAL_MU",MAX(Настройки!$B$14,MIN(1,IF(ISNUMBER(BC58),BC58,0))),IF($X$8="COUNT_FLAG_RULE",IF(IF(ISNUMBER(BC58),BC58,0)&lt;=$X$11,$X$14,IF(IF(ISNUMBER(BC58),BC58,0)&gt;=$X$12,$X$15,IF(OR(LOWER(LEFT(CH58&amp;"",2))="да",CH58=1),$X$13,$X$15))),IF(OR(AND($X$8="YES_NO",OR(LOWER(LEFT(BC58&amp;"",2))="да",BC58=1)),AND($X$8="THRESHOLD_GE",IF(ISNUMBER(BC58),BC58,0)&gt;=$X$11),AND($X$8="THRESHOLD_GT",IF(ISNUMBER(BC58),BC58,0)&gt;$X$11),AND($X$8="THRESHOLD_LE",IF(ISNUMBER(BC58),BC58,0)&lt;=$X$11),AND($X$8="THRESHOLD_LT",IF(ISNUMBER(BC58),BC58,0)&lt;$X$11),AND($X$8="CHANGE_PCT_GE",IF(IF(ISNUMBER(CH58),CH58,0)=0,IF(ISNUMBER(BC58),BC58,0)&gt;0,(IF(ISNUMBER(BC58),BC58,0)-IF(ISNUMBER(CH58),CH58,0))/ABS(IF(ISNUMBER(CH58),CH58,0))&gt;=$X$11)),AND($X$8="CHANGE_ABS_GE",ABS(IF(ISNUMBER(BC58),BC58,0)-IF(ISNUMBER(CH58),CH58,0))&gt;=$X$11),AND($X$8="COUNT_LT",IF(ISNUMBER(BC58),BC58,0)&lt;$X$11),AND($X$8="COUNT_LE",IF(ISNUMBER(BC58),BC58,0)&lt;=$X$11),AND($X$8="AND_YES",OR(LOWER(LEFT(BC58&amp;"",2))="да",BC58=1),OR(LOWER(LEFT(CH58&amp;"",2))="да",CH58=1)),AND($X$8="OR_YES",OR(OR(LOWER(LEFT(BC58&amp;"",2))="да",BC58=1),OR(LOWER(LEFT(CH58&amp;"",2))="да",CH58=1)))),$X$14,$X$15))))))))))</f>
        <v/>
      </c>
      <c r="Y58" s="70" t="str">
        <f>IF($A58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58="#FIELD",BD58="",AND(OR($Y$8="CHANGE_PCT_GE",$Y$8="CHANGE_ABS_GE",$Y$8="COUNT_FLAG_RULE",$Y$8="AND_YES",$Y$8="OR_YES"),OR(CI58="#FIELD",CI58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58)))),IF($Y$18="LOW_MU",MAX(Настройки!$B$14,$Y$16),IF($Y$18="NEUTRAL",Настройки!$B$15,IF($Y$18="IGNORE","IGNORE",IF(OR(BD58="#FIELD",CI58="#FIELD"),"Поле не найдено","Недостаточно данных")))),IF($Y$8="SIGMOID_INC",MAX(Настройки!$B$14,$Y$16+($Y$17-$Y$16)/(1+EXP(-$Y$12*(IF(ISNUMBER(BD58),BD58,0)-$Y$11)))),IF($Y$8="SIGMOID_DEC",MAX(Настройки!$B$14,$Y$16+($Y$17-$Y$16)/(1+EXP($Y$12*(IF(ISNUMBER(BD58),BD58,0)-$Y$11)))),IF($Y$8="TOP_PERCENT",IF((COUNTIF(INDEX(Данные!$A$7:$CV$106,0,MATCH($Y$9,Данные!$A$6:$CV$6,0)),"&gt;"&amp;IF(ISNUMBER(BD58),BD58,0))+COUNTIFS(INDEX(Данные!$A$7:$CV$106,0,MATCH($Y$9,Данные!$A$6:$CV$6,0)),IF(ISNUMBER(BD58),BD58,0),Данные!$A$7:$A$106,"&lt;"&amp;$A58)+1)/COUNT(INDEX(Данные!$A$7:$CV$106,0,MATCH($Y$9,Данные!$A$6:$CV$6,0)))&lt;=$Y$11,$Y$14,$Y$15),IF($Y$8="MANUAL_MU",MAX(Настройки!$B$14,MIN(1,IF(ISNUMBER(BD58),BD58,0))),IF($Y$8="COUNT_FLAG_RULE",IF(IF(ISNUMBER(BD58),BD58,0)&lt;=$Y$11,$Y$14,IF(IF(ISNUMBER(BD58),BD58,0)&gt;=$Y$12,$Y$15,IF(OR(LOWER(LEFT(CI58&amp;"",2))="да",CI58=1),$Y$13,$Y$15))),IF(OR(AND($Y$8="YES_NO",OR(LOWER(LEFT(BD58&amp;"",2))="да",BD58=1)),AND($Y$8="THRESHOLD_GE",IF(ISNUMBER(BD58),BD58,0)&gt;=$Y$11),AND($Y$8="THRESHOLD_GT",IF(ISNUMBER(BD58),BD58,0)&gt;$Y$11),AND($Y$8="THRESHOLD_LE",IF(ISNUMBER(BD58),BD58,0)&lt;=$Y$11),AND($Y$8="THRESHOLD_LT",IF(ISNUMBER(BD58),BD58,0)&lt;$Y$11),AND($Y$8="CHANGE_PCT_GE",IF(IF(ISNUMBER(CI58),CI58,0)=0,IF(ISNUMBER(BD58),BD58,0)&gt;0,(IF(ISNUMBER(BD58),BD58,0)-IF(ISNUMBER(CI58),CI58,0))/ABS(IF(ISNUMBER(CI58),CI58,0))&gt;=$Y$11)),AND($Y$8="CHANGE_ABS_GE",ABS(IF(ISNUMBER(BD58),BD58,0)-IF(ISNUMBER(CI58),CI58,0))&gt;=$Y$11),AND($Y$8="COUNT_LT",IF(ISNUMBER(BD58),BD58,0)&lt;$Y$11),AND($Y$8="COUNT_LE",IF(ISNUMBER(BD58),BD58,0)&lt;=$Y$11),AND($Y$8="AND_YES",OR(LOWER(LEFT(BD58&amp;"",2))="да",BD58=1),OR(LOWER(LEFT(CI58&amp;"",2))="да",CI58=1)),AND($Y$8="OR_YES",OR(OR(LOWER(LEFT(BD58&amp;"",2))="да",BD58=1),OR(LOWER(LEFT(CI58&amp;"",2))="да",CI58=1)))),$Y$14,$Y$15))))))))))</f>
        <v/>
      </c>
      <c r="Z58" s="70" t="str">
        <f>IF($A58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58="#FIELD",BE58="",AND(OR($Z$8="CHANGE_PCT_GE",$Z$8="CHANGE_ABS_GE",$Z$8="COUNT_FLAG_RULE",$Z$8="AND_YES",$Z$8="OR_YES"),OR(CJ58="#FIELD",CJ58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58)))),IF($Z$18="LOW_MU",MAX(Настройки!$B$14,$Z$16),IF($Z$18="NEUTRAL",Настройки!$B$15,IF($Z$18="IGNORE","IGNORE",IF(OR(BE58="#FIELD",CJ58="#FIELD"),"Поле не найдено","Недостаточно данных")))),IF($Z$8="SIGMOID_INC",MAX(Настройки!$B$14,$Z$16+($Z$17-$Z$16)/(1+EXP(-$Z$12*(IF(ISNUMBER(BE58),BE58,0)-$Z$11)))),IF($Z$8="SIGMOID_DEC",MAX(Настройки!$B$14,$Z$16+($Z$17-$Z$16)/(1+EXP($Z$12*(IF(ISNUMBER(BE58),BE58,0)-$Z$11)))),IF($Z$8="TOP_PERCENT",IF((COUNTIF(INDEX(Данные!$A$7:$CV$106,0,MATCH($Z$9,Данные!$A$6:$CV$6,0)),"&gt;"&amp;IF(ISNUMBER(BE58),BE58,0))+COUNTIFS(INDEX(Данные!$A$7:$CV$106,0,MATCH($Z$9,Данные!$A$6:$CV$6,0)),IF(ISNUMBER(BE58),BE58,0),Данные!$A$7:$A$106,"&lt;"&amp;$A58)+1)/COUNT(INDEX(Данные!$A$7:$CV$106,0,MATCH($Z$9,Данные!$A$6:$CV$6,0)))&lt;=$Z$11,$Z$14,$Z$15),IF($Z$8="MANUAL_MU",MAX(Настройки!$B$14,MIN(1,IF(ISNUMBER(BE58),BE58,0))),IF($Z$8="COUNT_FLAG_RULE",IF(IF(ISNUMBER(BE58),BE58,0)&lt;=$Z$11,$Z$14,IF(IF(ISNUMBER(BE58),BE58,0)&gt;=$Z$12,$Z$15,IF(OR(LOWER(LEFT(CJ58&amp;"",2))="да",CJ58=1),$Z$13,$Z$15))),IF(OR(AND($Z$8="YES_NO",OR(LOWER(LEFT(BE58&amp;"",2))="да",BE58=1)),AND($Z$8="THRESHOLD_GE",IF(ISNUMBER(BE58),BE58,0)&gt;=$Z$11),AND($Z$8="THRESHOLD_GT",IF(ISNUMBER(BE58),BE58,0)&gt;$Z$11),AND($Z$8="THRESHOLD_LE",IF(ISNUMBER(BE58),BE58,0)&lt;=$Z$11),AND($Z$8="THRESHOLD_LT",IF(ISNUMBER(BE58),BE58,0)&lt;$Z$11),AND($Z$8="CHANGE_PCT_GE",IF(IF(ISNUMBER(CJ58),CJ58,0)=0,IF(ISNUMBER(BE58),BE58,0)&gt;0,(IF(ISNUMBER(BE58),BE58,0)-IF(ISNUMBER(CJ58),CJ58,0))/ABS(IF(ISNUMBER(CJ58),CJ58,0))&gt;=$Z$11)),AND($Z$8="CHANGE_ABS_GE",ABS(IF(ISNUMBER(BE58),BE58,0)-IF(ISNUMBER(CJ58),CJ58,0))&gt;=$Z$11),AND($Z$8="COUNT_LT",IF(ISNUMBER(BE58),BE58,0)&lt;$Z$11),AND($Z$8="COUNT_LE",IF(ISNUMBER(BE58),BE58,0)&lt;=$Z$11),AND($Z$8="AND_YES",OR(LOWER(LEFT(BE58&amp;"",2))="да",BE58=1),OR(LOWER(LEFT(CJ58&amp;"",2))="да",CJ58=1)),AND($Z$8="OR_YES",OR(OR(LOWER(LEFT(BE58&amp;"",2))="да",BE58=1),OR(LOWER(LEFT(CJ58&amp;"",2))="да",CJ58=1)))),$Z$14,$Z$15))))))))))</f>
        <v/>
      </c>
      <c r="AA58" s="70" t="str">
        <f>IF($A58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58="#FIELD",BF58="",AND(OR($AA$8="CHANGE_PCT_GE",$AA$8="CHANGE_ABS_GE",$AA$8="COUNT_FLAG_RULE",$AA$8="AND_YES",$AA$8="OR_YES"),OR(CK58="#FIELD",CK58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58)))),IF($AA$18="LOW_MU",MAX(Настройки!$B$14,$AA$16),IF($AA$18="NEUTRAL",Настройки!$B$15,IF($AA$18="IGNORE","IGNORE",IF(OR(BF58="#FIELD",CK58="#FIELD"),"Поле не найдено","Недостаточно данных")))),IF($AA$8="SIGMOID_INC",MAX(Настройки!$B$14,$AA$16+($AA$17-$AA$16)/(1+EXP(-$AA$12*(IF(ISNUMBER(BF58),BF58,0)-$AA$11)))),IF($AA$8="SIGMOID_DEC",MAX(Настройки!$B$14,$AA$16+($AA$17-$AA$16)/(1+EXP($AA$12*(IF(ISNUMBER(BF58),BF58,0)-$AA$11)))),IF($AA$8="TOP_PERCENT",IF((COUNTIF(INDEX(Данные!$A$7:$CV$106,0,MATCH($AA$9,Данные!$A$6:$CV$6,0)),"&gt;"&amp;IF(ISNUMBER(BF58),BF58,0))+COUNTIFS(INDEX(Данные!$A$7:$CV$106,0,MATCH($AA$9,Данные!$A$6:$CV$6,0)),IF(ISNUMBER(BF58),BF58,0),Данные!$A$7:$A$106,"&lt;"&amp;$A58)+1)/COUNT(INDEX(Данные!$A$7:$CV$106,0,MATCH($AA$9,Данные!$A$6:$CV$6,0)))&lt;=$AA$11,$AA$14,$AA$15),IF($AA$8="MANUAL_MU",MAX(Настройки!$B$14,MIN(1,IF(ISNUMBER(BF58),BF58,0))),IF($AA$8="COUNT_FLAG_RULE",IF(IF(ISNUMBER(BF58),BF58,0)&lt;=$AA$11,$AA$14,IF(IF(ISNUMBER(BF58),BF58,0)&gt;=$AA$12,$AA$15,IF(OR(LOWER(LEFT(CK58&amp;"",2))="да",CK58=1),$AA$13,$AA$15))),IF(OR(AND($AA$8="YES_NO",OR(LOWER(LEFT(BF58&amp;"",2))="да",BF58=1)),AND($AA$8="THRESHOLD_GE",IF(ISNUMBER(BF58),BF58,0)&gt;=$AA$11),AND($AA$8="THRESHOLD_GT",IF(ISNUMBER(BF58),BF58,0)&gt;$AA$11),AND($AA$8="THRESHOLD_LE",IF(ISNUMBER(BF58),BF58,0)&lt;=$AA$11),AND($AA$8="THRESHOLD_LT",IF(ISNUMBER(BF58),BF58,0)&lt;$AA$11),AND($AA$8="CHANGE_PCT_GE",IF(IF(ISNUMBER(CK58),CK58,0)=0,IF(ISNUMBER(BF58),BF58,0)&gt;0,(IF(ISNUMBER(BF58),BF58,0)-IF(ISNUMBER(CK58),CK58,0))/ABS(IF(ISNUMBER(CK58),CK58,0))&gt;=$AA$11)),AND($AA$8="CHANGE_ABS_GE",ABS(IF(ISNUMBER(BF58),BF58,0)-IF(ISNUMBER(CK58),CK58,0))&gt;=$AA$11),AND($AA$8="COUNT_LT",IF(ISNUMBER(BF58),BF58,0)&lt;$AA$11),AND($AA$8="COUNT_LE",IF(ISNUMBER(BF58),BF58,0)&lt;=$AA$11),AND($AA$8="AND_YES",OR(LOWER(LEFT(BF58&amp;"",2))="да",BF58=1),OR(LOWER(LEFT(CK58&amp;"",2))="да",CK58=1)),AND($AA$8="OR_YES",OR(OR(LOWER(LEFT(BF58&amp;"",2))="да",BF58=1),OR(LOWER(LEFT(CK58&amp;"",2))="да",CK58=1)))),$AA$14,$AA$15))))))))))</f>
        <v/>
      </c>
      <c r="AB58" s="70" t="str">
        <f>IF($A58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58="#FIELD",BG58="",AND(OR($AB$8="CHANGE_PCT_GE",$AB$8="CHANGE_ABS_GE",$AB$8="COUNT_FLAG_RULE",$AB$8="AND_YES",$AB$8="OR_YES"),OR(CL58="#FIELD",CL58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58)))),IF($AB$18="LOW_MU",MAX(Настройки!$B$14,$AB$16),IF($AB$18="NEUTRAL",Настройки!$B$15,IF($AB$18="IGNORE","IGNORE",IF(OR(BG58="#FIELD",CL58="#FIELD"),"Поле не найдено","Недостаточно данных")))),IF($AB$8="SIGMOID_INC",MAX(Настройки!$B$14,$AB$16+($AB$17-$AB$16)/(1+EXP(-$AB$12*(IF(ISNUMBER(BG58),BG58,0)-$AB$11)))),IF($AB$8="SIGMOID_DEC",MAX(Настройки!$B$14,$AB$16+($AB$17-$AB$16)/(1+EXP($AB$12*(IF(ISNUMBER(BG58),BG58,0)-$AB$11)))),IF($AB$8="TOP_PERCENT",IF((COUNTIF(INDEX(Данные!$A$7:$CV$106,0,MATCH($AB$9,Данные!$A$6:$CV$6,0)),"&gt;"&amp;IF(ISNUMBER(BG58),BG58,0))+COUNTIFS(INDEX(Данные!$A$7:$CV$106,0,MATCH($AB$9,Данные!$A$6:$CV$6,0)),IF(ISNUMBER(BG58),BG58,0),Данные!$A$7:$A$106,"&lt;"&amp;$A58)+1)/COUNT(INDEX(Данные!$A$7:$CV$106,0,MATCH($AB$9,Данные!$A$6:$CV$6,0)))&lt;=$AB$11,$AB$14,$AB$15),IF($AB$8="MANUAL_MU",MAX(Настройки!$B$14,MIN(1,IF(ISNUMBER(BG58),BG58,0))),IF($AB$8="COUNT_FLAG_RULE",IF(IF(ISNUMBER(BG58),BG58,0)&lt;=$AB$11,$AB$14,IF(IF(ISNUMBER(BG58),BG58,0)&gt;=$AB$12,$AB$15,IF(OR(LOWER(LEFT(CL58&amp;"",2))="да",CL58=1),$AB$13,$AB$15))),IF(OR(AND($AB$8="YES_NO",OR(LOWER(LEFT(BG58&amp;"",2))="да",BG58=1)),AND($AB$8="THRESHOLD_GE",IF(ISNUMBER(BG58),BG58,0)&gt;=$AB$11),AND($AB$8="THRESHOLD_GT",IF(ISNUMBER(BG58),BG58,0)&gt;$AB$11),AND($AB$8="THRESHOLD_LE",IF(ISNUMBER(BG58),BG58,0)&lt;=$AB$11),AND($AB$8="THRESHOLD_LT",IF(ISNUMBER(BG58),BG58,0)&lt;$AB$11),AND($AB$8="CHANGE_PCT_GE",IF(IF(ISNUMBER(CL58),CL58,0)=0,IF(ISNUMBER(BG58),BG58,0)&gt;0,(IF(ISNUMBER(BG58),BG58,0)-IF(ISNUMBER(CL58),CL58,0))/ABS(IF(ISNUMBER(CL58),CL58,0))&gt;=$AB$11)),AND($AB$8="CHANGE_ABS_GE",ABS(IF(ISNUMBER(BG58),BG58,0)-IF(ISNUMBER(CL58),CL58,0))&gt;=$AB$11),AND($AB$8="COUNT_LT",IF(ISNUMBER(BG58),BG58,0)&lt;$AB$11),AND($AB$8="COUNT_LE",IF(ISNUMBER(BG58),BG58,0)&lt;=$AB$11),AND($AB$8="AND_YES",OR(LOWER(LEFT(BG58&amp;"",2))="да",BG58=1),OR(LOWER(LEFT(CL58&amp;"",2))="да",CL58=1)),AND($AB$8="OR_YES",OR(OR(LOWER(LEFT(BG58&amp;"",2))="да",BG58=1),OR(LOWER(LEFT(CL58&amp;"",2))="да",CL58=1)))),$AB$14,$AB$15))))))))))</f>
        <v/>
      </c>
      <c r="AC58" s="70" t="str">
        <f>IF($A58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58="#FIELD",BH58="",AND(OR($AC$8="CHANGE_PCT_GE",$AC$8="CHANGE_ABS_GE",$AC$8="COUNT_FLAG_RULE",$AC$8="AND_YES",$AC$8="OR_YES"),OR(CM58="#FIELD",CM58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58)))),IF($AC$18="LOW_MU",MAX(Настройки!$B$14,$AC$16),IF($AC$18="NEUTRAL",Настройки!$B$15,IF($AC$18="IGNORE","IGNORE",IF(OR(BH58="#FIELD",CM58="#FIELD"),"Поле не найдено","Недостаточно данных")))),IF($AC$8="SIGMOID_INC",MAX(Настройки!$B$14,$AC$16+($AC$17-$AC$16)/(1+EXP(-$AC$12*(IF(ISNUMBER(BH58),BH58,0)-$AC$11)))),IF($AC$8="SIGMOID_DEC",MAX(Настройки!$B$14,$AC$16+($AC$17-$AC$16)/(1+EXP($AC$12*(IF(ISNUMBER(BH58),BH58,0)-$AC$11)))),IF($AC$8="TOP_PERCENT",IF((COUNTIF(INDEX(Данные!$A$7:$CV$106,0,MATCH($AC$9,Данные!$A$6:$CV$6,0)),"&gt;"&amp;IF(ISNUMBER(BH58),BH58,0))+COUNTIFS(INDEX(Данные!$A$7:$CV$106,0,MATCH($AC$9,Данные!$A$6:$CV$6,0)),IF(ISNUMBER(BH58),BH58,0),Данные!$A$7:$A$106,"&lt;"&amp;$A58)+1)/COUNT(INDEX(Данные!$A$7:$CV$106,0,MATCH($AC$9,Данные!$A$6:$CV$6,0)))&lt;=$AC$11,$AC$14,$AC$15),IF($AC$8="MANUAL_MU",MAX(Настройки!$B$14,MIN(1,IF(ISNUMBER(BH58),BH58,0))),IF($AC$8="COUNT_FLAG_RULE",IF(IF(ISNUMBER(BH58),BH58,0)&lt;=$AC$11,$AC$14,IF(IF(ISNUMBER(BH58),BH58,0)&gt;=$AC$12,$AC$15,IF(OR(LOWER(LEFT(CM58&amp;"",2))="да",CM58=1),$AC$13,$AC$15))),IF(OR(AND($AC$8="YES_NO",OR(LOWER(LEFT(BH58&amp;"",2))="да",BH58=1)),AND($AC$8="THRESHOLD_GE",IF(ISNUMBER(BH58),BH58,0)&gt;=$AC$11),AND($AC$8="THRESHOLD_GT",IF(ISNUMBER(BH58),BH58,0)&gt;$AC$11),AND($AC$8="THRESHOLD_LE",IF(ISNUMBER(BH58),BH58,0)&lt;=$AC$11),AND($AC$8="THRESHOLD_LT",IF(ISNUMBER(BH58),BH58,0)&lt;$AC$11),AND($AC$8="CHANGE_PCT_GE",IF(IF(ISNUMBER(CM58),CM58,0)=0,IF(ISNUMBER(BH58),BH58,0)&gt;0,(IF(ISNUMBER(BH58),BH58,0)-IF(ISNUMBER(CM58),CM58,0))/ABS(IF(ISNUMBER(CM58),CM58,0))&gt;=$AC$11)),AND($AC$8="CHANGE_ABS_GE",ABS(IF(ISNUMBER(BH58),BH58,0)-IF(ISNUMBER(CM58),CM58,0))&gt;=$AC$11),AND($AC$8="COUNT_LT",IF(ISNUMBER(BH58),BH58,0)&lt;$AC$11),AND($AC$8="COUNT_LE",IF(ISNUMBER(BH58),BH58,0)&lt;=$AC$11),AND($AC$8="AND_YES",OR(LOWER(LEFT(BH58&amp;"",2))="да",BH58=1),OR(LOWER(LEFT(CM58&amp;"",2))="да",CM58=1)),AND($AC$8="OR_YES",OR(OR(LOWER(LEFT(BH58&amp;"",2))="да",BH58=1),OR(LOWER(LEFT(CM58&amp;"",2))="да",CM58=1)))),$AC$14,$AC$15))))))))))</f>
        <v/>
      </c>
      <c r="AD58" s="70" t="str">
        <f>IF($A58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58="#FIELD",BI58="",AND(OR($AD$8="CHANGE_PCT_GE",$AD$8="CHANGE_ABS_GE",$AD$8="COUNT_FLAG_RULE",$AD$8="AND_YES",$AD$8="OR_YES"),OR(CN58="#FIELD",CN58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58)))),IF($AD$18="LOW_MU",MAX(Настройки!$B$14,$AD$16),IF($AD$18="NEUTRAL",Настройки!$B$15,IF($AD$18="IGNORE","IGNORE",IF(OR(BI58="#FIELD",CN58="#FIELD"),"Поле не найдено","Недостаточно данных")))),IF($AD$8="SIGMOID_INC",MAX(Настройки!$B$14,$AD$16+($AD$17-$AD$16)/(1+EXP(-$AD$12*(IF(ISNUMBER(BI58),BI58,0)-$AD$11)))),IF($AD$8="SIGMOID_DEC",MAX(Настройки!$B$14,$AD$16+($AD$17-$AD$16)/(1+EXP($AD$12*(IF(ISNUMBER(BI58),BI58,0)-$AD$11)))),IF($AD$8="TOP_PERCENT",IF((COUNTIF(INDEX(Данные!$A$7:$CV$106,0,MATCH($AD$9,Данные!$A$6:$CV$6,0)),"&gt;"&amp;IF(ISNUMBER(BI58),BI58,0))+COUNTIFS(INDEX(Данные!$A$7:$CV$106,0,MATCH($AD$9,Данные!$A$6:$CV$6,0)),IF(ISNUMBER(BI58),BI58,0),Данные!$A$7:$A$106,"&lt;"&amp;$A58)+1)/COUNT(INDEX(Данные!$A$7:$CV$106,0,MATCH($AD$9,Данные!$A$6:$CV$6,0)))&lt;=$AD$11,$AD$14,$AD$15),IF($AD$8="MANUAL_MU",MAX(Настройки!$B$14,MIN(1,IF(ISNUMBER(BI58),BI58,0))),IF($AD$8="COUNT_FLAG_RULE",IF(IF(ISNUMBER(BI58),BI58,0)&lt;=$AD$11,$AD$14,IF(IF(ISNUMBER(BI58),BI58,0)&gt;=$AD$12,$AD$15,IF(OR(LOWER(LEFT(CN58&amp;"",2))="да",CN58=1),$AD$13,$AD$15))),IF(OR(AND($AD$8="YES_NO",OR(LOWER(LEFT(BI58&amp;"",2))="да",BI58=1)),AND($AD$8="THRESHOLD_GE",IF(ISNUMBER(BI58),BI58,0)&gt;=$AD$11),AND($AD$8="THRESHOLD_GT",IF(ISNUMBER(BI58),BI58,0)&gt;$AD$11),AND($AD$8="THRESHOLD_LE",IF(ISNUMBER(BI58),BI58,0)&lt;=$AD$11),AND($AD$8="THRESHOLD_LT",IF(ISNUMBER(BI58),BI58,0)&lt;$AD$11),AND($AD$8="CHANGE_PCT_GE",IF(IF(ISNUMBER(CN58),CN58,0)=0,IF(ISNUMBER(BI58),BI58,0)&gt;0,(IF(ISNUMBER(BI58),BI58,0)-IF(ISNUMBER(CN58),CN58,0))/ABS(IF(ISNUMBER(CN58),CN58,0))&gt;=$AD$11)),AND($AD$8="CHANGE_ABS_GE",ABS(IF(ISNUMBER(BI58),BI58,0)-IF(ISNUMBER(CN58),CN58,0))&gt;=$AD$11),AND($AD$8="COUNT_LT",IF(ISNUMBER(BI58),BI58,0)&lt;$AD$11),AND($AD$8="COUNT_LE",IF(ISNUMBER(BI58),BI58,0)&lt;=$AD$11),AND($AD$8="AND_YES",OR(LOWER(LEFT(BI58&amp;"",2))="да",BI58=1),OR(LOWER(LEFT(CN58&amp;"",2))="да",CN58=1)),AND($AD$8="OR_YES",OR(OR(LOWER(LEFT(BI58&amp;"",2))="да",BI58=1),OR(LOWER(LEFT(CN58&amp;"",2))="да",CN58=1)))),$AD$14,$AD$15))))))))))</f>
        <v/>
      </c>
      <c r="AE58" s="71" t="str">
        <f>IF($A58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58="#FIELD",BJ58="",AND(OR($AE$8="CHANGE_PCT_GE",$AE$8="CHANGE_ABS_GE",$AE$8="COUNT_FLAG_RULE",$AE$8="AND_YES",$AE$8="OR_YES"),OR(CO58="#FIELD",CO58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58)))),IF($AE$18="LOW_MU",MAX(Настройки!$B$14,$AE$16),IF($AE$18="NEUTRAL",Настройки!$B$15,IF($AE$18="IGNORE","IGNORE",IF(OR(BJ58="#FIELD",CO58="#FIELD"),"Поле не найдено","Недостаточно данных")))),IF($AE$8="SIGMOID_INC",MAX(Настройки!$B$14,$AE$16+($AE$17-$AE$16)/(1+EXP(-$AE$12*(IF(ISNUMBER(BJ58),BJ58,0)-$AE$11)))),IF($AE$8="SIGMOID_DEC",MAX(Настройки!$B$14,$AE$16+($AE$17-$AE$16)/(1+EXP($AE$12*(IF(ISNUMBER(BJ58),BJ58,0)-$AE$11)))),IF($AE$8="TOP_PERCENT",IF((COUNTIF(INDEX(Данные!$A$7:$CV$106,0,MATCH($AE$9,Данные!$A$6:$CV$6,0)),"&gt;"&amp;IF(ISNUMBER(BJ58),BJ58,0))+COUNTIFS(INDEX(Данные!$A$7:$CV$106,0,MATCH($AE$9,Данные!$A$6:$CV$6,0)),IF(ISNUMBER(BJ58),BJ58,0),Данные!$A$7:$A$106,"&lt;"&amp;$A58)+1)/COUNT(INDEX(Данные!$A$7:$CV$106,0,MATCH($AE$9,Данные!$A$6:$CV$6,0)))&lt;=$AE$11,$AE$14,$AE$15),IF($AE$8="MANUAL_MU",MAX(Настройки!$B$14,MIN(1,IF(ISNUMBER(BJ58),BJ58,0))),IF($AE$8="COUNT_FLAG_RULE",IF(IF(ISNUMBER(BJ58),BJ58,0)&lt;=$AE$11,$AE$14,IF(IF(ISNUMBER(BJ58),BJ58,0)&gt;=$AE$12,$AE$15,IF(OR(LOWER(LEFT(CO58&amp;"",2))="да",CO58=1),$AE$13,$AE$15))),IF(OR(AND($AE$8="YES_NO",OR(LOWER(LEFT(BJ58&amp;"",2))="да",BJ58=1)),AND($AE$8="THRESHOLD_GE",IF(ISNUMBER(BJ58),BJ58,0)&gt;=$AE$11),AND($AE$8="THRESHOLD_GT",IF(ISNUMBER(BJ58),BJ58,0)&gt;$AE$11),AND($AE$8="THRESHOLD_LE",IF(ISNUMBER(BJ58),BJ58,0)&lt;=$AE$11),AND($AE$8="THRESHOLD_LT",IF(ISNUMBER(BJ58),BJ58,0)&lt;$AE$11),AND($AE$8="CHANGE_PCT_GE",IF(IF(ISNUMBER(CO58),CO58,0)=0,IF(ISNUMBER(BJ58),BJ58,0)&gt;0,(IF(ISNUMBER(BJ58),BJ58,0)-IF(ISNUMBER(CO58),CO58,0))/ABS(IF(ISNUMBER(CO58),CO58,0))&gt;=$AE$11)),AND($AE$8="CHANGE_ABS_GE",ABS(IF(ISNUMBER(BJ58),BJ58,0)-IF(ISNUMBER(CO58),CO58,0))&gt;=$AE$11),AND($AE$8="COUNT_LT",IF(ISNUMBER(BJ58),BJ58,0)&lt;$AE$11),AND($AE$8="COUNT_LE",IF(ISNUMBER(BJ58),BJ58,0)&lt;=$AE$11),AND($AE$8="AND_YES",OR(LOWER(LEFT(BJ58&amp;"",2))="да",BJ58=1),OR(LOWER(LEFT(CO58&amp;"",2))="да",CO58=1)),AND($AE$8="OR_YES",OR(OR(LOWER(LEFT(BJ58&amp;"",2))="да",BJ58=1),OR(LOWER(LEFT(CO58&amp;"",2))="да",CO58=1)))),$AE$14,$AE$15))))))))))</f>
        <v/>
      </c>
      <c r="AF58" s="75"/>
      <c r="AG58" s="76" t="str">
        <f>IF($A58="","",IF($B$4&lt;&gt;"Да","",IF($B$9="","",IF(COUNTIF(Данные!$A$6:$CV$6,$B$9)=0,"#FIELD",INDEX(Данные!$A$7:$CV$106,ROW()-19,MATCH($B$9,Данные!$A$6:$CV$6,0))))))</f>
        <v/>
      </c>
      <c r="AH58" s="76" t="str">
        <f>IF($A58="","",IF($C$4&lt;&gt;"Да","",IF($C$9="","",IF(COUNTIF(Данные!$A$6:$CV$6,$C$9)=0,"#FIELD",INDEX(Данные!$A$7:$CV$106,ROW()-19,MATCH($C$9,Данные!$A$6:$CV$6,0))))))</f>
        <v/>
      </c>
      <c r="AI58" s="76" t="str">
        <f>IF($A58="","",IF($D$4&lt;&gt;"Да","",IF($D$9="","",IF(COUNTIF(Данные!$A$6:$CV$6,$D$9)=0,"#FIELD",INDEX(Данные!$A$7:$CV$106,ROW()-19,MATCH($D$9,Данные!$A$6:$CV$6,0))))))</f>
        <v/>
      </c>
      <c r="AJ58" s="76" t="str">
        <f>IF($A58="","",IF($E$4&lt;&gt;"Да","",IF($E$9="","",IF(COUNTIF(Данные!$A$6:$CV$6,$E$9)=0,"#FIELD",INDEX(Данные!$A$7:$CV$106,ROW()-19,MATCH($E$9,Данные!$A$6:$CV$6,0))))))</f>
        <v/>
      </c>
      <c r="AK58" s="76" t="str">
        <f>IF($A58="","",IF($F$4&lt;&gt;"Да","",IF($F$9="","",IF(COUNTIF(Данные!$A$6:$CV$6,$F$9)=0,"#FIELD",INDEX(Данные!$A$7:$CV$106,ROW()-19,MATCH($F$9,Данные!$A$6:$CV$6,0))))))</f>
        <v/>
      </c>
      <c r="AL58" s="76" t="str">
        <f>IF($A58="","",IF($G$4&lt;&gt;"Да","",IF($G$9="","",IF(COUNTIF(Данные!$A$6:$CV$6,$G$9)=0,"#FIELD",INDEX(Данные!$A$7:$CV$106,ROW()-19,MATCH($G$9,Данные!$A$6:$CV$6,0))))))</f>
        <v/>
      </c>
      <c r="AM58" s="76" t="str">
        <f>IF($A58="","",IF($H$4&lt;&gt;"Да","",IF($H$9="","",IF(COUNTIF(Данные!$A$6:$CV$6,$H$9)=0,"#FIELD",INDEX(Данные!$A$7:$CV$106,ROW()-19,MATCH($H$9,Данные!$A$6:$CV$6,0))))))</f>
        <v/>
      </c>
      <c r="AN58" s="76" t="str">
        <f>IF($A58="","",IF($I$4&lt;&gt;"Да","",IF($I$9="","",IF(COUNTIF(Данные!$A$6:$CV$6,$I$9)=0,"#FIELD",INDEX(Данные!$A$7:$CV$106,ROW()-19,MATCH($I$9,Данные!$A$6:$CV$6,0))))))</f>
        <v/>
      </c>
      <c r="AO58" s="76" t="str">
        <f>IF($A58="","",IF($J$4&lt;&gt;"Да","",IF($J$9="","",IF(COUNTIF(Данные!$A$6:$CV$6,$J$9)=0,"#FIELD",INDEX(Данные!$A$7:$CV$106,ROW()-19,MATCH($J$9,Данные!$A$6:$CV$6,0))))))</f>
        <v/>
      </c>
      <c r="AP58" s="76" t="str">
        <f>IF($A58="","",IF($K$4&lt;&gt;"Да","",IF($K$9="","",IF(COUNTIF(Данные!$A$6:$CV$6,$K$9)=0,"#FIELD",INDEX(Данные!$A$7:$CV$106,ROW()-19,MATCH($K$9,Данные!$A$6:$CV$6,0))))))</f>
        <v/>
      </c>
      <c r="AQ58" s="76" t="str">
        <f>IF($A58="","",IF($L$4&lt;&gt;"Да","",IF($L$9="","",IF(COUNTIF(Данные!$A$6:$CV$6,$L$9)=0,"#FIELD",INDEX(Данные!$A$7:$CV$106,ROW()-19,MATCH($L$9,Данные!$A$6:$CV$6,0))))))</f>
        <v/>
      </c>
      <c r="AR58" s="76" t="str">
        <f>IF($A58="","",IF($M$4&lt;&gt;"Да","",IF($M$9="","",IF(COUNTIF(Данные!$A$6:$CV$6,$M$9)=0,"#FIELD",INDEX(Данные!$A$7:$CV$106,ROW()-19,MATCH($M$9,Данные!$A$6:$CV$6,0))))))</f>
        <v/>
      </c>
      <c r="AS58" s="76" t="str">
        <f>IF($A58="","",IF($N$4&lt;&gt;"Да","",IF($N$9="","",IF(COUNTIF(Данные!$A$6:$CV$6,$N$9)=0,"#FIELD",INDEX(Данные!$A$7:$CV$106,ROW()-19,MATCH($N$9,Данные!$A$6:$CV$6,0))))))</f>
        <v/>
      </c>
      <c r="AT58" s="76" t="str">
        <f>IF($A58="","",IF($O$4&lt;&gt;"Да","",IF($O$9="","",IF(COUNTIF(Данные!$A$6:$CV$6,$O$9)=0,"#FIELD",INDEX(Данные!$A$7:$CV$106,ROW()-19,MATCH($O$9,Данные!$A$6:$CV$6,0))))))</f>
        <v/>
      </c>
      <c r="AU58" s="76" t="str">
        <f>IF($A58="","",IF($P$4&lt;&gt;"Да","",IF($P$9="","",IF(COUNTIF(Данные!$A$6:$CV$6,$P$9)=0,"#FIELD",INDEX(Данные!$A$7:$CV$106,ROW()-19,MATCH($P$9,Данные!$A$6:$CV$6,0))))))</f>
        <v/>
      </c>
      <c r="AV58" s="76" t="str">
        <f>IF($A58="","",IF($Q$4&lt;&gt;"Да","",IF($Q$9="","",IF(COUNTIF(Данные!$A$6:$CV$6,$Q$9)=0,"#FIELD",INDEX(Данные!$A$7:$CV$106,ROW()-19,MATCH($Q$9,Данные!$A$6:$CV$6,0))))))</f>
        <v/>
      </c>
      <c r="AW58" s="76" t="str">
        <f>IF($A58="","",IF($R$4&lt;&gt;"Да","",IF($R$9="","",IF(COUNTIF(Данные!$A$6:$CV$6,$R$9)=0,"#FIELD",INDEX(Данные!$A$7:$CV$106,ROW()-19,MATCH($R$9,Данные!$A$6:$CV$6,0))))))</f>
        <v/>
      </c>
      <c r="AX58" s="76" t="str">
        <f>IF($A58="","",IF($S$4&lt;&gt;"Да","",IF($S$9="","",IF(COUNTIF(Данные!$A$6:$CV$6,$S$9)=0,"#FIELD",INDEX(Данные!$A$7:$CV$106,ROW()-19,MATCH($S$9,Данные!$A$6:$CV$6,0))))))</f>
        <v/>
      </c>
      <c r="AY58" s="76" t="str">
        <f>IF($A58="","",IF($T$4&lt;&gt;"Да","",IF($T$9="","",IF(COUNTIF(Данные!$A$6:$CV$6,$T$9)=0,"#FIELD",INDEX(Данные!$A$7:$CV$106,ROW()-19,MATCH($T$9,Данные!$A$6:$CV$6,0))))))</f>
        <v/>
      </c>
      <c r="AZ58" s="76" t="str">
        <f>IF($A58="","",IF($U$4&lt;&gt;"Да","",IF($U$9="","",IF(COUNTIF(Данные!$A$6:$CV$6,$U$9)=0,"#FIELD",INDEX(Данные!$A$7:$CV$106,ROW()-19,MATCH($U$9,Данные!$A$6:$CV$6,0))))))</f>
        <v/>
      </c>
      <c r="BA58" s="76" t="str">
        <f>IF($A58="","",IF($V$4&lt;&gt;"Да","",IF($V$9="","",IF(COUNTIF(Данные!$A$6:$CV$6,$V$9)=0,"#FIELD",INDEX(Данные!$A$7:$CV$106,ROW()-19,MATCH($V$9,Данные!$A$6:$CV$6,0))))))</f>
        <v/>
      </c>
      <c r="BB58" s="76" t="str">
        <f>IF($A58="","",IF($W$4&lt;&gt;"Да","",IF($W$9="","",IF(COUNTIF(Данные!$A$6:$CV$6,$W$9)=0,"#FIELD",INDEX(Данные!$A$7:$CV$106,ROW()-19,MATCH($W$9,Данные!$A$6:$CV$6,0))))))</f>
        <v/>
      </c>
      <c r="BC58" s="76" t="str">
        <f>IF($A58="","",IF($X$4&lt;&gt;"Да","",IF($X$9="","",IF(COUNTIF(Данные!$A$6:$CV$6,$X$9)=0,"#FIELD",INDEX(Данные!$A$7:$CV$106,ROW()-19,MATCH($X$9,Данные!$A$6:$CV$6,0))))))</f>
        <v/>
      </c>
      <c r="BD58" s="76" t="str">
        <f>IF($A58="","",IF($Y$4&lt;&gt;"Да","",IF($Y$9="","",IF(COUNTIF(Данные!$A$6:$CV$6,$Y$9)=0,"#FIELD",INDEX(Данные!$A$7:$CV$106,ROW()-19,MATCH($Y$9,Данные!$A$6:$CV$6,0))))))</f>
        <v/>
      </c>
      <c r="BE58" s="76" t="str">
        <f>IF($A58="","",IF($Z$4&lt;&gt;"Да","",IF($Z$9="","",IF(COUNTIF(Данные!$A$6:$CV$6,$Z$9)=0,"#FIELD",INDEX(Данные!$A$7:$CV$106,ROW()-19,MATCH($Z$9,Данные!$A$6:$CV$6,0))))))</f>
        <v/>
      </c>
      <c r="BF58" s="76" t="str">
        <f>IF($A58="","",IF($AA$4&lt;&gt;"Да","",IF($AA$9="","",IF(COUNTIF(Данные!$A$6:$CV$6,$AA$9)=0,"#FIELD",INDEX(Данные!$A$7:$CV$106,ROW()-19,MATCH($AA$9,Данные!$A$6:$CV$6,0))))))</f>
        <v/>
      </c>
      <c r="BG58" s="76" t="str">
        <f>IF($A58="","",IF($AB$4&lt;&gt;"Да","",IF($AB$9="","",IF(COUNTIF(Данные!$A$6:$CV$6,$AB$9)=0,"#FIELD",INDEX(Данные!$A$7:$CV$106,ROW()-19,MATCH($AB$9,Данные!$A$6:$CV$6,0))))))</f>
        <v/>
      </c>
      <c r="BH58" s="76" t="str">
        <f>IF($A58="","",IF($AC$4&lt;&gt;"Да","",IF($AC$9="","",IF(COUNTIF(Данные!$A$6:$CV$6,$AC$9)=0,"#FIELD",INDEX(Данные!$A$7:$CV$106,ROW()-19,MATCH($AC$9,Данные!$A$6:$CV$6,0))))))</f>
        <v/>
      </c>
      <c r="BI58" s="76" t="str">
        <f>IF($A58="","",IF($AD$4&lt;&gt;"Да","",IF($AD$9="","",IF(COUNTIF(Данные!$A$6:$CV$6,$AD$9)=0,"#FIELD",INDEX(Данные!$A$7:$CV$106,ROW()-19,MATCH($AD$9,Данные!$A$6:$CV$6,0))))))</f>
        <v/>
      </c>
      <c r="BJ58" s="76" t="str">
        <f>IF($A58="","",IF($AE$4&lt;&gt;"Да","",IF($AE$9="","",IF(COUNTIF(Данные!$A$6:$CV$6,$AE$9)=0,"#FIELD",INDEX(Данные!$A$7:$CV$106,ROW()-19,MATCH($AE$9,Данные!$A$6:$CV$6,0))))))</f>
        <v/>
      </c>
      <c r="BK58" s="76"/>
      <c r="BL58" s="76" t="str">
        <f>IF($A58="","",IF($B$4&lt;&gt;"Да","",IF($B$10="","",IF(COUNTIF(Данные!$A$6:$CV$6,$B$10)=0,"#FIELD",INDEX(Данные!$A$7:$CV$106,ROW()-19,MATCH($B$10,Данные!$A$6:$CV$6,0))))))</f>
        <v/>
      </c>
      <c r="BM58" s="76" t="str">
        <f>IF($A58="","",IF($C$4&lt;&gt;"Да","",IF($C$10="","",IF(COUNTIF(Данные!$A$6:$CV$6,$C$10)=0,"#FIELD",INDEX(Данные!$A$7:$CV$106,ROW()-19,MATCH($C$10,Данные!$A$6:$CV$6,0))))))</f>
        <v/>
      </c>
      <c r="BN58" s="76" t="str">
        <f>IF($A58="","",IF($D$4&lt;&gt;"Да","",IF($D$10="","",IF(COUNTIF(Данные!$A$6:$CV$6,$D$10)=0,"#FIELD",INDEX(Данные!$A$7:$CV$106,ROW()-19,MATCH($D$10,Данные!$A$6:$CV$6,0))))))</f>
        <v/>
      </c>
      <c r="BO58" s="76" t="str">
        <f>IF($A58="","",IF($E$4&lt;&gt;"Да","",IF($E$10="","",IF(COUNTIF(Данные!$A$6:$CV$6,$E$10)=0,"#FIELD",INDEX(Данные!$A$7:$CV$106,ROW()-19,MATCH($E$10,Данные!$A$6:$CV$6,0))))))</f>
        <v/>
      </c>
      <c r="BP58" s="76" t="str">
        <f>IF($A58="","",IF($F$4&lt;&gt;"Да","",IF($F$10="","",IF(COUNTIF(Данные!$A$6:$CV$6,$F$10)=0,"#FIELD",INDEX(Данные!$A$7:$CV$106,ROW()-19,MATCH($F$10,Данные!$A$6:$CV$6,0))))))</f>
        <v/>
      </c>
      <c r="BQ58" s="76" t="str">
        <f>IF($A58="","",IF($G$4&lt;&gt;"Да","",IF($G$10="","",IF(COUNTIF(Данные!$A$6:$CV$6,$G$10)=0,"#FIELD",INDEX(Данные!$A$7:$CV$106,ROW()-19,MATCH($G$10,Данные!$A$6:$CV$6,0))))))</f>
        <v/>
      </c>
      <c r="BR58" s="76" t="str">
        <f>IF($A58="","",IF($H$4&lt;&gt;"Да","",IF($H$10="","",IF(COUNTIF(Данные!$A$6:$CV$6,$H$10)=0,"#FIELD",INDEX(Данные!$A$7:$CV$106,ROW()-19,MATCH($H$10,Данные!$A$6:$CV$6,0))))))</f>
        <v/>
      </c>
      <c r="BS58" s="76" t="str">
        <f>IF($A58="","",IF($I$4&lt;&gt;"Да","",IF($I$10="","",IF(COUNTIF(Данные!$A$6:$CV$6,$I$10)=0,"#FIELD",INDEX(Данные!$A$7:$CV$106,ROW()-19,MATCH($I$10,Данные!$A$6:$CV$6,0))))))</f>
        <v/>
      </c>
      <c r="BT58" s="76" t="str">
        <f>IF($A58="","",IF($J$4&lt;&gt;"Да","",IF($J$10="","",IF(COUNTIF(Данные!$A$6:$CV$6,$J$10)=0,"#FIELD",INDEX(Данные!$A$7:$CV$106,ROW()-19,MATCH($J$10,Данные!$A$6:$CV$6,0))))))</f>
        <v/>
      </c>
      <c r="BU58" s="76" t="str">
        <f>IF($A58="","",IF($K$4&lt;&gt;"Да","",IF($K$10="","",IF(COUNTIF(Данные!$A$6:$CV$6,$K$10)=0,"#FIELD",INDEX(Данные!$A$7:$CV$106,ROW()-19,MATCH($K$10,Данные!$A$6:$CV$6,0))))))</f>
        <v/>
      </c>
      <c r="BV58" s="76" t="str">
        <f>IF($A58="","",IF($L$4&lt;&gt;"Да","",IF($L$10="","",IF(COUNTIF(Данные!$A$6:$CV$6,$L$10)=0,"#FIELD",INDEX(Данные!$A$7:$CV$106,ROW()-19,MATCH($L$10,Данные!$A$6:$CV$6,0))))))</f>
        <v/>
      </c>
      <c r="BW58" s="76" t="str">
        <f>IF($A58="","",IF($M$4&lt;&gt;"Да","",IF($M$10="","",IF(COUNTIF(Данные!$A$6:$CV$6,$M$10)=0,"#FIELD",INDEX(Данные!$A$7:$CV$106,ROW()-19,MATCH($M$10,Данные!$A$6:$CV$6,0))))))</f>
        <v/>
      </c>
      <c r="BX58" s="76" t="str">
        <f>IF($A58="","",IF($N$4&lt;&gt;"Да","",IF($N$10="","",IF(COUNTIF(Данные!$A$6:$CV$6,$N$10)=0,"#FIELD",INDEX(Данные!$A$7:$CV$106,ROW()-19,MATCH($N$10,Данные!$A$6:$CV$6,0))))))</f>
        <v/>
      </c>
      <c r="BY58" s="76" t="str">
        <f>IF($A58="","",IF($O$4&lt;&gt;"Да","",IF($O$10="","",IF(COUNTIF(Данные!$A$6:$CV$6,$O$10)=0,"#FIELD",INDEX(Данные!$A$7:$CV$106,ROW()-19,MATCH($O$10,Данные!$A$6:$CV$6,0))))))</f>
        <v/>
      </c>
      <c r="BZ58" s="76" t="str">
        <f>IF($A58="","",IF($P$4&lt;&gt;"Да","",IF($P$10="","",IF(COUNTIF(Данные!$A$6:$CV$6,$P$10)=0,"#FIELD",INDEX(Данные!$A$7:$CV$106,ROW()-19,MATCH($P$10,Данные!$A$6:$CV$6,0))))))</f>
        <v/>
      </c>
      <c r="CA58" s="76" t="str">
        <f>IF($A58="","",IF($Q$4&lt;&gt;"Да","",IF($Q$10="","",IF(COUNTIF(Данные!$A$6:$CV$6,$Q$10)=0,"#FIELD",INDEX(Данные!$A$7:$CV$106,ROW()-19,MATCH($Q$10,Данные!$A$6:$CV$6,0))))))</f>
        <v/>
      </c>
      <c r="CB58" s="76" t="str">
        <f>IF($A58="","",IF($R$4&lt;&gt;"Да","",IF($R$10="","",IF(COUNTIF(Данные!$A$6:$CV$6,$R$10)=0,"#FIELD",INDEX(Данные!$A$7:$CV$106,ROW()-19,MATCH($R$10,Данные!$A$6:$CV$6,0))))))</f>
        <v/>
      </c>
      <c r="CC58" s="76" t="str">
        <f>IF($A58="","",IF($S$4&lt;&gt;"Да","",IF($S$10="","",IF(COUNTIF(Данные!$A$6:$CV$6,$S$10)=0,"#FIELD",INDEX(Данные!$A$7:$CV$106,ROW()-19,MATCH($S$10,Данные!$A$6:$CV$6,0))))))</f>
        <v/>
      </c>
      <c r="CD58" s="76" t="str">
        <f>IF($A58="","",IF($T$4&lt;&gt;"Да","",IF($T$10="","",IF(COUNTIF(Данные!$A$6:$CV$6,$T$10)=0,"#FIELD",INDEX(Данные!$A$7:$CV$106,ROW()-19,MATCH($T$10,Данные!$A$6:$CV$6,0))))))</f>
        <v/>
      </c>
      <c r="CE58" s="76" t="str">
        <f>IF($A58="","",IF($U$4&lt;&gt;"Да","",IF($U$10="","",IF(COUNTIF(Данные!$A$6:$CV$6,$U$10)=0,"#FIELD",INDEX(Данные!$A$7:$CV$106,ROW()-19,MATCH($U$10,Данные!$A$6:$CV$6,0))))))</f>
        <v/>
      </c>
      <c r="CF58" s="76" t="str">
        <f>IF($A58="","",IF($V$4&lt;&gt;"Да","",IF($V$10="","",IF(COUNTIF(Данные!$A$6:$CV$6,$V$10)=0,"#FIELD",INDEX(Данные!$A$7:$CV$106,ROW()-19,MATCH($V$10,Данные!$A$6:$CV$6,0))))))</f>
        <v/>
      </c>
      <c r="CG58" s="76" t="str">
        <f>IF($A58="","",IF($W$4&lt;&gt;"Да","",IF($W$10="","",IF(COUNTIF(Данные!$A$6:$CV$6,$W$10)=0,"#FIELD",INDEX(Данные!$A$7:$CV$106,ROW()-19,MATCH($W$10,Данные!$A$6:$CV$6,0))))))</f>
        <v/>
      </c>
      <c r="CH58" s="76" t="str">
        <f>IF($A58="","",IF($X$4&lt;&gt;"Да","",IF($X$10="","",IF(COUNTIF(Данные!$A$6:$CV$6,$X$10)=0,"#FIELD",INDEX(Данные!$A$7:$CV$106,ROW()-19,MATCH($X$10,Данные!$A$6:$CV$6,0))))))</f>
        <v/>
      </c>
      <c r="CI58" s="76" t="str">
        <f>IF($A58="","",IF($Y$4&lt;&gt;"Да","",IF($Y$10="","",IF(COUNTIF(Данные!$A$6:$CV$6,$Y$10)=0,"#FIELD",INDEX(Данные!$A$7:$CV$106,ROW()-19,MATCH($Y$10,Данные!$A$6:$CV$6,0))))))</f>
        <v/>
      </c>
      <c r="CJ58" s="76" t="str">
        <f>IF($A58="","",IF($Z$4&lt;&gt;"Да","",IF($Z$10="","",IF(COUNTIF(Данные!$A$6:$CV$6,$Z$10)=0,"#FIELD",INDEX(Данные!$A$7:$CV$106,ROW()-19,MATCH($Z$10,Данные!$A$6:$CV$6,0))))))</f>
        <v/>
      </c>
      <c r="CK58" s="76" t="str">
        <f>IF($A58="","",IF($AA$4&lt;&gt;"Да","",IF($AA$10="","",IF(COUNTIF(Данные!$A$6:$CV$6,$AA$10)=0,"#FIELD",INDEX(Данные!$A$7:$CV$106,ROW()-19,MATCH($AA$10,Данные!$A$6:$CV$6,0))))))</f>
        <v/>
      </c>
      <c r="CL58" s="76" t="str">
        <f>IF($A58="","",IF($AB$4&lt;&gt;"Да","",IF($AB$10="","",IF(COUNTIF(Данные!$A$6:$CV$6,$AB$10)=0,"#FIELD",INDEX(Данные!$A$7:$CV$106,ROW()-19,MATCH($AB$10,Данные!$A$6:$CV$6,0))))))</f>
        <v/>
      </c>
      <c r="CM58" s="76" t="str">
        <f>IF($A58="","",IF($AC$4&lt;&gt;"Да","",IF($AC$10="","",IF(COUNTIF(Данные!$A$6:$CV$6,$AC$10)=0,"#FIELD",INDEX(Данные!$A$7:$CV$106,ROW()-19,MATCH($AC$10,Данные!$A$6:$CV$6,0))))))</f>
        <v/>
      </c>
      <c r="CN58" s="76" t="str">
        <f>IF($A58="","",IF($AD$4&lt;&gt;"Да","",IF($AD$10="","",IF(COUNTIF(Данные!$A$6:$CV$6,$AD$10)=0,"#FIELD",INDEX(Данные!$A$7:$CV$106,ROW()-19,MATCH($AD$10,Данные!$A$6:$CV$6,0))))))</f>
        <v/>
      </c>
      <c r="CO58" s="77" t="str">
        <f>IF($A58="","",IF($AE$4&lt;&gt;"Да","",IF($AE$10="","",IF(COUNTIF(Данные!$A$6:$CV$6,$AE$10)=0,"#FIELD",INDEX(Данные!$A$7:$CV$106,ROW()-19,MATCH($AE$10,Данные!$A$6:$CV$6,0))))))</f>
        <v/>
      </c>
    </row>
    <row r="59" spans="1:93">
      <c r="A59" s="24" t="str">
        <f>IF(Данные!A46="","",Данные!A46)</f>
        <v/>
      </c>
      <c r="B59" s="19" t="str">
        <f>IF($A59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59="#FIELD",AG59="",AND(OR($B$8="CHANGE_PCT_GE",$B$8="CHANGE_ABS_GE",$B$8="COUNT_FLAG_RULE",$B$8="AND_YES",$B$8="OR_YES"),OR(BL59="#FIELD",BL59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59)))),IF($B$18="LOW_MU",MAX(Настройки!$B$14,$B$16),IF($B$18="NEUTRAL",Настройки!$B$15,IF($B$18="IGNORE","IGNORE",IF(OR(AG59="#FIELD",BL59="#FIELD"),"Поле не найдено","Недостаточно данных")))),IF($B$8="SIGMOID_INC",MAX(Настройки!$B$14,$B$16+($B$17-$B$16)/(1+EXP(-$B$12*(IF(ISNUMBER(AG59),AG59,0)-$B$11)))),IF($B$8="SIGMOID_DEC",MAX(Настройки!$B$14,$B$16+($B$17-$B$16)/(1+EXP($B$12*(IF(ISNUMBER(AG59),AG59,0)-$B$11)))),IF($B$8="TOP_PERCENT",IF((COUNTIF(INDEX(Данные!$A$7:$CV$106,0,MATCH($B$9,Данные!$A$6:$CV$6,0)),"&gt;"&amp;IF(ISNUMBER(AG59),AG59,0))+COUNTIFS(INDEX(Данные!$A$7:$CV$106,0,MATCH($B$9,Данные!$A$6:$CV$6,0)),IF(ISNUMBER(AG59),AG59,0),Данные!$A$7:$A$106,"&lt;"&amp;$A59)+1)/COUNT(INDEX(Данные!$A$7:$CV$106,0,MATCH($B$9,Данные!$A$6:$CV$6,0)))&lt;=$B$11,$B$14,$B$15),IF($B$8="MANUAL_MU",MAX(Настройки!$B$14,MIN(1,IF(ISNUMBER(AG59),AG59,0))),IF($B$8="COUNT_FLAG_RULE",IF(IF(ISNUMBER(AG59),AG59,0)&lt;=$B$11,$B$14,IF(IF(ISNUMBER(AG59),AG59,0)&gt;=$B$12,$B$15,IF(OR(LOWER(LEFT(BL59&amp;"",2))="да",BL59=1),$B$13,$B$15))),IF(OR(AND($B$8="YES_NO",OR(LOWER(LEFT(AG59&amp;"",2))="да",AG59=1)),AND($B$8="THRESHOLD_GE",IF(ISNUMBER(AG59),AG59,0)&gt;=$B$11),AND($B$8="THRESHOLD_GT",IF(ISNUMBER(AG59),AG59,0)&gt;$B$11),AND($B$8="THRESHOLD_LE",IF(ISNUMBER(AG59),AG59,0)&lt;=$B$11),AND($B$8="THRESHOLD_LT",IF(ISNUMBER(AG59),AG59,0)&lt;$B$11),AND($B$8="CHANGE_PCT_GE",IF(IF(ISNUMBER(BL59),BL59,0)=0,IF(ISNUMBER(AG59),AG59,0)&gt;0,(IF(ISNUMBER(AG59),AG59,0)-IF(ISNUMBER(BL59),BL59,0))/ABS(IF(ISNUMBER(BL59),BL59,0))&gt;=$B$11)),AND($B$8="CHANGE_ABS_GE",ABS(IF(ISNUMBER(AG59),AG59,0)-IF(ISNUMBER(BL59),BL59,0))&gt;=$B$11),AND($B$8="COUNT_LT",IF(ISNUMBER(AG59),AG59,0)&lt;$B$11),AND($B$8="COUNT_LE",IF(ISNUMBER(AG59),AG59,0)&lt;=$B$11),AND($B$8="AND_YES",OR(LOWER(LEFT(AG59&amp;"",2))="да",AG59=1),OR(LOWER(LEFT(BL59&amp;"",2))="да",BL59=1)),AND($B$8="OR_YES",OR(OR(LOWER(LEFT(AG59&amp;"",2))="да",AG59=1),OR(LOWER(LEFT(BL59&amp;"",2))="да",BL59=1)))),$B$14,$B$15))))))))))</f>
        <v/>
      </c>
      <c r="C59" s="19" t="str">
        <f>IF($A59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59="#FIELD",AH59="",AND(OR($C$8="CHANGE_PCT_GE",$C$8="CHANGE_ABS_GE",$C$8="COUNT_FLAG_RULE",$C$8="AND_YES",$C$8="OR_YES"),OR(BM59="#FIELD",BM59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59)))),IF($C$18="LOW_MU",MAX(Настройки!$B$14,$C$16),IF($C$18="NEUTRAL",Настройки!$B$15,IF($C$18="IGNORE","IGNORE",IF(OR(AH59="#FIELD",BM59="#FIELD"),"Поле не найдено","Недостаточно данных")))),IF($C$8="SIGMOID_INC",MAX(Настройки!$B$14,$C$16+($C$17-$C$16)/(1+EXP(-$C$12*(IF(ISNUMBER(AH59),AH59,0)-$C$11)))),IF($C$8="SIGMOID_DEC",MAX(Настройки!$B$14,$C$16+($C$17-$C$16)/(1+EXP($C$12*(IF(ISNUMBER(AH59),AH59,0)-$C$11)))),IF($C$8="TOP_PERCENT",IF((COUNTIF(INDEX(Данные!$A$7:$CV$106,0,MATCH($C$9,Данные!$A$6:$CV$6,0)),"&gt;"&amp;IF(ISNUMBER(AH59),AH59,0))+COUNTIFS(INDEX(Данные!$A$7:$CV$106,0,MATCH($C$9,Данные!$A$6:$CV$6,0)),IF(ISNUMBER(AH59),AH59,0),Данные!$A$7:$A$106,"&lt;"&amp;$A59)+1)/COUNT(INDEX(Данные!$A$7:$CV$106,0,MATCH($C$9,Данные!$A$6:$CV$6,0)))&lt;=$C$11,$C$14,$C$15),IF($C$8="MANUAL_MU",MAX(Настройки!$B$14,MIN(1,IF(ISNUMBER(AH59),AH59,0))),IF($C$8="COUNT_FLAG_RULE",IF(IF(ISNUMBER(AH59),AH59,0)&lt;=$C$11,$C$14,IF(IF(ISNUMBER(AH59),AH59,0)&gt;=$C$12,$C$15,IF(OR(LOWER(LEFT(BM59&amp;"",2))="да",BM59=1),$C$13,$C$15))),IF(OR(AND($C$8="YES_NO",OR(LOWER(LEFT(AH59&amp;"",2))="да",AH59=1)),AND($C$8="THRESHOLD_GE",IF(ISNUMBER(AH59),AH59,0)&gt;=$C$11),AND($C$8="THRESHOLD_GT",IF(ISNUMBER(AH59),AH59,0)&gt;$C$11),AND($C$8="THRESHOLD_LE",IF(ISNUMBER(AH59),AH59,0)&lt;=$C$11),AND($C$8="THRESHOLD_LT",IF(ISNUMBER(AH59),AH59,0)&lt;$C$11),AND($C$8="CHANGE_PCT_GE",IF(IF(ISNUMBER(BM59),BM59,0)=0,IF(ISNUMBER(AH59),AH59,0)&gt;0,(IF(ISNUMBER(AH59),AH59,0)-IF(ISNUMBER(BM59),BM59,0))/ABS(IF(ISNUMBER(BM59),BM59,0))&gt;=$C$11)),AND($C$8="CHANGE_ABS_GE",ABS(IF(ISNUMBER(AH59),AH59,0)-IF(ISNUMBER(BM59),BM59,0))&gt;=$C$11),AND($C$8="COUNT_LT",IF(ISNUMBER(AH59),AH59,0)&lt;$C$11),AND($C$8="COUNT_LE",IF(ISNUMBER(AH59),AH59,0)&lt;=$C$11),AND($C$8="AND_YES",OR(LOWER(LEFT(AH59&amp;"",2))="да",AH59=1),OR(LOWER(LEFT(BM59&amp;"",2))="да",BM59=1)),AND($C$8="OR_YES",OR(OR(LOWER(LEFT(AH59&amp;"",2))="да",AH59=1),OR(LOWER(LEFT(BM59&amp;"",2))="да",BM59=1)))),$C$14,$C$15))))))))))</f>
        <v/>
      </c>
      <c r="D59" s="19" t="str">
        <f>IF($A59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59="#FIELD",AI59="",AND(OR($D$8="CHANGE_PCT_GE",$D$8="CHANGE_ABS_GE",$D$8="COUNT_FLAG_RULE",$D$8="AND_YES",$D$8="OR_YES"),OR(BN59="#FIELD",BN59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59)))),IF($D$18="LOW_MU",MAX(Настройки!$B$14,$D$16),IF($D$18="NEUTRAL",Настройки!$B$15,IF($D$18="IGNORE","IGNORE",IF(OR(AI59="#FIELD",BN59="#FIELD"),"Поле не найдено","Недостаточно данных")))),IF($D$8="SIGMOID_INC",MAX(Настройки!$B$14,$D$16+($D$17-$D$16)/(1+EXP(-$D$12*(IF(ISNUMBER(AI59),AI59,0)-$D$11)))),IF($D$8="SIGMOID_DEC",MAX(Настройки!$B$14,$D$16+($D$17-$D$16)/(1+EXP($D$12*(IF(ISNUMBER(AI59),AI59,0)-$D$11)))),IF($D$8="TOP_PERCENT",IF((COUNTIF(INDEX(Данные!$A$7:$CV$106,0,MATCH($D$9,Данные!$A$6:$CV$6,0)),"&gt;"&amp;IF(ISNUMBER(AI59),AI59,0))+COUNTIFS(INDEX(Данные!$A$7:$CV$106,0,MATCH($D$9,Данные!$A$6:$CV$6,0)),IF(ISNUMBER(AI59),AI59,0),Данные!$A$7:$A$106,"&lt;"&amp;$A59)+1)/COUNT(INDEX(Данные!$A$7:$CV$106,0,MATCH($D$9,Данные!$A$6:$CV$6,0)))&lt;=$D$11,$D$14,$D$15),IF($D$8="MANUAL_MU",MAX(Настройки!$B$14,MIN(1,IF(ISNUMBER(AI59),AI59,0))),IF($D$8="COUNT_FLAG_RULE",IF(IF(ISNUMBER(AI59),AI59,0)&lt;=$D$11,$D$14,IF(IF(ISNUMBER(AI59),AI59,0)&gt;=$D$12,$D$15,IF(OR(LOWER(LEFT(BN59&amp;"",2))="да",BN59=1),$D$13,$D$15))),IF(OR(AND($D$8="YES_NO",OR(LOWER(LEFT(AI59&amp;"",2))="да",AI59=1)),AND($D$8="THRESHOLD_GE",IF(ISNUMBER(AI59),AI59,0)&gt;=$D$11),AND($D$8="THRESHOLD_GT",IF(ISNUMBER(AI59),AI59,0)&gt;$D$11),AND($D$8="THRESHOLD_LE",IF(ISNUMBER(AI59),AI59,0)&lt;=$D$11),AND($D$8="THRESHOLD_LT",IF(ISNUMBER(AI59),AI59,0)&lt;$D$11),AND($D$8="CHANGE_PCT_GE",IF(IF(ISNUMBER(BN59),BN59,0)=0,IF(ISNUMBER(AI59),AI59,0)&gt;0,(IF(ISNUMBER(AI59),AI59,0)-IF(ISNUMBER(BN59),BN59,0))/ABS(IF(ISNUMBER(BN59),BN59,0))&gt;=$D$11)),AND($D$8="CHANGE_ABS_GE",ABS(IF(ISNUMBER(AI59),AI59,0)-IF(ISNUMBER(BN59),BN59,0))&gt;=$D$11),AND($D$8="COUNT_LT",IF(ISNUMBER(AI59),AI59,0)&lt;$D$11),AND($D$8="COUNT_LE",IF(ISNUMBER(AI59),AI59,0)&lt;=$D$11),AND($D$8="AND_YES",OR(LOWER(LEFT(AI59&amp;"",2))="да",AI59=1),OR(LOWER(LEFT(BN59&amp;"",2))="да",BN59=1)),AND($D$8="OR_YES",OR(OR(LOWER(LEFT(AI59&amp;"",2))="да",AI59=1),OR(LOWER(LEFT(BN59&amp;"",2))="да",BN59=1)))),$D$14,$D$15))))))))))</f>
        <v/>
      </c>
      <c r="E59" s="19" t="str">
        <f>IF($A59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59="#FIELD",AJ59="",AND(OR($E$8="CHANGE_PCT_GE",$E$8="CHANGE_ABS_GE",$E$8="COUNT_FLAG_RULE",$E$8="AND_YES",$E$8="OR_YES"),OR(BO59="#FIELD",BO59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59)))),IF($E$18="LOW_MU",MAX(Настройки!$B$14,$E$16),IF($E$18="NEUTRAL",Настройки!$B$15,IF($E$18="IGNORE","IGNORE",IF(OR(AJ59="#FIELD",BO59="#FIELD"),"Поле не найдено","Недостаточно данных")))),IF($E$8="SIGMOID_INC",MAX(Настройки!$B$14,$E$16+($E$17-$E$16)/(1+EXP(-$E$12*(IF(ISNUMBER(AJ59),AJ59,0)-$E$11)))),IF($E$8="SIGMOID_DEC",MAX(Настройки!$B$14,$E$16+($E$17-$E$16)/(1+EXP($E$12*(IF(ISNUMBER(AJ59),AJ59,0)-$E$11)))),IF($E$8="TOP_PERCENT",IF((COUNTIF(INDEX(Данные!$A$7:$CV$106,0,MATCH($E$9,Данные!$A$6:$CV$6,0)),"&gt;"&amp;IF(ISNUMBER(AJ59),AJ59,0))+COUNTIFS(INDEX(Данные!$A$7:$CV$106,0,MATCH($E$9,Данные!$A$6:$CV$6,0)),IF(ISNUMBER(AJ59),AJ59,0),Данные!$A$7:$A$106,"&lt;"&amp;$A59)+1)/COUNT(INDEX(Данные!$A$7:$CV$106,0,MATCH($E$9,Данные!$A$6:$CV$6,0)))&lt;=$E$11,$E$14,$E$15),IF($E$8="MANUAL_MU",MAX(Настройки!$B$14,MIN(1,IF(ISNUMBER(AJ59),AJ59,0))),IF($E$8="COUNT_FLAG_RULE",IF(IF(ISNUMBER(AJ59),AJ59,0)&lt;=$E$11,$E$14,IF(IF(ISNUMBER(AJ59),AJ59,0)&gt;=$E$12,$E$15,IF(OR(LOWER(LEFT(BO59&amp;"",2))="да",BO59=1),$E$13,$E$15))),IF(OR(AND($E$8="YES_NO",OR(LOWER(LEFT(AJ59&amp;"",2))="да",AJ59=1)),AND($E$8="THRESHOLD_GE",IF(ISNUMBER(AJ59),AJ59,0)&gt;=$E$11),AND($E$8="THRESHOLD_GT",IF(ISNUMBER(AJ59),AJ59,0)&gt;$E$11),AND($E$8="THRESHOLD_LE",IF(ISNUMBER(AJ59),AJ59,0)&lt;=$E$11),AND($E$8="THRESHOLD_LT",IF(ISNUMBER(AJ59),AJ59,0)&lt;$E$11),AND($E$8="CHANGE_PCT_GE",IF(IF(ISNUMBER(BO59),BO59,0)=0,IF(ISNUMBER(AJ59),AJ59,0)&gt;0,(IF(ISNUMBER(AJ59),AJ59,0)-IF(ISNUMBER(BO59),BO59,0))/ABS(IF(ISNUMBER(BO59),BO59,0))&gt;=$E$11)),AND($E$8="CHANGE_ABS_GE",ABS(IF(ISNUMBER(AJ59),AJ59,0)-IF(ISNUMBER(BO59),BO59,0))&gt;=$E$11),AND($E$8="COUNT_LT",IF(ISNUMBER(AJ59),AJ59,0)&lt;$E$11),AND($E$8="COUNT_LE",IF(ISNUMBER(AJ59),AJ59,0)&lt;=$E$11),AND($E$8="AND_YES",OR(LOWER(LEFT(AJ59&amp;"",2))="да",AJ59=1),OR(LOWER(LEFT(BO59&amp;"",2))="да",BO59=1)),AND($E$8="OR_YES",OR(OR(LOWER(LEFT(AJ59&amp;"",2))="да",AJ59=1),OR(LOWER(LEFT(BO59&amp;"",2))="да",BO59=1)))),$E$14,$E$15))))))))))</f>
        <v/>
      </c>
      <c r="F59" s="19" t="str">
        <f>IF($A59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59="#FIELD",AK59="",AND(OR($F$8="CHANGE_PCT_GE",$F$8="CHANGE_ABS_GE",$F$8="COUNT_FLAG_RULE",$F$8="AND_YES",$F$8="OR_YES"),OR(BP59="#FIELD",BP59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59)))),IF($F$18="LOW_MU",MAX(Настройки!$B$14,$F$16),IF($F$18="NEUTRAL",Настройки!$B$15,IF($F$18="IGNORE","IGNORE",IF(OR(AK59="#FIELD",BP59="#FIELD"),"Поле не найдено","Недостаточно данных")))),IF($F$8="SIGMOID_INC",MAX(Настройки!$B$14,$F$16+($F$17-$F$16)/(1+EXP(-$F$12*(IF(ISNUMBER(AK59),AK59,0)-$F$11)))),IF($F$8="SIGMOID_DEC",MAX(Настройки!$B$14,$F$16+($F$17-$F$16)/(1+EXP($F$12*(IF(ISNUMBER(AK59),AK59,0)-$F$11)))),IF($F$8="TOP_PERCENT",IF((COUNTIF(INDEX(Данные!$A$7:$CV$106,0,MATCH($F$9,Данные!$A$6:$CV$6,0)),"&gt;"&amp;IF(ISNUMBER(AK59),AK59,0))+COUNTIFS(INDEX(Данные!$A$7:$CV$106,0,MATCH($F$9,Данные!$A$6:$CV$6,0)),IF(ISNUMBER(AK59),AK59,0),Данные!$A$7:$A$106,"&lt;"&amp;$A59)+1)/COUNT(INDEX(Данные!$A$7:$CV$106,0,MATCH($F$9,Данные!$A$6:$CV$6,0)))&lt;=$F$11,$F$14,$F$15),IF($F$8="MANUAL_MU",MAX(Настройки!$B$14,MIN(1,IF(ISNUMBER(AK59),AK59,0))),IF($F$8="COUNT_FLAG_RULE",IF(IF(ISNUMBER(AK59),AK59,0)&lt;=$F$11,$F$14,IF(IF(ISNUMBER(AK59),AK59,0)&gt;=$F$12,$F$15,IF(OR(LOWER(LEFT(BP59&amp;"",2))="да",BP59=1),$F$13,$F$15))),IF(OR(AND($F$8="YES_NO",OR(LOWER(LEFT(AK59&amp;"",2))="да",AK59=1)),AND($F$8="THRESHOLD_GE",IF(ISNUMBER(AK59),AK59,0)&gt;=$F$11),AND($F$8="THRESHOLD_GT",IF(ISNUMBER(AK59),AK59,0)&gt;$F$11),AND($F$8="THRESHOLD_LE",IF(ISNUMBER(AK59),AK59,0)&lt;=$F$11),AND($F$8="THRESHOLD_LT",IF(ISNUMBER(AK59),AK59,0)&lt;$F$11),AND($F$8="CHANGE_PCT_GE",IF(IF(ISNUMBER(BP59),BP59,0)=0,IF(ISNUMBER(AK59),AK59,0)&gt;0,(IF(ISNUMBER(AK59),AK59,0)-IF(ISNUMBER(BP59),BP59,0))/ABS(IF(ISNUMBER(BP59),BP59,0))&gt;=$F$11)),AND($F$8="CHANGE_ABS_GE",ABS(IF(ISNUMBER(AK59),AK59,0)-IF(ISNUMBER(BP59),BP59,0))&gt;=$F$11),AND($F$8="COUNT_LT",IF(ISNUMBER(AK59),AK59,0)&lt;$F$11),AND($F$8="COUNT_LE",IF(ISNUMBER(AK59),AK59,0)&lt;=$F$11),AND($F$8="AND_YES",OR(LOWER(LEFT(AK59&amp;"",2))="да",AK59=1),OR(LOWER(LEFT(BP59&amp;"",2))="да",BP59=1)),AND($F$8="OR_YES",OR(OR(LOWER(LEFT(AK59&amp;"",2))="да",AK59=1),OR(LOWER(LEFT(BP59&amp;"",2))="да",BP59=1)))),$F$14,$F$15))))))))))</f>
        <v/>
      </c>
      <c r="G59" s="19" t="str">
        <f>IF($A59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59="#FIELD",AL59="",AND(OR($G$8="CHANGE_PCT_GE",$G$8="CHANGE_ABS_GE",$G$8="COUNT_FLAG_RULE",$G$8="AND_YES",$G$8="OR_YES"),OR(BQ59="#FIELD",BQ59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59)))),IF($G$18="LOW_MU",MAX(Настройки!$B$14,$G$16),IF($G$18="NEUTRAL",Настройки!$B$15,IF($G$18="IGNORE","IGNORE",IF(OR(AL59="#FIELD",BQ59="#FIELD"),"Поле не найдено","Недостаточно данных")))),IF($G$8="SIGMOID_INC",MAX(Настройки!$B$14,$G$16+($G$17-$G$16)/(1+EXP(-$G$12*(IF(ISNUMBER(AL59),AL59,0)-$G$11)))),IF($G$8="SIGMOID_DEC",MAX(Настройки!$B$14,$G$16+($G$17-$G$16)/(1+EXP($G$12*(IF(ISNUMBER(AL59),AL59,0)-$G$11)))),IF($G$8="TOP_PERCENT",IF((COUNTIF(INDEX(Данные!$A$7:$CV$106,0,MATCH($G$9,Данные!$A$6:$CV$6,0)),"&gt;"&amp;IF(ISNUMBER(AL59),AL59,0))+COUNTIFS(INDEX(Данные!$A$7:$CV$106,0,MATCH($G$9,Данные!$A$6:$CV$6,0)),IF(ISNUMBER(AL59),AL59,0),Данные!$A$7:$A$106,"&lt;"&amp;$A59)+1)/COUNT(INDEX(Данные!$A$7:$CV$106,0,MATCH($G$9,Данные!$A$6:$CV$6,0)))&lt;=$G$11,$G$14,$G$15),IF($G$8="MANUAL_MU",MAX(Настройки!$B$14,MIN(1,IF(ISNUMBER(AL59),AL59,0))),IF($G$8="COUNT_FLAG_RULE",IF(IF(ISNUMBER(AL59),AL59,0)&lt;=$G$11,$G$14,IF(IF(ISNUMBER(AL59),AL59,0)&gt;=$G$12,$G$15,IF(OR(LOWER(LEFT(BQ59&amp;"",2))="да",BQ59=1),$G$13,$G$15))),IF(OR(AND($G$8="YES_NO",OR(LOWER(LEFT(AL59&amp;"",2))="да",AL59=1)),AND($G$8="THRESHOLD_GE",IF(ISNUMBER(AL59),AL59,0)&gt;=$G$11),AND($G$8="THRESHOLD_GT",IF(ISNUMBER(AL59),AL59,0)&gt;$G$11),AND($G$8="THRESHOLD_LE",IF(ISNUMBER(AL59),AL59,0)&lt;=$G$11),AND($G$8="THRESHOLD_LT",IF(ISNUMBER(AL59),AL59,0)&lt;$G$11),AND($G$8="CHANGE_PCT_GE",IF(IF(ISNUMBER(BQ59),BQ59,0)=0,IF(ISNUMBER(AL59),AL59,0)&gt;0,(IF(ISNUMBER(AL59),AL59,0)-IF(ISNUMBER(BQ59),BQ59,0))/ABS(IF(ISNUMBER(BQ59),BQ59,0))&gt;=$G$11)),AND($G$8="CHANGE_ABS_GE",ABS(IF(ISNUMBER(AL59),AL59,0)-IF(ISNUMBER(BQ59),BQ59,0))&gt;=$G$11),AND($G$8="COUNT_LT",IF(ISNUMBER(AL59),AL59,0)&lt;$G$11),AND($G$8="COUNT_LE",IF(ISNUMBER(AL59),AL59,0)&lt;=$G$11),AND($G$8="AND_YES",OR(LOWER(LEFT(AL59&amp;"",2))="да",AL59=1),OR(LOWER(LEFT(BQ59&amp;"",2))="да",BQ59=1)),AND($G$8="OR_YES",OR(OR(LOWER(LEFT(AL59&amp;"",2))="да",AL59=1),OR(LOWER(LEFT(BQ59&amp;"",2))="да",BQ59=1)))),$G$14,$G$15))))))))))</f>
        <v/>
      </c>
      <c r="H59" s="19" t="str">
        <f>IF($A59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59="#FIELD",AM59="",AND(OR($H$8="CHANGE_PCT_GE",$H$8="CHANGE_ABS_GE",$H$8="COUNT_FLAG_RULE",$H$8="AND_YES",$H$8="OR_YES"),OR(BR59="#FIELD",BR59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59)))),IF($H$18="LOW_MU",MAX(Настройки!$B$14,$H$16),IF($H$18="NEUTRAL",Настройки!$B$15,IF($H$18="IGNORE","IGNORE",IF(OR(AM59="#FIELD",BR59="#FIELD"),"Поле не найдено","Недостаточно данных")))),IF($H$8="SIGMOID_INC",MAX(Настройки!$B$14,$H$16+($H$17-$H$16)/(1+EXP(-$H$12*(IF(ISNUMBER(AM59),AM59,0)-$H$11)))),IF($H$8="SIGMOID_DEC",MAX(Настройки!$B$14,$H$16+($H$17-$H$16)/(1+EXP($H$12*(IF(ISNUMBER(AM59),AM59,0)-$H$11)))),IF($H$8="TOP_PERCENT",IF((COUNTIF(INDEX(Данные!$A$7:$CV$106,0,MATCH($H$9,Данные!$A$6:$CV$6,0)),"&gt;"&amp;IF(ISNUMBER(AM59),AM59,0))+COUNTIFS(INDEX(Данные!$A$7:$CV$106,0,MATCH($H$9,Данные!$A$6:$CV$6,0)),IF(ISNUMBER(AM59),AM59,0),Данные!$A$7:$A$106,"&lt;"&amp;$A59)+1)/COUNT(INDEX(Данные!$A$7:$CV$106,0,MATCH($H$9,Данные!$A$6:$CV$6,0)))&lt;=$H$11,$H$14,$H$15),IF($H$8="MANUAL_MU",MAX(Настройки!$B$14,MIN(1,IF(ISNUMBER(AM59),AM59,0))),IF($H$8="COUNT_FLAG_RULE",IF(IF(ISNUMBER(AM59),AM59,0)&lt;=$H$11,$H$14,IF(IF(ISNUMBER(AM59),AM59,0)&gt;=$H$12,$H$15,IF(OR(LOWER(LEFT(BR59&amp;"",2))="да",BR59=1),$H$13,$H$15))),IF(OR(AND($H$8="YES_NO",OR(LOWER(LEFT(AM59&amp;"",2))="да",AM59=1)),AND($H$8="THRESHOLD_GE",IF(ISNUMBER(AM59),AM59,0)&gt;=$H$11),AND($H$8="THRESHOLD_GT",IF(ISNUMBER(AM59),AM59,0)&gt;$H$11),AND($H$8="THRESHOLD_LE",IF(ISNUMBER(AM59),AM59,0)&lt;=$H$11),AND($H$8="THRESHOLD_LT",IF(ISNUMBER(AM59),AM59,0)&lt;$H$11),AND($H$8="CHANGE_PCT_GE",IF(IF(ISNUMBER(BR59),BR59,0)=0,IF(ISNUMBER(AM59),AM59,0)&gt;0,(IF(ISNUMBER(AM59),AM59,0)-IF(ISNUMBER(BR59),BR59,0))/ABS(IF(ISNUMBER(BR59),BR59,0))&gt;=$H$11)),AND($H$8="CHANGE_ABS_GE",ABS(IF(ISNUMBER(AM59),AM59,0)-IF(ISNUMBER(BR59),BR59,0))&gt;=$H$11),AND($H$8="COUNT_LT",IF(ISNUMBER(AM59),AM59,0)&lt;$H$11),AND($H$8="COUNT_LE",IF(ISNUMBER(AM59),AM59,0)&lt;=$H$11),AND($H$8="AND_YES",OR(LOWER(LEFT(AM59&amp;"",2))="да",AM59=1),OR(LOWER(LEFT(BR59&amp;"",2))="да",BR59=1)),AND($H$8="OR_YES",OR(OR(LOWER(LEFT(AM59&amp;"",2))="да",AM59=1),OR(LOWER(LEFT(BR59&amp;"",2))="да",BR59=1)))),$H$14,$H$15))))))))))</f>
        <v/>
      </c>
      <c r="I59" s="19" t="str">
        <f>IF($A59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59="#FIELD",AN59="",AND(OR($I$8="CHANGE_PCT_GE",$I$8="CHANGE_ABS_GE",$I$8="COUNT_FLAG_RULE",$I$8="AND_YES",$I$8="OR_YES"),OR(BS59="#FIELD",BS59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59)))),IF($I$18="LOW_MU",MAX(Настройки!$B$14,$I$16),IF($I$18="NEUTRAL",Настройки!$B$15,IF($I$18="IGNORE","IGNORE",IF(OR(AN59="#FIELD",BS59="#FIELD"),"Поле не найдено","Недостаточно данных")))),IF($I$8="SIGMOID_INC",MAX(Настройки!$B$14,$I$16+($I$17-$I$16)/(1+EXP(-$I$12*(IF(ISNUMBER(AN59),AN59,0)-$I$11)))),IF($I$8="SIGMOID_DEC",MAX(Настройки!$B$14,$I$16+($I$17-$I$16)/(1+EXP($I$12*(IF(ISNUMBER(AN59),AN59,0)-$I$11)))),IF($I$8="TOP_PERCENT",IF((COUNTIF(INDEX(Данные!$A$7:$CV$106,0,MATCH($I$9,Данные!$A$6:$CV$6,0)),"&gt;"&amp;IF(ISNUMBER(AN59),AN59,0))+COUNTIFS(INDEX(Данные!$A$7:$CV$106,0,MATCH($I$9,Данные!$A$6:$CV$6,0)),IF(ISNUMBER(AN59),AN59,0),Данные!$A$7:$A$106,"&lt;"&amp;$A59)+1)/COUNT(INDEX(Данные!$A$7:$CV$106,0,MATCH($I$9,Данные!$A$6:$CV$6,0)))&lt;=$I$11,$I$14,$I$15),IF($I$8="MANUAL_MU",MAX(Настройки!$B$14,MIN(1,IF(ISNUMBER(AN59),AN59,0))),IF($I$8="COUNT_FLAG_RULE",IF(IF(ISNUMBER(AN59),AN59,0)&lt;=$I$11,$I$14,IF(IF(ISNUMBER(AN59),AN59,0)&gt;=$I$12,$I$15,IF(OR(LOWER(LEFT(BS59&amp;"",2))="да",BS59=1),$I$13,$I$15))),IF(OR(AND($I$8="YES_NO",OR(LOWER(LEFT(AN59&amp;"",2))="да",AN59=1)),AND($I$8="THRESHOLD_GE",IF(ISNUMBER(AN59),AN59,0)&gt;=$I$11),AND($I$8="THRESHOLD_GT",IF(ISNUMBER(AN59),AN59,0)&gt;$I$11),AND($I$8="THRESHOLD_LE",IF(ISNUMBER(AN59),AN59,0)&lt;=$I$11),AND($I$8="THRESHOLD_LT",IF(ISNUMBER(AN59),AN59,0)&lt;$I$11),AND($I$8="CHANGE_PCT_GE",IF(IF(ISNUMBER(BS59),BS59,0)=0,IF(ISNUMBER(AN59),AN59,0)&gt;0,(IF(ISNUMBER(AN59),AN59,0)-IF(ISNUMBER(BS59),BS59,0))/ABS(IF(ISNUMBER(BS59),BS59,0))&gt;=$I$11)),AND($I$8="CHANGE_ABS_GE",ABS(IF(ISNUMBER(AN59),AN59,0)-IF(ISNUMBER(BS59),BS59,0))&gt;=$I$11),AND($I$8="COUNT_LT",IF(ISNUMBER(AN59),AN59,0)&lt;$I$11),AND($I$8="COUNT_LE",IF(ISNUMBER(AN59),AN59,0)&lt;=$I$11),AND($I$8="AND_YES",OR(LOWER(LEFT(AN59&amp;"",2))="да",AN59=1),OR(LOWER(LEFT(BS59&amp;"",2))="да",BS59=1)),AND($I$8="OR_YES",OR(OR(LOWER(LEFT(AN59&amp;"",2))="да",AN59=1),OR(LOWER(LEFT(BS59&amp;"",2))="да",BS59=1)))),$I$14,$I$15))))))))))</f>
        <v/>
      </c>
      <c r="J59" s="19" t="str">
        <f>IF($A59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59="#FIELD",AO59="",AND(OR($J$8="CHANGE_PCT_GE",$J$8="CHANGE_ABS_GE",$J$8="COUNT_FLAG_RULE",$J$8="AND_YES",$J$8="OR_YES"),OR(BT59="#FIELD",BT59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59)))),IF($J$18="LOW_MU",MAX(Настройки!$B$14,$J$16),IF($J$18="NEUTRAL",Настройки!$B$15,IF($J$18="IGNORE","IGNORE",IF(OR(AO59="#FIELD",BT59="#FIELD"),"Поле не найдено","Недостаточно данных")))),IF($J$8="SIGMOID_INC",MAX(Настройки!$B$14,$J$16+($J$17-$J$16)/(1+EXP(-$J$12*(IF(ISNUMBER(AO59),AO59,0)-$J$11)))),IF($J$8="SIGMOID_DEC",MAX(Настройки!$B$14,$J$16+($J$17-$J$16)/(1+EXP($J$12*(IF(ISNUMBER(AO59),AO59,0)-$J$11)))),IF($J$8="TOP_PERCENT",IF((COUNTIF(INDEX(Данные!$A$7:$CV$106,0,MATCH($J$9,Данные!$A$6:$CV$6,0)),"&gt;"&amp;IF(ISNUMBER(AO59),AO59,0))+COUNTIFS(INDEX(Данные!$A$7:$CV$106,0,MATCH($J$9,Данные!$A$6:$CV$6,0)),IF(ISNUMBER(AO59),AO59,0),Данные!$A$7:$A$106,"&lt;"&amp;$A59)+1)/COUNT(INDEX(Данные!$A$7:$CV$106,0,MATCH($J$9,Данные!$A$6:$CV$6,0)))&lt;=$J$11,$J$14,$J$15),IF($J$8="MANUAL_MU",MAX(Настройки!$B$14,MIN(1,IF(ISNUMBER(AO59),AO59,0))),IF($J$8="COUNT_FLAG_RULE",IF(IF(ISNUMBER(AO59),AO59,0)&lt;=$J$11,$J$14,IF(IF(ISNUMBER(AO59),AO59,0)&gt;=$J$12,$J$15,IF(OR(LOWER(LEFT(BT59&amp;"",2))="да",BT59=1),$J$13,$J$15))),IF(OR(AND($J$8="YES_NO",OR(LOWER(LEFT(AO59&amp;"",2))="да",AO59=1)),AND($J$8="THRESHOLD_GE",IF(ISNUMBER(AO59),AO59,0)&gt;=$J$11),AND($J$8="THRESHOLD_GT",IF(ISNUMBER(AO59),AO59,0)&gt;$J$11),AND($J$8="THRESHOLD_LE",IF(ISNUMBER(AO59),AO59,0)&lt;=$J$11),AND($J$8="THRESHOLD_LT",IF(ISNUMBER(AO59),AO59,0)&lt;$J$11),AND($J$8="CHANGE_PCT_GE",IF(IF(ISNUMBER(BT59),BT59,0)=0,IF(ISNUMBER(AO59),AO59,0)&gt;0,(IF(ISNUMBER(AO59),AO59,0)-IF(ISNUMBER(BT59),BT59,0))/ABS(IF(ISNUMBER(BT59),BT59,0))&gt;=$J$11)),AND($J$8="CHANGE_ABS_GE",ABS(IF(ISNUMBER(AO59),AO59,0)-IF(ISNUMBER(BT59),BT59,0))&gt;=$J$11),AND($J$8="COUNT_LT",IF(ISNUMBER(AO59),AO59,0)&lt;$J$11),AND($J$8="COUNT_LE",IF(ISNUMBER(AO59),AO59,0)&lt;=$J$11),AND($J$8="AND_YES",OR(LOWER(LEFT(AO59&amp;"",2))="да",AO59=1),OR(LOWER(LEFT(BT59&amp;"",2))="да",BT59=1)),AND($J$8="OR_YES",OR(OR(LOWER(LEFT(AO59&amp;"",2))="да",AO59=1),OR(LOWER(LEFT(BT59&amp;"",2))="да",BT59=1)))),$J$14,$J$15))))))))))</f>
        <v/>
      </c>
      <c r="K59" s="19" t="str">
        <f>IF($A59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59="#FIELD",AP59="",AND(OR($K$8="CHANGE_PCT_GE",$K$8="CHANGE_ABS_GE",$K$8="COUNT_FLAG_RULE",$K$8="AND_YES",$K$8="OR_YES"),OR(BU59="#FIELD",BU59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59)))),IF($K$18="LOW_MU",MAX(Настройки!$B$14,$K$16),IF($K$18="NEUTRAL",Настройки!$B$15,IF($K$18="IGNORE","IGNORE",IF(OR(AP59="#FIELD",BU59="#FIELD"),"Поле не найдено","Недостаточно данных")))),IF($K$8="SIGMOID_INC",MAX(Настройки!$B$14,$K$16+($K$17-$K$16)/(1+EXP(-$K$12*(IF(ISNUMBER(AP59),AP59,0)-$K$11)))),IF($K$8="SIGMOID_DEC",MAX(Настройки!$B$14,$K$16+($K$17-$K$16)/(1+EXP($K$12*(IF(ISNUMBER(AP59),AP59,0)-$K$11)))),IF($K$8="TOP_PERCENT",IF((COUNTIF(INDEX(Данные!$A$7:$CV$106,0,MATCH($K$9,Данные!$A$6:$CV$6,0)),"&gt;"&amp;IF(ISNUMBER(AP59),AP59,0))+COUNTIFS(INDEX(Данные!$A$7:$CV$106,0,MATCH($K$9,Данные!$A$6:$CV$6,0)),IF(ISNUMBER(AP59),AP59,0),Данные!$A$7:$A$106,"&lt;"&amp;$A59)+1)/COUNT(INDEX(Данные!$A$7:$CV$106,0,MATCH($K$9,Данные!$A$6:$CV$6,0)))&lt;=$K$11,$K$14,$K$15),IF($K$8="MANUAL_MU",MAX(Настройки!$B$14,MIN(1,IF(ISNUMBER(AP59),AP59,0))),IF($K$8="COUNT_FLAG_RULE",IF(IF(ISNUMBER(AP59),AP59,0)&lt;=$K$11,$K$14,IF(IF(ISNUMBER(AP59),AP59,0)&gt;=$K$12,$K$15,IF(OR(LOWER(LEFT(BU59&amp;"",2))="да",BU59=1),$K$13,$K$15))),IF(OR(AND($K$8="YES_NO",OR(LOWER(LEFT(AP59&amp;"",2))="да",AP59=1)),AND($K$8="THRESHOLD_GE",IF(ISNUMBER(AP59),AP59,0)&gt;=$K$11),AND($K$8="THRESHOLD_GT",IF(ISNUMBER(AP59),AP59,0)&gt;$K$11),AND($K$8="THRESHOLD_LE",IF(ISNUMBER(AP59),AP59,0)&lt;=$K$11),AND($K$8="THRESHOLD_LT",IF(ISNUMBER(AP59),AP59,0)&lt;$K$11),AND($K$8="CHANGE_PCT_GE",IF(IF(ISNUMBER(BU59),BU59,0)=0,IF(ISNUMBER(AP59),AP59,0)&gt;0,(IF(ISNUMBER(AP59),AP59,0)-IF(ISNUMBER(BU59),BU59,0))/ABS(IF(ISNUMBER(BU59),BU59,0))&gt;=$K$11)),AND($K$8="CHANGE_ABS_GE",ABS(IF(ISNUMBER(AP59),AP59,0)-IF(ISNUMBER(BU59),BU59,0))&gt;=$K$11),AND($K$8="COUNT_LT",IF(ISNUMBER(AP59),AP59,0)&lt;$K$11),AND($K$8="COUNT_LE",IF(ISNUMBER(AP59),AP59,0)&lt;=$K$11),AND($K$8="AND_YES",OR(LOWER(LEFT(AP59&amp;"",2))="да",AP59=1),OR(LOWER(LEFT(BU59&amp;"",2))="да",BU59=1)),AND($K$8="OR_YES",OR(OR(LOWER(LEFT(AP59&amp;"",2))="да",AP59=1),OR(LOWER(LEFT(BU59&amp;"",2))="да",BU59=1)))),$K$14,$K$15))))))))))</f>
        <v/>
      </c>
      <c r="L59" s="19" t="str">
        <f>IF($A59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59="#FIELD",AQ59="",AND(OR($L$8="CHANGE_PCT_GE",$L$8="CHANGE_ABS_GE",$L$8="COUNT_FLAG_RULE",$L$8="AND_YES",$L$8="OR_YES"),OR(BV59="#FIELD",BV59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59)))),IF($L$18="LOW_MU",MAX(Настройки!$B$14,$L$16),IF($L$18="NEUTRAL",Настройки!$B$15,IF($L$18="IGNORE","IGNORE",IF(OR(AQ59="#FIELD",BV59="#FIELD"),"Поле не найдено","Недостаточно данных")))),IF($L$8="SIGMOID_INC",MAX(Настройки!$B$14,$L$16+($L$17-$L$16)/(1+EXP(-$L$12*(IF(ISNUMBER(AQ59),AQ59,0)-$L$11)))),IF($L$8="SIGMOID_DEC",MAX(Настройки!$B$14,$L$16+($L$17-$L$16)/(1+EXP($L$12*(IF(ISNUMBER(AQ59),AQ59,0)-$L$11)))),IF($L$8="TOP_PERCENT",IF((COUNTIF(INDEX(Данные!$A$7:$CV$106,0,MATCH($L$9,Данные!$A$6:$CV$6,0)),"&gt;"&amp;IF(ISNUMBER(AQ59),AQ59,0))+COUNTIFS(INDEX(Данные!$A$7:$CV$106,0,MATCH($L$9,Данные!$A$6:$CV$6,0)),IF(ISNUMBER(AQ59),AQ59,0),Данные!$A$7:$A$106,"&lt;"&amp;$A59)+1)/COUNT(INDEX(Данные!$A$7:$CV$106,0,MATCH($L$9,Данные!$A$6:$CV$6,0)))&lt;=$L$11,$L$14,$L$15),IF($L$8="MANUAL_MU",MAX(Настройки!$B$14,MIN(1,IF(ISNUMBER(AQ59),AQ59,0))),IF($L$8="COUNT_FLAG_RULE",IF(IF(ISNUMBER(AQ59),AQ59,0)&lt;=$L$11,$L$14,IF(IF(ISNUMBER(AQ59),AQ59,0)&gt;=$L$12,$L$15,IF(OR(LOWER(LEFT(BV59&amp;"",2))="да",BV59=1),$L$13,$L$15))),IF(OR(AND($L$8="YES_NO",OR(LOWER(LEFT(AQ59&amp;"",2))="да",AQ59=1)),AND($L$8="THRESHOLD_GE",IF(ISNUMBER(AQ59),AQ59,0)&gt;=$L$11),AND($L$8="THRESHOLD_GT",IF(ISNUMBER(AQ59),AQ59,0)&gt;$L$11),AND($L$8="THRESHOLD_LE",IF(ISNUMBER(AQ59),AQ59,0)&lt;=$L$11),AND($L$8="THRESHOLD_LT",IF(ISNUMBER(AQ59),AQ59,0)&lt;$L$11),AND($L$8="CHANGE_PCT_GE",IF(IF(ISNUMBER(BV59),BV59,0)=0,IF(ISNUMBER(AQ59),AQ59,0)&gt;0,(IF(ISNUMBER(AQ59),AQ59,0)-IF(ISNUMBER(BV59),BV59,0))/ABS(IF(ISNUMBER(BV59),BV59,0))&gt;=$L$11)),AND($L$8="CHANGE_ABS_GE",ABS(IF(ISNUMBER(AQ59),AQ59,0)-IF(ISNUMBER(BV59),BV59,0))&gt;=$L$11),AND($L$8="COUNT_LT",IF(ISNUMBER(AQ59),AQ59,0)&lt;$L$11),AND($L$8="COUNT_LE",IF(ISNUMBER(AQ59),AQ59,0)&lt;=$L$11),AND($L$8="AND_YES",OR(LOWER(LEFT(AQ59&amp;"",2))="да",AQ59=1),OR(LOWER(LEFT(BV59&amp;"",2))="да",BV59=1)),AND($L$8="OR_YES",OR(OR(LOWER(LEFT(AQ59&amp;"",2))="да",AQ59=1),OR(LOWER(LEFT(BV59&amp;"",2))="да",BV59=1)))),$L$14,$L$15))))))))))</f>
        <v/>
      </c>
      <c r="M59" s="19" t="str">
        <f>IF($A59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59="#FIELD",AR59="",AND(OR($M$8="CHANGE_PCT_GE",$M$8="CHANGE_ABS_GE",$M$8="COUNT_FLAG_RULE",$M$8="AND_YES",$M$8="OR_YES"),OR(BW59="#FIELD",BW59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59)))),IF($M$18="LOW_MU",MAX(Настройки!$B$14,$M$16),IF($M$18="NEUTRAL",Настройки!$B$15,IF($M$18="IGNORE","IGNORE",IF(OR(AR59="#FIELD",BW59="#FIELD"),"Поле не найдено","Недостаточно данных")))),IF($M$8="SIGMOID_INC",MAX(Настройки!$B$14,$M$16+($M$17-$M$16)/(1+EXP(-$M$12*(IF(ISNUMBER(AR59),AR59,0)-$M$11)))),IF($M$8="SIGMOID_DEC",MAX(Настройки!$B$14,$M$16+($M$17-$M$16)/(1+EXP($M$12*(IF(ISNUMBER(AR59),AR59,0)-$M$11)))),IF($M$8="TOP_PERCENT",IF((COUNTIF(INDEX(Данные!$A$7:$CV$106,0,MATCH($M$9,Данные!$A$6:$CV$6,0)),"&gt;"&amp;IF(ISNUMBER(AR59),AR59,0))+COUNTIFS(INDEX(Данные!$A$7:$CV$106,0,MATCH($M$9,Данные!$A$6:$CV$6,0)),IF(ISNUMBER(AR59),AR59,0),Данные!$A$7:$A$106,"&lt;"&amp;$A59)+1)/COUNT(INDEX(Данные!$A$7:$CV$106,0,MATCH($M$9,Данные!$A$6:$CV$6,0)))&lt;=$M$11,$M$14,$M$15),IF($M$8="MANUAL_MU",MAX(Настройки!$B$14,MIN(1,IF(ISNUMBER(AR59),AR59,0))),IF($M$8="COUNT_FLAG_RULE",IF(IF(ISNUMBER(AR59),AR59,0)&lt;=$M$11,$M$14,IF(IF(ISNUMBER(AR59),AR59,0)&gt;=$M$12,$M$15,IF(OR(LOWER(LEFT(BW59&amp;"",2))="да",BW59=1),$M$13,$M$15))),IF(OR(AND($M$8="YES_NO",OR(LOWER(LEFT(AR59&amp;"",2))="да",AR59=1)),AND($M$8="THRESHOLD_GE",IF(ISNUMBER(AR59),AR59,0)&gt;=$M$11),AND($M$8="THRESHOLD_GT",IF(ISNUMBER(AR59),AR59,0)&gt;$M$11),AND($M$8="THRESHOLD_LE",IF(ISNUMBER(AR59),AR59,0)&lt;=$M$11),AND($M$8="THRESHOLD_LT",IF(ISNUMBER(AR59),AR59,0)&lt;$M$11),AND($M$8="CHANGE_PCT_GE",IF(IF(ISNUMBER(BW59),BW59,0)=0,IF(ISNUMBER(AR59),AR59,0)&gt;0,(IF(ISNUMBER(AR59),AR59,0)-IF(ISNUMBER(BW59),BW59,0))/ABS(IF(ISNUMBER(BW59),BW59,0))&gt;=$M$11)),AND($M$8="CHANGE_ABS_GE",ABS(IF(ISNUMBER(AR59),AR59,0)-IF(ISNUMBER(BW59),BW59,0))&gt;=$M$11),AND($M$8="COUNT_LT",IF(ISNUMBER(AR59),AR59,0)&lt;$M$11),AND($M$8="COUNT_LE",IF(ISNUMBER(AR59),AR59,0)&lt;=$M$11),AND($M$8="AND_YES",OR(LOWER(LEFT(AR59&amp;"",2))="да",AR59=1),OR(LOWER(LEFT(BW59&amp;"",2))="да",BW59=1)),AND($M$8="OR_YES",OR(OR(LOWER(LEFT(AR59&amp;"",2))="да",AR59=1),OR(LOWER(LEFT(BW59&amp;"",2))="да",BW59=1)))),$M$14,$M$15))))))))))</f>
        <v/>
      </c>
      <c r="N59" s="19" t="str">
        <f>IF($A59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59="#FIELD",AS59="",AND(OR($N$8="CHANGE_PCT_GE",$N$8="CHANGE_ABS_GE",$N$8="COUNT_FLAG_RULE",$N$8="AND_YES",$N$8="OR_YES"),OR(BX59="#FIELD",BX59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59)))),IF($N$18="LOW_MU",MAX(Настройки!$B$14,$N$16),IF($N$18="NEUTRAL",Настройки!$B$15,IF($N$18="IGNORE","IGNORE",IF(OR(AS59="#FIELD",BX59="#FIELD"),"Поле не найдено","Недостаточно данных")))),IF($N$8="SIGMOID_INC",MAX(Настройки!$B$14,$N$16+($N$17-$N$16)/(1+EXP(-$N$12*(IF(ISNUMBER(AS59),AS59,0)-$N$11)))),IF($N$8="SIGMOID_DEC",MAX(Настройки!$B$14,$N$16+($N$17-$N$16)/(1+EXP($N$12*(IF(ISNUMBER(AS59),AS59,0)-$N$11)))),IF($N$8="TOP_PERCENT",IF((COUNTIF(INDEX(Данные!$A$7:$CV$106,0,MATCH($N$9,Данные!$A$6:$CV$6,0)),"&gt;"&amp;IF(ISNUMBER(AS59),AS59,0))+COUNTIFS(INDEX(Данные!$A$7:$CV$106,0,MATCH($N$9,Данные!$A$6:$CV$6,0)),IF(ISNUMBER(AS59),AS59,0),Данные!$A$7:$A$106,"&lt;"&amp;$A59)+1)/COUNT(INDEX(Данные!$A$7:$CV$106,0,MATCH($N$9,Данные!$A$6:$CV$6,0)))&lt;=$N$11,$N$14,$N$15),IF($N$8="MANUAL_MU",MAX(Настройки!$B$14,MIN(1,IF(ISNUMBER(AS59),AS59,0))),IF($N$8="COUNT_FLAG_RULE",IF(IF(ISNUMBER(AS59),AS59,0)&lt;=$N$11,$N$14,IF(IF(ISNUMBER(AS59),AS59,0)&gt;=$N$12,$N$15,IF(OR(LOWER(LEFT(BX59&amp;"",2))="да",BX59=1),$N$13,$N$15))),IF(OR(AND($N$8="YES_NO",OR(LOWER(LEFT(AS59&amp;"",2))="да",AS59=1)),AND($N$8="THRESHOLD_GE",IF(ISNUMBER(AS59),AS59,0)&gt;=$N$11),AND($N$8="THRESHOLD_GT",IF(ISNUMBER(AS59),AS59,0)&gt;$N$11),AND($N$8="THRESHOLD_LE",IF(ISNUMBER(AS59),AS59,0)&lt;=$N$11),AND($N$8="THRESHOLD_LT",IF(ISNUMBER(AS59),AS59,0)&lt;$N$11),AND($N$8="CHANGE_PCT_GE",IF(IF(ISNUMBER(BX59),BX59,0)=0,IF(ISNUMBER(AS59),AS59,0)&gt;0,(IF(ISNUMBER(AS59),AS59,0)-IF(ISNUMBER(BX59),BX59,0))/ABS(IF(ISNUMBER(BX59),BX59,0))&gt;=$N$11)),AND($N$8="CHANGE_ABS_GE",ABS(IF(ISNUMBER(AS59),AS59,0)-IF(ISNUMBER(BX59),BX59,0))&gt;=$N$11),AND($N$8="COUNT_LT",IF(ISNUMBER(AS59),AS59,0)&lt;$N$11),AND($N$8="COUNT_LE",IF(ISNUMBER(AS59),AS59,0)&lt;=$N$11),AND($N$8="AND_YES",OR(LOWER(LEFT(AS59&amp;"",2))="да",AS59=1),OR(LOWER(LEFT(BX59&amp;"",2))="да",BX59=1)),AND($N$8="OR_YES",OR(OR(LOWER(LEFT(AS59&amp;"",2))="да",AS59=1),OR(LOWER(LEFT(BX59&amp;"",2))="да",BX59=1)))),$N$14,$N$15))))))))))</f>
        <v/>
      </c>
      <c r="O59" s="19" t="str">
        <f>IF($A59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59="#FIELD",AT59="",AND(OR($O$8="CHANGE_PCT_GE",$O$8="CHANGE_ABS_GE",$O$8="COUNT_FLAG_RULE",$O$8="AND_YES",$O$8="OR_YES"),OR(BY59="#FIELD",BY59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59)))),IF($O$18="LOW_MU",MAX(Настройки!$B$14,$O$16),IF($O$18="NEUTRAL",Настройки!$B$15,IF($O$18="IGNORE","IGNORE",IF(OR(AT59="#FIELD",BY59="#FIELD"),"Поле не найдено","Недостаточно данных")))),IF($O$8="SIGMOID_INC",MAX(Настройки!$B$14,$O$16+($O$17-$O$16)/(1+EXP(-$O$12*(IF(ISNUMBER(AT59),AT59,0)-$O$11)))),IF($O$8="SIGMOID_DEC",MAX(Настройки!$B$14,$O$16+($O$17-$O$16)/(1+EXP($O$12*(IF(ISNUMBER(AT59),AT59,0)-$O$11)))),IF($O$8="TOP_PERCENT",IF((COUNTIF(INDEX(Данные!$A$7:$CV$106,0,MATCH($O$9,Данные!$A$6:$CV$6,0)),"&gt;"&amp;IF(ISNUMBER(AT59),AT59,0))+COUNTIFS(INDEX(Данные!$A$7:$CV$106,0,MATCH($O$9,Данные!$A$6:$CV$6,0)),IF(ISNUMBER(AT59),AT59,0),Данные!$A$7:$A$106,"&lt;"&amp;$A59)+1)/COUNT(INDEX(Данные!$A$7:$CV$106,0,MATCH($O$9,Данные!$A$6:$CV$6,0)))&lt;=$O$11,$O$14,$O$15),IF($O$8="MANUAL_MU",MAX(Настройки!$B$14,MIN(1,IF(ISNUMBER(AT59),AT59,0))),IF($O$8="COUNT_FLAG_RULE",IF(IF(ISNUMBER(AT59),AT59,0)&lt;=$O$11,$O$14,IF(IF(ISNUMBER(AT59),AT59,0)&gt;=$O$12,$O$15,IF(OR(LOWER(LEFT(BY59&amp;"",2))="да",BY59=1),$O$13,$O$15))),IF(OR(AND($O$8="YES_NO",OR(LOWER(LEFT(AT59&amp;"",2))="да",AT59=1)),AND($O$8="THRESHOLD_GE",IF(ISNUMBER(AT59),AT59,0)&gt;=$O$11),AND($O$8="THRESHOLD_GT",IF(ISNUMBER(AT59),AT59,0)&gt;$O$11),AND($O$8="THRESHOLD_LE",IF(ISNUMBER(AT59),AT59,0)&lt;=$O$11),AND($O$8="THRESHOLD_LT",IF(ISNUMBER(AT59),AT59,0)&lt;$O$11),AND($O$8="CHANGE_PCT_GE",IF(IF(ISNUMBER(BY59),BY59,0)=0,IF(ISNUMBER(AT59),AT59,0)&gt;0,(IF(ISNUMBER(AT59),AT59,0)-IF(ISNUMBER(BY59),BY59,0))/ABS(IF(ISNUMBER(BY59),BY59,0))&gt;=$O$11)),AND($O$8="CHANGE_ABS_GE",ABS(IF(ISNUMBER(AT59),AT59,0)-IF(ISNUMBER(BY59),BY59,0))&gt;=$O$11),AND($O$8="COUNT_LT",IF(ISNUMBER(AT59),AT59,0)&lt;$O$11),AND($O$8="COUNT_LE",IF(ISNUMBER(AT59),AT59,0)&lt;=$O$11),AND($O$8="AND_YES",OR(LOWER(LEFT(AT59&amp;"",2))="да",AT59=1),OR(LOWER(LEFT(BY59&amp;"",2))="да",BY59=1)),AND($O$8="OR_YES",OR(OR(LOWER(LEFT(AT59&amp;"",2))="да",AT59=1),OR(LOWER(LEFT(BY59&amp;"",2))="да",BY59=1)))),$O$14,$O$15))))))))))</f>
        <v/>
      </c>
      <c r="P59" s="19" t="str">
        <f>IF($A59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59="#FIELD",AU59="",AND(OR($P$8="CHANGE_PCT_GE",$P$8="CHANGE_ABS_GE",$P$8="COUNT_FLAG_RULE",$P$8="AND_YES",$P$8="OR_YES"),OR(BZ59="#FIELD",BZ59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59)))),IF($P$18="LOW_MU",MAX(Настройки!$B$14,$P$16),IF($P$18="NEUTRAL",Настройки!$B$15,IF($P$18="IGNORE","IGNORE",IF(OR(AU59="#FIELD",BZ59="#FIELD"),"Поле не найдено","Недостаточно данных")))),IF($P$8="SIGMOID_INC",MAX(Настройки!$B$14,$P$16+($P$17-$P$16)/(1+EXP(-$P$12*(IF(ISNUMBER(AU59),AU59,0)-$P$11)))),IF($P$8="SIGMOID_DEC",MAX(Настройки!$B$14,$P$16+($P$17-$P$16)/(1+EXP($P$12*(IF(ISNUMBER(AU59),AU59,0)-$P$11)))),IF($P$8="TOP_PERCENT",IF((COUNTIF(INDEX(Данные!$A$7:$CV$106,0,MATCH($P$9,Данные!$A$6:$CV$6,0)),"&gt;"&amp;IF(ISNUMBER(AU59),AU59,0))+COUNTIFS(INDEX(Данные!$A$7:$CV$106,0,MATCH($P$9,Данные!$A$6:$CV$6,0)),IF(ISNUMBER(AU59),AU59,0),Данные!$A$7:$A$106,"&lt;"&amp;$A59)+1)/COUNT(INDEX(Данные!$A$7:$CV$106,0,MATCH($P$9,Данные!$A$6:$CV$6,0)))&lt;=$P$11,$P$14,$P$15),IF($P$8="MANUAL_MU",MAX(Настройки!$B$14,MIN(1,IF(ISNUMBER(AU59),AU59,0))),IF($P$8="COUNT_FLAG_RULE",IF(IF(ISNUMBER(AU59),AU59,0)&lt;=$P$11,$P$14,IF(IF(ISNUMBER(AU59),AU59,0)&gt;=$P$12,$P$15,IF(OR(LOWER(LEFT(BZ59&amp;"",2))="да",BZ59=1),$P$13,$P$15))),IF(OR(AND($P$8="YES_NO",OR(LOWER(LEFT(AU59&amp;"",2))="да",AU59=1)),AND($P$8="THRESHOLD_GE",IF(ISNUMBER(AU59),AU59,0)&gt;=$P$11),AND($P$8="THRESHOLD_GT",IF(ISNUMBER(AU59),AU59,0)&gt;$P$11),AND($P$8="THRESHOLD_LE",IF(ISNUMBER(AU59),AU59,0)&lt;=$P$11),AND($P$8="THRESHOLD_LT",IF(ISNUMBER(AU59),AU59,0)&lt;$P$11),AND($P$8="CHANGE_PCT_GE",IF(IF(ISNUMBER(BZ59),BZ59,0)=0,IF(ISNUMBER(AU59),AU59,0)&gt;0,(IF(ISNUMBER(AU59),AU59,0)-IF(ISNUMBER(BZ59),BZ59,0))/ABS(IF(ISNUMBER(BZ59),BZ59,0))&gt;=$P$11)),AND($P$8="CHANGE_ABS_GE",ABS(IF(ISNUMBER(AU59),AU59,0)-IF(ISNUMBER(BZ59),BZ59,0))&gt;=$P$11),AND($P$8="COUNT_LT",IF(ISNUMBER(AU59),AU59,0)&lt;$P$11),AND($P$8="COUNT_LE",IF(ISNUMBER(AU59),AU59,0)&lt;=$P$11),AND($P$8="AND_YES",OR(LOWER(LEFT(AU59&amp;"",2))="да",AU59=1),OR(LOWER(LEFT(BZ59&amp;"",2))="да",BZ59=1)),AND($P$8="OR_YES",OR(OR(LOWER(LEFT(AU59&amp;"",2))="да",AU59=1),OR(LOWER(LEFT(BZ59&amp;"",2))="да",BZ59=1)))),$P$14,$P$15))))))))))</f>
        <v/>
      </c>
      <c r="Q59" s="19" t="str">
        <f>IF($A59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59="#FIELD",AV59="",AND(OR($Q$8="CHANGE_PCT_GE",$Q$8="CHANGE_ABS_GE",$Q$8="COUNT_FLAG_RULE",$Q$8="AND_YES",$Q$8="OR_YES"),OR(CA59="#FIELD",CA59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59)))),IF($Q$18="LOW_MU",MAX(Настройки!$B$14,$Q$16),IF($Q$18="NEUTRAL",Настройки!$B$15,IF($Q$18="IGNORE","IGNORE",IF(OR(AV59="#FIELD",CA59="#FIELD"),"Поле не найдено","Недостаточно данных")))),IF($Q$8="SIGMOID_INC",MAX(Настройки!$B$14,$Q$16+($Q$17-$Q$16)/(1+EXP(-$Q$12*(IF(ISNUMBER(AV59),AV59,0)-$Q$11)))),IF($Q$8="SIGMOID_DEC",MAX(Настройки!$B$14,$Q$16+($Q$17-$Q$16)/(1+EXP($Q$12*(IF(ISNUMBER(AV59),AV59,0)-$Q$11)))),IF($Q$8="TOP_PERCENT",IF((COUNTIF(INDEX(Данные!$A$7:$CV$106,0,MATCH($Q$9,Данные!$A$6:$CV$6,0)),"&gt;"&amp;IF(ISNUMBER(AV59),AV59,0))+COUNTIFS(INDEX(Данные!$A$7:$CV$106,0,MATCH($Q$9,Данные!$A$6:$CV$6,0)),IF(ISNUMBER(AV59),AV59,0),Данные!$A$7:$A$106,"&lt;"&amp;$A59)+1)/COUNT(INDEX(Данные!$A$7:$CV$106,0,MATCH($Q$9,Данные!$A$6:$CV$6,0)))&lt;=$Q$11,$Q$14,$Q$15),IF($Q$8="MANUAL_MU",MAX(Настройки!$B$14,MIN(1,IF(ISNUMBER(AV59),AV59,0))),IF($Q$8="COUNT_FLAG_RULE",IF(IF(ISNUMBER(AV59),AV59,0)&lt;=$Q$11,$Q$14,IF(IF(ISNUMBER(AV59),AV59,0)&gt;=$Q$12,$Q$15,IF(OR(LOWER(LEFT(CA59&amp;"",2))="да",CA59=1),$Q$13,$Q$15))),IF(OR(AND($Q$8="YES_NO",OR(LOWER(LEFT(AV59&amp;"",2))="да",AV59=1)),AND($Q$8="THRESHOLD_GE",IF(ISNUMBER(AV59),AV59,0)&gt;=$Q$11),AND($Q$8="THRESHOLD_GT",IF(ISNUMBER(AV59),AV59,0)&gt;$Q$11),AND($Q$8="THRESHOLD_LE",IF(ISNUMBER(AV59),AV59,0)&lt;=$Q$11),AND($Q$8="THRESHOLD_LT",IF(ISNUMBER(AV59),AV59,0)&lt;$Q$11),AND($Q$8="CHANGE_PCT_GE",IF(IF(ISNUMBER(CA59),CA59,0)=0,IF(ISNUMBER(AV59),AV59,0)&gt;0,(IF(ISNUMBER(AV59),AV59,0)-IF(ISNUMBER(CA59),CA59,0))/ABS(IF(ISNUMBER(CA59),CA59,0))&gt;=$Q$11)),AND($Q$8="CHANGE_ABS_GE",ABS(IF(ISNUMBER(AV59),AV59,0)-IF(ISNUMBER(CA59),CA59,0))&gt;=$Q$11),AND($Q$8="COUNT_LT",IF(ISNUMBER(AV59),AV59,0)&lt;$Q$11),AND($Q$8="COUNT_LE",IF(ISNUMBER(AV59),AV59,0)&lt;=$Q$11),AND($Q$8="AND_YES",OR(LOWER(LEFT(AV59&amp;"",2))="да",AV59=1),OR(LOWER(LEFT(CA59&amp;"",2))="да",CA59=1)),AND($Q$8="OR_YES",OR(OR(LOWER(LEFT(AV59&amp;"",2))="да",AV59=1),OR(LOWER(LEFT(CA59&amp;"",2))="да",CA59=1)))),$Q$14,$Q$15))))))))))</f>
        <v/>
      </c>
      <c r="R59" s="69" t="str">
        <f>IF($A59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59="#FIELD",AW59="",AND(OR($R$8="CHANGE_PCT_GE",$R$8="CHANGE_ABS_GE",$R$8="COUNT_FLAG_RULE",$R$8="AND_YES",$R$8="OR_YES"),OR(CB59="#FIELD",CB59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59)))),IF($R$18="LOW_MU",MAX(Настройки!$B$14,$R$16),IF($R$18="NEUTRAL",Настройки!$B$15,IF($R$18="IGNORE","IGNORE",IF(OR(AW59="#FIELD",CB59="#FIELD"),"Поле не найдено","Недостаточно данных")))),IF($R$8="SIGMOID_INC",MAX(Настройки!$B$14,$R$16+($R$17-$R$16)/(1+EXP(-$R$12*(IF(ISNUMBER(AW59),AW59,0)-$R$11)))),IF($R$8="SIGMOID_DEC",MAX(Настройки!$B$14,$R$16+($R$17-$R$16)/(1+EXP($R$12*(IF(ISNUMBER(AW59),AW59,0)-$R$11)))),IF($R$8="TOP_PERCENT",IF((COUNTIF(INDEX(Данные!$A$7:$CV$106,0,MATCH($R$9,Данные!$A$6:$CV$6,0)),"&gt;"&amp;IF(ISNUMBER(AW59),AW59,0))+COUNTIFS(INDEX(Данные!$A$7:$CV$106,0,MATCH($R$9,Данные!$A$6:$CV$6,0)),IF(ISNUMBER(AW59),AW59,0),Данные!$A$7:$A$106,"&lt;"&amp;$A59)+1)/COUNT(INDEX(Данные!$A$7:$CV$106,0,MATCH($R$9,Данные!$A$6:$CV$6,0)))&lt;=$R$11,$R$14,$R$15),IF($R$8="MANUAL_MU",MAX(Настройки!$B$14,MIN(1,IF(ISNUMBER(AW59),AW59,0))),IF($R$8="COUNT_FLAG_RULE",IF(IF(ISNUMBER(AW59),AW59,0)&lt;=$R$11,$R$14,IF(IF(ISNUMBER(AW59),AW59,0)&gt;=$R$12,$R$15,IF(OR(LOWER(LEFT(CB59&amp;"",2))="да",CB59=1),$R$13,$R$15))),IF(OR(AND($R$8="YES_NO",OR(LOWER(LEFT(AW59&amp;"",2))="да",AW59=1)),AND($R$8="THRESHOLD_GE",IF(ISNUMBER(AW59),AW59,0)&gt;=$R$11),AND($R$8="THRESHOLD_GT",IF(ISNUMBER(AW59),AW59,0)&gt;$R$11),AND($R$8="THRESHOLD_LE",IF(ISNUMBER(AW59),AW59,0)&lt;=$R$11),AND($R$8="THRESHOLD_LT",IF(ISNUMBER(AW59),AW59,0)&lt;$R$11),AND($R$8="CHANGE_PCT_GE",IF(IF(ISNUMBER(CB59),CB59,0)=0,IF(ISNUMBER(AW59),AW59,0)&gt;0,(IF(ISNUMBER(AW59),AW59,0)-IF(ISNUMBER(CB59),CB59,0))/ABS(IF(ISNUMBER(CB59),CB59,0))&gt;=$R$11)),AND($R$8="CHANGE_ABS_GE",ABS(IF(ISNUMBER(AW59),AW59,0)-IF(ISNUMBER(CB59),CB59,0))&gt;=$R$11),AND($R$8="COUNT_LT",IF(ISNUMBER(AW59),AW59,0)&lt;$R$11),AND($R$8="COUNT_LE",IF(ISNUMBER(AW59),AW59,0)&lt;=$R$11),AND($R$8="AND_YES",OR(LOWER(LEFT(AW59&amp;"",2))="да",AW59=1),OR(LOWER(LEFT(CB59&amp;"",2))="да",CB59=1)),AND($R$8="OR_YES",OR(OR(LOWER(LEFT(AW59&amp;"",2))="да",AW59=1),OR(LOWER(LEFT(CB59&amp;"",2))="да",CB59=1)))),$R$14,$R$15))))))))))</f>
        <v/>
      </c>
      <c r="S59" s="70" t="str">
        <f>IF($A59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59="#FIELD",AX59="",AND(OR($S$8="CHANGE_PCT_GE",$S$8="CHANGE_ABS_GE",$S$8="COUNT_FLAG_RULE",$S$8="AND_YES",$S$8="OR_YES"),OR(CC59="#FIELD",CC59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59)))),IF($S$18="LOW_MU",MAX(Настройки!$B$14,$S$16),IF($S$18="NEUTRAL",Настройки!$B$15,IF($S$18="IGNORE","IGNORE",IF(OR(AX59="#FIELD",CC59="#FIELD"),"Поле не найдено","Недостаточно данных")))),IF($S$8="SIGMOID_INC",MAX(Настройки!$B$14,$S$16+($S$17-$S$16)/(1+EXP(-$S$12*(IF(ISNUMBER(AX59),AX59,0)-$S$11)))),IF($S$8="SIGMOID_DEC",MAX(Настройки!$B$14,$S$16+($S$17-$S$16)/(1+EXP($S$12*(IF(ISNUMBER(AX59),AX59,0)-$S$11)))),IF($S$8="TOP_PERCENT",IF((COUNTIF(INDEX(Данные!$A$7:$CV$106,0,MATCH($S$9,Данные!$A$6:$CV$6,0)),"&gt;"&amp;IF(ISNUMBER(AX59),AX59,0))+COUNTIFS(INDEX(Данные!$A$7:$CV$106,0,MATCH($S$9,Данные!$A$6:$CV$6,0)),IF(ISNUMBER(AX59),AX59,0),Данные!$A$7:$A$106,"&lt;"&amp;$A59)+1)/COUNT(INDEX(Данные!$A$7:$CV$106,0,MATCH($S$9,Данные!$A$6:$CV$6,0)))&lt;=$S$11,$S$14,$S$15),IF($S$8="MANUAL_MU",MAX(Настройки!$B$14,MIN(1,IF(ISNUMBER(AX59),AX59,0))),IF($S$8="COUNT_FLAG_RULE",IF(IF(ISNUMBER(AX59),AX59,0)&lt;=$S$11,$S$14,IF(IF(ISNUMBER(AX59),AX59,0)&gt;=$S$12,$S$15,IF(OR(LOWER(LEFT(CC59&amp;"",2))="да",CC59=1),$S$13,$S$15))),IF(OR(AND($S$8="YES_NO",OR(LOWER(LEFT(AX59&amp;"",2))="да",AX59=1)),AND($S$8="THRESHOLD_GE",IF(ISNUMBER(AX59),AX59,0)&gt;=$S$11),AND($S$8="THRESHOLD_GT",IF(ISNUMBER(AX59),AX59,0)&gt;$S$11),AND($S$8="THRESHOLD_LE",IF(ISNUMBER(AX59),AX59,0)&lt;=$S$11),AND($S$8="THRESHOLD_LT",IF(ISNUMBER(AX59),AX59,0)&lt;$S$11),AND($S$8="CHANGE_PCT_GE",IF(IF(ISNUMBER(CC59),CC59,0)=0,IF(ISNUMBER(AX59),AX59,0)&gt;0,(IF(ISNUMBER(AX59),AX59,0)-IF(ISNUMBER(CC59),CC59,0))/ABS(IF(ISNUMBER(CC59),CC59,0))&gt;=$S$11)),AND($S$8="CHANGE_ABS_GE",ABS(IF(ISNUMBER(AX59),AX59,0)-IF(ISNUMBER(CC59),CC59,0))&gt;=$S$11),AND($S$8="COUNT_LT",IF(ISNUMBER(AX59),AX59,0)&lt;$S$11),AND($S$8="COUNT_LE",IF(ISNUMBER(AX59),AX59,0)&lt;=$S$11),AND($S$8="AND_YES",OR(LOWER(LEFT(AX59&amp;"",2))="да",AX59=1),OR(LOWER(LEFT(CC59&amp;"",2))="да",CC59=1)),AND($S$8="OR_YES",OR(OR(LOWER(LEFT(AX59&amp;"",2))="да",AX59=1),OR(LOWER(LEFT(CC59&amp;"",2))="да",CC59=1)))),$S$14,$S$15))))))))))</f>
        <v/>
      </c>
      <c r="T59" s="70" t="str">
        <f>IF($A59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59="#FIELD",AY59="",AND(OR($T$8="CHANGE_PCT_GE",$T$8="CHANGE_ABS_GE",$T$8="COUNT_FLAG_RULE",$T$8="AND_YES",$T$8="OR_YES"),OR(CD59="#FIELD",CD59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59)))),IF($T$18="LOW_MU",MAX(Настройки!$B$14,$T$16),IF($T$18="NEUTRAL",Настройки!$B$15,IF($T$18="IGNORE","IGNORE",IF(OR(AY59="#FIELD",CD59="#FIELD"),"Поле не найдено","Недостаточно данных")))),IF($T$8="SIGMOID_INC",MAX(Настройки!$B$14,$T$16+($T$17-$T$16)/(1+EXP(-$T$12*(IF(ISNUMBER(AY59),AY59,0)-$T$11)))),IF($T$8="SIGMOID_DEC",MAX(Настройки!$B$14,$T$16+($T$17-$T$16)/(1+EXP($T$12*(IF(ISNUMBER(AY59),AY59,0)-$T$11)))),IF($T$8="TOP_PERCENT",IF((COUNTIF(INDEX(Данные!$A$7:$CV$106,0,MATCH($T$9,Данные!$A$6:$CV$6,0)),"&gt;"&amp;IF(ISNUMBER(AY59),AY59,0))+COUNTIFS(INDEX(Данные!$A$7:$CV$106,0,MATCH($T$9,Данные!$A$6:$CV$6,0)),IF(ISNUMBER(AY59),AY59,0),Данные!$A$7:$A$106,"&lt;"&amp;$A59)+1)/COUNT(INDEX(Данные!$A$7:$CV$106,0,MATCH($T$9,Данные!$A$6:$CV$6,0)))&lt;=$T$11,$T$14,$T$15),IF($T$8="MANUAL_MU",MAX(Настройки!$B$14,MIN(1,IF(ISNUMBER(AY59),AY59,0))),IF($T$8="COUNT_FLAG_RULE",IF(IF(ISNUMBER(AY59),AY59,0)&lt;=$T$11,$T$14,IF(IF(ISNUMBER(AY59),AY59,0)&gt;=$T$12,$T$15,IF(OR(LOWER(LEFT(CD59&amp;"",2))="да",CD59=1),$T$13,$T$15))),IF(OR(AND($T$8="YES_NO",OR(LOWER(LEFT(AY59&amp;"",2))="да",AY59=1)),AND($T$8="THRESHOLD_GE",IF(ISNUMBER(AY59),AY59,0)&gt;=$T$11),AND($T$8="THRESHOLD_GT",IF(ISNUMBER(AY59),AY59,0)&gt;$T$11),AND($T$8="THRESHOLD_LE",IF(ISNUMBER(AY59),AY59,0)&lt;=$T$11),AND($T$8="THRESHOLD_LT",IF(ISNUMBER(AY59),AY59,0)&lt;$T$11),AND($T$8="CHANGE_PCT_GE",IF(IF(ISNUMBER(CD59),CD59,0)=0,IF(ISNUMBER(AY59),AY59,0)&gt;0,(IF(ISNUMBER(AY59),AY59,0)-IF(ISNUMBER(CD59),CD59,0))/ABS(IF(ISNUMBER(CD59),CD59,0))&gt;=$T$11)),AND($T$8="CHANGE_ABS_GE",ABS(IF(ISNUMBER(AY59),AY59,0)-IF(ISNUMBER(CD59),CD59,0))&gt;=$T$11),AND($T$8="COUNT_LT",IF(ISNUMBER(AY59),AY59,0)&lt;$T$11),AND($T$8="COUNT_LE",IF(ISNUMBER(AY59),AY59,0)&lt;=$T$11),AND($T$8="AND_YES",OR(LOWER(LEFT(AY59&amp;"",2))="да",AY59=1),OR(LOWER(LEFT(CD59&amp;"",2))="да",CD59=1)),AND($T$8="OR_YES",OR(OR(LOWER(LEFT(AY59&amp;"",2))="да",AY59=1),OR(LOWER(LEFT(CD59&amp;"",2))="да",CD59=1)))),$T$14,$T$15))))))))))</f>
        <v/>
      </c>
      <c r="U59" s="70" t="str">
        <f>IF($A59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59="#FIELD",AZ59="",AND(OR($U$8="CHANGE_PCT_GE",$U$8="CHANGE_ABS_GE",$U$8="COUNT_FLAG_RULE",$U$8="AND_YES",$U$8="OR_YES"),OR(CE59="#FIELD",CE59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59)))),IF($U$18="LOW_MU",MAX(Настройки!$B$14,$U$16),IF($U$18="NEUTRAL",Настройки!$B$15,IF($U$18="IGNORE","IGNORE",IF(OR(AZ59="#FIELD",CE59="#FIELD"),"Поле не найдено","Недостаточно данных")))),IF($U$8="SIGMOID_INC",MAX(Настройки!$B$14,$U$16+($U$17-$U$16)/(1+EXP(-$U$12*(IF(ISNUMBER(AZ59),AZ59,0)-$U$11)))),IF($U$8="SIGMOID_DEC",MAX(Настройки!$B$14,$U$16+($U$17-$U$16)/(1+EXP($U$12*(IF(ISNUMBER(AZ59),AZ59,0)-$U$11)))),IF($U$8="TOP_PERCENT",IF((COUNTIF(INDEX(Данные!$A$7:$CV$106,0,MATCH($U$9,Данные!$A$6:$CV$6,0)),"&gt;"&amp;IF(ISNUMBER(AZ59),AZ59,0))+COUNTIFS(INDEX(Данные!$A$7:$CV$106,0,MATCH($U$9,Данные!$A$6:$CV$6,0)),IF(ISNUMBER(AZ59),AZ59,0),Данные!$A$7:$A$106,"&lt;"&amp;$A59)+1)/COUNT(INDEX(Данные!$A$7:$CV$106,0,MATCH($U$9,Данные!$A$6:$CV$6,0)))&lt;=$U$11,$U$14,$U$15),IF($U$8="MANUAL_MU",MAX(Настройки!$B$14,MIN(1,IF(ISNUMBER(AZ59),AZ59,0))),IF($U$8="COUNT_FLAG_RULE",IF(IF(ISNUMBER(AZ59),AZ59,0)&lt;=$U$11,$U$14,IF(IF(ISNUMBER(AZ59),AZ59,0)&gt;=$U$12,$U$15,IF(OR(LOWER(LEFT(CE59&amp;"",2))="да",CE59=1),$U$13,$U$15))),IF(OR(AND($U$8="YES_NO",OR(LOWER(LEFT(AZ59&amp;"",2))="да",AZ59=1)),AND($U$8="THRESHOLD_GE",IF(ISNUMBER(AZ59),AZ59,0)&gt;=$U$11),AND($U$8="THRESHOLD_GT",IF(ISNUMBER(AZ59),AZ59,0)&gt;$U$11),AND($U$8="THRESHOLD_LE",IF(ISNUMBER(AZ59),AZ59,0)&lt;=$U$11),AND($U$8="THRESHOLD_LT",IF(ISNUMBER(AZ59),AZ59,0)&lt;$U$11),AND($U$8="CHANGE_PCT_GE",IF(IF(ISNUMBER(CE59),CE59,0)=0,IF(ISNUMBER(AZ59),AZ59,0)&gt;0,(IF(ISNUMBER(AZ59),AZ59,0)-IF(ISNUMBER(CE59),CE59,0))/ABS(IF(ISNUMBER(CE59),CE59,0))&gt;=$U$11)),AND($U$8="CHANGE_ABS_GE",ABS(IF(ISNUMBER(AZ59),AZ59,0)-IF(ISNUMBER(CE59),CE59,0))&gt;=$U$11),AND($U$8="COUNT_LT",IF(ISNUMBER(AZ59),AZ59,0)&lt;$U$11),AND($U$8="COUNT_LE",IF(ISNUMBER(AZ59),AZ59,0)&lt;=$U$11),AND($U$8="AND_YES",OR(LOWER(LEFT(AZ59&amp;"",2))="да",AZ59=1),OR(LOWER(LEFT(CE59&amp;"",2))="да",CE59=1)),AND($U$8="OR_YES",OR(OR(LOWER(LEFT(AZ59&amp;"",2))="да",AZ59=1),OR(LOWER(LEFT(CE59&amp;"",2))="да",CE59=1)))),$U$14,$U$15))))))))))</f>
        <v/>
      </c>
      <c r="V59" s="70" t="str">
        <f>IF($A59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59="#FIELD",BA59="",AND(OR($V$8="CHANGE_PCT_GE",$V$8="CHANGE_ABS_GE",$V$8="COUNT_FLAG_RULE",$V$8="AND_YES",$V$8="OR_YES"),OR(CF59="#FIELD",CF59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59)))),IF($V$18="LOW_MU",MAX(Настройки!$B$14,$V$16),IF($V$18="NEUTRAL",Настройки!$B$15,IF($V$18="IGNORE","IGNORE",IF(OR(BA59="#FIELD",CF59="#FIELD"),"Поле не найдено","Недостаточно данных")))),IF($V$8="SIGMOID_INC",MAX(Настройки!$B$14,$V$16+($V$17-$V$16)/(1+EXP(-$V$12*(IF(ISNUMBER(BA59),BA59,0)-$V$11)))),IF($V$8="SIGMOID_DEC",MAX(Настройки!$B$14,$V$16+($V$17-$V$16)/(1+EXP($V$12*(IF(ISNUMBER(BA59),BA59,0)-$V$11)))),IF($V$8="TOP_PERCENT",IF((COUNTIF(INDEX(Данные!$A$7:$CV$106,0,MATCH($V$9,Данные!$A$6:$CV$6,0)),"&gt;"&amp;IF(ISNUMBER(BA59),BA59,0))+COUNTIFS(INDEX(Данные!$A$7:$CV$106,0,MATCH($V$9,Данные!$A$6:$CV$6,0)),IF(ISNUMBER(BA59),BA59,0),Данные!$A$7:$A$106,"&lt;"&amp;$A59)+1)/COUNT(INDEX(Данные!$A$7:$CV$106,0,MATCH($V$9,Данные!$A$6:$CV$6,0)))&lt;=$V$11,$V$14,$V$15),IF($V$8="MANUAL_MU",MAX(Настройки!$B$14,MIN(1,IF(ISNUMBER(BA59),BA59,0))),IF($V$8="COUNT_FLAG_RULE",IF(IF(ISNUMBER(BA59),BA59,0)&lt;=$V$11,$V$14,IF(IF(ISNUMBER(BA59),BA59,0)&gt;=$V$12,$V$15,IF(OR(LOWER(LEFT(CF59&amp;"",2))="да",CF59=1),$V$13,$V$15))),IF(OR(AND($V$8="YES_NO",OR(LOWER(LEFT(BA59&amp;"",2))="да",BA59=1)),AND($V$8="THRESHOLD_GE",IF(ISNUMBER(BA59),BA59,0)&gt;=$V$11),AND($V$8="THRESHOLD_GT",IF(ISNUMBER(BA59),BA59,0)&gt;$V$11),AND($V$8="THRESHOLD_LE",IF(ISNUMBER(BA59),BA59,0)&lt;=$V$11),AND($V$8="THRESHOLD_LT",IF(ISNUMBER(BA59),BA59,0)&lt;$V$11),AND($V$8="CHANGE_PCT_GE",IF(IF(ISNUMBER(CF59),CF59,0)=0,IF(ISNUMBER(BA59),BA59,0)&gt;0,(IF(ISNUMBER(BA59),BA59,0)-IF(ISNUMBER(CF59),CF59,0))/ABS(IF(ISNUMBER(CF59),CF59,0))&gt;=$V$11)),AND($V$8="CHANGE_ABS_GE",ABS(IF(ISNUMBER(BA59),BA59,0)-IF(ISNUMBER(CF59),CF59,0))&gt;=$V$11),AND($V$8="COUNT_LT",IF(ISNUMBER(BA59),BA59,0)&lt;$V$11),AND($V$8="COUNT_LE",IF(ISNUMBER(BA59),BA59,0)&lt;=$V$11),AND($V$8="AND_YES",OR(LOWER(LEFT(BA59&amp;"",2))="да",BA59=1),OR(LOWER(LEFT(CF59&amp;"",2))="да",CF59=1)),AND($V$8="OR_YES",OR(OR(LOWER(LEFT(BA59&amp;"",2))="да",BA59=1),OR(LOWER(LEFT(CF59&amp;"",2))="да",CF59=1)))),$V$14,$V$15))))))))))</f>
        <v/>
      </c>
      <c r="W59" s="70" t="str">
        <f>IF($A59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59="#FIELD",BB59="",AND(OR($W$8="CHANGE_PCT_GE",$W$8="CHANGE_ABS_GE",$W$8="COUNT_FLAG_RULE",$W$8="AND_YES",$W$8="OR_YES"),OR(CG59="#FIELD",CG59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59)))),IF($W$18="LOW_MU",MAX(Настройки!$B$14,$W$16),IF($W$18="NEUTRAL",Настройки!$B$15,IF($W$18="IGNORE","IGNORE",IF(OR(BB59="#FIELD",CG59="#FIELD"),"Поле не найдено","Недостаточно данных")))),IF($W$8="SIGMOID_INC",MAX(Настройки!$B$14,$W$16+($W$17-$W$16)/(1+EXP(-$W$12*(IF(ISNUMBER(BB59),BB59,0)-$W$11)))),IF($W$8="SIGMOID_DEC",MAX(Настройки!$B$14,$W$16+($W$17-$W$16)/(1+EXP($W$12*(IF(ISNUMBER(BB59),BB59,0)-$W$11)))),IF($W$8="TOP_PERCENT",IF((COUNTIF(INDEX(Данные!$A$7:$CV$106,0,MATCH($W$9,Данные!$A$6:$CV$6,0)),"&gt;"&amp;IF(ISNUMBER(BB59),BB59,0))+COUNTIFS(INDEX(Данные!$A$7:$CV$106,0,MATCH($W$9,Данные!$A$6:$CV$6,0)),IF(ISNUMBER(BB59),BB59,0),Данные!$A$7:$A$106,"&lt;"&amp;$A59)+1)/COUNT(INDEX(Данные!$A$7:$CV$106,0,MATCH($W$9,Данные!$A$6:$CV$6,0)))&lt;=$W$11,$W$14,$W$15),IF($W$8="MANUAL_MU",MAX(Настройки!$B$14,MIN(1,IF(ISNUMBER(BB59),BB59,0))),IF($W$8="COUNT_FLAG_RULE",IF(IF(ISNUMBER(BB59),BB59,0)&lt;=$W$11,$W$14,IF(IF(ISNUMBER(BB59),BB59,0)&gt;=$W$12,$W$15,IF(OR(LOWER(LEFT(CG59&amp;"",2))="да",CG59=1),$W$13,$W$15))),IF(OR(AND($W$8="YES_NO",OR(LOWER(LEFT(BB59&amp;"",2))="да",BB59=1)),AND($W$8="THRESHOLD_GE",IF(ISNUMBER(BB59),BB59,0)&gt;=$W$11),AND($W$8="THRESHOLD_GT",IF(ISNUMBER(BB59),BB59,0)&gt;$W$11),AND($W$8="THRESHOLD_LE",IF(ISNUMBER(BB59),BB59,0)&lt;=$W$11),AND($W$8="THRESHOLD_LT",IF(ISNUMBER(BB59),BB59,0)&lt;$W$11),AND($W$8="CHANGE_PCT_GE",IF(IF(ISNUMBER(CG59),CG59,0)=0,IF(ISNUMBER(BB59),BB59,0)&gt;0,(IF(ISNUMBER(BB59),BB59,0)-IF(ISNUMBER(CG59),CG59,0))/ABS(IF(ISNUMBER(CG59),CG59,0))&gt;=$W$11)),AND($W$8="CHANGE_ABS_GE",ABS(IF(ISNUMBER(BB59),BB59,0)-IF(ISNUMBER(CG59),CG59,0))&gt;=$W$11),AND($W$8="COUNT_LT",IF(ISNUMBER(BB59),BB59,0)&lt;$W$11),AND($W$8="COUNT_LE",IF(ISNUMBER(BB59),BB59,0)&lt;=$W$11),AND($W$8="AND_YES",OR(LOWER(LEFT(BB59&amp;"",2))="да",BB59=1),OR(LOWER(LEFT(CG59&amp;"",2))="да",CG59=1)),AND($W$8="OR_YES",OR(OR(LOWER(LEFT(BB59&amp;"",2))="да",BB59=1),OR(LOWER(LEFT(CG59&amp;"",2))="да",CG59=1)))),$W$14,$W$15))))))))))</f>
        <v/>
      </c>
      <c r="X59" s="70" t="str">
        <f>IF($A59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59="#FIELD",BC59="",AND(OR($X$8="CHANGE_PCT_GE",$X$8="CHANGE_ABS_GE",$X$8="COUNT_FLAG_RULE",$X$8="AND_YES",$X$8="OR_YES"),OR(CH59="#FIELD",CH59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59)))),IF($X$18="LOW_MU",MAX(Настройки!$B$14,$X$16),IF($X$18="NEUTRAL",Настройки!$B$15,IF($X$18="IGNORE","IGNORE",IF(OR(BC59="#FIELD",CH59="#FIELD"),"Поле не найдено","Недостаточно данных")))),IF($X$8="SIGMOID_INC",MAX(Настройки!$B$14,$X$16+($X$17-$X$16)/(1+EXP(-$X$12*(IF(ISNUMBER(BC59),BC59,0)-$X$11)))),IF($X$8="SIGMOID_DEC",MAX(Настройки!$B$14,$X$16+($X$17-$X$16)/(1+EXP($X$12*(IF(ISNUMBER(BC59),BC59,0)-$X$11)))),IF($X$8="TOP_PERCENT",IF((COUNTIF(INDEX(Данные!$A$7:$CV$106,0,MATCH($X$9,Данные!$A$6:$CV$6,0)),"&gt;"&amp;IF(ISNUMBER(BC59),BC59,0))+COUNTIFS(INDEX(Данные!$A$7:$CV$106,0,MATCH($X$9,Данные!$A$6:$CV$6,0)),IF(ISNUMBER(BC59),BC59,0),Данные!$A$7:$A$106,"&lt;"&amp;$A59)+1)/COUNT(INDEX(Данные!$A$7:$CV$106,0,MATCH($X$9,Данные!$A$6:$CV$6,0)))&lt;=$X$11,$X$14,$X$15),IF($X$8="MANUAL_MU",MAX(Настройки!$B$14,MIN(1,IF(ISNUMBER(BC59),BC59,0))),IF($X$8="COUNT_FLAG_RULE",IF(IF(ISNUMBER(BC59),BC59,0)&lt;=$X$11,$X$14,IF(IF(ISNUMBER(BC59),BC59,0)&gt;=$X$12,$X$15,IF(OR(LOWER(LEFT(CH59&amp;"",2))="да",CH59=1),$X$13,$X$15))),IF(OR(AND($X$8="YES_NO",OR(LOWER(LEFT(BC59&amp;"",2))="да",BC59=1)),AND($X$8="THRESHOLD_GE",IF(ISNUMBER(BC59),BC59,0)&gt;=$X$11),AND($X$8="THRESHOLD_GT",IF(ISNUMBER(BC59),BC59,0)&gt;$X$11),AND($X$8="THRESHOLD_LE",IF(ISNUMBER(BC59),BC59,0)&lt;=$X$11),AND($X$8="THRESHOLD_LT",IF(ISNUMBER(BC59),BC59,0)&lt;$X$11),AND($X$8="CHANGE_PCT_GE",IF(IF(ISNUMBER(CH59),CH59,0)=0,IF(ISNUMBER(BC59),BC59,0)&gt;0,(IF(ISNUMBER(BC59),BC59,0)-IF(ISNUMBER(CH59),CH59,0))/ABS(IF(ISNUMBER(CH59),CH59,0))&gt;=$X$11)),AND($X$8="CHANGE_ABS_GE",ABS(IF(ISNUMBER(BC59),BC59,0)-IF(ISNUMBER(CH59),CH59,0))&gt;=$X$11),AND($X$8="COUNT_LT",IF(ISNUMBER(BC59),BC59,0)&lt;$X$11),AND($X$8="COUNT_LE",IF(ISNUMBER(BC59),BC59,0)&lt;=$X$11),AND($X$8="AND_YES",OR(LOWER(LEFT(BC59&amp;"",2))="да",BC59=1),OR(LOWER(LEFT(CH59&amp;"",2))="да",CH59=1)),AND($X$8="OR_YES",OR(OR(LOWER(LEFT(BC59&amp;"",2))="да",BC59=1),OR(LOWER(LEFT(CH59&amp;"",2))="да",CH59=1)))),$X$14,$X$15))))))))))</f>
        <v/>
      </c>
      <c r="Y59" s="70" t="str">
        <f>IF($A59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59="#FIELD",BD59="",AND(OR($Y$8="CHANGE_PCT_GE",$Y$8="CHANGE_ABS_GE",$Y$8="COUNT_FLAG_RULE",$Y$8="AND_YES",$Y$8="OR_YES"),OR(CI59="#FIELD",CI59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59)))),IF($Y$18="LOW_MU",MAX(Настройки!$B$14,$Y$16),IF($Y$18="NEUTRAL",Настройки!$B$15,IF($Y$18="IGNORE","IGNORE",IF(OR(BD59="#FIELD",CI59="#FIELD"),"Поле не найдено","Недостаточно данных")))),IF($Y$8="SIGMOID_INC",MAX(Настройки!$B$14,$Y$16+($Y$17-$Y$16)/(1+EXP(-$Y$12*(IF(ISNUMBER(BD59),BD59,0)-$Y$11)))),IF($Y$8="SIGMOID_DEC",MAX(Настройки!$B$14,$Y$16+($Y$17-$Y$16)/(1+EXP($Y$12*(IF(ISNUMBER(BD59),BD59,0)-$Y$11)))),IF($Y$8="TOP_PERCENT",IF((COUNTIF(INDEX(Данные!$A$7:$CV$106,0,MATCH($Y$9,Данные!$A$6:$CV$6,0)),"&gt;"&amp;IF(ISNUMBER(BD59),BD59,0))+COUNTIFS(INDEX(Данные!$A$7:$CV$106,0,MATCH($Y$9,Данные!$A$6:$CV$6,0)),IF(ISNUMBER(BD59),BD59,0),Данные!$A$7:$A$106,"&lt;"&amp;$A59)+1)/COUNT(INDEX(Данные!$A$7:$CV$106,0,MATCH($Y$9,Данные!$A$6:$CV$6,0)))&lt;=$Y$11,$Y$14,$Y$15),IF($Y$8="MANUAL_MU",MAX(Настройки!$B$14,MIN(1,IF(ISNUMBER(BD59),BD59,0))),IF($Y$8="COUNT_FLAG_RULE",IF(IF(ISNUMBER(BD59),BD59,0)&lt;=$Y$11,$Y$14,IF(IF(ISNUMBER(BD59),BD59,0)&gt;=$Y$12,$Y$15,IF(OR(LOWER(LEFT(CI59&amp;"",2))="да",CI59=1),$Y$13,$Y$15))),IF(OR(AND($Y$8="YES_NO",OR(LOWER(LEFT(BD59&amp;"",2))="да",BD59=1)),AND($Y$8="THRESHOLD_GE",IF(ISNUMBER(BD59),BD59,0)&gt;=$Y$11),AND($Y$8="THRESHOLD_GT",IF(ISNUMBER(BD59),BD59,0)&gt;$Y$11),AND($Y$8="THRESHOLD_LE",IF(ISNUMBER(BD59),BD59,0)&lt;=$Y$11),AND($Y$8="THRESHOLD_LT",IF(ISNUMBER(BD59),BD59,0)&lt;$Y$11),AND($Y$8="CHANGE_PCT_GE",IF(IF(ISNUMBER(CI59),CI59,0)=0,IF(ISNUMBER(BD59),BD59,0)&gt;0,(IF(ISNUMBER(BD59),BD59,0)-IF(ISNUMBER(CI59),CI59,0))/ABS(IF(ISNUMBER(CI59),CI59,0))&gt;=$Y$11)),AND($Y$8="CHANGE_ABS_GE",ABS(IF(ISNUMBER(BD59),BD59,0)-IF(ISNUMBER(CI59),CI59,0))&gt;=$Y$11),AND($Y$8="COUNT_LT",IF(ISNUMBER(BD59),BD59,0)&lt;$Y$11),AND($Y$8="COUNT_LE",IF(ISNUMBER(BD59),BD59,0)&lt;=$Y$11),AND($Y$8="AND_YES",OR(LOWER(LEFT(BD59&amp;"",2))="да",BD59=1),OR(LOWER(LEFT(CI59&amp;"",2))="да",CI59=1)),AND($Y$8="OR_YES",OR(OR(LOWER(LEFT(BD59&amp;"",2))="да",BD59=1),OR(LOWER(LEFT(CI59&amp;"",2))="да",CI59=1)))),$Y$14,$Y$15))))))))))</f>
        <v/>
      </c>
      <c r="Z59" s="70" t="str">
        <f>IF($A59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59="#FIELD",BE59="",AND(OR($Z$8="CHANGE_PCT_GE",$Z$8="CHANGE_ABS_GE",$Z$8="COUNT_FLAG_RULE",$Z$8="AND_YES",$Z$8="OR_YES"),OR(CJ59="#FIELD",CJ59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59)))),IF($Z$18="LOW_MU",MAX(Настройки!$B$14,$Z$16),IF($Z$18="NEUTRAL",Настройки!$B$15,IF($Z$18="IGNORE","IGNORE",IF(OR(BE59="#FIELD",CJ59="#FIELD"),"Поле не найдено","Недостаточно данных")))),IF($Z$8="SIGMOID_INC",MAX(Настройки!$B$14,$Z$16+($Z$17-$Z$16)/(1+EXP(-$Z$12*(IF(ISNUMBER(BE59),BE59,0)-$Z$11)))),IF($Z$8="SIGMOID_DEC",MAX(Настройки!$B$14,$Z$16+($Z$17-$Z$16)/(1+EXP($Z$12*(IF(ISNUMBER(BE59),BE59,0)-$Z$11)))),IF($Z$8="TOP_PERCENT",IF((COUNTIF(INDEX(Данные!$A$7:$CV$106,0,MATCH($Z$9,Данные!$A$6:$CV$6,0)),"&gt;"&amp;IF(ISNUMBER(BE59),BE59,0))+COUNTIFS(INDEX(Данные!$A$7:$CV$106,0,MATCH($Z$9,Данные!$A$6:$CV$6,0)),IF(ISNUMBER(BE59),BE59,0),Данные!$A$7:$A$106,"&lt;"&amp;$A59)+1)/COUNT(INDEX(Данные!$A$7:$CV$106,0,MATCH($Z$9,Данные!$A$6:$CV$6,0)))&lt;=$Z$11,$Z$14,$Z$15),IF($Z$8="MANUAL_MU",MAX(Настройки!$B$14,MIN(1,IF(ISNUMBER(BE59),BE59,0))),IF($Z$8="COUNT_FLAG_RULE",IF(IF(ISNUMBER(BE59),BE59,0)&lt;=$Z$11,$Z$14,IF(IF(ISNUMBER(BE59),BE59,0)&gt;=$Z$12,$Z$15,IF(OR(LOWER(LEFT(CJ59&amp;"",2))="да",CJ59=1),$Z$13,$Z$15))),IF(OR(AND($Z$8="YES_NO",OR(LOWER(LEFT(BE59&amp;"",2))="да",BE59=1)),AND($Z$8="THRESHOLD_GE",IF(ISNUMBER(BE59),BE59,0)&gt;=$Z$11),AND($Z$8="THRESHOLD_GT",IF(ISNUMBER(BE59),BE59,0)&gt;$Z$11),AND($Z$8="THRESHOLD_LE",IF(ISNUMBER(BE59),BE59,0)&lt;=$Z$11),AND($Z$8="THRESHOLD_LT",IF(ISNUMBER(BE59),BE59,0)&lt;$Z$11),AND($Z$8="CHANGE_PCT_GE",IF(IF(ISNUMBER(CJ59),CJ59,0)=0,IF(ISNUMBER(BE59),BE59,0)&gt;0,(IF(ISNUMBER(BE59),BE59,0)-IF(ISNUMBER(CJ59),CJ59,0))/ABS(IF(ISNUMBER(CJ59),CJ59,0))&gt;=$Z$11)),AND($Z$8="CHANGE_ABS_GE",ABS(IF(ISNUMBER(BE59),BE59,0)-IF(ISNUMBER(CJ59),CJ59,0))&gt;=$Z$11),AND($Z$8="COUNT_LT",IF(ISNUMBER(BE59),BE59,0)&lt;$Z$11),AND($Z$8="COUNT_LE",IF(ISNUMBER(BE59),BE59,0)&lt;=$Z$11),AND($Z$8="AND_YES",OR(LOWER(LEFT(BE59&amp;"",2))="да",BE59=1),OR(LOWER(LEFT(CJ59&amp;"",2))="да",CJ59=1)),AND($Z$8="OR_YES",OR(OR(LOWER(LEFT(BE59&amp;"",2))="да",BE59=1),OR(LOWER(LEFT(CJ59&amp;"",2))="да",CJ59=1)))),$Z$14,$Z$15))))))))))</f>
        <v/>
      </c>
      <c r="AA59" s="70" t="str">
        <f>IF($A59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59="#FIELD",BF59="",AND(OR($AA$8="CHANGE_PCT_GE",$AA$8="CHANGE_ABS_GE",$AA$8="COUNT_FLAG_RULE",$AA$8="AND_YES",$AA$8="OR_YES"),OR(CK59="#FIELD",CK59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59)))),IF($AA$18="LOW_MU",MAX(Настройки!$B$14,$AA$16),IF($AA$18="NEUTRAL",Настройки!$B$15,IF($AA$18="IGNORE","IGNORE",IF(OR(BF59="#FIELD",CK59="#FIELD"),"Поле не найдено","Недостаточно данных")))),IF($AA$8="SIGMOID_INC",MAX(Настройки!$B$14,$AA$16+($AA$17-$AA$16)/(1+EXP(-$AA$12*(IF(ISNUMBER(BF59),BF59,0)-$AA$11)))),IF($AA$8="SIGMOID_DEC",MAX(Настройки!$B$14,$AA$16+($AA$17-$AA$16)/(1+EXP($AA$12*(IF(ISNUMBER(BF59),BF59,0)-$AA$11)))),IF($AA$8="TOP_PERCENT",IF((COUNTIF(INDEX(Данные!$A$7:$CV$106,0,MATCH($AA$9,Данные!$A$6:$CV$6,0)),"&gt;"&amp;IF(ISNUMBER(BF59),BF59,0))+COUNTIFS(INDEX(Данные!$A$7:$CV$106,0,MATCH($AA$9,Данные!$A$6:$CV$6,0)),IF(ISNUMBER(BF59),BF59,0),Данные!$A$7:$A$106,"&lt;"&amp;$A59)+1)/COUNT(INDEX(Данные!$A$7:$CV$106,0,MATCH($AA$9,Данные!$A$6:$CV$6,0)))&lt;=$AA$11,$AA$14,$AA$15),IF($AA$8="MANUAL_MU",MAX(Настройки!$B$14,MIN(1,IF(ISNUMBER(BF59),BF59,0))),IF($AA$8="COUNT_FLAG_RULE",IF(IF(ISNUMBER(BF59),BF59,0)&lt;=$AA$11,$AA$14,IF(IF(ISNUMBER(BF59),BF59,0)&gt;=$AA$12,$AA$15,IF(OR(LOWER(LEFT(CK59&amp;"",2))="да",CK59=1),$AA$13,$AA$15))),IF(OR(AND($AA$8="YES_NO",OR(LOWER(LEFT(BF59&amp;"",2))="да",BF59=1)),AND($AA$8="THRESHOLD_GE",IF(ISNUMBER(BF59),BF59,0)&gt;=$AA$11),AND($AA$8="THRESHOLD_GT",IF(ISNUMBER(BF59),BF59,0)&gt;$AA$11),AND($AA$8="THRESHOLD_LE",IF(ISNUMBER(BF59),BF59,0)&lt;=$AA$11),AND($AA$8="THRESHOLD_LT",IF(ISNUMBER(BF59),BF59,0)&lt;$AA$11),AND($AA$8="CHANGE_PCT_GE",IF(IF(ISNUMBER(CK59),CK59,0)=0,IF(ISNUMBER(BF59),BF59,0)&gt;0,(IF(ISNUMBER(BF59),BF59,0)-IF(ISNUMBER(CK59),CK59,0))/ABS(IF(ISNUMBER(CK59),CK59,0))&gt;=$AA$11)),AND($AA$8="CHANGE_ABS_GE",ABS(IF(ISNUMBER(BF59),BF59,0)-IF(ISNUMBER(CK59),CK59,0))&gt;=$AA$11),AND($AA$8="COUNT_LT",IF(ISNUMBER(BF59),BF59,0)&lt;$AA$11),AND($AA$8="COUNT_LE",IF(ISNUMBER(BF59),BF59,0)&lt;=$AA$11),AND($AA$8="AND_YES",OR(LOWER(LEFT(BF59&amp;"",2))="да",BF59=1),OR(LOWER(LEFT(CK59&amp;"",2))="да",CK59=1)),AND($AA$8="OR_YES",OR(OR(LOWER(LEFT(BF59&amp;"",2))="да",BF59=1),OR(LOWER(LEFT(CK59&amp;"",2))="да",CK59=1)))),$AA$14,$AA$15))))))))))</f>
        <v/>
      </c>
      <c r="AB59" s="70" t="str">
        <f>IF($A59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59="#FIELD",BG59="",AND(OR($AB$8="CHANGE_PCT_GE",$AB$8="CHANGE_ABS_GE",$AB$8="COUNT_FLAG_RULE",$AB$8="AND_YES",$AB$8="OR_YES"),OR(CL59="#FIELD",CL59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59)))),IF($AB$18="LOW_MU",MAX(Настройки!$B$14,$AB$16),IF($AB$18="NEUTRAL",Настройки!$B$15,IF($AB$18="IGNORE","IGNORE",IF(OR(BG59="#FIELD",CL59="#FIELD"),"Поле не найдено","Недостаточно данных")))),IF($AB$8="SIGMOID_INC",MAX(Настройки!$B$14,$AB$16+($AB$17-$AB$16)/(1+EXP(-$AB$12*(IF(ISNUMBER(BG59),BG59,0)-$AB$11)))),IF($AB$8="SIGMOID_DEC",MAX(Настройки!$B$14,$AB$16+($AB$17-$AB$16)/(1+EXP($AB$12*(IF(ISNUMBER(BG59),BG59,0)-$AB$11)))),IF($AB$8="TOP_PERCENT",IF((COUNTIF(INDEX(Данные!$A$7:$CV$106,0,MATCH($AB$9,Данные!$A$6:$CV$6,0)),"&gt;"&amp;IF(ISNUMBER(BG59),BG59,0))+COUNTIFS(INDEX(Данные!$A$7:$CV$106,0,MATCH($AB$9,Данные!$A$6:$CV$6,0)),IF(ISNUMBER(BG59),BG59,0),Данные!$A$7:$A$106,"&lt;"&amp;$A59)+1)/COUNT(INDEX(Данные!$A$7:$CV$106,0,MATCH($AB$9,Данные!$A$6:$CV$6,0)))&lt;=$AB$11,$AB$14,$AB$15),IF($AB$8="MANUAL_MU",MAX(Настройки!$B$14,MIN(1,IF(ISNUMBER(BG59),BG59,0))),IF($AB$8="COUNT_FLAG_RULE",IF(IF(ISNUMBER(BG59),BG59,0)&lt;=$AB$11,$AB$14,IF(IF(ISNUMBER(BG59),BG59,0)&gt;=$AB$12,$AB$15,IF(OR(LOWER(LEFT(CL59&amp;"",2))="да",CL59=1),$AB$13,$AB$15))),IF(OR(AND($AB$8="YES_NO",OR(LOWER(LEFT(BG59&amp;"",2))="да",BG59=1)),AND($AB$8="THRESHOLD_GE",IF(ISNUMBER(BG59),BG59,0)&gt;=$AB$11),AND($AB$8="THRESHOLD_GT",IF(ISNUMBER(BG59),BG59,0)&gt;$AB$11),AND($AB$8="THRESHOLD_LE",IF(ISNUMBER(BG59),BG59,0)&lt;=$AB$11),AND($AB$8="THRESHOLD_LT",IF(ISNUMBER(BG59),BG59,0)&lt;$AB$11),AND($AB$8="CHANGE_PCT_GE",IF(IF(ISNUMBER(CL59),CL59,0)=0,IF(ISNUMBER(BG59),BG59,0)&gt;0,(IF(ISNUMBER(BG59),BG59,0)-IF(ISNUMBER(CL59),CL59,0))/ABS(IF(ISNUMBER(CL59),CL59,0))&gt;=$AB$11)),AND($AB$8="CHANGE_ABS_GE",ABS(IF(ISNUMBER(BG59),BG59,0)-IF(ISNUMBER(CL59),CL59,0))&gt;=$AB$11),AND($AB$8="COUNT_LT",IF(ISNUMBER(BG59),BG59,0)&lt;$AB$11),AND($AB$8="COUNT_LE",IF(ISNUMBER(BG59),BG59,0)&lt;=$AB$11),AND($AB$8="AND_YES",OR(LOWER(LEFT(BG59&amp;"",2))="да",BG59=1),OR(LOWER(LEFT(CL59&amp;"",2))="да",CL59=1)),AND($AB$8="OR_YES",OR(OR(LOWER(LEFT(BG59&amp;"",2))="да",BG59=1),OR(LOWER(LEFT(CL59&amp;"",2))="да",CL59=1)))),$AB$14,$AB$15))))))))))</f>
        <v/>
      </c>
      <c r="AC59" s="70" t="str">
        <f>IF($A59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59="#FIELD",BH59="",AND(OR($AC$8="CHANGE_PCT_GE",$AC$8="CHANGE_ABS_GE",$AC$8="COUNT_FLAG_RULE",$AC$8="AND_YES",$AC$8="OR_YES"),OR(CM59="#FIELD",CM59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59)))),IF($AC$18="LOW_MU",MAX(Настройки!$B$14,$AC$16),IF($AC$18="NEUTRAL",Настройки!$B$15,IF($AC$18="IGNORE","IGNORE",IF(OR(BH59="#FIELD",CM59="#FIELD"),"Поле не найдено","Недостаточно данных")))),IF($AC$8="SIGMOID_INC",MAX(Настройки!$B$14,$AC$16+($AC$17-$AC$16)/(1+EXP(-$AC$12*(IF(ISNUMBER(BH59),BH59,0)-$AC$11)))),IF($AC$8="SIGMOID_DEC",MAX(Настройки!$B$14,$AC$16+($AC$17-$AC$16)/(1+EXP($AC$12*(IF(ISNUMBER(BH59),BH59,0)-$AC$11)))),IF($AC$8="TOP_PERCENT",IF((COUNTIF(INDEX(Данные!$A$7:$CV$106,0,MATCH($AC$9,Данные!$A$6:$CV$6,0)),"&gt;"&amp;IF(ISNUMBER(BH59),BH59,0))+COUNTIFS(INDEX(Данные!$A$7:$CV$106,0,MATCH($AC$9,Данные!$A$6:$CV$6,0)),IF(ISNUMBER(BH59),BH59,0),Данные!$A$7:$A$106,"&lt;"&amp;$A59)+1)/COUNT(INDEX(Данные!$A$7:$CV$106,0,MATCH($AC$9,Данные!$A$6:$CV$6,0)))&lt;=$AC$11,$AC$14,$AC$15),IF($AC$8="MANUAL_MU",MAX(Настройки!$B$14,MIN(1,IF(ISNUMBER(BH59),BH59,0))),IF($AC$8="COUNT_FLAG_RULE",IF(IF(ISNUMBER(BH59),BH59,0)&lt;=$AC$11,$AC$14,IF(IF(ISNUMBER(BH59),BH59,0)&gt;=$AC$12,$AC$15,IF(OR(LOWER(LEFT(CM59&amp;"",2))="да",CM59=1),$AC$13,$AC$15))),IF(OR(AND($AC$8="YES_NO",OR(LOWER(LEFT(BH59&amp;"",2))="да",BH59=1)),AND($AC$8="THRESHOLD_GE",IF(ISNUMBER(BH59),BH59,0)&gt;=$AC$11),AND($AC$8="THRESHOLD_GT",IF(ISNUMBER(BH59),BH59,0)&gt;$AC$11),AND($AC$8="THRESHOLD_LE",IF(ISNUMBER(BH59),BH59,0)&lt;=$AC$11),AND($AC$8="THRESHOLD_LT",IF(ISNUMBER(BH59),BH59,0)&lt;$AC$11),AND($AC$8="CHANGE_PCT_GE",IF(IF(ISNUMBER(CM59),CM59,0)=0,IF(ISNUMBER(BH59),BH59,0)&gt;0,(IF(ISNUMBER(BH59),BH59,0)-IF(ISNUMBER(CM59),CM59,0))/ABS(IF(ISNUMBER(CM59),CM59,0))&gt;=$AC$11)),AND($AC$8="CHANGE_ABS_GE",ABS(IF(ISNUMBER(BH59),BH59,0)-IF(ISNUMBER(CM59),CM59,0))&gt;=$AC$11),AND($AC$8="COUNT_LT",IF(ISNUMBER(BH59),BH59,0)&lt;$AC$11),AND($AC$8="COUNT_LE",IF(ISNUMBER(BH59),BH59,0)&lt;=$AC$11),AND($AC$8="AND_YES",OR(LOWER(LEFT(BH59&amp;"",2))="да",BH59=1),OR(LOWER(LEFT(CM59&amp;"",2))="да",CM59=1)),AND($AC$8="OR_YES",OR(OR(LOWER(LEFT(BH59&amp;"",2))="да",BH59=1),OR(LOWER(LEFT(CM59&amp;"",2))="да",CM59=1)))),$AC$14,$AC$15))))))))))</f>
        <v/>
      </c>
      <c r="AD59" s="70" t="str">
        <f>IF($A59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59="#FIELD",BI59="",AND(OR($AD$8="CHANGE_PCT_GE",$AD$8="CHANGE_ABS_GE",$AD$8="COUNT_FLAG_RULE",$AD$8="AND_YES",$AD$8="OR_YES"),OR(CN59="#FIELD",CN59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59)))),IF($AD$18="LOW_MU",MAX(Настройки!$B$14,$AD$16),IF($AD$18="NEUTRAL",Настройки!$B$15,IF($AD$18="IGNORE","IGNORE",IF(OR(BI59="#FIELD",CN59="#FIELD"),"Поле не найдено","Недостаточно данных")))),IF($AD$8="SIGMOID_INC",MAX(Настройки!$B$14,$AD$16+($AD$17-$AD$16)/(1+EXP(-$AD$12*(IF(ISNUMBER(BI59),BI59,0)-$AD$11)))),IF($AD$8="SIGMOID_DEC",MAX(Настройки!$B$14,$AD$16+($AD$17-$AD$16)/(1+EXP($AD$12*(IF(ISNUMBER(BI59),BI59,0)-$AD$11)))),IF($AD$8="TOP_PERCENT",IF((COUNTIF(INDEX(Данные!$A$7:$CV$106,0,MATCH($AD$9,Данные!$A$6:$CV$6,0)),"&gt;"&amp;IF(ISNUMBER(BI59),BI59,0))+COUNTIFS(INDEX(Данные!$A$7:$CV$106,0,MATCH($AD$9,Данные!$A$6:$CV$6,0)),IF(ISNUMBER(BI59),BI59,0),Данные!$A$7:$A$106,"&lt;"&amp;$A59)+1)/COUNT(INDEX(Данные!$A$7:$CV$106,0,MATCH($AD$9,Данные!$A$6:$CV$6,0)))&lt;=$AD$11,$AD$14,$AD$15),IF($AD$8="MANUAL_MU",MAX(Настройки!$B$14,MIN(1,IF(ISNUMBER(BI59),BI59,0))),IF($AD$8="COUNT_FLAG_RULE",IF(IF(ISNUMBER(BI59),BI59,0)&lt;=$AD$11,$AD$14,IF(IF(ISNUMBER(BI59),BI59,0)&gt;=$AD$12,$AD$15,IF(OR(LOWER(LEFT(CN59&amp;"",2))="да",CN59=1),$AD$13,$AD$15))),IF(OR(AND($AD$8="YES_NO",OR(LOWER(LEFT(BI59&amp;"",2))="да",BI59=1)),AND($AD$8="THRESHOLD_GE",IF(ISNUMBER(BI59),BI59,0)&gt;=$AD$11),AND($AD$8="THRESHOLD_GT",IF(ISNUMBER(BI59),BI59,0)&gt;$AD$11),AND($AD$8="THRESHOLD_LE",IF(ISNUMBER(BI59),BI59,0)&lt;=$AD$11),AND($AD$8="THRESHOLD_LT",IF(ISNUMBER(BI59),BI59,0)&lt;$AD$11),AND($AD$8="CHANGE_PCT_GE",IF(IF(ISNUMBER(CN59),CN59,0)=0,IF(ISNUMBER(BI59),BI59,0)&gt;0,(IF(ISNUMBER(BI59),BI59,0)-IF(ISNUMBER(CN59),CN59,0))/ABS(IF(ISNUMBER(CN59),CN59,0))&gt;=$AD$11)),AND($AD$8="CHANGE_ABS_GE",ABS(IF(ISNUMBER(BI59),BI59,0)-IF(ISNUMBER(CN59),CN59,0))&gt;=$AD$11),AND($AD$8="COUNT_LT",IF(ISNUMBER(BI59),BI59,0)&lt;$AD$11),AND($AD$8="COUNT_LE",IF(ISNUMBER(BI59),BI59,0)&lt;=$AD$11),AND($AD$8="AND_YES",OR(LOWER(LEFT(BI59&amp;"",2))="да",BI59=1),OR(LOWER(LEFT(CN59&amp;"",2))="да",CN59=1)),AND($AD$8="OR_YES",OR(OR(LOWER(LEFT(BI59&amp;"",2))="да",BI59=1),OR(LOWER(LEFT(CN59&amp;"",2))="да",CN59=1)))),$AD$14,$AD$15))))))))))</f>
        <v/>
      </c>
      <c r="AE59" s="71" t="str">
        <f>IF($A59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59="#FIELD",BJ59="",AND(OR($AE$8="CHANGE_PCT_GE",$AE$8="CHANGE_ABS_GE",$AE$8="COUNT_FLAG_RULE",$AE$8="AND_YES",$AE$8="OR_YES"),OR(CO59="#FIELD",CO59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59)))),IF($AE$18="LOW_MU",MAX(Настройки!$B$14,$AE$16),IF($AE$18="NEUTRAL",Настройки!$B$15,IF($AE$18="IGNORE","IGNORE",IF(OR(BJ59="#FIELD",CO59="#FIELD"),"Поле не найдено","Недостаточно данных")))),IF($AE$8="SIGMOID_INC",MAX(Настройки!$B$14,$AE$16+($AE$17-$AE$16)/(1+EXP(-$AE$12*(IF(ISNUMBER(BJ59),BJ59,0)-$AE$11)))),IF($AE$8="SIGMOID_DEC",MAX(Настройки!$B$14,$AE$16+($AE$17-$AE$16)/(1+EXP($AE$12*(IF(ISNUMBER(BJ59),BJ59,0)-$AE$11)))),IF($AE$8="TOP_PERCENT",IF((COUNTIF(INDEX(Данные!$A$7:$CV$106,0,MATCH($AE$9,Данные!$A$6:$CV$6,0)),"&gt;"&amp;IF(ISNUMBER(BJ59),BJ59,0))+COUNTIFS(INDEX(Данные!$A$7:$CV$106,0,MATCH($AE$9,Данные!$A$6:$CV$6,0)),IF(ISNUMBER(BJ59),BJ59,0),Данные!$A$7:$A$106,"&lt;"&amp;$A59)+1)/COUNT(INDEX(Данные!$A$7:$CV$106,0,MATCH($AE$9,Данные!$A$6:$CV$6,0)))&lt;=$AE$11,$AE$14,$AE$15),IF($AE$8="MANUAL_MU",MAX(Настройки!$B$14,MIN(1,IF(ISNUMBER(BJ59),BJ59,0))),IF($AE$8="COUNT_FLAG_RULE",IF(IF(ISNUMBER(BJ59),BJ59,0)&lt;=$AE$11,$AE$14,IF(IF(ISNUMBER(BJ59),BJ59,0)&gt;=$AE$12,$AE$15,IF(OR(LOWER(LEFT(CO59&amp;"",2))="да",CO59=1),$AE$13,$AE$15))),IF(OR(AND($AE$8="YES_NO",OR(LOWER(LEFT(BJ59&amp;"",2))="да",BJ59=1)),AND($AE$8="THRESHOLD_GE",IF(ISNUMBER(BJ59),BJ59,0)&gt;=$AE$11),AND($AE$8="THRESHOLD_GT",IF(ISNUMBER(BJ59),BJ59,0)&gt;$AE$11),AND($AE$8="THRESHOLD_LE",IF(ISNUMBER(BJ59),BJ59,0)&lt;=$AE$11),AND($AE$8="THRESHOLD_LT",IF(ISNUMBER(BJ59),BJ59,0)&lt;$AE$11),AND($AE$8="CHANGE_PCT_GE",IF(IF(ISNUMBER(CO59),CO59,0)=0,IF(ISNUMBER(BJ59),BJ59,0)&gt;0,(IF(ISNUMBER(BJ59),BJ59,0)-IF(ISNUMBER(CO59),CO59,0))/ABS(IF(ISNUMBER(CO59),CO59,0))&gt;=$AE$11)),AND($AE$8="CHANGE_ABS_GE",ABS(IF(ISNUMBER(BJ59),BJ59,0)-IF(ISNUMBER(CO59),CO59,0))&gt;=$AE$11),AND($AE$8="COUNT_LT",IF(ISNUMBER(BJ59),BJ59,0)&lt;$AE$11),AND($AE$8="COUNT_LE",IF(ISNUMBER(BJ59),BJ59,0)&lt;=$AE$11),AND($AE$8="AND_YES",OR(LOWER(LEFT(BJ59&amp;"",2))="да",BJ59=1),OR(LOWER(LEFT(CO59&amp;"",2))="да",CO59=1)),AND($AE$8="OR_YES",OR(OR(LOWER(LEFT(BJ59&amp;"",2))="да",BJ59=1),OR(LOWER(LEFT(CO59&amp;"",2))="да",CO59=1)))),$AE$14,$AE$15))))))))))</f>
        <v/>
      </c>
      <c r="AF59" s="75"/>
      <c r="AG59" s="76" t="str">
        <f>IF($A59="","",IF($B$4&lt;&gt;"Да","",IF($B$9="","",IF(COUNTIF(Данные!$A$6:$CV$6,$B$9)=0,"#FIELD",INDEX(Данные!$A$7:$CV$106,ROW()-19,MATCH($B$9,Данные!$A$6:$CV$6,0))))))</f>
        <v/>
      </c>
      <c r="AH59" s="76" t="str">
        <f>IF($A59="","",IF($C$4&lt;&gt;"Да","",IF($C$9="","",IF(COUNTIF(Данные!$A$6:$CV$6,$C$9)=0,"#FIELD",INDEX(Данные!$A$7:$CV$106,ROW()-19,MATCH($C$9,Данные!$A$6:$CV$6,0))))))</f>
        <v/>
      </c>
      <c r="AI59" s="76" t="str">
        <f>IF($A59="","",IF($D$4&lt;&gt;"Да","",IF($D$9="","",IF(COUNTIF(Данные!$A$6:$CV$6,$D$9)=0,"#FIELD",INDEX(Данные!$A$7:$CV$106,ROW()-19,MATCH($D$9,Данные!$A$6:$CV$6,0))))))</f>
        <v/>
      </c>
      <c r="AJ59" s="76" t="str">
        <f>IF($A59="","",IF($E$4&lt;&gt;"Да","",IF($E$9="","",IF(COUNTIF(Данные!$A$6:$CV$6,$E$9)=0,"#FIELD",INDEX(Данные!$A$7:$CV$106,ROW()-19,MATCH($E$9,Данные!$A$6:$CV$6,0))))))</f>
        <v/>
      </c>
      <c r="AK59" s="76" t="str">
        <f>IF($A59="","",IF($F$4&lt;&gt;"Да","",IF($F$9="","",IF(COUNTIF(Данные!$A$6:$CV$6,$F$9)=0,"#FIELD",INDEX(Данные!$A$7:$CV$106,ROW()-19,MATCH($F$9,Данные!$A$6:$CV$6,0))))))</f>
        <v/>
      </c>
      <c r="AL59" s="76" t="str">
        <f>IF($A59="","",IF($G$4&lt;&gt;"Да","",IF($G$9="","",IF(COUNTIF(Данные!$A$6:$CV$6,$G$9)=0,"#FIELD",INDEX(Данные!$A$7:$CV$106,ROW()-19,MATCH($G$9,Данные!$A$6:$CV$6,0))))))</f>
        <v/>
      </c>
      <c r="AM59" s="76" t="str">
        <f>IF($A59="","",IF($H$4&lt;&gt;"Да","",IF($H$9="","",IF(COUNTIF(Данные!$A$6:$CV$6,$H$9)=0,"#FIELD",INDEX(Данные!$A$7:$CV$106,ROW()-19,MATCH($H$9,Данные!$A$6:$CV$6,0))))))</f>
        <v/>
      </c>
      <c r="AN59" s="76" t="str">
        <f>IF($A59="","",IF($I$4&lt;&gt;"Да","",IF($I$9="","",IF(COUNTIF(Данные!$A$6:$CV$6,$I$9)=0,"#FIELD",INDEX(Данные!$A$7:$CV$106,ROW()-19,MATCH($I$9,Данные!$A$6:$CV$6,0))))))</f>
        <v/>
      </c>
      <c r="AO59" s="76" t="str">
        <f>IF($A59="","",IF($J$4&lt;&gt;"Да","",IF($J$9="","",IF(COUNTIF(Данные!$A$6:$CV$6,$J$9)=0,"#FIELD",INDEX(Данные!$A$7:$CV$106,ROW()-19,MATCH($J$9,Данные!$A$6:$CV$6,0))))))</f>
        <v/>
      </c>
      <c r="AP59" s="76" t="str">
        <f>IF($A59="","",IF($K$4&lt;&gt;"Да","",IF($K$9="","",IF(COUNTIF(Данные!$A$6:$CV$6,$K$9)=0,"#FIELD",INDEX(Данные!$A$7:$CV$106,ROW()-19,MATCH($K$9,Данные!$A$6:$CV$6,0))))))</f>
        <v/>
      </c>
      <c r="AQ59" s="76" t="str">
        <f>IF($A59="","",IF($L$4&lt;&gt;"Да","",IF($L$9="","",IF(COUNTIF(Данные!$A$6:$CV$6,$L$9)=0,"#FIELD",INDEX(Данные!$A$7:$CV$106,ROW()-19,MATCH($L$9,Данные!$A$6:$CV$6,0))))))</f>
        <v/>
      </c>
      <c r="AR59" s="76" t="str">
        <f>IF($A59="","",IF($M$4&lt;&gt;"Да","",IF($M$9="","",IF(COUNTIF(Данные!$A$6:$CV$6,$M$9)=0,"#FIELD",INDEX(Данные!$A$7:$CV$106,ROW()-19,MATCH($M$9,Данные!$A$6:$CV$6,0))))))</f>
        <v/>
      </c>
      <c r="AS59" s="76" t="str">
        <f>IF($A59="","",IF($N$4&lt;&gt;"Да","",IF($N$9="","",IF(COUNTIF(Данные!$A$6:$CV$6,$N$9)=0,"#FIELD",INDEX(Данные!$A$7:$CV$106,ROW()-19,MATCH($N$9,Данные!$A$6:$CV$6,0))))))</f>
        <v/>
      </c>
      <c r="AT59" s="76" t="str">
        <f>IF($A59="","",IF($O$4&lt;&gt;"Да","",IF($O$9="","",IF(COUNTIF(Данные!$A$6:$CV$6,$O$9)=0,"#FIELD",INDEX(Данные!$A$7:$CV$106,ROW()-19,MATCH($O$9,Данные!$A$6:$CV$6,0))))))</f>
        <v/>
      </c>
      <c r="AU59" s="76" t="str">
        <f>IF($A59="","",IF($P$4&lt;&gt;"Да","",IF($P$9="","",IF(COUNTIF(Данные!$A$6:$CV$6,$P$9)=0,"#FIELD",INDEX(Данные!$A$7:$CV$106,ROW()-19,MATCH($P$9,Данные!$A$6:$CV$6,0))))))</f>
        <v/>
      </c>
      <c r="AV59" s="76" t="str">
        <f>IF($A59="","",IF($Q$4&lt;&gt;"Да","",IF($Q$9="","",IF(COUNTIF(Данные!$A$6:$CV$6,$Q$9)=0,"#FIELD",INDEX(Данные!$A$7:$CV$106,ROW()-19,MATCH($Q$9,Данные!$A$6:$CV$6,0))))))</f>
        <v/>
      </c>
      <c r="AW59" s="76" t="str">
        <f>IF($A59="","",IF($R$4&lt;&gt;"Да","",IF($R$9="","",IF(COUNTIF(Данные!$A$6:$CV$6,$R$9)=0,"#FIELD",INDEX(Данные!$A$7:$CV$106,ROW()-19,MATCH($R$9,Данные!$A$6:$CV$6,0))))))</f>
        <v/>
      </c>
      <c r="AX59" s="76" t="str">
        <f>IF($A59="","",IF($S$4&lt;&gt;"Да","",IF($S$9="","",IF(COUNTIF(Данные!$A$6:$CV$6,$S$9)=0,"#FIELD",INDEX(Данные!$A$7:$CV$106,ROW()-19,MATCH($S$9,Данные!$A$6:$CV$6,0))))))</f>
        <v/>
      </c>
      <c r="AY59" s="76" t="str">
        <f>IF($A59="","",IF($T$4&lt;&gt;"Да","",IF($T$9="","",IF(COUNTIF(Данные!$A$6:$CV$6,$T$9)=0,"#FIELD",INDEX(Данные!$A$7:$CV$106,ROW()-19,MATCH($T$9,Данные!$A$6:$CV$6,0))))))</f>
        <v/>
      </c>
      <c r="AZ59" s="76" t="str">
        <f>IF($A59="","",IF($U$4&lt;&gt;"Да","",IF($U$9="","",IF(COUNTIF(Данные!$A$6:$CV$6,$U$9)=0,"#FIELD",INDEX(Данные!$A$7:$CV$106,ROW()-19,MATCH($U$9,Данные!$A$6:$CV$6,0))))))</f>
        <v/>
      </c>
      <c r="BA59" s="76" t="str">
        <f>IF($A59="","",IF($V$4&lt;&gt;"Да","",IF($V$9="","",IF(COUNTIF(Данные!$A$6:$CV$6,$V$9)=0,"#FIELD",INDEX(Данные!$A$7:$CV$106,ROW()-19,MATCH($V$9,Данные!$A$6:$CV$6,0))))))</f>
        <v/>
      </c>
      <c r="BB59" s="76" t="str">
        <f>IF($A59="","",IF($W$4&lt;&gt;"Да","",IF($W$9="","",IF(COUNTIF(Данные!$A$6:$CV$6,$W$9)=0,"#FIELD",INDEX(Данные!$A$7:$CV$106,ROW()-19,MATCH($W$9,Данные!$A$6:$CV$6,0))))))</f>
        <v/>
      </c>
      <c r="BC59" s="76" t="str">
        <f>IF($A59="","",IF($X$4&lt;&gt;"Да","",IF($X$9="","",IF(COUNTIF(Данные!$A$6:$CV$6,$X$9)=0,"#FIELD",INDEX(Данные!$A$7:$CV$106,ROW()-19,MATCH($X$9,Данные!$A$6:$CV$6,0))))))</f>
        <v/>
      </c>
      <c r="BD59" s="76" t="str">
        <f>IF($A59="","",IF($Y$4&lt;&gt;"Да","",IF($Y$9="","",IF(COUNTIF(Данные!$A$6:$CV$6,$Y$9)=0,"#FIELD",INDEX(Данные!$A$7:$CV$106,ROW()-19,MATCH($Y$9,Данные!$A$6:$CV$6,0))))))</f>
        <v/>
      </c>
      <c r="BE59" s="76" t="str">
        <f>IF($A59="","",IF($Z$4&lt;&gt;"Да","",IF($Z$9="","",IF(COUNTIF(Данные!$A$6:$CV$6,$Z$9)=0,"#FIELD",INDEX(Данные!$A$7:$CV$106,ROW()-19,MATCH($Z$9,Данные!$A$6:$CV$6,0))))))</f>
        <v/>
      </c>
      <c r="BF59" s="76" t="str">
        <f>IF($A59="","",IF($AA$4&lt;&gt;"Да","",IF($AA$9="","",IF(COUNTIF(Данные!$A$6:$CV$6,$AA$9)=0,"#FIELD",INDEX(Данные!$A$7:$CV$106,ROW()-19,MATCH($AA$9,Данные!$A$6:$CV$6,0))))))</f>
        <v/>
      </c>
      <c r="BG59" s="76" t="str">
        <f>IF($A59="","",IF($AB$4&lt;&gt;"Да","",IF($AB$9="","",IF(COUNTIF(Данные!$A$6:$CV$6,$AB$9)=0,"#FIELD",INDEX(Данные!$A$7:$CV$106,ROW()-19,MATCH($AB$9,Данные!$A$6:$CV$6,0))))))</f>
        <v/>
      </c>
      <c r="BH59" s="76" t="str">
        <f>IF($A59="","",IF($AC$4&lt;&gt;"Да","",IF($AC$9="","",IF(COUNTIF(Данные!$A$6:$CV$6,$AC$9)=0,"#FIELD",INDEX(Данные!$A$7:$CV$106,ROW()-19,MATCH($AC$9,Данные!$A$6:$CV$6,0))))))</f>
        <v/>
      </c>
      <c r="BI59" s="76" t="str">
        <f>IF($A59="","",IF($AD$4&lt;&gt;"Да","",IF($AD$9="","",IF(COUNTIF(Данные!$A$6:$CV$6,$AD$9)=0,"#FIELD",INDEX(Данные!$A$7:$CV$106,ROW()-19,MATCH($AD$9,Данные!$A$6:$CV$6,0))))))</f>
        <v/>
      </c>
      <c r="BJ59" s="76" t="str">
        <f>IF($A59="","",IF($AE$4&lt;&gt;"Да","",IF($AE$9="","",IF(COUNTIF(Данные!$A$6:$CV$6,$AE$9)=0,"#FIELD",INDEX(Данные!$A$7:$CV$106,ROW()-19,MATCH($AE$9,Данные!$A$6:$CV$6,0))))))</f>
        <v/>
      </c>
      <c r="BK59" s="76"/>
      <c r="BL59" s="76" t="str">
        <f>IF($A59="","",IF($B$4&lt;&gt;"Да","",IF($B$10="","",IF(COUNTIF(Данные!$A$6:$CV$6,$B$10)=0,"#FIELD",INDEX(Данные!$A$7:$CV$106,ROW()-19,MATCH($B$10,Данные!$A$6:$CV$6,0))))))</f>
        <v/>
      </c>
      <c r="BM59" s="76" t="str">
        <f>IF($A59="","",IF($C$4&lt;&gt;"Да","",IF($C$10="","",IF(COUNTIF(Данные!$A$6:$CV$6,$C$10)=0,"#FIELD",INDEX(Данные!$A$7:$CV$106,ROW()-19,MATCH($C$10,Данные!$A$6:$CV$6,0))))))</f>
        <v/>
      </c>
      <c r="BN59" s="76" t="str">
        <f>IF($A59="","",IF($D$4&lt;&gt;"Да","",IF($D$10="","",IF(COUNTIF(Данные!$A$6:$CV$6,$D$10)=0,"#FIELD",INDEX(Данные!$A$7:$CV$106,ROW()-19,MATCH($D$10,Данные!$A$6:$CV$6,0))))))</f>
        <v/>
      </c>
      <c r="BO59" s="76" t="str">
        <f>IF($A59="","",IF($E$4&lt;&gt;"Да","",IF($E$10="","",IF(COUNTIF(Данные!$A$6:$CV$6,$E$10)=0,"#FIELD",INDEX(Данные!$A$7:$CV$106,ROW()-19,MATCH($E$10,Данные!$A$6:$CV$6,0))))))</f>
        <v/>
      </c>
      <c r="BP59" s="76" t="str">
        <f>IF($A59="","",IF($F$4&lt;&gt;"Да","",IF($F$10="","",IF(COUNTIF(Данные!$A$6:$CV$6,$F$10)=0,"#FIELD",INDEX(Данные!$A$7:$CV$106,ROW()-19,MATCH($F$10,Данные!$A$6:$CV$6,0))))))</f>
        <v/>
      </c>
      <c r="BQ59" s="76" t="str">
        <f>IF($A59="","",IF($G$4&lt;&gt;"Да","",IF($G$10="","",IF(COUNTIF(Данные!$A$6:$CV$6,$G$10)=0,"#FIELD",INDEX(Данные!$A$7:$CV$106,ROW()-19,MATCH($G$10,Данные!$A$6:$CV$6,0))))))</f>
        <v/>
      </c>
      <c r="BR59" s="76" t="str">
        <f>IF($A59="","",IF($H$4&lt;&gt;"Да","",IF($H$10="","",IF(COUNTIF(Данные!$A$6:$CV$6,$H$10)=0,"#FIELD",INDEX(Данные!$A$7:$CV$106,ROW()-19,MATCH($H$10,Данные!$A$6:$CV$6,0))))))</f>
        <v/>
      </c>
      <c r="BS59" s="76" t="str">
        <f>IF($A59="","",IF($I$4&lt;&gt;"Да","",IF($I$10="","",IF(COUNTIF(Данные!$A$6:$CV$6,$I$10)=0,"#FIELD",INDEX(Данные!$A$7:$CV$106,ROW()-19,MATCH($I$10,Данные!$A$6:$CV$6,0))))))</f>
        <v/>
      </c>
      <c r="BT59" s="76" t="str">
        <f>IF($A59="","",IF($J$4&lt;&gt;"Да","",IF($J$10="","",IF(COUNTIF(Данные!$A$6:$CV$6,$J$10)=0,"#FIELD",INDEX(Данные!$A$7:$CV$106,ROW()-19,MATCH($J$10,Данные!$A$6:$CV$6,0))))))</f>
        <v/>
      </c>
      <c r="BU59" s="76" t="str">
        <f>IF($A59="","",IF($K$4&lt;&gt;"Да","",IF($K$10="","",IF(COUNTIF(Данные!$A$6:$CV$6,$K$10)=0,"#FIELD",INDEX(Данные!$A$7:$CV$106,ROW()-19,MATCH($K$10,Данные!$A$6:$CV$6,0))))))</f>
        <v/>
      </c>
      <c r="BV59" s="76" t="str">
        <f>IF($A59="","",IF($L$4&lt;&gt;"Да","",IF($L$10="","",IF(COUNTIF(Данные!$A$6:$CV$6,$L$10)=0,"#FIELD",INDEX(Данные!$A$7:$CV$106,ROW()-19,MATCH($L$10,Данные!$A$6:$CV$6,0))))))</f>
        <v/>
      </c>
      <c r="BW59" s="76" t="str">
        <f>IF($A59="","",IF($M$4&lt;&gt;"Да","",IF($M$10="","",IF(COUNTIF(Данные!$A$6:$CV$6,$M$10)=0,"#FIELD",INDEX(Данные!$A$7:$CV$106,ROW()-19,MATCH($M$10,Данные!$A$6:$CV$6,0))))))</f>
        <v/>
      </c>
      <c r="BX59" s="76" t="str">
        <f>IF($A59="","",IF($N$4&lt;&gt;"Да","",IF($N$10="","",IF(COUNTIF(Данные!$A$6:$CV$6,$N$10)=0,"#FIELD",INDEX(Данные!$A$7:$CV$106,ROW()-19,MATCH($N$10,Данные!$A$6:$CV$6,0))))))</f>
        <v/>
      </c>
      <c r="BY59" s="76" t="str">
        <f>IF($A59="","",IF($O$4&lt;&gt;"Да","",IF($O$10="","",IF(COUNTIF(Данные!$A$6:$CV$6,$O$10)=0,"#FIELD",INDEX(Данные!$A$7:$CV$106,ROW()-19,MATCH($O$10,Данные!$A$6:$CV$6,0))))))</f>
        <v/>
      </c>
      <c r="BZ59" s="76" t="str">
        <f>IF($A59="","",IF($P$4&lt;&gt;"Да","",IF($P$10="","",IF(COUNTIF(Данные!$A$6:$CV$6,$P$10)=0,"#FIELD",INDEX(Данные!$A$7:$CV$106,ROW()-19,MATCH($P$10,Данные!$A$6:$CV$6,0))))))</f>
        <v/>
      </c>
      <c r="CA59" s="76" t="str">
        <f>IF($A59="","",IF($Q$4&lt;&gt;"Да","",IF($Q$10="","",IF(COUNTIF(Данные!$A$6:$CV$6,$Q$10)=0,"#FIELD",INDEX(Данные!$A$7:$CV$106,ROW()-19,MATCH($Q$10,Данные!$A$6:$CV$6,0))))))</f>
        <v/>
      </c>
      <c r="CB59" s="76" t="str">
        <f>IF($A59="","",IF($R$4&lt;&gt;"Да","",IF($R$10="","",IF(COUNTIF(Данные!$A$6:$CV$6,$R$10)=0,"#FIELD",INDEX(Данные!$A$7:$CV$106,ROW()-19,MATCH($R$10,Данные!$A$6:$CV$6,0))))))</f>
        <v/>
      </c>
      <c r="CC59" s="76" t="str">
        <f>IF($A59="","",IF($S$4&lt;&gt;"Да","",IF($S$10="","",IF(COUNTIF(Данные!$A$6:$CV$6,$S$10)=0,"#FIELD",INDEX(Данные!$A$7:$CV$106,ROW()-19,MATCH($S$10,Данные!$A$6:$CV$6,0))))))</f>
        <v/>
      </c>
      <c r="CD59" s="76" t="str">
        <f>IF($A59="","",IF($T$4&lt;&gt;"Да","",IF($T$10="","",IF(COUNTIF(Данные!$A$6:$CV$6,$T$10)=0,"#FIELD",INDEX(Данные!$A$7:$CV$106,ROW()-19,MATCH($T$10,Данные!$A$6:$CV$6,0))))))</f>
        <v/>
      </c>
      <c r="CE59" s="76" t="str">
        <f>IF($A59="","",IF($U$4&lt;&gt;"Да","",IF($U$10="","",IF(COUNTIF(Данные!$A$6:$CV$6,$U$10)=0,"#FIELD",INDEX(Данные!$A$7:$CV$106,ROW()-19,MATCH($U$10,Данные!$A$6:$CV$6,0))))))</f>
        <v/>
      </c>
      <c r="CF59" s="76" t="str">
        <f>IF($A59="","",IF($V$4&lt;&gt;"Да","",IF($V$10="","",IF(COUNTIF(Данные!$A$6:$CV$6,$V$10)=0,"#FIELD",INDEX(Данные!$A$7:$CV$106,ROW()-19,MATCH($V$10,Данные!$A$6:$CV$6,0))))))</f>
        <v/>
      </c>
      <c r="CG59" s="76" t="str">
        <f>IF($A59="","",IF($W$4&lt;&gt;"Да","",IF($W$10="","",IF(COUNTIF(Данные!$A$6:$CV$6,$W$10)=0,"#FIELD",INDEX(Данные!$A$7:$CV$106,ROW()-19,MATCH($W$10,Данные!$A$6:$CV$6,0))))))</f>
        <v/>
      </c>
      <c r="CH59" s="76" t="str">
        <f>IF($A59="","",IF($X$4&lt;&gt;"Да","",IF($X$10="","",IF(COUNTIF(Данные!$A$6:$CV$6,$X$10)=0,"#FIELD",INDEX(Данные!$A$7:$CV$106,ROW()-19,MATCH($X$10,Данные!$A$6:$CV$6,0))))))</f>
        <v/>
      </c>
      <c r="CI59" s="76" t="str">
        <f>IF($A59="","",IF($Y$4&lt;&gt;"Да","",IF($Y$10="","",IF(COUNTIF(Данные!$A$6:$CV$6,$Y$10)=0,"#FIELD",INDEX(Данные!$A$7:$CV$106,ROW()-19,MATCH($Y$10,Данные!$A$6:$CV$6,0))))))</f>
        <v/>
      </c>
      <c r="CJ59" s="76" t="str">
        <f>IF($A59="","",IF($Z$4&lt;&gt;"Да","",IF($Z$10="","",IF(COUNTIF(Данные!$A$6:$CV$6,$Z$10)=0,"#FIELD",INDEX(Данные!$A$7:$CV$106,ROW()-19,MATCH($Z$10,Данные!$A$6:$CV$6,0))))))</f>
        <v/>
      </c>
      <c r="CK59" s="76" t="str">
        <f>IF($A59="","",IF($AA$4&lt;&gt;"Да","",IF($AA$10="","",IF(COUNTIF(Данные!$A$6:$CV$6,$AA$10)=0,"#FIELD",INDEX(Данные!$A$7:$CV$106,ROW()-19,MATCH($AA$10,Данные!$A$6:$CV$6,0))))))</f>
        <v/>
      </c>
      <c r="CL59" s="76" t="str">
        <f>IF($A59="","",IF($AB$4&lt;&gt;"Да","",IF($AB$10="","",IF(COUNTIF(Данные!$A$6:$CV$6,$AB$10)=0,"#FIELD",INDEX(Данные!$A$7:$CV$106,ROW()-19,MATCH($AB$10,Данные!$A$6:$CV$6,0))))))</f>
        <v/>
      </c>
      <c r="CM59" s="76" t="str">
        <f>IF($A59="","",IF($AC$4&lt;&gt;"Да","",IF($AC$10="","",IF(COUNTIF(Данные!$A$6:$CV$6,$AC$10)=0,"#FIELD",INDEX(Данные!$A$7:$CV$106,ROW()-19,MATCH($AC$10,Данные!$A$6:$CV$6,0))))))</f>
        <v/>
      </c>
      <c r="CN59" s="76" t="str">
        <f>IF($A59="","",IF($AD$4&lt;&gt;"Да","",IF($AD$10="","",IF(COUNTIF(Данные!$A$6:$CV$6,$AD$10)=0,"#FIELD",INDEX(Данные!$A$7:$CV$106,ROW()-19,MATCH($AD$10,Данные!$A$6:$CV$6,0))))))</f>
        <v/>
      </c>
      <c r="CO59" s="77" t="str">
        <f>IF($A59="","",IF($AE$4&lt;&gt;"Да","",IF($AE$10="","",IF(COUNTIF(Данные!$A$6:$CV$6,$AE$10)=0,"#FIELD",INDEX(Данные!$A$7:$CV$106,ROW()-19,MATCH($AE$10,Данные!$A$6:$CV$6,0))))))</f>
        <v/>
      </c>
    </row>
    <row r="60" spans="1:93">
      <c r="A60" s="24" t="str">
        <f>IF(Данные!A47="","",Данные!A47)</f>
        <v/>
      </c>
      <c r="B60" s="19" t="str">
        <f>IF($A60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60="#FIELD",AG60="",AND(OR($B$8="CHANGE_PCT_GE",$B$8="CHANGE_ABS_GE",$B$8="COUNT_FLAG_RULE",$B$8="AND_YES",$B$8="OR_YES"),OR(BL60="#FIELD",BL60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60)))),IF($B$18="LOW_MU",MAX(Настройки!$B$14,$B$16),IF($B$18="NEUTRAL",Настройки!$B$15,IF($B$18="IGNORE","IGNORE",IF(OR(AG60="#FIELD",BL60="#FIELD"),"Поле не найдено","Недостаточно данных")))),IF($B$8="SIGMOID_INC",MAX(Настройки!$B$14,$B$16+($B$17-$B$16)/(1+EXP(-$B$12*(IF(ISNUMBER(AG60),AG60,0)-$B$11)))),IF($B$8="SIGMOID_DEC",MAX(Настройки!$B$14,$B$16+($B$17-$B$16)/(1+EXP($B$12*(IF(ISNUMBER(AG60),AG60,0)-$B$11)))),IF($B$8="TOP_PERCENT",IF((COUNTIF(INDEX(Данные!$A$7:$CV$106,0,MATCH($B$9,Данные!$A$6:$CV$6,0)),"&gt;"&amp;IF(ISNUMBER(AG60),AG60,0))+COUNTIFS(INDEX(Данные!$A$7:$CV$106,0,MATCH($B$9,Данные!$A$6:$CV$6,0)),IF(ISNUMBER(AG60),AG60,0),Данные!$A$7:$A$106,"&lt;"&amp;$A60)+1)/COUNT(INDEX(Данные!$A$7:$CV$106,0,MATCH($B$9,Данные!$A$6:$CV$6,0)))&lt;=$B$11,$B$14,$B$15),IF($B$8="MANUAL_MU",MAX(Настройки!$B$14,MIN(1,IF(ISNUMBER(AG60),AG60,0))),IF($B$8="COUNT_FLAG_RULE",IF(IF(ISNUMBER(AG60),AG60,0)&lt;=$B$11,$B$14,IF(IF(ISNUMBER(AG60),AG60,0)&gt;=$B$12,$B$15,IF(OR(LOWER(LEFT(BL60&amp;"",2))="да",BL60=1),$B$13,$B$15))),IF(OR(AND($B$8="YES_NO",OR(LOWER(LEFT(AG60&amp;"",2))="да",AG60=1)),AND($B$8="THRESHOLD_GE",IF(ISNUMBER(AG60),AG60,0)&gt;=$B$11),AND($B$8="THRESHOLD_GT",IF(ISNUMBER(AG60),AG60,0)&gt;$B$11),AND($B$8="THRESHOLD_LE",IF(ISNUMBER(AG60),AG60,0)&lt;=$B$11),AND($B$8="THRESHOLD_LT",IF(ISNUMBER(AG60),AG60,0)&lt;$B$11),AND($B$8="CHANGE_PCT_GE",IF(IF(ISNUMBER(BL60),BL60,0)=0,IF(ISNUMBER(AG60),AG60,0)&gt;0,(IF(ISNUMBER(AG60),AG60,0)-IF(ISNUMBER(BL60),BL60,0))/ABS(IF(ISNUMBER(BL60),BL60,0))&gt;=$B$11)),AND($B$8="CHANGE_ABS_GE",ABS(IF(ISNUMBER(AG60),AG60,0)-IF(ISNUMBER(BL60),BL60,0))&gt;=$B$11),AND($B$8="COUNT_LT",IF(ISNUMBER(AG60),AG60,0)&lt;$B$11),AND($B$8="COUNT_LE",IF(ISNUMBER(AG60),AG60,0)&lt;=$B$11),AND($B$8="AND_YES",OR(LOWER(LEFT(AG60&amp;"",2))="да",AG60=1),OR(LOWER(LEFT(BL60&amp;"",2))="да",BL60=1)),AND($B$8="OR_YES",OR(OR(LOWER(LEFT(AG60&amp;"",2))="да",AG60=1),OR(LOWER(LEFT(BL60&amp;"",2))="да",BL60=1)))),$B$14,$B$15))))))))))</f>
        <v/>
      </c>
      <c r="C60" s="19" t="str">
        <f>IF($A60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60="#FIELD",AH60="",AND(OR($C$8="CHANGE_PCT_GE",$C$8="CHANGE_ABS_GE",$C$8="COUNT_FLAG_RULE",$C$8="AND_YES",$C$8="OR_YES"),OR(BM60="#FIELD",BM60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60)))),IF($C$18="LOW_MU",MAX(Настройки!$B$14,$C$16),IF($C$18="NEUTRAL",Настройки!$B$15,IF($C$18="IGNORE","IGNORE",IF(OR(AH60="#FIELD",BM60="#FIELD"),"Поле не найдено","Недостаточно данных")))),IF($C$8="SIGMOID_INC",MAX(Настройки!$B$14,$C$16+($C$17-$C$16)/(1+EXP(-$C$12*(IF(ISNUMBER(AH60),AH60,0)-$C$11)))),IF($C$8="SIGMOID_DEC",MAX(Настройки!$B$14,$C$16+($C$17-$C$16)/(1+EXP($C$12*(IF(ISNUMBER(AH60),AH60,0)-$C$11)))),IF($C$8="TOP_PERCENT",IF((COUNTIF(INDEX(Данные!$A$7:$CV$106,0,MATCH($C$9,Данные!$A$6:$CV$6,0)),"&gt;"&amp;IF(ISNUMBER(AH60),AH60,0))+COUNTIFS(INDEX(Данные!$A$7:$CV$106,0,MATCH($C$9,Данные!$A$6:$CV$6,0)),IF(ISNUMBER(AH60),AH60,0),Данные!$A$7:$A$106,"&lt;"&amp;$A60)+1)/COUNT(INDEX(Данные!$A$7:$CV$106,0,MATCH($C$9,Данные!$A$6:$CV$6,0)))&lt;=$C$11,$C$14,$C$15),IF($C$8="MANUAL_MU",MAX(Настройки!$B$14,MIN(1,IF(ISNUMBER(AH60),AH60,0))),IF($C$8="COUNT_FLAG_RULE",IF(IF(ISNUMBER(AH60),AH60,0)&lt;=$C$11,$C$14,IF(IF(ISNUMBER(AH60),AH60,0)&gt;=$C$12,$C$15,IF(OR(LOWER(LEFT(BM60&amp;"",2))="да",BM60=1),$C$13,$C$15))),IF(OR(AND($C$8="YES_NO",OR(LOWER(LEFT(AH60&amp;"",2))="да",AH60=1)),AND($C$8="THRESHOLD_GE",IF(ISNUMBER(AH60),AH60,0)&gt;=$C$11),AND($C$8="THRESHOLD_GT",IF(ISNUMBER(AH60),AH60,0)&gt;$C$11),AND($C$8="THRESHOLD_LE",IF(ISNUMBER(AH60),AH60,0)&lt;=$C$11),AND($C$8="THRESHOLD_LT",IF(ISNUMBER(AH60),AH60,0)&lt;$C$11),AND($C$8="CHANGE_PCT_GE",IF(IF(ISNUMBER(BM60),BM60,0)=0,IF(ISNUMBER(AH60),AH60,0)&gt;0,(IF(ISNUMBER(AH60),AH60,0)-IF(ISNUMBER(BM60),BM60,0))/ABS(IF(ISNUMBER(BM60),BM60,0))&gt;=$C$11)),AND($C$8="CHANGE_ABS_GE",ABS(IF(ISNUMBER(AH60),AH60,0)-IF(ISNUMBER(BM60),BM60,0))&gt;=$C$11),AND($C$8="COUNT_LT",IF(ISNUMBER(AH60),AH60,0)&lt;$C$11),AND($C$8="COUNT_LE",IF(ISNUMBER(AH60),AH60,0)&lt;=$C$11),AND($C$8="AND_YES",OR(LOWER(LEFT(AH60&amp;"",2))="да",AH60=1),OR(LOWER(LEFT(BM60&amp;"",2))="да",BM60=1)),AND($C$8="OR_YES",OR(OR(LOWER(LEFT(AH60&amp;"",2))="да",AH60=1),OR(LOWER(LEFT(BM60&amp;"",2))="да",BM60=1)))),$C$14,$C$15))))))))))</f>
        <v/>
      </c>
      <c r="D60" s="19" t="str">
        <f>IF($A60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60="#FIELD",AI60="",AND(OR($D$8="CHANGE_PCT_GE",$D$8="CHANGE_ABS_GE",$D$8="COUNT_FLAG_RULE",$D$8="AND_YES",$D$8="OR_YES"),OR(BN60="#FIELD",BN60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60)))),IF($D$18="LOW_MU",MAX(Настройки!$B$14,$D$16),IF($D$18="NEUTRAL",Настройки!$B$15,IF($D$18="IGNORE","IGNORE",IF(OR(AI60="#FIELD",BN60="#FIELD"),"Поле не найдено","Недостаточно данных")))),IF($D$8="SIGMOID_INC",MAX(Настройки!$B$14,$D$16+($D$17-$D$16)/(1+EXP(-$D$12*(IF(ISNUMBER(AI60),AI60,0)-$D$11)))),IF($D$8="SIGMOID_DEC",MAX(Настройки!$B$14,$D$16+($D$17-$D$16)/(1+EXP($D$12*(IF(ISNUMBER(AI60),AI60,0)-$D$11)))),IF($D$8="TOP_PERCENT",IF((COUNTIF(INDEX(Данные!$A$7:$CV$106,0,MATCH($D$9,Данные!$A$6:$CV$6,0)),"&gt;"&amp;IF(ISNUMBER(AI60),AI60,0))+COUNTIFS(INDEX(Данные!$A$7:$CV$106,0,MATCH($D$9,Данные!$A$6:$CV$6,0)),IF(ISNUMBER(AI60),AI60,0),Данные!$A$7:$A$106,"&lt;"&amp;$A60)+1)/COUNT(INDEX(Данные!$A$7:$CV$106,0,MATCH($D$9,Данные!$A$6:$CV$6,0)))&lt;=$D$11,$D$14,$D$15),IF($D$8="MANUAL_MU",MAX(Настройки!$B$14,MIN(1,IF(ISNUMBER(AI60),AI60,0))),IF($D$8="COUNT_FLAG_RULE",IF(IF(ISNUMBER(AI60),AI60,0)&lt;=$D$11,$D$14,IF(IF(ISNUMBER(AI60),AI60,0)&gt;=$D$12,$D$15,IF(OR(LOWER(LEFT(BN60&amp;"",2))="да",BN60=1),$D$13,$D$15))),IF(OR(AND($D$8="YES_NO",OR(LOWER(LEFT(AI60&amp;"",2))="да",AI60=1)),AND($D$8="THRESHOLD_GE",IF(ISNUMBER(AI60),AI60,0)&gt;=$D$11),AND($D$8="THRESHOLD_GT",IF(ISNUMBER(AI60),AI60,0)&gt;$D$11),AND($D$8="THRESHOLD_LE",IF(ISNUMBER(AI60),AI60,0)&lt;=$D$11),AND($D$8="THRESHOLD_LT",IF(ISNUMBER(AI60),AI60,0)&lt;$D$11),AND($D$8="CHANGE_PCT_GE",IF(IF(ISNUMBER(BN60),BN60,0)=0,IF(ISNUMBER(AI60),AI60,0)&gt;0,(IF(ISNUMBER(AI60),AI60,0)-IF(ISNUMBER(BN60),BN60,0))/ABS(IF(ISNUMBER(BN60),BN60,0))&gt;=$D$11)),AND($D$8="CHANGE_ABS_GE",ABS(IF(ISNUMBER(AI60),AI60,0)-IF(ISNUMBER(BN60),BN60,0))&gt;=$D$11),AND($D$8="COUNT_LT",IF(ISNUMBER(AI60),AI60,0)&lt;$D$11),AND($D$8="COUNT_LE",IF(ISNUMBER(AI60),AI60,0)&lt;=$D$11),AND($D$8="AND_YES",OR(LOWER(LEFT(AI60&amp;"",2))="да",AI60=1),OR(LOWER(LEFT(BN60&amp;"",2))="да",BN60=1)),AND($D$8="OR_YES",OR(OR(LOWER(LEFT(AI60&amp;"",2))="да",AI60=1),OR(LOWER(LEFT(BN60&amp;"",2))="да",BN60=1)))),$D$14,$D$15))))))))))</f>
        <v/>
      </c>
      <c r="E60" s="19" t="str">
        <f>IF($A60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60="#FIELD",AJ60="",AND(OR($E$8="CHANGE_PCT_GE",$E$8="CHANGE_ABS_GE",$E$8="COUNT_FLAG_RULE",$E$8="AND_YES",$E$8="OR_YES"),OR(BO60="#FIELD",BO60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60)))),IF($E$18="LOW_MU",MAX(Настройки!$B$14,$E$16),IF($E$18="NEUTRAL",Настройки!$B$15,IF($E$18="IGNORE","IGNORE",IF(OR(AJ60="#FIELD",BO60="#FIELD"),"Поле не найдено","Недостаточно данных")))),IF($E$8="SIGMOID_INC",MAX(Настройки!$B$14,$E$16+($E$17-$E$16)/(1+EXP(-$E$12*(IF(ISNUMBER(AJ60),AJ60,0)-$E$11)))),IF($E$8="SIGMOID_DEC",MAX(Настройки!$B$14,$E$16+($E$17-$E$16)/(1+EXP($E$12*(IF(ISNUMBER(AJ60),AJ60,0)-$E$11)))),IF($E$8="TOP_PERCENT",IF((COUNTIF(INDEX(Данные!$A$7:$CV$106,0,MATCH($E$9,Данные!$A$6:$CV$6,0)),"&gt;"&amp;IF(ISNUMBER(AJ60),AJ60,0))+COUNTIFS(INDEX(Данные!$A$7:$CV$106,0,MATCH($E$9,Данные!$A$6:$CV$6,0)),IF(ISNUMBER(AJ60),AJ60,0),Данные!$A$7:$A$106,"&lt;"&amp;$A60)+1)/COUNT(INDEX(Данные!$A$7:$CV$106,0,MATCH($E$9,Данные!$A$6:$CV$6,0)))&lt;=$E$11,$E$14,$E$15),IF($E$8="MANUAL_MU",MAX(Настройки!$B$14,MIN(1,IF(ISNUMBER(AJ60),AJ60,0))),IF($E$8="COUNT_FLAG_RULE",IF(IF(ISNUMBER(AJ60),AJ60,0)&lt;=$E$11,$E$14,IF(IF(ISNUMBER(AJ60),AJ60,0)&gt;=$E$12,$E$15,IF(OR(LOWER(LEFT(BO60&amp;"",2))="да",BO60=1),$E$13,$E$15))),IF(OR(AND($E$8="YES_NO",OR(LOWER(LEFT(AJ60&amp;"",2))="да",AJ60=1)),AND($E$8="THRESHOLD_GE",IF(ISNUMBER(AJ60),AJ60,0)&gt;=$E$11),AND($E$8="THRESHOLD_GT",IF(ISNUMBER(AJ60),AJ60,0)&gt;$E$11),AND($E$8="THRESHOLD_LE",IF(ISNUMBER(AJ60),AJ60,0)&lt;=$E$11),AND($E$8="THRESHOLD_LT",IF(ISNUMBER(AJ60),AJ60,0)&lt;$E$11),AND($E$8="CHANGE_PCT_GE",IF(IF(ISNUMBER(BO60),BO60,0)=0,IF(ISNUMBER(AJ60),AJ60,0)&gt;0,(IF(ISNUMBER(AJ60),AJ60,0)-IF(ISNUMBER(BO60),BO60,0))/ABS(IF(ISNUMBER(BO60),BO60,0))&gt;=$E$11)),AND($E$8="CHANGE_ABS_GE",ABS(IF(ISNUMBER(AJ60),AJ60,0)-IF(ISNUMBER(BO60),BO60,0))&gt;=$E$11),AND($E$8="COUNT_LT",IF(ISNUMBER(AJ60),AJ60,0)&lt;$E$11),AND($E$8="COUNT_LE",IF(ISNUMBER(AJ60),AJ60,0)&lt;=$E$11),AND($E$8="AND_YES",OR(LOWER(LEFT(AJ60&amp;"",2))="да",AJ60=1),OR(LOWER(LEFT(BO60&amp;"",2))="да",BO60=1)),AND($E$8="OR_YES",OR(OR(LOWER(LEFT(AJ60&amp;"",2))="да",AJ60=1),OR(LOWER(LEFT(BO60&amp;"",2))="да",BO60=1)))),$E$14,$E$15))))))))))</f>
        <v/>
      </c>
      <c r="F60" s="19" t="str">
        <f>IF($A60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60="#FIELD",AK60="",AND(OR($F$8="CHANGE_PCT_GE",$F$8="CHANGE_ABS_GE",$F$8="COUNT_FLAG_RULE",$F$8="AND_YES",$F$8="OR_YES"),OR(BP60="#FIELD",BP60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60)))),IF($F$18="LOW_MU",MAX(Настройки!$B$14,$F$16),IF($F$18="NEUTRAL",Настройки!$B$15,IF($F$18="IGNORE","IGNORE",IF(OR(AK60="#FIELD",BP60="#FIELD"),"Поле не найдено","Недостаточно данных")))),IF($F$8="SIGMOID_INC",MAX(Настройки!$B$14,$F$16+($F$17-$F$16)/(1+EXP(-$F$12*(IF(ISNUMBER(AK60),AK60,0)-$F$11)))),IF($F$8="SIGMOID_DEC",MAX(Настройки!$B$14,$F$16+($F$17-$F$16)/(1+EXP($F$12*(IF(ISNUMBER(AK60),AK60,0)-$F$11)))),IF($F$8="TOP_PERCENT",IF((COUNTIF(INDEX(Данные!$A$7:$CV$106,0,MATCH($F$9,Данные!$A$6:$CV$6,0)),"&gt;"&amp;IF(ISNUMBER(AK60),AK60,0))+COUNTIFS(INDEX(Данные!$A$7:$CV$106,0,MATCH($F$9,Данные!$A$6:$CV$6,0)),IF(ISNUMBER(AK60),AK60,0),Данные!$A$7:$A$106,"&lt;"&amp;$A60)+1)/COUNT(INDEX(Данные!$A$7:$CV$106,0,MATCH($F$9,Данные!$A$6:$CV$6,0)))&lt;=$F$11,$F$14,$F$15),IF($F$8="MANUAL_MU",MAX(Настройки!$B$14,MIN(1,IF(ISNUMBER(AK60),AK60,0))),IF($F$8="COUNT_FLAG_RULE",IF(IF(ISNUMBER(AK60),AK60,0)&lt;=$F$11,$F$14,IF(IF(ISNUMBER(AK60),AK60,0)&gt;=$F$12,$F$15,IF(OR(LOWER(LEFT(BP60&amp;"",2))="да",BP60=1),$F$13,$F$15))),IF(OR(AND($F$8="YES_NO",OR(LOWER(LEFT(AK60&amp;"",2))="да",AK60=1)),AND($F$8="THRESHOLD_GE",IF(ISNUMBER(AK60),AK60,0)&gt;=$F$11),AND($F$8="THRESHOLD_GT",IF(ISNUMBER(AK60),AK60,0)&gt;$F$11),AND($F$8="THRESHOLD_LE",IF(ISNUMBER(AK60),AK60,0)&lt;=$F$11),AND($F$8="THRESHOLD_LT",IF(ISNUMBER(AK60),AK60,0)&lt;$F$11),AND($F$8="CHANGE_PCT_GE",IF(IF(ISNUMBER(BP60),BP60,0)=0,IF(ISNUMBER(AK60),AK60,0)&gt;0,(IF(ISNUMBER(AK60),AK60,0)-IF(ISNUMBER(BP60),BP60,0))/ABS(IF(ISNUMBER(BP60),BP60,0))&gt;=$F$11)),AND($F$8="CHANGE_ABS_GE",ABS(IF(ISNUMBER(AK60),AK60,0)-IF(ISNUMBER(BP60),BP60,0))&gt;=$F$11),AND($F$8="COUNT_LT",IF(ISNUMBER(AK60),AK60,0)&lt;$F$11),AND($F$8="COUNT_LE",IF(ISNUMBER(AK60),AK60,0)&lt;=$F$11),AND($F$8="AND_YES",OR(LOWER(LEFT(AK60&amp;"",2))="да",AK60=1),OR(LOWER(LEFT(BP60&amp;"",2))="да",BP60=1)),AND($F$8="OR_YES",OR(OR(LOWER(LEFT(AK60&amp;"",2))="да",AK60=1),OR(LOWER(LEFT(BP60&amp;"",2))="да",BP60=1)))),$F$14,$F$15))))))))))</f>
        <v/>
      </c>
      <c r="G60" s="19" t="str">
        <f>IF($A60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60="#FIELD",AL60="",AND(OR($G$8="CHANGE_PCT_GE",$G$8="CHANGE_ABS_GE",$G$8="COUNT_FLAG_RULE",$G$8="AND_YES",$G$8="OR_YES"),OR(BQ60="#FIELD",BQ60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60)))),IF($G$18="LOW_MU",MAX(Настройки!$B$14,$G$16),IF($G$18="NEUTRAL",Настройки!$B$15,IF($G$18="IGNORE","IGNORE",IF(OR(AL60="#FIELD",BQ60="#FIELD"),"Поле не найдено","Недостаточно данных")))),IF($G$8="SIGMOID_INC",MAX(Настройки!$B$14,$G$16+($G$17-$G$16)/(1+EXP(-$G$12*(IF(ISNUMBER(AL60),AL60,0)-$G$11)))),IF($G$8="SIGMOID_DEC",MAX(Настройки!$B$14,$G$16+($G$17-$G$16)/(1+EXP($G$12*(IF(ISNUMBER(AL60),AL60,0)-$G$11)))),IF($G$8="TOP_PERCENT",IF((COUNTIF(INDEX(Данные!$A$7:$CV$106,0,MATCH($G$9,Данные!$A$6:$CV$6,0)),"&gt;"&amp;IF(ISNUMBER(AL60),AL60,0))+COUNTIFS(INDEX(Данные!$A$7:$CV$106,0,MATCH($G$9,Данные!$A$6:$CV$6,0)),IF(ISNUMBER(AL60),AL60,0),Данные!$A$7:$A$106,"&lt;"&amp;$A60)+1)/COUNT(INDEX(Данные!$A$7:$CV$106,0,MATCH($G$9,Данные!$A$6:$CV$6,0)))&lt;=$G$11,$G$14,$G$15),IF($G$8="MANUAL_MU",MAX(Настройки!$B$14,MIN(1,IF(ISNUMBER(AL60),AL60,0))),IF($G$8="COUNT_FLAG_RULE",IF(IF(ISNUMBER(AL60),AL60,0)&lt;=$G$11,$G$14,IF(IF(ISNUMBER(AL60),AL60,0)&gt;=$G$12,$G$15,IF(OR(LOWER(LEFT(BQ60&amp;"",2))="да",BQ60=1),$G$13,$G$15))),IF(OR(AND($G$8="YES_NO",OR(LOWER(LEFT(AL60&amp;"",2))="да",AL60=1)),AND($G$8="THRESHOLD_GE",IF(ISNUMBER(AL60),AL60,0)&gt;=$G$11),AND($G$8="THRESHOLD_GT",IF(ISNUMBER(AL60),AL60,0)&gt;$G$11),AND($G$8="THRESHOLD_LE",IF(ISNUMBER(AL60),AL60,0)&lt;=$G$11),AND($G$8="THRESHOLD_LT",IF(ISNUMBER(AL60),AL60,0)&lt;$G$11),AND($G$8="CHANGE_PCT_GE",IF(IF(ISNUMBER(BQ60),BQ60,0)=0,IF(ISNUMBER(AL60),AL60,0)&gt;0,(IF(ISNUMBER(AL60),AL60,0)-IF(ISNUMBER(BQ60),BQ60,0))/ABS(IF(ISNUMBER(BQ60),BQ60,0))&gt;=$G$11)),AND($G$8="CHANGE_ABS_GE",ABS(IF(ISNUMBER(AL60),AL60,0)-IF(ISNUMBER(BQ60),BQ60,0))&gt;=$G$11),AND($G$8="COUNT_LT",IF(ISNUMBER(AL60),AL60,0)&lt;$G$11),AND($G$8="COUNT_LE",IF(ISNUMBER(AL60),AL60,0)&lt;=$G$11),AND($G$8="AND_YES",OR(LOWER(LEFT(AL60&amp;"",2))="да",AL60=1),OR(LOWER(LEFT(BQ60&amp;"",2))="да",BQ60=1)),AND($G$8="OR_YES",OR(OR(LOWER(LEFT(AL60&amp;"",2))="да",AL60=1),OR(LOWER(LEFT(BQ60&amp;"",2))="да",BQ60=1)))),$G$14,$G$15))))))))))</f>
        <v/>
      </c>
      <c r="H60" s="19" t="str">
        <f>IF($A60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60="#FIELD",AM60="",AND(OR($H$8="CHANGE_PCT_GE",$H$8="CHANGE_ABS_GE",$H$8="COUNT_FLAG_RULE",$H$8="AND_YES",$H$8="OR_YES"),OR(BR60="#FIELD",BR60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60)))),IF($H$18="LOW_MU",MAX(Настройки!$B$14,$H$16),IF($H$18="NEUTRAL",Настройки!$B$15,IF($H$18="IGNORE","IGNORE",IF(OR(AM60="#FIELD",BR60="#FIELD"),"Поле не найдено","Недостаточно данных")))),IF($H$8="SIGMOID_INC",MAX(Настройки!$B$14,$H$16+($H$17-$H$16)/(1+EXP(-$H$12*(IF(ISNUMBER(AM60),AM60,0)-$H$11)))),IF($H$8="SIGMOID_DEC",MAX(Настройки!$B$14,$H$16+($H$17-$H$16)/(1+EXP($H$12*(IF(ISNUMBER(AM60),AM60,0)-$H$11)))),IF($H$8="TOP_PERCENT",IF((COUNTIF(INDEX(Данные!$A$7:$CV$106,0,MATCH($H$9,Данные!$A$6:$CV$6,0)),"&gt;"&amp;IF(ISNUMBER(AM60),AM60,0))+COUNTIFS(INDEX(Данные!$A$7:$CV$106,0,MATCH($H$9,Данные!$A$6:$CV$6,0)),IF(ISNUMBER(AM60),AM60,0),Данные!$A$7:$A$106,"&lt;"&amp;$A60)+1)/COUNT(INDEX(Данные!$A$7:$CV$106,0,MATCH($H$9,Данные!$A$6:$CV$6,0)))&lt;=$H$11,$H$14,$H$15),IF($H$8="MANUAL_MU",MAX(Настройки!$B$14,MIN(1,IF(ISNUMBER(AM60),AM60,0))),IF($H$8="COUNT_FLAG_RULE",IF(IF(ISNUMBER(AM60),AM60,0)&lt;=$H$11,$H$14,IF(IF(ISNUMBER(AM60),AM60,0)&gt;=$H$12,$H$15,IF(OR(LOWER(LEFT(BR60&amp;"",2))="да",BR60=1),$H$13,$H$15))),IF(OR(AND($H$8="YES_NO",OR(LOWER(LEFT(AM60&amp;"",2))="да",AM60=1)),AND($H$8="THRESHOLD_GE",IF(ISNUMBER(AM60),AM60,0)&gt;=$H$11),AND($H$8="THRESHOLD_GT",IF(ISNUMBER(AM60),AM60,0)&gt;$H$11),AND($H$8="THRESHOLD_LE",IF(ISNUMBER(AM60),AM60,0)&lt;=$H$11),AND($H$8="THRESHOLD_LT",IF(ISNUMBER(AM60),AM60,0)&lt;$H$11),AND($H$8="CHANGE_PCT_GE",IF(IF(ISNUMBER(BR60),BR60,0)=0,IF(ISNUMBER(AM60),AM60,0)&gt;0,(IF(ISNUMBER(AM60),AM60,0)-IF(ISNUMBER(BR60),BR60,0))/ABS(IF(ISNUMBER(BR60),BR60,0))&gt;=$H$11)),AND($H$8="CHANGE_ABS_GE",ABS(IF(ISNUMBER(AM60),AM60,0)-IF(ISNUMBER(BR60),BR60,0))&gt;=$H$11),AND($H$8="COUNT_LT",IF(ISNUMBER(AM60),AM60,0)&lt;$H$11),AND($H$8="COUNT_LE",IF(ISNUMBER(AM60),AM60,0)&lt;=$H$11),AND($H$8="AND_YES",OR(LOWER(LEFT(AM60&amp;"",2))="да",AM60=1),OR(LOWER(LEFT(BR60&amp;"",2))="да",BR60=1)),AND($H$8="OR_YES",OR(OR(LOWER(LEFT(AM60&amp;"",2))="да",AM60=1),OR(LOWER(LEFT(BR60&amp;"",2))="да",BR60=1)))),$H$14,$H$15))))))))))</f>
        <v/>
      </c>
      <c r="I60" s="19" t="str">
        <f>IF($A60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60="#FIELD",AN60="",AND(OR($I$8="CHANGE_PCT_GE",$I$8="CHANGE_ABS_GE",$I$8="COUNT_FLAG_RULE",$I$8="AND_YES",$I$8="OR_YES"),OR(BS60="#FIELD",BS60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60)))),IF($I$18="LOW_MU",MAX(Настройки!$B$14,$I$16),IF($I$18="NEUTRAL",Настройки!$B$15,IF($I$18="IGNORE","IGNORE",IF(OR(AN60="#FIELD",BS60="#FIELD"),"Поле не найдено","Недостаточно данных")))),IF($I$8="SIGMOID_INC",MAX(Настройки!$B$14,$I$16+($I$17-$I$16)/(1+EXP(-$I$12*(IF(ISNUMBER(AN60),AN60,0)-$I$11)))),IF($I$8="SIGMOID_DEC",MAX(Настройки!$B$14,$I$16+($I$17-$I$16)/(1+EXP($I$12*(IF(ISNUMBER(AN60),AN60,0)-$I$11)))),IF($I$8="TOP_PERCENT",IF((COUNTIF(INDEX(Данные!$A$7:$CV$106,0,MATCH($I$9,Данные!$A$6:$CV$6,0)),"&gt;"&amp;IF(ISNUMBER(AN60),AN60,0))+COUNTIFS(INDEX(Данные!$A$7:$CV$106,0,MATCH($I$9,Данные!$A$6:$CV$6,0)),IF(ISNUMBER(AN60),AN60,0),Данные!$A$7:$A$106,"&lt;"&amp;$A60)+1)/COUNT(INDEX(Данные!$A$7:$CV$106,0,MATCH($I$9,Данные!$A$6:$CV$6,0)))&lt;=$I$11,$I$14,$I$15),IF($I$8="MANUAL_MU",MAX(Настройки!$B$14,MIN(1,IF(ISNUMBER(AN60),AN60,0))),IF($I$8="COUNT_FLAG_RULE",IF(IF(ISNUMBER(AN60),AN60,0)&lt;=$I$11,$I$14,IF(IF(ISNUMBER(AN60),AN60,0)&gt;=$I$12,$I$15,IF(OR(LOWER(LEFT(BS60&amp;"",2))="да",BS60=1),$I$13,$I$15))),IF(OR(AND($I$8="YES_NO",OR(LOWER(LEFT(AN60&amp;"",2))="да",AN60=1)),AND($I$8="THRESHOLD_GE",IF(ISNUMBER(AN60),AN60,0)&gt;=$I$11),AND($I$8="THRESHOLD_GT",IF(ISNUMBER(AN60),AN60,0)&gt;$I$11),AND($I$8="THRESHOLD_LE",IF(ISNUMBER(AN60),AN60,0)&lt;=$I$11),AND($I$8="THRESHOLD_LT",IF(ISNUMBER(AN60),AN60,0)&lt;$I$11),AND($I$8="CHANGE_PCT_GE",IF(IF(ISNUMBER(BS60),BS60,0)=0,IF(ISNUMBER(AN60),AN60,0)&gt;0,(IF(ISNUMBER(AN60),AN60,0)-IF(ISNUMBER(BS60),BS60,0))/ABS(IF(ISNUMBER(BS60),BS60,0))&gt;=$I$11)),AND($I$8="CHANGE_ABS_GE",ABS(IF(ISNUMBER(AN60),AN60,0)-IF(ISNUMBER(BS60),BS60,0))&gt;=$I$11),AND($I$8="COUNT_LT",IF(ISNUMBER(AN60),AN60,0)&lt;$I$11),AND($I$8="COUNT_LE",IF(ISNUMBER(AN60),AN60,0)&lt;=$I$11),AND($I$8="AND_YES",OR(LOWER(LEFT(AN60&amp;"",2))="да",AN60=1),OR(LOWER(LEFT(BS60&amp;"",2))="да",BS60=1)),AND($I$8="OR_YES",OR(OR(LOWER(LEFT(AN60&amp;"",2))="да",AN60=1),OR(LOWER(LEFT(BS60&amp;"",2))="да",BS60=1)))),$I$14,$I$15))))))))))</f>
        <v/>
      </c>
      <c r="J60" s="19" t="str">
        <f>IF($A60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60="#FIELD",AO60="",AND(OR($J$8="CHANGE_PCT_GE",$J$8="CHANGE_ABS_GE",$J$8="COUNT_FLAG_RULE",$J$8="AND_YES",$J$8="OR_YES"),OR(BT60="#FIELD",BT60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60)))),IF($J$18="LOW_MU",MAX(Настройки!$B$14,$J$16),IF($J$18="NEUTRAL",Настройки!$B$15,IF($J$18="IGNORE","IGNORE",IF(OR(AO60="#FIELD",BT60="#FIELD"),"Поле не найдено","Недостаточно данных")))),IF($J$8="SIGMOID_INC",MAX(Настройки!$B$14,$J$16+($J$17-$J$16)/(1+EXP(-$J$12*(IF(ISNUMBER(AO60),AO60,0)-$J$11)))),IF($J$8="SIGMOID_DEC",MAX(Настройки!$B$14,$J$16+($J$17-$J$16)/(1+EXP($J$12*(IF(ISNUMBER(AO60),AO60,0)-$J$11)))),IF($J$8="TOP_PERCENT",IF((COUNTIF(INDEX(Данные!$A$7:$CV$106,0,MATCH($J$9,Данные!$A$6:$CV$6,0)),"&gt;"&amp;IF(ISNUMBER(AO60),AO60,0))+COUNTIFS(INDEX(Данные!$A$7:$CV$106,0,MATCH($J$9,Данные!$A$6:$CV$6,0)),IF(ISNUMBER(AO60),AO60,0),Данные!$A$7:$A$106,"&lt;"&amp;$A60)+1)/COUNT(INDEX(Данные!$A$7:$CV$106,0,MATCH($J$9,Данные!$A$6:$CV$6,0)))&lt;=$J$11,$J$14,$J$15),IF($J$8="MANUAL_MU",MAX(Настройки!$B$14,MIN(1,IF(ISNUMBER(AO60),AO60,0))),IF($J$8="COUNT_FLAG_RULE",IF(IF(ISNUMBER(AO60),AO60,0)&lt;=$J$11,$J$14,IF(IF(ISNUMBER(AO60),AO60,0)&gt;=$J$12,$J$15,IF(OR(LOWER(LEFT(BT60&amp;"",2))="да",BT60=1),$J$13,$J$15))),IF(OR(AND($J$8="YES_NO",OR(LOWER(LEFT(AO60&amp;"",2))="да",AO60=1)),AND($J$8="THRESHOLD_GE",IF(ISNUMBER(AO60),AO60,0)&gt;=$J$11),AND($J$8="THRESHOLD_GT",IF(ISNUMBER(AO60),AO60,0)&gt;$J$11),AND($J$8="THRESHOLD_LE",IF(ISNUMBER(AO60),AO60,0)&lt;=$J$11),AND($J$8="THRESHOLD_LT",IF(ISNUMBER(AO60),AO60,0)&lt;$J$11),AND($J$8="CHANGE_PCT_GE",IF(IF(ISNUMBER(BT60),BT60,0)=0,IF(ISNUMBER(AO60),AO60,0)&gt;0,(IF(ISNUMBER(AO60),AO60,0)-IF(ISNUMBER(BT60),BT60,0))/ABS(IF(ISNUMBER(BT60),BT60,0))&gt;=$J$11)),AND($J$8="CHANGE_ABS_GE",ABS(IF(ISNUMBER(AO60),AO60,0)-IF(ISNUMBER(BT60),BT60,0))&gt;=$J$11),AND($J$8="COUNT_LT",IF(ISNUMBER(AO60),AO60,0)&lt;$J$11),AND($J$8="COUNT_LE",IF(ISNUMBER(AO60),AO60,0)&lt;=$J$11),AND($J$8="AND_YES",OR(LOWER(LEFT(AO60&amp;"",2))="да",AO60=1),OR(LOWER(LEFT(BT60&amp;"",2))="да",BT60=1)),AND($J$8="OR_YES",OR(OR(LOWER(LEFT(AO60&amp;"",2))="да",AO60=1),OR(LOWER(LEFT(BT60&amp;"",2))="да",BT60=1)))),$J$14,$J$15))))))))))</f>
        <v/>
      </c>
      <c r="K60" s="19" t="str">
        <f>IF($A60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60="#FIELD",AP60="",AND(OR($K$8="CHANGE_PCT_GE",$K$8="CHANGE_ABS_GE",$K$8="COUNT_FLAG_RULE",$K$8="AND_YES",$K$8="OR_YES"),OR(BU60="#FIELD",BU60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60)))),IF($K$18="LOW_MU",MAX(Настройки!$B$14,$K$16),IF($K$18="NEUTRAL",Настройки!$B$15,IF($K$18="IGNORE","IGNORE",IF(OR(AP60="#FIELD",BU60="#FIELD"),"Поле не найдено","Недостаточно данных")))),IF($K$8="SIGMOID_INC",MAX(Настройки!$B$14,$K$16+($K$17-$K$16)/(1+EXP(-$K$12*(IF(ISNUMBER(AP60),AP60,0)-$K$11)))),IF($K$8="SIGMOID_DEC",MAX(Настройки!$B$14,$K$16+($K$17-$K$16)/(1+EXP($K$12*(IF(ISNUMBER(AP60),AP60,0)-$K$11)))),IF($K$8="TOP_PERCENT",IF((COUNTIF(INDEX(Данные!$A$7:$CV$106,0,MATCH($K$9,Данные!$A$6:$CV$6,0)),"&gt;"&amp;IF(ISNUMBER(AP60),AP60,0))+COUNTIFS(INDEX(Данные!$A$7:$CV$106,0,MATCH($K$9,Данные!$A$6:$CV$6,0)),IF(ISNUMBER(AP60),AP60,0),Данные!$A$7:$A$106,"&lt;"&amp;$A60)+1)/COUNT(INDEX(Данные!$A$7:$CV$106,0,MATCH($K$9,Данные!$A$6:$CV$6,0)))&lt;=$K$11,$K$14,$K$15),IF($K$8="MANUAL_MU",MAX(Настройки!$B$14,MIN(1,IF(ISNUMBER(AP60),AP60,0))),IF($K$8="COUNT_FLAG_RULE",IF(IF(ISNUMBER(AP60),AP60,0)&lt;=$K$11,$K$14,IF(IF(ISNUMBER(AP60),AP60,0)&gt;=$K$12,$K$15,IF(OR(LOWER(LEFT(BU60&amp;"",2))="да",BU60=1),$K$13,$K$15))),IF(OR(AND($K$8="YES_NO",OR(LOWER(LEFT(AP60&amp;"",2))="да",AP60=1)),AND($K$8="THRESHOLD_GE",IF(ISNUMBER(AP60),AP60,0)&gt;=$K$11),AND($K$8="THRESHOLD_GT",IF(ISNUMBER(AP60),AP60,0)&gt;$K$11),AND($K$8="THRESHOLD_LE",IF(ISNUMBER(AP60),AP60,0)&lt;=$K$11),AND($K$8="THRESHOLD_LT",IF(ISNUMBER(AP60),AP60,0)&lt;$K$11),AND($K$8="CHANGE_PCT_GE",IF(IF(ISNUMBER(BU60),BU60,0)=0,IF(ISNUMBER(AP60),AP60,0)&gt;0,(IF(ISNUMBER(AP60),AP60,0)-IF(ISNUMBER(BU60),BU60,0))/ABS(IF(ISNUMBER(BU60),BU60,0))&gt;=$K$11)),AND($K$8="CHANGE_ABS_GE",ABS(IF(ISNUMBER(AP60),AP60,0)-IF(ISNUMBER(BU60),BU60,0))&gt;=$K$11),AND($K$8="COUNT_LT",IF(ISNUMBER(AP60),AP60,0)&lt;$K$11),AND($K$8="COUNT_LE",IF(ISNUMBER(AP60),AP60,0)&lt;=$K$11),AND($K$8="AND_YES",OR(LOWER(LEFT(AP60&amp;"",2))="да",AP60=1),OR(LOWER(LEFT(BU60&amp;"",2))="да",BU60=1)),AND($K$8="OR_YES",OR(OR(LOWER(LEFT(AP60&amp;"",2))="да",AP60=1),OR(LOWER(LEFT(BU60&amp;"",2))="да",BU60=1)))),$K$14,$K$15))))))))))</f>
        <v/>
      </c>
      <c r="L60" s="19" t="str">
        <f>IF($A60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60="#FIELD",AQ60="",AND(OR($L$8="CHANGE_PCT_GE",$L$8="CHANGE_ABS_GE",$L$8="COUNT_FLAG_RULE",$L$8="AND_YES",$L$8="OR_YES"),OR(BV60="#FIELD",BV60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60)))),IF($L$18="LOW_MU",MAX(Настройки!$B$14,$L$16),IF($L$18="NEUTRAL",Настройки!$B$15,IF($L$18="IGNORE","IGNORE",IF(OR(AQ60="#FIELD",BV60="#FIELD"),"Поле не найдено","Недостаточно данных")))),IF($L$8="SIGMOID_INC",MAX(Настройки!$B$14,$L$16+($L$17-$L$16)/(1+EXP(-$L$12*(IF(ISNUMBER(AQ60),AQ60,0)-$L$11)))),IF($L$8="SIGMOID_DEC",MAX(Настройки!$B$14,$L$16+($L$17-$L$16)/(1+EXP($L$12*(IF(ISNUMBER(AQ60),AQ60,0)-$L$11)))),IF($L$8="TOP_PERCENT",IF((COUNTIF(INDEX(Данные!$A$7:$CV$106,0,MATCH($L$9,Данные!$A$6:$CV$6,0)),"&gt;"&amp;IF(ISNUMBER(AQ60),AQ60,0))+COUNTIFS(INDEX(Данные!$A$7:$CV$106,0,MATCH($L$9,Данные!$A$6:$CV$6,0)),IF(ISNUMBER(AQ60),AQ60,0),Данные!$A$7:$A$106,"&lt;"&amp;$A60)+1)/COUNT(INDEX(Данные!$A$7:$CV$106,0,MATCH($L$9,Данные!$A$6:$CV$6,0)))&lt;=$L$11,$L$14,$L$15),IF($L$8="MANUAL_MU",MAX(Настройки!$B$14,MIN(1,IF(ISNUMBER(AQ60),AQ60,0))),IF($L$8="COUNT_FLAG_RULE",IF(IF(ISNUMBER(AQ60),AQ60,0)&lt;=$L$11,$L$14,IF(IF(ISNUMBER(AQ60),AQ60,0)&gt;=$L$12,$L$15,IF(OR(LOWER(LEFT(BV60&amp;"",2))="да",BV60=1),$L$13,$L$15))),IF(OR(AND($L$8="YES_NO",OR(LOWER(LEFT(AQ60&amp;"",2))="да",AQ60=1)),AND($L$8="THRESHOLD_GE",IF(ISNUMBER(AQ60),AQ60,0)&gt;=$L$11),AND($L$8="THRESHOLD_GT",IF(ISNUMBER(AQ60),AQ60,0)&gt;$L$11),AND($L$8="THRESHOLD_LE",IF(ISNUMBER(AQ60),AQ60,0)&lt;=$L$11),AND($L$8="THRESHOLD_LT",IF(ISNUMBER(AQ60),AQ60,0)&lt;$L$11),AND($L$8="CHANGE_PCT_GE",IF(IF(ISNUMBER(BV60),BV60,0)=0,IF(ISNUMBER(AQ60),AQ60,0)&gt;0,(IF(ISNUMBER(AQ60),AQ60,0)-IF(ISNUMBER(BV60),BV60,0))/ABS(IF(ISNUMBER(BV60),BV60,0))&gt;=$L$11)),AND($L$8="CHANGE_ABS_GE",ABS(IF(ISNUMBER(AQ60),AQ60,0)-IF(ISNUMBER(BV60),BV60,0))&gt;=$L$11),AND($L$8="COUNT_LT",IF(ISNUMBER(AQ60),AQ60,0)&lt;$L$11),AND($L$8="COUNT_LE",IF(ISNUMBER(AQ60),AQ60,0)&lt;=$L$11),AND($L$8="AND_YES",OR(LOWER(LEFT(AQ60&amp;"",2))="да",AQ60=1),OR(LOWER(LEFT(BV60&amp;"",2))="да",BV60=1)),AND($L$8="OR_YES",OR(OR(LOWER(LEFT(AQ60&amp;"",2))="да",AQ60=1),OR(LOWER(LEFT(BV60&amp;"",2))="да",BV60=1)))),$L$14,$L$15))))))))))</f>
        <v/>
      </c>
      <c r="M60" s="19" t="str">
        <f>IF($A60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60="#FIELD",AR60="",AND(OR($M$8="CHANGE_PCT_GE",$M$8="CHANGE_ABS_GE",$M$8="COUNT_FLAG_RULE",$M$8="AND_YES",$M$8="OR_YES"),OR(BW60="#FIELD",BW60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60)))),IF($M$18="LOW_MU",MAX(Настройки!$B$14,$M$16),IF($M$18="NEUTRAL",Настройки!$B$15,IF($M$18="IGNORE","IGNORE",IF(OR(AR60="#FIELD",BW60="#FIELD"),"Поле не найдено","Недостаточно данных")))),IF($M$8="SIGMOID_INC",MAX(Настройки!$B$14,$M$16+($M$17-$M$16)/(1+EXP(-$M$12*(IF(ISNUMBER(AR60),AR60,0)-$M$11)))),IF($M$8="SIGMOID_DEC",MAX(Настройки!$B$14,$M$16+($M$17-$M$16)/(1+EXP($M$12*(IF(ISNUMBER(AR60),AR60,0)-$M$11)))),IF($M$8="TOP_PERCENT",IF((COUNTIF(INDEX(Данные!$A$7:$CV$106,0,MATCH($M$9,Данные!$A$6:$CV$6,0)),"&gt;"&amp;IF(ISNUMBER(AR60),AR60,0))+COUNTIFS(INDEX(Данные!$A$7:$CV$106,0,MATCH($M$9,Данные!$A$6:$CV$6,0)),IF(ISNUMBER(AR60),AR60,0),Данные!$A$7:$A$106,"&lt;"&amp;$A60)+1)/COUNT(INDEX(Данные!$A$7:$CV$106,0,MATCH($M$9,Данные!$A$6:$CV$6,0)))&lt;=$M$11,$M$14,$M$15),IF($M$8="MANUAL_MU",MAX(Настройки!$B$14,MIN(1,IF(ISNUMBER(AR60),AR60,0))),IF($M$8="COUNT_FLAG_RULE",IF(IF(ISNUMBER(AR60),AR60,0)&lt;=$M$11,$M$14,IF(IF(ISNUMBER(AR60),AR60,0)&gt;=$M$12,$M$15,IF(OR(LOWER(LEFT(BW60&amp;"",2))="да",BW60=1),$M$13,$M$15))),IF(OR(AND($M$8="YES_NO",OR(LOWER(LEFT(AR60&amp;"",2))="да",AR60=1)),AND($M$8="THRESHOLD_GE",IF(ISNUMBER(AR60),AR60,0)&gt;=$M$11),AND($M$8="THRESHOLD_GT",IF(ISNUMBER(AR60),AR60,0)&gt;$M$11),AND($M$8="THRESHOLD_LE",IF(ISNUMBER(AR60),AR60,0)&lt;=$M$11),AND($M$8="THRESHOLD_LT",IF(ISNUMBER(AR60),AR60,0)&lt;$M$11),AND($M$8="CHANGE_PCT_GE",IF(IF(ISNUMBER(BW60),BW60,0)=0,IF(ISNUMBER(AR60),AR60,0)&gt;0,(IF(ISNUMBER(AR60),AR60,0)-IF(ISNUMBER(BW60),BW60,0))/ABS(IF(ISNUMBER(BW60),BW60,0))&gt;=$M$11)),AND($M$8="CHANGE_ABS_GE",ABS(IF(ISNUMBER(AR60),AR60,0)-IF(ISNUMBER(BW60),BW60,0))&gt;=$M$11),AND($M$8="COUNT_LT",IF(ISNUMBER(AR60),AR60,0)&lt;$M$11),AND($M$8="COUNT_LE",IF(ISNUMBER(AR60),AR60,0)&lt;=$M$11),AND($M$8="AND_YES",OR(LOWER(LEFT(AR60&amp;"",2))="да",AR60=1),OR(LOWER(LEFT(BW60&amp;"",2))="да",BW60=1)),AND($M$8="OR_YES",OR(OR(LOWER(LEFT(AR60&amp;"",2))="да",AR60=1),OR(LOWER(LEFT(BW60&amp;"",2))="да",BW60=1)))),$M$14,$M$15))))))))))</f>
        <v/>
      </c>
      <c r="N60" s="19" t="str">
        <f>IF($A60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60="#FIELD",AS60="",AND(OR($N$8="CHANGE_PCT_GE",$N$8="CHANGE_ABS_GE",$N$8="COUNT_FLAG_RULE",$N$8="AND_YES",$N$8="OR_YES"),OR(BX60="#FIELD",BX60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60)))),IF($N$18="LOW_MU",MAX(Настройки!$B$14,$N$16),IF($N$18="NEUTRAL",Настройки!$B$15,IF($N$18="IGNORE","IGNORE",IF(OR(AS60="#FIELD",BX60="#FIELD"),"Поле не найдено","Недостаточно данных")))),IF($N$8="SIGMOID_INC",MAX(Настройки!$B$14,$N$16+($N$17-$N$16)/(1+EXP(-$N$12*(IF(ISNUMBER(AS60),AS60,0)-$N$11)))),IF($N$8="SIGMOID_DEC",MAX(Настройки!$B$14,$N$16+($N$17-$N$16)/(1+EXP($N$12*(IF(ISNUMBER(AS60),AS60,0)-$N$11)))),IF($N$8="TOP_PERCENT",IF((COUNTIF(INDEX(Данные!$A$7:$CV$106,0,MATCH($N$9,Данные!$A$6:$CV$6,0)),"&gt;"&amp;IF(ISNUMBER(AS60),AS60,0))+COUNTIFS(INDEX(Данные!$A$7:$CV$106,0,MATCH($N$9,Данные!$A$6:$CV$6,0)),IF(ISNUMBER(AS60),AS60,0),Данные!$A$7:$A$106,"&lt;"&amp;$A60)+1)/COUNT(INDEX(Данные!$A$7:$CV$106,0,MATCH($N$9,Данные!$A$6:$CV$6,0)))&lt;=$N$11,$N$14,$N$15),IF($N$8="MANUAL_MU",MAX(Настройки!$B$14,MIN(1,IF(ISNUMBER(AS60),AS60,0))),IF($N$8="COUNT_FLAG_RULE",IF(IF(ISNUMBER(AS60),AS60,0)&lt;=$N$11,$N$14,IF(IF(ISNUMBER(AS60),AS60,0)&gt;=$N$12,$N$15,IF(OR(LOWER(LEFT(BX60&amp;"",2))="да",BX60=1),$N$13,$N$15))),IF(OR(AND($N$8="YES_NO",OR(LOWER(LEFT(AS60&amp;"",2))="да",AS60=1)),AND($N$8="THRESHOLD_GE",IF(ISNUMBER(AS60),AS60,0)&gt;=$N$11),AND($N$8="THRESHOLD_GT",IF(ISNUMBER(AS60),AS60,0)&gt;$N$11),AND($N$8="THRESHOLD_LE",IF(ISNUMBER(AS60),AS60,0)&lt;=$N$11),AND($N$8="THRESHOLD_LT",IF(ISNUMBER(AS60),AS60,0)&lt;$N$11),AND($N$8="CHANGE_PCT_GE",IF(IF(ISNUMBER(BX60),BX60,0)=0,IF(ISNUMBER(AS60),AS60,0)&gt;0,(IF(ISNUMBER(AS60),AS60,0)-IF(ISNUMBER(BX60),BX60,0))/ABS(IF(ISNUMBER(BX60),BX60,0))&gt;=$N$11)),AND($N$8="CHANGE_ABS_GE",ABS(IF(ISNUMBER(AS60),AS60,0)-IF(ISNUMBER(BX60),BX60,0))&gt;=$N$11),AND($N$8="COUNT_LT",IF(ISNUMBER(AS60),AS60,0)&lt;$N$11),AND($N$8="COUNT_LE",IF(ISNUMBER(AS60),AS60,0)&lt;=$N$11),AND($N$8="AND_YES",OR(LOWER(LEFT(AS60&amp;"",2))="да",AS60=1),OR(LOWER(LEFT(BX60&amp;"",2))="да",BX60=1)),AND($N$8="OR_YES",OR(OR(LOWER(LEFT(AS60&amp;"",2))="да",AS60=1),OR(LOWER(LEFT(BX60&amp;"",2))="да",BX60=1)))),$N$14,$N$15))))))))))</f>
        <v/>
      </c>
      <c r="O60" s="19" t="str">
        <f>IF($A60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60="#FIELD",AT60="",AND(OR($O$8="CHANGE_PCT_GE",$O$8="CHANGE_ABS_GE",$O$8="COUNT_FLAG_RULE",$O$8="AND_YES",$O$8="OR_YES"),OR(BY60="#FIELD",BY60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60)))),IF($O$18="LOW_MU",MAX(Настройки!$B$14,$O$16),IF($O$18="NEUTRAL",Настройки!$B$15,IF($O$18="IGNORE","IGNORE",IF(OR(AT60="#FIELD",BY60="#FIELD"),"Поле не найдено","Недостаточно данных")))),IF($O$8="SIGMOID_INC",MAX(Настройки!$B$14,$O$16+($O$17-$O$16)/(1+EXP(-$O$12*(IF(ISNUMBER(AT60),AT60,0)-$O$11)))),IF($O$8="SIGMOID_DEC",MAX(Настройки!$B$14,$O$16+($O$17-$O$16)/(1+EXP($O$12*(IF(ISNUMBER(AT60),AT60,0)-$O$11)))),IF($O$8="TOP_PERCENT",IF((COUNTIF(INDEX(Данные!$A$7:$CV$106,0,MATCH($O$9,Данные!$A$6:$CV$6,0)),"&gt;"&amp;IF(ISNUMBER(AT60),AT60,0))+COUNTIFS(INDEX(Данные!$A$7:$CV$106,0,MATCH($O$9,Данные!$A$6:$CV$6,0)),IF(ISNUMBER(AT60),AT60,0),Данные!$A$7:$A$106,"&lt;"&amp;$A60)+1)/COUNT(INDEX(Данные!$A$7:$CV$106,0,MATCH($O$9,Данные!$A$6:$CV$6,0)))&lt;=$O$11,$O$14,$O$15),IF($O$8="MANUAL_MU",MAX(Настройки!$B$14,MIN(1,IF(ISNUMBER(AT60),AT60,0))),IF($O$8="COUNT_FLAG_RULE",IF(IF(ISNUMBER(AT60),AT60,0)&lt;=$O$11,$O$14,IF(IF(ISNUMBER(AT60),AT60,0)&gt;=$O$12,$O$15,IF(OR(LOWER(LEFT(BY60&amp;"",2))="да",BY60=1),$O$13,$O$15))),IF(OR(AND($O$8="YES_NO",OR(LOWER(LEFT(AT60&amp;"",2))="да",AT60=1)),AND($O$8="THRESHOLD_GE",IF(ISNUMBER(AT60),AT60,0)&gt;=$O$11),AND($O$8="THRESHOLD_GT",IF(ISNUMBER(AT60),AT60,0)&gt;$O$11),AND($O$8="THRESHOLD_LE",IF(ISNUMBER(AT60),AT60,0)&lt;=$O$11),AND($O$8="THRESHOLD_LT",IF(ISNUMBER(AT60),AT60,0)&lt;$O$11),AND($O$8="CHANGE_PCT_GE",IF(IF(ISNUMBER(BY60),BY60,0)=0,IF(ISNUMBER(AT60),AT60,0)&gt;0,(IF(ISNUMBER(AT60),AT60,0)-IF(ISNUMBER(BY60),BY60,0))/ABS(IF(ISNUMBER(BY60),BY60,0))&gt;=$O$11)),AND($O$8="CHANGE_ABS_GE",ABS(IF(ISNUMBER(AT60),AT60,0)-IF(ISNUMBER(BY60),BY60,0))&gt;=$O$11),AND($O$8="COUNT_LT",IF(ISNUMBER(AT60),AT60,0)&lt;$O$11),AND($O$8="COUNT_LE",IF(ISNUMBER(AT60),AT60,0)&lt;=$O$11),AND($O$8="AND_YES",OR(LOWER(LEFT(AT60&amp;"",2))="да",AT60=1),OR(LOWER(LEFT(BY60&amp;"",2))="да",BY60=1)),AND($O$8="OR_YES",OR(OR(LOWER(LEFT(AT60&amp;"",2))="да",AT60=1),OR(LOWER(LEFT(BY60&amp;"",2))="да",BY60=1)))),$O$14,$O$15))))))))))</f>
        <v/>
      </c>
      <c r="P60" s="19" t="str">
        <f>IF($A60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60="#FIELD",AU60="",AND(OR($P$8="CHANGE_PCT_GE",$P$8="CHANGE_ABS_GE",$P$8="COUNT_FLAG_RULE",$P$8="AND_YES",$P$8="OR_YES"),OR(BZ60="#FIELD",BZ60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60)))),IF($P$18="LOW_MU",MAX(Настройки!$B$14,$P$16),IF($P$18="NEUTRAL",Настройки!$B$15,IF($P$18="IGNORE","IGNORE",IF(OR(AU60="#FIELD",BZ60="#FIELD"),"Поле не найдено","Недостаточно данных")))),IF($P$8="SIGMOID_INC",MAX(Настройки!$B$14,$P$16+($P$17-$P$16)/(1+EXP(-$P$12*(IF(ISNUMBER(AU60),AU60,0)-$P$11)))),IF($P$8="SIGMOID_DEC",MAX(Настройки!$B$14,$P$16+($P$17-$P$16)/(1+EXP($P$12*(IF(ISNUMBER(AU60),AU60,0)-$P$11)))),IF($P$8="TOP_PERCENT",IF((COUNTIF(INDEX(Данные!$A$7:$CV$106,0,MATCH($P$9,Данные!$A$6:$CV$6,0)),"&gt;"&amp;IF(ISNUMBER(AU60),AU60,0))+COUNTIFS(INDEX(Данные!$A$7:$CV$106,0,MATCH($P$9,Данные!$A$6:$CV$6,0)),IF(ISNUMBER(AU60),AU60,0),Данные!$A$7:$A$106,"&lt;"&amp;$A60)+1)/COUNT(INDEX(Данные!$A$7:$CV$106,0,MATCH($P$9,Данные!$A$6:$CV$6,0)))&lt;=$P$11,$P$14,$P$15),IF($P$8="MANUAL_MU",MAX(Настройки!$B$14,MIN(1,IF(ISNUMBER(AU60),AU60,0))),IF($P$8="COUNT_FLAG_RULE",IF(IF(ISNUMBER(AU60),AU60,0)&lt;=$P$11,$P$14,IF(IF(ISNUMBER(AU60),AU60,0)&gt;=$P$12,$P$15,IF(OR(LOWER(LEFT(BZ60&amp;"",2))="да",BZ60=1),$P$13,$P$15))),IF(OR(AND($P$8="YES_NO",OR(LOWER(LEFT(AU60&amp;"",2))="да",AU60=1)),AND($P$8="THRESHOLD_GE",IF(ISNUMBER(AU60),AU60,0)&gt;=$P$11),AND($P$8="THRESHOLD_GT",IF(ISNUMBER(AU60),AU60,0)&gt;$P$11),AND($P$8="THRESHOLD_LE",IF(ISNUMBER(AU60),AU60,0)&lt;=$P$11),AND($P$8="THRESHOLD_LT",IF(ISNUMBER(AU60),AU60,0)&lt;$P$11),AND($P$8="CHANGE_PCT_GE",IF(IF(ISNUMBER(BZ60),BZ60,0)=0,IF(ISNUMBER(AU60),AU60,0)&gt;0,(IF(ISNUMBER(AU60),AU60,0)-IF(ISNUMBER(BZ60),BZ60,0))/ABS(IF(ISNUMBER(BZ60),BZ60,0))&gt;=$P$11)),AND($P$8="CHANGE_ABS_GE",ABS(IF(ISNUMBER(AU60),AU60,0)-IF(ISNUMBER(BZ60),BZ60,0))&gt;=$P$11),AND($P$8="COUNT_LT",IF(ISNUMBER(AU60),AU60,0)&lt;$P$11),AND($P$8="COUNT_LE",IF(ISNUMBER(AU60),AU60,0)&lt;=$P$11),AND($P$8="AND_YES",OR(LOWER(LEFT(AU60&amp;"",2))="да",AU60=1),OR(LOWER(LEFT(BZ60&amp;"",2))="да",BZ60=1)),AND($P$8="OR_YES",OR(OR(LOWER(LEFT(AU60&amp;"",2))="да",AU60=1),OR(LOWER(LEFT(BZ60&amp;"",2))="да",BZ60=1)))),$P$14,$P$15))))))))))</f>
        <v/>
      </c>
      <c r="Q60" s="19" t="str">
        <f>IF($A60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60="#FIELD",AV60="",AND(OR($Q$8="CHANGE_PCT_GE",$Q$8="CHANGE_ABS_GE",$Q$8="COUNT_FLAG_RULE",$Q$8="AND_YES",$Q$8="OR_YES"),OR(CA60="#FIELD",CA60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60)))),IF($Q$18="LOW_MU",MAX(Настройки!$B$14,$Q$16),IF($Q$18="NEUTRAL",Настройки!$B$15,IF($Q$18="IGNORE","IGNORE",IF(OR(AV60="#FIELD",CA60="#FIELD"),"Поле не найдено","Недостаточно данных")))),IF($Q$8="SIGMOID_INC",MAX(Настройки!$B$14,$Q$16+($Q$17-$Q$16)/(1+EXP(-$Q$12*(IF(ISNUMBER(AV60),AV60,0)-$Q$11)))),IF($Q$8="SIGMOID_DEC",MAX(Настройки!$B$14,$Q$16+($Q$17-$Q$16)/(1+EXP($Q$12*(IF(ISNUMBER(AV60),AV60,0)-$Q$11)))),IF($Q$8="TOP_PERCENT",IF((COUNTIF(INDEX(Данные!$A$7:$CV$106,0,MATCH($Q$9,Данные!$A$6:$CV$6,0)),"&gt;"&amp;IF(ISNUMBER(AV60),AV60,0))+COUNTIFS(INDEX(Данные!$A$7:$CV$106,0,MATCH($Q$9,Данные!$A$6:$CV$6,0)),IF(ISNUMBER(AV60),AV60,0),Данные!$A$7:$A$106,"&lt;"&amp;$A60)+1)/COUNT(INDEX(Данные!$A$7:$CV$106,0,MATCH($Q$9,Данные!$A$6:$CV$6,0)))&lt;=$Q$11,$Q$14,$Q$15),IF($Q$8="MANUAL_MU",MAX(Настройки!$B$14,MIN(1,IF(ISNUMBER(AV60),AV60,0))),IF($Q$8="COUNT_FLAG_RULE",IF(IF(ISNUMBER(AV60),AV60,0)&lt;=$Q$11,$Q$14,IF(IF(ISNUMBER(AV60),AV60,0)&gt;=$Q$12,$Q$15,IF(OR(LOWER(LEFT(CA60&amp;"",2))="да",CA60=1),$Q$13,$Q$15))),IF(OR(AND($Q$8="YES_NO",OR(LOWER(LEFT(AV60&amp;"",2))="да",AV60=1)),AND($Q$8="THRESHOLD_GE",IF(ISNUMBER(AV60),AV60,0)&gt;=$Q$11),AND($Q$8="THRESHOLD_GT",IF(ISNUMBER(AV60),AV60,0)&gt;$Q$11),AND($Q$8="THRESHOLD_LE",IF(ISNUMBER(AV60),AV60,0)&lt;=$Q$11),AND($Q$8="THRESHOLD_LT",IF(ISNUMBER(AV60),AV60,0)&lt;$Q$11),AND($Q$8="CHANGE_PCT_GE",IF(IF(ISNUMBER(CA60),CA60,0)=0,IF(ISNUMBER(AV60),AV60,0)&gt;0,(IF(ISNUMBER(AV60),AV60,0)-IF(ISNUMBER(CA60),CA60,0))/ABS(IF(ISNUMBER(CA60),CA60,0))&gt;=$Q$11)),AND($Q$8="CHANGE_ABS_GE",ABS(IF(ISNUMBER(AV60),AV60,0)-IF(ISNUMBER(CA60),CA60,0))&gt;=$Q$11),AND($Q$8="COUNT_LT",IF(ISNUMBER(AV60),AV60,0)&lt;$Q$11),AND($Q$8="COUNT_LE",IF(ISNUMBER(AV60),AV60,0)&lt;=$Q$11),AND($Q$8="AND_YES",OR(LOWER(LEFT(AV60&amp;"",2))="да",AV60=1),OR(LOWER(LEFT(CA60&amp;"",2))="да",CA60=1)),AND($Q$8="OR_YES",OR(OR(LOWER(LEFT(AV60&amp;"",2))="да",AV60=1),OR(LOWER(LEFT(CA60&amp;"",2))="да",CA60=1)))),$Q$14,$Q$15))))))))))</f>
        <v/>
      </c>
      <c r="R60" s="69" t="str">
        <f>IF($A60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60="#FIELD",AW60="",AND(OR($R$8="CHANGE_PCT_GE",$R$8="CHANGE_ABS_GE",$R$8="COUNT_FLAG_RULE",$R$8="AND_YES",$R$8="OR_YES"),OR(CB60="#FIELD",CB60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60)))),IF($R$18="LOW_MU",MAX(Настройки!$B$14,$R$16),IF($R$18="NEUTRAL",Настройки!$B$15,IF($R$18="IGNORE","IGNORE",IF(OR(AW60="#FIELD",CB60="#FIELD"),"Поле не найдено","Недостаточно данных")))),IF($R$8="SIGMOID_INC",MAX(Настройки!$B$14,$R$16+($R$17-$R$16)/(1+EXP(-$R$12*(IF(ISNUMBER(AW60),AW60,0)-$R$11)))),IF($R$8="SIGMOID_DEC",MAX(Настройки!$B$14,$R$16+($R$17-$R$16)/(1+EXP($R$12*(IF(ISNUMBER(AW60),AW60,0)-$R$11)))),IF($R$8="TOP_PERCENT",IF((COUNTIF(INDEX(Данные!$A$7:$CV$106,0,MATCH($R$9,Данные!$A$6:$CV$6,0)),"&gt;"&amp;IF(ISNUMBER(AW60),AW60,0))+COUNTIFS(INDEX(Данные!$A$7:$CV$106,0,MATCH($R$9,Данные!$A$6:$CV$6,0)),IF(ISNUMBER(AW60),AW60,0),Данные!$A$7:$A$106,"&lt;"&amp;$A60)+1)/COUNT(INDEX(Данные!$A$7:$CV$106,0,MATCH($R$9,Данные!$A$6:$CV$6,0)))&lt;=$R$11,$R$14,$R$15),IF($R$8="MANUAL_MU",MAX(Настройки!$B$14,MIN(1,IF(ISNUMBER(AW60),AW60,0))),IF($R$8="COUNT_FLAG_RULE",IF(IF(ISNUMBER(AW60),AW60,0)&lt;=$R$11,$R$14,IF(IF(ISNUMBER(AW60),AW60,0)&gt;=$R$12,$R$15,IF(OR(LOWER(LEFT(CB60&amp;"",2))="да",CB60=1),$R$13,$R$15))),IF(OR(AND($R$8="YES_NO",OR(LOWER(LEFT(AW60&amp;"",2))="да",AW60=1)),AND($R$8="THRESHOLD_GE",IF(ISNUMBER(AW60),AW60,0)&gt;=$R$11),AND($R$8="THRESHOLD_GT",IF(ISNUMBER(AW60),AW60,0)&gt;$R$11),AND($R$8="THRESHOLD_LE",IF(ISNUMBER(AW60),AW60,0)&lt;=$R$11),AND($R$8="THRESHOLD_LT",IF(ISNUMBER(AW60),AW60,0)&lt;$R$11),AND($R$8="CHANGE_PCT_GE",IF(IF(ISNUMBER(CB60),CB60,0)=0,IF(ISNUMBER(AW60),AW60,0)&gt;0,(IF(ISNUMBER(AW60),AW60,0)-IF(ISNUMBER(CB60),CB60,0))/ABS(IF(ISNUMBER(CB60),CB60,0))&gt;=$R$11)),AND($R$8="CHANGE_ABS_GE",ABS(IF(ISNUMBER(AW60),AW60,0)-IF(ISNUMBER(CB60),CB60,0))&gt;=$R$11),AND($R$8="COUNT_LT",IF(ISNUMBER(AW60),AW60,0)&lt;$R$11),AND($R$8="COUNT_LE",IF(ISNUMBER(AW60),AW60,0)&lt;=$R$11),AND($R$8="AND_YES",OR(LOWER(LEFT(AW60&amp;"",2))="да",AW60=1),OR(LOWER(LEFT(CB60&amp;"",2))="да",CB60=1)),AND($R$8="OR_YES",OR(OR(LOWER(LEFT(AW60&amp;"",2))="да",AW60=1),OR(LOWER(LEFT(CB60&amp;"",2))="да",CB60=1)))),$R$14,$R$15))))))))))</f>
        <v/>
      </c>
      <c r="S60" s="70" t="str">
        <f>IF($A60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60="#FIELD",AX60="",AND(OR($S$8="CHANGE_PCT_GE",$S$8="CHANGE_ABS_GE",$S$8="COUNT_FLAG_RULE",$S$8="AND_YES",$S$8="OR_YES"),OR(CC60="#FIELD",CC60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60)))),IF($S$18="LOW_MU",MAX(Настройки!$B$14,$S$16),IF($S$18="NEUTRAL",Настройки!$B$15,IF($S$18="IGNORE","IGNORE",IF(OR(AX60="#FIELD",CC60="#FIELD"),"Поле не найдено","Недостаточно данных")))),IF($S$8="SIGMOID_INC",MAX(Настройки!$B$14,$S$16+($S$17-$S$16)/(1+EXP(-$S$12*(IF(ISNUMBER(AX60),AX60,0)-$S$11)))),IF($S$8="SIGMOID_DEC",MAX(Настройки!$B$14,$S$16+($S$17-$S$16)/(1+EXP($S$12*(IF(ISNUMBER(AX60),AX60,0)-$S$11)))),IF($S$8="TOP_PERCENT",IF((COUNTIF(INDEX(Данные!$A$7:$CV$106,0,MATCH($S$9,Данные!$A$6:$CV$6,0)),"&gt;"&amp;IF(ISNUMBER(AX60),AX60,0))+COUNTIFS(INDEX(Данные!$A$7:$CV$106,0,MATCH($S$9,Данные!$A$6:$CV$6,0)),IF(ISNUMBER(AX60),AX60,0),Данные!$A$7:$A$106,"&lt;"&amp;$A60)+1)/COUNT(INDEX(Данные!$A$7:$CV$106,0,MATCH($S$9,Данные!$A$6:$CV$6,0)))&lt;=$S$11,$S$14,$S$15),IF($S$8="MANUAL_MU",MAX(Настройки!$B$14,MIN(1,IF(ISNUMBER(AX60),AX60,0))),IF($S$8="COUNT_FLAG_RULE",IF(IF(ISNUMBER(AX60),AX60,0)&lt;=$S$11,$S$14,IF(IF(ISNUMBER(AX60),AX60,0)&gt;=$S$12,$S$15,IF(OR(LOWER(LEFT(CC60&amp;"",2))="да",CC60=1),$S$13,$S$15))),IF(OR(AND($S$8="YES_NO",OR(LOWER(LEFT(AX60&amp;"",2))="да",AX60=1)),AND($S$8="THRESHOLD_GE",IF(ISNUMBER(AX60),AX60,0)&gt;=$S$11),AND($S$8="THRESHOLD_GT",IF(ISNUMBER(AX60),AX60,0)&gt;$S$11),AND($S$8="THRESHOLD_LE",IF(ISNUMBER(AX60),AX60,0)&lt;=$S$11),AND($S$8="THRESHOLD_LT",IF(ISNUMBER(AX60),AX60,0)&lt;$S$11),AND($S$8="CHANGE_PCT_GE",IF(IF(ISNUMBER(CC60),CC60,0)=0,IF(ISNUMBER(AX60),AX60,0)&gt;0,(IF(ISNUMBER(AX60),AX60,0)-IF(ISNUMBER(CC60),CC60,0))/ABS(IF(ISNUMBER(CC60),CC60,0))&gt;=$S$11)),AND($S$8="CHANGE_ABS_GE",ABS(IF(ISNUMBER(AX60),AX60,0)-IF(ISNUMBER(CC60),CC60,0))&gt;=$S$11),AND($S$8="COUNT_LT",IF(ISNUMBER(AX60),AX60,0)&lt;$S$11),AND($S$8="COUNT_LE",IF(ISNUMBER(AX60),AX60,0)&lt;=$S$11),AND($S$8="AND_YES",OR(LOWER(LEFT(AX60&amp;"",2))="да",AX60=1),OR(LOWER(LEFT(CC60&amp;"",2))="да",CC60=1)),AND($S$8="OR_YES",OR(OR(LOWER(LEFT(AX60&amp;"",2))="да",AX60=1),OR(LOWER(LEFT(CC60&amp;"",2))="да",CC60=1)))),$S$14,$S$15))))))))))</f>
        <v/>
      </c>
      <c r="T60" s="70" t="str">
        <f>IF($A60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60="#FIELD",AY60="",AND(OR($T$8="CHANGE_PCT_GE",$T$8="CHANGE_ABS_GE",$T$8="COUNT_FLAG_RULE",$T$8="AND_YES",$T$8="OR_YES"),OR(CD60="#FIELD",CD60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60)))),IF($T$18="LOW_MU",MAX(Настройки!$B$14,$T$16),IF($T$18="NEUTRAL",Настройки!$B$15,IF($T$18="IGNORE","IGNORE",IF(OR(AY60="#FIELD",CD60="#FIELD"),"Поле не найдено","Недостаточно данных")))),IF($T$8="SIGMOID_INC",MAX(Настройки!$B$14,$T$16+($T$17-$T$16)/(1+EXP(-$T$12*(IF(ISNUMBER(AY60),AY60,0)-$T$11)))),IF($T$8="SIGMOID_DEC",MAX(Настройки!$B$14,$T$16+($T$17-$T$16)/(1+EXP($T$12*(IF(ISNUMBER(AY60),AY60,0)-$T$11)))),IF($T$8="TOP_PERCENT",IF((COUNTIF(INDEX(Данные!$A$7:$CV$106,0,MATCH($T$9,Данные!$A$6:$CV$6,0)),"&gt;"&amp;IF(ISNUMBER(AY60),AY60,0))+COUNTIFS(INDEX(Данные!$A$7:$CV$106,0,MATCH($T$9,Данные!$A$6:$CV$6,0)),IF(ISNUMBER(AY60),AY60,0),Данные!$A$7:$A$106,"&lt;"&amp;$A60)+1)/COUNT(INDEX(Данные!$A$7:$CV$106,0,MATCH($T$9,Данные!$A$6:$CV$6,0)))&lt;=$T$11,$T$14,$T$15),IF($T$8="MANUAL_MU",MAX(Настройки!$B$14,MIN(1,IF(ISNUMBER(AY60),AY60,0))),IF($T$8="COUNT_FLAG_RULE",IF(IF(ISNUMBER(AY60),AY60,0)&lt;=$T$11,$T$14,IF(IF(ISNUMBER(AY60),AY60,0)&gt;=$T$12,$T$15,IF(OR(LOWER(LEFT(CD60&amp;"",2))="да",CD60=1),$T$13,$T$15))),IF(OR(AND($T$8="YES_NO",OR(LOWER(LEFT(AY60&amp;"",2))="да",AY60=1)),AND($T$8="THRESHOLD_GE",IF(ISNUMBER(AY60),AY60,0)&gt;=$T$11),AND($T$8="THRESHOLD_GT",IF(ISNUMBER(AY60),AY60,0)&gt;$T$11),AND($T$8="THRESHOLD_LE",IF(ISNUMBER(AY60),AY60,0)&lt;=$T$11),AND($T$8="THRESHOLD_LT",IF(ISNUMBER(AY60),AY60,0)&lt;$T$11),AND($T$8="CHANGE_PCT_GE",IF(IF(ISNUMBER(CD60),CD60,0)=0,IF(ISNUMBER(AY60),AY60,0)&gt;0,(IF(ISNUMBER(AY60),AY60,0)-IF(ISNUMBER(CD60),CD60,0))/ABS(IF(ISNUMBER(CD60),CD60,0))&gt;=$T$11)),AND($T$8="CHANGE_ABS_GE",ABS(IF(ISNUMBER(AY60),AY60,0)-IF(ISNUMBER(CD60),CD60,0))&gt;=$T$11),AND($T$8="COUNT_LT",IF(ISNUMBER(AY60),AY60,0)&lt;$T$11),AND($T$8="COUNT_LE",IF(ISNUMBER(AY60),AY60,0)&lt;=$T$11),AND($T$8="AND_YES",OR(LOWER(LEFT(AY60&amp;"",2))="да",AY60=1),OR(LOWER(LEFT(CD60&amp;"",2))="да",CD60=1)),AND($T$8="OR_YES",OR(OR(LOWER(LEFT(AY60&amp;"",2))="да",AY60=1),OR(LOWER(LEFT(CD60&amp;"",2))="да",CD60=1)))),$T$14,$T$15))))))))))</f>
        <v/>
      </c>
      <c r="U60" s="70" t="str">
        <f>IF($A60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60="#FIELD",AZ60="",AND(OR($U$8="CHANGE_PCT_GE",$U$8="CHANGE_ABS_GE",$U$8="COUNT_FLAG_RULE",$U$8="AND_YES",$U$8="OR_YES"),OR(CE60="#FIELD",CE60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60)))),IF($U$18="LOW_MU",MAX(Настройки!$B$14,$U$16),IF($U$18="NEUTRAL",Настройки!$B$15,IF($U$18="IGNORE","IGNORE",IF(OR(AZ60="#FIELD",CE60="#FIELD"),"Поле не найдено","Недостаточно данных")))),IF($U$8="SIGMOID_INC",MAX(Настройки!$B$14,$U$16+($U$17-$U$16)/(1+EXP(-$U$12*(IF(ISNUMBER(AZ60),AZ60,0)-$U$11)))),IF($U$8="SIGMOID_DEC",MAX(Настройки!$B$14,$U$16+($U$17-$U$16)/(1+EXP($U$12*(IF(ISNUMBER(AZ60),AZ60,0)-$U$11)))),IF($U$8="TOP_PERCENT",IF((COUNTIF(INDEX(Данные!$A$7:$CV$106,0,MATCH($U$9,Данные!$A$6:$CV$6,0)),"&gt;"&amp;IF(ISNUMBER(AZ60),AZ60,0))+COUNTIFS(INDEX(Данные!$A$7:$CV$106,0,MATCH($U$9,Данные!$A$6:$CV$6,0)),IF(ISNUMBER(AZ60),AZ60,0),Данные!$A$7:$A$106,"&lt;"&amp;$A60)+1)/COUNT(INDEX(Данные!$A$7:$CV$106,0,MATCH($U$9,Данные!$A$6:$CV$6,0)))&lt;=$U$11,$U$14,$U$15),IF($U$8="MANUAL_MU",MAX(Настройки!$B$14,MIN(1,IF(ISNUMBER(AZ60),AZ60,0))),IF($U$8="COUNT_FLAG_RULE",IF(IF(ISNUMBER(AZ60),AZ60,0)&lt;=$U$11,$U$14,IF(IF(ISNUMBER(AZ60),AZ60,0)&gt;=$U$12,$U$15,IF(OR(LOWER(LEFT(CE60&amp;"",2))="да",CE60=1),$U$13,$U$15))),IF(OR(AND($U$8="YES_NO",OR(LOWER(LEFT(AZ60&amp;"",2))="да",AZ60=1)),AND($U$8="THRESHOLD_GE",IF(ISNUMBER(AZ60),AZ60,0)&gt;=$U$11),AND($U$8="THRESHOLD_GT",IF(ISNUMBER(AZ60),AZ60,0)&gt;$U$11),AND($U$8="THRESHOLD_LE",IF(ISNUMBER(AZ60),AZ60,0)&lt;=$U$11),AND($U$8="THRESHOLD_LT",IF(ISNUMBER(AZ60),AZ60,0)&lt;$U$11),AND($U$8="CHANGE_PCT_GE",IF(IF(ISNUMBER(CE60),CE60,0)=0,IF(ISNUMBER(AZ60),AZ60,0)&gt;0,(IF(ISNUMBER(AZ60),AZ60,0)-IF(ISNUMBER(CE60),CE60,0))/ABS(IF(ISNUMBER(CE60),CE60,0))&gt;=$U$11)),AND($U$8="CHANGE_ABS_GE",ABS(IF(ISNUMBER(AZ60),AZ60,0)-IF(ISNUMBER(CE60),CE60,0))&gt;=$U$11),AND($U$8="COUNT_LT",IF(ISNUMBER(AZ60),AZ60,0)&lt;$U$11),AND($U$8="COUNT_LE",IF(ISNUMBER(AZ60),AZ60,0)&lt;=$U$11),AND($U$8="AND_YES",OR(LOWER(LEFT(AZ60&amp;"",2))="да",AZ60=1),OR(LOWER(LEFT(CE60&amp;"",2))="да",CE60=1)),AND($U$8="OR_YES",OR(OR(LOWER(LEFT(AZ60&amp;"",2))="да",AZ60=1),OR(LOWER(LEFT(CE60&amp;"",2))="да",CE60=1)))),$U$14,$U$15))))))))))</f>
        <v/>
      </c>
      <c r="V60" s="70" t="str">
        <f>IF($A60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60="#FIELD",BA60="",AND(OR($V$8="CHANGE_PCT_GE",$V$8="CHANGE_ABS_GE",$V$8="COUNT_FLAG_RULE",$V$8="AND_YES",$V$8="OR_YES"),OR(CF60="#FIELD",CF60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60)))),IF($V$18="LOW_MU",MAX(Настройки!$B$14,$V$16),IF($V$18="NEUTRAL",Настройки!$B$15,IF($V$18="IGNORE","IGNORE",IF(OR(BA60="#FIELD",CF60="#FIELD"),"Поле не найдено","Недостаточно данных")))),IF($V$8="SIGMOID_INC",MAX(Настройки!$B$14,$V$16+($V$17-$V$16)/(1+EXP(-$V$12*(IF(ISNUMBER(BA60),BA60,0)-$V$11)))),IF($V$8="SIGMOID_DEC",MAX(Настройки!$B$14,$V$16+($V$17-$V$16)/(1+EXP($V$12*(IF(ISNUMBER(BA60),BA60,0)-$V$11)))),IF($V$8="TOP_PERCENT",IF((COUNTIF(INDEX(Данные!$A$7:$CV$106,0,MATCH($V$9,Данные!$A$6:$CV$6,0)),"&gt;"&amp;IF(ISNUMBER(BA60),BA60,0))+COUNTIFS(INDEX(Данные!$A$7:$CV$106,0,MATCH($V$9,Данные!$A$6:$CV$6,0)),IF(ISNUMBER(BA60),BA60,0),Данные!$A$7:$A$106,"&lt;"&amp;$A60)+1)/COUNT(INDEX(Данные!$A$7:$CV$106,0,MATCH($V$9,Данные!$A$6:$CV$6,0)))&lt;=$V$11,$V$14,$V$15),IF($V$8="MANUAL_MU",MAX(Настройки!$B$14,MIN(1,IF(ISNUMBER(BA60),BA60,0))),IF($V$8="COUNT_FLAG_RULE",IF(IF(ISNUMBER(BA60),BA60,0)&lt;=$V$11,$V$14,IF(IF(ISNUMBER(BA60),BA60,0)&gt;=$V$12,$V$15,IF(OR(LOWER(LEFT(CF60&amp;"",2))="да",CF60=1),$V$13,$V$15))),IF(OR(AND($V$8="YES_NO",OR(LOWER(LEFT(BA60&amp;"",2))="да",BA60=1)),AND($V$8="THRESHOLD_GE",IF(ISNUMBER(BA60),BA60,0)&gt;=$V$11),AND($V$8="THRESHOLD_GT",IF(ISNUMBER(BA60),BA60,0)&gt;$V$11),AND($V$8="THRESHOLD_LE",IF(ISNUMBER(BA60),BA60,0)&lt;=$V$11),AND($V$8="THRESHOLD_LT",IF(ISNUMBER(BA60),BA60,0)&lt;$V$11),AND($V$8="CHANGE_PCT_GE",IF(IF(ISNUMBER(CF60),CF60,0)=0,IF(ISNUMBER(BA60),BA60,0)&gt;0,(IF(ISNUMBER(BA60),BA60,0)-IF(ISNUMBER(CF60),CF60,0))/ABS(IF(ISNUMBER(CF60),CF60,0))&gt;=$V$11)),AND($V$8="CHANGE_ABS_GE",ABS(IF(ISNUMBER(BA60),BA60,0)-IF(ISNUMBER(CF60),CF60,0))&gt;=$V$11),AND($V$8="COUNT_LT",IF(ISNUMBER(BA60),BA60,0)&lt;$V$11),AND($V$8="COUNT_LE",IF(ISNUMBER(BA60),BA60,0)&lt;=$V$11),AND($V$8="AND_YES",OR(LOWER(LEFT(BA60&amp;"",2))="да",BA60=1),OR(LOWER(LEFT(CF60&amp;"",2))="да",CF60=1)),AND($V$8="OR_YES",OR(OR(LOWER(LEFT(BA60&amp;"",2))="да",BA60=1),OR(LOWER(LEFT(CF60&amp;"",2))="да",CF60=1)))),$V$14,$V$15))))))))))</f>
        <v/>
      </c>
      <c r="W60" s="70" t="str">
        <f>IF($A60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60="#FIELD",BB60="",AND(OR($W$8="CHANGE_PCT_GE",$W$8="CHANGE_ABS_GE",$W$8="COUNT_FLAG_RULE",$W$8="AND_YES",$W$8="OR_YES"),OR(CG60="#FIELD",CG60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60)))),IF($W$18="LOW_MU",MAX(Настройки!$B$14,$W$16),IF($W$18="NEUTRAL",Настройки!$B$15,IF($W$18="IGNORE","IGNORE",IF(OR(BB60="#FIELD",CG60="#FIELD"),"Поле не найдено","Недостаточно данных")))),IF($W$8="SIGMOID_INC",MAX(Настройки!$B$14,$W$16+($W$17-$W$16)/(1+EXP(-$W$12*(IF(ISNUMBER(BB60),BB60,0)-$W$11)))),IF($W$8="SIGMOID_DEC",MAX(Настройки!$B$14,$W$16+($W$17-$W$16)/(1+EXP($W$12*(IF(ISNUMBER(BB60),BB60,0)-$W$11)))),IF($W$8="TOP_PERCENT",IF((COUNTIF(INDEX(Данные!$A$7:$CV$106,0,MATCH($W$9,Данные!$A$6:$CV$6,0)),"&gt;"&amp;IF(ISNUMBER(BB60),BB60,0))+COUNTIFS(INDEX(Данные!$A$7:$CV$106,0,MATCH($W$9,Данные!$A$6:$CV$6,0)),IF(ISNUMBER(BB60),BB60,0),Данные!$A$7:$A$106,"&lt;"&amp;$A60)+1)/COUNT(INDEX(Данные!$A$7:$CV$106,0,MATCH($W$9,Данные!$A$6:$CV$6,0)))&lt;=$W$11,$W$14,$W$15),IF($W$8="MANUAL_MU",MAX(Настройки!$B$14,MIN(1,IF(ISNUMBER(BB60),BB60,0))),IF($W$8="COUNT_FLAG_RULE",IF(IF(ISNUMBER(BB60),BB60,0)&lt;=$W$11,$W$14,IF(IF(ISNUMBER(BB60),BB60,0)&gt;=$W$12,$W$15,IF(OR(LOWER(LEFT(CG60&amp;"",2))="да",CG60=1),$W$13,$W$15))),IF(OR(AND($W$8="YES_NO",OR(LOWER(LEFT(BB60&amp;"",2))="да",BB60=1)),AND($W$8="THRESHOLD_GE",IF(ISNUMBER(BB60),BB60,0)&gt;=$W$11),AND($W$8="THRESHOLD_GT",IF(ISNUMBER(BB60),BB60,0)&gt;$W$11),AND($W$8="THRESHOLD_LE",IF(ISNUMBER(BB60),BB60,0)&lt;=$W$11),AND($W$8="THRESHOLD_LT",IF(ISNUMBER(BB60),BB60,0)&lt;$W$11),AND($W$8="CHANGE_PCT_GE",IF(IF(ISNUMBER(CG60),CG60,0)=0,IF(ISNUMBER(BB60),BB60,0)&gt;0,(IF(ISNUMBER(BB60),BB60,0)-IF(ISNUMBER(CG60),CG60,0))/ABS(IF(ISNUMBER(CG60),CG60,0))&gt;=$W$11)),AND($W$8="CHANGE_ABS_GE",ABS(IF(ISNUMBER(BB60),BB60,0)-IF(ISNUMBER(CG60),CG60,0))&gt;=$W$11),AND($W$8="COUNT_LT",IF(ISNUMBER(BB60),BB60,0)&lt;$W$11),AND($W$8="COUNT_LE",IF(ISNUMBER(BB60),BB60,0)&lt;=$W$11),AND($W$8="AND_YES",OR(LOWER(LEFT(BB60&amp;"",2))="да",BB60=1),OR(LOWER(LEFT(CG60&amp;"",2))="да",CG60=1)),AND($W$8="OR_YES",OR(OR(LOWER(LEFT(BB60&amp;"",2))="да",BB60=1),OR(LOWER(LEFT(CG60&amp;"",2))="да",CG60=1)))),$W$14,$W$15))))))))))</f>
        <v/>
      </c>
      <c r="X60" s="70" t="str">
        <f>IF($A60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60="#FIELD",BC60="",AND(OR($X$8="CHANGE_PCT_GE",$X$8="CHANGE_ABS_GE",$X$8="COUNT_FLAG_RULE",$X$8="AND_YES",$X$8="OR_YES"),OR(CH60="#FIELD",CH60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60)))),IF($X$18="LOW_MU",MAX(Настройки!$B$14,$X$16),IF($X$18="NEUTRAL",Настройки!$B$15,IF($X$18="IGNORE","IGNORE",IF(OR(BC60="#FIELD",CH60="#FIELD"),"Поле не найдено","Недостаточно данных")))),IF($X$8="SIGMOID_INC",MAX(Настройки!$B$14,$X$16+($X$17-$X$16)/(1+EXP(-$X$12*(IF(ISNUMBER(BC60),BC60,0)-$X$11)))),IF($X$8="SIGMOID_DEC",MAX(Настройки!$B$14,$X$16+($X$17-$X$16)/(1+EXP($X$12*(IF(ISNUMBER(BC60),BC60,0)-$X$11)))),IF($X$8="TOP_PERCENT",IF((COUNTIF(INDEX(Данные!$A$7:$CV$106,0,MATCH($X$9,Данные!$A$6:$CV$6,0)),"&gt;"&amp;IF(ISNUMBER(BC60),BC60,0))+COUNTIFS(INDEX(Данные!$A$7:$CV$106,0,MATCH($X$9,Данные!$A$6:$CV$6,0)),IF(ISNUMBER(BC60),BC60,0),Данные!$A$7:$A$106,"&lt;"&amp;$A60)+1)/COUNT(INDEX(Данные!$A$7:$CV$106,0,MATCH($X$9,Данные!$A$6:$CV$6,0)))&lt;=$X$11,$X$14,$X$15),IF($X$8="MANUAL_MU",MAX(Настройки!$B$14,MIN(1,IF(ISNUMBER(BC60),BC60,0))),IF($X$8="COUNT_FLAG_RULE",IF(IF(ISNUMBER(BC60),BC60,0)&lt;=$X$11,$X$14,IF(IF(ISNUMBER(BC60),BC60,0)&gt;=$X$12,$X$15,IF(OR(LOWER(LEFT(CH60&amp;"",2))="да",CH60=1),$X$13,$X$15))),IF(OR(AND($X$8="YES_NO",OR(LOWER(LEFT(BC60&amp;"",2))="да",BC60=1)),AND($X$8="THRESHOLD_GE",IF(ISNUMBER(BC60),BC60,0)&gt;=$X$11),AND($X$8="THRESHOLD_GT",IF(ISNUMBER(BC60),BC60,0)&gt;$X$11),AND($X$8="THRESHOLD_LE",IF(ISNUMBER(BC60),BC60,0)&lt;=$X$11),AND($X$8="THRESHOLD_LT",IF(ISNUMBER(BC60),BC60,0)&lt;$X$11),AND($X$8="CHANGE_PCT_GE",IF(IF(ISNUMBER(CH60),CH60,0)=0,IF(ISNUMBER(BC60),BC60,0)&gt;0,(IF(ISNUMBER(BC60),BC60,0)-IF(ISNUMBER(CH60),CH60,0))/ABS(IF(ISNUMBER(CH60),CH60,0))&gt;=$X$11)),AND($X$8="CHANGE_ABS_GE",ABS(IF(ISNUMBER(BC60),BC60,0)-IF(ISNUMBER(CH60),CH60,0))&gt;=$X$11),AND($X$8="COUNT_LT",IF(ISNUMBER(BC60),BC60,0)&lt;$X$11),AND($X$8="COUNT_LE",IF(ISNUMBER(BC60),BC60,0)&lt;=$X$11),AND($X$8="AND_YES",OR(LOWER(LEFT(BC60&amp;"",2))="да",BC60=1),OR(LOWER(LEFT(CH60&amp;"",2))="да",CH60=1)),AND($X$8="OR_YES",OR(OR(LOWER(LEFT(BC60&amp;"",2))="да",BC60=1),OR(LOWER(LEFT(CH60&amp;"",2))="да",CH60=1)))),$X$14,$X$15))))))))))</f>
        <v/>
      </c>
      <c r="Y60" s="70" t="str">
        <f>IF($A60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60="#FIELD",BD60="",AND(OR($Y$8="CHANGE_PCT_GE",$Y$8="CHANGE_ABS_GE",$Y$8="COUNT_FLAG_RULE",$Y$8="AND_YES",$Y$8="OR_YES"),OR(CI60="#FIELD",CI60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60)))),IF($Y$18="LOW_MU",MAX(Настройки!$B$14,$Y$16),IF($Y$18="NEUTRAL",Настройки!$B$15,IF($Y$18="IGNORE","IGNORE",IF(OR(BD60="#FIELD",CI60="#FIELD"),"Поле не найдено","Недостаточно данных")))),IF($Y$8="SIGMOID_INC",MAX(Настройки!$B$14,$Y$16+($Y$17-$Y$16)/(1+EXP(-$Y$12*(IF(ISNUMBER(BD60),BD60,0)-$Y$11)))),IF($Y$8="SIGMOID_DEC",MAX(Настройки!$B$14,$Y$16+($Y$17-$Y$16)/(1+EXP($Y$12*(IF(ISNUMBER(BD60),BD60,0)-$Y$11)))),IF($Y$8="TOP_PERCENT",IF((COUNTIF(INDEX(Данные!$A$7:$CV$106,0,MATCH($Y$9,Данные!$A$6:$CV$6,0)),"&gt;"&amp;IF(ISNUMBER(BD60),BD60,0))+COUNTIFS(INDEX(Данные!$A$7:$CV$106,0,MATCH($Y$9,Данные!$A$6:$CV$6,0)),IF(ISNUMBER(BD60),BD60,0),Данные!$A$7:$A$106,"&lt;"&amp;$A60)+1)/COUNT(INDEX(Данные!$A$7:$CV$106,0,MATCH($Y$9,Данные!$A$6:$CV$6,0)))&lt;=$Y$11,$Y$14,$Y$15),IF($Y$8="MANUAL_MU",MAX(Настройки!$B$14,MIN(1,IF(ISNUMBER(BD60),BD60,0))),IF($Y$8="COUNT_FLAG_RULE",IF(IF(ISNUMBER(BD60),BD60,0)&lt;=$Y$11,$Y$14,IF(IF(ISNUMBER(BD60),BD60,0)&gt;=$Y$12,$Y$15,IF(OR(LOWER(LEFT(CI60&amp;"",2))="да",CI60=1),$Y$13,$Y$15))),IF(OR(AND($Y$8="YES_NO",OR(LOWER(LEFT(BD60&amp;"",2))="да",BD60=1)),AND($Y$8="THRESHOLD_GE",IF(ISNUMBER(BD60),BD60,0)&gt;=$Y$11),AND($Y$8="THRESHOLD_GT",IF(ISNUMBER(BD60),BD60,0)&gt;$Y$11),AND($Y$8="THRESHOLD_LE",IF(ISNUMBER(BD60),BD60,0)&lt;=$Y$11),AND($Y$8="THRESHOLD_LT",IF(ISNUMBER(BD60),BD60,0)&lt;$Y$11),AND($Y$8="CHANGE_PCT_GE",IF(IF(ISNUMBER(CI60),CI60,0)=0,IF(ISNUMBER(BD60),BD60,0)&gt;0,(IF(ISNUMBER(BD60),BD60,0)-IF(ISNUMBER(CI60),CI60,0))/ABS(IF(ISNUMBER(CI60),CI60,0))&gt;=$Y$11)),AND($Y$8="CHANGE_ABS_GE",ABS(IF(ISNUMBER(BD60),BD60,0)-IF(ISNUMBER(CI60),CI60,0))&gt;=$Y$11),AND($Y$8="COUNT_LT",IF(ISNUMBER(BD60),BD60,0)&lt;$Y$11),AND($Y$8="COUNT_LE",IF(ISNUMBER(BD60),BD60,0)&lt;=$Y$11),AND($Y$8="AND_YES",OR(LOWER(LEFT(BD60&amp;"",2))="да",BD60=1),OR(LOWER(LEFT(CI60&amp;"",2))="да",CI60=1)),AND($Y$8="OR_YES",OR(OR(LOWER(LEFT(BD60&amp;"",2))="да",BD60=1),OR(LOWER(LEFT(CI60&amp;"",2))="да",CI60=1)))),$Y$14,$Y$15))))))))))</f>
        <v/>
      </c>
      <c r="Z60" s="70" t="str">
        <f>IF($A60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60="#FIELD",BE60="",AND(OR($Z$8="CHANGE_PCT_GE",$Z$8="CHANGE_ABS_GE",$Z$8="COUNT_FLAG_RULE",$Z$8="AND_YES",$Z$8="OR_YES"),OR(CJ60="#FIELD",CJ60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60)))),IF($Z$18="LOW_MU",MAX(Настройки!$B$14,$Z$16),IF($Z$18="NEUTRAL",Настройки!$B$15,IF($Z$18="IGNORE","IGNORE",IF(OR(BE60="#FIELD",CJ60="#FIELD"),"Поле не найдено","Недостаточно данных")))),IF($Z$8="SIGMOID_INC",MAX(Настройки!$B$14,$Z$16+($Z$17-$Z$16)/(1+EXP(-$Z$12*(IF(ISNUMBER(BE60),BE60,0)-$Z$11)))),IF($Z$8="SIGMOID_DEC",MAX(Настройки!$B$14,$Z$16+($Z$17-$Z$16)/(1+EXP($Z$12*(IF(ISNUMBER(BE60),BE60,0)-$Z$11)))),IF($Z$8="TOP_PERCENT",IF((COUNTIF(INDEX(Данные!$A$7:$CV$106,0,MATCH($Z$9,Данные!$A$6:$CV$6,0)),"&gt;"&amp;IF(ISNUMBER(BE60),BE60,0))+COUNTIFS(INDEX(Данные!$A$7:$CV$106,0,MATCH($Z$9,Данные!$A$6:$CV$6,0)),IF(ISNUMBER(BE60),BE60,0),Данные!$A$7:$A$106,"&lt;"&amp;$A60)+1)/COUNT(INDEX(Данные!$A$7:$CV$106,0,MATCH($Z$9,Данные!$A$6:$CV$6,0)))&lt;=$Z$11,$Z$14,$Z$15),IF($Z$8="MANUAL_MU",MAX(Настройки!$B$14,MIN(1,IF(ISNUMBER(BE60),BE60,0))),IF($Z$8="COUNT_FLAG_RULE",IF(IF(ISNUMBER(BE60),BE60,0)&lt;=$Z$11,$Z$14,IF(IF(ISNUMBER(BE60),BE60,0)&gt;=$Z$12,$Z$15,IF(OR(LOWER(LEFT(CJ60&amp;"",2))="да",CJ60=1),$Z$13,$Z$15))),IF(OR(AND($Z$8="YES_NO",OR(LOWER(LEFT(BE60&amp;"",2))="да",BE60=1)),AND($Z$8="THRESHOLD_GE",IF(ISNUMBER(BE60),BE60,0)&gt;=$Z$11),AND($Z$8="THRESHOLD_GT",IF(ISNUMBER(BE60),BE60,0)&gt;$Z$11),AND($Z$8="THRESHOLD_LE",IF(ISNUMBER(BE60),BE60,0)&lt;=$Z$11),AND($Z$8="THRESHOLD_LT",IF(ISNUMBER(BE60),BE60,0)&lt;$Z$11),AND($Z$8="CHANGE_PCT_GE",IF(IF(ISNUMBER(CJ60),CJ60,0)=0,IF(ISNUMBER(BE60),BE60,0)&gt;0,(IF(ISNUMBER(BE60),BE60,0)-IF(ISNUMBER(CJ60),CJ60,0))/ABS(IF(ISNUMBER(CJ60),CJ60,0))&gt;=$Z$11)),AND($Z$8="CHANGE_ABS_GE",ABS(IF(ISNUMBER(BE60),BE60,0)-IF(ISNUMBER(CJ60),CJ60,0))&gt;=$Z$11),AND($Z$8="COUNT_LT",IF(ISNUMBER(BE60),BE60,0)&lt;$Z$11),AND($Z$8="COUNT_LE",IF(ISNUMBER(BE60),BE60,0)&lt;=$Z$11),AND($Z$8="AND_YES",OR(LOWER(LEFT(BE60&amp;"",2))="да",BE60=1),OR(LOWER(LEFT(CJ60&amp;"",2))="да",CJ60=1)),AND($Z$8="OR_YES",OR(OR(LOWER(LEFT(BE60&amp;"",2))="да",BE60=1),OR(LOWER(LEFT(CJ60&amp;"",2))="да",CJ60=1)))),$Z$14,$Z$15))))))))))</f>
        <v/>
      </c>
      <c r="AA60" s="70" t="str">
        <f>IF($A60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60="#FIELD",BF60="",AND(OR($AA$8="CHANGE_PCT_GE",$AA$8="CHANGE_ABS_GE",$AA$8="COUNT_FLAG_RULE",$AA$8="AND_YES",$AA$8="OR_YES"),OR(CK60="#FIELD",CK60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60)))),IF($AA$18="LOW_MU",MAX(Настройки!$B$14,$AA$16),IF($AA$18="NEUTRAL",Настройки!$B$15,IF($AA$18="IGNORE","IGNORE",IF(OR(BF60="#FIELD",CK60="#FIELD"),"Поле не найдено","Недостаточно данных")))),IF($AA$8="SIGMOID_INC",MAX(Настройки!$B$14,$AA$16+($AA$17-$AA$16)/(1+EXP(-$AA$12*(IF(ISNUMBER(BF60),BF60,0)-$AA$11)))),IF($AA$8="SIGMOID_DEC",MAX(Настройки!$B$14,$AA$16+($AA$17-$AA$16)/(1+EXP($AA$12*(IF(ISNUMBER(BF60),BF60,0)-$AA$11)))),IF($AA$8="TOP_PERCENT",IF((COUNTIF(INDEX(Данные!$A$7:$CV$106,0,MATCH($AA$9,Данные!$A$6:$CV$6,0)),"&gt;"&amp;IF(ISNUMBER(BF60),BF60,0))+COUNTIFS(INDEX(Данные!$A$7:$CV$106,0,MATCH($AA$9,Данные!$A$6:$CV$6,0)),IF(ISNUMBER(BF60),BF60,0),Данные!$A$7:$A$106,"&lt;"&amp;$A60)+1)/COUNT(INDEX(Данные!$A$7:$CV$106,0,MATCH($AA$9,Данные!$A$6:$CV$6,0)))&lt;=$AA$11,$AA$14,$AA$15),IF($AA$8="MANUAL_MU",MAX(Настройки!$B$14,MIN(1,IF(ISNUMBER(BF60),BF60,0))),IF($AA$8="COUNT_FLAG_RULE",IF(IF(ISNUMBER(BF60),BF60,0)&lt;=$AA$11,$AA$14,IF(IF(ISNUMBER(BF60),BF60,0)&gt;=$AA$12,$AA$15,IF(OR(LOWER(LEFT(CK60&amp;"",2))="да",CK60=1),$AA$13,$AA$15))),IF(OR(AND($AA$8="YES_NO",OR(LOWER(LEFT(BF60&amp;"",2))="да",BF60=1)),AND($AA$8="THRESHOLD_GE",IF(ISNUMBER(BF60),BF60,0)&gt;=$AA$11),AND($AA$8="THRESHOLD_GT",IF(ISNUMBER(BF60),BF60,0)&gt;$AA$11),AND($AA$8="THRESHOLD_LE",IF(ISNUMBER(BF60),BF60,0)&lt;=$AA$11),AND($AA$8="THRESHOLD_LT",IF(ISNUMBER(BF60),BF60,0)&lt;$AA$11),AND($AA$8="CHANGE_PCT_GE",IF(IF(ISNUMBER(CK60),CK60,0)=0,IF(ISNUMBER(BF60),BF60,0)&gt;0,(IF(ISNUMBER(BF60),BF60,0)-IF(ISNUMBER(CK60),CK60,0))/ABS(IF(ISNUMBER(CK60),CK60,0))&gt;=$AA$11)),AND($AA$8="CHANGE_ABS_GE",ABS(IF(ISNUMBER(BF60),BF60,0)-IF(ISNUMBER(CK60),CK60,0))&gt;=$AA$11),AND($AA$8="COUNT_LT",IF(ISNUMBER(BF60),BF60,0)&lt;$AA$11),AND($AA$8="COUNT_LE",IF(ISNUMBER(BF60),BF60,0)&lt;=$AA$11),AND($AA$8="AND_YES",OR(LOWER(LEFT(BF60&amp;"",2))="да",BF60=1),OR(LOWER(LEFT(CK60&amp;"",2))="да",CK60=1)),AND($AA$8="OR_YES",OR(OR(LOWER(LEFT(BF60&amp;"",2))="да",BF60=1),OR(LOWER(LEFT(CK60&amp;"",2))="да",CK60=1)))),$AA$14,$AA$15))))))))))</f>
        <v/>
      </c>
      <c r="AB60" s="70" t="str">
        <f>IF($A60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60="#FIELD",BG60="",AND(OR($AB$8="CHANGE_PCT_GE",$AB$8="CHANGE_ABS_GE",$AB$8="COUNT_FLAG_RULE",$AB$8="AND_YES",$AB$8="OR_YES"),OR(CL60="#FIELD",CL60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60)))),IF($AB$18="LOW_MU",MAX(Настройки!$B$14,$AB$16),IF($AB$18="NEUTRAL",Настройки!$B$15,IF($AB$18="IGNORE","IGNORE",IF(OR(BG60="#FIELD",CL60="#FIELD"),"Поле не найдено","Недостаточно данных")))),IF($AB$8="SIGMOID_INC",MAX(Настройки!$B$14,$AB$16+($AB$17-$AB$16)/(1+EXP(-$AB$12*(IF(ISNUMBER(BG60),BG60,0)-$AB$11)))),IF($AB$8="SIGMOID_DEC",MAX(Настройки!$B$14,$AB$16+($AB$17-$AB$16)/(1+EXP($AB$12*(IF(ISNUMBER(BG60),BG60,0)-$AB$11)))),IF($AB$8="TOP_PERCENT",IF((COUNTIF(INDEX(Данные!$A$7:$CV$106,0,MATCH($AB$9,Данные!$A$6:$CV$6,0)),"&gt;"&amp;IF(ISNUMBER(BG60),BG60,0))+COUNTIFS(INDEX(Данные!$A$7:$CV$106,0,MATCH($AB$9,Данные!$A$6:$CV$6,0)),IF(ISNUMBER(BG60),BG60,0),Данные!$A$7:$A$106,"&lt;"&amp;$A60)+1)/COUNT(INDEX(Данные!$A$7:$CV$106,0,MATCH($AB$9,Данные!$A$6:$CV$6,0)))&lt;=$AB$11,$AB$14,$AB$15),IF($AB$8="MANUAL_MU",MAX(Настройки!$B$14,MIN(1,IF(ISNUMBER(BG60),BG60,0))),IF($AB$8="COUNT_FLAG_RULE",IF(IF(ISNUMBER(BG60),BG60,0)&lt;=$AB$11,$AB$14,IF(IF(ISNUMBER(BG60),BG60,0)&gt;=$AB$12,$AB$15,IF(OR(LOWER(LEFT(CL60&amp;"",2))="да",CL60=1),$AB$13,$AB$15))),IF(OR(AND($AB$8="YES_NO",OR(LOWER(LEFT(BG60&amp;"",2))="да",BG60=1)),AND($AB$8="THRESHOLD_GE",IF(ISNUMBER(BG60),BG60,0)&gt;=$AB$11),AND($AB$8="THRESHOLD_GT",IF(ISNUMBER(BG60),BG60,0)&gt;$AB$11),AND($AB$8="THRESHOLD_LE",IF(ISNUMBER(BG60),BG60,0)&lt;=$AB$11),AND($AB$8="THRESHOLD_LT",IF(ISNUMBER(BG60),BG60,0)&lt;$AB$11),AND($AB$8="CHANGE_PCT_GE",IF(IF(ISNUMBER(CL60),CL60,0)=0,IF(ISNUMBER(BG60),BG60,0)&gt;0,(IF(ISNUMBER(BG60),BG60,0)-IF(ISNUMBER(CL60),CL60,0))/ABS(IF(ISNUMBER(CL60),CL60,0))&gt;=$AB$11)),AND($AB$8="CHANGE_ABS_GE",ABS(IF(ISNUMBER(BG60),BG60,0)-IF(ISNUMBER(CL60),CL60,0))&gt;=$AB$11),AND($AB$8="COUNT_LT",IF(ISNUMBER(BG60),BG60,0)&lt;$AB$11),AND($AB$8="COUNT_LE",IF(ISNUMBER(BG60),BG60,0)&lt;=$AB$11),AND($AB$8="AND_YES",OR(LOWER(LEFT(BG60&amp;"",2))="да",BG60=1),OR(LOWER(LEFT(CL60&amp;"",2))="да",CL60=1)),AND($AB$8="OR_YES",OR(OR(LOWER(LEFT(BG60&amp;"",2))="да",BG60=1),OR(LOWER(LEFT(CL60&amp;"",2))="да",CL60=1)))),$AB$14,$AB$15))))))))))</f>
        <v/>
      </c>
      <c r="AC60" s="70" t="str">
        <f>IF($A60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60="#FIELD",BH60="",AND(OR($AC$8="CHANGE_PCT_GE",$AC$8="CHANGE_ABS_GE",$AC$8="COUNT_FLAG_RULE",$AC$8="AND_YES",$AC$8="OR_YES"),OR(CM60="#FIELD",CM60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60)))),IF($AC$18="LOW_MU",MAX(Настройки!$B$14,$AC$16),IF($AC$18="NEUTRAL",Настройки!$B$15,IF($AC$18="IGNORE","IGNORE",IF(OR(BH60="#FIELD",CM60="#FIELD"),"Поле не найдено","Недостаточно данных")))),IF($AC$8="SIGMOID_INC",MAX(Настройки!$B$14,$AC$16+($AC$17-$AC$16)/(1+EXP(-$AC$12*(IF(ISNUMBER(BH60),BH60,0)-$AC$11)))),IF($AC$8="SIGMOID_DEC",MAX(Настройки!$B$14,$AC$16+($AC$17-$AC$16)/(1+EXP($AC$12*(IF(ISNUMBER(BH60),BH60,0)-$AC$11)))),IF($AC$8="TOP_PERCENT",IF((COUNTIF(INDEX(Данные!$A$7:$CV$106,0,MATCH($AC$9,Данные!$A$6:$CV$6,0)),"&gt;"&amp;IF(ISNUMBER(BH60),BH60,0))+COUNTIFS(INDEX(Данные!$A$7:$CV$106,0,MATCH($AC$9,Данные!$A$6:$CV$6,0)),IF(ISNUMBER(BH60),BH60,0),Данные!$A$7:$A$106,"&lt;"&amp;$A60)+1)/COUNT(INDEX(Данные!$A$7:$CV$106,0,MATCH($AC$9,Данные!$A$6:$CV$6,0)))&lt;=$AC$11,$AC$14,$AC$15),IF($AC$8="MANUAL_MU",MAX(Настройки!$B$14,MIN(1,IF(ISNUMBER(BH60),BH60,0))),IF($AC$8="COUNT_FLAG_RULE",IF(IF(ISNUMBER(BH60),BH60,0)&lt;=$AC$11,$AC$14,IF(IF(ISNUMBER(BH60),BH60,0)&gt;=$AC$12,$AC$15,IF(OR(LOWER(LEFT(CM60&amp;"",2))="да",CM60=1),$AC$13,$AC$15))),IF(OR(AND($AC$8="YES_NO",OR(LOWER(LEFT(BH60&amp;"",2))="да",BH60=1)),AND($AC$8="THRESHOLD_GE",IF(ISNUMBER(BH60),BH60,0)&gt;=$AC$11),AND($AC$8="THRESHOLD_GT",IF(ISNUMBER(BH60),BH60,0)&gt;$AC$11),AND($AC$8="THRESHOLD_LE",IF(ISNUMBER(BH60),BH60,0)&lt;=$AC$11),AND($AC$8="THRESHOLD_LT",IF(ISNUMBER(BH60),BH60,0)&lt;$AC$11),AND($AC$8="CHANGE_PCT_GE",IF(IF(ISNUMBER(CM60),CM60,0)=0,IF(ISNUMBER(BH60),BH60,0)&gt;0,(IF(ISNUMBER(BH60),BH60,0)-IF(ISNUMBER(CM60),CM60,0))/ABS(IF(ISNUMBER(CM60),CM60,0))&gt;=$AC$11)),AND($AC$8="CHANGE_ABS_GE",ABS(IF(ISNUMBER(BH60),BH60,0)-IF(ISNUMBER(CM60),CM60,0))&gt;=$AC$11),AND($AC$8="COUNT_LT",IF(ISNUMBER(BH60),BH60,0)&lt;$AC$11),AND($AC$8="COUNT_LE",IF(ISNUMBER(BH60),BH60,0)&lt;=$AC$11),AND($AC$8="AND_YES",OR(LOWER(LEFT(BH60&amp;"",2))="да",BH60=1),OR(LOWER(LEFT(CM60&amp;"",2))="да",CM60=1)),AND($AC$8="OR_YES",OR(OR(LOWER(LEFT(BH60&amp;"",2))="да",BH60=1),OR(LOWER(LEFT(CM60&amp;"",2))="да",CM60=1)))),$AC$14,$AC$15))))))))))</f>
        <v/>
      </c>
      <c r="AD60" s="70" t="str">
        <f>IF($A60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60="#FIELD",BI60="",AND(OR($AD$8="CHANGE_PCT_GE",$AD$8="CHANGE_ABS_GE",$AD$8="COUNT_FLAG_RULE",$AD$8="AND_YES",$AD$8="OR_YES"),OR(CN60="#FIELD",CN60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60)))),IF($AD$18="LOW_MU",MAX(Настройки!$B$14,$AD$16),IF($AD$18="NEUTRAL",Настройки!$B$15,IF($AD$18="IGNORE","IGNORE",IF(OR(BI60="#FIELD",CN60="#FIELD"),"Поле не найдено","Недостаточно данных")))),IF($AD$8="SIGMOID_INC",MAX(Настройки!$B$14,$AD$16+($AD$17-$AD$16)/(1+EXP(-$AD$12*(IF(ISNUMBER(BI60),BI60,0)-$AD$11)))),IF($AD$8="SIGMOID_DEC",MAX(Настройки!$B$14,$AD$16+($AD$17-$AD$16)/(1+EXP($AD$12*(IF(ISNUMBER(BI60),BI60,0)-$AD$11)))),IF($AD$8="TOP_PERCENT",IF((COUNTIF(INDEX(Данные!$A$7:$CV$106,0,MATCH($AD$9,Данные!$A$6:$CV$6,0)),"&gt;"&amp;IF(ISNUMBER(BI60),BI60,0))+COUNTIFS(INDEX(Данные!$A$7:$CV$106,0,MATCH($AD$9,Данные!$A$6:$CV$6,0)),IF(ISNUMBER(BI60),BI60,0),Данные!$A$7:$A$106,"&lt;"&amp;$A60)+1)/COUNT(INDEX(Данные!$A$7:$CV$106,0,MATCH($AD$9,Данные!$A$6:$CV$6,0)))&lt;=$AD$11,$AD$14,$AD$15),IF($AD$8="MANUAL_MU",MAX(Настройки!$B$14,MIN(1,IF(ISNUMBER(BI60),BI60,0))),IF($AD$8="COUNT_FLAG_RULE",IF(IF(ISNUMBER(BI60),BI60,0)&lt;=$AD$11,$AD$14,IF(IF(ISNUMBER(BI60),BI60,0)&gt;=$AD$12,$AD$15,IF(OR(LOWER(LEFT(CN60&amp;"",2))="да",CN60=1),$AD$13,$AD$15))),IF(OR(AND($AD$8="YES_NO",OR(LOWER(LEFT(BI60&amp;"",2))="да",BI60=1)),AND($AD$8="THRESHOLD_GE",IF(ISNUMBER(BI60),BI60,0)&gt;=$AD$11),AND($AD$8="THRESHOLD_GT",IF(ISNUMBER(BI60),BI60,0)&gt;$AD$11),AND($AD$8="THRESHOLD_LE",IF(ISNUMBER(BI60),BI60,0)&lt;=$AD$11),AND($AD$8="THRESHOLD_LT",IF(ISNUMBER(BI60),BI60,0)&lt;$AD$11),AND($AD$8="CHANGE_PCT_GE",IF(IF(ISNUMBER(CN60),CN60,0)=0,IF(ISNUMBER(BI60),BI60,0)&gt;0,(IF(ISNUMBER(BI60),BI60,0)-IF(ISNUMBER(CN60),CN60,0))/ABS(IF(ISNUMBER(CN60),CN60,0))&gt;=$AD$11)),AND($AD$8="CHANGE_ABS_GE",ABS(IF(ISNUMBER(BI60),BI60,0)-IF(ISNUMBER(CN60),CN60,0))&gt;=$AD$11),AND($AD$8="COUNT_LT",IF(ISNUMBER(BI60),BI60,0)&lt;$AD$11),AND($AD$8="COUNT_LE",IF(ISNUMBER(BI60),BI60,0)&lt;=$AD$11),AND($AD$8="AND_YES",OR(LOWER(LEFT(BI60&amp;"",2))="да",BI60=1),OR(LOWER(LEFT(CN60&amp;"",2))="да",CN60=1)),AND($AD$8="OR_YES",OR(OR(LOWER(LEFT(BI60&amp;"",2))="да",BI60=1),OR(LOWER(LEFT(CN60&amp;"",2))="да",CN60=1)))),$AD$14,$AD$15))))))))))</f>
        <v/>
      </c>
      <c r="AE60" s="71" t="str">
        <f>IF($A60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60="#FIELD",BJ60="",AND(OR($AE$8="CHANGE_PCT_GE",$AE$8="CHANGE_ABS_GE",$AE$8="COUNT_FLAG_RULE",$AE$8="AND_YES",$AE$8="OR_YES"),OR(CO60="#FIELD",CO60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60)))),IF($AE$18="LOW_MU",MAX(Настройки!$B$14,$AE$16),IF($AE$18="NEUTRAL",Настройки!$B$15,IF($AE$18="IGNORE","IGNORE",IF(OR(BJ60="#FIELD",CO60="#FIELD"),"Поле не найдено","Недостаточно данных")))),IF($AE$8="SIGMOID_INC",MAX(Настройки!$B$14,$AE$16+($AE$17-$AE$16)/(1+EXP(-$AE$12*(IF(ISNUMBER(BJ60),BJ60,0)-$AE$11)))),IF($AE$8="SIGMOID_DEC",MAX(Настройки!$B$14,$AE$16+($AE$17-$AE$16)/(1+EXP($AE$12*(IF(ISNUMBER(BJ60),BJ60,0)-$AE$11)))),IF($AE$8="TOP_PERCENT",IF((COUNTIF(INDEX(Данные!$A$7:$CV$106,0,MATCH($AE$9,Данные!$A$6:$CV$6,0)),"&gt;"&amp;IF(ISNUMBER(BJ60),BJ60,0))+COUNTIFS(INDEX(Данные!$A$7:$CV$106,0,MATCH($AE$9,Данные!$A$6:$CV$6,0)),IF(ISNUMBER(BJ60),BJ60,0),Данные!$A$7:$A$106,"&lt;"&amp;$A60)+1)/COUNT(INDEX(Данные!$A$7:$CV$106,0,MATCH($AE$9,Данные!$A$6:$CV$6,0)))&lt;=$AE$11,$AE$14,$AE$15),IF($AE$8="MANUAL_MU",MAX(Настройки!$B$14,MIN(1,IF(ISNUMBER(BJ60),BJ60,0))),IF($AE$8="COUNT_FLAG_RULE",IF(IF(ISNUMBER(BJ60),BJ60,0)&lt;=$AE$11,$AE$14,IF(IF(ISNUMBER(BJ60),BJ60,0)&gt;=$AE$12,$AE$15,IF(OR(LOWER(LEFT(CO60&amp;"",2))="да",CO60=1),$AE$13,$AE$15))),IF(OR(AND($AE$8="YES_NO",OR(LOWER(LEFT(BJ60&amp;"",2))="да",BJ60=1)),AND($AE$8="THRESHOLD_GE",IF(ISNUMBER(BJ60),BJ60,0)&gt;=$AE$11),AND($AE$8="THRESHOLD_GT",IF(ISNUMBER(BJ60),BJ60,0)&gt;$AE$11),AND($AE$8="THRESHOLD_LE",IF(ISNUMBER(BJ60),BJ60,0)&lt;=$AE$11),AND($AE$8="THRESHOLD_LT",IF(ISNUMBER(BJ60),BJ60,0)&lt;$AE$11),AND($AE$8="CHANGE_PCT_GE",IF(IF(ISNUMBER(CO60),CO60,0)=0,IF(ISNUMBER(BJ60),BJ60,0)&gt;0,(IF(ISNUMBER(BJ60),BJ60,0)-IF(ISNUMBER(CO60),CO60,0))/ABS(IF(ISNUMBER(CO60),CO60,0))&gt;=$AE$11)),AND($AE$8="CHANGE_ABS_GE",ABS(IF(ISNUMBER(BJ60),BJ60,0)-IF(ISNUMBER(CO60),CO60,0))&gt;=$AE$11),AND($AE$8="COUNT_LT",IF(ISNUMBER(BJ60),BJ60,0)&lt;$AE$11),AND($AE$8="COUNT_LE",IF(ISNUMBER(BJ60),BJ60,0)&lt;=$AE$11),AND($AE$8="AND_YES",OR(LOWER(LEFT(BJ60&amp;"",2))="да",BJ60=1),OR(LOWER(LEFT(CO60&amp;"",2))="да",CO60=1)),AND($AE$8="OR_YES",OR(OR(LOWER(LEFT(BJ60&amp;"",2))="да",BJ60=1),OR(LOWER(LEFT(CO60&amp;"",2))="да",CO60=1)))),$AE$14,$AE$15))))))))))</f>
        <v/>
      </c>
      <c r="AF60" s="75"/>
      <c r="AG60" s="76" t="str">
        <f>IF($A60="","",IF($B$4&lt;&gt;"Да","",IF($B$9="","",IF(COUNTIF(Данные!$A$6:$CV$6,$B$9)=0,"#FIELD",INDEX(Данные!$A$7:$CV$106,ROW()-19,MATCH($B$9,Данные!$A$6:$CV$6,0))))))</f>
        <v/>
      </c>
      <c r="AH60" s="76" t="str">
        <f>IF($A60="","",IF($C$4&lt;&gt;"Да","",IF($C$9="","",IF(COUNTIF(Данные!$A$6:$CV$6,$C$9)=0,"#FIELD",INDEX(Данные!$A$7:$CV$106,ROW()-19,MATCH($C$9,Данные!$A$6:$CV$6,0))))))</f>
        <v/>
      </c>
      <c r="AI60" s="76" t="str">
        <f>IF($A60="","",IF($D$4&lt;&gt;"Да","",IF($D$9="","",IF(COUNTIF(Данные!$A$6:$CV$6,$D$9)=0,"#FIELD",INDEX(Данные!$A$7:$CV$106,ROW()-19,MATCH($D$9,Данные!$A$6:$CV$6,0))))))</f>
        <v/>
      </c>
      <c r="AJ60" s="76" t="str">
        <f>IF($A60="","",IF($E$4&lt;&gt;"Да","",IF($E$9="","",IF(COUNTIF(Данные!$A$6:$CV$6,$E$9)=0,"#FIELD",INDEX(Данные!$A$7:$CV$106,ROW()-19,MATCH($E$9,Данные!$A$6:$CV$6,0))))))</f>
        <v/>
      </c>
      <c r="AK60" s="76" t="str">
        <f>IF($A60="","",IF($F$4&lt;&gt;"Да","",IF($F$9="","",IF(COUNTIF(Данные!$A$6:$CV$6,$F$9)=0,"#FIELD",INDEX(Данные!$A$7:$CV$106,ROW()-19,MATCH($F$9,Данные!$A$6:$CV$6,0))))))</f>
        <v/>
      </c>
      <c r="AL60" s="76" t="str">
        <f>IF($A60="","",IF($G$4&lt;&gt;"Да","",IF($G$9="","",IF(COUNTIF(Данные!$A$6:$CV$6,$G$9)=0,"#FIELD",INDEX(Данные!$A$7:$CV$106,ROW()-19,MATCH($G$9,Данные!$A$6:$CV$6,0))))))</f>
        <v/>
      </c>
      <c r="AM60" s="76" t="str">
        <f>IF($A60="","",IF($H$4&lt;&gt;"Да","",IF($H$9="","",IF(COUNTIF(Данные!$A$6:$CV$6,$H$9)=0,"#FIELD",INDEX(Данные!$A$7:$CV$106,ROW()-19,MATCH($H$9,Данные!$A$6:$CV$6,0))))))</f>
        <v/>
      </c>
      <c r="AN60" s="76" t="str">
        <f>IF($A60="","",IF($I$4&lt;&gt;"Да","",IF($I$9="","",IF(COUNTIF(Данные!$A$6:$CV$6,$I$9)=0,"#FIELD",INDEX(Данные!$A$7:$CV$106,ROW()-19,MATCH($I$9,Данные!$A$6:$CV$6,0))))))</f>
        <v/>
      </c>
      <c r="AO60" s="76" t="str">
        <f>IF($A60="","",IF($J$4&lt;&gt;"Да","",IF($J$9="","",IF(COUNTIF(Данные!$A$6:$CV$6,$J$9)=0,"#FIELD",INDEX(Данные!$A$7:$CV$106,ROW()-19,MATCH($J$9,Данные!$A$6:$CV$6,0))))))</f>
        <v/>
      </c>
      <c r="AP60" s="76" t="str">
        <f>IF($A60="","",IF($K$4&lt;&gt;"Да","",IF($K$9="","",IF(COUNTIF(Данные!$A$6:$CV$6,$K$9)=0,"#FIELD",INDEX(Данные!$A$7:$CV$106,ROW()-19,MATCH($K$9,Данные!$A$6:$CV$6,0))))))</f>
        <v/>
      </c>
      <c r="AQ60" s="76" t="str">
        <f>IF($A60="","",IF($L$4&lt;&gt;"Да","",IF($L$9="","",IF(COUNTIF(Данные!$A$6:$CV$6,$L$9)=0,"#FIELD",INDEX(Данные!$A$7:$CV$106,ROW()-19,MATCH($L$9,Данные!$A$6:$CV$6,0))))))</f>
        <v/>
      </c>
      <c r="AR60" s="76" t="str">
        <f>IF($A60="","",IF($M$4&lt;&gt;"Да","",IF($M$9="","",IF(COUNTIF(Данные!$A$6:$CV$6,$M$9)=0,"#FIELD",INDEX(Данные!$A$7:$CV$106,ROW()-19,MATCH($M$9,Данные!$A$6:$CV$6,0))))))</f>
        <v/>
      </c>
      <c r="AS60" s="76" t="str">
        <f>IF($A60="","",IF($N$4&lt;&gt;"Да","",IF($N$9="","",IF(COUNTIF(Данные!$A$6:$CV$6,$N$9)=0,"#FIELD",INDEX(Данные!$A$7:$CV$106,ROW()-19,MATCH($N$9,Данные!$A$6:$CV$6,0))))))</f>
        <v/>
      </c>
      <c r="AT60" s="76" t="str">
        <f>IF($A60="","",IF($O$4&lt;&gt;"Да","",IF($O$9="","",IF(COUNTIF(Данные!$A$6:$CV$6,$O$9)=0,"#FIELD",INDEX(Данные!$A$7:$CV$106,ROW()-19,MATCH($O$9,Данные!$A$6:$CV$6,0))))))</f>
        <v/>
      </c>
      <c r="AU60" s="76" t="str">
        <f>IF($A60="","",IF($P$4&lt;&gt;"Да","",IF($P$9="","",IF(COUNTIF(Данные!$A$6:$CV$6,$P$9)=0,"#FIELD",INDEX(Данные!$A$7:$CV$106,ROW()-19,MATCH($P$9,Данные!$A$6:$CV$6,0))))))</f>
        <v/>
      </c>
      <c r="AV60" s="76" t="str">
        <f>IF($A60="","",IF($Q$4&lt;&gt;"Да","",IF($Q$9="","",IF(COUNTIF(Данные!$A$6:$CV$6,$Q$9)=0,"#FIELD",INDEX(Данные!$A$7:$CV$106,ROW()-19,MATCH($Q$9,Данные!$A$6:$CV$6,0))))))</f>
        <v/>
      </c>
      <c r="AW60" s="76" t="str">
        <f>IF($A60="","",IF($R$4&lt;&gt;"Да","",IF($R$9="","",IF(COUNTIF(Данные!$A$6:$CV$6,$R$9)=0,"#FIELD",INDEX(Данные!$A$7:$CV$106,ROW()-19,MATCH($R$9,Данные!$A$6:$CV$6,0))))))</f>
        <v/>
      </c>
      <c r="AX60" s="76" t="str">
        <f>IF($A60="","",IF($S$4&lt;&gt;"Да","",IF($S$9="","",IF(COUNTIF(Данные!$A$6:$CV$6,$S$9)=0,"#FIELD",INDEX(Данные!$A$7:$CV$106,ROW()-19,MATCH($S$9,Данные!$A$6:$CV$6,0))))))</f>
        <v/>
      </c>
      <c r="AY60" s="76" t="str">
        <f>IF($A60="","",IF($T$4&lt;&gt;"Да","",IF($T$9="","",IF(COUNTIF(Данные!$A$6:$CV$6,$T$9)=0,"#FIELD",INDEX(Данные!$A$7:$CV$106,ROW()-19,MATCH($T$9,Данные!$A$6:$CV$6,0))))))</f>
        <v/>
      </c>
      <c r="AZ60" s="76" t="str">
        <f>IF($A60="","",IF($U$4&lt;&gt;"Да","",IF($U$9="","",IF(COUNTIF(Данные!$A$6:$CV$6,$U$9)=0,"#FIELD",INDEX(Данные!$A$7:$CV$106,ROW()-19,MATCH($U$9,Данные!$A$6:$CV$6,0))))))</f>
        <v/>
      </c>
      <c r="BA60" s="76" t="str">
        <f>IF($A60="","",IF($V$4&lt;&gt;"Да","",IF($V$9="","",IF(COUNTIF(Данные!$A$6:$CV$6,$V$9)=0,"#FIELD",INDEX(Данные!$A$7:$CV$106,ROW()-19,MATCH($V$9,Данные!$A$6:$CV$6,0))))))</f>
        <v/>
      </c>
      <c r="BB60" s="76" t="str">
        <f>IF($A60="","",IF($W$4&lt;&gt;"Да","",IF($W$9="","",IF(COUNTIF(Данные!$A$6:$CV$6,$W$9)=0,"#FIELD",INDEX(Данные!$A$7:$CV$106,ROW()-19,MATCH($W$9,Данные!$A$6:$CV$6,0))))))</f>
        <v/>
      </c>
      <c r="BC60" s="76" t="str">
        <f>IF($A60="","",IF($X$4&lt;&gt;"Да","",IF($X$9="","",IF(COUNTIF(Данные!$A$6:$CV$6,$X$9)=0,"#FIELD",INDEX(Данные!$A$7:$CV$106,ROW()-19,MATCH($X$9,Данные!$A$6:$CV$6,0))))))</f>
        <v/>
      </c>
      <c r="BD60" s="76" t="str">
        <f>IF($A60="","",IF($Y$4&lt;&gt;"Да","",IF($Y$9="","",IF(COUNTIF(Данные!$A$6:$CV$6,$Y$9)=0,"#FIELD",INDEX(Данные!$A$7:$CV$106,ROW()-19,MATCH($Y$9,Данные!$A$6:$CV$6,0))))))</f>
        <v/>
      </c>
      <c r="BE60" s="76" t="str">
        <f>IF($A60="","",IF($Z$4&lt;&gt;"Да","",IF($Z$9="","",IF(COUNTIF(Данные!$A$6:$CV$6,$Z$9)=0,"#FIELD",INDEX(Данные!$A$7:$CV$106,ROW()-19,MATCH($Z$9,Данные!$A$6:$CV$6,0))))))</f>
        <v/>
      </c>
      <c r="BF60" s="76" t="str">
        <f>IF($A60="","",IF($AA$4&lt;&gt;"Да","",IF($AA$9="","",IF(COUNTIF(Данные!$A$6:$CV$6,$AA$9)=0,"#FIELD",INDEX(Данные!$A$7:$CV$106,ROW()-19,MATCH($AA$9,Данные!$A$6:$CV$6,0))))))</f>
        <v/>
      </c>
      <c r="BG60" s="76" t="str">
        <f>IF($A60="","",IF($AB$4&lt;&gt;"Да","",IF($AB$9="","",IF(COUNTIF(Данные!$A$6:$CV$6,$AB$9)=0,"#FIELD",INDEX(Данные!$A$7:$CV$106,ROW()-19,MATCH($AB$9,Данные!$A$6:$CV$6,0))))))</f>
        <v/>
      </c>
      <c r="BH60" s="76" t="str">
        <f>IF($A60="","",IF($AC$4&lt;&gt;"Да","",IF($AC$9="","",IF(COUNTIF(Данные!$A$6:$CV$6,$AC$9)=0,"#FIELD",INDEX(Данные!$A$7:$CV$106,ROW()-19,MATCH($AC$9,Данные!$A$6:$CV$6,0))))))</f>
        <v/>
      </c>
      <c r="BI60" s="76" t="str">
        <f>IF($A60="","",IF($AD$4&lt;&gt;"Да","",IF($AD$9="","",IF(COUNTIF(Данные!$A$6:$CV$6,$AD$9)=0,"#FIELD",INDEX(Данные!$A$7:$CV$106,ROW()-19,MATCH($AD$9,Данные!$A$6:$CV$6,0))))))</f>
        <v/>
      </c>
      <c r="BJ60" s="76" t="str">
        <f>IF($A60="","",IF($AE$4&lt;&gt;"Да","",IF($AE$9="","",IF(COUNTIF(Данные!$A$6:$CV$6,$AE$9)=0,"#FIELD",INDEX(Данные!$A$7:$CV$106,ROW()-19,MATCH($AE$9,Данные!$A$6:$CV$6,0))))))</f>
        <v/>
      </c>
      <c r="BK60" s="76"/>
      <c r="BL60" s="76" t="str">
        <f>IF($A60="","",IF($B$4&lt;&gt;"Да","",IF($B$10="","",IF(COUNTIF(Данные!$A$6:$CV$6,$B$10)=0,"#FIELD",INDEX(Данные!$A$7:$CV$106,ROW()-19,MATCH($B$10,Данные!$A$6:$CV$6,0))))))</f>
        <v/>
      </c>
      <c r="BM60" s="76" t="str">
        <f>IF($A60="","",IF($C$4&lt;&gt;"Да","",IF($C$10="","",IF(COUNTIF(Данные!$A$6:$CV$6,$C$10)=0,"#FIELD",INDEX(Данные!$A$7:$CV$106,ROW()-19,MATCH($C$10,Данные!$A$6:$CV$6,0))))))</f>
        <v/>
      </c>
      <c r="BN60" s="76" t="str">
        <f>IF($A60="","",IF($D$4&lt;&gt;"Да","",IF($D$10="","",IF(COUNTIF(Данные!$A$6:$CV$6,$D$10)=0,"#FIELD",INDEX(Данные!$A$7:$CV$106,ROW()-19,MATCH($D$10,Данные!$A$6:$CV$6,0))))))</f>
        <v/>
      </c>
      <c r="BO60" s="76" t="str">
        <f>IF($A60="","",IF($E$4&lt;&gt;"Да","",IF($E$10="","",IF(COUNTIF(Данные!$A$6:$CV$6,$E$10)=0,"#FIELD",INDEX(Данные!$A$7:$CV$106,ROW()-19,MATCH($E$10,Данные!$A$6:$CV$6,0))))))</f>
        <v/>
      </c>
      <c r="BP60" s="76" t="str">
        <f>IF($A60="","",IF($F$4&lt;&gt;"Да","",IF($F$10="","",IF(COUNTIF(Данные!$A$6:$CV$6,$F$10)=0,"#FIELD",INDEX(Данные!$A$7:$CV$106,ROW()-19,MATCH($F$10,Данные!$A$6:$CV$6,0))))))</f>
        <v/>
      </c>
      <c r="BQ60" s="76" t="str">
        <f>IF($A60="","",IF($G$4&lt;&gt;"Да","",IF($G$10="","",IF(COUNTIF(Данные!$A$6:$CV$6,$G$10)=0,"#FIELD",INDEX(Данные!$A$7:$CV$106,ROW()-19,MATCH($G$10,Данные!$A$6:$CV$6,0))))))</f>
        <v/>
      </c>
      <c r="BR60" s="76" t="str">
        <f>IF($A60="","",IF($H$4&lt;&gt;"Да","",IF($H$10="","",IF(COUNTIF(Данные!$A$6:$CV$6,$H$10)=0,"#FIELD",INDEX(Данные!$A$7:$CV$106,ROW()-19,MATCH($H$10,Данные!$A$6:$CV$6,0))))))</f>
        <v/>
      </c>
      <c r="BS60" s="76" t="str">
        <f>IF($A60="","",IF($I$4&lt;&gt;"Да","",IF($I$10="","",IF(COUNTIF(Данные!$A$6:$CV$6,$I$10)=0,"#FIELD",INDEX(Данные!$A$7:$CV$106,ROW()-19,MATCH($I$10,Данные!$A$6:$CV$6,0))))))</f>
        <v/>
      </c>
      <c r="BT60" s="76" t="str">
        <f>IF($A60="","",IF($J$4&lt;&gt;"Да","",IF($J$10="","",IF(COUNTIF(Данные!$A$6:$CV$6,$J$10)=0,"#FIELD",INDEX(Данные!$A$7:$CV$106,ROW()-19,MATCH($J$10,Данные!$A$6:$CV$6,0))))))</f>
        <v/>
      </c>
      <c r="BU60" s="76" t="str">
        <f>IF($A60="","",IF($K$4&lt;&gt;"Да","",IF($K$10="","",IF(COUNTIF(Данные!$A$6:$CV$6,$K$10)=0,"#FIELD",INDEX(Данные!$A$7:$CV$106,ROW()-19,MATCH($K$10,Данные!$A$6:$CV$6,0))))))</f>
        <v/>
      </c>
      <c r="BV60" s="76" t="str">
        <f>IF($A60="","",IF($L$4&lt;&gt;"Да","",IF($L$10="","",IF(COUNTIF(Данные!$A$6:$CV$6,$L$10)=0,"#FIELD",INDEX(Данные!$A$7:$CV$106,ROW()-19,MATCH($L$10,Данные!$A$6:$CV$6,0))))))</f>
        <v/>
      </c>
      <c r="BW60" s="76" t="str">
        <f>IF($A60="","",IF($M$4&lt;&gt;"Да","",IF($M$10="","",IF(COUNTIF(Данные!$A$6:$CV$6,$M$10)=0,"#FIELD",INDEX(Данные!$A$7:$CV$106,ROW()-19,MATCH($M$10,Данные!$A$6:$CV$6,0))))))</f>
        <v/>
      </c>
      <c r="BX60" s="76" t="str">
        <f>IF($A60="","",IF($N$4&lt;&gt;"Да","",IF($N$10="","",IF(COUNTIF(Данные!$A$6:$CV$6,$N$10)=0,"#FIELD",INDEX(Данные!$A$7:$CV$106,ROW()-19,MATCH($N$10,Данные!$A$6:$CV$6,0))))))</f>
        <v/>
      </c>
      <c r="BY60" s="76" t="str">
        <f>IF($A60="","",IF($O$4&lt;&gt;"Да","",IF($O$10="","",IF(COUNTIF(Данные!$A$6:$CV$6,$O$10)=0,"#FIELD",INDEX(Данные!$A$7:$CV$106,ROW()-19,MATCH($O$10,Данные!$A$6:$CV$6,0))))))</f>
        <v/>
      </c>
      <c r="BZ60" s="76" t="str">
        <f>IF($A60="","",IF($P$4&lt;&gt;"Да","",IF($P$10="","",IF(COUNTIF(Данные!$A$6:$CV$6,$P$10)=0,"#FIELD",INDEX(Данные!$A$7:$CV$106,ROW()-19,MATCH($P$10,Данные!$A$6:$CV$6,0))))))</f>
        <v/>
      </c>
      <c r="CA60" s="76" t="str">
        <f>IF($A60="","",IF($Q$4&lt;&gt;"Да","",IF($Q$10="","",IF(COUNTIF(Данные!$A$6:$CV$6,$Q$10)=0,"#FIELD",INDEX(Данные!$A$7:$CV$106,ROW()-19,MATCH($Q$10,Данные!$A$6:$CV$6,0))))))</f>
        <v/>
      </c>
      <c r="CB60" s="76" t="str">
        <f>IF($A60="","",IF($R$4&lt;&gt;"Да","",IF($R$10="","",IF(COUNTIF(Данные!$A$6:$CV$6,$R$10)=0,"#FIELD",INDEX(Данные!$A$7:$CV$106,ROW()-19,MATCH($R$10,Данные!$A$6:$CV$6,0))))))</f>
        <v/>
      </c>
      <c r="CC60" s="76" t="str">
        <f>IF($A60="","",IF($S$4&lt;&gt;"Да","",IF($S$10="","",IF(COUNTIF(Данные!$A$6:$CV$6,$S$10)=0,"#FIELD",INDEX(Данные!$A$7:$CV$106,ROW()-19,MATCH($S$10,Данные!$A$6:$CV$6,0))))))</f>
        <v/>
      </c>
      <c r="CD60" s="76" t="str">
        <f>IF($A60="","",IF($T$4&lt;&gt;"Да","",IF($T$10="","",IF(COUNTIF(Данные!$A$6:$CV$6,$T$10)=0,"#FIELD",INDEX(Данные!$A$7:$CV$106,ROW()-19,MATCH($T$10,Данные!$A$6:$CV$6,0))))))</f>
        <v/>
      </c>
      <c r="CE60" s="76" t="str">
        <f>IF($A60="","",IF($U$4&lt;&gt;"Да","",IF($U$10="","",IF(COUNTIF(Данные!$A$6:$CV$6,$U$10)=0,"#FIELD",INDEX(Данные!$A$7:$CV$106,ROW()-19,MATCH($U$10,Данные!$A$6:$CV$6,0))))))</f>
        <v/>
      </c>
      <c r="CF60" s="76" t="str">
        <f>IF($A60="","",IF($V$4&lt;&gt;"Да","",IF($V$10="","",IF(COUNTIF(Данные!$A$6:$CV$6,$V$10)=0,"#FIELD",INDEX(Данные!$A$7:$CV$106,ROW()-19,MATCH($V$10,Данные!$A$6:$CV$6,0))))))</f>
        <v/>
      </c>
      <c r="CG60" s="76" t="str">
        <f>IF($A60="","",IF($W$4&lt;&gt;"Да","",IF($W$10="","",IF(COUNTIF(Данные!$A$6:$CV$6,$W$10)=0,"#FIELD",INDEX(Данные!$A$7:$CV$106,ROW()-19,MATCH($W$10,Данные!$A$6:$CV$6,0))))))</f>
        <v/>
      </c>
      <c r="CH60" s="76" t="str">
        <f>IF($A60="","",IF($X$4&lt;&gt;"Да","",IF($X$10="","",IF(COUNTIF(Данные!$A$6:$CV$6,$X$10)=0,"#FIELD",INDEX(Данные!$A$7:$CV$106,ROW()-19,MATCH($X$10,Данные!$A$6:$CV$6,0))))))</f>
        <v/>
      </c>
      <c r="CI60" s="76" t="str">
        <f>IF($A60="","",IF($Y$4&lt;&gt;"Да","",IF($Y$10="","",IF(COUNTIF(Данные!$A$6:$CV$6,$Y$10)=0,"#FIELD",INDEX(Данные!$A$7:$CV$106,ROW()-19,MATCH($Y$10,Данные!$A$6:$CV$6,0))))))</f>
        <v/>
      </c>
      <c r="CJ60" s="76" t="str">
        <f>IF($A60="","",IF($Z$4&lt;&gt;"Да","",IF($Z$10="","",IF(COUNTIF(Данные!$A$6:$CV$6,$Z$10)=0,"#FIELD",INDEX(Данные!$A$7:$CV$106,ROW()-19,MATCH($Z$10,Данные!$A$6:$CV$6,0))))))</f>
        <v/>
      </c>
      <c r="CK60" s="76" t="str">
        <f>IF($A60="","",IF($AA$4&lt;&gt;"Да","",IF($AA$10="","",IF(COUNTIF(Данные!$A$6:$CV$6,$AA$10)=0,"#FIELD",INDEX(Данные!$A$7:$CV$106,ROW()-19,MATCH($AA$10,Данные!$A$6:$CV$6,0))))))</f>
        <v/>
      </c>
      <c r="CL60" s="76" t="str">
        <f>IF($A60="","",IF($AB$4&lt;&gt;"Да","",IF($AB$10="","",IF(COUNTIF(Данные!$A$6:$CV$6,$AB$10)=0,"#FIELD",INDEX(Данные!$A$7:$CV$106,ROW()-19,MATCH($AB$10,Данные!$A$6:$CV$6,0))))))</f>
        <v/>
      </c>
      <c r="CM60" s="76" t="str">
        <f>IF($A60="","",IF($AC$4&lt;&gt;"Да","",IF($AC$10="","",IF(COUNTIF(Данные!$A$6:$CV$6,$AC$10)=0,"#FIELD",INDEX(Данные!$A$7:$CV$106,ROW()-19,MATCH($AC$10,Данные!$A$6:$CV$6,0))))))</f>
        <v/>
      </c>
      <c r="CN60" s="76" t="str">
        <f>IF($A60="","",IF($AD$4&lt;&gt;"Да","",IF($AD$10="","",IF(COUNTIF(Данные!$A$6:$CV$6,$AD$10)=0,"#FIELD",INDEX(Данные!$A$7:$CV$106,ROW()-19,MATCH($AD$10,Данные!$A$6:$CV$6,0))))))</f>
        <v/>
      </c>
      <c r="CO60" s="77" t="str">
        <f>IF($A60="","",IF($AE$4&lt;&gt;"Да","",IF($AE$10="","",IF(COUNTIF(Данные!$A$6:$CV$6,$AE$10)=0,"#FIELD",INDEX(Данные!$A$7:$CV$106,ROW()-19,MATCH($AE$10,Данные!$A$6:$CV$6,0))))))</f>
        <v/>
      </c>
    </row>
    <row r="61" spans="1:93">
      <c r="A61" s="24" t="str">
        <f>IF(Данные!A48="","",Данные!A48)</f>
        <v/>
      </c>
      <c r="B61" s="19" t="str">
        <f>IF($A61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61="#FIELD",AG61="",AND(OR($B$8="CHANGE_PCT_GE",$B$8="CHANGE_ABS_GE",$B$8="COUNT_FLAG_RULE",$B$8="AND_YES",$B$8="OR_YES"),OR(BL61="#FIELD",BL61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61)))),IF($B$18="LOW_MU",MAX(Настройки!$B$14,$B$16),IF($B$18="NEUTRAL",Настройки!$B$15,IF($B$18="IGNORE","IGNORE",IF(OR(AG61="#FIELD",BL61="#FIELD"),"Поле не найдено","Недостаточно данных")))),IF($B$8="SIGMOID_INC",MAX(Настройки!$B$14,$B$16+($B$17-$B$16)/(1+EXP(-$B$12*(IF(ISNUMBER(AG61),AG61,0)-$B$11)))),IF($B$8="SIGMOID_DEC",MAX(Настройки!$B$14,$B$16+($B$17-$B$16)/(1+EXP($B$12*(IF(ISNUMBER(AG61),AG61,0)-$B$11)))),IF($B$8="TOP_PERCENT",IF((COUNTIF(INDEX(Данные!$A$7:$CV$106,0,MATCH($B$9,Данные!$A$6:$CV$6,0)),"&gt;"&amp;IF(ISNUMBER(AG61),AG61,0))+COUNTIFS(INDEX(Данные!$A$7:$CV$106,0,MATCH($B$9,Данные!$A$6:$CV$6,0)),IF(ISNUMBER(AG61),AG61,0),Данные!$A$7:$A$106,"&lt;"&amp;$A61)+1)/COUNT(INDEX(Данные!$A$7:$CV$106,0,MATCH($B$9,Данные!$A$6:$CV$6,0)))&lt;=$B$11,$B$14,$B$15),IF($B$8="MANUAL_MU",MAX(Настройки!$B$14,MIN(1,IF(ISNUMBER(AG61),AG61,0))),IF($B$8="COUNT_FLAG_RULE",IF(IF(ISNUMBER(AG61),AG61,0)&lt;=$B$11,$B$14,IF(IF(ISNUMBER(AG61),AG61,0)&gt;=$B$12,$B$15,IF(OR(LOWER(LEFT(BL61&amp;"",2))="да",BL61=1),$B$13,$B$15))),IF(OR(AND($B$8="YES_NO",OR(LOWER(LEFT(AG61&amp;"",2))="да",AG61=1)),AND($B$8="THRESHOLD_GE",IF(ISNUMBER(AG61),AG61,0)&gt;=$B$11),AND($B$8="THRESHOLD_GT",IF(ISNUMBER(AG61),AG61,0)&gt;$B$11),AND($B$8="THRESHOLD_LE",IF(ISNUMBER(AG61),AG61,0)&lt;=$B$11),AND($B$8="THRESHOLD_LT",IF(ISNUMBER(AG61),AG61,0)&lt;$B$11),AND($B$8="CHANGE_PCT_GE",IF(IF(ISNUMBER(BL61),BL61,0)=0,IF(ISNUMBER(AG61),AG61,0)&gt;0,(IF(ISNUMBER(AG61),AG61,0)-IF(ISNUMBER(BL61),BL61,0))/ABS(IF(ISNUMBER(BL61),BL61,0))&gt;=$B$11)),AND($B$8="CHANGE_ABS_GE",ABS(IF(ISNUMBER(AG61),AG61,0)-IF(ISNUMBER(BL61),BL61,0))&gt;=$B$11),AND($B$8="COUNT_LT",IF(ISNUMBER(AG61),AG61,0)&lt;$B$11),AND($B$8="COUNT_LE",IF(ISNUMBER(AG61),AG61,0)&lt;=$B$11),AND($B$8="AND_YES",OR(LOWER(LEFT(AG61&amp;"",2))="да",AG61=1),OR(LOWER(LEFT(BL61&amp;"",2))="да",BL61=1)),AND($B$8="OR_YES",OR(OR(LOWER(LEFT(AG61&amp;"",2))="да",AG61=1),OR(LOWER(LEFT(BL61&amp;"",2))="да",BL61=1)))),$B$14,$B$15))))))))))</f>
        <v/>
      </c>
      <c r="C61" s="19" t="str">
        <f>IF($A61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61="#FIELD",AH61="",AND(OR($C$8="CHANGE_PCT_GE",$C$8="CHANGE_ABS_GE",$C$8="COUNT_FLAG_RULE",$C$8="AND_YES",$C$8="OR_YES"),OR(BM61="#FIELD",BM61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61)))),IF($C$18="LOW_MU",MAX(Настройки!$B$14,$C$16),IF($C$18="NEUTRAL",Настройки!$B$15,IF($C$18="IGNORE","IGNORE",IF(OR(AH61="#FIELD",BM61="#FIELD"),"Поле не найдено","Недостаточно данных")))),IF($C$8="SIGMOID_INC",MAX(Настройки!$B$14,$C$16+($C$17-$C$16)/(1+EXP(-$C$12*(IF(ISNUMBER(AH61),AH61,0)-$C$11)))),IF($C$8="SIGMOID_DEC",MAX(Настройки!$B$14,$C$16+($C$17-$C$16)/(1+EXP($C$12*(IF(ISNUMBER(AH61),AH61,0)-$C$11)))),IF($C$8="TOP_PERCENT",IF((COUNTIF(INDEX(Данные!$A$7:$CV$106,0,MATCH($C$9,Данные!$A$6:$CV$6,0)),"&gt;"&amp;IF(ISNUMBER(AH61),AH61,0))+COUNTIFS(INDEX(Данные!$A$7:$CV$106,0,MATCH($C$9,Данные!$A$6:$CV$6,0)),IF(ISNUMBER(AH61),AH61,0),Данные!$A$7:$A$106,"&lt;"&amp;$A61)+1)/COUNT(INDEX(Данные!$A$7:$CV$106,0,MATCH($C$9,Данные!$A$6:$CV$6,0)))&lt;=$C$11,$C$14,$C$15),IF($C$8="MANUAL_MU",MAX(Настройки!$B$14,MIN(1,IF(ISNUMBER(AH61),AH61,0))),IF($C$8="COUNT_FLAG_RULE",IF(IF(ISNUMBER(AH61),AH61,0)&lt;=$C$11,$C$14,IF(IF(ISNUMBER(AH61),AH61,0)&gt;=$C$12,$C$15,IF(OR(LOWER(LEFT(BM61&amp;"",2))="да",BM61=1),$C$13,$C$15))),IF(OR(AND($C$8="YES_NO",OR(LOWER(LEFT(AH61&amp;"",2))="да",AH61=1)),AND($C$8="THRESHOLD_GE",IF(ISNUMBER(AH61),AH61,0)&gt;=$C$11),AND($C$8="THRESHOLD_GT",IF(ISNUMBER(AH61),AH61,0)&gt;$C$11),AND($C$8="THRESHOLD_LE",IF(ISNUMBER(AH61),AH61,0)&lt;=$C$11),AND($C$8="THRESHOLD_LT",IF(ISNUMBER(AH61),AH61,0)&lt;$C$11),AND($C$8="CHANGE_PCT_GE",IF(IF(ISNUMBER(BM61),BM61,0)=0,IF(ISNUMBER(AH61),AH61,0)&gt;0,(IF(ISNUMBER(AH61),AH61,0)-IF(ISNUMBER(BM61),BM61,0))/ABS(IF(ISNUMBER(BM61),BM61,0))&gt;=$C$11)),AND($C$8="CHANGE_ABS_GE",ABS(IF(ISNUMBER(AH61),AH61,0)-IF(ISNUMBER(BM61),BM61,0))&gt;=$C$11),AND($C$8="COUNT_LT",IF(ISNUMBER(AH61),AH61,0)&lt;$C$11),AND($C$8="COUNT_LE",IF(ISNUMBER(AH61),AH61,0)&lt;=$C$11),AND($C$8="AND_YES",OR(LOWER(LEFT(AH61&amp;"",2))="да",AH61=1),OR(LOWER(LEFT(BM61&amp;"",2))="да",BM61=1)),AND($C$8="OR_YES",OR(OR(LOWER(LEFT(AH61&amp;"",2))="да",AH61=1),OR(LOWER(LEFT(BM61&amp;"",2))="да",BM61=1)))),$C$14,$C$15))))))))))</f>
        <v/>
      </c>
      <c r="D61" s="19" t="str">
        <f>IF($A61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61="#FIELD",AI61="",AND(OR($D$8="CHANGE_PCT_GE",$D$8="CHANGE_ABS_GE",$D$8="COUNT_FLAG_RULE",$D$8="AND_YES",$D$8="OR_YES"),OR(BN61="#FIELD",BN61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61)))),IF($D$18="LOW_MU",MAX(Настройки!$B$14,$D$16),IF($D$18="NEUTRAL",Настройки!$B$15,IF($D$18="IGNORE","IGNORE",IF(OR(AI61="#FIELD",BN61="#FIELD"),"Поле не найдено","Недостаточно данных")))),IF($D$8="SIGMOID_INC",MAX(Настройки!$B$14,$D$16+($D$17-$D$16)/(1+EXP(-$D$12*(IF(ISNUMBER(AI61),AI61,0)-$D$11)))),IF($D$8="SIGMOID_DEC",MAX(Настройки!$B$14,$D$16+($D$17-$D$16)/(1+EXP($D$12*(IF(ISNUMBER(AI61),AI61,0)-$D$11)))),IF($D$8="TOP_PERCENT",IF((COUNTIF(INDEX(Данные!$A$7:$CV$106,0,MATCH($D$9,Данные!$A$6:$CV$6,0)),"&gt;"&amp;IF(ISNUMBER(AI61),AI61,0))+COUNTIFS(INDEX(Данные!$A$7:$CV$106,0,MATCH($D$9,Данные!$A$6:$CV$6,0)),IF(ISNUMBER(AI61),AI61,0),Данные!$A$7:$A$106,"&lt;"&amp;$A61)+1)/COUNT(INDEX(Данные!$A$7:$CV$106,0,MATCH($D$9,Данные!$A$6:$CV$6,0)))&lt;=$D$11,$D$14,$D$15),IF($D$8="MANUAL_MU",MAX(Настройки!$B$14,MIN(1,IF(ISNUMBER(AI61),AI61,0))),IF($D$8="COUNT_FLAG_RULE",IF(IF(ISNUMBER(AI61),AI61,0)&lt;=$D$11,$D$14,IF(IF(ISNUMBER(AI61),AI61,0)&gt;=$D$12,$D$15,IF(OR(LOWER(LEFT(BN61&amp;"",2))="да",BN61=1),$D$13,$D$15))),IF(OR(AND($D$8="YES_NO",OR(LOWER(LEFT(AI61&amp;"",2))="да",AI61=1)),AND($D$8="THRESHOLD_GE",IF(ISNUMBER(AI61),AI61,0)&gt;=$D$11),AND($D$8="THRESHOLD_GT",IF(ISNUMBER(AI61),AI61,0)&gt;$D$11),AND($D$8="THRESHOLD_LE",IF(ISNUMBER(AI61),AI61,0)&lt;=$D$11),AND($D$8="THRESHOLD_LT",IF(ISNUMBER(AI61),AI61,0)&lt;$D$11),AND($D$8="CHANGE_PCT_GE",IF(IF(ISNUMBER(BN61),BN61,0)=0,IF(ISNUMBER(AI61),AI61,0)&gt;0,(IF(ISNUMBER(AI61),AI61,0)-IF(ISNUMBER(BN61),BN61,0))/ABS(IF(ISNUMBER(BN61),BN61,0))&gt;=$D$11)),AND($D$8="CHANGE_ABS_GE",ABS(IF(ISNUMBER(AI61),AI61,0)-IF(ISNUMBER(BN61),BN61,0))&gt;=$D$11),AND($D$8="COUNT_LT",IF(ISNUMBER(AI61),AI61,0)&lt;$D$11),AND($D$8="COUNT_LE",IF(ISNUMBER(AI61),AI61,0)&lt;=$D$11),AND($D$8="AND_YES",OR(LOWER(LEFT(AI61&amp;"",2))="да",AI61=1),OR(LOWER(LEFT(BN61&amp;"",2))="да",BN61=1)),AND($D$8="OR_YES",OR(OR(LOWER(LEFT(AI61&amp;"",2))="да",AI61=1),OR(LOWER(LEFT(BN61&amp;"",2))="да",BN61=1)))),$D$14,$D$15))))))))))</f>
        <v/>
      </c>
      <c r="E61" s="19" t="str">
        <f>IF($A61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61="#FIELD",AJ61="",AND(OR($E$8="CHANGE_PCT_GE",$E$8="CHANGE_ABS_GE",$E$8="COUNT_FLAG_RULE",$E$8="AND_YES",$E$8="OR_YES"),OR(BO61="#FIELD",BO61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61)))),IF($E$18="LOW_MU",MAX(Настройки!$B$14,$E$16),IF($E$18="NEUTRAL",Настройки!$B$15,IF($E$18="IGNORE","IGNORE",IF(OR(AJ61="#FIELD",BO61="#FIELD"),"Поле не найдено","Недостаточно данных")))),IF($E$8="SIGMOID_INC",MAX(Настройки!$B$14,$E$16+($E$17-$E$16)/(1+EXP(-$E$12*(IF(ISNUMBER(AJ61),AJ61,0)-$E$11)))),IF($E$8="SIGMOID_DEC",MAX(Настройки!$B$14,$E$16+($E$17-$E$16)/(1+EXP($E$12*(IF(ISNUMBER(AJ61),AJ61,0)-$E$11)))),IF($E$8="TOP_PERCENT",IF((COUNTIF(INDEX(Данные!$A$7:$CV$106,0,MATCH($E$9,Данные!$A$6:$CV$6,0)),"&gt;"&amp;IF(ISNUMBER(AJ61),AJ61,0))+COUNTIFS(INDEX(Данные!$A$7:$CV$106,0,MATCH($E$9,Данные!$A$6:$CV$6,0)),IF(ISNUMBER(AJ61),AJ61,0),Данные!$A$7:$A$106,"&lt;"&amp;$A61)+1)/COUNT(INDEX(Данные!$A$7:$CV$106,0,MATCH($E$9,Данные!$A$6:$CV$6,0)))&lt;=$E$11,$E$14,$E$15),IF($E$8="MANUAL_MU",MAX(Настройки!$B$14,MIN(1,IF(ISNUMBER(AJ61),AJ61,0))),IF($E$8="COUNT_FLAG_RULE",IF(IF(ISNUMBER(AJ61),AJ61,0)&lt;=$E$11,$E$14,IF(IF(ISNUMBER(AJ61),AJ61,0)&gt;=$E$12,$E$15,IF(OR(LOWER(LEFT(BO61&amp;"",2))="да",BO61=1),$E$13,$E$15))),IF(OR(AND($E$8="YES_NO",OR(LOWER(LEFT(AJ61&amp;"",2))="да",AJ61=1)),AND($E$8="THRESHOLD_GE",IF(ISNUMBER(AJ61),AJ61,0)&gt;=$E$11),AND($E$8="THRESHOLD_GT",IF(ISNUMBER(AJ61),AJ61,0)&gt;$E$11),AND($E$8="THRESHOLD_LE",IF(ISNUMBER(AJ61),AJ61,0)&lt;=$E$11),AND($E$8="THRESHOLD_LT",IF(ISNUMBER(AJ61),AJ61,0)&lt;$E$11),AND($E$8="CHANGE_PCT_GE",IF(IF(ISNUMBER(BO61),BO61,0)=0,IF(ISNUMBER(AJ61),AJ61,0)&gt;0,(IF(ISNUMBER(AJ61),AJ61,0)-IF(ISNUMBER(BO61),BO61,0))/ABS(IF(ISNUMBER(BO61),BO61,0))&gt;=$E$11)),AND($E$8="CHANGE_ABS_GE",ABS(IF(ISNUMBER(AJ61),AJ61,0)-IF(ISNUMBER(BO61),BO61,0))&gt;=$E$11),AND($E$8="COUNT_LT",IF(ISNUMBER(AJ61),AJ61,0)&lt;$E$11),AND($E$8="COUNT_LE",IF(ISNUMBER(AJ61),AJ61,0)&lt;=$E$11),AND($E$8="AND_YES",OR(LOWER(LEFT(AJ61&amp;"",2))="да",AJ61=1),OR(LOWER(LEFT(BO61&amp;"",2))="да",BO61=1)),AND($E$8="OR_YES",OR(OR(LOWER(LEFT(AJ61&amp;"",2))="да",AJ61=1),OR(LOWER(LEFT(BO61&amp;"",2))="да",BO61=1)))),$E$14,$E$15))))))))))</f>
        <v/>
      </c>
      <c r="F61" s="19" t="str">
        <f>IF($A61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61="#FIELD",AK61="",AND(OR($F$8="CHANGE_PCT_GE",$F$8="CHANGE_ABS_GE",$F$8="COUNT_FLAG_RULE",$F$8="AND_YES",$F$8="OR_YES"),OR(BP61="#FIELD",BP61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61)))),IF($F$18="LOW_MU",MAX(Настройки!$B$14,$F$16),IF($F$18="NEUTRAL",Настройки!$B$15,IF($F$18="IGNORE","IGNORE",IF(OR(AK61="#FIELD",BP61="#FIELD"),"Поле не найдено","Недостаточно данных")))),IF($F$8="SIGMOID_INC",MAX(Настройки!$B$14,$F$16+($F$17-$F$16)/(1+EXP(-$F$12*(IF(ISNUMBER(AK61),AK61,0)-$F$11)))),IF($F$8="SIGMOID_DEC",MAX(Настройки!$B$14,$F$16+($F$17-$F$16)/(1+EXP($F$12*(IF(ISNUMBER(AK61),AK61,0)-$F$11)))),IF($F$8="TOP_PERCENT",IF((COUNTIF(INDEX(Данные!$A$7:$CV$106,0,MATCH($F$9,Данные!$A$6:$CV$6,0)),"&gt;"&amp;IF(ISNUMBER(AK61),AK61,0))+COUNTIFS(INDEX(Данные!$A$7:$CV$106,0,MATCH($F$9,Данные!$A$6:$CV$6,0)),IF(ISNUMBER(AK61),AK61,0),Данные!$A$7:$A$106,"&lt;"&amp;$A61)+1)/COUNT(INDEX(Данные!$A$7:$CV$106,0,MATCH($F$9,Данные!$A$6:$CV$6,0)))&lt;=$F$11,$F$14,$F$15),IF($F$8="MANUAL_MU",MAX(Настройки!$B$14,MIN(1,IF(ISNUMBER(AK61),AK61,0))),IF($F$8="COUNT_FLAG_RULE",IF(IF(ISNUMBER(AK61),AK61,0)&lt;=$F$11,$F$14,IF(IF(ISNUMBER(AK61),AK61,0)&gt;=$F$12,$F$15,IF(OR(LOWER(LEFT(BP61&amp;"",2))="да",BP61=1),$F$13,$F$15))),IF(OR(AND($F$8="YES_NO",OR(LOWER(LEFT(AK61&amp;"",2))="да",AK61=1)),AND($F$8="THRESHOLD_GE",IF(ISNUMBER(AK61),AK61,0)&gt;=$F$11),AND($F$8="THRESHOLD_GT",IF(ISNUMBER(AK61),AK61,0)&gt;$F$11),AND($F$8="THRESHOLD_LE",IF(ISNUMBER(AK61),AK61,0)&lt;=$F$11),AND($F$8="THRESHOLD_LT",IF(ISNUMBER(AK61),AK61,0)&lt;$F$11),AND($F$8="CHANGE_PCT_GE",IF(IF(ISNUMBER(BP61),BP61,0)=0,IF(ISNUMBER(AK61),AK61,0)&gt;0,(IF(ISNUMBER(AK61),AK61,0)-IF(ISNUMBER(BP61),BP61,0))/ABS(IF(ISNUMBER(BP61),BP61,0))&gt;=$F$11)),AND($F$8="CHANGE_ABS_GE",ABS(IF(ISNUMBER(AK61),AK61,0)-IF(ISNUMBER(BP61),BP61,0))&gt;=$F$11),AND($F$8="COUNT_LT",IF(ISNUMBER(AK61),AK61,0)&lt;$F$11),AND($F$8="COUNT_LE",IF(ISNUMBER(AK61),AK61,0)&lt;=$F$11),AND($F$8="AND_YES",OR(LOWER(LEFT(AK61&amp;"",2))="да",AK61=1),OR(LOWER(LEFT(BP61&amp;"",2))="да",BP61=1)),AND($F$8="OR_YES",OR(OR(LOWER(LEFT(AK61&amp;"",2))="да",AK61=1),OR(LOWER(LEFT(BP61&amp;"",2))="да",BP61=1)))),$F$14,$F$15))))))))))</f>
        <v/>
      </c>
      <c r="G61" s="19" t="str">
        <f>IF($A61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61="#FIELD",AL61="",AND(OR($G$8="CHANGE_PCT_GE",$G$8="CHANGE_ABS_GE",$G$8="COUNT_FLAG_RULE",$G$8="AND_YES",$G$8="OR_YES"),OR(BQ61="#FIELD",BQ61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61)))),IF($G$18="LOW_MU",MAX(Настройки!$B$14,$G$16),IF($G$18="NEUTRAL",Настройки!$B$15,IF($G$18="IGNORE","IGNORE",IF(OR(AL61="#FIELD",BQ61="#FIELD"),"Поле не найдено","Недостаточно данных")))),IF($G$8="SIGMOID_INC",MAX(Настройки!$B$14,$G$16+($G$17-$G$16)/(1+EXP(-$G$12*(IF(ISNUMBER(AL61),AL61,0)-$G$11)))),IF($G$8="SIGMOID_DEC",MAX(Настройки!$B$14,$G$16+($G$17-$G$16)/(1+EXP($G$12*(IF(ISNUMBER(AL61),AL61,0)-$G$11)))),IF($G$8="TOP_PERCENT",IF((COUNTIF(INDEX(Данные!$A$7:$CV$106,0,MATCH($G$9,Данные!$A$6:$CV$6,0)),"&gt;"&amp;IF(ISNUMBER(AL61),AL61,0))+COUNTIFS(INDEX(Данные!$A$7:$CV$106,0,MATCH($G$9,Данные!$A$6:$CV$6,0)),IF(ISNUMBER(AL61),AL61,0),Данные!$A$7:$A$106,"&lt;"&amp;$A61)+1)/COUNT(INDEX(Данные!$A$7:$CV$106,0,MATCH($G$9,Данные!$A$6:$CV$6,0)))&lt;=$G$11,$G$14,$G$15),IF($G$8="MANUAL_MU",MAX(Настройки!$B$14,MIN(1,IF(ISNUMBER(AL61),AL61,0))),IF($G$8="COUNT_FLAG_RULE",IF(IF(ISNUMBER(AL61),AL61,0)&lt;=$G$11,$G$14,IF(IF(ISNUMBER(AL61),AL61,0)&gt;=$G$12,$G$15,IF(OR(LOWER(LEFT(BQ61&amp;"",2))="да",BQ61=1),$G$13,$G$15))),IF(OR(AND($G$8="YES_NO",OR(LOWER(LEFT(AL61&amp;"",2))="да",AL61=1)),AND($G$8="THRESHOLD_GE",IF(ISNUMBER(AL61),AL61,0)&gt;=$G$11),AND($G$8="THRESHOLD_GT",IF(ISNUMBER(AL61),AL61,0)&gt;$G$11),AND($G$8="THRESHOLD_LE",IF(ISNUMBER(AL61),AL61,0)&lt;=$G$11),AND($G$8="THRESHOLD_LT",IF(ISNUMBER(AL61),AL61,0)&lt;$G$11),AND($G$8="CHANGE_PCT_GE",IF(IF(ISNUMBER(BQ61),BQ61,0)=0,IF(ISNUMBER(AL61),AL61,0)&gt;0,(IF(ISNUMBER(AL61),AL61,0)-IF(ISNUMBER(BQ61),BQ61,0))/ABS(IF(ISNUMBER(BQ61),BQ61,0))&gt;=$G$11)),AND($G$8="CHANGE_ABS_GE",ABS(IF(ISNUMBER(AL61),AL61,0)-IF(ISNUMBER(BQ61),BQ61,0))&gt;=$G$11),AND($G$8="COUNT_LT",IF(ISNUMBER(AL61),AL61,0)&lt;$G$11),AND($G$8="COUNT_LE",IF(ISNUMBER(AL61),AL61,0)&lt;=$G$11),AND($G$8="AND_YES",OR(LOWER(LEFT(AL61&amp;"",2))="да",AL61=1),OR(LOWER(LEFT(BQ61&amp;"",2))="да",BQ61=1)),AND($G$8="OR_YES",OR(OR(LOWER(LEFT(AL61&amp;"",2))="да",AL61=1),OR(LOWER(LEFT(BQ61&amp;"",2))="да",BQ61=1)))),$G$14,$G$15))))))))))</f>
        <v/>
      </c>
      <c r="H61" s="19" t="str">
        <f>IF($A61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61="#FIELD",AM61="",AND(OR($H$8="CHANGE_PCT_GE",$H$8="CHANGE_ABS_GE",$H$8="COUNT_FLAG_RULE",$H$8="AND_YES",$H$8="OR_YES"),OR(BR61="#FIELD",BR61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61)))),IF($H$18="LOW_MU",MAX(Настройки!$B$14,$H$16),IF($H$18="NEUTRAL",Настройки!$B$15,IF($H$18="IGNORE","IGNORE",IF(OR(AM61="#FIELD",BR61="#FIELD"),"Поле не найдено","Недостаточно данных")))),IF($H$8="SIGMOID_INC",MAX(Настройки!$B$14,$H$16+($H$17-$H$16)/(1+EXP(-$H$12*(IF(ISNUMBER(AM61),AM61,0)-$H$11)))),IF($H$8="SIGMOID_DEC",MAX(Настройки!$B$14,$H$16+($H$17-$H$16)/(1+EXP($H$12*(IF(ISNUMBER(AM61),AM61,0)-$H$11)))),IF($H$8="TOP_PERCENT",IF((COUNTIF(INDEX(Данные!$A$7:$CV$106,0,MATCH($H$9,Данные!$A$6:$CV$6,0)),"&gt;"&amp;IF(ISNUMBER(AM61),AM61,0))+COUNTIFS(INDEX(Данные!$A$7:$CV$106,0,MATCH($H$9,Данные!$A$6:$CV$6,0)),IF(ISNUMBER(AM61),AM61,0),Данные!$A$7:$A$106,"&lt;"&amp;$A61)+1)/COUNT(INDEX(Данные!$A$7:$CV$106,0,MATCH($H$9,Данные!$A$6:$CV$6,0)))&lt;=$H$11,$H$14,$H$15),IF($H$8="MANUAL_MU",MAX(Настройки!$B$14,MIN(1,IF(ISNUMBER(AM61),AM61,0))),IF($H$8="COUNT_FLAG_RULE",IF(IF(ISNUMBER(AM61),AM61,0)&lt;=$H$11,$H$14,IF(IF(ISNUMBER(AM61),AM61,0)&gt;=$H$12,$H$15,IF(OR(LOWER(LEFT(BR61&amp;"",2))="да",BR61=1),$H$13,$H$15))),IF(OR(AND($H$8="YES_NO",OR(LOWER(LEFT(AM61&amp;"",2))="да",AM61=1)),AND($H$8="THRESHOLD_GE",IF(ISNUMBER(AM61),AM61,0)&gt;=$H$11),AND($H$8="THRESHOLD_GT",IF(ISNUMBER(AM61),AM61,0)&gt;$H$11),AND($H$8="THRESHOLD_LE",IF(ISNUMBER(AM61),AM61,0)&lt;=$H$11),AND($H$8="THRESHOLD_LT",IF(ISNUMBER(AM61),AM61,0)&lt;$H$11),AND($H$8="CHANGE_PCT_GE",IF(IF(ISNUMBER(BR61),BR61,0)=0,IF(ISNUMBER(AM61),AM61,0)&gt;0,(IF(ISNUMBER(AM61),AM61,0)-IF(ISNUMBER(BR61),BR61,0))/ABS(IF(ISNUMBER(BR61),BR61,0))&gt;=$H$11)),AND($H$8="CHANGE_ABS_GE",ABS(IF(ISNUMBER(AM61),AM61,0)-IF(ISNUMBER(BR61),BR61,0))&gt;=$H$11),AND($H$8="COUNT_LT",IF(ISNUMBER(AM61),AM61,0)&lt;$H$11),AND($H$8="COUNT_LE",IF(ISNUMBER(AM61),AM61,0)&lt;=$H$11),AND($H$8="AND_YES",OR(LOWER(LEFT(AM61&amp;"",2))="да",AM61=1),OR(LOWER(LEFT(BR61&amp;"",2))="да",BR61=1)),AND($H$8="OR_YES",OR(OR(LOWER(LEFT(AM61&amp;"",2))="да",AM61=1),OR(LOWER(LEFT(BR61&amp;"",2))="да",BR61=1)))),$H$14,$H$15))))))))))</f>
        <v/>
      </c>
      <c r="I61" s="19" t="str">
        <f>IF($A61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61="#FIELD",AN61="",AND(OR($I$8="CHANGE_PCT_GE",$I$8="CHANGE_ABS_GE",$I$8="COUNT_FLAG_RULE",$I$8="AND_YES",$I$8="OR_YES"),OR(BS61="#FIELD",BS61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61)))),IF($I$18="LOW_MU",MAX(Настройки!$B$14,$I$16),IF($I$18="NEUTRAL",Настройки!$B$15,IF($I$18="IGNORE","IGNORE",IF(OR(AN61="#FIELD",BS61="#FIELD"),"Поле не найдено","Недостаточно данных")))),IF($I$8="SIGMOID_INC",MAX(Настройки!$B$14,$I$16+($I$17-$I$16)/(1+EXP(-$I$12*(IF(ISNUMBER(AN61),AN61,0)-$I$11)))),IF($I$8="SIGMOID_DEC",MAX(Настройки!$B$14,$I$16+($I$17-$I$16)/(1+EXP($I$12*(IF(ISNUMBER(AN61),AN61,0)-$I$11)))),IF($I$8="TOP_PERCENT",IF((COUNTIF(INDEX(Данные!$A$7:$CV$106,0,MATCH($I$9,Данные!$A$6:$CV$6,0)),"&gt;"&amp;IF(ISNUMBER(AN61),AN61,0))+COUNTIFS(INDEX(Данные!$A$7:$CV$106,0,MATCH($I$9,Данные!$A$6:$CV$6,0)),IF(ISNUMBER(AN61),AN61,0),Данные!$A$7:$A$106,"&lt;"&amp;$A61)+1)/COUNT(INDEX(Данные!$A$7:$CV$106,0,MATCH($I$9,Данные!$A$6:$CV$6,0)))&lt;=$I$11,$I$14,$I$15),IF($I$8="MANUAL_MU",MAX(Настройки!$B$14,MIN(1,IF(ISNUMBER(AN61),AN61,0))),IF($I$8="COUNT_FLAG_RULE",IF(IF(ISNUMBER(AN61),AN61,0)&lt;=$I$11,$I$14,IF(IF(ISNUMBER(AN61),AN61,0)&gt;=$I$12,$I$15,IF(OR(LOWER(LEFT(BS61&amp;"",2))="да",BS61=1),$I$13,$I$15))),IF(OR(AND($I$8="YES_NO",OR(LOWER(LEFT(AN61&amp;"",2))="да",AN61=1)),AND($I$8="THRESHOLD_GE",IF(ISNUMBER(AN61),AN61,0)&gt;=$I$11),AND($I$8="THRESHOLD_GT",IF(ISNUMBER(AN61),AN61,0)&gt;$I$11),AND($I$8="THRESHOLD_LE",IF(ISNUMBER(AN61),AN61,0)&lt;=$I$11),AND($I$8="THRESHOLD_LT",IF(ISNUMBER(AN61),AN61,0)&lt;$I$11),AND($I$8="CHANGE_PCT_GE",IF(IF(ISNUMBER(BS61),BS61,0)=0,IF(ISNUMBER(AN61),AN61,0)&gt;0,(IF(ISNUMBER(AN61),AN61,0)-IF(ISNUMBER(BS61),BS61,0))/ABS(IF(ISNUMBER(BS61),BS61,0))&gt;=$I$11)),AND($I$8="CHANGE_ABS_GE",ABS(IF(ISNUMBER(AN61),AN61,0)-IF(ISNUMBER(BS61),BS61,0))&gt;=$I$11),AND($I$8="COUNT_LT",IF(ISNUMBER(AN61),AN61,0)&lt;$I$11),AND($I$8="COUNT_LE",IF(ISNUMBER(AN61),AN61,0)&lt;=$I$11),AND($I$8="AND_YES",OR(LOWER(LEFT(AN61&amp;"",2))="да",AN61=1),OR(LOWER(LEFT(BS61&amp;"",2))="да",BS61=1)),AND($I$8="OR_YES",OR(OR(LOWER(LEFT(AN61&amp;"",2))="да",AN61=1),OR(LOWER(LEFT(BS61&amp;"",2))="да",BS61=1)))),$I$14,$I$15))))))))))</f>
        <v/>
      </c>
      <c r="J61" s="19" t="str">
        <f>IF($A61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61="#FIELD",AO61="",AND(OR($J$8="CHANGE_PCT_GE",$J$8="CHANGE_ABS_GE",$J$8="COUNT_FLAG_RULE",$J$8="AND_YES",$J$8="OR_YES"),OR(BT61="#FIELD",BT61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61)))),IF($J$18="LOW_MU",MAX(Настройки!$B$14,$J$16),IF($J$18="NEUTRAL",Настройки!$B$15,IF($J$18="IGNORE","IGNORE",IF(OR(AO61="#FIELD",BT61="#FIELD"),"Поле не найдено","Недостаточно данных")))),IF($J$8="SIGMOID_INC",MAX(Настройки!$B$14,$J$16+($J$17-$J$16)/(1+EXP(-$J$12*(IF(ISNUMBER(AO61),AO61,0)-$J$11)))),IF($J$8="SIGMOID_DEC",MAX(Настройки!$B$14,$J$16+($J$17-$J$16)/(1+EXP($J$12*(IF(ISNUMBER(AO61),AO61,0)-$J$11)))),IF($J$8="TOP_PERCENT",IF((COUNTIF(INDEX(Данные!$A$7:$CV$106,0,MATCH($J$9,Данные!$A$6:$CV$6,0)),"&gt;"&amp;IF(ISNUMBER(AO61),AO61,0))+COUNTIFS(INDEX(Данные!$A$7:$CV$106,0,MATCH($J$9,Данные!$A$6:$CV$6,0)),IF(ISNUMBER(AO61),AO61,0),Данные!$A$7:$A$106,"&lt;"&amp;$A61)+1)/COUNT(INDEX(Данные!$A$7:$CV$106,0,MATCH($J$9,Данные!$A$6:$CV$6,0)))&lt;=$J$11,$J$14,$J$15),IF($J$8="MANUAL_MU",MAX(Настройки!$B$14,MIN(1,IF(ISNUMBER(AO61),AO61,0))),IF($J$8="COUNT_FLAG_RULE",IF(IF(ISNUMBER(AO61),AO61,0)&lt;=$J$11,$J$14,IF(IF(ISNUMBER(AO61),AO61,0)&gt;=$J$12,$J$15,IF(OR(LOWER(LEFT(BT61&amp;"",2))="да",BT61=1),$J$13,$J$15))),IF(OR(AND($J$8="YES_NO",OR(LOWER(LEFT(AO61&amp;"",2))="да",AO61=1)),AND($J$8="THRESHOLD_GE",IF(ISNUMBER(AO61),AO61,0)&gt;=$J$11),AND($J$8="THRESHOLD_GT",IF(ISNUMBER(AO61),AO61,0)&gt;$J$11),AND($J$8="THRESHOLD_LE",IF(ISNUMBER(AO61),AO61,0)&lt;=$J$11),AND($J$8="THRESHOLD_LT",IF(ISNUMBER(AO61),AO61,0)&lt;$J$11),AND($J$8="CHANGE_PCT_GE",IF(IF(ISNUMBER(BT61),BT61,0)=0,IF(ISNUMBER(AO61),AO61,0)&gt;0,(IF(ISNUMBER(AO61),AO61,0)-IF(ISNUMBER(BT61),BT61,0))/ABS(IF(ISNUMBER(BT61),BT61,0))&gt;=$J$11)),AND($J$8="CHANGE_ABS_GE",ABS(IF(ISNUMBER(AO61),AO61,0)-IF(ISNUMBER(BT61),BT61,0))&gt;=$J$11),AND($J$8="COUNT_LT",IF(ISNUMBER(AO61),AO61,0)&lt;$J$11),AND($J$8="COUNT_LE",IF(ISNUMBER(AO61),AO61,0)&lt;=$J$11),AND($J$8="AND_YES",OR(LOWER(LEFT(AO61&amp;"",2))="да",AO61=1),OR(LOWER(LEFT(BT61&amp;"",2))="да",BT61=1)),AND($J$8="OR_YES",OR(OR(LOWER(LEFT(AO61&amp;"",2))="да",AO61=1),OR(LOWER(LEFT(BT61&amp;"",2))="да",BT61=1)))),$J$14,$J$15))))))))))</f>
        <v/>
      </c>
      <c r="K61" s="19" t="str">
        <f>IF($A61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61="#FIELD",AP61="",AND(OR($K$8="CHANGE_PCT_GE",$K$8="CHANGE_ABS_GE",$K$8="COUNT_FLAG_RULE",$K$8="AND_YES",$K$8="OR_YES"),OR(BU61="#FIELD",BU61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61)))),IF($K$18="LOW_MU",MAX(Настройки!$B$14,$K$16),IF($K$18="NEUTRAL",Настройки!$B$15,IF($K$18="IGNORE","IGNORE",IF(OR(AP61="#FIELD",BU61="#FIELD"),"Поле не найдено","Недостаточно данных")))),IF($K$8="SIGMOID_INC",MAX(Настройки!$B$14,$K$16+($K$17-$K$16)/(1+EXP(-$K$12*(IF(ISNUMBER(AP61),AP61,0)-$K$11)))),IF($K$8="SIGMOID_DEC",MAX(Настройки!$B$14,$K$16+($K$17-$K$16)/(1+EXP($K$12*(IF(ISNUMBER(AP61),AP61,0)-$K$11)))),IF($K$8="TOP_PERCENT",IF((COUNTIF(INDEX(Данные!$A$7:$CV$106,0,MATCH($K$9,Данные!$A$6:$CV$6,0)),"&gt;"&amp;IF(ISNUMBER(AP61),AP61,0))+COUNTIFS(INDEX(Данные!$A$7:$CV$106,0,MATCH($K$9,Данные!$A$6:$CV$6,0)),IF(ISNUMBER(AP61),AP61,0),Данные!$A$7:$A$106,"&lt;"&amp;$A61)+1)/COUNT(INDEX(Данные!$A$7:$CV$106,0,MATCH($K$9,Данные!$A$6:$CV$6,0)))&lt;=$K$11,$K$14,$K$15),IF($K$8="MANUAL_MU",MAX(Настройки!$B$14,MIN(1,IF(ISNUMBER(AP61),AP61,0))),IF($K$8="COUNT_FLAG_RULE",IF(IF(ISNUMBER(AP61),AP61,0)&lt;=$K$11,$K$14,IF(IF(ISNUMBER(AP61),AP61,0)&gt;=$K$12,$K$15,IF(OR(LOWER(LEFT(BU61&amp;"",2))="да",BU61=1),$K$13,$K$15))),IF(OR(AND($K$8="YES_NO",OR(LOWER(LEFT(AP61&amp;"",2))="да",AP61=1)),AND($K$8="THRESHOLD_GE",IF(ISNUMBER(AP61),AP61,0)&gt;=$K$11),AND($K$8="THRESHOLD_GT",IF(ISNUMBER(AP61),AP61,0)&gt;$K$11),AND($K$8="THRESHOLD_LE",IF(ISNUMBER(AP61),AP61,0)&lt;=$K$11),AND($K$8="THRESHOLD_LT",IF(ISNUMBER(AP61),AP61,0)&lt;$K$11),AND($K$8="CHANGE_PCT_GE",IF(IF(ISNUMBER(BU61),BU61,0)=0,IF(ISNUMBER(AP61),AP61,0)&gt;0,(IF(ISNUMBER(AP61),AP61,0)-IF(ISNUMBER(BU61),BU61,0))/ABS(IF(ISNUMBER(BU61),BU61,0))&gt;=$K$11)),AND($K$8="CHANGE_ABS_GE",ABS(IF(ISNUMBER(AP61),AP61,0)-IF(ISNUMBER(BU61),BU61,0))&gt;=$K$11),AND($K$8="COUNT_LT",IF(ISNUMBER(AP61),AP61,0)&lt;$K$11),AND($K$8="COUNT_LE",IF(ISNUMBER(AP61),AP61,0)&lt;=$K$11),AND($K$8="AND_YES",OR(LOWER(LEFT(AP61&amp;"",2))="да",AP61=1),OR(LOWER(LEFT(BU61&amp;"",2))="да",BU61=1)),AND($K$8="OR_YES",OR(OR(LOWER(LEFT(AP61&amp;"",2))="да",AP61=1),OR(LOWER(LEFT(BU61&amp;"",2))="да",BU61=1)))),$K$14,$K$15))))))))))</f>
        <v/>
      </c>
      <c r="L61" s="19" t="str">
        <f>IF($A61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61="#FIELD",AQ61="",AND(OR($L$8="CHANGE_PCT_GE",$L$8="CHANGE_ABS_GE",$L$8="COUNT_FLAG_RULE",$L$8="AND_YES",$L$8="OR_YES"),OR(BV61="#FIELD",BV61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61)))),IF($L$18="LOW_MU",MAX(Настройки!$B$14,$L$16),IF($L$18="NEUTRAL",Настройки!$B$15,IF($L$18="IGNORE","IGNORE",IF(OR(AQ61="#FIELD",BV61="#FIELD"),"Поле не найдено","Недостаточно данных")))),IF($L$8="SIGMOID_INC",MAX(Настройки!$B$14,$L$16+($L$17-$L$16)/(1+EXP(-$L$12*(IF(ISNUMBER(AQ61),AQ61,0)-$L$11)))),IF($L$8="SIGMOID_DEC",MAX(Настройки!$B$14,$L$16+($L$17-$L$16)/(1+EXP($L$12*(IF(ISNUMBER(AQ61),AQ61,0)-$L$11)))),IF($L$8="TOP_PERCENT",IF((COUNTIF(INDEX(Данные!$A$7:$CV$106,0,MATCH($L$9,Данные!$A$6:$CV$6,0)),"&gt;"&amp;IF(ISNUMBER(AQ61),AQ61,0))+COUNTIFS(INDEX(Данные!$A$7:$CV$106,0,MATCH($L$9,Данные!$A$6:$CV$6,0)),IF(ISNUMBER(AQ61),AQ61,0),Данные!$A$7:$A$106,"&lt;"&amp;$A61)+1)/COUNT(INDEX(Данные!$A$7:$CV$106,0,MATCH($L$9,Данные!$A$6:$CV$6,0)))&lt;=$L$11,$L$14,$L$15),IF($L$8="MANUAL_MU",MAX(Настройки!$B$14,MIN(1,IF(ISNUMBER(AQ61),AQ61,0))),IF($L$8="COUNT_FLAG_RULE",IF(IF(ISNUMBER(AQ61),AQ61,0)&lt;=$L$11,$L$14,IF(IF(ISNUMBER(AQ61),AQ61,0)&gt;=$L$12,$L$15,IF(OR(LOWER(LEFT(BV61&amp;"",2))="да",BV61=1),$L$13,$L$15))),IF(OR(AND($L$8="YES_NO",OR(LOWER(LEFT(AQ61&amp;"",2))="да",AQ61=1)),AND($L$8="THRESHOLD_GE",IF(ISNUMBER(AQ61),AQ61,0)&gt;=$L$11),AND($L$8="THRESHOLD_GT",IF(ISNUMBER(AQ61),AQ61,0)&gt;$L$11),AND($L$8="THRESHOLD_LE",IF(ISNUMBER(AQ61),AQ61,0)&lt;=$L$11),AND($L$8="THRESHOLD_LT",IF(ISNUMBER(AQ61),AQ61,0)&lt;$L$11),AND($L$8="CHANGE_PCT_GE",IF(IF(ISNUMBER(BV61),BV61,0)=0,IF(ISNUMBER(AQ61),AQ61,0)&gt;0,(IF(ISNUMBER(AQ61),AQ61,0)-IF(ISNUMBER(BV61),BV61,0))/ABS(IF(ISNUMBER(BV61),BV61,0))&gt;=$L$11)),AND($L$8="CHANGE_ABS_GE",ABS(IF(ISNUMBER(AQ61),AQ61,0)-IF(ISNUMBER(BV61),BV61,0))&gt;=$L$11),AND($L$8="COUNT_LT",IF(ISNUMBER(AQ61),AQ61,0)&lt;$L$11),AND($L$8="COUNT_LE",IF(ISNUMBER(AQ61),AQ61,0)&lt;=$L$11),AND($L$8="AND_YES",OR(LOWER(LEFT(AQ61&amp;"",2))="да",AQ61=1),OR(LOWER(LEFT(BV61&amp;"",2))="да",BV61=1)),AND($L$8="OR_YES",OR(OR(LOWER(LEFT(AQ61&amp;"",2))="да",AQ61=1),OR(LOWER(LEFT(BV61&amp;"",2))="да",BV61=1)))),$L$14,$L$15))))))))))</f>
        <v/>
      </c>
      <c r="M61" s="19" t="str">
        <f>IF($A61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61="#FIELD",AR61="",AND(OR($M$8="CHANGE_PCT_GE",$M$8="CHANGE_ABS_GE",$M$8="COUNT_FLAG_RULE",$M$8="AND_YES",$M$8="OR_YES"),OR(BW61="#FIELD",BW61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61)))),IF($M$18="LOW_MU",MAX(Настройки!$B$14,$M$16),IF($M$18="NEUTRAL",Настройки!$B$15,IF($M$18="IGNORE","IGNORE",IF(OR(AR61="#FIELD",BW61="#FIELD"),"Поле не найдено","Недостаточно данных")))),IF($M$8="SIGMOID_INC",MAX(Настройки!$B$14,$M$16+($M$17-$M$16)/(1+EXP(-$M$12*(IF(ISNUMBER(AR61),AR61,0)-$M$11)))),IF($M$8="SIGMOID_DEC",MAX(Настройки!$B$14,$M$16+($M$17-$M$16)/(1+EXP($M$12*(IF(ISNUMBER(AR61),AR61,0)-$M$11)))),IF($M$8="TOP_PERCENT",IF((COUNTIF(INDEX(Данные!$A$7:$CV$106,0,MATCH($M$9,Данные!$A$6:$CV$6,0)),"&gt;"&amp;IF(ISNUMBER(AR61),AR61,0))+COUNTIFS(INDEX(Данные!$A$7:$CV$106,0,MATCH($M$9,Данные!$A$6:$CV$6,0)),IF(ISNUMBER(AR61),AR61,0),Данные!$A$7:$A$106,"&lt;"&amp;$A61)+1)/COUNT(INDEX(Данные!$A$7:$CV$106,0,MATCH($M$9,Данные!$A$6:$CV$6,0)))&lt;=$M$11,$M$14,$M$15),IF($M$8="MANUAL_MU",MAX(Настройки!$B$14,MIN(1,IF(ISNUMBER(AR61),AR61,0))),IF($M$8="COUNT_FLAG_RULE",IF(IF(ISNUMBER(AR61),AR61,0)&lt;=$M$11,$M$14,IF(IF(ISNUMBER(AR61),AR61,0)&gt;=$M$12,$M$15,IF(OR(LOWER(LEFT(BW61&amp;"",2))="да",BW61=1),$M$13,$M$15))),IF(OR(AND($M$8="YES_NO",OR(LOWER(LEFT(AR61&amp;"",2))="да",AR61=1)),AND($M$8="THRESHOLD_GE",IF(ISNUMBER(AR61),AR61,0)&gt;=$M$11),AND($M$8="THRESHOLD_GT",IF(ISNUMBER(AR61),AR61,0)&gt;$M$11),AND($M$8="THRESHOLD_LE",IF(ISNUMBER(AR61),AR61,0)&lt;=$M$11),AND($M$8="THRESHOLD_LT",IF(ISNUMBER(AR61),AR61,0)&lt;$M$11),AND($M$8="CHANGE_PCT_GE",IF(IF(ISNUMBER(BW61),BW61,0)=0,IF(ISNUMBER(AR61),AR61,0)&gt;0,(IF(ISNUMBER(AR61),AR61,0)-IF(ISNUMBER(BW61),BW61,0))/ABS(IF(ISNUMBER(BW61),BW61,0))&gt;=$M$11)),AND($M$8="CHANGE_ABS_GE",ABS(IF(ISNUMBER(AR61),AR61,0)-IF(ISNUMBER(BW61),BW61,0))&gt;=$M$11),AND($M$8="COUNT_LT",IF(ISNUMBER(AR61),AR61,0)&lt;$M$11),AND($M$8="COUNT_LE",IF(ISNUMBER(AR61),AR61,0)&lt;=$M$11),AND($M$8="AND_YES",OR(LOWER(LEFT(AR61&amp;"",2))="да",AR61=1),OR(LOWER(LEFT(BW61&amp;"",2))="да",BW61=1)),AND($M$8="OR_YES",OR(OR(LOWER(LEFT(AR61&amp;"",2))="да",AR61=1),OR(LOWER(LEFT(BW61&amp;"",2))="да",BW61=1)))),$M$14,$M$15))))))))))</f>
        <v/>
      </c>
      <c r="N61" s="19" t="str">
        <f>IF($A61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61="#FIELD",AS61="",AND(OR($N$8="CHANGE_PCT_GE",$N$8="CHANGE_ABS_GE",$N$8="COUNT_FLAG_RULE",$N$8="AND_YES",$N$8="OR_YES"),OR(BX61="#FIELD",BX61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61)))),IF($N$18="LOW_MU",MAX(Настройки!$B$14,$N$16),IF($N$18="NEUTRAL",Настройки!$B$15,IF($N$18="IGNORE","IGNORE",IF(OR(AS61="#FIELD",BX61="#FIELD"),"Поле не найдено","Недостаточно данных")))),IF($N$8="SIGMOID_INC",MAX(Настройки!$B$14,$N$16+($N$17-$N$16)/(1+EXP(-$N$12*(IF(ISNUMBER(AS61),AS61,0)-$N$11)))),IF($N$8="SIGMOID_DEC",MAX(Настройки!$B$14,$N$16+($N$17-$N$16)/(1+EXP($N$12*(IF(ISNUMBER(AS61),AS61,0)-$N$11)))),IF($N$8="TOP_PERCENT",IF((COUNTIF(INDEX(Данные!$A$7:$CV$106,0,MATCH($N$9,Данные!$A$6:$CV$6,0)),"&gt;"&amp;IF(ISNUMBER(AS61),AS61,0))+COUNTIFS(INDEX(Данные!$A$7:$CV$106,0,MATCH($N$9,Данные!$A$6:$CV$6,0)),IF(ISNUMBER(AS61),AS61,0),Данные!$A$7:$A$106,"&lt;"&amp;$A61)+1)/COUNT(INDEX(Данные!$A$7:$CV$106,0,MATCH($N$9,Данные!$A$6:$CV$6,0)))&lt;=$N$11,$N$14,$N$15),IF($N$8="MANUAL_MU",MAX(Настройки!$B$14,MIN(1,IF(ISNUMBER(AS61),AS61,0))),IF($N$8="COUNT_FLAG_RULE",IF(IF(ISNUMBER(AS61),AS61,0)&lt;=$N$11,$N$14,IF(IF(ISNUMBER(AS61),AS61,0)&gt;=$N$12,$N$15,IF(OR(LOWER(LEFT(BX61&amp;"",2))="да",BX61=1),$N$13,$N$15))),IF(OR(AND($N$8="YES_NO",OR(LOWER(LEFT(AS61&amp;"",2))="да",AS61=1)),AND($N$8="THRESHOLD_GE",IF(ISNUMBER(AS61),AS61,0)&gt;=$N$11),AND($N$8="THRESHOLD_GT",IF(ISNUMBER(AS61),AS61,0)&gt;$N$11),AND($N$8="THRESHOLD_LE",IF(ISNUMBER(AS61),AS61,0)&lt;=$N$11),AND($N$8="THRESHOLD_LT",IF(ISNUMBER(AS61),AS61,0)&lt;$N$11),AND($N$8="CHANGE_PCT_GE",IF(IF(ISNUMBER(BX61),BX61,0)=0,IF(ISNUMBER(AS61),AS61,0)&gt;0,(IF(ISNUMBER(AS61),AS61,0)-IF(ISNUMBER(BX61),BX61,0))/ABS(IF(ISNUMBER(BX61),BX61,0))&gt;=$N$11)),AND($N$8="CHANGE_ABS_GE",ABS(IF(ISNUMBER(AS61),AS61,0)-IF(ISNUMBER(BX61),BX61,0))&gt;=$N$11),AND($N$8="COUNT_LT",IF(ISNUMBER(AS61),AS61,0)&lt;$N$11),AND($N$8="COUNT_LE",IF(ISNUMBER(AS61),AS61,0)&lt;=$N$11),AND($N$8="AND_YES",OR(LOWER(LEFT(AS61&amp;"",2))="да",AS61=1),OR(LOWER(LEFT(BX61&amp;"",2))="да",BX61=1)),AND($N$8="OR_YES",OR(OR(LOWER(LEFT(AS61&amp;"",2))="да",AS61=1),OR(LOWER(LEFT(BX61&amp;"",2))="да",BX61=1)))),$N$14,$N$15))))))))))</f>
        <v/>
      </c>
      <c r="O61" s="19" t="str">
        <f>IF($A61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61="#FIELD",AT61="",AND(OR($O$8="CHANGE_PCT_GE",$O$8="CHANGE_ABS_GE",$O$8="COUNT_FLAG_RULE",$O$8="AND_YES",$O$8="OR_YES"),OR(BY61="#FIELD",BY61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61)))),IF($O$18="LOW_MU",MAX(Настройки!$B$14,$O$16),IF($O$18="NEUTRAL",Настройки!$B$15,IF($O$18="IGNORE","IGNORE",IF(OR(AT61="#FIELD",BY61="#FIELD"),"Поле не найдено","Недостаточно данных")))),IF($O$8="SIGMOID_INC",MAX(Настройки!$B$14,$O$16+($O$17-$O$16)/(1+EXP(-$O$12*(IF(ISNUMBER(AT61),AT61,0)-$O$11)))),IF($O$8="SIGMOID_DEC",MAX(Настройки!$B$14,$O$16+($O$17-$O$16)/(1+EXP($O$12*(IF(ISNUMBER(AT61),AT61,0)-$O$11)))),IF($O$8="TOP_PERCENT",IF((COUNTIF(INDEX(Данные!$A$7:$CV$106,0,MATCH($O$9,Данные!$A$6:$CV$6,0)),"&gt;"&amp;IF(ISNUMBER(AT61),AT61,0))+COUNTIFS(INDEX(Данные!$A$7:$CV$106,0,MATCH($O$9,Данные!$A$6:$CV$6,0)),IF(ISNUMBER(AT61),AT61,0),Данные!$A$7:$A$106,"&lt;"&amp;$A61)+1)/COUNT(INDEX(Данные!$A$7:$CV$106,0,MATCH($O$9,Данные!$A$6:$CV$6,0)))&lt;=$O$11,$O$14,$O$15),IF($O$8="MANUAL_MU",MAX(Настройки!$B$14,MIN(1,IF(ISNUMBER(AT61),AT61,0))),IF($O$8="COUNT_FLAG_RULE",IF(IF(ISNUMBER(AT61),AT61,0)&lt;=$O$11,$O$14,IF(IF(ISNUMBER(AT61),AT61,0)&gt;=$O$12,$O$15,IF(OR(LOWER(LEFT(BY61&amp;"",2))="да",BY61=1),$O$13,$O$15))),IF(OR(AND($O$8="YES_NO",OR(LOWER(LEFT(AT61&amp;"",2))="да",AT61=1)),AND($O$8="THRESHOLD_GE",IF(ISNUMBER(AT61),AT61,0)&gt;=$O$11),AND($O$8="THRESHOLD_GT",IF(ISNUMBER(AT61),AT61,0)&gt;$O$11),AND($O$8="THRESHOLD_LE",IF(ISNUMBER(AT61),AT61,0)&lt;=$O$11),AND($O$8="THRESHOLD_LT",IF(ISNUMBER(AT61),AT61,0)&lt;$O$11),AND($O$8="CHANGE_PCT_GE",IF(IF(ISNUMBER(BY61),BY61,0)=0,IF(ISNUMBER(AT61),AT61,0)&gt;0,(IF(ISNUMBER(AT61),AT61,0)-IF(ISNUMBER(BY61),BY61,0))/ABS(IF(ISNUMBER(BY61),BY61,0))&gt;=$O$11)),AND($O$8="CHANGE_ABS_GE",ABS(IF(ISNUMBER(AT61),AT61,0)-IF(ISNUMBER(BY61),BY61,0))&gt;=$O$11),AND($O$8="COUNT_LT",IF(ISNUMBER(AT61),AT61,0)&lt;$O$11),AND($O$8="COUNT_LE",IF(ISNUMBER(AT61),AT61,0)&lt;=$O$11),AND($O$8="AND_YES",OR(LOWER(LEFT(AT61&amp;"",2))="да",AT61=1),OR(LOWER(LEFT(BY61&amp;"",2))="да",BY61=1)),AND($O$8="OR_YES",OR(OR(LOWER(LEFT(AT61&amp;"",2))="да",AT61=1),OR(LOWER(LEFT(BY61&amp;"",2))="да",BY61=1)))),$O$14,$O$15))))))))))</f>
        <v/>
      </c>
      <c r="P61" s="19" t="str">
        <f>IF($A61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61="#FIELD",AU61="",AND(OR($P$8="CHANGE_PCT_GE",$P$8="CHANGE_ABS_GE",$P$8="COUNT_FLAG_RULE",$P$8="AND_YES",$P$8="OR_YES"),OR(BZ61="#FIELD",BZ61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61)))),IF($P$18="LOW_MU",MAX(Настройки!$B$14,$P$16),IF($P$18="NEUTRAL",Настройки!$B$15,IF($P$18="IGNORE","IGNORE",IF(OR(AU61="#FIELD",BZ61="#FIELD"),"Поле не найдено","Недостаточно данных")))),IF($P$8="SIGMOID_INC",MAX(Настройки!$B$14,$P$16+($P$17-$P$16)/(1+EXP(-$P$12*(IF(ISNUMBER(AU61),AU61,0)-$P$11)))),IF($P$8="SIGMOID_DEC",MAX(Настройки!$B$14,$P$16+($P$17-$P$16)/(1+EXP($P$12*(IF(ISNUMBER(AU61),AU61,0)-$P$11)))),IF($P$8="TOP_PERCENT",IF((COUNTIF(INDEX(Данные!$A$7:$CV$106,0,MATCH($P$9,Данные!$A$6:$CV$6,0)),"&gt;"&amp;IF(ISNUMBER(AU61),AU61,0))+COUNTIFS(INDEX(Данные!$A$7:$CV$106,0,MATCH($P$9,Данные!$A$6:$CV$6,0)),IF(ISNUMBER(AU61),AU61,0),Данные!$A$7:$A$106,"&lt;"&amp;$A61)+1)/COUNT(INDEX(Данные!$A$7:$CV$106,0,MATCH($P$9,Данные!$A$6:$CV$6,0)))&lt;=$P$11,$P$14,$P$15),IF($P$8="MANUAL_MU",MAX(Настройки!$B$14,MIN(1,IF(ISNUMBER(AU61),AU61,0))),IF($P$8="COUNT_FLAG_RULE",IF(IF(ISNUMBER(AU61),AU61,0)&lt;=$P$11,$P$14,IF(IF(ISNUMBER(AU61),AU61,0)&gt;=$P$12,$P$15,IF(OR(LOWER(LEFT(BZ61&amp;"",2))="да",BZ61=1),$P$13,$P$15))),IF(OR(AND($P$8="YES_NO",OR(LOWER(LEFT(AU61&amp;"",2))="да",AU61=1)),AND($P$8="THRESHOLD_GE",IF(ISNUMBER(AU61),AU61,0)&gt;=$P$11),AND($P$8="THRESHOLD_GT",IF(ISNUMBER(AU61),AU61,0)&gt;$P$11),AND($P$8="THRESHOLD_LE",IF(ISNUMBER(AU61),AU61,0)&lt;=$P$11),AND($P$8="THRESHOLD_LT",IF(ISNUMBER(AU61),AU61,0)&lt;$P$11),AND($P$8="CHANGE_PCT_GE",IF(IF(ISNUMBER(BZ61),BZ61,0)=0,IF(ISNUMBER(AU61),AU61,0)&gt;0,(IF(ISNUMBER(AU61),AU61,0)-IF(ISNUMBER(BZ61),BZ61,0))/ABS(IF(ISNUMBER(BZ61),BZ61,0))&gt;=$P$11)),AND($P$8="CHANGE_ABS_GE",ABS(IF(ISNUMBER(AU61),AU61,0)-IF(ISNUMBER(BZ61),BZ61,0))&gt;=$P$11),AND($P$8="COUNT_LT",IF(ISNUMBER(AU61),AU61,0)&lt;$P$11),AND($P$8="COUNT_LE",IF(ISNUMBER(AU61),AU61,0)&lt;=$P$11),AND($P$8="AND_YES",OR(LOWER(LEFT(AU61&amp;"",2))="да",AU61=1),OR(LOWER(LEFT(BZ61&amp;"",2))="да",BZ61=1)),AND($P$8="OR_YES",OR(OR(LOWER(LEFT(AU61&amp;"",2))="да",AU61=1),OR(LOWER(LEFT(BZ61&amp;"",2))="да",BZ61=1)))),$P$14,$P$15))))))))))</f>
        <v/>
      </c>
      <c r="Q61" s="19" t="str">
        <f>IF($A61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61="#FIELD",AV61="",AND(OR($Q$8="CHANGE_PCT_GE",$Q$8="CHANGE_ABS_GE",$Q$8="COUNT_FLAG_RULE",$Q$8="AND_YES",$Q$8="OR_YES"),OR(CA61="#FIELD",CA61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61)))),IF($Q$18="LOW_MU",MAX(Настройки!$B$14,$Q$16),IF($Q$18="NEUTRAL",Настройки!$B$15,IF($Q$18="IGNORE","IGNORE",IF(OR(AV61="#FIELD",CA61="#FIELD"),"Поле не найдено","Недостаточно данных")))),IF($Q$8="SIGMOID_INC",MAX(Настройки!$B$14,$Q$16+($Q$17-$Q$16)/(1+EXP(-$Q$12*(IF(ISNUMBER(AV61),AV61,0)-$Q$11)))),IF($Q$8="SIGMOID_DEC",MAX(Настройки!$B$14,$Q$16+($Q$17-$Q$16)/(1+EXP($Q$12*(IF(ISNUMBER(AV61),AV61,0)-$Q$11)))),IF($Q$8="TOP_PERCENT",IF((COUNTIF(INDEX(Данные!$A$7:$CV$106,0,MATCH($Q$9,Данные!$A$6:$CV$6,0)),"&gt;"&amp;IF(ISNUMBER(AV61),AV61,0))+COUNTIFS(INDEX(Данные!$A$7:$CV$106,0,MATCH($Q$9,Данные!$A$6:$CV$6,0)),IF(ISNUMBER(AV61),AV61,0),Данные!$A$7:$A$106,"&lt;"&amp;$A61)+1)/COUNT(INDEX(Данные!$A$7:$CV$106,0,MATCH($Q$9,Данные!$A$6:$CV$6,0)))&lt;=$Q$11,$Q$14,$Q$15),IF($Q$8="MANUAL_MU",MAX(Настройки!$B$14,MIN(1,IF(ISNUMBER(AV61),AV61,0))),IF($Q$8="COUNT_FLAG_RULE",IF(IF(ISNUMBER(AV61),AV61,0)&lt;=$Q$11,$Q$14,IF(IF(ISNUMBER(AV61),AV61,0)&gt;=$Q$12,$Q$15,IF(OR(LOWER(LEFT(CA61&amp;"",2))="да",CA61=1),$Q$13,$Q$15))),IF(OR(AND($Q$8="YES_NO",OR(LOWER(LEFT(AV61&amp;"",2))="да",AV61=1)),AND($Q$8="THRESHOLD_GE",IF(ISNUMBER(AV61),AV61,0)&gt;=$Q$11),AND($Q$8="THRESHOLD_GT",IF(ISNUMBER(AV61),AV61,0)&gt;$Q$11),AND($Q$8="THRESHOLD_LE",IF(ISNUMBER(AV61),AV61,0)&lt;=$Q$11),AND($Q$8="THRESHOLD_LT",IF(ISNUMBER(AV61),AV61,0)&lt;$Q$11),AND($Q$8="CHANGE_PCT_GE",IF(IF(ISNUMBER(CA61),CA61,0)=0,IF(ISNUMBER(AV61),AV61,0)&gt;0,(IF(ISNUMBER(AV61),AV61,0)-IF(ISNUMBER(CA61),CA61,0))/ABS(IF(ISNUMBER(CA61),CA61,0))&gt;=$Q$11)),AND($Q$8="CHANGE_ABS_GE",ABS(IF(ISNUMBER(AV61),AV61,0)-IF(ISNUMBER(CA61),CA61,0))&gt;=$Q$11),AND($Q$8="COUNT_LT",IF(ISNUMBER(AV61),AV61,0)&lt;$Q$11),AND($Q$8="COUNT_LE",IF(ISNUMBER(AV61),AV61,0)&lt;=$Q$11),AND($Q$8="AND_YES",OR(LOWER(LEFT(AV61&amp;"",2))="да",AV61=1),OR(LOWER(LEFT(CA61&amp;"",2))="да",CA61=1)),AND($Q$8="OR_YES",OR(OR(LOWER(LEFT(AV61&amp;"",2))="да",AV61=1),OR(LOWER(LEFT(CA61&amp;"",2))="да",CA61=1)))),$Q$14,$Q$15))))))))))</f>
        <v/>
      </c>
      <c r="R61" s="69" t="str">
        <f>IF($A61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61="#FIELD",AW61="",AND(OR($R$8="CHANGE_PCT_GE",$R$8="CHANGE_ABS_GE",$R$8="COUNT_FLAG_RULE",$R$8="AND_YES",$R$8="OR_YES"),OR(CB61="#FIELD",CB61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61)))),IF($R$18="LOW_MU",MAX(Настройки!$B$14,$R$16),IF($R$18="NEUTRAL",Настройки!$B$15,IF($R$18="IGNORE","IGNORE",IF(OR(AW61="#FIELD",CB61="#FIELD"),"Поле не найдено","Недостаточно данных")))),IF($R$8="SIGMOID_INC",MAX(Настройки!$B$14,$R$16+($R$17-$R$16)/(1+EXP(-$R$12*(IF(ISNUMBER(AW61),AW61,0)-$R$11)))),IF($R$8="SIGMOID_DEC",MAX(Настройки!$B$14,$R$16+($R$17-$R$16)/(1+EXP($R$12*(IF(ISNUMBER(AW61),AW61,0)-$R$11)))),IF($R$8="TOP_PERCENT",IF((COUNTIF(INDEX(Данные!$A$7:$CV$106,0,MATCH($R$9,Данные!$A$6:$CV$6,0)),"&gt;"&amp;IF(ISNUMBER(AW61),AW61,0))+COUNTIFS(INDEX(Данные!$A$7:$CV$106,0,MATCH($R$9,Данные!$A$6:$CV$6,0)),IF(ISNUMBER(AW61),AW61,0),Данные!$A$7:$A$106,"&lt;"&amp;$A61)+1)/COUNT(INDEX(Данные!$A$7:$CV$106,0,MATCH($R$9,Данные!$A$6:$CV$6,0)))&lt;=$R$11,$R$14,$R$15),IF($R$8="MANUAL_MU",MAX(Настройки!$B$14,MIN(1,IF(ISNUMBER(AW61),AW61,0))),IF($R$8="COUNT_FLAG_RULE",IF(IF(ISNUMBER(AW61),AW61,0)&lt;=$R$11,$R$14,IF(IF(ISNUMBER(AW61),AW61,0)&gt;=$R$12,$R$15,IF(OR(LOWER(LEFT(CB61&amp;"",2))="да",CB61=1),$R$13,$R$15))),IF(OR(AND($R$8="YES_NO",OR(LOWER(LEFT(AW61&amp;"",2))="да",AW61=1)),AND($R$8="THRESHOLD_GE",IF(ISNUMBER(AW61),AW61,0)&gt;=$R$11),AND($R$8="THRESHOLD_GT",IF(ISNUMBER(AW61),AW61,0)&gt;$R$11),AND($R$8="THRESHOLD_LE",IF(ISNUMBER(AW61),AW61,0)&lt;=$R$11),AND($R$8="THRESHOLD_LT",IF(ISNUMBER(AW61),AW61,0)&lt;$R$11),AND($R$8="CHANGE_PCT_GE",IF(IF(ISNUMBER(CB61),CB61,0)=0,IF(ISNUMBER(AW61),AW61,0)&gt;0,(IF(ISNUMBER(AW61),AW61,0)-IF(ISNUMBER(CB61),CB61,0))/ABS(IF(ISNUMBER(CB61),CB61,0))&gt;=$R$11)),AND($R$8="CHANGE_ABS_GE",ABS(IF(ISNUMBER(AW61),AW61,0)-IF(ISNUMBER(CB61),CB61,0))&gt;=$R$11),AND($R$8="COUNT_LT",IF(ISNUMBER(AW61),AW61,0)&lt;$R$11),AND($R$8="COUNT_LE",IF(ISNUMBER(AW61),AW61,0)&lt;=$R$11),AND($R$8="AND_YES",OR(LOWER(LEFT(AW61&amp;"",2))="да",AW61=1),OR(LOWER(LEFT(CB61&amp;"",2))="да",CB61=1)),AND($R$8="OR_YES",OR(OR(LOWER(LEFT(AW61&amp;"",2))="да",AW61=1),OR(LOWER(LEFT(CB61&amp;"",2))="да",CB61=1)))),$R$14,$R$15))))))))))</f>
        <v/>
      </c>
      <c r="S61" s="70" t="str">
        <f>IF($A61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61="#FIELD",AX61="",AND(OR($S$8="CHANGE_PCT_GE",$S$8="CHANGE_ABS_GE",$S$8="COUNT_FLAG_RULE",$S$8="AND_YES",$S$8="OR_YES"),OR(CC61="#FIELD",CC61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61)))),IF($S$18="LOW_MU",MAX(Настройки!$B$14,$S$16),IF($S$18="NEUTRAL",Настройки!$B$15,IF($S$18="IGNORE","IGNORE",IF(OR(AX61="#FIELD",CC61="#FIELD"),"Поле не найдено","Недостаточно данных")))),IF($S$8="SIGMOID_INC",MAX(Настройки!$B$14,$S$16+($S$17-$S$16)/(1+EXP(-$S$12*(IF(ISNUMBER(AX61),AX61,0)-$S$11)))),IF($S$8="SIGMOID_DEC",MAX(Настройки!$B$14,$S$16+($S$17-$S$16)/(1+EXP($S$12*(IF(ISNUMBER(AX61),AX61,0)-$S$11)))),IF($S$8="TOP_PERCENT",IF((COUNTIF(INDEX(Данные!$A$7:$CV$106,0,MATCH($S$9,Данные!$A$6:$CV$6,0)),"&gt;"&amp;IF(ISNUMBER(AX61),AX61,0))+COUNTIFS(INDEX(Данные!$A$7:$CV$106,0,MATCH($S$9,Данные!$A$6:$CV$6,0)),IF(ISNUMBER(AX61),AX61,0),Данные!$A$7:$A$106,"&lt;"&amp;$A61)+1)/COUNT(INDEX(Данные!$A$7:$CV$106,0,MATCH($S$9,Данные!$A$6:$CV$6,0)))&lt;=$S$11,$S$14,$S$15),IF($S$8="MANUAL_MU",MAX(Настройки!$B$14,MIN(1,IF(ISNUMBER(AX61),AX61,0))),IF($S$8="COUNT_FLAG_RULE",IF(IF(ISNUMBER(AX61),AX61,0)&lt;=$S$11,$S$14,IF(IF(ISNUMBER(AX61),AX61,0)&gt;=$S$12,$S$15,IF(OR(LOWER(LEFT(CC61&amp;"",2))="да",CC61=1),$S$13,$S$15))),IF(OR(AND($S$8="YES_NO",OR(LOWER(LEFT(AX61&amp;"",2))="да",AX61=1)),AND($S$8="THRESHOLD_GE",IF(ISNUMBER(AX61),AX61,0)&gt;=$S$11),AND($S$8="THRESHOLD_GT",IF(ISNUMBER(AX61),AX61,0)&gt;$S$11),AND($S$8="THRESHOLD_LE",IF(ISNUMBER(AX61),AX61,0)&lt;=$S$11),AND($S$8="THRESHOLD_LT",IF(ISNUMBER(AX61),AX61,0)&lt;$S$11),AND($S$8="CHANGE_PCT_GE",IF(IF(ISNUMBER(CC61),CC61,0)=0,IF(ISNUMBER(AX61),AX61,0)&gt;0,(IF(ISNUMBER(AX61),AX61,0)-IF(ISNUMBER(CC61),CC61,0))/ABS(IF(ISNUMBER(CC61),CC61,0))&gt;=$S$11)),AND($S$8="CHANGE_ABS_GE",ABS(IF(ISNUMBER(AX61),AX61,0)-IF(ISNUMBER(CC61),CC61,0))&gt;=$S$11),AND($S$8="COUNT_LT",IF(ISNUMBER(AX61),AX61,0)&lt;$S$11),AND($S$8="COUNT_LE",IF(ISNUMBER(AX61),AX61,0)&lt;=$S$11),AND($S$8="AND_YES",OR(LOWER(LEFT(AX61&amp;"",2))="да",AX61=1),OR(LOWER(LEFT(CC61&amp;"",2))="да",CC61=1)),AND($S$8="OR_YES",OR(OR(LOWER(LEFT(AX61&amp;"",2))="да",AX61=1),OR(LOWER(LEFT(CC61&amp;"",2))="да",CC61=1)))),$S$14,$S$15))))))))))</f>
        <v/>
      </c>
      <c r="T61" s="70" t="str">
        <f>IF($A61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61="#FIELD",AY61="",AND(OR($T$8="CHANGE_PCT_GE",$T$8="CHANGE_ABS_GE",$T$8="COUNT_FLAG_RULE",$T$8="AND_YES",$T$8="OR_YES"),OR(CD61="#FIELD",CD61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61)))),IF($T$18="LOW_MU",MAX(Настройки!$B$14,$T$16),IF($T$18="NEUTRAL",Настройки!$B$15,IF($T$18="IGNORE","IGNORE",IF(OR(AY61="#FIELD",CD61="#FIELD"),"Поле не найдено","Недостаточно данных")))),IF($T$8="SIGMOID_INC",MAX(Настройки!$B$14,$T$16+($T$17-$T$16)/(1+EXP(-$T$12*(IF(ISNUMBER(AY61),AY61,0)-$T$11)))),IF($T$8="SIGMOID_DEC",MAX(Настройки!$B$14,$T$16+($T$17-$T$16)/(1+EXP($T$12*(IF(ISNUMBER(AY61),AY61,0)-$T$11)))),IF($T$8="TOP_PERCENT",IF((COUNTIF(INDEX(Данные!$A$7:$CV$106,0,MATCH($T$9,Данные!$A$6:$CV$6,0)),"&gt;"&amp;IF(ISNUMBER(AY61),AY61,0))+COUNTIFS(INDEX(Данные!$A$7:$CV$106,0,MATCH($T$9,Данные!$A$6:$CV$6,0)),IF(ISNUMBER(AY61),AY61,0),Данные!$A$7:$A$106,"&lt;"&amp;$A61)+1)/COUNT(INDEX(Данные!$A$7:$CV$106,0,MATCH($T$9,Данные!$A$6:$CV$6,0)))&lt;=$T$11,$T$14,$T$15),IF($T$8="MANUAL_MU",MAX(Настройки!$B$14,MIN(1,IF(ISNUMBER(AY61),AY61,0))),IF($T$8="COUNT_FLAG_RULE",IF(IF(ISNUMBER(AY61),AY61,0)&lt;=$T$11,$T$14,IF(IF(ISNUMBER(AY61),AY61,0)&gt;=$T$12,$T$15,IF(OR(LOWER(LEFT(CD61&amp;"",2))="да",CD61=1),$T$13,$T$15))),IF(OR(AND($T$8="YES_NO",OR(LOWER(LEFT(AY61&amp;"",2))="да",AY61=1)),AND($T$8="THRESHOLD_GE",IF(ISNUMBER(AY61),AY61,0)&gt;=$T$11),AND($T$8="THRESHOLD_GT",IF(ISNUMBER(AY61),AY61,0)&gt;$T$11),AND($T$8="THRESHOLD_LE",IF(ISNUMBER(AY61),AY61,0)&lt;=$T$11),AND($T$8="THRESHOLD_LT",IF(ISNUMBER(AY61),AY61,0)&lt;$T$11),AND($T$8="CHANGE_PCT_GE",IF(IF(ISNUMBER(CD61),CD61,0)=0,IF(ISNUMBER(AY61),AY61,0)&gt;0,(IF(ISNUMBER(AY61),AY61,0)-IF(ISNUMBER(CD61),CD61,0))/ABS(IF(ISNUMBER(CD61),CD61,0))&gt;=$T$11)),AND($T$8="CHANGE_ABS_GE",ABS(IF(ISNUMBER(AY61),AY61,0)-IF(ISNUMBER(CD61),CD61,0))&gt;=$T$11),AND($T$8="COUNT_LT",IF(ISNUMBER(AY61),AY61,0)&lt;$T$11),AND($T$8="COUNT_LE",IF(ISNUMBER(AY61),AY61,0)&lt;=$T$11),AND($T$8="AND_YES",OR(LOWER(LEFT(AY61&amp;"",2))="да",AY61=1),OR(LOWER(LEFT(CD61&amp;"",2))="да",CD61=1)),AND($T$8="OR_YES",OR(OR(LOWER(LEFT(AY61&amp;"",2))="да",AY61=1),OR(LOWER(LEFT(CD61&amp;"",2))="да",CD61=1)))),$T$14,$T$15))))))))))</f>
        <v/>
      </c>
      <c r="U61" s="70" t="str">
        <f>IF($A61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61="#FIELD",AZ61="",AND(OR($U$8="CHANGE_PCT_GE",$U$8="CHANGE_ABS_GE",$U$8="COUNT_FLAG_RULE",$U$8="AND_YES",$U$8="OR_YES"),OR(CE61="#FIELD",CE61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61)))),IF($U$18="LOW_MU",MAX(Настройки!$B$14,$U$16),IF($U$18="NEUTRAL",Настройки!$B$15,IF($U$18="IGNORE","IGNORE",IF(OR(AZ61="#FIELD",CE61="#FIELD"),"Поле не найдено","Недостаточно данных")))),IF($U$8="SIGMOID_INC",MAX(Настройки!$B$14,$U$16+($U$17-$U$16)/(1+EXP(-$U$12*(IF(ISNUMBER(AZ61),AZ61,0)-$U$11)))),IF($U$8="SIGMOID_DEC",MAX(Настройки!$B$14,$U$16+($U$17-$U$16)/(1+EXP($U$12*(IF(ISNUMBER(AZ61),AZ61,0)-$U$11)))),IF($U$8="TOP_PERCENT",IF((COUNTIF(INDEX(Данные!$A$7:$CV$106,0,MATCH($U$9,Данные!$A$6:$CV$6,0)),"&gt;"&amp;IF(ISNUMBER(AZ61),AZ61,0))+COUNTIFS(INDEX(Данные!$A$7:$CV$106,0,MATCH($U$9,Данные!$A$6:$CV$6,0)),IF(ISNUMBER(AZ61),AZ61,0),Данные!$A$7:$A$106,"&lt;"&amp;$A61)+1)/COUNT(INDEX(Данные!$A$7:$CV$106,0,MATCH($U$9,Данные!$A$6:$CV$6,0)))&lt;=$U$11,$U$14,$U$15),IF($U$8="MANUAL_MU",MAX(Настройки!$B$14,MIN(1,IF(ISNUMBER(AZ61),AZ61,0))),IF($U$8="COUNT_FLAG_RULE",IF(IF(ISNUMBER(AZ61),AZ61,0)&lt;=$U$11,$U$14,IF(IF(ISNUMBER(AZ61),AZ61,0)&gt;=$U$12,$U$15,IF(OR(LOWER(LEFT(CE61&amp;"",2))="да",CE61=1),$U$13,$U$15))),IF(OR(AND($U$8="YES_NO",OR(LOWER(LEFT(AZ61&amp;"",2))="да",AZ61=1)),AND($U$8="THRESHOLD_GE",IF(ISNUMBER(AZ61),AZ61,0)&gt;=$U$11),AND($U$8="THRESHOLD_GT",IF(ISNUMBER(AZ61),AZ61,0)&gt;$U$11),AND($U$8="THRESHOLD_LE",IF(ISNUMBER(AZ61),AZ61,0)&lt;=$U$11),AND($U$8="THRESHOLD_LT",IF(ISNUMBER(AZ61),AZ61,0)&lt;$U$11),AND($U$8="CHANGE_PCT_GE",IF(IF(ISNUMBER(CE61),CE61,0)=0,IF(ISNUMBER(AZ61),AZ61,0)&gt;0,(IF(ISNUMBER(AZ61),AZ61,0)-IF(ISNUMBER(CE61),CE61,0))/ABS(IF(ISNUMBER(CE61),CE61,0))&gt;=$U$11)),AND($U$8="CHANGE_ABS_GE",ABS(IF(ISNUMBER(AZ61),AZ61,0)-IF(ISNUMBER(CE61),CE61,0))&gt;=$U$11),AND($U$8="COUNT_LT",IF(ISNUMBER(AZ61),AZ61,0)&lt;$U$11),AND($U$8="COUNT_LE",IF(ISNUMBER(AZ61),AZ61,0)&lt;=$U$11),AND($U$8="AND_YES",OR(LOWER(LEFT(AZ61&amp;"",2))="да",AZ61=1),OR(LOWER(LEFT(CE61&amp;"",2))="да",CE61=1)),AND($U$8="OR_YES",OR(OR(LOWER(LEFT(AZ61&amp;"",2))="да",AZ61=1),OR(LOWER(LEFT(CE61&amp;"",2))="да",CE61=1)))),$U$14,$U$15))))))))))</f>
        <v/>
      </c>
      <c r="V61" s="70" t="str">
        <f>IF($A61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61="#FIELD",BA61="",AND(OR($V$8="CHANGE_PCT_GE",$V$8="CHANGE_ABS_GE",$V$8="COUNT_FLAG_RULE",$V$8="AND_YES",$V$8="OR_YES"),OR(CF61="#FIELD",CF61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61)))),IF($V$18="LOW_MU",MAX(Настройки!$B$14,$V$16),IF($V$18="NEUTRAL",Настройки!$B$15,IF($V$18="IGNORE","IGNORE",IF(OR(BA61="#FIELD",CF61="#FIELD"),"Поле не найдено","Недостаточно данных")))),IF($V$8="SIGMOID_INC",MAX(Настройки!$B$14,$V$16+($V$17-$V$16)/(1+EXP(-$V$12*(IF(ISNUMBER(BA61),BA61,0)-$V$11)))),IF($V$8="SIGMOID_DEC",MAX(Настройки!$B$14,$V$16+($V$17-$V$16)/(1+EXP($V$12*(IF(ISNUMBER(BA61),BA61,0)-$V$11)))),IF($V$8="TOP_PERCENT",IF((COUNTIF(INDEX(Данные!$A$7:$CV$106,0,MATCH($V$9,Данные!$A$6:$CV$6,0)),"&gt;"&amp;IF(ISNUMBER(BA61),BA61,0))+COUNTIFS(INDEX(Данные!$A$7:$CV$106,0,MATCH($V$9,Данные!$A$6:$CV$6,0)),IF(ISNUMBER(BA61),BA61,0),Данные!$A$7:$A$106,"&lt;"&amp;$A61)+1)/COUNT(INDEX(Данные!$A$7:$CV$106,0,MATCH($V$9,Данные!$A$6:$CV$6,0)))&lt;=$V$11,$V$14,$V$15),IF($V$8="MANUAL_MU",MAX(Настройки!$B$14,MIN(1,IF(ISNUMBER(BA61),BA61,0))),IF($V$8="COUNT_FLAG_RULE",IF(IF(ISNUMBER(BA61),BA61,0)&lt;=$V$11,$V$14,IF(IF(ISNUMBER(BA61),BA61,0)&gt;=$V$12,$V$15,IF(OR(LOWER(LEFT(CF61&amp;"",2))="да",CF61=1),$V$13,$V$15))),IF(OR(AND($V$8="YES_NO",OR(LOWER(LEFT(BA61&amp;"",2))="да",BA61=1)),AND($V$8="THRESHOLD_GE",IF(ISNUMBER(BA61),BA61,0)&gt;=$V$11),AND($V$8="THRESHOLD_GT",IF(ISNUMBER(BA61),BA61,0)&gt;$V$11),AND($V$8="THRESHOLD_LE",IF(ISNUMBER(BA61),BA61,0)&lt;=$V$11),AND($V$8="THRESHOLD_LT",IF(ISNUMBER(BA61),BA61,0)&lt;$V$11),AND($V$8="CHANGE_PCT_GE",IF(IF(ISNUMBER(CF61),CF61,0)=0,IF(ISNUMBER(BA61),BA61,0)&gt;0,(IF(ISNUMBER(BA61),BA61,0)-IF(ISNUMBER(CF61),CF61,0))/ABS(IF(ISNUMBER(CF61),CF61,0))&gt;=$V$11)),AND($V$8="CHANGE_ABS_GE",ABS(IF(ISNUMBER(BA61),BA61,0)-IF(ISNUMBER(CF61),CF61,0))&gt;=$V$11),AND($V$8="COUNT_LT",IF(ISNUMBER(BA61),BA61,0)&lt;$V$11),AND($V$8="COUNT_LE",IF(ISNUMBER(BA61),BA61,0)&lt;=$V$11),AND($V$8="AND_YES",OR(LOWER(LEFT(BA61&amp;"",2))="да",BA61=1),OR(LOWER(LEFT(CF61&amp;"",2))="да",CF61=1)),AND($V$8="OR_YES",OR(OR(LOWER(LEFT(BA61&amp;"",2))="да",BA61=1),OR(LOWER(LEFT(CF61&amp;"",2))="да",CF61=1)))),$V$14,$V$15))))))))))</f>
        <v/>
      </c>
      <c r="W61" s="70" t="str">
        <f>IF($A61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61="#FIELD",BB61="",AND(OR($W$8="CHANGE_PCT_GE",$W$8="CHANGE_ABS_GE",$W$8="COUNT_FLAG_RULE",$W$8="AND_YES",$W$8="OR_YES"),OR(CG61="#FIELD",CG61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61)))),IF($W$18="LOW_MU",MAX(Настройки!$B$14,$W$16),IF($W$18="NEUTRAL",Настройки!$B$15,IF($W$18="IGNORE","IGNORE",IF(OR(BB61="#FIELD",CG61="#FIELD"),"Поле не найдено","Недостаточно данных")))),IF($W$8="SIGMOID_INC",MAX(Настройки!$B$14,$W$16+($W$17-$W$16)/(1+EXP(-$W$12*(IF(ISNUMBER(BB61),BB61,0)-$W$11)))),IF($W$8="SIGMOID_DEC",MAX(Настройки!$B$14,$W$16+($W$17-$W$16)/(1+EXP($W$12*(IF(ISNUMBER(BB61),BB61,0)-$W$11)))),IF($W$8="TOP_PERCENT",IF((COUNTIF(INDEX(Данные!$A$7:$CV$106,0,MATCH($W$9,Данные!$A$6:$CV$6,0)),"&gt;"&amp;IF(ISNUMBER(BB61),BB61,0))+COUNTIFS(INDEX(Данные!$A$7:$CV$106,0,MATCH($W$9,Данные!$A$6:$CV$6,0)),IF(ISNUMBER(BB61),BB61,0),Данные!$A$7:$A$106,"&lt;"&amp;$A61)+1)/COUNT(INDEX(Данные!$A$7:$CV$106,0,MATCH($W$9,Данные!$A$6:$CV$6,0)))&lt;=$W$11,$W$14,$W$15),IF($W$8="MANUAL_MU",MAX(Настройки!$B$14,MIN(1,IF(ISNUMBER(BB61),BB61,0))),IF($W$8="COUNT_FLAG_RULE",IF(IF(ISNUMBER(BB61),BB61,0)&lt;=$W$11,$W$14,IF(IF(ISNUMBER(BB61),BB61,0)&gt;=$W$12,$W$15,IF(OR(LOWER(LEFT(CG61&amp;"",2))="да",CG61=1),$W$13,$W$15))),IF(OR(AND($W$8="YES_NO",OR(LOWER(LEFT(BB61&amp;"",2))="да",BB61=1)),AND($W$8="THRESHOLD_GE",IF(ISNUMBER(BB61),BB61,0)&gt;=$W$11),AND($W$8="THRESHOLD_GT",IF(ISNUMBER(BB61),BB61,0)&gt;$W$11),AND($W$8="THRESHOLD_LE",IF(ISNUMBER(BB61),BB61,0)&lt;=$W$11),AND($W$8="THRESHOLD_LT",IF(ISNUMBER(BB61),BB61,0)&lt;$W$11),AND($W$8="CHANGE_PCT_GE",IF(IF(ISNUMBER(CG61),CG61,0)=0,IF(ISNUMBER(BB61),BB61,0)&gt;0,(IF(ISNUMBER(BB61),BB61,0)-IF(ISNUMBER(CG61),CG61,0))/ABS(IF(ISNUMBER(CG61),CG61,0))&gt;=$W$11)),AND($W$8="CHANGE_ABS_GE",ABS(IF(ISNUMBER(BB61),BB61,0)-IF(ISNUMBER(CG61),CG61,0))&gt;=$W$11),AND($W$8="COUNT_LT",IF(ISNUMBER(BB61),BB61,0)&lt;$W$11),AND($W$8="COUNT_LE",IF(ISNUMBER(BB61),BB61,0)&lt;=$W$11),AND($W$8="AND_YES",OR(LOWER(LEFT(BB61&amp;"",2))="да",BB61=1),OR(LOWER(LEFT(CG61&amp;"",2))="да",CG61=1)),AND($W$8="OR_YES",OR(OR(LOWER(LEFT(BB61&amp;"",2))="да",BB61=1),OR(LOWER(LEFT(CG61&amp;"",2))="да",CG61=1)))),$W$14,$W$15))))))))))</f>
        <v/>
      </c>
      <c r="X61" s="70" t="str">
        <f>IF($A61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61="#FIELD",BC61="",AND(OR($X$8="CHANGE_PCT_GE",$X$8="CHANGE_ABS_GE",$X$8="COUNT_FLAG_RULE",$X$8="AND_YES",$X$8="OR_YES"),OR(CH61="#FIELD",CH61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61)))),IF($X$18="LOW_MU",MAX(Настройки!$B$14,$X$16),IF($X$18="NEUTRAL",Настройки!$B$15,IF($X$18="IGNORE","IGNORE",IF(OR(BC61="#FIELD",CH61="#FIELD"),"Поле не найдено","Недостаточно данных")))),IF($X$8="SIGMOID_INC",MAX(Настройки!$B$14,$X$16+($X$17-$X$16)/(1+EXP(-$X$12*(IF(ISNUMBER(BC61),BC61,0)-$X$11)))),IF($X$8="SIGMOID_DEC",MAX(Настройки!$B$14,$X$16+($X$17-$X$16)/(1+EXP($X$12*(IF(ISNUMBER(BC61),BC61,0)-$X$11)))),IF($X$8="TOP_PERCENT",IF((COUNTIF(INDEX(Данные!$A$7:$CV$106,0,MATCH($X$9,Данные!$A$6:$CV$6,0)),"&gt;"&amp;IF(ISNUMBER(BC61),BC61,0))+COUNTIFS(INDEX(Данные!$A$7:$CV$106,0,MATCH($X$9,Данные!$A$6:$CV$6,0)),IF(ISNUMBER(BC61),BC61,0),Данные!$A$7:$A$106,"&lt;"&amp;$A61)+1)/COUNT(INDEX(Данные!$A$7:$CV$106,0,MATCH($X$9,Данные!$A$6:$CV$6,0)))&lt;=$X$11,$X$14,$X$15),IF($X$8="MANUAL_MU",MAX(Настройки!$B$14,MIN(1,IF(ISNUMBER(BC61),BC61,0))),IF($X$8="COUNT_FLAG_RULE",IF(IF(ISNUMBER(BC61),BC61,0)&lt;=$X$11,$X$14,IF(IF(ISNUMBER(BC61),BC61,0)&gt;=$X$12,$X$15,IF(OR(LOWER(LEFT(CH61&amp;"",2))="да",CH61=1),$X$13,$X$15))),IF(OR(AND($X$8="YES_NO",OR(LOWER(LEFT(BC61&amp;"",2))="да",BC61=1)),AND($X$8="THRESHOLD_GE",IF(ISNUMBER(BC61),BC61,0)&gt;=$X$11),AND($X$8="THRESHOLD_GT",IF(ISNUMBER(BC61),BC61,0)&gt;$X$11),AND($X$8="THRESHOLD_LE",IF(ISNUMBER(BC61),BC61,0)&lt;=$X$11),AND($X$8="THRESHOLD_LT",IF(ISNUMBER(BC61),BC61,0)&lt;$X$11),AND($X$8="CHANGE_PCT_GE",IF(IF(ISNUMBER(CH61),CH61,0)=0,IF(ISNUMBER(BC61),BC61,0)&gt;0,(IF(ISNUMBER(BC61),BC61,0)-IF(ISNUMBER(CH61),CH61,0))/ABS(IF(ISNUMBER(CH61),CH61,0))&gt;=$X$11)),AND($X$8="CHANGE_ABS_GE",ABS(IF(ISNUMBER(BC61),BC61,0)-IF(ISNUMBER(CH61),CH61,0))&gt;=$X$11),AND($X$8="COUNT_LT",IF(ISNUMBER(BC61),BC61,0)&lt;$X$11),AND($X$8="COUNT_LE",IF(ISNUMBER(BC61),BC61,0)&lt;=$X$11),AND($X$8="AND_YES",OR(LOWER(LEFT(BC61&amp;"",2))="да",BC61=1),OR(LOWER(LEFT(CH61&amp;"",2))="да",CH61=1)),AND($X$8="OR_YES",OR(OR(LOWER(LEFT(BC61&amp;"",2))="да",BC61=1),OR(LOWER(LEFT(CH61&amp;"",2))="да",CH61=1)))),$X$14,$X$15))))))))))</f>
        <v/>
      </c>
      <c r="Y61" s="70" t="str">
        <f>IF($A61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61="#FIELD",BD61="",AND(OR($Y$8="CHANGE_PCT_GE",$Y$8="CHANGE_ABS_GE",$Y$8="COUNT_FLAG_RULE",$Y$8="AND_YES",$Y$8="OR_YES"),OR(CI61="#FIELD",CI61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61)))),IF($Y$18="LOW_MU",MAX(Настройки!$B$14,$Y$16),IF($Y$18="NEUTRAL",Настройки!$B$15,IF($Y$18="IGNORE","IGNORE",IF(OR(BD61="#FIELD",CI61="#FIELD"),"Поле не найдено","Недостаточно данных")))),IF($Y$8="SIGMOID_INC",MAX(Настройки!$B$14,$Y$16+($Y$17-$Y$16)/(1+EXP(-$Y$12*(IF(ISNUMBER(BD61),BD61,0)-$Y$11)))),IF($Y$8="SIGMOID_DEC",MAX(Настройки!$B$14,$Y$16+($Y$17-$Y$16)/(1+EXP($Y$12*(IF(ISNUMBER(BD61),BD61,0)-$Y$11)))),IF($Y$8="TOP_PERCENT",IF((COUNTIF(INDEX(Данные!$A$7:$CV$106,0,MATCH($Y$9,Данные!$A$6:$CV$6,0)),"&gt;"&amp;IF(ISNUMBER(BD61),BD61,0))+COUNTIFS(INDEX(Данные!$A$7:$CV$106,0,MATCH($Y$9,Данные!$A$6:$CV$6,0)),IF(ISNUMBER(BD61),BD61,0),Данные!$A$7:$A$106,"&lt;"&amp;$A61)+1)/COUNT(INDEX(Данные!$A$7:$CV$106,0,MATCH($Y$9,Данные!$A$6:$CV$6,0)))&lt;=$Y$11,$Y$14,$Y$15),IF($Y$8="MANUAL_MU",MAX(Настройки!$B$14,MIN(1,IF(ISNUMBER(BD61),BD61,0))),IF($Y$8="COUNT_FLAG_RULE",IF(IF(ISNUMBER(BD61),BD61,0)&lt;=$Y$11,$Y$14,IF(IF(ISNUMBER(BD61),BD61,0)&gt;=$Y$12,$Y$15,IF(OR(LOWER(LEFT(CI61&amp;"",2))="да",CI61=1),$Y$13,$Y$15))),IF(OR(AND($Y$8="YES_NO",OR(LOWER(LEFT(BD61&amp;"",2))="да",BD61=1)),AND($Y$8="THRESHOLD_GE",IF(ISNUMBER(BD61),BD61,0)&gt;=$Y$11),AND($Y$8="THRESHOLD_GT",IF(ISNUMBER(BD61),BD61,0)&gt;$Y$11),AND($Y$8="THRESHOLD_LE",IF(ISNUMBER(BD61),BD61,0)&lt;=$Y$11),AND($Y$8="THRESHOLD_LT",IF(ISNUMBER(BD61),BD61,0)&lt;$Y$11),AND($Y$8="CHANGE_PCT_GE",IF(IF(ISNUMBER(CI61),CI61,0)=0,IF(ISNUMBER(BD61),BD61,0)&gt;0,(IF(ISNUMBER(BD61),BD61,0)-IF(ISNUMBER(CI61),CI61,0))/ABS(IF(ISNUMBER(CI61),CI61,0))&gt;=$Y$11)),AND($Y$8="CHANGE_ABS_GE",ABS(IF(ISNUMBER(BD61),BD61,0)-IF(ISNUMBER(CI61),CI61,0))&gt;=$Y$11),AND($Y$8="COUNT_LT",IF(ISNUMBER(BD61),BD61,0)&lt;$Y$11),AND($Y$8="COUNT_LE",IF(ISNUMBER(BD61),BD61,0)&lt;=$Y$11),AND($Y$8="AND_YES",OR(LOWER(LEFT(BD61&amp;"",2))="да",BD61=1),OR(LOWER(LEFT(CI61&amp;"",2))="да",CI61=1)),AND($Y$8="OR_YES",OR(OR(LOWER(LEFT(BD61&amp;"",2))="да",BD61=1),OR(LOWER(LEFT(CI61&amp;"",2))="да",CI61=1)))),$Y$14,$Y$15))))))))))</f>
        <v/>
      </c>
      <c r="Z61" s="70" t="str">
        <f>IF($A61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61="#FIELD",BE61="",AND(OR($Z$8="CHANGE_PCT_GE",$Z$8="CHANGE_ABS_GE",$Z$8="COUNT_FLAG_RULE",$Z$8="AND_YES",$Z$8="OR_YES"),OR(CJ61="#FIELD",CJ61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61)))),IF($Z$18="LOW_MU",MAX(Настройки!$B$14,$Z$16),IF($Z$18="NEUTRAL",Настройки!$B$15,IF($Z$18="IGNORE","IGNORE",IF(OR(BE61="#FIELD",CJ61="#FIELD"),"Поле не найдено","Недостаточно данных")))),IF($Z$8="SIGMOID_INC",MAX(Настройки!$B$14,$Z$16+($Z$17-$Z$16)/(1+EXP(-$Z$12*(IF(ISNUMBER(BE61),BE61,0)-$Z$11)))),IF($Z$8="SIGMOID_DEC",MAX(Настройки!$B$14,$Z$16+($Z$17-$Z$16)/(1+EXP($Z$12*(IF(ISNUMBER(BE61),BE61,0)-$Z$11)))),IF($Z$8="TOP_PERCENT",IF((COUNTIF(INDEX(Данные!$A$7:$CV$106,0,MATCH($Z$9,Данные!$A$6:$CV$6,0)),"&gt;"&amp;IF(ISNUMBER(BE61),BE61,0))+COUNTIFS(INDEX(Данные!$A$7:$CV$106,0,MATCH($Z$9,Данные!$A$6:$CV$6,0)),IF(ISNUMBER(BE61),BE61,0),Данные!$A$7:$A$106,"&lt;"&amp;$A61)+1)/COUNT(INDEX(Данные!$A$7:$CV$106,0,MATCH($Z$9,Данные!$A$6:$CV$6,0)))&lt;=$Z$11,$Z$14,$Z$15),IF($Z$8="MANUAL_MU",MAX(Настройки!$B$14,MIN(1,IF(ISNUMBER(BE61),BE61,0))),IF($Z$8="COUNT_FLAG_RULE",IF(IF(ISNUMBER(BE61),BE61,0)&lt;=$Z$11,$Z$14,IF(IF(ISNUMBER(BE61),BE61,0)&gt;=$Z$12,$Z$15,IF(OR(LOWER(LEFT(CJ61&amp;"",2))="да",CJ61=1),$Z$13,$Z$15))),IF(OR(AND($Z$8="YES_NO",OR(LOWER(LEFT(BE61&amp;"",2))="да",BE61=1)),AND($Z$8="THRESHOLD_GE",IF(ISNUMBER(BE61),BE61,0)&gt;=$Z$11),AND($Z$8="THRESHOLD_GT",IF(ISNUMBER(BE61),BE61,0)&gt;$Z$11),AND($Z$8="THRESHOLD_LE",IF(ISNUMBER(BE61),BE61,0)&lt;=$Z$11),AND($Z$8="THRESHOLD_LT",IF(ISNUMBER(BE61),BE61,0)&lt;$Z$11),AND($Z$8="CHANGE_PCT_GE",IF(IF(ISNUMBER(CJ61),CJ61,0)=0,IF(ISNUMBER(BE61),BE61,0)&gt;0,(IF(ISNUMBER(BE61),BE61,0)-IF(ISNUMBER(CJ61),CJ61,0))/ABS(IF(ISNUMBER(CJ61),CJ61,0))&gt;=$Z$11)),AND($Z$8="CHANGE_ABS_GE",ABS(IF(ISNUMBER(BE61),BE61,0)-IF(ISNUMBER(CJ61),CJ61,0))&gt;=$Z$11),AND($Z$8="COUNT_LT",IF(ISNUMBER(BE61),BE61,0)&lt;$Z$11),AND($Z$8="COUNT_LE",IF(ISNUMBER(BE61),BE61,0)&lt;=$Z$11),AND($Z$8="AND_YES",OR(LOWER(LEFT(BE61&amp;"",2))="да",BE61=1),OR(LOWER(LEFT(CJ61&amp;"",2))="да",CJ61=1)),AND($Z$8="OR_YES",OR(OR(LOWER(LEFT(BE61&amp;"",2))="да",BE61=1),OR(LOWER(LEFT(CJ61&amp;"",2))="да",CJ61=1)))),$Z$14,$Z$15))))))))))</f>
        <v/>
      </c>
      <c r="AA61" s="70" t="str">
        <f>IF($A61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61="#FIELD",BF61="",AND(OR($AA$8="CHANGE_PCT_GE",$AA$8="CHANGE_ABS_GE",$AA$8="COUNT_FLAG_RULE",$AA$8="AND_YES",$AA$8="OR_YES"),OR(CK61="#FIELD",CK61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61)))),IF($AA$18="LOW_MU",MAX(Настройки!$B$14,$AA$16),IF($AA$18="NEUTRAL",Настройки!$B$15,IF($AA$18="IGNORE","IGNORE",IF(OR(BF61="#FIELD",CK61="#FIELD"),"Поле не найдено","Недостаточно данных")))),IF($AA$8="SIGMOID_INC",MAX(Настройки!$B$14,$AA$16+($AA$17-$AA$16)/(1+EXP(-$AA$12*(IF(ISNUMBER(BF61),BF61,0)-$AA$11)))),IF($AA$8="SIGMOID_DEC",MAX(Настройки!$B$14,$AA$16+($AA$17-$AA$16)/(1+EXP($AA$12*(IF(ISNUMBER(BF61),BF61,0)-$AA$11)))),IF($AA$8="TOP_PERCENT",IF((COUNTIF(INDEX(Данные!$A$7:$CV$106,0,MATCH($AA$9,Данные!$A$6:$CV$6,0)),"&gt;"&amp;IF(ISNUMBER(BF61),BF61,0))+COUNTIFS(INDEX(Данные!$A$7:$CV$106,0,MATCH($AA$9,Данные!$A$6:$CV$6,0)),IF(ISNUMBER(BF61),BF61,0),Данные!$A$7:$A$106,"&lt;"&amp;$A61)+1)/COUNT(INDEX(Данные!$A$7:$CV$106,0,MATCH($AA$9,Данные!$A$6:$CV$6,0)))&lt;=$AA$11,$AA$14,$AA$15),IF($AA$8="MANUAL_MU",MAX(Настройки!$B$14,MIN(1,IF(ISNUMBER(BF61),BF61,0))),IF($AA$8="COUNT_FLAG_RULE",IF(IF(ISNUMBER(BF61),BF61,0)&lt;=$AA$11,$AA$14,IF(IF(ISNUMBER(BF61),BF61,0)&gt;=$AA$12,$AA$15,IF(OR(LOWER(LEFT(CK61&amp;"",2))="да",CK61=1),$AA$13,$AA$15))),IF(OR(AND($AA$8="YES_NO",OR(LOWER(LEFT(BF61&amp;"",2))="да",BF61=1)),AND($AA$8="THRESHOLD_GE",IF(ISNUMBER(BF61),BF61,0)&gt;=$AA$11),AND($AA$8="THRESHOLD_GT",IF(ISNUMBER(BF61),BF61,0)&gt;$AA$11),AND($AA$8="THRESHOLD_LE",IF(ISNUMBER(BF61),BF61,0)&lt;=$AA$11),AND($AA$8="THRESHOLD_LT",IF(ISNUMBER(BF61),BF61,0)&lt;$AA$11),AND($AA$8="CHANGE_PCT_GE",IF(IF(ISNUMBER(CK61),CK61,0)=0,IF(ISNUMBER(BF61),BF61,0)&gt;0,(IF(ISNUMBER(BF61),BF61,0)-IF(ISNUMBER(CK61),CK61,0))/ABS(IF(ISNUMBER(CK61),CK61,0))&gt;=$AA$11)),AND($AA$8="CHANGE_ABS_GE",ABS(IF(ISNUMBER(BF61),BF61,0)-IF(ISNUMBER(CK61),CK61,0))&gt;=$AA$11),AND($AA$8="COUNT_LT",IF(ISNUMBER(BF61),BF61,0)&lt;$AA$11),AND($AA$8="COUNT_LE",IF(ISNUMBER(BF61),BF61,0)&lt;=$AA$11),AND($AA$8="AND_YES",OR(LOWER(LEFT(BF61&amp;"",2))="да",BF61=1),OR(LOWER(LEFT(CK61&amp;"",2))="да",CK61=1)),AND($AA$8="OR_YES",OR(OR(LOWER(LEFT(BF61&amp;"",2))="да",BF61=1),OR(LOWER(LEFT(CK61&amp;"",2))="да",CK61=1)))),$AA$14,$AA$15))))))))))</f>
        <v/>
      </c>
      <c r="AB61" s="70" t="str">
        <f>IF($A61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61="#FIELD",BG61="",AND(OR($AB$8="CHANGE_PCT_GE",$AB$8="CHANGE_ABS_GE",$AB$8="COUNT_FLAG_RULE",$AB$8="AND_YES",$AB$8="OR_YES"),OR(CL61="#FIELD",CL61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61)))),IF($AB$18="LOW_MU",MAX(Настройки!$B$14,$AB$16),IF($AB$18="NEUTRAL",Настройки!$B$15,IF($AB$18="IGNORE","IGNORE",IF(OR(BG61="#FIELD",CL61="#FIELD"),"Поле не найдено","Недостаточно данных")))),IF($AB$8="SIGMOID_INC",MAX(Настройки!$B$14,$AB$16+($AB$17-$AB$16)/(1+EXP(-$AB$12*(IF(ISNUMBER(BG61),BG61,0)-$AB$11)))),IF($AB$8="SIGMOID_DEC",MAX(Настройки!$B$14,$AB$16+($AB$17-$AB$16)/(1+EXP($AB$12*(IF(ISNUMBER(BG61),BG61,0)-$AB$11)))),IF($AB$8="TOP_PERCENT",IF((COUNTIF(INDEX(Данные!$A$7:$CV$106,0,MATCH($AB$9,Данные!$A$6:$CV$6,0)),"&gt;"&amp;IF(ISNUMBER(BG61),BG61,0))+COUNTIFS(INDEX(Данные!$A$7:$CV$106,0,MATCH($AB$9,Данные!$A$6:$CV$6,0)),IF(ISNUMBER(BG61),BG61,0),Данные!$A$7:$A$106,"&lt;"&amp;$A61)+1)/COUNT(INDEX(Данные!$A$7:$CV$106,0,MATCH($AB$9,Данные!$A$6:$CV$6,0)))&lt;=$AB$11,$AB$14,$AB$15),IF($AB$8="MANUAL_MU",MAX(Настройки!$B$14,MIN(1,IF(ISNUMBER(BG61),BG61,0))),IF($AB$8="COUNT_FLAG_RULE",IF(IF(ISNUMBER(BG61),BG61,0)&lt;=$AB$11,$AB$14,IF(IF(ISNUMBER(BG61),BG61,0)&gt;=$AB$12,$AB$15,IF(OR(LOWER(LEFT(CL61&amp;"",2))="да",CL61=1),$AB$13,$AB$15))),IF(OR(AND($AB$8="YES_NO",OR(LOWER(LEFT(BG61&amp;"",2))="да",BG61=1)),AND($AB$8="THRESHOLD_GE",IF(ISNUMBER(BG61),BG61,0)&gt;=$AB$11),AND($AB$8="THRESHOLD_GT",IF(ISNUMBER(BG61),BG61,0)&gt;$AB$11),AND($AB$8="THRESHOLD_LE",IF(ISNUMBER(BG61),BG61,0)&lt;=$AB$11),AND($AB$8="THRESHOLD_LT",IF(ISNUMBER(BG61),BG61,0)&lt;$AB$11),AND($AB$8="CHANGE_PCT_GE",IF(IF(ISNUMBER(CL61),CL61,0)=0,IF(ISNUMBER(BG61),BG61,0)&gt;0,(IF(ISNUMBER(BG61),BG61,0)-IF(ISNUMBER(CL61),CL61,0))/ABS(IF(ISNUMBER(CL61),CL61,0))&gt;=$AB$11)),AND($AB$8="CHANGE_ABS_GE",ABS(IF(ISNUMBER(BG61),BG61,0)-IF(ISNUMBER(CL61),CL61,0))&gt;=$AB$11),AND($AB$8="COUNT_LT",IF(ISNUMBER(BG61),BG61,0)&lt;$AB$11),AND($AB$8="COUNT_LE",IF(ISNUMBER(BG61),BG61,0)&lt;=$AB$11),AND($AB$8="AND_YES",OR(LOWER(LEFT(BG61&amp;"",2))="да",BG61=1),OR(LOWER(LEFT(CL61&amp;"",2))="да",CL61=1)),AND($AB$8="OR_YES",OR(OR(LOWER(LEFT(BG61&amp;"",2))="да",BG61=1),OR(LOWER(LEFT(CL61&amp;"",2))="да",CL61=1)))),$AB$14,$AB$15))))))))))</f>
        <v/>
      </c>
      <c r="AC61" s="70" t="str">
        <f>IF($A61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61="#FIELD",BH61="",AND(OR($AC$8="CHANGE_PCT_GE",$AC$8="CHANGE_ABS_GE",$AC$8="COUNT_FLAG_RULE",$AC$8="AND_YES",$AC$8="OR_YES"),OR(CM61="#FIELD",CM61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61)))),IF($AC$18="LOW_MU",MAX(Настройки!$B$14,$AC$16),IF($AC$18="NEUTRAL",Настройки!$B$15,IF($AC$18="IGNORE","IGNORE",IF(OR(BH61="#FIELD",CM61="#FIELD"),"Поле не найдено","Недостаточно данных")))),IF($AC$8="SIGMOID_INC",MAX(Настройки!$B$14,$AC$16+($AC$17-$AC$16)/(1+EXP(-$AC$12*(IF(ISNUMBER(BH61),BH61,0)-$AC$11)))),IF($AC$8="SIGMOID_DEC",MAX(Настройки!$B$14,$AC$16+($AC$17-$AC$16)/(1+EXP($AC$12*(IF(ISNUMBER(BH61),BH61,0)-$AC$11)))),IF($AC$8="TOP_PERCENT",IF((COUNTIF(INDEX(Данные!$A$7:$CV$106,0,MATCH($AC$9,Данные!$A$6:$CV$6,0)),"&gt;"&amp;IF(ISNUMBER(BH61),BH61,0))+COUNTIFS(INDEX(Данные!$A$7:$CV$106,0,MATCH($AC$9,Данные!$A$6:$CV$6,0)),IF(ISNUMBER(BH61),BH61,0),Данные!$A$7:$A$106,"&lt;"&amp;$A61)+1)/COUNT(INDEX(Данные!$A$7:$CV$106,0,MATCH($AC$9,Данные!$A$6:$CV$6,0)))&lt;=$AC$11,$AC$14,$AC$15),IF($AC$8="MANUAL_MU",MAX(Настройки!$B$14,MIN(1,IF(ISNUMBER(BH61),BH61,0))),IF($AC$8="COUNT_FLAG_RULE",IF(IF(ISNUMBER(BH61),BH61,0)&lt;=$AC$11,$AC$14,IF(IF(ISNUMBER(BH61),BH61,0)&gt;=$AC$12,$AC$15,IF(OR(LOWER(LEFT(CM61&amp;"",2))="да",CM61=1),$AC$13,$AC$15))),IF(OR(AND($AC$8="YES_NO",OR(LOWER(LEFT(BH61&amp;"",2))="да",BH61=1)),AND($AC$8="THRESHOLD_GE",IF(ISNUMBER(BH61),BH61,0)&gt;=$AC$11),AND($AC$8="THRESHOLD_GT",IF(ISNUMBER(BH61),BH61,0)&gt;$AC$11),AND($AC$8="THRESHOLD_LE",IF(ISNUMBER(BH61),BH61,0)&lt;=$AC$11),AND($AC$8="THRESHOLD_LT",IF(ISNUMBER(BH61),BH61,0)&lt;$AC$11),AND($AC$8="CHANGE_PCT_GE",IF(IF(ISNUMBER(CM61),CM61,0)=0,IF(ISNUMBER(BH61),BH61,0)&gt;0,(IF(ISNUMBER(BH61),BH61,0)-IF(ISNUMBER(CM61),CM61,0))/ABS(IF(ISNUMBER(CM61),CM61,0))&gt;=$AC$11)),AND($AC$8="CHANGE_ABS_GE",ABS(IF(ISNUMBER(BH61),BH61,0)-IF(ISNUMBER(CM61),CM61,0))&gt;=$AC$11),AND($AC$8="COUNT_LT",IF(ISNUMBER(BH61),BH61,0)&lt;$AC$11),AND($AC$8="COUNT_LE",IF(ISNUMBER(BH61),BH61,0)&lt;=$AC$11),AND($AC$8="AND_YES",OR(LOWER(LEFT(BH61&amp;"",2))="да",BH61=1),OR(LOWER(LEFT(CM61&amp;"",2))="да",CM61=1)),AND($AC$8="OR_YES",OR(OR(LOWER(LEFT(BH61&amp;"",2))="да",BH61=1),OR(LOWER(LEFT(CM61&amp;"",2))="да",CM61=1)))),$AC$14,$AC$15))))))))))</f>
        <v/>
      </c>
      <c r="AD61" s="70" t="str">
        <f>IF($A61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61="#FIELD",BI61="",AND(OR($AD$8="CHANGE_PCT_GE",$AD$8="CHANGE_ABS_GE",$AD$8="COUNT_FLAG_RULE",$AD$8="AND_YES",$AD$8="OR_YES"),OR(CN61="#FIELD",CN61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61)))),IF($AD$18="LOW_MU",MAX(Настройки!$B$14,$AD$16),IF($AD$18="NEUTRAL",Настройки!$B$15,IF($AD$18="IGNORE","IGNORE",IF(OR(BI61="#FIELD",CN61="#FIELD"),"Поле не найдено","Недостаточно данных")))),IF($AD$8="SIGMOID_INC",MAX(Настройки!$B$14,$AD$16+($AD$17-$AD$16)/(1+EXP(-$AD$12*(IF(ISNUMBER(BI61),BI61,0)-$AD$11)))),IF($AD$8="SIGMOID_DEC",MAX(Настройки!$B$14,$AD$16+($AD$17-$AD$16)/(1+EXP($AD$12*(IF(ISNUMBER(BI61),BI61,0)-$AD$11)))),IF($AD$8="TOP_PERCENT",IF((COUNTIF(INDEX(Данные!$A$7:$CV$106,0,MATCH($AD$9,Данные!$A$6:$CV$6,0)),"&gt;"&amp;IF(ISNUMBER(BI61),BI61,0))+COUNTIFS(INDEX(Данные!$A$7:$CV$106,0,MATCH($AD$9,Данные!$A$6:$CV$6,0)),IF(ISNUMBER(BI61),BI61,0),Данные!$A$7:$A$106,"&lt;"&amp;$A61)+1)/COUNT(INDEX(Данные!$A$7:$CV$106,0,MATCH($AD$9,Данные!$A$6:$CV$6,0)))&lt;=$AD$11,$AD$14,$AD$15),IF($AD$8="MANUAL_MU",MAX(Настройки!$B$14,MIN(1,IF(ISNUMBER(BI61),BI61,0))),IF($AD$8="COUNT_FLAG_RULE",IF(IF(ISNUMBER(BI61),BI61,0)&lt;=$AD$11,$AD$14,IF(IF(ISNUMBER(BI61),BI61,0)&gt;=$AD$12,$AD$15,IF(OR(LOWER(LEFT(CN61&amp;"",2))="да",CN61=1),$AD$13,$AD$15))),IF(OR(AND($AD$8="YES_NO",OR(LOWER(LEFT(BI61&amp;"",2))="да",BI61=1)),AND($AD$8="THRESHOLD_GE",IF(ISNUMBER(BI61),BI61,0)&gt;=$AD$11),AND($AD$8="THRESHOLD_GT",IF(ISNUMBER(BI61),BI61,0)&gt;$AD$11),AND($AD$8="THRESHOLD_LE",IF(ISNUMBER(BI61),BI61,0)&lt;=$AD$11),AND($AD$8="THRESHOLD_LT",IF(ISNUMBER(BI61),BI61,0)&lt;$AD$11),AND($AD$8="CHANGE_PCT_GE",IF(IF(ISNUMBER(CN61),CN61,0)=0,IF(ISNUMBER(BI61),BI61,0)&gt;0,(IF(ISNUMBER(BI61),BI61,0)-IF(ISNUMBER(CN61),CN61,0))/ABS(IF(ISNUMBER(CN61),CN61,0))&gt;=$AD$11)),AND($AD$8="CHANGE_ABS_GE",ABS(IF(ISNUMBER(BI61),BI61,0)-IF(ISNUMBER(CN61),CN61,0))&gt;=$AD$11),AND($AD$8="COUNT_LT",IF(ISNUMBER(BI61),BI61,0)&lt;$AD$11),AND($AD$8="COUNT_LE",IF(ISNUMBER(BI61),BI61,0)&lt;=$AD$11),AND($AD$8="AND_YES",OR(LOWER(LEFT(BI61&amp;"",2))="да",BI61=1),OR(LOWER(LEFT(CN61&amp;"",2))="да",CN61=1)),AND($AD$8="OR_YES",OR(OR(LOWER(LEFT(BI61&amp;"",2))="да",BI61=1),OR(LOWER(LEFT(CN61&amp;"",2))="да",CN61=1)))),$AD$14,$AD$15))))))))))</f>
        <v/>
      </c>
      <c r="AE61" s="71" t="str">
        <f>IF($A61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61="#FIELD",BJ61="",AND(OR($AE$8="CHANGE_PCT_GE",$AE$8="CHANGE_ABS_GE",$AE$8="COUNT_FLAG_RULE",$AE$8="AND_YES",$AE$8="OR_YES"),OR(CO61="#FIELD",CO61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61)))),IF($AE$18="LOW_MU",MAX(Настройки!$B$14,$AE$16),IF($AE$18="NEUTRAL",Настройки!$B$15,IF($AE$18="IGNORE","IGNORE",IF(OR(BJ61="#FIELD",CO61="#FIELD"),"Поле не найдено","Недостаточно данных")))),IF($AE$8="SIGMOID_INC",MAX(Настройки!$B$14,$AE$16+($AE$17-$AE$16)/(1+EXP(-$AE$12*(IF(ISNUMBER(BJ61),BJ61,0)-$AE$11)))),IF($AE$8="SIGMOID_DEC",MAX(Настройки!$B$14,$AE$16+($AE$17-$AE$16)/(1+EXP($AE$12*(IF(ISNUMBER(BJ61),BJ61,0)-$AE$11)))),IF($AE$8="TOP_PERCENT",IF((COUNTIF(INDEX(Данные!$A$7:$CV$106,0,MATCH($AE$9,Данные!$A$6:$CV$6,0)),"&gt;"&amp;IF(ISNUMBER(BJ61),BJ61,0))+COUNTIFS(INDEX(Данные!$A$7:$CV$106,0,MATCH($AE$9,Данные!$A$6:$CV$6,0)),IF(ISNUMBER(BJ61),BJ61,0),Данные!$A$7:$A$106,"&lt;"&amp;$A61)+1)/COUNT(INDEX(Данные!$A$7:$CV$106,0,MATCH($AE$9,Данные!$A$6:$CV$6,0)))&lt;=$AE$11,$AE$14,$AE$15),IF($AE$8="MANUAL_MU",MAX(Настройки!$B$14,MIN(1,IF(ISNUMBER(BJ61),BJ61,0))),IF($AE$8="COUNT_FLAG_RULE",IF(IF(ISNUMBER(BJ61),BJ61,0)&lt;=$AE$11,$AE$14,IF(IF(ISNUMBER(BJ61),BJ61,0)&gt;=$AE$12,$AE$15,IF(OR(LOWER(LEFT(CO61&amp;"",2))="да",CO61=1),$AE$13,$AE$15))),IF(OR(AND($AE$8="YES_NO",OR(LOWER(LEFT(BJ61&amp;"",2))="да",BJ61=1)),AND($AE$8="THRESHOLD_GE",IF(ISNUMBER(BJ61),BJ61,0)&gt;=$AE$11),AND($AE$8="THRESHOLD_GT",IF(ISNUMBER(BJ61),BJ61,0)&gt;$AE$11),AND($AE$8="THRESHOLD_LE",IF(ISNUMBER(BJ61),BJ61,0)&lt;=$AE$11),AND($AE$8="THRESHOLD_LT",IF(ISNUMBER(BJ61),BJ61,0)&lt;$AE$11),AND($AE$8="CHANGE_PCT_GE",IF(IF(ISNUMBER(CO61),CO61,0)=0,IF(ISNUMBER(BJ61),BJ61,0)&gt;0,(IF(ISNUMBER(BJ61),BJ61,0)-IF(ISNUMBER(CO61),CO61,0))/ABS(IF(ISNUMBER(CO61),CO61,0))&gt;=$AE$11)),AND($AE$8="CHANGE_ABS_GE",ABS(IF(ISNUMBER(BJ61),BJ61,0)-IF(ISNUMBER(CO61),CO61,0))&gt;=$AE$11),AND($AE$8="COUNT_LT",IF(ISNUMBER(BJ61),BJ61,0)&lt;$AE$11),AND($AE$8="COUNT_LE",IF(ISNUMBER(BJ61),BJ61,0)&lt;=$AE$11),AND($AE$8="AND_YES",OR(LOWER(LEFT(BJ61&amp;"",2))="да",BJ61=1),OR(LOWER(LEFT(CO61&amp;"",2))="да",CO61=1)),AND($AE$8="OR_YES",OR(OR(LOWER(LEFT(BJ61&amp;"",2))="да",BJ61=1),OR(LOWER(LEFT(CO61&amp;"",2))="да",CO61=1)))),$AE$14,$AE$15))))))))))</f>
        <v/>
      </c>
      <c r="AF61" s="75"/>
      <c r="AG61" s="76" t="str">
        <f>IF($A61="","",IF($B$4&lt;&gt;"Да","",IF($B$9="","",IF(COUNTIF(Данные!$A$6:$CV$6,$B$9)=0,"#FIELD",INDEX(Данные!$A$7:$CV$106,ROW()-19,MATCH($B$9,Данные!$A$6:$CV$6,0))))))</f>
        <v/>
      </c>
      <c r="AH61" s="76" t="str">
        <f>IF($A61="","",IF($C$4&lt;&gt;"Да","",IF($C$9="","",IF(COUNTIF(Данные!$A$6:$CV$6,$C$9)=0,"#FIELD",INDEX(Данные!$A$7:$CV$106,ROW()-19,MATCH($C$9,Данные!$A$6:$CV$6,0))))))</f>
        <v/>
      </c>
      <c r="AI61" s="76" t="str">
        <f>IF($A61="","",IF($D$4&lt;&gt;"Да","",IF($D$9="","",IF(COUNTIF(Данные!$A$6:$CV$6,$D$9)=0,"#FIELD",INDEX(Данные!$A$7:$CV$106,ROW()-19,MATCH($D$9,Данные!$A$6:$CV$6,0))))))</f>
        <v/>
      </c>
      <c r="AJ61" s="76" t="str">
        <f>IF($A61="","",IF($E$4&lt;&gt;"Да","",IF($E$9="","",IF(COUNTIF(Данные!$A$6:$CV$6,$E$9)=0,"#FIELD",INDEX(Данные!$A$7:$CV$106,ROW()-19,MATCH($E$9,Данные!$A$6:$CV$6,0))))))</f>
        <v/>
      </c>
      <c r="AK61" s="76" t="str">
        <f>IF($A61="","",IF($F$4&lt;&gt;"Да","",IF($F$9="","",IF(COUNTIF(Данные!$A$6:$CV$6,$F$9)=0,"#FIELD",INDEX(Данные!$A$7:$CV$106,ROW()-19,MATCH($F$9,Данные!$A$6:$CV$6,0))))))</f>
        <v/>
      </c>
      <c r="AL61" s="76" t="str">
        <f>IF($A61="","",IF($G$4&lt;&gt;"Да","",IF($G$9="","",IF(COUNTIF(Данные!$A$6:$CV$6,$G$9)=0,"#FIELD",INDEX(Данные!$A$7:$CV$106,ROW()-19,MATCH($G$9,Данные!$A$6:$CV$6,0))))))</f>
        <v/>
      </c>
      <c r="AM61" s="76" t="str">
        <f>IF($A61="","",IF($H$4&lt;&gt;"Да","",IF($H$9="","",IF(COUNTIF(Данные!$A$6:$CV$6,$H$9)=0,"#FIELD",INDEX(Данные!$A$7:$CV$106,ROW()-19,MATCH($H$9,Данные!$A$6:$CV$6,0))))))</f>
        <v/>
      </c>
      <c r="AN61" s="76" t="str">
        <f>IF($A61="","",IF($I$4&lt;&gt;"Да","",IF($I$9="","",IF(COUNTIF(Данные!$A$6:$CV$6,$I$9)=0,"#FIELD",INDEX(Данные!$A$7:$CV$106,ROW()-19,MATCH($I$9,Данные!$A$6:$CV$6,0))))))</f>
        <v/>
      </c>
      <c r="AO61" s="76" t="str">
        <f>IF($A61="","",IF($J$4&lt;&gt;"Да","",IF($J$9="","",IF(COUNTIF(Данные!$A$6:$CV$6,$J$9)=0,"#FIELD",INDEX(Данные!$A$7:$CV$106,ROW()-19,MATCH($J$9,Данные!$A$6:$CV$6,0))))))</f>
        <v/>
      </c>
      <c r="AP61" s="76" t="str">
        <f>IF($A61="","",IF($K$4&lt;&gt;"Да","",IF($K$9="","",IF(COUNTIF(Данные!$A$6:$CV$6,$K$9)=0,"#FIELD",INDEX(Данные!$A$7:$CV$106,ROW()-19,MATCH($K$9,Данные!$A$6:$CV$6,0))))))</f>
        <v/>
      </c>
      <c r="AQ61" s="76" t="str">
        <f>IF($A61="","",IF($L$4&lt;&gt;"Да","",IF($L$9="","",IF(COUNTIF(Данные!$A$6:$CV$6,$L$9)=0,"#FIELD",INDEX(Данные!$A$7:$CV$106,ROW()-19,MATCH($L$9,Данные!$A$6:$CV$6,0))))))</f>
        <v/>
      </c>
      <c r="AR61" s="76" t="str">
        <f>IF($A61="","",IF($M$4&lt;&gt;"Да","",IF($M$9="","",IF(COUNTIF(Данные!$A$6:$CV$6,$M$9)=0,"#FIELD",INDEX(Данные!$A$7:$CV$106,ROW()-19,MATCH($M$9,Данные!$A$6:$CV$6,0))))))</f>
        <v/>
      </c>
      <c r="AS61" s="76" t="str">
        <f>IF($A61="","",IF($N$4&lt;&gt;"Да","",IF($N$9="","",IF(COUNTIF(Данные!$A$6:$CV$6,$N$9)=0,"#FIELD",INDEX(Данные!$A$7:$CV$106,ROW()-19,MATCH($N$9,Данные!$A$6:$CV$6,0))))))</f>
        <v/>
      </c>
      <c r="AT61" s="76" t="str">
        <f>IF($A61="","",IF($O$4&lt;&gt;"Да","",IF($O$9="","",IF(COUNTIF(Данные!$A$6:$CV$6,$O$9)=0,"#FIELD",INDEX(Данные!$A$7:$CV$106,ROW()-19,MATCH($O$9,Данные!$A$6:$CV$6,0))))))</f>
        <v/>
      </c>
      <c r="AU61" s="76" t="str">
        <f>IF($A61="","",IF($P$4&lt;&gt;"Да","",IF($P$9="","",IF(COUNTIF(Данные!$A$6:$CV$6,$P$9)=0,"#FIELD",INDEX(Данные!$A$7:$CV$106,ROW()-19,MATCH($P$9,Данные!$A$6:$CV$6,0))))))</f>
        <v/>
      </c>
      <c r="AV61" s="76" t="str">
        <f>IF($A61="","",IF($Q$4&lt;&gt;"Да","",IF($Q$9="","",IF(COUNTIF(Данные!$A$6:$CV$6,$Q$9)=0,"#FIELD",INDEX(Данные!$A$7:$CV$106,ROW()-19,MATCH($Q$9,Данные!$A$6:$CV$6,0))))))</f>
        <v/>
      </c>
      <c r="AW61" s="76" t="str">
        <f>IF($A61="","",IF($R$4&lt;&gt;"Да","",IF($R$9="","",IF(COUNTIF(Данные!$A$6:$CV$6,$R$9)=0,"#FIELD",INDEX(Данные!$A$7:$CV$106,ROW()-19,MATCH($R$9,Данные!$A$6:$CV$6,0))))))</f>
        <v/>
      </c>
      <c r="AX61" s="76" t="str">
        <f>IF($A61="","",IF($S$4&lt;&gt;"Да","",IF($S$9="","",IF(COUNTIF(Данные!$A$6:$CV$6,$S$9)=0,"#FIELD",INDEX(Данные!$A$7:$CV$106,ROW()-19,MATCH($S$9,Данные!$A$6:$CV$6,0))))))</f>
        <v/>
      </c>
      <c r="AY61" s="76" t="str">
        <f>IF($A61="","",IF($T$4&lt;&gt;"Да","",IF($T$9="","",IF(COUNTIF(Данные!$A$6:$CV$6,$T$9)=0,"#FIELD",INDEX(Данные!$A$7:$CV$106,ROW()-19,MATCH($T$9,Данные!$A$6:$CV$6,0))))))</f>
        <v/>
      </c>
      <c r="AZ61" s="76" t="str">
        <f>IF($A61="","",IF($U$4&lt;&gt;"Да","",IF($U$9="","",IF(COUNTIF(Данные!$A$6:$CV$6,$U$9)=0,"#FIELD",INDEX(Данные!$A$7:$CV$106,ROW()-19,MATCH($U$9,Данные!$A$6:$CV$6,0))))))</f>
        <v/>
      </c>
      <c r="BA61" s="76" t="str">
        <f>IF($A61="","",IF($V$4&lt;&gt;"Да","",IF($V$9="","",IF(COUNTIF(Данные!$A$6:$CV$6,$V$9)=0,"#FIELD",INDEX(Данные!$A$7:$CV$106,ROW()-19,MATCH($V$9,Данные!$A$6:$CV$6,0))))))</f>
        <v/>
      </c>
      <c r="BB61" s="76" t="str">
        <f>IF($A61="","",IF($W$4&lt;&gt;"Да","",IF($W$9="","",IF(COUNTIF(Данные!$A$6:$CV$6,$W$9)=0,"#FIELD",INDEX(Данные!$A$7:$CV$106,ROW()-19,MATCH($W$9,Данные!$A$6:$CV$6,0))))))</f>
        <v/>
      </c>
      <c r="BC61" s="76" t="str">
        <f>IF($A61="","",IF($X$4&lt;&gt;"Да","",IF($X$9="","",IF(COUNTIF(Данные!$A$6:$CV$6,$X$9)=0,"#FIELD",INDEX(Данные!$A$7:$CV$106,ROW()-19,MATCH($X$9,Данные!$A$6:$CV$6,0))))))</f>
        <v/>
      </c>
      <c r="BD61" s="76" t="str">
        <f>IF($A61="","",IF($Y$4&lt;&gt;"Да","",IF($Y$9="","",IF(COUNTIF(Данные!$A$6:$CV$6,$Y$9)=0,"#FIELD",INDEX(Данные!$A$7:$CV$106,ROW()-19,MATCH($Y$9,Данные!$A$6:$CV$6,0))))))</f>
        <v/>
      </c>
      <c r="BE61" s="76" t="str">
        <f>IF($A61="","",IF($Z$4&lt;&gt;"Да","",IF($Z$9="","",IF(COUNTIF(Данные!$A$6:$CV$6,$Z$9)=0,"#FIELD",INDEX(Данные!$A$7:$CV$106,ROW()-19,MATCH($Z$9,Данные!$A$6:$CV$6,0))))))</f>
        <v/>
      </c>
      <c r="BF61" s="76" t="str">
        <f>IF($A61="","",IF($AA$4&lt;&gt;"Да","",IF($AA$9="","",IF(COUNTIF(Данные!$A$6:$CV$6,$AA$9)=0,"#FIELD",INDEX(Данные!$A$7:$CV$106,ROW()-19,MATCH($AA$9,Данные!$A$6:$CV$6,0))))))</f>
        <v/>
      </c>
      <c r="BG61" s="76" t="str">
        <f>IF($A61="","",IF($AB$4&lt;&gt;"Да","",IF($AB$9="","",IF(COUNTIF(Данные!$A$6:$CV$6,$AB$9)=0,"#FIELD",INDEX(Данные!$A$7:$CV$106,ROW()-19,MATCH($AB$9,Данные!$A$6:$CV$6,0))))))</f>
        <v/>
      </c>
      <c r="BH61" s="76" t="str">
        <f>IF($A61="","",IF($AC$4&lt;&gt;"Да","",IF($AC$9="","",IF(COUNTIF(Данные!$A$6:$CV$6,$AC$9)=0,"#FIELD",INDEX(Данные!$A$7:$CV$106,ROW()-19,MATCH($AC$9,Данные!$A$6:$CV$6,0))))))</f>
        <v/>
      </c>
      <c r="BI61" s="76" t="str">
        <f>IF($A61="","",IF($AD$4&lt;&gt;"Да","",IF($AD$9="","",IF(COUNTIF(Данные!$A$6:$CV$6,$AD$9)=0,"#FIELD",INDEX(Данные!$A$7:$CV$106,ROW()-19,MATCH($AD$9,Данные!$A$6:$CV$6,0))))))</f>
        <v/>
      </c>
      <c r="BJ61" s="76" t="str">
        <f>IF($A61="","",IF($AE$4&lt;&gt;"Да","",IF($AE$9="","",IF(COUNTIF(Данные!$A$6:$CV$6,$AE$9)=0,"#FIELD",INDEX(Данные!$A$7:$CV$106,ROW()-19,MATCH($AE$9,Данные!$A$6:$CV$6,0))))))</f>
        <v/>
      </c>
      <c r="BK61" s="76"/>
      <c r="BL61" s="76" t="str">
        <f>IF($A61="","",IF($B$4&lt;&gt;"Да","",IF($B$10="","",IF(COUNTIF(Данные!$A$6:$CV$6,$B$10)=0,"#FIELD",INDEX(Данные!$A$7:$CV$106,ROW()-19,MATCH($B$10,Данные!$A$6:$CV$6,0))))))</f>
        <v/>
      </c>
      <c r="BM61" s="76" t="str">
        <f>IF($A61="","",IF($C$4&lt;&gt;"Да","",IF($C$10="","",IF(COUNTIF(Данные!$A$6:$CV$6,$C$10)=0,"#FIELD",INDEX(Данные!$A$7:$CV$106,ROW()-19,MATCH($C$10,Данные!$A$6:$CV$6,0))))))</f>
        <v/>
      </c>
      <c r="BN61" s="76" t="str">
        <f>IF($A61="","",IF($D$4&lt;&gt;"Да","",IF($D$10="","",IF(COUNTIF(Данные!$A$6:$CV$6,$D$10)=0,"#FIELD",INDEX(Данные!$A$7:$CV$106,ROW()-19,MATCH($D$10,Данные!$A$6:$CV$6,0))))))</f>
        <v/>
      </c>
      <c r="BO61" s="76" t="str">
        <f>IF($A61="","",IF($E$4&lt;&gt;"Да","",IF($E$10="","",IF(COUNTIF(Данные!$A$6:$CV$6,$E$10)=0,"#FIELD",INDEX(Данные!$A$7:$CV$106,ROW()-19,MATCH($E$10,Данные!$A$6:$CV$6,0))))))</f>
        <v/>
      </c>
      <c r="BP61" s="76" t="str">
        <f>IF($A61="","",IF($F$4&lt;&gt;"Да","",IF($F$10="","",IF(COUNTIF(Данные!$A$6:$CV$6,$F$10)=0,"#FIELD",INDEX(Данные!$A$7:$CV$106,ROW()-19,MATCH($F$10,Данные!$A$6:$CV$6,0))))))</f>
        <v/>
      </c>
      <c r="BQ61" s="76" t="str">
        <f>IF($A61="","",IF($G$4&lt;&gt;"Да","",IF($G$10="","",IF(COUNTIF(Данные!$A$6:$CV$6,$G$10)=0,"#FIELD",INDEX(Данные!$A$7:$CV$106,ROW()-19,MATCH($G$10,Данные!$A$6:$CV$6,0))))))</f>
        <v/>
      </c>
      <c r="BR61" s="76" t="str">
        <f>IF($A61="","",IF($H$4&lt;&gt;"Да","",IF($H$10="","",IF(COUNTIF(Данные!$A$6:$CV$6,$H$10)=0,"#FIELD",INDEX(Данные!$A$7:$CV$106,ROW()-19,MATCH($H$10,Данные!$A$6:$CV$6,0))))))</f>
        <v/>
      </c>
      <c r="BS61" s="76" t="str">
        <f>IF($A61="","",IF($I$4&lt;&gt;"Да","",IF($I$10="","",IF(COUNTIF(Данные!$A$6:$CV$6,$I$10)=0,"#FIELD",INDEX(Данные!$A$7:$CV$106,ROW()-19,MATCH($I$10,Данные!$A$6:$CV$6,0))))))</f>
        <v/>
      </c>
      <c r="BT61" s="76" t="str">
        <f>IF($A61="","",IF($J$4&lt;&gt;"Да","",IF($J$10="","",IF(COUNTIF(Данные!$A$6:$CV$6,$J$10)=0,"#FIELD",INDEX(Данные!$A$7:$CV$106,ROW()-19,MATCH($J$10,Данные!$A$6:$CV$6,0))))))</f>
        <v/>
      </c>
      <c r="BU61" s="76" t="str">
        <f>IF($A61="","",IF($K$4&lt;&gt;"Да","",IF($K$10="","",IF(COUNTIF(Данные!$A$6:$CV$6,$K$10)=0,"#FIELD",INDEX(Данные!$A$7:$CV$106,ROW()-19,MATCH($K$10,Данные!$A$6:$CV$6,0))))))</f>
        <v/>
      </c>
      <c r="BV61" s="76" t="str">
        <f>IF($A61="","",IF($L$4&lt;&gt;"Да","",IF($L$10="","",IF(COUNTIF(Данные!$A$6:$CV$6,$L$10)=0,"#FIELD",INDEX(Данные!$A$7:$CV$106,ROW()-19,MATCH($L$10,Данные!$A$6:$CV$6,0))))))</f>
        <v/>
      </c>
      <c r="BW61" s="76" t="str">
        <f>IF($A61="","",IF($M$4&lt;&gt;"Да","",IF($M$10="","",IF(COUNTIF(Данные!$A$6:$CV$6,$M$10)=0,"#FIELD",INDEX(Данные!$A$7:$CV$106,ROW()-19,MATCH($M$10,Данные!$A$6:$CV$6,0))))))</f>
        <v/>
      </c>
      <c r="BX61" s="76" t="str">
        <f>IF($A61="","",IF($N$4&lt;&gt;"Да","",IF($N$10="","",IF(COUNTIF(Данные!$A$6:$CV$6,$N$10)=0,"#FIELD",INDEX(Данные!$A$7:$CV$106,ROW()-19,MATCH($N$10,Данные!$A$6:$CV$6,0))))))</f>
        <v/>
      </c>
      <c r="BY61" s="76" t="str">
        <f>IF($A61="","",IF($O$4&lt;&gt;"Да","",IF($O$10="","",IF(COUNTIF(Данные!$A$6:$CV$6,$O$10)=0,"#FIELD",INDEX(Данные!$A$7:$CV$106,ROW()-19,MATCH($O$10,Данные!$A$6:$CV$6,0))))))</f>
        <v/>
      </c>
      <c r="BZ61" s="76" t="str">
        <f>IF($A61="","",IF($P$4&lt;&gt;"Да","",IF($P$10="","",IF(COUNTIF(Данные!$A$6:$CV$6,$P$10)=0,"#FIELD",INDEX(Данные!$A$7:$CV$106,ROW()-19,MATCH($P$10,Данные!$A$6:$CV$6,0))))))</f>
        <v/>
      </c>
      <c r="CA61" s="76" t="str">
        <f>IF($A61="","",IF($Q$4&lt;&gt;"Да","",IF($Q$10="","",IF(COUNTIF(Данные!$A$6:$CV$6,$Q$10)=0,"#FIELD",INDEX(Данные!$A$7:$CV$106,ROW()-19,MATCH($Q$10,Данные!$A$6:$CV$6,0))))))</f>
        <v/>
      </c>
      <c r="CB61" s="76" t="str">
        <f>IF($A61="","",IF($R$4&lt;&gt;"Да","",IF($R$10="","",IF(COUNTIF(Данные!$A$6:$CV$6,$R$10)=0,"#FIELD",INDEX(Данные!$A$7:$CV$106,ROW()-19,MATCH($R$10,Данные!$A$6:$CV$6,0))))))</f>
        <v/>
      </c>
      <c r="CC61" s="76" t="str">
        <f>IF($A61="","",IF($S$4&lt;&gt;"Да","",IF($S$10="","",IF(COUNTIF(Данные!$A$6:$CV$6,$S$10)=0,"#FIELD",INDEX(Данные!$A$7:$CV$106,ROW()-19,MATCH($S$10,Данные!$A$6:$CV$6,0))))))</f>
        <v/>
      </c>
      <c r="CD61" s="76" t="str">
        <f>IF($A61="","",IF($T$4&lt;&gt;"Да","",IF($T$10="","",IF(COUNTIF(Данные!$A$6:$CV$6,$T$10)=0,"#FIELD",INDEX(Данные!$A$7:$CV$106,ROW()-19,MATCH($T$10,Данные!$A$6:$CV$6,0))))))</f>
        <v/>
      </c>
      <c r="CE61" s="76" t="str">
        <f>IF($A61="","",IF($U$4&lt;&gt;"Да","",IF($U$10="","",IF(COUNTIF(Данные!$A$6:$CV$6,$U$10)=0,"#FIELD",INDEX(Данные!$A$7:$CV$106,ROW()-19,MATCH($U$10,Данные!$A$6:$CV$6,0))))))</f>
        <v/>
      </c>
      <c r="CF61" s="76" t="str">
        <f>IF($A61="","",IF($V$4&lt;&gt;"Да","",IF($V$10="","",IF(COUNTIF(Данные!$A$6:$CV$6,$V$10)=0,"#FIELD",INDEX(Данные!$A$7:$CV$106,ROW()-19,MATCH($V$10,Данные!$A$6:$CV$6,0))))))</f>
        <v/>
      </c>
      <c r="CG61" s="76" t="str">
        <f>IF($A61="","",IF($W$4&lt;&gt;"Да","",IF($W$10="","",IF(COUNTIF(Данные!$A$6:$CV$6,$W$10)=0,"#FIELD",INDEX(Данные!$A$7:$CV$106,ROW()-19,MATCH($W$10,Данные!$A$6:$CV$6,0))))))</f>
        <v/>
      </c>
      <c r="CH61" s="76" t="str">
        <f>IF($A61="","",IF($X$4&lt;&gt;"Да","",IF($X$10="","",IF(COUNTIF(Данные!$A$6:$CV$6,$X$10)=0,"#FIELD",INDEX(Данные!$A$7:$CV$106,ROW()-19,MATCH($X$10,Данные!$A$6:$CV$6,0))))))</f>
        <v/>
      </c>
      <c r="CI61" s="76" t="str">
        <f>IF($A61="","",IF($Y$4&lt;&gt;"Да","",IF($Y$10="","",IF(COUNTIF(Данные!$A$6:$CV$6,$Y$10)=0,"#FIELD",INDEX(Данные!$A$7:$CV$106,ROW()-19,MATCH($Y$10,Данные!$A$6:$CV$6,0))))))</f>
        <v/>
      </c>
      <c r="CJ61" s="76" t="str">
        <f>IF($A61="","",IF($Z$4&lt;&gt;"Да","",IF($Z$10="","",IF(COUNTIF(Данные!$A$6:$CV$6,$Z$10)=0,"#FIELD",INDEX(Данные!$A$7:$CV$106,ROW()-19,MATCH($Z$10,Данные!$A$6:$CV$6,0))))))</f>
        <v/>
      </c>
      <c r="CK61" s="76" t="str">
        <f>IF($A61="","",IF($AA$4&lt;&gt;"Да","",IF($AA$10="","",IF(COUNTIF(Данные!$A$6:$CV$6,$AA$10)=0,"#FIELD",INDEX(Данные!$A$7:$CV$106,ROW()-19,MATCH($AA$10,Данные!$A$6:$CV$6,0))))))</f>
        <v/>
      </c>
      <c r="CL61" s="76" t="str">
        <f>IF($A61="","",IF($AB$4&lt;&gt;"Да","",IF($AB$10="","",IF(COUNTIF(Данные!$A$6:$CV$6,$AB$10)=0,"#FIELD",INDEX(Данные!$A$7:$CV$106,ROW()-19,MATCH($AB$10,Данные!$A$6:$CV$6,0))))))</f>
        <v/>
      </c>
      <c r="CM61" s="76" t="str">
        <f>IF($A61="","",IF($AC$4&lt;&gt;"Да","",IF($AC$10="","",IF(COUNTIF(Данные!$A$6:$CV$6,$AC$10)=0,"#FIELD",INDEX(Данные!$A$7:$CV$106,ROW()-19,MATCH($AC$10,Данные!$A$6:$CV$6,0))))))</f>
        <v/>
      </c>
      <c r="CN61" s="76" t="str">
        <f>IF($A61="","",IF($AD$4&lt;&gt;"Да","",IF($AD$10="","",IF(COUNTIF(Данные!$A$6:$CV$6,$AD$10)=0,"#FIELD",INDEX(Данные!$A$7:$CV$106,ROW()-19,MATCH($AD$10,Данные!$A$6:$CV$6,0))))))</f>
        <v/>
      </c>
      <c r="CO61" s="77" t="str">
        <f>IF($A61="","",IF($AE$4&lt;&gt;"Да","",IF($AE$10="","",IF(COUNTIF(Данные!$A$6:$CV$6,$AE$10)=0,"#FIELD",INDEX(Данные!$A$7:$CV$106,ROW()-19,MATCH($AE$10,Данные!$A$6:$CV$6,0))))))</f>
        <v/>
      </c>
    </row>
    <row r="62" spans="1:93">
      <c r="A62" s="24" t="str">
        <f>IF(Данные!A49="","",Данные!A49)</f>
        <v/>
      </c>
      <c r="B62" s="19" t="str">
        <f>IF($A62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62="#FIELD",AG62="",AND(OR($B$8="CHANGE_PCT_GE",$B$8="CHANGE_ABS_GE",$B$8="COUNT_FLAG_RULE",$B$8="AND_YES",$B$8="OR_YES"),OR(BL62="#FIELD",BL62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62)))),IF($B$18="LOW_MU",MAX(Настройки!$B$14,$B$16),IF($B$18="NEUTRAL",Настройки!$B$15,IF($B$18="IGNORE","IGNORE",IF(OR(AG62="#FIELD",BL62="#FIELD"),"Поле не найдено","Недостаточно данных")))),IF($B$8="SIGMOID_INC",MAX(Настройки!$B$14,$B$16+($B$17-$B$16)/(1+EXP(-$B$12*(IF(ISNUMBER(AG62),AG62,0)-$B$11)))),IF($B$8="SIGMOID_DEC",MAX(Настройки!$B$14,$B$16+($B$17-$B$16)/(1+EXP($B$12*(IF(ISNUMBER(AG62),AG62,0)-$B$11)))),IF($B$8="TOP_PERCENT",IF((COUNTIF(INDEX(Данные!$A$7:$CV$106,0,MATCH($B$9,Данные!$A$6:$CV$6,0)),"&gt;"&amp;IF(ISNUMBER(AG62),AG62,0))+COUNTIFS(INDEX(Данные!$A$7:$CV$106,0,MATCH($B$9,Данные!$A$6:$CV$6,0)),IF(ISNUMBER(AG62),AG62,0),Данные!$A$7:$A$106,"&lt;"&amp;$A62)+1)/COUNT(INDEX(Данные!$A$7:$CV$106,0,MATCH($B$9,Данные!$A$6:$CV$6,0)))&lt;=$B$11,$B$14,$B$15),IF($B$8="MANUAL_MU",MAX(Настройки!$B$14,MIN(1,IF(ISNUMBER(AG62),AG62,0))),IF($B$8="COUNT_FLAG_RULE",IF(IF(ISNUMBER(AG62),AG62,0)&lt;=$B$11,$B$14,IF(IF(ISNUMBER(AG62),AG62,0)&gt;=$B$12,$B$15,IF(OR(LOWER(LEFT(BL62&amp;"",2))="да",BL62=1),$B$13,$B$15))),IF(OR(AND($B$8="YES_NO",OR(LOWER(LEFT(AG62&amp;"",2))="да",AG62=1)),AND($B$8="THRESHOLD_GE",IF(ISNUMBER(AG62),AG62,0)&gt;=$B$11),AND($B$8="THRESHOLD_GT",IF(ISNUMBER(AG62),AG62,0)&gt;$B$11),AND($B$8="THRESHOLD_LE",IF(ISNUMBER(AG62),AG62,0)&lt;=$B$11),AND($B$8="THRESHOLD_LT",IF(ISNUMBER(AG62),AG62,0)&lt;$B$11),AND($B$8="CHANGE_PCT_GE",IF(IF(ISNUMBER(BL62),BL62,0)=0,IF(ISNUMBER(AG62),AG62,0)&gt;0,(IF(ISNUMBER(AG62),AG62,0)-IF(ISNUMBER(BL62),BL62,0))/ABS(IF(ISNUMBER(BL62),BL62,0))&gt;=$B$11)),AND($B$8="CHANGE_ABS_GE",ABS(IF(ISNUMBER(AG62),AG62,0)-IF(ISNUMBER(BL62),BL62,0))&gt;=$B$11),AND($B$8="COUNT_LT",IF(ISNUMBER(AG62),AG62,0)&lt;$B$11),AND($B$8="COUNT_LE",IF(ISNUMBER(AG62),AG62,0)&lt;=$B$11),AND($B$8="AND_YES",OR(LOWER(LEFT(AG62&amp;"",2))="да",AG62=1),OR(LOWER(LEFT(BL62&amp;"",2))="да",BL62=1)),AND($B$8="OR_YES",OR(OR(LOWER(LEFT(AG62&amp;"",2))="да",AG62=1),OR(LOWER(LEFT(BL62&amp;"",2))="да",BL62=1)))),$B$14,$B$15))))))))))</f>
        <v/>
      </c>
      <c r="C62" s="19" t="str">
        <f>IF($A62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62="#FIELD",AH62="",AND(OR($C$8="CHANGE_PCT_GE",$C$8="CHANGE_ABS_GE",$C$8="COUNT_FLAG_RULE",$C$8="AND_YES",$C$8="OR_YES"),OR(BM62="#FIELD",BM62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62)))),IF($C$18="LOW_MU",MAX(Настройки!$B$14,$C$16),IF($C$18="NEUTRAL",Настройки!$B$15,IF($C$18="IGNORE","IGNORE",IF(OR(AH62="#FIELD",BM62="#FIELD"),"Поле не найдено","Недостаточно данных")))),IF($C$8="SIGMOID_INC",MAX(Настройки!$B$14,$C$16+($C$17-$C$16)/(1+EXP(-$C$12*(IF(ISNUMBER(AH62),AH62,0)-$C$11)))),IF($C$8="SIGMOID_DEC",MAX(Настройки!$B$14,$C$16+($C$17-$C$16)/(1+EXP($C$12*(IF(ISNUMBER(AH62),AH62,0)-$C$11)))),IF($C$8="TOP_PERCENT",IF((COUNTIF(INDEX(Данные!$A$7:$CV$106,0,MATCH($C$9,Данные!$A$6:$CV$6,0)),"&gt;"&amp;IF(ISNUMBER(AH62),AH62,0))+COUNTIFS(INDEX(Данные!$A$7:$CV$106,0,MATCH($C$9,Данные!$A$6:$CV$6,0)),IF(ISNUMBER(AH62),AH62,0),Данные!$A$7:$A$106,"&lt;"&amp;$A62)+1)/COUNT(INDEX(Данные!$A$7:$CV$106,0,MATCH($C$9,Данные!$A$6:$CV$6,0)))&lt;=$C$11,$C$14,$C$15),IF($C$8="MANUAL_MU",MAX(Настройки!$B$14,MIN(1,IF(ISNUMBER(AH62),AH62,0))),IF($C$8="COUNT_FLAG_RULE",IF(IF(ISNUMBER(AH62),AH62,0)&lt;=$C$11,$C$14,IF(IF(ISNUMBER(AH62),AH62,0)&gt;=$C$12,$C$15,IF(OR(LOWER(LEFT(BM62&amp;"",2))="да",BM62=1),$C$13,$C$15))),IF(OR(AND($C$8="YES_NO",OR(LOWER(LEFT(AH62&amp;"",2))="да",AH62=1)),AND($C$8="THRESHOLD_GE",IF(ISNUMBER(AH62),AH62,0)&gt;=$C$11),AND($C$8="THRESHOLD_GT",IF(ISNUMBER(AH62),AH62,0)&gt;$C$11),AND($C$8="THRESHOLD_LE",IF(ISNUMBER(AH62),AH62,0)&lt;=$C$11),AND($C$8="THRESHOLD_LT",IF(ISNUMBER(AH62),AH62,0)&lt;$C$11),AND($C$8="CHANGE_PCT_GE",IF(IF(ISNUMBER(BM62),BM62,0)=0,IF(ISNUMBER(AH62),AH62,0)&gt;0,(IF(ISNUMBER(AH62),AH62,0)-IF(ISNUMBER(BM62),BM62,0))/ABS(IF(ISNUMBER(BM62),BM62,0))&gt;=$C$11)),AND($C$8="CHANGE_ABS_GE",ABS(IF(ISNUMBER(AH62),AH62,0)-IF(ISNUMBER(BM62),BM62,0))&gt;=$C$11),AND($C$8="COUNT_LT",IF(ISNUMBER(AH62),AH62,0)&lt;$C$11),AND($C$8="COUNT_LE",IF(ISNUMBER(AH62),AH62,0)&lt;=$C$11),AND($C$8="AND_YES",OR(LOWER(LEFT(AH62&amp;"",2))="да",AH62=1),OR(LOWER(LEFT(BM62&amp;"",2))="да",BM62=1)),AND($C$8="OR_YES",OR(OR(LOWER(LEFT(AH62&amp;"",2))="да",AH62=1),OR(LOWER(LEFT(BM62&amp;"",2))="да",BM62=1)))),$C$14,$C$15))))))))))</f>
        <v/>
      </c>
      <c r="D62" s="19" t="str">
        <f>IF($A62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62="#FIELD",AI62="",AND(OR($D$8="CHANGE_PCT_GE",$D$8="CHANGE_ABS_GE",$D$8="COUNT_FLAG_RULE",$D$8="AND_YES",$D$8="OR_YES"),OR(BN62="#FIELD",BN62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62)))),IF($D$18="LOW_MU",MAX(Настройки!$B$14,$D$16),IF($D$18="NEUTRAL",Настройки!$B$15,IF($D$18="IGNORE","IGNORE",IF(OR(AI62="#FIELD",BN62="#FIELD"),"Поле не найдено","Недостаточно данных")))),IF($D$8="SIGMOID_INC",MAX(Настройки!$B$14,$D$16+($D$17-$D$16)/(1+EXP(-$D$12*(IF(ISNUMBER(AI62),AI62,0)-$D$11)))),IF($D$8="SIGMOID_DEC",MAX(Настройки!$B$14,$D$16+($D$17-$D$16)/(1+EXP($D$12*(IF(ISNUMBER(AI62),AI62,0)-$D$11)))),IF($D$8="TOP_PERCENT",IF((COUNTIF(INDEX(Данные!$A$7:$CV$106,0,MATCH($D$9,Данные!$A$6:$CV$6,0)),"&gt;"&amp;IF(ISNUMBER(AI62),AI62,0))+COUNTIFS(INDEX(Данные!$A$7:$CV$106,0,MATCH($D$9,Данные!$A$6:$CV$6,0)),IF(ISNUMBER(AI62),AI62,0),Данные!$A$7:$A$106,"&lt;"&amp;$A62)+1)/COUNT(INDEX(Данные!$A$7:$CV$106,0,MATCH($D$9,Данные!$A$6:$CV$6,0)))&lt;=$D$11,$D$14,$D$15),IF($D$8="MANUAL_MU",MAX(Настройки!$B$14,MIN(1,IF(ISNUMBER(AI62),AI62,0))),IF($D$8="COUNT_FLAG_RULE",IF(IF(ISNUMBER(AI62),AI62,0)&lt;=$D$11,$D$14,IF(IF(ISNUMBER(AI62),AI62,0)&gt;=$D$12,$D$15,IF(OR(LOWER(LEFT(BN62&amp;"",2))="да",BN62=1),$D$13,$D$15))),IF(OR(AND($D$8="YES_NO",OR(LOWER(LEFT(AI62&amp;"",2))="да",AI62=1)),AND($D$8="THRESHOLD_GE",IF(ISNUMBER(AI62),AI62,0)&gt;=$D$11),AND($D$8="THRESHOLD_GT",IF(ISNUMBER(AI62),AI62,0)&gt;$D$11),AND($D$8="THRESHOLD_LE",IF(ISNUMBER(AI62),AI62,0)&lt;=$D$11),AND($D$8="THRESHOLD_LT",IF(ISNUMBER(AI62),AI62,0)&lt;$D$11),AND($D$8="CHANGE_PCT_GE",IF(IF(ISNUMBER(BN62),BN62,0)=0,IF(ISNUMBER(AI62),AI62,0)&gt;0,(IF(ISNUMBER(AI62),AI62,0)-IF(ISNUMBER(BN62),BN62,0))/ABS(IF(ISNUMBER(BN62),BN62,0))&gt;=$D$11)),AND($D$8="CHANGE_ABS_GE",ABS(IF(ISNUMBER(AI62),AI62,0)-IF(ISNUMBER(BN62),BN62,0))&gt;=$D$11),AND($D$8="COUNT_LT",IF(ISNUMBER(AI62),AI62,0)&lt;$D$11),AND($D$8="COUNT_LE",IF(ISNUMBER(AI62),AI62,0)&lt;=$D$11),AND($D$8="AND_YES",OR(LOWER(LEFT(AI62&amp;"",2))="да",AI62=1),OR(LOWER(LEFT(BN62&amp;"",2))="да",BN62=1)),AND($D$8="OR_YES",OR(OR(LOWER(LEFT(AI62&amp;"",2))="да",AI62=1),OR(LOWER(LEFT(BN62&amp;"",2))="да",BN62=1)))),$D$14,$D$15))))))))))</f>
        <v/>
      </c>
      <c r="E62" s="19" t="str">
        <f>IF($A62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62="#FIELD",AJ62="",AND(OR($E$8="CHANGE_PCT_GE",$E$8="CHANGE_ABS_GE",$E$8="COUNT_FLAG_RULE",$E$8="AND_YES",$E$8="OR_YES"),OR(BO62="#FIELD",BO62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62)))),IF($E$18="LOW_MU",MAX(Настройки!$B$14,$E$16),IF($E$18="NEUTRAL",Настройки!$B$15,IF($E$18="IGNORE","IGNORE",IF(OR(AJ62="#FIELD",BO62="#FIELD"),"Поле не найдено","Недостаточно данных")))),IF($E$8="SIGMOID_INC",MAX(Настройки!$B$14,$E$16+($E$17-$E$16)/(1+EXP(-$E$12*(IF(ISNUMBER(AJ62),AJ62,0)-$E$11)))),IF($E$8="SIGMOID_DEC",MAX(Настройки!$B$14,$E$16+($E$17-$E$16)/(1+EXP($E$12*(IF(ISNUMBER(AJ62),AJ62,0)-$E$11)))),IF($E$8="TOP_PERCENT",IF((COUNTIF(INDEX(Данные!$A$7:$CV$106,0,MATCH($E$9,Данные!$A$6:$CV$6,0)),"&gt;"&amp;IF(ISNUMBER(AJ62),AJ62,0))+COUNTIFS(INDEX(Данные!$A$7:$CV$106,0,MATCH($E$9,Данные!$A$6:$CV$6,0)),IF(ISNUMBER(AJ62),AJ62,0),Данные!$A$7:$A$106,"&lt;"&amp;$A62)+1)/COUNT(INDEX(Данные!$A$7:$CV$106,0,MATCH($E$9,Данные!$A$6:$CV$6,0)))&lt;=$E$11,$E$14,$E$15),IF($E$8="MANUAL_MU",MAX(Настройки!$B$14,MIN(1,IF(ISNUMBER(AJ62),AJ62,0))),IF($E$8="COUNT_FLAG_RULE",IF(IF(ISNUMBER(AJ62),AJ62,0)&lt;=$E$11,$E$14,IF(IF(ISNUMBER(AJ62),AJ62,0)&gt;=$E$12,$E$15,IF(OR(LOWER(LEFT(BO62&amp;"",2))="да",BO62=1),$E$13,$E$15))),IF(OR(AND($E$8="YES_NO",OR(LOWER(LEFT(AJ62&amp;"",2))="да",AJ62=1)),AND($E$8="THRESHOLD_GE",IF(ISNUMBER(AJ62),AJ62,0)&gt;=$E$11),AND($E$8="THRESHOLD_GT",IF(ISNUMBER(AJ62),AJ62,0)&gt;$E$11),AND($E$8="THRESHOLD_LE",IF(ISNUMBER(AJ62),AJ62,0)&lt;=$E$11),AND($E$8="THRESHOLD_LT",IF(ISNUMBER(AJ62),AJ62,0)&lt;$E$11),AND($E$8="CHANGE_PCT_GE",IF(IF(ISNUMBER(BO62),BO62,0)=0,IF(ISNUMBER(AJ62),AJ62,0)&gt;0,(IF(ISNUMBER(AJ62),AJ62,0)-IF(ISNUMBER(BO62),BO62,0))/ABS(IF(ISNUMBER(BO62),BO62,0))&gt;=$E$11)),AND($E$8="CHANGE_ABS_GE",ABS(IF(ISNUMBER(AJ62),AJ62,0)-IF(ISNUMBER(BO62),BO62,0))&gt;=$E$11),AND($E$8="COUNT_LT",IF(ISNUMBER(AJ62),AJ62,0)&lt;$E$11),AND($E$8="COUNT_LE",IF(ISNUMBER(AJ62),AJ62,0)&lt;=$E$11),AND($E$8="AND_YES",OR(LOWER(LEFT(AJ62&amp;"",2))="да",AJ62=1),OR(LOWER(LEFT(BO62&amp;"",2))="да",BO62=1)),AND($E$8="OR_YES",OR(OR(LOWER(LEFT(AJ62&amp;"",2))="да",AJ62=1),OR(LOWER(LEFT(BO62&amp;"",2))="да",BO62=1)))),$E$14,$E$15))))))))))</f>
        <v/>
      </c>
      <c r="F62" s="19" t="str">
        <f>IF($A62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62="#FIELD",AK62="",AND(OR($F$8="CHANGE_PCT_GE",$F$8="CHANGE_ABS_GE",$F$8="COUNT_FLAG_RULE",$F$8="AND_YES",$F$8="OR_YES"),OR(BP62="#FIELD",BP62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62)))),IF($F$18="LOW_MU",MAX(Настройки!$B$14,$F$16),IF($F$18="NEUTRAL",Настройки!$B$15,IF($F$18="IGNORE","IGNORE",IF(OR(AK62="#FIELD",BP62="#FIELD"),"Поле не найдено","Недостаточно данных")))),IF($F$8="SIGMOID_INC",MAX(Настройки!$B$14,$F$16+($F$17-$F$16)/(1+EXP(-$F$12*(IF(ISNUMBER(AK62),AK62,0)-$F$11)))),IF($F$8="SIGMOID_DEC",MAX(Настройки!$B$14,$F$16+($F$17-$F$16)/(1+EXP($F$12*(IF(ISNUMBER(AK62),AK62,0)-$F$11)))),IF($F$8="TOP_PERCENT",IF((COUNTIF(INDEX(Данные!$A$7:$CV$106,0,MATCH($F$9,Данные!$A$6:$CV$6,0)),"&gt;"&amp;IF(ISNUMBER(AK62),AK62,0))+COUNTIFS(INDEX(Данные!$A$7:$CV$106,0,MATCH($F$9,Данные!$A$6:$CV$6,0)),IF(ISNUMBER(AK62),AK62,0),Данные!$A$7:$A$106,"&lt;"&amp;$A62)+1)/COUNT(INDEX(Данные!$A$7:$CV$106,0,MATCH($F$9,Данные!$A$6:$CV$6,0)))&lt;=$F$11,$F$14,$F$15),IF($F$8="MANUAL_MU",MAX(Настройки!$B$14,MIN(1,IF(ISNUMBER(AK62),AK62,0))),IF($F$8="COUNT_FLAG_RULE",IF(IF(ISNUMBER(AK62),AK62,0)&lt;=$F$11,$F$14,IF(IF(ISNUMBER(AK62),AK62,0)&gt;=$F$12,$F$15,IF(OR(LOWER(LEFT(BP62&amp;"",2))="да",BP62=1),$F$13,$F$15))),IF(OR(AND($F$8="YES_NO",OR(LOWER(LEFT(AK62&amp;"",2))="да",AK62=1)),AND($F$8="THRESHOLD_GE",IF(ISNUMBER(AK62),AK62,0)&gt;=$F$11),AND($F$8="THRESHOLD_GT",IF(ISNUMBER(AK62),AK62,0)&gt;$F$11),AND($F$8="THRESHOLD_LE",IF(ISNUMBER(AK62),AK62,0)&lt;=$F$11),AND($F$8="THRESHOLD_LT",IF(ISNUMBER(AK62),AK62,0)&lt;$F$11),AND($F$8="CHANGE_PCT_GE",IF(IF(ISNUMBER(BP62),BP62,0)=0,IF(ISNUMBER(AK62),AK62,0)&gt;0,(IF(ISNUMBER(AK62),AK62,0)-IF(ISNUMBER(BP62),BP62,0))/ABS(IF(ISNUMBER(BP62),BP62,0))&gt;=$F$11)),AND($F$8="CHANGE_ABS_GE",ABS(IF(ISNUMBER(AK62),AK62,0)-IF(ISNUMBER(BP62),BP62,0))&gt;=$F$11),AND($F$8="COUNT_LT",IF(ISNUMBER(AK62),AK62,0)&lt;$F$11),AND($F$8="COUNT_LE",IF(ISNUMBER(AK62),AK62,0)&lt;=$F$11),AND($F$8="AND_YES",OR(LOWER(LEFT(AK62&amp;"",2))="да",AK62=1),OR(LOWER(LEFT(BP62&amp;"",2))="да",BP62=1)),AND($F$8="OR_YES",OR(OR(LOWER(LEFT(AK62&amp;"",2))="да",AK62=1),OR(LOWER(LEFT(BP62&amp;"",2))="да",BP62=1)))),$F$14,$F$15))))))))))</f>
        <v/>
      </c>
      <c r="G62" s="19" t="str">
        <f>IF($A62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62="#FIELD",AL62="",AND(OR($G$8="CHANGE_PCT_GE",$G$8="CHANGE_ABS_GE",$G$8="COUNT_FLAG_RULE",$G$8="AND_YES",$G$8="OR_YES"),OR(BQ62="#FIELD",BQ62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62)))),IF($G$18="LOW_MU",MAX(Настройки!$B$14,$G$16),IF($G$18="NEUTRAL",Настройки!$B$15,IF($G$18="IGNORE","IGNORE",IF(OR(AL62="#FIELD",BQ62="#FIELD"),"Поле не найдено","Недостаточно данных")))),IF($G$8="SIGMOID_INC",MAX(Настройки!$B$14,$G$16+($G$17-$G$16)/(1+EXP(-$G$12*(IF(ISNUMBER(AL62),AL62,0)-$G$11)))),IF($G$8="SIGMOID_DEC",MAX(Настройки!$B$14,$G$16+($G$17-$G$16)/(1+EXP($G$12*(IF(ISNUMBER(AL62),AL62,0)-$G$11)))),IF($G$8="TOP_PERCENT",IF((COUNTIF(INDEX(Данные!$A$7:$CV$106,0,MATCH($G$9,Данные!$A$6:$CV$6,0)),"&gt;"&amp;IF(ISNUMBER(AL62),AL62,0))+COUNTIFS(INDEX(Данные!$A$7:$CV$106,0,MATCH($G$9,Данные!$A$6:$CV$6,0)),IF(ISNUMBER(AL62),AL62,0),Данные!$A$7:$A$106,"&lt;"&amp;$A62)+1)/COUNT(INDEX(Данные!$A$7:$CV$106,0,MATCH($G$9,Данные!$A$6:$CV$6,0)))&lt;=$G$11,$G$14,$G$15),IF($G$8="MANUAL_MU",MAX(Настройки!$B$14,MIN(1,IF(ISNUMBER(AL62),AL62,0))),IF($G$8="COUNT_FLAG_RULE",IF(IF(ISNUMBER(AL62),AL62,0)&lt;=$G$11,$G$14,IF(IF(ISNUMBER(AL62),AL62,0)&gt;=$G$12,$G$15,IF(OR(LOWER(LEFT(BQ62&amp;"",2))="да",BQ62=1),$G$13,$G$15))),IF(OR(AND($G$8="YES_NO",OR(LOWER(LEFT(AL62&amp;"",2))="да",AL62=1)),AND($G$8="THRESHOLD_GE",IF(ISNUMBER(AL62),AL62,0)&gt;=$G$11),AND($G$8="THRESHOLD_GT",IF(ISNUMBER(AL62),AL62,0)&gt;$G$11),AND($G$8="THRESHOLD_LE",IF(ISNUMBER(AL62),AL62,0)&lt;=$G$11),AND($G$8="THRESHOLD_LT",IF(ISNUMBER(AL62),AL62,0)&lt;$G$11),AND($G$8="CHANGE_PCT_GE",IF(IF(ISNUMBER(BQ62),BQ62,0)=0,IF(ISNUMBER(AL62),AL62,0)&gt;0,(IF(ISNUMBER(AL62),AL62,0)-IF(ISNUMBER(BQ62),BQ62,0))/ABS(IF(ISNUMBER(BQ62),BQ62,0))&gt;=$G$11)),AND($G$8="CHANGE_ABS_GE",ABS(IF(ISNUMBER(AL62),AL62,0)-IF(ISNUMBER(BQ62),BQ62,0))&gt;=$G$11),AND($G$8="COUNT_LT",IF(ISNUMBER(AL62),AL62,0)&lt;$G$11),AND($G$8="COUNT_LE",IF(ISNUMBER(AL62),AL62,0)&lt;=$G$11),AND($G$8="AND_YES",OR(LOWER(LEFT(AL62&amp;"",2))="да",AL62=1),OR(LOWER(LEFT(BQ62&amp;"",2))="да",BQ62=1)),AND($G$8="OR_YES",OR(OR(LOWER(LEFT(AL62&amp;"",2))="да",AL62=1),OR(LOWER(LEFT(BQ62&amp;"",2))="да",BQ62=1)))),$G$14,$G$15))))))))))</f>
        <v/>
      </c>
      <c r="H62" s="19" t="str">
        <f>IF($A62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62="#FIELD",AM62="",AND(OR($H$8="CHANGE_PCT_GE",$H$8="CHANGE_ABS_GE",$H$8="COUNT_FLAG_RULE",$H$8="AND_YES",$H$8="OR_YES"),OR(BR62="#FIELD",BR62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62)))),IF($H$18="LOW_MU",MAX(Настройки!$B$14,$H$16),IF($H$18="NEUTRAL",Настройки!$B$15,IF($H$18="IGNORE","IGNORE",IF(OR(AM62="#FIELD",BR62="#FIELD"),"Поле не найдено","Недостаточно данных")))),IF($H$8="SIGMOID_INC",MAX(Настройки!$B$14,$H$16+($H$17-$H$16)/(1+EXP(-$H$12*(IF(ISNUMBER(AM62),AM62,0)-$H$11)))),IF($H$8="SIGMOID_DEC",MAX(Настройки!$B$14,$H$16+($H$17-$H$16)/(1+EXP($H$12*(IF(ISNUMBER(AM62),AM62,0)-$H$11)))),IF($H$8="TOP_PERCENT",IF((COUNTIF(INDEX(Данные!$A$7:$CV$106,0,MATCH($H$9,Данные!$A$6:$CV$6,0)),"&gt;"&amp;IF(ISNUMBER(AM62),AM62,0))+COUNTIFS(INDEX(Данные!$A$7:$CV$106,0,MATCH($H$9,Данные!$A$6:$CV$6,0)),IF(ISNUMBER(AM62),AM62,0),Данные!$A$7:$A$106,"&lt;"&amp;$A62)+1)/COUNT(INDEX(Данные!$A$7:$CV$106,0,MATCH($H$9,Данные!$A$6:$CV$6,0)))&lt;=$H$11,$H$14,$H$15),IF($H$8="MANUAL_MU",MAX(Настройки!$B$14,MIN(1,IF(ISNUMBER(AM62),AM62,0))),IF($H$8="COUNT_FLAG_RULE",IF(IF(ISNUMBER(AM62),AM62,0)&lt;=$H$11,$H$14,IF(IF(ISNUMBER(AM62),AM62,0)&gt;=$H$12,$H$15,IF(OR(LOWER(LEFT(BR62&amp;"",2))="да",BR62=1),$H$13,$H$15))),IF(OR(AND($H$8="YES_NO",OR(LOWER(LEFT(AM62&amp;"",2))="да",AM62=1)),AND($H$8="THRESHOLD_GE",IF(ISNUMBER(AM62),AM62,0)&gt;=$H$11),AND($H$8="THRESHOLD_GT",IF(ISNUMBER(AM62),AM62,0)&gt;$H$11),AND($H$8="THRESHOLD_LE",IF(ISNUMBER(AM62),AM62,0)&lt;=$H$11),AND($H$8="THRESHOLD_LT",IF(ISNUMBER(AM62),AM62,0)&lt;$H$11),AND($H$8="CHANGE_PCT_GE",IF(IF(ISNUMBER(BR62),BR62,0)=0,IF(ISNUMBER(AM62),AM62,0)&gt;0,(IF(ISNUMBER(AM62),AM62,0)-IF(ISNUMBER(BR62),BR62,0))/ABS(IF(ISNUMBER(BR62),BR62,0))&gt;=$H$11)),AND($H$8="CHANGE_ABS_GE",ABS(IF(ISNUMBER(AM62),AM62,0)-IF(ISNUMBER(BR62),BR62,0))&gt;=$H$11),AND($H$8="COUNT_LT",IF(ISNUMBER(AM62),AM62,0)&lt;$H$11),AND($H$8="COUNT_LE",IF(ISNUMBER(AM62),AM62,0)&lt;=$H$11),AND($H$8="AND_YES",OR(LOWER(LEFT(AM62&amp;"",2))="да",AM62=1),OR(LOWER(LEFT(BR62&amp;"",2))="да",BR62=1)),AND($H$8="OR_YES",OR(OR(LOWER(LEFT(AM62&amp;"",2))="да",AM62=1),OR(LOWER(LEFT(BR62&amp;"",2))="да",BR62=1)))),$H$14,$H$15))))))))))</f>
        <v/>
      </c>
      <c r="I62" s="19" t="str">
        <f>IF($A62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62="#FIELD",AN62="",AND(OR($I$8="CHANGE_PCT_GE",$I$8="CHANGE_ABS_GE",$I$8="COUNT_FLAG_RULE",$I$8="AND_YES",$I$8="OR_YES"),OR(BS62="#FIELD",BS62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62)))),IF($I$18="LOW_MU",MAX(Настройки!$B$14,$I$16),IF($I$18="NEUTRAL",Настройки!$B$15,IF($I$18="IGNORE","IGNORE",IF(OR(AN62="#FIELD",BS62="#FIELD"),"Поле не найдено","Недостаточно данных")))),IF($I$8="SIGMOID_INC",MAX(Настройки!$B$14,$I$16+($I$17-$I$16)/(1+EXP(-$I$12*(IF(ISNUMBER(AN62),AN62,0)-$I$11)))),IF($I$8="SIGMOID_DEC",MAX(Настройки!$B$14,$I$16+($I$17-$I$16)/(1+EXP($I$12*(IF(ISNUMBER(AN62),AN62,0)-$I$11)))),IF($I$8="TOP_PERCENT",IF((COUNTIF(INDEX(Данные!$A$7:$CV$106,0,MATCH($I$9,Данные!$A$6:$CV$6,0)),"&gt;"&amp;IF(ISNUMBER(AN62),AN62,0))+COUNTIFS(INDEX(Данные!$A$7:$CV$106,0,MATCH($I$9,Данные!$A$6:$CV$6,0)),IF(ISNUMBER(AN62),AN62,0),Данные!$A$7:$A$106,"&lt;"&amp;$A62)+1)/COUNT(INDEX(Данные!$A$7:$CV$106,0,MATCH($I$9,Данные!$A$6:$CV$6,0)))&lt;=$I$11,$I$14,$I$15),IF($I$8="MANUAL_MU",MAX(Настройки!$B$14,MIN(1,IF(ISNUMBER(AN62),AN62,0))),IF($I$8="COUNT_FLAG_RULE",IF(IF(ISNUMBER(AN62),AN62,0)&lt;=$I$11,$I$14,IF(IF(ISNUMBER(AN62),AN62,0)&gt;=$I$12,$I$15,IF(OR(LOWER(LEFT(BS62&amp;"",2))="да",BS62=1),$I$13,$I$15))),IF(OR(AND($I$8="YES_NO",OR(LOWER(LEFT(AN62&amp;"",2))="да",AN62=1)),AND($I$8="THRESHOLD_GE",IF(ISNUMBER(AN62),AN62,0)&gt;=$I$11),AND($I$8="THRESHOLD_GT",IF(ISNUMBER(AN62),AN62,0)&gt;$I$11),AND($I$8="THRESHOLD_LE",IF(ISNUMBER(AN62),AN62,0)&lt;=$I$11),AND($I$8="THRESHOLD_LT",IF(ISNUMBER(AN62),AN62,0)&lt;$I$11),AND($I$8="CHANGE_PCT_GE",IF(IF(ISNUMBER(BS62),BS62,0)=0,IF(ISNUMBER(AN62),AN62,0)&gt;0,(IF(ISNUMBER(AN62),AN62,0)-IF(ISNUMBER(BS62),BS62,0))/ABS(IF(ISNUMBER(BS62),BS62,0))&gt;=$I$11)),AND($I$8="CHANGE_ABS_GE",ABS(IF(ISNUMBER(AN62),AN62,0)-IF(ISNUMBER(BS62),BS62,0))&gt;=$I$11),AND($I$8="COUNT_LT",IF(ISNUMBER(AN62),AN62,0)&lt;$I$11),AND($I$8="COUNT_LE",IF(ISNUMBER(AN62),AN62,0)&lt;=$I$11),AND($I$8="AND_YES",OR(LOWER(LEFT(AN62&amp;"",2))="да",AN62=1),OR(LOWER(LEFT(BS62&amp;"",2))="да",BS62=1)),AND($I$8="OR_YES",OR(OR(LOWER(LEFT(AN62&amp;"",2))="да",AN62=1),OR(LOWER(LEFT(BS62&amp;"",2))="да",BS62=1)))),$I$14,$I$15))))))))))</f>
        <v/>
      </c>
      <c r="J62" s="19" t="str">
        <f>IF($A62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62="#FIELD",AO62="",AND(OR($J$8="CHANGE_PCT_GE",$J$8="CHANGE_ABS_GE",$J$8="COUNT_FLAG_RULE",$J$8="AND_YES",$J$8="OR_YES"),OR(BT62="#FIELD",BT62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62)))),IF($J$18="LOW_MU",MAX(Настройки!$B$14,$J$16),IF($J$18="NEUTRAL",Настройки!$B$15,IF($J$18="IGNORE","IGNORE",IF(OR(AO62="#FIELD",BT62="#FIELD"),"Поле не найдено","Недостаточно данных")))),IF($J$8="SIGMOID_INC",MAX(Настройки!$B$14,$J$16+($J$17-$J$16)/(1+EXP(-$J$12*(IF(ISNUMBER(AO62),AO62,0)-$J$11)))),IF($J$8="SIGMOID_DEC",MAX(Настройки!$B$14,$J$16+($J$17-$J$16)/(1+EXP($J$12*(IF(ISNUMBER(AO62),AO62,0)-$J$11)))),IF($J$8="TOP_PERCENT",IF((COUNTIF(INDEX(Данные!$A$7:$CV$106,0,MATCH($J$9,Данные!$A$6:$CV$6,0)),"&gt;"&amp;IF(ISNUMBER(AO62),AO62,0))+COUNTIFS(INDEX(Данные!$A$7:$CV$106,0,MATCH($J$9,Данные!$A$6:$CV$6,0)),IF(ISNUMBER(AO62),AO62,0),Данные!$A$7:$A$106,"&lt;"&amp;$A62)+1)/COUNT(INDEX(Данные!$A$7:$CV$106,0,MATCH($J$9,Данные!$A$6:$CV$6,0)))&lt;=$J$11,$J$14,$J$15),IF($J$8="MANUAL_MU",MAX(Настройки!$B$14,MIN(1,IF(ISNUMBER(AO62),AO62,0))),IF($J$8="COUNT_FLAG_RULE",IF(IF(ISNUMBER(AO62),AO62,0)&lt;=$J$11,$J$14,IF(IF(ISNUMBER(AO62),AO62,0)&gt;=$J$12,$J$15,IF(OR(LOWER(LEFT(BT62&amp;"",2))="да",BT62=1),$J$13,$J$15))),IF(OR(AND($J$8="YES_NO",OR(LOWER(LEFT(AO62&amp;"",2))="да",AO62=1)),AND($J$8="THRESHOLD_GE",IF(ISNUMBER(AO62),AO62,0)&gt;=$J$11),AND($J$8="THRESHOLD_GT",IF(ISNUMBER(AO62),AO62,0)&gt;$J$11),AND($J$8="THRESHOLD_LE",IF(ISNUMBER(AO62),AO62,0)&lt;=$J$11),AND($J$8="THRESHOLD_LT",IF(ISNUMBER(AO62),AO62,0)&lt;$J$11),AND($J$8="CHANGE_PCT_GE",IF(IF(ISNUMBER(BT62),BT62,0)=0,IF(ISNUMBER(AO62),AO62,0)&gt;0,(IF(ISNUMBER(AO62),AO62,0)-IF(ISNUMBER(BT62),BT62,0))/ABS(IF(ISNUMBER(BT62),BT62,0))&gt;=$J$11)),AND($J$8="CHANGE_ABS_GE",ABS(IF(ISNUMBER(AO62),AO62,0)-IF(ISNUMBER(BT62),BT62,0))&gt;=$J$11),AND($J$8="COUNT_LT",IF(ISNUMBER(AO62),AO62,0)&lt;$J$11),AND($J$8="COUNT_LE",IF(ISNUMBER(AO62),AO62,0)&lt;=$J$11),AND($J$8="AND_YES",OR(LOWER(LEFT(AO62&amp;"",2))="да",AO62=1),OR(LOWER(LEFT(BT62&amp;"",2))="да",BT62=1)),AND($J$8="OR_YES",OR(OR(LOWER(LEFT(AO62&amp;"",2))="да",AO62=1),OR(LOWER(LEFT(BT62&amp;"",2))="да",BT62=1)))),$J$14,$J$15))))))))))</f>
        <v/>
      </c>
      <c r="K62" s="19" t="str">
        <f>IF($A62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62="#FIELD",AP62="",AND(OR($K$8="CHANGE_PCT_GE",$K$8="CHANGE_ABS_GE",$K$8="COUNT_FLAG_RULE",$K$8="AND_YES",$K$8="OR_YES"),OR(BU62="#FIELD",BU62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62)))),IF($K$18="LOW_MU",MAX(Настройки!$B$14,$K$16),IF($K$18="NEUTRAL",Настройки!$B$15,IF($K$18="IGNORE","IGNORE",IF(OR(AP62="#FIELD",BU62="#FIELD"),"Поле не найдено","Недостаточно данных")))),IF($K$8="SIGMOID_INC",MAX(Настройки!$B$14,$K$16+($K$17-$K$16)/(1+EXP(-$K$12*(IF(ISNUMBER(AP62),AP62,0)-$K$11)))),IF($K$8="SIGMOID_DEC",MAX(Настройки!$B$14,$K$16+($K$17-$K$16)/(1+EXP($K$12*(IF(ISNUMBER(AP62),AP62,0)-$K$11)))),IF($K$8="TOP_PERCENT",IF((COUNTIF(INDEX(Данные!$A$7:$CV$106,0,MATCH($K$9,Данные!$A$6:$CV$6,0)),"&gt;"&amp;IF(ISNUMBER(AP62),AP62,0))+COUNTIFS(INDEX(Данные!$A$7:$CV$106,0,MATCH($K$9,Данные!$A$6:$CV$6,0)),IF(ISNUMBER(AP62),AP62,0),Данные!$A$7:$A$106,"&lt;"&amp;$A62)+1)/COUNT(INDEX(Данные!$A$7:$CV$106,0,MATCH($K$9,Данные!$A$6:$CV$6,0)))&lt;=$K$11,$K$14,$K$15),IF($K$8="MANUAL_MU",MAX(Настройки!$B$14,MIN(1,IF(ISNUMBER(AP62),AP62,0))),IF($K$8="COUNT_FLAG_RULE",IF(IF(ISNUMBER(AP62),AP62,0)&lt;=$K$11,$K$14,IF(IF(ISNUMBER(AP62),AP62,0)&gt;=$K$12,$K$15,IF(OR(LOWER(LEFT(BU62&amp;"",2))="да",BU62=1),$K$13,$K$15))),IF(OR(AND($K$8="YES_NO",OR(LOWER(LEFT(AP62&amp;"",2))="да",AP62=1)),AND($K$8="THRESHOLD_GE",IF(ISNUMBER(AP62),AP62,0)&gt;=$K$11),AND($K$8="THRESHOLD_GT",IF(ISNUMBER(AP62),AP62,0)&gt;$K$11),AND($K$8="THRESHOLD_LE",IF(ISNUMBER(AP62),AP62,0)&lt;=$K$11),AND($K$8="THRESHOLD_LT",IF(ISNUMBER(AP62),AP62,0)&lt;$K$11),AND($K$8="CHANGE_PCT_GE",IF(IF(ISNUMBER(BU62),BU62,0)=0,IF(ISNUMBER(AP62),AP62,0)&gt;0,(IF(ISNUMBER(AP62),AP62,0)-IF(ISNUMBER(BU62),BU62,0))/ABS(IF(ISNUMBER(BU62),BU62,0))&gt;=$K$11)),AND($K$8="CHANGE_ABS_GE",ABS(IF(ISNUMBER(AP62),AP62,0)-IF(ISNUMBER(BU62),BU62,0))&gt;=$K$11),AND($K$8="COUNT_LT",IF(ISNUMBER(AP62),AP62,0)&lt;$K$11),AND($K$8="COUNT_LE",IF(ISNUMBER(AP62),AP62,0)&lt;=$K$11),AND($K$8="AND_YES",OR(LOWER(LEFT(AP62&amp;"",2))="да",AP62=1),OR(LOWER(LEFT(BU62&amp;"",2))="да",BU62=1)),AND($K$8="OR_YES",OR(OR(LOWER(LEFT(AP62&amp;"",2))="да",AP62=1),OR(LOWER(LEFT(BU62&amp;"",2))="да",BU62=1)))),$K$14,$K$15))))))))))</f>
        <v/>
      </c>
      <c r="L62" s="19" t="str">
        <f>IF($A62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62="#FIELD",AQ62="",AND(OR($L$8="CHANGE_PCT_GE",$L$8="CHANGE_ABS_GE",$L$8="COUNT_FLAG_RULE",$L$8="AND_YES",$L$8="OR_YES"),OR(BV62="#FIELD",BV62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62)))),IF($L$18="LOW_MU",MAX(Настройки!$B$14,$L$16),IF($L$18="NEUTRAL",Настройки!$B$15,IF($L$18="IGNORE","IGNORE",IF(OR(AQ62="#FIELD",BV62="#FIELD"),"Поле не найдено","Недостаточно данных")))),IF($L$8="SIGMOID_INC",MAX(Настройки!$B$14,$L$16+($L$17-$L$16)/(1+EXP(-$L$12*(IF(ISNUMBER(AQ62),AQ62,0)-$L$11)))),IF($L$8="SIGMOID_DEC",MAX(Настройки!$B$14,$L$16+($L$17-$L$16)/(1+EXP($L$12*(IF(ISNUMBER(AQ62),AQ62,0)-$L$11)))),IF($L$8="TOP_PERCENT",IF((COUNTIF(INDEX(Данные!$A$7:$CV$106,0,MATCH($L$9,Данные!$A$6:$CV$6,0)),"&gt;"&amp;IF(ISNUMBER(AQ62),AQ62,0))+COUNTIFS(INDEX(Данные!$A$7:$CV$106,0,MATCH($L$9,Данные!$A$6:$CV$6,0)),IF(ISNUMBER(AQ62),AQ62,0),Данные!$A$7:$A$106,"&lt;"&amp;$A62)+1)/COUNT(INDEX(Данные!$A$7:$CV$106,0,MATCH($L$9,Данные!$A$6:$CV$6,0)))&lt;=$L$11,$L$14,$L$15),IF($L$8="MANUAL_MU",MAX(Настройки!$B$14,MIN(1,IF(ISNUMBER(AQ62),AQ62,0))),IF($L$8="COUNT_FLAG_RULE",IF(IF(ISNUMBER(AQ62),AQ62,0)&lt;=$L$11,$L$14,IF(IF(ISNUMBER(AQ62),AQ62,0)&gt;=$L$12,$L$15,IF(OR(LOWER(LEFT(BV62&amp;"",2))="да",BV62=1),$L$13,$L$15))),IF(OR(AND($L$8="YES_NO",OR(LOWER(LEFT(AQ62&amp;"",2))="да",AQ62=1)),AND($L$8="THRESHOLD_GE",IF(ISNUMBER(AQ62),AQ62,0)&gt;=$L$11),AND($L$8="THRESHOLD_GT",IF(ISNUMBER(AQ62),AQ62,0)&gt;$L$11),AND($L$8="THRESHOLD_LE",IF(ISNUMBER(AQ62),AQ62,0)&lt;=$L$11),AND($L$8="THRESHOLD_LT",IF(ISNUMBER(AQ62),AQ62,0)&lt;$L$11),AND($L$8="CHANGE_PCT_GE",IF(IF(ISNUMBER(BV62),BV62,0)=0,IF(ISNUMBER(AQ62),AQ62,0)&gt;0,(IF(ISNUMBER(AQ62),AQ62,0)-IF(ISNUMBER(BV62),BV62,0))/ABS(IF(ISNUMBER(BV62),BV62,0))&gt;=$L$11)),AND($L$8="CHANGE_ABS_GE",ABS(IF(ISNUMBER(AQ62),AQ62,0)-IF(ISNUMBER(BV62),BV62,0))&gt;=$L$11),AND($L$8="COUNT_LT",IF(ISNUMBER(AQ62),AQ62,0)&lt;$L$11),AND($L$8="COUNT_LE",IF(ISNUMBER(AQ62),AQ62,0)&lt;=$L$11),AND($L$8="AND_YES",OR(LOWER(LEFT(AQ62&amp;"",2))="да",AQ62=1),OR(LOWER(LEFT(BV62&amp;"",2))="да",BV62=1)),AND($L$8="OR_YES",OR(OR(LOWER(LEFT(AQ62&amp;"",2))="да",AQ62=1),OR(LOWER(LEFT(BV62&amp;"",2))="да",BV62=1)))),$L$14,$L$15))))))))))</f>
        <v/>
      </c>
      <c r="M62" s="19" t="str">
        <f>IF($A62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62="#FIELD",AR62="",AND(OR($M$8="CHANGE_PCT_GE",$M$8="CHANGE_ABS_GE",$M$8="COUNT_FLAG_RULE",$M$8="AND_YES",$M$8="OR_YES"),OR(BW62="#FIELD",BW62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62)))),IF($M$18="LOW_MU",MAX(Настройки!$B$14,$M$16),IF($M$18="NEUTRAL",Настройки!$B$15,IF($M$18="IGNORE","IGNORE",IF(OR(AR62="#FIELD",BW62="#FIELD"),"Поле не найдено","Недостаточно данных")))),IF($M$8="SIGMOID_INC",MAX(Настройки!$B$14,$M$16+($M$17-$M$16)/(1+EXP(-$M$12*(IF(ISNUMBER(AR62),AR62,0)-$M$11)))),IF($M$8="SIGMOID_DEC",MAX(Настройки!$B$14,$M$16+($M$17-$M$16)/(1+EXP($M$12*(IF(ISNUMBER(AR62),AR62,0)-$M$11)))),IF($M$8="TOP_PERCENT",IF((COUNTIF(INDEX(Данные!$A$7:$CV$106,0,MATCH($M$9,Данные!$A$6:$CV$6,0)),"&gt;"&amp;IF(ISNUMBER(AR62),AR62,0))+COUNTIFS(INDEX(Данные!$A$7:$CV$106,0,MATCH($M$9,Данные!$A$6:$CV$6,0)),IF(ISNUMBER(AR62),AR62,0),Данные!$A$7:$A$106,"&lt;"&amp;$A62)+1)/COUNT(INDEX(Данные!$A$7:$CV$106,0,MATCH($M$9,Данные!$A$6:$CV$6,0)))&lt;=$M$11,$M$14,$M$15),IF($M$8="MANUAL_MU",MAX(Настройки!$B$14,MIN(1,IF(ISNUMBER(AR62),AR62,0))),IF($M$8="COUNT_FLAG_RULE",IF(IF(ISNUMBER(AR62),AR62,0)&lt;=$M$11,$M$14,IF(IF(ISNUMBER(AR62),AR62,0)&gt;=$M$12,$M$15,IF(OR(LOWER(LEFT(BW62&amp;"",2))="да",BW62=1),$M$13,$M$15))),IF(OR(AND($M$8="YES_NO",OR(LOWER(LEFT(AR62&amp;"",2))="да",AR62=1)),AND($M$8="THRESHOLD_GE",IF(ISNUMBER(AR62),AR62,0)&gt;=$M$11),AND($M$8="THRESHOLD_GT",IF(ISNUMBER(AR62),AR62,0)&gt;$M$11),AND($M$8="THRESHOLD_LE",IF(ISNUMBER(AR62),AR62,0)&lt;=$M$11),AND($M$8="THRESHOLD_LT",IF(ISNUMBER(AR62),AR62,0)&lt;$M$11),AND($M$8="CHANGE_PCT_GE",IF(IF(ISNUMBER(BW62),BW62,0)=0,IF(ISNUMBER(AR62),AR62,0)&gt;0,(IF(ISNUMBER(AR62),AR62,0)-IF(ISNUMBER(BW62),BW62,0))/ABS(IF(ISNUMBER(BW62),BW62,0))&gt;=$M$11)),AND($M$8="CHANGE_ABS_GE",ABS(IF(ISNUMBER(AR62),AR62,0)-IF(ISNUMBER(BW62),BW62,0))&gt;=$M$11),AND($M$8="COUNT_LT",IF(ISNUMBER(AR62),AR62,0)&lt;$M$11),AND($M$8="COUNT_LE",IF(ISNUMBER(AR62),AR62,0)&lt;=$M$11),AND($M$8="AND_YES",OR(LOWER(LEFT(AR62&amp;"",2))="да",AR62=1),OR(LOWER(LEFT(BW62&amp;"",2))="да",BW62=1)),AND($M$8="OR_YES",OR(OR(LOWER(LEFT(AR62&amp;"",2))="да",AR62=1),OR(LOWER(LEFT(BW62&amp;"",2))="да",BW62=1)))),$M$14,$M$15))))))))))</f>
        <v/>
      </c>
      <c r="N62" s="19" t="str">
        <f>IF($A62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62="#FIELD",AS62="",AND(OR($N$8="CHANGE_PCT_GE",$N$8="CHANGE_ABS_GE",$N$8="COUNT_FLAG_RULE",$N$8="AND_YES",$N$8="OR_YES"),OR(BX62="#FIELD",BX62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62)))),IF($N$18="LOW_MU",MAX(Настройки!$B$14,$N$16),IF($N$18="NEUTRAL",Настройки!$B$15,IF($N$18="IGNORE","IGNORE",IF(OR(AS62="#FIELD",BX62="#FIELD"),"Поле не найдено","Недостаточно данных")))),IF($N$8="SIGMOID_INC",MAX(Настройки!$B$14,$N$16+($N$17-$N$16)/(1+EXP(-$N$12*(IF(ISNUMBER(AS62),AS62,0)-$N$11)))),IF($N$8="SIGMOID_DEC",MAX(Настройки!$B$14,$N$16+($N$17-$N$16)/(1+EXP($N$12*(IF(ISNUMBER(AS62),AS62,0)-$N$11)))),IF($N$8="TOP_PERCENT",IF((COUNTIF(INDEX(Данные!$A$7:$CV$106,0,MATCH($N$9,Данные!$A$6:$CV$6,0)),"&gt;"&amp;IF(ISNUMBER(AS62),AS62,0))+COUNTIFS(INDEX(Данные!$A$7:$CV$106,0,MATCH($N$9,Данные!$A$6:$CV$6,0)),IF(ISNUMBER(AS62),AS62,0),Данные!$A$7:$A$106,"&lt;"&amp;$A62)+1)/COUNT(INDEX(Данные!$A$7:$CV$106,0,MATCH($N$9,Данные!$A$6:$CV$6,0)))&lt;=$N$11,$N$14,$N$15),IF($N$8="MANUAL_MU",MAX(Настройки!$B$14,MIN(1,IF(ISNUMBER(AS62),AS62,0))),IF($N$8="COUNT_FLAG_RULE",IF(IF(ISNUMBER(AS62),AS62,0)&lt;=$N$11,$N$14,IF(IF(ISNUMBER(AS62),AS62,0)&gt;=$N$12,$N$15,IF(OR(LOWER(LEFT(BX62&amp;"",2))="да",BX62=1),$N$13,$N$15))),IF(OR(AND($N$8="YES_NO",OR(LOWER(LEFT(AS62&amp;"",2))="да",AS62=1)),AND($N$8="THRESHOLD_GE",IF(ISNUMBER(AS62),AS62,0)&gt;=$N$11),AND($N$8="THRESHOLD_GT",IF(ISNUMBER(AS62),AS62,0)&gt;$N$11),AND($N$8="THRESHOLD_LE",IF(ISNUMBER(AS62),AS62,0)&lt;=$N$11),AND($N$8="THRESHOLD_LT",IF(ISNUMBER(AS62),AS62,0)&lt;$N$11),AND($N$8="CHANGE_PCT_GE",IF(IF(ISNUMBER(BX62),BX62,0)=0,IF(ISNUMBER(AS62),AS62,0)&gt;0,(IF(ISNUMBER(AS62),AS62,0)-IF(ISNUMBER(BX62),BX62,0))/ABS(IF(ISNUMBER(BX62),BX62,0))&gt;=$N$11)),AND($N$8="CHANGE_ABS_GE",ABS(IF(ISNUMBER(AS62),AS62,0)-IF(ISNUMBER(BX62),BX62,0))&gt;=$N$11),AND($N$8="COUNT_LT",IF(ISNUMBER(AS62),AS62,0)&lt;$N$11),AND($N$8="COUNT_LE",IF(ISNUMBER(AS62),AS62,0)&lt;=$N$11),AND($N$8="AND_YES",OR(LOWER(LEFT(AS62&amp;"",2))="да",AS62=1),OR(LOWER(LEFT(BX62&amp;"",2))="да",BX62=1)),AND($N$8="OR_YES",OR(OR(LOWER(LEFT(AS62&amp;"",2))="да",AS62=1),OR(LOWER(LEFT(BX62&amp;"",2))="да",BX62=1)))),$N$14,$N$15))))))))))</f>
        <v/>
      </c>
      <c r="O62" s="19" t="str">
        <f>IF($A62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62="#FIELD",AT62="",AND(OR($O$8="CHANGE_PCT_GE",$O$8="CHANGE_ABS_GE",$O$8="COUNT_FLAG_RULE",$O$8="AND_YES",$O$8="OR_YES"),OR(BY62="#FIELD",BY62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62)))),IF($O$18="LOW_MU",MAX(Настройки!$B$14,$O$16),IF($O$18="NEUTRAL",Настройки!$B$15,IF($O$18="IGNORE","IGNORE",IF(OR(AT62="#FIELD",BY62="#FIELD"),"Поле не найдено","Недостаточно данных")))),IF($O$8="SIGMOID_INC",MAX(Настройки!$B$14,$O$16+($O$17-$O$16)/(1+EXP(-$O$12*(IF(ISNUMBER(AT62),AT62,0)-$O$11)))),IF($O$8="SIGMOID_DEC",MAX(Настройки!$B$14,$O$16+($O$17-$O$16)/(1+EXP($O$12*(IF(ISNUMBER(AT62),AT62,0)-$O$11)))),IF($O$8="TOP_PERCENT",IF((COUNTIF(INDEX(Данные!$A$7:$CV$106,0,MATCH($O$9,Данные!$A$6:$CV$6,0)),"&gt;"&amp;IF(ISNUMBER(AT62),AT62,0))+COUNTIFS(INDEX(Данные!$A$7:$CV$106,0,MATCH($O$9,Данные!$A$6:$CV$6,0)),IF(ISNUMBER(AT62),AT62,0),Данные!$A$7:$A$106,"&lt;"&amp;$A62)+1)/COUNT(INDEX(Данные!$A$7:$CV$106,0,MATCH($O$9,Данные!$A$6:$CV$6,0)))&lt;=$O$11,$O$14,$O$15),IF($O$8="MANUAL_MU",MAX(Настройки!$B$14,MIN(1,IF(ISNUMBER(AT62),AT62,0))),IF($O$8="COUNT_FLAG_RULE",IF(IF(ISNUMBER(AT62),AT62,0)&lt;=$O$11,$O$14,IF(IF(ISNUMBER(AT62),AT62,0)&gt;=$O$12,$O$15,IF(OR(LOWER(LEFT(BY62&amp;"",2))="да",BY62=1),$O$13,$O$15))),IF(OR(AND($O$8="YES_NO",OR(LOWER(LEFT(AT62&amp;"",2))="да",AT62=1)),AND($O$8="THRESHOLD_GE",IF(ISNUMBER(AT62),AT62,0)&gt;=$O$11),AND($O$8="THRESHOLD_GT",IF(ISNUMBER(AT62),AT62,0)&gt;$O$11),AND($O$8="THRESHOLD_LE",IF(ISNUMBER(AT62),AT62,0)&lt;=$O$11),AND($O$8="THRESHOLD_LT",IF(ISNUMBER(AT62),AT62,0)&lt;$O$11),AND($O$8="CHANGE_PCT_GE",IF(IF(ISNUMBER(BY62),BY62,0)=0,IF(ISNUMBER(AT62),AT62,0)&gt;0,(IF(ISNUMBER(AT62),AT62,0)-IF(ISNUMBER(BY62),BY62,0))/ABS(IF(ISNUMBER(BY62),BY62,0))&gt;=$O$11)),AND($O$8="CHANGE_ABS_GE",ABS(IF(ISNUMBER(AT62),AT62,0)-IF(ISNUMBER(BY62),BY62,0))&gt;=$O$11),AND($O$8="COUNT_LT",IF(ISNUMBER(AT62),AT62,0)&lt;$O$11),AND($O$8="COUNT_LE",IF(ISNUMBER(AT62),AT62,0)&lt;=$O$11),AND($O$8="AND_YES",OR(LOWER(LEFT(AT62&amp;"",2))="да",AT62=1),OR(LOWER(LEFT(BY62&amp;"",2))="да",BY62=1)),AND($O$8="OR_YES",OR(OR(LOWER(LEFT(AT62&amp;"",2))="да",AT62=1),OR(LOWER(LEFT(BY62&amp;"",2))="да",BY62=1)))),$O$14,$O$15))))))))))</f>
        <v/>
      </c>
      <c r="P62" s="19" t="str">
        <f>IF($A62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62="#FIELD",AU62="",AND(OR($P$8="CHANGE_PCT_GE",$P$8="CHANGE_ABS_GE",$P$8="COUNT_FLAG_RULE",$P$8="AND_YES",$P$8="OR_YES"),OR(BZ62="#FIELD",BZ62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62)))),IF($P$18="LOW_MU",MAX(Настройки!$B$14,$P$16),IF($P$18="NEUTRAL",Настройки!$B$15,IF($P$18="IGNORE","IGNORE",IF(OR(AU62="#FIELD",BZ62="#FIELD"),"Поле не найдено","Недостаточно данных")))),IF($P$8="SIGMOID_INC",MAX(Настройки!$B$14,$P$16+($P$17-$P$16)/(1+EXP(-$P$12*(IF(ISNUMBER(AU62),AU62,0)-$P$11)))),IF($P$8="SIGMOID_DEC",MAX(Настройки!$B$14,$P$16+($P$17-$P$16)/(1+EXP($P$12*(IF(ISNUMBER(AU62),AU62,0)-$P$11)))),IF($P$8="TOP_PERCENT",IF((COUNTIF(INDEX(Данные!$A$7:$CV$106,0,MATCH($P$9,Данные!$A$6:$CV$6,0)),"&gt;"&amp;IF(ISNUMBER(AU62),AU62,0))+COUNTIFS(INDEX(Данные!$A$7:$CV$106,0,MATCH($P$9,Данные!$A$6:$CV$6,0)),IF(ISNUMBER(AU62),AU62,0),Данные!$A$7:$A$106,"&lt;"&amp;$A62)+1)/COUNT(INDEX(Данные!$A$7:$CV$106,0,MATCH($P$9,Данные!$A$6:$CV$6,0)))&lt;=$P$11,$P$14,$P$15),IF($P$8="MANUAL_MU",MAX(Настройки!$B$14,MIN(1,IF(ISNUMBER(AU62),AU62,0))),IF($P$8="COUNT_FLAG_RULE",IF(IF(ISNUMBER(AU62),AU62,0)&lt;=$P$11,$P$14,IF(IF(ISNUMBER(AU62),AU62,0)&gt;=$P$12,$P$15,IF(OR(LOWER(LEFT(BZ62&amp;"",2))="да",BZ62=1),$P$13,$P$15))),IF(OR(AND($P$8="YES_NO",OR(LOWER(LEFT(AU62&amp;"",2))="да",AU62=1)),AND($P$8="THRESHOLD_GE",IF(ISNUMBER(AU62),AU62,0)&gt;=$P$11),AND($P$8="THRESHOLD_GT",IF(ISNUMBER(AU62),AU62,0)&gt;$P$11),AND($P$8="THRESHOLD_LE",IF(ISNUMBER(AU62),AU62,0)&lt;=$P$11),AND($P$8="THRESHOLD_LT",IF(ISNUMBER(AU62),AU62,0)&lt;$P$11),AND($P$8="CHANGE_PCT_GE",IF(IF(ISNUMBER(BZ62),BZ62,0)=0,IF(ISNUMBER(AU62),AU62,0)&gt;0,(IF(ISNUMBER(AU62),AU62,0)-IF(ISNUMBER(BZ62),BZ62,0))/ABS(IF(ISNUMBER(BZ62),BZ62,0))&gt;=$P$11)),AND($P$8="CHANGE_ABS_GE",ABS(IF(ISNUMBER(AU62),AU62,0)-IF(ISNUMBER(BZ62),BZ62,0))&gt;=$P$11),AND($P$8="COUNT_LT",IF(ISNUMBER(AU62),AU62,0)&lt;$P$11),AND($P$8="COUNT_LE",IF(ISNUMBER(AU62),AU62,0)&lt;=$P$11),AND($P$8="AND_YES",OR(LOWER(LEFT(AU62&amp;"",2))="да",AU62=1),OR(LOWER(LEFT(BZ62&amp;"",2))="да",BZ62=1)),AND($P$8="OR_YES",OR(OR(LOWER(LEFT(AU62&amp;"",2))="да",AU62=1),OR(LOWER(LEFT(BZ62&amp;"",2))="да",BZ62=1)))),$P$14,$P$15))))))))))</f>
        <v/>
      </c>
      <c r="Q62" s="19" t="str">
        <f>IF($A62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62="#FIELD",AV62="",AND(OR($Q$8="CHANGE_PCT_GE",$Q$8="CHANGE_ABS_GE",$Q$8="COUNT_FLAG_RULE",$Q$8="AND_YES",$Q$8="OR_YES"),OR(CA62="#FIELD",CA62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62)))),IF($Q$18="LOW_MU",MAX(Настройки!$B$14,$Q$16),IF($Q$18="NEUTRAL",Настройки!$B$15,IF($Q$18="IGNORE","IGNORE",IF(OR(AV62="#FIELD",CA62="#FIELD"),"Поле не найдено","Недостаточно данных")))),IF($Q$8="SIGMOID_INC",MAX(Настройки!$B$14,$Q$16+($Q$17-$Q$16)/(1+EXP(-$Q$12*(IF(ISNUMBER(AV62),AV62,0)-$Q$11)))),IF($Q$8="SIGMOID_DEC",MAX(Настройки!$B$14,$Q$16+($Q$17-$Q$16)/(1+EXP($Q$12*(IF(ISNUMBER(AV62),AV62,0)-$Q$11)))),IF($Q$8="TOP_PERCENT",IF((COUNTIF(INDEX(Данные!$A$7:$CV$106,0,MATCH($Q$9,Данные!$A$6:$CV$6,0)),"&gt;"&amp;IF(ISNUMBER(AV62),AV62,0))+COUNTIFS(INDEX(Данные!$A$7:$CV$106,0,MATCH($Q$9,Данные!$A$6:$CV$6,0)),IF(ISNUMBER(AV62),AV62,0),Данные!$A$7:$A$106,"&lt;"&amp;$A62)+1)/COUNT(INDEX(Данные!$A$7:$CV$106,0,MATCH($Q$9,Данные!$A$6:$CV$6,0)))&lt;=$Q$11,$Q$14,$Q$15),IF($Q$8="MANUAL_MU",MAX(Настройки!$B$14,MIN(1,IF(ISNUMBER(AV62),AV62,0))),IF($Q$8="COUNT_FLAG_RULE",IF(IF(ISNUMBER(AV62),AV62,0)&lt;=$Q$11,$Q$14,IF(IF(ISNUMBER(AV62),AV62,0)&gt;=$Q$12,$Q$15,IF(OR(LOWER(LEFT(CA62&amp;"",2))="да",CA62=1),$Q$13,$Q$15))),IF(OR(AND($Q$8="YES_NO",OR(LOWER(LEFT(AV62&amp;"",2))="да",AV62=1)),AND($Q$8="THRESHOLD_GE",IF(ISNUMBER(AV62),AV62,0)&gt;=$Q$11),AND($Q$8="THRESHOLD_GT",IF(ISNUMBER(AV62),AV62,0)&gt;$Q$11),AND($Q$8="THRESHOLD_LE",IF(ISNUMBER(AV62),AV62,0)&lt;=$Q$11),AND($Q$8="THRESHOLD_LT",IF(ISNUMBER(AV62),AV62,0)&lt;$Q$11),AND($Q$8="CHANGE_PCT_GE",IF(IF(ISNUMBER(CA62),CA62,0)=0,IF(ISNUMBER(AV62),AV62,0)&gt;0,(IF(ISNUMBER(AV62),AV62,0)-IF(ISNUMBER(CA62),CA62,0))/ABS(IF(ISNUMBER(CA62),CA62,0))&gt;=$Q$11)),AND($Q$8="CHANGE_ABS_GE",ABS(IF(ISNUMBER(AV62),AV62,0)-IF(ISNUMBER(CA62),CA62,0))&gt;=$Q$11),AND($Q$8="COUNT_LT",IF(ISNUMBER(AV62),AV62,0)&lt;$Q$11),AND($Q$8="COUNT_LE",IF(ISNUMBER(AV62),AV62,0)&lt;=$Q$11),AND($Q$8="AND_YES",OR(LOWER(LEFT(AV62&amp;"",2))="да",AV62=1),OR(LOWER(LEFT(CA62&amp;"",2))="да",CA62=1)),AND($Q$8="OR_YES",OR(OR(LOWER(LEFT(AV62&amp;"",2))="да",AV62=1),OR(LOWER(LEFT(CA62&amp;"",2))="да",CA62=1)))),$Q$14,$Q$15))))))))))</f>
        <v/>
      </c>
      <c r="R62" s="69" t="str">
        <f>IF($A62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62="#FIELD",AW62="",AND(OR($R$8="CHANGE_PCT_GE",$R$8="CHANGE_ABS_GE",$R$8="COUNT_FLAG_RULE",$R$8="AND_YES",$R$8="OR_YES"),OR(CB62="#FIELD",CB62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62)))),IF($R$18="LOW_MU",MAX(Настройки!$B$14,$R$16),IF($R$18="NEUTRAL",Настройки!$B$15,IF($R$18="IGNORE","IGNORE",IF(OR(AW62="#FIELD",CB62="#FIELD"),"Поле не найдено","Недостаточно данных")))),IF($R$8="SIGMOID_INC",MAX(Настройки!$B$14,$R$16+($R$17-$R$16)/(1+EXP(-$R$12*(IF(ISNUMBER(AW62),AW62,0)-$R$11)))),IF($R$8="SIGMOID_DEC",MAX(Настройки!$B$14,$R$16+($R$17-$R$16)/(1+EXP($R$12*(IF(ISNUMBER(AW62),AW62,0)-$R$11)))),IF($R$8="TOP_PERCENT",IF((COUNTIF(INDEX(Данные!$A$7:$CV$106,0,MATCH($R$9,Данные!$A$6:$CV$6,0)),"&gt;"&amp;IF(ISNUMBER(AW62),AW62,0))+COUNTIFS(INDEX(Данные!$A$7:$CV$106,0,MATCH($R$9,Данные!$A$6:$CV$6,0)),IF(ISNUMBER(AW62),AW62,0),Данные!$A$7:$A$106,"&lt;"&amp;$A62)+1)/COUNT(INDEX(Данные!$A$7:$CV$106,0,MATCH($R$9,Данные!$A$6:$CV$6,0)))&lt;=$R$11,$R$14,$R$15),IF($R$8="MANUAL_MU",MAX(Настройки!$B$14,MIN(1,IF(ISNUMBER(AW62),AW62,0))),IF($R$8="COUNT_FLAG_RULE",IF(IF(ISNUMBER(AW62),AW62,0)&lt;=$R$11,$R$14,IF(IF(ISNUMBER(AW62),AW62,0)&gt;=$R$12,$R$15,IF(OR(LOWER(LEFT(CB62&amp;"",2))="да",CB62=1),$R$13,$R$15))),IF(OR(AND($R$8="YES_NO",OR(LOWER(LEFT(AW62&amp;"",2))="да",AW62=1)),AND($R$8="THRESHOLD_GE",IF(ISNUMBER(AW62),AW62,0)&gt;=$R$11),AND($R$8="THRESHOLD_GT",IF(ISNUMBER(AW62),AW62,0)&gt;$R$11),AND($R$8="THRESHOLD_LE",IF(ISNUMBER(AW62),AW62,0)&lt;=$R$11),AND($R$8="THRESHOLD_LT",IF(ISNUMBER(AW62),AW62,0)&lt;$R$11),AND($R$8="CHANGE_PCT_GE",IF(IF(ISNUMBER(CB62),CB62,0)=0,IF(ISNUMBER(AW62),AW62,0)&gt;0,(IF(ISNUMBER(AW62),AW62,0)-IF(ISNUMBER(CB62),CB62,0))/ABS(IF(ISNUMBER(CB62),CB62,0))&gt;=$R$11)),AND($R$8="CHANGE_ABS_GE",ABS(IF(ISNUMBER(AW62),AW62,0)-IF(ISNUMBER(CB62),CB62,0))&gt;=$R$11),AND($R$8="COUNT_LT",IF(ISNUMBER(AW62),AW62,0)&lt;$R$11),AND($R$8="COUNT_LE",IF(ISNUMBER(AW62),AW62,0)&lt;=$R$11),AND($R$8="AND_YES",OR(LOWER(LEFT(AW62&amp;"",2))="да",AW62=1),OR(LOWER(LEFT(CB62&amp;"",2))="да",CB62=1)),AND($R$8="OR_YES",OR(OR(LOWER(LEFT(AW62&amp;"",2))="да",AW62=1),OR(LOWER(LEFT(CB62&amp;"",2))="да",CB62=1)))),$R$14,$R$15))))))))))</f>
        <v/>
      </c>
      <c r="S62" s="70" t="str">
        <f>IF($A62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62="#FIELD",AX62="",AND(OR($S$8="CHANGE_PCT_GE",$S$8="CHANGE_ABS_GE",$S$8="COUNT_FLAG_RULE",$S$8="AND_YES",$S$8="OR_YES"),OR(CC62="#FIELD",CC62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62)))),IF($S$18="LOW_MU",MAX(Настройки!$B$14,$S$16),IF($S$18="NEUTRAL",Настройки!$B$15,IF($S$18="IGNORE","IGNORE",IF(OR(AX62="#FIELD",CC62="#FIELD"),"Поле не найдено","Недостаточно данных")))),IF($S$8="SIGMOID_INC",MAX(Настройки!$B$14,$S$16+($S$17-$S$16)/(1+EXP(-$S$12*(IF(ISNUMBER(AX62),AX62,0)-$S$11)))),IF($S$8="SIGMOID_DEC",MAX(Настройки!$B$14,$S$16+($S$17-$S$16)/(1+EXP($S$12*(IF(ISNUMBER(AX62),AX62,0)-$S$11)))),IF($S$8="TOP_PERCENT",IF((COUNTIF(INDEX(Данные!$A$7:$CV$106,0,MATCH($S$9,Данные!$A$6:$CV$6,0)),"&gt;"&amp;IF(ISNUMBER(AX62),AX62,0))+COUNTIFS(INDEX(Данные!$A$7:$CV$106,0,MATCH($S$9,Данные!$A$6:$CV$6,0)),IF(ISNUMBER(AX62),AX62,0),Данные!$A$7:$A$106,"&lt;"&amp;$A62)+1)/COUNT(INDEX(Данные!$A$7:$CV$106,0,MATCH($S$9,Данные!$A$6:$CV$6,0)))&lt;=$S$11,$S$14,$S$15),IF($S$8="MANUAL_MU",MAX(Настройки!$B$14,MIN(1,IF(ISNUMBER(AX62),AX62,0))),IF($S$8="COUNT_FLAG_RULE",IF(IF(ISNUMBER(AX62),AX62,0)&lt;=$S$11,$S$14,IF(IF(ISNUMBER(AX62),AX62,0)&gt;=$S$12,$S$15,IF(OR(LOWER(LEFT(CC62&amp;"",2))="да",CC62=1),$S$13,$S$15))),IF(OR(AND($S$8="YES_NO",OR(LOWER(LEFT(AX62&amp;"",2))="да",AX62=1)),AND($S$8="THRESHOLD_GE",IF(ISNUMBER(AX62),AX62,0)&gt;=$S$11),AND($S$8="THRESHOLD_GT",IF(ISNUMBER(AX62),AX62,0)&gt;$S$11),AND($S$8="THRESHOLD_LE",IF(ISNUMBER(AX62),AX62,0)&lt;=$S$11),AND($S$8="THRESHOLD_LT",IF(ISNUMBER(AX62),AX62,0)&lt;$S$11),AND($S$8="CHANGE_PCT_GE",IF(IF(ISNUMBER(CC62),CC62,0)=0,IF(ISNUMBER(AX62),AX62,0)&gt;0,(IF(ISNUMBER(AX62),AX62,0)-IF(ISNUMBER(CC62),CC62,0))/ABS(IF(ISNUMBER(CC62),CC62,0))&gt;=$S$11)),AND($S$8="CHANGE_ABS_GE",ABS(IF(ISNUMBER(AX62),AX62,0)-IF(ISNUMBER(CC62),CC62,0))&gt;=$S$11),AND($S$8="COUNT_LT",IF(ISNUMBER(AX62),AX62,0)&lt;$S$11),AND($S$8="COUNT_LE",IF(ISNUMBER(AX62),AX62,0)&lt;=$S$11),AND($S$8="AND_YES",OR(LOWER(LEFT(AX62&amp;"",2))="да",AX62=1),OR(LOWER(LEFT(CC62&amp;"",2))="да",CC62=1)),AND($S$8="OR_YES",OR(OR(LOWER(LEFT(AX62&amp;"",2))="да",AX62=1),OR(LOWER(LEFT(CC62&amp;"",2))="да",CC62=1)))),$S$14,$S$15))))))))))</f>
        <v/>
      </c>
      <c r="T62" s="70" t="str">
        <f>IF($A62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62="#FIELD",AY62="",AND(OR($T$8="CHANGE_PCT_GE",$T$8="CHANGE_ABS_GE",$T$8="COUNT_FLAG_RULE",$T$8="AND_YES",$T$8="OR_YES"),OR(CD62="#FIELD",CD62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62)))),IF($T$18="LOW_MU",MAX(Настройки!$B$14,$T$16),IF($T$18="NEUTRAL",Настройки!$B$15,IF($T$18="IGNORE","IGNORE",IF(OR(AY62="#FIELD",CD62="#FIELD"),"Поле не найдено","Недостаточно данных")))),IF($T$8="SIGMOID_INC",MAX(Настройки!$B$14,$T$16+($T$17-$T$16)/(1+EXP(-$T$12*(IF(ISNUMBER(AY62),AY62,0)-$T$11)))),IF($T$8="SIGMOID_DEC",MAX(Настройки!$B$14,$T$16+($T$17-$T$16)/(1+EXP($T$12*(IF(ISNUMBER(AY62),AY62,0)-$T$11)))),IF($T$8="TOP_PERCENT",IF((COUNTIF(INDEX(Данные!$A$7:$CV$106,0,MATCH($T$9,Данные!$A$6:$CV$6,0)),"&gt;"&amp;IF(ISNUMBER(AY62),AY62,0))+COUNTIFS(INDEX(Данные!$A$7:$CV$106,0,MATCH($T$9,Данные!$A$6:$CV$6,0)),IF(ISNUMBER(AY62),AY62,0),Данные!$A$7:$A$106,"&lt;"&amp;$A62)+1)/COUNT(INDEX(Данные!$A$7:$CV$106,0,MATCH($T$9,Данные!$A$6:$CV$6,0)))&lt;=$T$11,$T$14,$T$15),IF($T$8="MANUAL_MU",MAX(Настройки!$B$14,MIN(1,IF(ISNUMBER(AY62),AY62,0))),IF($T$8="COUNT_FLAG_RULE",IF(IF(ISNUMBER(AY62),AY62,0)&lt;=$T$11,$T$14,IF(IF(ISNUMBER(AY62),AY62,0)&gt;=$T$12,$T$15,IF(OR(LOWER(LEFT(CD62&amp;"",2))="да",CD62=1),$T$13,$T$15))),IF(OR(AND($T$8="YES_NO",OR(LOWER(LEFT(AY62&amp;"",2))="да",AY62=1)),AND($T$8="THRESHOLD_GE",IF(ISNUMBER(AY62),AY62,0)&gt;=$T$11),AND($T$8="THRESHOLD_GT",IF(ISNUMBER(AY62),AY62,0)&gt;$T$11),AND($T$8="THRESHOLD_LE",IF(ISNUMBER(AY62),AY62,0)&lt;=$T$11),AND($T$8="THRESHOLD_LT",IF(ISNUMBER(AY62),AY62,0)&lt;$T$11),AND($T$8="CHANGE_PCT_GE",IF(IF(ISNUMBER(CD62),CD62,0)=0,IF(ISNUMBER(AY62),AY62,0)&gt;0,(IF(ISNUMBER(AY62),AY62,0)-IF(ISNUMBER(CD62),CD62,0))/ABS(IF(ISNUMBER(CD62),CD62,0))&gt;=$T$11)),AND($T$8="CHANGE_ABS_GE",ABS(IF(ISNUMBER(AY62),AY62,0)-IF(ISNUMBER(CD62),CD62,0))&gt;=$T$11),AND($T$8="COUNT_LT",IF(ISNUMBER(AY62),AY62,0)&lt;$T$11),AND($T$8="COUNT_LE",IF(ISNUMBER(AY62),AY62,0)&lt;=$T$11),AND($T$8="AND_YES",OR(LOWER(LEFT(AY62&amp;"",2))="да",AY62=1),OR(LOWER(LEFT(CD62&amp;"",2))="да",CD62=1)),AND($T$8="OR_YES",OR(OR(LOWER(LEFT(AY62&amp;"",2))="да",AY62=1),OR(LOWER(LEFT(CD62&amp;"",2))="да",CD62=1)))),$T$14,$T$15))))))))))</f>
        <v/>
      </c>
      <c r="U62" s="70" t="str">
        <f>IF($A62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62="#FIELD",AZ62="",AND(OR($U$8="CHANGE_PCT_GE",$U$8="CHANGE_ABS_GE",$U$8="COUNT_FLAG_RULE",$U$8="AND_YES",$U$8="OR_YES"),OR(CE62="#FIELD",CE62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62)))),IF($U$18="LOW_MU",MAX(Настройки!$B$14,$U$16),IF($U$18="NEUTRAL",Настройки!$B$15,IF($U$18="IGNORE","IGNORE",IF(OR(AZ62="#FIELD",CE62="#FIELD"),"Поле не найдено","Недостаточно данных")))),IF($U$8="SIGMOID_INC",MAX(Настройки!$B$14,$U$16+($U$17-$U$16)/(1+EXP(-$U$12*(IF(ISNUMBER(AZ62),AZ62,0)-$U$11)))),IF($U$8="SIGMOID_DEC",MAX(Настройки!$B$14,$U$16+($U$17-$U$16)/(1+EXP($U$12*(IF(ISNUMBER(AZ62),AZ62,0)-$U$11)))),IF($U$8="TOP_PERCENT",IF((COUNTIF(INDEX(Данные!$A$7:$CV$106,0,MATCH($U$9,Данные!$A$6:$CV$6,0)),"&gt;"&amp;IF(ISNUMBER(AZ62),AZ62,0))+COUNTIFS(INDEX(Данные!$A$7:$CV$106,0,MATCH($U$9,Данные!$A$6:$CV$6,0)),IF(ISNUMBER(AZ62),AZ62,0),Данные!$A$7:$A$106,"&lt;"&amp;$A62)+1)/COUNT(INDEX(Данные!$A$7:$CV$106,0,MATCH($U$9,Данные!$A$6:$CV$6,0)))&lt;=$U$11,$U$14,$U$15),IF($U$8="MANUAL_MU",MAX(Настройки!$B$14,MIN(1,IF(ISNUMBER(AZ62),AZ62,0))),IF($U$8="COUNT_FLAG_RULE",IF(IF(ISNUMBER(AZ62),AZ62,0)&lt;=$U$11,$U$14,IF(IF(ISNUMBER(AZ62),AZ62,0)&gt;=$U$12,$U$15,IF(OR(LOWER(LEFT(CE62&amp;"",2))="да",CE62=1),$U$13,$U$15))),IF(OR(AND($U$8="YES_NO",OR(LOWER(LEFT(AZ62&amp;"",2))="да",AZ62=1)),AND($U$8="THRESHOLD_GE",IF(ISNUMBER(AZ62),AZ62,0)&gt;=$U$11),AND($U$8="THRESHOLD_GT",IF(ISNUMBER(AZ62),AZ62,0)&gt;$U$11),AND($U$8="THRESHOLD_LE",IF(ISNUMBER(AZ62),AZ62,0)&lt;=$U$11),AND($U$8="THRESHOLD_LT",IF(ISNUMBER(AZ62),AZ62,0)&lt;$U$11),AND($U$8="CHANGE_PCT_GE",IF(IF(ISNUMBER(CE62),CE62,0)=0,IF(ISNUMBER(AZ62),AZ62,0)&gt;0,(IF(ISNUMBER(AZ62),AZ62,0)-IF(ISNUMBER(CE62),CE62,0))/ABS(IF(ISNUMBER(CE62),CE62,0))&gt;=$U$11)),AND($U$8="CHANGE_ABS_GE",ABS(IF(ISNUMBER(AZ62),AZ62,0)-IF(ISNUMBER(CE62),CE62,0))&gt;=$U$11),AND($U$8="COUNT_LT",IF(ISNUMBER(AZ62),AZ62,0)&lt;$U$11),AND($U$8="COUNT_LE",IF(ISNUMBER(AZ62),AZ62,0)&lt;=$U$11),AND($U$8="AND_YES",OR(LOWER(LEFT(AZ62&amp;"",2))="да",AZ62=1),OR(LOWER(LEFT(CE62&amp;"",2))="да",CE62=1)),AND($U$8="OR_YES",OR(OR(LOWER(LEFT(AZ62&amp;"",2))="да",AZ62=1),OR(LOWER(LEFT(CE62&amp;"",2))="да",CE62=1)))),$U$14,$U$15))))))))))</f>
        <v/>
      </c>
      <c r="V62" s="70" t="str">
        <f>IF($A62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62="#FIELD",BA62="",AND(OR($V$8="CHANGE_PCT_GE",$V$8="CHANGE_ABS_GE",$V$8="COUNT_FLAG_RULE",$V$8="AND_YES",$V$8="OR_YES"),OR(CF62="#FIELD",CF62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62)))),IF($V$18="LOW_MU",MAX(Настройки!$B$14,$V$16),IF($V$18="NEUTRAL",Настройки!$B$15,IF($V$18="IGNORE","IGNORE",IF(OR(BA62="#FIELD",CF62="#FIELD"),"Поле не найдено","Недостаточно данных")))),IF($V$8="SIGMOID_INC",MAX(Настройки!$B$14,$V$16+($V$17-$V$16)/(1+EXP(-$V$12*(IF(ISNUMBER(BA62),BA62,0)-$V$11)))),IF($V$8="SIGMOID_DEC",MAX(Настройки!$B$14,$V$16+($V$17-$V$16)/(1+EXP($V$12*(IF(ISNUMBER(BA62),BA62,0)-$V$11)))),IF($V$8="TOP_PERCENT",IF((COUNTIF(INDEX(Данные!$A$7:$CV$106,0,MATCH($V$9,Данные!$A$6:$CV$6,0)),"&gt;"&amp;IF(ISNUMBER(BA62),BA62,0))+COUNTIFS(INDEX(Данные!$A$7:$CV$106,0,MATCH($V$9,Данные!$A$6:$CV$6,0)),IF(ISNUMBER(BA62),BA62,0),Данные!$A$7:$A$106,"&lt;"&amp;$A62)+1)/COUNT(INDEX(Данные!$A$7:$CV$106,0,MATCH($V$9,Данные!$A$6:$CV$6,0)))&lt;=$V$11,$V$14,$V$15),IF($V$8="MANUAL_MU",MAX(Настройки!$B$14,MIN(1,IF(ISNUMBER(BA62),BA62,0))),IF($V$8="COUNT_FLAG_RULE",IF(IF(ISNUMBER(BA62),BA62,0)&lt;=$V$11,$V$14,IF(IF(ISNUMBER(BA62),BA62,0)&gt;=$V$12,$V$15,IF(OR(LOWER(LEFT(CF62&amp;"",2))="да",CF62=1),$V$13,$V$15))),IF(OR(AND($V$8="YES_NO",OR(LOWER(LEFT(BA62&amp;"",2))="да",BA62=1)),AND($V$8="THRESHOLD_GE",IF(ISNUMBER(BA62),BA62,0)&gt;=$V$11),AND($V$8="THRESHOLD_GT",IF(ISNUMBER(BA62),BA62,0)&gt;$V$11),AND($V$8="THRESHOLD_LE",IF(ISNUMBER(BA62),BA62,0)&lt;=$V$11),AND($V$8="THRESHOLD_LT",IF(ISNUMBER(BA62),BA62,0)&lt;$V$11),AND($V$8="CHANGE_PCT_GE",IF(IF(ISNUMBER(CF62),CF62,0)=0,IF(ISNUMBER(BA62),BA62,0)&gt;0,(IF(ISNUMBER(BA62),BA62,0)-IF(ISNUMBER(CF62),CF62,0))/ABS(IF(ISNUMBER(CF62),CF62,0))&gt;=$V$11)),AND($V$8="CHANGE_ABS_GE",ABS(IF(ISNUMBER(BA62),BA62,0)-IF(ISNUMBER(CF62),CF62,0))&gt;=$V$11),AND($V$8="COUNT_LT",IF(ISNUMBER(BA62),BA62,0)&lt;$V$11),AND($V$8="COUNT_LE",IF(ISNUMBER(BA62),BA62,0)&lt;=$V$11),AND($V$8="AND_YES",OR(LOWER(LEFT(BA62&amp;"",2))="да",BA62=1),OR(LOWER(LEFT(CF62&amp;"",2))="да",CF62=1)),AND($V$8="OR_YES",OR(OR(LOWER(LEFT(BA62&amp;"",2))="да",BA62=1),OR(LOWER(LEFT(CF62&amp;"",2))="да",CF62=1)))),$V$14,$V$15))))))))))</f>
        <v/>
      </c>
      <c r="W62" s="70" t="str">
        <f>IF($A62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62="#FIELD",BB62="",AND(OR($W$8="CHANGE_PCT_GE",$W$8="CHANGE_ABS_GE",$W$8="COUNT_FLAG_RULE",$W$8="AND_YES",$W$8="OR_YES"),OR(CG62="#FIELD",CG62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62)))),IF($W$18="LOW_MU",MAX(Настройки!$B$14,$W$16),IF($W$18="NEUTRAL",Настройки!$B$15,IF($W$18="IGNORE","IGNORE",IF(OR(BB62="#FIELD",CG62="#FIELD"),"Поле не найдено","Недостаточно данных")))),IF($W$8="SIGMOID_INC",MAX(Настройки!$B$14,$W$16+($W$17-$W$16)/(1+EXP(-$W$12*(IF(ISNUMBER(BB62),BB62,0)-$W$11)))),IF($W$8="SIGMOID_DEC",MAX(Настройки!$B$14,$W$16+($W$17-$W$16)/(1+EXP($W$12*(IF(ISNUMBER(BB62),BB62,0)-$W$11)))),IF($W$8="TOP_PERCENT",IF((COUNTIF(INDEX(Данные!$A$7:$CV$106,0,MATCH($W$9,Данные!$A$6:$CV$6,0)),"&gt;"&amp;IF(ISNUMBER(BB62),BB62,0))+COUNTIFS(INDEX(Данные!$A$7:$CV$106,0,MATCH($W$9,Данные!$A$6:$CV$6,0)),IF(ISNUMBER(BB62),BB62,0),Данные!$A$7:$A$106,"&lt;"&amp;$A62)+1)/COUNT(INDEX(Данные!$A$7:$CV$106,0,MATCH($W$9,Данные!$A$6:$CV$6,0)))&lt;=$W$11,$W$14,$W$15),IF($W$8="MANUAL_MU",MAX(Настройки!$B$14,MIN(1,IF(ISNUMBER(BB62),BB62,0))),IF($W$8="COUNT_FLAG_RULE",IF(IF(ISNUMBER(BB62),BB62,0)&lt;=$W$11,$W$14,IF(IF(ISNUMBER(BB62),BB62,0)&gt;=$W$12,$W$15,IF(OR(LOWER(LEFT(CG62&amp;"",2))="да",CG62=1),$W$13,$W$15))),IF(OR(AND($W$8="YES_NO",OR(LOWER(LEFT(BB62&amp;"",2))="да",BB62=1)),AND($W$8="THRESHOLD_GE",IF(ISNUMBER(BB62),BB62,0)&gt;=$W$11),AND($W$8="THRESHOLD_GT",IF(ISNUMBER(BB62),BB62,0)&gt;$W$11),AND($W$8="THRESHOLD_LE",IF(ISNUMBER(BB62),BB62,0)&lt;=$W$11),AND($W$8="THRESHOLD_LT",IF(ISNUMBER(BB62),BB62,0)&lt;$W$11),AND($W$8="CHANGE_PCT_GE",IF(IF(ISNUMBER(CG62),CG62,0)=0,IF(ISNUMBER(BB62),BB62,0)&gt;0,(IF(ISNUMBER(BB62),BB62,0)-IF(ISNUMBER(CG62),CG62,0))/ABS(IF(ISNUMBER(CG62),CG62,0))&gt;=$W$11)),AND($W$8="CHANGE_ABS_GE",ABS(IF(ISNUMBER(BB62),BB62,0)-IF(ISNUMBER(CG62),CG62,0))&gt;=$W$11),AND($W$8="COUNT_LT",IF(ISNUMBER(BB62),BB62,0)&lt;$W$11),AND($W$8="COUNT_LE",IF(ISNUMBER(BB62),BB62,0)&lt;=$W$11),AND($W$8="AND_YES",OR(LOWER(LEFT(BB62&amp;"",2))="да",BB62=1),OR(LOWER(LEFT(CG62&amp;"",2))="да",CG62=1)),AND($W$8="OR_YES",OR(OR(LOWER(LEFT(BB62&amp;"",2))="да",BB62=1),OR(LOWER(LEFT(CG62&amp;"",2))="да",CG62=1)))),$W$14,$W$15))))))))))</f>
        <v/>
      </c>
      <c r="X62" s="70" t="str">
        <f>IF($A62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62="#FIELD",BC62="",AND(OR($X$8="CHANGE_PCT_GE",$X$8="CHANGE_ABS_GE",$X$8="COUNT_FLAG_RULE",$X$8="AND_YES",$X$8="OR_YES"),OR(CH62="#FIELD",CH62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62)))),IF($X$18="LOW_MU",MAX(Настройки!$B$14,$X$16),IF($X$18="NEUTRAL",Настройки!$B$15,IF($X$18="IGNORE","IGNORE",IF(OR(BC62="#FIELD",CH62="#FIELD"),"Поле не найдено","Недостаточно данных")))),IF($X$8="SIGMOID_INC",MAX(Настройки!$B$14,$X$16+($X$17-$X$16)/(1+EXP(-$X$12*(IF(ISNUMBER(BC62),BC62,0)-$X$11)))),IF($X$8="SIGMOID_DEC",MAX(Настройки!$B$14,$X$16+($X$17-$X$16)/(1+EXP($X$12*(IF(ISNUMBER(BC62),BC62,0)-$X$11)))),IF($X$8="TOP_PERCENT",IF((COUNTIF(INDEX(Данные!$A$7:$CV$106,0,MATCH($X$9,Данные!$A$6:$CV$6,0)),"&gt;"&amp;IF(ISNUMBER(BC62),BC62,0))+COUNTIFS(INDEX(Данные!$A$7:$CV$106,0,MATCH($X$9,Данные!$A$6:$CV$6,0)),IF(ISNUMBER(BC62),BC62,0),Данные!$A$7:$A$106,"&lt;"&amp;$A62)+1)/COUNT(INDEX(Данные!$A$7:$CV$106,0,MATCH($X$9,Данные!$A$6:$CV$6,0)))&lt;=$X$11,$X$14,$X$15),IF($X$8="MANUAL_MU",MAX(Настройки!$B$14,MIN(1,IF(ISNUMBER(BC62),BC62,0))),IF($X$8="COUNT_FLAG_RULE",IF(IF(ISNUMBER(BC62),BC62,0)&lt;=$X$11,$X$14,IF(IF(ISNUMBER(BC62),BC62,0)&gt;=$X$12,$X$15,IF(OR(LOWER(LEFT(CH62&amp;"",2))="да",CH62=1),$X$13,$X$15))),IF(OR(AND($X$8="YES_NO",OR(LOWER(LEFT(BC62&amp;"",2))="да",BC62=1)),AND($X$8="THRESHOLD_GE",IF(ISNUMBER(BC62),BC62,0)&gt;=$X$11),AND($X$8="THRESHOLD_GT",IF(ISNUMBER(BC62),BC62,0)&gt;$X$11),AND($X$8="THRESHOLD_LE",IF(ISNUMBER(BC62),BC62,0)&lt;=$X$11),AND($X$8="THRESHOLD_LT",IF(ISNUMBER(BC62),BC62,0)&lt;$X$11),AND($X$8="CHANGE_PCT_GE",IF(IF(ISNUMBER(CH62),CH62,0)=0,IF(ISNUMBER(BC62),BC62,0)&gt;0,(IF(ISNUMBER(BC62),BC62,0)-IF(ISNUMBER(CH62),CH62,0))/ABS(IF(ISNUMBER(CH62),CH62,0))&gt;=$X$11)),AND($X$8="CHANGE_ABS_GE",ABS(IF(ISNUMBER(BC62),BC62,0)-IF(ISNUMBER(CH62),CH62,0))&gt;=$X$11),AND($X$8="COUNT_LT",IF(ISNUMBER(BC62),BC62,0)&lt;$X$11),AND($X$8="COUNT_LE",IF(ISNUMBER(BC62),BC62,0)&lt;=$X$11),AND($X$8="AND_YES",OR(LOWER(LEFT(BC62&amp;"",2))="да",BC62=1),OR(LOWER(LEFT(CH62&amp;"",2))="да",CH62=1)),AND($X$8="OR_YES",OR(OR(LOWER(LEFT(BC62&amp;"",2))="да",BC62=1),OR(LOWER(LEFT(CH62&amp;"",2))="да",CH62=1)))),$X$14,$X$15))))))))))</f>
        <v/>
      </c>
      <c r="Y62" s="70" t="str">
        <f>IF($A62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62="#FIELD",BD62="",AND(OR($Y$8="CHANGE_PCT_GE",$Y$8="CHANGE_ABS_GE",$Y$8="COUNT_FLAG_RULE",$Y$8="AND_YES",$Y$8="OR_YES"),OR(CI62="#FIELD",CI62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62)))),IF($Y$18="LOW_MU",MAX(Настройки!$B$14,$Y$16),IF($Y$18="NEUTRAL",Настройки!$B$15,IF($Y$18="IGNORE","IGNORE",IF(OR(BD62="#FIELD",CI62="#FIELD"),"Поле не найдено","Недостаточно данных")))),IF($Y$8="SIGMOID_INC",MAX(Настройки!$B$14,$Y$16+($Y$17-$Y$16)/(1+EXP(-$Y$12*(IF(ISNUMBER(BD62),BD62,0)-$Y$11)))),IF($Y$8="SIGMOID_DEC",MAX(Настройки!$B$14,$Y$16+($Y$17-$Y$16)/(1+EXP($Y$12*(IF(ISNUMBER(BD62),BD62,0)-$Y$11)))),IF($Y$8="TOP_PERCENT",IF((COUNTIF(INDEX(Данные!$A$7:$CV$106,0,MATCH($Y$9,Данные!$A$6:$CV$6,0)),"&gt;"&amp;IF(ISNUMBER(BD62),BD62,0))+COUNTIFS(INDEX(Данные!$A$7:$CV$106,0,MATCH($Y$9,Данные!$A$6:$CV$6,0)),IF(ISNUMBER(BD62),BD62,0),Данные!$A$7:$A$106,"&lt;"&amp;$A62)+1)/COUNT(INDEX(Данные!$A$7:$CV$106,0,MATCH($Y$9,Данные!$A$6:$CV$6,0)))&lt;=$Y$11,$Y$14,$Y$15),IF($Y$8="MANUAL_MU",MAX(Настройки!$B$14,MIN(1,IF(ISNUMBER(BD62),BD62,0))),IF($Y$8="COUNT_FLAG_RULE",IF(IF(ISNUMBER(BD62),BD62,0)&lt;=$Y$11,$Y$14,IF(IF(ISNUMBER(BD62),BD62,0)&gt;=$Y$12,$Y$15,IF(OR(LOWER(LEFT(CI62&amp;"",2))="да",CI62=1),$Y$13,$Y$15))),IF(OR(AND($Y$8="YES_NO",OR(LOWER(LEFT(BD62&amp;"",2))="да",BD62=1)),AND($Y$8="THRESHOLD_GE",IF(ISNUMBER(BD62),BD62,0)&gt;=$Y$11),AND($Y$8="THRESHOLD_GT",IF(ISNUMBER(BD62),BD62,0)&gt;$Y$11),AND($Y$8="THRESHOLD_LE",IF(ISNUMBER(BD62),BD62,0)&lt;=$Y$11),AND($Y$8="THRESHOLD_LT",IF(ISNUMBER(BD62),BD62,0)&lt;$Y$11),AND($Y$8="CHANGE_PCT_GE",IF(IF(ISNUMBER(CI62),CI62,0)=0,IF(ISNUMBER(BD62),BD62,0)&gt;0,(IF(ISNUMBER(BD62),BD62,0)-IF(ISNUMBER(CI62),CI62,0))/ABS(IF(ISNUMBER(CI62),CI62,0))&gt;=$Y$11)),AND($Y$8="CHANGE_ABS_GE",ABS(IF(ISNUMBER(BD62),BD62,0)-IF(ISNUMBER(CI62),CI62,0))&gt;=$Y$11),AND($Y$8="COUNT_LT",IF(ISNUMBER(BD62),BD62,0)&lt;$Y$11),AND($Y$8="COUNT_LE",IF(ISNUMBER(BD62),BD62,0)&lt;=$Y$11),AND($Y$8="AND_YES",OR(LOWER(LEFT(BD62&amp;"",2))="да",BD62=1),OR(LOWER(LEFT(CI62&amp;"",2))="да",CI62=1)),AND($Y$8="OR_YES",OR(OR(LOWER(LEFT(BD62&amp;"",2))="да",BD62=1),OR(LOWER(LEFT(CI62&amp;"",2))="да",CI62=1)))),$Y$14,$Y$15))))))))))</f>
        <v/>
      </c>
      <c r="Z62" s="70" t="str">
        <f>IF($A62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62="#FIELD",BE62="",AND(OR($Z$8="CHANGE_PCT_GE",$Z$8="CHANGE_ABS_GE",$Z$8="COUNT_FLAG_RULE",$Z$8="AND_YES",$Z$8="OR_YES"),OR(CJ62="#FIELD",CJ62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62)))),IF($Z$18="LOW_MU",MAX(Настройки!$B$14,$Z$16),IF($Z$18="NEUTRAL",Настройки!$B$15,IF($Z$18="IGNORE","IGNORE",IF(OR(BE62="#FIELD",CJ62="#FIELD"),"Поле не найдено","Недостаточно данных")))),IF($Z$8="SIGMOID_INC",MAX(Настройки!$B$14,$Z$16+($Z$17-$Z$16)/(1+EXP(-$Z$12*(IF(ISNUMBER(BE62),BE62,0)-$Z$11)))),IF($Z$8="SIGMOID_DEC",MAX(Настройки!$B$14,$Z$16+($Z$17-$Z$16)/(1+EXP($Z$12*(IF(ISNUMBER(BE62),BE62,0)-$Z$11)))),IF($Z$8="TOP_PERCENT",IF((COUNTIF(INDEX(Данные!$A$7:$CV$106,0,MATCH($Z$9,Данные!$A$6:$CV$6,0)),"&gt;"&amp;IF(ISNUMBER(BE62),BE62,0))+COUNTIFS(INDEX(Данные!$A$7:$CV$106,0,MATCH($Z$9,Данные!$A$6:$CV$6,0)),IF(ISNUMBER(BE62),BE62,0),Данные!$A$7:$A$106,"&lt;"&amp;$A62)+1)/COUNT(INDEX(Данные!$A$7:$CV$106,0,MATCH($Z$9,Данные!$A$6:$CV$6,0)))&lt;=$Z$11,$Z$14,$Z$15),IF($Z$8="MANUAL_MU",MAX(Настройки!$B$14,MIN(1,IF(ISNUMBER(BE62),BE62,0))),IF($Z$8="COUNT_FLAG_RULE",IF(IF(ISNUMBER(BE62),BE62,0)&lt;=$Z$11,$Z$14,IF(IF(ISNUMBER(BE62),BE62,0)&gt;=$Z$12,$Z$15,IF(OR(LOWER(LEFT(CJ62&amp;"",2))="да",CJ62=1),$Z$13,$Z$15))),IF(OR(AND($Z$8="YES_NO",OR(LOWER(LEFT(BE62&amp;"",2))="да",BE62=1)),AND($Z$8="THRESHOLD_GE",IF(ISNUMBER(BE62),BE62,0)&gt;=$Z$11),AND($Z$8="THRESHOLD_GT",IF(ISNUMBER(BE62),BE62,0)&gt;$Z$11),AND($Z$8="THRESHOLD_LE",IF(ISNUMBER(BE62),BE62,0)&lt;=$Z$11),AND($Z$8="THRESHOLD_LT",IF(ISNUMBER(BE62),BE62,0)&lt;$Z$11),AND($Z$8="CHANGE_PCT_GE",IF(IF(ISNUMBER(CJ62),CJ62,0)=0,IF(ISNUMBER(BE62),BE62,0)&gt;0,(IF(ISNUMBER(BE62),BE62,0)-IF(ISNUMBER(CJ62),CJ62,0))/ABS(IF(ISNUMBER(CJ62),CJ62,0))&gt;=$Z$11)),AND($Z$8="CHANGE_ABS_GE",ABS(IF(ISNUMBER(BE62),BE62,0)-IF(ISNUMBER(CJ62),CJ62,0))&gt;=$Z$11),AND($Z$8="COUNT_LT",IF(ISNUMBER(BE62),BE62,0)&lt;$Z$11),AND($Z$8="COUNT_LE",IF(ISNUMBER(BE62),BE62,0)&lt;=$Z$11),AND($Z$8="AND_YES",OR(LOWER(LEFT(BE62&amp;"",2))="да",BE62=1),OR(LOWER(LEFT(CJ62&amp;"",2))="да",CJ62=1)),AND($Z$8="OR_YES",OR(OR(LOWER(LEFT(BE62&amp;"",2))="да",BE62=1),OR(LOWER(LEFT(CJ62&amp;"",2))="да",CJ62=1)))),$Z$14,$Z$15))))))))))</f>
        <v/>
      </c>
      <c r="AA62" s="70" t="str">
        <f>IF($A62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62="#FIELD",BF62="",AND(OR($AA$8="CHANGE_PCT_GE",$AA$8="CHANGE_ABS_GE",$AA$8="COUNT_FLAG_RULE",$AA$8="AND_YES",$AA$8="OR_YES"),OR(CK62="#FIELD",CK62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62)))),IF($AA$18="LOW_MU",MAX(Настройки!$B$14,$AA$16),IF($AA$18="NEUTRAL",Настройки!$B$15,IF($AA$18="IGNORE","IGNORE",IF(OR(BF62="#FIELD",CK62="#FIELD"),"Поле не найдено","Недостаточно данных")))),IF($AA$8="SIGMOID_INC",MAX(Настройки!$B$14,$AA$16+($AA$17-$AA$16)/(1+EXP(-$AA$12*(IF(ISNUMBER(BF62),BF62,0)-$AA$11)))),IF($AA$8="SIGMOID_DEC",MAX(Настройки!$B$14,$AA$16+($AA$17-$AA$16)/(1+EXP($AA$12*(IF(ISNUMBER(BF62),BF62,0)-$AA$11)))),IF($AA$8="TOP_PERCENT",IF((COUNTIF(INDEX(Данные!$A$7:$CV$106,0,MATCH($AA$9,Данные!$A$6:$CV$6,0)),"&gt;"&amp;IF(ISNUMBER(BF62),BF62,0))+COUNTIFS(INDEX(Данные!$A$7:$CV$106,0,MATCH($AA$9,Данные!$A$6:$CV$6,0)),IF(ISNUMBER(BF62),BF62,0),Данные!$A$7:$A$106,"&lt;"&amp;$A62)+1)/COUNT(INDEX(Данные!$A$7:$CV$106,0,MATCH($AA$9,Данные!$A$6:$CV$6,0)))&lt;=$AA$11,$AA$14,$AA$15),IF($AA$8="MANUAL_MU",MAX(Настройки!$B$14,MIN(1,IF(ISNUMBER(BF62),BF62,0))),IF($AA$8="COUNT_FLAG_RULE",IF(IF(ISNUMBER(BF62),BF62,0)&lt;=$AA$11,$AA$14,IF(IF(ISNUMBER(BF62),BF62,0)&gt;=$AA$12,$AA$15,IF(OR(LOWER(LEFT(CK62&amp;"",2))="да",CK62=1),$AA$13,$AA$15))),IF(OR(AND($AA$8="YES_NO",OR(LOWER(LEFT(BF62&amp;"",2))="да",BF62=1)),AND($AA$8="THRESHOLD_GE",IF(ISNUMBER(BF62),BF62,0)&gt;=$AA$11),AND($AA$8="THRESHOLD_GT",IF(ISNUMBER(BF62),BF62,0)&gt;$AA$11),AND($AA$8="THRESHOLD_LE",IF(ISNUMBER(BF62),BF62,0)&lt;=$AA$11),AND($AA$8="THRESHOLD_LT",IF(ISNUMBER(BF62),BF62,0)&lt;$AA$11),AND($AA$8="CHANGE_PCT_GE",IF(IF(ISNUMBER(CK62),CK62,0)=0,IF(ISNUMBER(BF62),BF62,0)&gt;0,(IF(ISNUMBER(BF62),BF62,0)-IF(ISNUMBER(CK62),CK62,0))/ABS(IF(ISNUMBER(CK62),CK62,0))&gt;=$AA$11)),AND($AA$8="CHANGE_ABS_GE",ABS(IF(ISNUMBER(BF62),BF62,0)-IF(ISNUMBER(CK62),CK62,0))&gt;=$AA$11),AND($AA$8="COUNT_LT",IF(ISNUMBER(BF62),BF62,0)&lt;$AA$11),AND($AA$8="COUNT_LE",IF(ISNUMBER(BF62),BF62,0)&lt;=$AA$11),AND($AA$8="AND_YES",OR(LOWER(LEFT(BF62&amp;"",2))="да",BF62=1),OR(LOWER(LEFT(CK62&amp;"",2))="да",CK62=1)),AND($AA$8="OR_YES",OR(OR(LOWER(LEFT(BF62&amp;"",2))="да",BF62=1),OR(LOWER(LEFT(CK62&amp;"",2))="да",CK62=1)))),$AA$14,$AA$15))))))))))</f>
        <v/>
      </c>
      <c r="AB62" s="70" t="str">
        <f>IF($A62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62="#FIELD",BG62="",AND(OR($AB$8="CHANGE_PCT_GE",$AB$8="CHANGE_ABS_GE",$AB$8="COUNT_FLAG_RULE",$AB$8="AND_YES",$AB$8="OR_YES"),OR(CL62="#FIELD",CL62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62)))),IF($AB$18="LOW_MU",MAX(Настройки!$B$14,$AB$16),IF($AB$18="NEUTRAL",Настройки!$B$15,IF($AB$18="IGNORE","IGNORE",IF(OR(BG62="#FIELD",CL62="#FIELD"),"Поле не найдено","Недостаточно данных")))),IF($AB$8="SIGMOID_INC",MAX(Настройки!$B$14,$AB$16+($AB$17-$AB$16)/(1+EXP(-$AB$12*(IF(ISNUMBER(BG62),BG62,0)-$AB$11)))),IF($AB$8="SIGMOID_DEC",MAX(Настройки!$B$14,$AB$16+($AB$17-$AB$16)/(1+EXP($AB$12*(IF(ISNUMBER(BG62),BG62,0)-$AB$11)))),IF($AB$8="TOP_PERCENT",IF((COUNTIF(INDEX(Данные!$A$7:$CV$106,0,MATCH($AB$9,Данные!$A$6:$CV$6,0)),"&gt;"&amp;IF(ISNUMBER(BG62),BG62,0))+COUNTIFS(INDEX(Данные!$A$7:$CV$106,0,MATCH($AB$9,Данные!$A$6:$CV$6,0)),IF(ISNUMBER(BG62),BG62,0),Данные!$A$7:$A$106,"&lt;"&amp;$A62)+1)/COUNT(INDEX(Данные!$A$7:$CV$106,0,MATCH($AB$9,Данные!$A$6:$CV$6,0)))&lt;=$AB$11,$AB$14,$AB$15),IF($AB$8="MANUAL_MU",MAX(Настройки!$B$14,MIN(1,IF(ISNUMBER(BG62),BG62,0))),IF($AB$8="COUNT_FLAG_RULE",IF(IF(ISNUMBER(BG62),BG62,0)&lt;=$AB$11,$AB$14,IF(IF(ISNUMBER(BG62),BG62,0)&gt;=$AB$12,$AB$15,IF(OR(LOWER(LEFT(CL62&amp;"",2))="да",CL62=1),$AB$13,$AB$15))),IF(OR(AND($AB$8="YES_NO",OR(LOWER(LEFT(BG62&amp;"",2))="да",BG62=1)),AND($AB$8="THRESHOLD_GE",IF(ISNUMBER(BG62),BG62,0)&gt;=$AB$11),AND($AB$8="THRESHOLD_GT",IF(ISNUMBER(BG62),BG62,0)&gt;$AB$11),AND($AB$8="THRESHOLD_LE",IF(ISNUMBER(BG62),BG62,0)&lt;=$AB$11),AND($AB$8="THRESHOLD_LT",IF(ISNUMBER(BG62),BG62,0)&lt;$AB$11),AND($AB$8="CHANGE_PCT_GE",IF(IF(ISNUMBER(CL62),CL62,0)=0,IF(ISNUMBER(BG62),BG62,0)&gt;0,(IF(ISNUMBER(BG62),BG62,0)-IF(ISNUMBER(CL62),CL62,0))/ABS(IF(ISNUMBER(CL62),CL62,0))&gt;=$AB$11)),AND($AB$8="CHANGE_ABS_GE",ABS(IF(ISNUMBER(BG62),BG62,0)-IF(ISNUMBER(CL62),CL62,0))&gt;=$AB$11),AND($AB$8="COUNT_LT",IF(ISNUMBER(BG62),BG62,0)&lt;$AB$11),AND($AB$8="COUNT_LE",IF(ISNUMBER(BG62),BG62,0)&lt;=$AB$11),AND($AB$8="AND_YES",OR(LOWER(LEFT(BG62&amp;"",2))="да",BG62=1),OR(LOWER(LEFT(CL62&amp;"",2))="да",CL62=1)),AND($AB$8="OR_YES",OR(OR(LOWER(LEFT(BG62&amp;"",2))="да",BG62=1),OR(LOWER(LEFT(CL62&amp;"",2))="да",CL62=1)))),$AB$14,$AB$15))))))))))</f>
        <v/>
      </c>
      <c r="AC62" s="70" t="str">
        <f>IF($A62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62="#FIELD",BH62="",AND(OR($AC$8="CHANGE_PCT_GE",$AC$8="CHANGE_ABS_GE",$AC$8="COUNT_FLAG_RULE",$AC$8="AND_YES",$AC$8="OR_YES"),OR(CM62="#FIELD",CM62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62)))),IF($AC$18="LOW_MU",MAX(Настройки!$B$14,$AC$16),IF($AC$18="NEUTRAL",Настройки!$B$15,IF($AC$18="IGNORE","IGNORE",IF(OR(BH62="#FIELD",CM62="#FIELD"),"Поле не найдено","Недостаточно данных")))),IF($AC$8="SIGMOID_INC",MAX(Настройки!$B$14,$AC$16+($AC$17-$AC$16)/(1+EXP(-$AC$12*(IF(ISNUMBER(BH62),BH62,0)-$AC$11)))),IF($AC$8="SIGMOID_DEC",MAX(Настройки!$B$14,$AC$16+($AC$17-$AC$16)/(1+EXP($AC$12*(IF(ISNUMBER(BH62),BH62,0)-$AC$11)))),IF($AC$8="TOP_PERCENT",IF((COUNTIF(INDEX(Данные!$A$7:$CV$106,0,MATCH($AC$9,Данные!$A$6:$CV$6,0)),"&gt;"&amp;IF(ISNUMBER(BH62),BH62,0))+COUNTIFS(INDEX(Данные!$A$7:$CV$106,0,MATCH($AC$9,Данные!$A$6:$CV$6,0)),IF(ISNUMBER(BH62),BH62,0),Данные!$A$7:$A$106,"&lt;"&amp;$A62)+1)/COUNT(INDEX(Данные!$A$7:$CV$106,0,MATCH($AC$9,Данные!$A$6:$CV$6,0)))&lt;=$AC$11,$AC$14,$AC$15),IF($AC$8="MANUAL_MU",MAX(Настройки!$B$14,MIN(1,IF(ISNUMBER(BH62),BH62,0))),IF($AC$8="COUNT_FLAG_RULE",IF(IF(ISNUMBER(BH62),BH62,0)&lt;=$AC$11,$AC$14,IF(IF(ISNUMBER(BH62),BH62,0)&gt;=$AC$12,$AC$15,IF(OR(LOWER(LEFT(CM62&amp;"",2))="да",CM62=1),$AC$13,$AC$15))),IF(OR(AND($AC$8="YES_NO",OR(LOWER(LEFT(BH62&amp;"",2))="да",BH62=1)),AND($AC$8="THRESHOLD_GE",IF(ISNUMBER(BH62),BH62,0)&gt;=$AC$11),AND($AC$8="THRESHOLD_GT",IF(ISNUMBER(BH62),BH62,0)&gt;$AC$11),AND($AC$8="THRESHOLD_LE",IF(ISNUMBER(BH62),BH62,0)&lt;=$AC$11),AND($AC$8="THRESHOLD_LT",IF(ISNUMBER(BH62),BH62,0)&lt;$AC$11),AND($AC$8="CHANGE_PCT_GE",IF(IF(ISNUMBER(CM62),CM62,0)=0,IF(ISNUMBER(BH62),BH62,0)&gt;0,(IF(ISNUMBER(BH62),BH62,0)-IF(ISNUMBER(CM62),CM62,0))/ABS(IF(ISNUMBER(CM62),CM62,0))&gt;=$AC$11)),AND($AC$8="CHANGE_ABS_GE",ABS(IF(ISNUMBER(BH62),BH62,0)-IF(ISNUMBER(CM62),CM62,0))&gt;=$AC$11),AND($AC$8="COUNT_LT",IF(ISNUMBER(BH62),BH62,0)&lt;$AC$11),AND($AC$8="COUNT_LE",IF(ISNUMBER(BH62),BH62,0)&lt;=$AC$11),AND($AC$8="AND_YES",OR(LOWER(LEFT(BH62&amp;"",2))="да",BH62=1),OR(LOWER(LEFT(CM62&amp;"",2))="да",CM62=1)),AND($AC$8="OR_YES",OR(OR(LOWER(LEFT(BH62&amp;"",2))="да",BH62=1),OR(LOWER(LEFT(CM62&amp;"",2))="да",CM62=1)))),$AC$14,$AC$15))))))))))</f>
        <v/>
      </c>
      <c r="AD62" s="70" t="str">
        <f>IF($A62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62="#FIELD",BI62="",AND(OR($AD$8="CHANGE_PCT_GE",$AD$8="CHANGE_ABS_GE",$AD$8="COUNT_FLAG_RULE",$AD$8="AND_YES",$AD$8="OR_YES"),OR(CN62="#FIELD",CN62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62)))),IF($AD$18="LOW_MU",MAX(Настройки!$B$14,$AD$16),IF($AD$18="NEUTRAL",Настройки!$B$15,IF($AD$18="IGNORE","IGNORE",IF(OR(BI62="#FIELD",CN62="#FIELD"),"Поле не найдено","Недостаточно данных")))),IF($AD$8="SIGMOID_INC",MAX(Настройки!$B$14,$AD$16+($AD$17-$AD$16)/(1+EXP(-$AD$12*(IF(ISNUMBER(BI62),BI62,0)-$AD$11)))),IF($AD$8="SIGMOID_DEC",MAX(Настройки!$B$14,$AD$16+($AD$17-$AD$16)/(1+EXP($AD$12*(IF(ISNUMBER(BI62),BI62,0)-$AD$11)))),IF($AD$8="TOP_PERCENT",IF((COUNTIF(INDEX(Данные!$A$7:$CV$106,0,MATCH($AD$9,Данные!$A$6:$CV$6,0)),"&gt;"&amp;IF(ISNUMBER(BI62),BI62,0))+COUNTIFS(INDEX(Данные!$A$7:$CV$106,0,MATCH($AD$9,Данные!$A$6:$CV$6,0)),IF(ISNUMBER(BI62),BI62,0),Данные!$A$7:$A$106,"&lt;"&amp;$A62)+1)/COUNT(INDEX(Данные!$A$7:$CV$106,0,MATCH($AD$9,Данные!$A$6:$CV$6,0)))&lt;=$AD$11,$AD$14,$AD$15),IF($AD$8="MANUAL_MU",MAX(Настройки!$B$14,MIN(1,IF(ISNUMBER(BI62),BI62,0))),IF($AD$8="COUNT_FLAG_RULE",IF(IF(ISNUMBER(BI62),BI62,0)&lt;=$AD$11,$AD$14,IF(IF(ISNUMBER(BI62),BI62,0)&gt;=$AD$12,$AD$15,IF(OR(LOWER(LEFT(CN62&amp;"",2))="да",CN62=1),$AD$13,$AD$15))),IF(OR(AND($AD$8="YES_NO",OR(LOWER(LEFT(BI62&amp;"",2))="да",BI62=1)),AND($AD$8="THRESHOLD_GE",IF(ISNUMBER(BI62),BI62,0)&gt;=$AD$11),AND($AD$8="THRESHOLD_GT",IF(ISNUMBER(BI62),BI62,0)&gt;$AD$11),AND($AD$8="THRESHOLD_LE",IF(ISNUMBER(BI62),BI62,0)&lt;=$AD$11),AND($AD$8="THRESHOLD_LT",IF(ISNUMBER(BI62),BI62,0)&lt;$AD$11),AND($AD$8="CHANGE_PCT_GE",IF(IF(ISNUMBER(CN62),CN62,0)=0,IF(ISNUMBER(BI62),BI62,0)&gt;0,(IF(ISNUMBER(BI62),BI62,0)-IF(ISNUMBER(CN62),CN62,0))/ABS(IF(ISNUMBER(CN62),CN62,0))&gt;=$AD$11)),AND($AD$8="CHANGE_ABS_GE",ABS(IF(ISNUMBER(BI62),BI62,0)-IF(ISNUMBER(CN62),CN62,0))&gt;=$AD$11),AND($AD$8="COUNT_LT",IF(ISNUMBER(BI62),BI62,0)&lt;$AD$11),AND($AD$8="COUNT_LE",IF(ISNUMBER(BI62),BI62,0)&lt;=$AD$11),AND($AD$8="AND_YES",OR(LOWER(LEFT(BI62&amp;"",2))="да",BI62=1),OR(LOWER(LEFT(CN62&amp;"",2))="да",CN62=1)),AND($AD$8="OR_YES",OR(OR(LOWER(LEFT(BI62&amp;"",2))="да",BI62=1),OR(LOWER(LEFT(CN62&amp;"",2))="да",CN62=1)))),$AD$14,$AD$15))))))))))</f>
        <v/>
      </c>
      <c r="AE62" s="71" t="str">
        <f>IF($A62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62="#FIELD",BJ62="",AND(OR($AE$8="CHANGE_PCT_GE",$AE$8="CHANGE_ABS_GE",$AE$8="COUNT_FLAG_RULE",$AE$8="AND_YES",$AE$8="OR_YES"),OR(CO62="#FIELD",CO62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62)))),IF($AE$18="LOW_MU",MAX(Настройки!$B$14,$AE$16),IF($AE$18="NEUTRAL",Настройки!$B$15,IF($AE$18="IGNORE","IGNORE",IF(OR(BJ62="#FIELD",CO62="#FIELD"),"Поле не найдено","Недостаточно данных")))),IF($AE$8="SIGMOID_INC",MAX(Настройки!$B$14,$AE$16+($AE$17-$AE$16)/(1+EXP(-$AE$12*(IF(ISNUMBER(BJ62),BJ62,0)-$AE$11)))),IF($AE$8="SIGMOID_DEC",MAX(Настройки!$B$14,$AE$16+($AE$17-$AE$16)/(1+EXP($AE$12*(IF(ISNUMBER(BJ62),BJ62,0)-$AE$11)))),IF($AE$8="TOP_PERCENT",IF((COUNTIF(INDEX(Данные!$A$7:$CV$106,0,MATCH($AE$9,Данные!$A$6:$CV$6,0)),"&gt;"&amp;IF(ISNUMBER(BJ62),BJ62,0))+COUNTIFS(INDEX(Данные!$A$7:$CV$106,0,MATCH($AE$9,Данные!$A$6:$CV$6,0)),IF(ISNUMBER(BJ62),BJ62,0),Данные!$A$7:$A$106,"&lt;"&amp;$A62)+1)/COUNT(INDEX(Данные!$A$7:$CV$106,0,MATCH($AE$9,Данные!$A$6:$CV$6,0)))&lt;=$AE$11,$AE$14,$AE$15),IF($AE$8="MANUAL_MU",MAX(Настройки!$B$14,MIN(1,IF(ISNUMBER(BJ62),BJ62,0))),IF($AE$8="COUNT_FLAG_RULE",IF(IF(ISNUMBER(BJ62),BJ62,0)&lt;=$AE$11,$AE$14,IF(IF(ISNUMBER(BJ62),BJ62,0)&gt;=$AE$12,$AE$15,IF(OR(LOWER(LEFT(CO62&amp;"",2))="да",CO62=1),$AE$13,$AE$15))),IF(OR(AND($AE$8="YES_NO",OR(LOWER(LEFT(BJ62&amp;"",2))="да",BJ62=1)),AND($AE$8="THRESHOLD_GE",IF(ISNUMBER(BJ62),BJ62,0)&gt;=$AE$11),AND($AE$8="THRESHOLD_GT",IF(ISNUMBER(BJ62),BJ62,0)&gt;$AE$11),AND($AE$8="THRESHOLD_LE",IF(ISNUMBER(BJ62),BJ62,0)&lt;=$AE$11),AND($AE$8="THRESHOLD_LT",IF(ISNUMBER(BJ62),BJ62,0)&lt;$AE$11),AND($AE$8="CHANGE_PCT_GE",IF(IF(ISNUMBER(CO62),CO62,0)=0,IF(ISNUMBER(BJ62),BJ62,0)&gt;0,(IF(ISNUMBER(BJ62),BJ62,0)-IF(ISNUMBER(CO62),CO62,0))/ABS(IF(ISNUMBER(CO62),CO62,0))&gt;=$AE$11)),AND($AE$8="CHANGE_ABS_GE",ABS(IF(ISNUMBER(BJ62),BJ62,0)-IF(ISNUMBER(CO62),CO62,0))&gt;=$AE$11),AND($AE$8="COUNT_LT",IF(ISNUMBER(BJ62),BJ62,0)&lt;$AE$11),AND($AE$8="COUNT_LE",IF(ISNUMBER(BJ62),BJ62,0)&lt;=$AE$11),AND($AE$8="AND_YES",OR(LOWER(LEFT(BJ62&amp;"",2))="да",BJ62=1),OR(LOWER(LEFT(CO62&amp;"",2))="да",CO62=1)),AND($AE$8="OR_YES",OR(OR(LOWER(LEFT(BJ62&amp;"",2))="да",BJ62=1),OR(LOWER(LEFT(CO62&amp;"",2))="да",CO62=1)))),$AE$14,$AE$15))))))))))</f>
        <v/>
      </c>
      <c r="AF62" s="75"/>
      <c r="AG62" s="76" t="str">
        <f>IF($A62="","",IF($B$4&lt;&gt;"Да","",IF($B$9="","",IF(COUNTIF(Данные!$A$6:$CV$6,$B$9)=0,"#FIELD",INDEX(Данные!$A$7:$CV$106,ROW()-19,MATCH($B$9,Данные!$A$6:$CV$6,0))))))</f>
        <v/>
      </c>
      <c r="AH62" s="76" t="str">
        <f>IF($A62="","",IF($C$4&lt;&gt;"Да","",IF($C$9="","",IF(COUNTIF(Данные!$A$6:$CV$6,$C$9)=0,"#FIELD",INDEX(Данные!$A$7:$CV$106,ROW()-19,MATCH($C$9,Данные!$A$6:$CV$6,0))))))</f>
        <v/>
      </c>
      <c r="AI62" s="76" t="str">
        <f>IF($A62="","",IF($D$4&lt;&gt;"Да","",IF($D$9="","",IF(COUNTIF(Данные!$A$6:$CV$6,$D$9)=0,"#FIELD",INDEX(Данные!$A$7:$CV$106,ROW()-19,MATCH($D$9,Данные!$A$6:$CV$6,0))))))</f>
        <v/>
      </c>
      <c r="AJ62" s="76" t="str">
        <f>IF($A62="","",IF($E$4&lt;&gt;"Да","",IF($E$9="","",IF(COUNTIF(Данные!$A$6:$CV$6,$E$9)=0,"#FIELD",INDEX(Данные!$A$7:$CV$106,ROW()-19,MATCH($E$9,Данные!$A$6:$CV$6,0))))))</f>
        <v/>
      </c>
      <c r="AK62" s="76" t="str">
        <f>IF($A62="","",IF($F$4&lt;&gt;"Да","",IF($F$9="","",IF(COUNTIF(Данные!$A$6:$CV$6,$F$9)=0,"#FIELD",INDEX(Данные!$A$7:$CV$106,ROW()-19,MATCH($F$9,Данные!$A$6:$CV$6,0))))))</f>
        <v/>
      </c>
      <c r="AL62" s="76" t="str">
        <f>IF($A62="","",IF($G$4&lt;&gt;"Да","",IF($G$9="","",IF(COUNTIF(Данные!$A$6:$CV$6,$G$9)=0,"#FIELD",INDEX(Данные!$A$7:$CV$106,ROW()-19,MATCH($G$9,Данные!$A$6:$CV$6,0))))))</f>
        <v/>
      </c>
      <c r="AM62" s="76" t="str">
        <f>IF($A62="","",IF($H$4&lt;&gt;"Да","",IF($H$9="","",IF(COUNTIF(Данные!$A$6:$CV$6,$H$9)=0,"#FIELD",INDEX(Данные!$A$7:$CV$106,ROW()-19,MATCH($H$9,Данные!$A$6:$CV$6,0))))))</f>
        <v/>
      </c>
      <c r="AN62" s="76" t="str">
        <f>IF($A62="","",IF($I$4&lt;&gt;"Да","",IF($I$9="","",IF(COUNTIF(Данные!$A$6:$CV$6,$I$9)=0,"#FIELD",INDEX(Данные!$A$7:$CV$106,ROW()-19,MATCH($I$9,Данные!$A$6:$CV$6,0))))))</f>
        <v/>
      </c>
      <c r="AO62" s="76" t="str">
        <f>IF($A62="","",IF($J$4&lt;&gt;"Да","",IF($J$9="","",IF(COUNTIF(Данные!$A$6:$CV$6,$J$9)=0,"#FIELD",INDEX(Данные!$A$7:$CV$106,ROW()-19,MATCH($J$9,Данные!$A$6:$CV$6,0))))))</f>
        <v/>
      </c>
      <c r="AP62" s="76" t="str">
        <f>IF($A62="","",IF($K$4&lt;&gt;"Да","",IF($K$9="","",IF(COUNTIF(Данные!$A$6:$CV$6,$K$9)=0,"#FIELD",INDEX(Данные!$A$7:$CV$106,ROW()-19,MATCH($K$9,Данные!$A$6:$CV$6,0))))))</f>
        <v/>
      </c>
      <c r="AQ62" s="76" t="str">
        <f>IF($A62="","",IF($L$4&lt;&gt;"Да","",IF($L$9="","",IF(COUNTIF(Данные!$A$6:$CV$6,$L$9)=0,"#FIELD",INDEX(Данные!$A$7:$CV$106,ROW()-19,MATCH($L$9,Данные!$A$6:$CV$6,0))))))</f>
        <v/>
      </c>
      <c r="AR62" s="76" t="str">
        <f>IF($A62="","",IF($M$4&lt;&gt;"Да","",IF($M$9="","",IF(COUNTIF(Данные!$A$6:$CV$6,$M$9)=0,"#FIELD",INDEX(Данные!$A$7:$CV$106,ROW()-19,MATCH($M$9,Данные!$A$6:$CV$6,0))))))</f>
        <v/>
      </c>
      <c r="AS62" s="76" t="str">
        <f>IF($A62="","",IF($N$4&lt;&gt;"Да","",IF($N$9="","",IF(COUNTIF(Данные!$A$6:$CV$6,$N$9)=0,"#FIELD",INDEX(Данные!$A$7:$CV$106,ROW()-19,MATCH($N$9,Данные!$A$6:$CV$6,0))))))</f>
        <v/>
      </c>
      <c r="AT62" s="76" t="str">
        <f>IF($A62="","",IF($O$4&lt;&gt;"Да","",IF($O$9="","",IF(COUNTIF(Данные!$A$6:$CV$6,$O$9)=0,"#FIELD",INDEX(Данные!$A$7:$CV$106,ROW()-19,MATCH($O$9,Данные!$A$6:$CV$6,0))))))</f>
        <v/>
      </c>
      <c r="AU62" s="76" t="str">
        <f>IF($A62="","",IF($P$4&lt;&gt;"Да","",IF($P$9="","",IF(COUNTIF(Данные!$A$6:$CV$6,$P$9)=0,"#FIELD",INDEX(Данные!$A$7:$CV$106,ROW()-19,MATCH($P$9,Данные!$A$6:$CV$6,0))))))</f>
        <v/>
      </c>
      <c r="AV62" s="76" t="str">
        <f>IF($A62="","",IF($Q$4&lt;&gt;"Да","",IF($Q$9="","",IF(COUNTIF(Данные!$A$6:$CV$6,$Q$9)=0,"#FIELD",INDEX(Данные!$A$7:$CV$106,ROW()-19,MATCH($Q$9,Данные!$A$6:$CV$6,0))))))</f>
        <v/>
      </c>
      <c r="AW62" s="76" t="str">
        <f>IF($A62="","",IF($R$4&lt;&gt;"Да","",IF($R$9="","",IF(COUNTIF(Данные!$A$6:$CV$6,$R$9)=0,"#FIELD",INDEX(Данные!$A$7:$CV$106,ROW()-19,MATCH($R$9,Данные!$A$6:$CV$6,0))))))</f>
        <v/>
      </c>
      <c r="AX62" s="76" t="str">
        <f>IF($A62="","",IF($S$4&lt;&gt;"Да","",IF($S$9="","",IF(COUNTIF(Данные!$A$6:$CV$6,$S$9)=0,"#FIELD",INDEX(Данные!$A$7:$CV$106,ROW()-19,MATCH($S$9,Данные!$A$6:$CV$6,0))))))</f>
        <v/>
      </c>
      <c r="AY62" s="76" t="str">
        <f>IF($A62="","",IF($T$4&lt;&gt;"Да","",IF($T$9="","",IF(COUNTIF(Данные!$A$6:$CV$6,$T$9)=0,"#FIELD",INDEX(Данные!$A$7:$CV$106,ROW()-19,MATCH($T$9,Данные!$A$6:$CV$6,0))))))</f>
        <v/>
      </c>
      <c r="AZ62" s="76" t="str">
        <f>IF($A62="","",IF($U$4&lt;&gt;"Да","",IF($U$9="","",IF(COUNTIF(Данные!$A$6:$CV$6,$U$9)=0,"#FIELD",INDEX(Данные!$A$7:$CV$106,ROW()-19,MATCH($U$9,Данные!$A$6:$CV$6,0))))))</f>
        <v/>
      </c>
      <c r="BA62" s="76" t="str">
        <f>IF($A62="","",IF($V$4&lt;&gt;"Да","",IF($V$9="","",IF(COUNTIF(Данные!$A$6:$CV$6,$V$9)=0,"#FIELD",INDEX(Данные!$A$7:$CV$106,ROW()-19,MATCH($V$9,Данные!$A$6:$CV$6,0))))))</f>
        <v/>
      </c>
      <c r="BB62" s="76" t="str">
        <f>IF($A62="","",IF($W$4&lt;&gt;"Да","",IF($W$9="","",IF(COUNTIF(Данные!$A$6:$CV$6,$W$9)=0,"#FIELD",INDEX(Данные!$A$7:$CV$106,ROW()-19,MATCH($W$9,Данные!$A$6:$CV$6,0))))))</f>
        <v/>
      </c>
      <c r="BC62" s="76" t="str">
        <f>IF($A62="","",IF($X$4&lt;&gt;"Да","",IF($X$9="","",IF(COUNTIF(Данные!$A$6:$CV$6,$X$9)=0,"#FIELD",INDEX(Данные!$A$7:$CV$106,ROW()-19,MATCH($X$9,Данные!$A$6:$CV$6,0))))))</f>
        <v/>
      </c>
      <c r="BD62" s="76" t="str">
        <f>IF($A62="","",IF($Y$4&lt;&gt;"Да","",IF($Y$9="","",IF(COUNTIF(Данные!$A$6:$CV$6,$Y$9)=0,"#FIELD",INDEX(Данные!$A$7:$CV$106,ROW()-19,MATCH($Y$9,Данные!$A$6:$CV$6,0))))))</f>
        <v/>
      </c>
      <c r="BE62" s="76" t="str">
        <f>IF($A62="","",IF($Z$4&lt;&gt;"Да","",IF($Z$9="","",IF(COUNTIF(Данные!$A$6:$CV$6,$Z$9)=0,"#FIELD",INDEX(Данные!$A$7:$CV$106,ROW()-19,MATCH($Z$9,Данные!$A$6:$CV$6,0))))))</f>
        <v/>
      </c>
      <c r="BF62" s="76" t="str">
        <f>IF($A62="","",IF($AA$4&lt;&gt;"Да","",IF($AA$9="","",IF(COUNTIF(Данные!$A$6:$CV$6,$AA$9)=0,"#FIELD",INDEX(Данные!$A$7:$CV$106,ROW()-19,MATCH($AA$9,Данные!$A$6:$CV$6,0))))))</f>
        <v/>
      </c>
      <c r="BG62" s="76" t="str">
        <f>IF($A62="","",IF($AB$4&lt;&gt;"Да","",IF($AB$9="","",IF(COUNTIF(Данные!$A$6:$CV$6,$AB$9)=0,"#FIELD",INDEX(Данные!$A$7:$CV$106,ROW()-19,MATCH($AB$9,Данные!$A$6:$CV$6,0))))))</f>
        <v/>
      </c>
      <c r="BH62" s="76" t="str">
        <f>IF($A62="","",IF($AC$4&lt;&gt;"Да","",IF($AC$9="","",IF(COUNTIF(Данные!$A$6:$CV$6,$AC$9)=0,"#FIELD",INDEX(Данные!$A$7:$CV$106,ROW()-19,MATCH($AC$9,Данные!$A$6:$CV$6,0))))))</f>
        <v/>
      </c>
      <c r="BI62" s="76" t="str">
        <f>IF($A62="","",IF($AD$4&lt;&gt;"Да","",IF($AD$9="","",IF(COUNTIF(Данные!$A$6:$CV$6,$AD$9)=0,"#FIELD",INDEX(Данные!$A$7:$CV$106,ROW()-19,MATCH($AD$9,Данные!$A$6:$CV$6,0))))))</f>
        <v/>
      </c>
      <c r="BJ62" s="76" t="str">
        <f>IF($A62="","",IF($AE$4&lt;&gt;"Да","",IF($AE$9="","",IF(COUNTIF(Данные!$A$6:$CV$6,$AE$9)=0,"#FIELD",INDEX(Данные!$A$7:$CV$106,ROW()-19,MATCH($AE$9,Данные!$A$6:$CV$6,0))))))</f>
        <v/>
      </c>
      <c r="BK62" s="76"/>
      <c r="BL62" s="76" t="str">
        <f>IF($A62="","",IF($B$4&lt;&gt;"Да","",IF($B$10="","",IF(COUNTIF(Данные!$A$6:$CV$6,$B$10)=0,"#FIELD",INDEX(Данные!$A$7:$CV$106,ROW()-19,MATCH($B$10,Данные!$A$6:$CV$6,0))))))</f>
        <v/>
      </c>
      <c r="BM62" s="76" t="str">
        <f>IF($A62="","",IF($C$4&lt;&gt;"Да","",IF($C$10="","",IF(COUNTIF(Данные!$A$6:$CV$6,$C$10)=0,"#FIELD",INDEX(Данные!$A$7:$CV$106,ROW()-19,MATCH($C$10,Данные!$A$6:$CV$6,0))))))</f>
        <v/>
      </c>
      <c r="BN62" s="76" t="str">
        <f>IF($A62="","",IF($D$4&lt;&gt;"Да","",IF($D$10="","",IF(COUNTIF(Данные!$A$6:$CV$6,$D$10)=0,"#FIELD",INDEX(Данные!$A$7:$CV$106,ROW()-19,MATCH($D$10,Данные!$A$6:$CV$6,0))))))</f>
        <v/>
      </c>
      <c r="BO62" s="76" t="str">
        <f>IF($A62="","",IF($E$4&lt;&gt;"Да","",IF($E$10="","",IF(COUNTIF(Данные!$A$6:$CV$6,$E$10)=0,"#FIELD",INDEX(Данные!$A$7:$CV$106,ROW()-19,MATCH($E$10,Данные!$A$6:$CV$6,0))))))</f>
        <v/>
      </c>
      <c r="BP62" s="76" t="str">
        <f>IF($A62="","",IF($F$4&lt;&gt;"Да","",IF($F$10="","",IF(COUNTIF(Данные!$A$6:$CV$6,$F$10)=0,"#FIELD",INDEX(Данные!$A$7:$CV$106,ROW()-19,MATCH($F$10,Данные!$A$6:$CV$6,0))))))</f>
        <v/>
      </c>
      <c r="BQ62" s="76" t="str">
        <f>IF($A62="","",IF($G$4&lt;&gt;"Да","",IF($G$10="","",IF(COUNTIF(Данные!$A$6:$CV$6,$G$10)=0,"#FIELD",INDEX(Данные!$A$7:$CV$106,ROW()-19,MATCH($G$10,Данные!$A$6:$CV$6,0))))))</f>
        <v/>
      </c>
      <c r="BR62" s="76" t="str">
        <f>IF($A62="","",IF($H$4&lt;&gt;"Да","",IF($H$10="","",IF(COUNTIF(Данные!$A$6:$CV$6,$H$10)=0,"#FIELD",INDEX(Данные!$A$7:$CV$106,ROW()-19,MATCH($H$10,Данные!$A$6:$CV$6,0))))))</f>
        <v/>
      </c>
      <c r="BS62" s="76" t="str">
        <f>IF($A62="","",IF($I$4&lt;&gt;"Да","",IF($I$10="","",IF(COUNTIF(Данные!$A$6:$CV$6,$I$10)=0,"#FIELD",INDEX(Данные!$A$7:$CV$106,ROW()-19,MATCH($I$10,Данные!$A$6:$CV$6,0))))))</f>
        <v/>
      </c>
      <c r="BT62" s="76" t="str">
        <f>IF($A62="","",IF($J$4&lt;&gt;"Да","",IF($J$10="","",IF(COUNTIF(Данные!$A$6:$CV$6,$J$10)=0,"#FIELD",INDEX(Данные!$A$7:$CV$106,ROW()-19,MATCH($J$10,Данные!$A$6:$CV$6,0))))))</f>
        <v/>
      </c>
      <c r="BU62" s="76" t="str">
        <f>IF($A62="","",IF($K$4&lt;&gt;"Да","",IF($K$10="","",IF(COUNTIF(Данные!$A$6:$CV$6,$K$10)=0,"#FIELD",INDEX(Данные!$A$7:$CV$106,ROW()-19,MATCH($K$10,Данные!$A$6:$CV$6,0))))))</f>
        <v/>
      </c>
      <c r="BV62" s="76" t="str">
        <f>IF($A62="","",IF($L$4&lt;&gt;"Да","",IF($L$10="","",IF(COUNTIF(Данные!$A$6:$CV$6,$L$10)=0,"#FIELD",INDEX(Данные!$A$7:$CV$106,ROW()-19,MATCH($L$10,Данные!$A$6:$CV$6,0))))))</f>
        <v/>
      </c>
      <c r="BW62" s="76" t="str">
        <f>IF($A62="","",IF($M$4&lt;&gt;"Да","",IF($M$10="","",IF(COUNTIF(Данные!$A$6:$CV$6,$M$10)=0,"#FIELD",INDEX(Данные!$A$7:$CV$106,ROW()-19,MATCH($M$10,Данные!$A$6:$CV$6,0))))))</f>
        <v/>
      </c>
      <c r="BX62" s="76" t="str">
        <f>IF($A62="","",IF($N$4&lt;&gt;"Да","",IF($N$10="","",IF(COUNTIF(Данные!$A$6:$CV$6,$N$10)=0,"#FIELD",INDEX(Данные!$A$7:$CV$106,ROW()-19,MATCH($N$10,Данные!$A$6:$CV$6,0))))))</f>
        <v/>
      </c>
      <c r="BY62" s="76" t="str">
        <f>IF($A62="","",IF($O$4&lt;&gt;"Да","",IF($O$10="","",IF(COUNTIF(Данные!$A$6:$CV$6,$O$10)=0,"#FIELD",INDEX(Данные!$A$7:$CV$106,ROW()-19,MATCH($O$10,Данные!$A$6:$CV$6,0))))))</f>
        <v/>
      </c>
      <c r="BZ62" s="76" t="str">
        <f>IF($A62="","",IF($P$4&lt;&gt;"Да","",IF($P$10="","",IF(COUNTIF(Данные!$A$6:$CV$6,$P$10)=0,"#FIELD",INDEX(Данные!$A$7:$CV$106,ROW()-19,MATCH($P$10,Данные!$A$6:$CV$6,0))))))</f>
        <v/>
      </c>
      <c r="CA62" s="76" t="str">
        <f>IF($A62="","",IF($Q$4&lt;&gt;"Да","",IF($Q$10="","",IF(COUNTIF(Данные!$A$6:$CV$6,$Q$10)=0,"#FIELD",INDEX(Данные!$A$7:$CV$106,ROW()-19,MATCH($Q$10,Данные!$A$6:$CV$6,0))))))</f>
        <v/>
      </c>
      <c r="CB62" s="76" t="str">
        <f>IF($A62="","",IF($R$4&lt;&gt;"Да","",IF($R$10="","",IF(COUNTIF(Данные!$A$6:$CV$6,$R$10)=0,"#FIELD",INDEX(Данные!$A$7:$CV$106,ROW()-19,MATCH($R$10,Данные!$A$6:$CV$6,0))))))</f>
        <v/>
      </c>
      <c r="CC62" s="76" t="str">
        <f>IF($A62="","",IF($S$4&lt;&gt;"Да","",IF($S$10="","",IF(COUNTIF(Данные!$A$6:$CV$6,$S$10)=0,"#FIELD",INDEX(Данные!$A$7:$CV$106,ROW()-19,MATCH($S$10,Данные!$A$6:$CV$6,0))))))</f>
        <v/>
      </c>
      <c r="CD62" s="76" t="str">
        <f>IF($A62="","",IF($T$4&lt;&gt;"Да","",IF($T$10="","",IF(COUNTIF(Данные!$A$6:$CV$6,$T$10)=0,"#FIELD",INDEX(Данные!$A$7:$CV$106,ROW()-19,MATCH($T$10,Данные!$A$6:$CV$6,0))))))</f>
        <v/>
      </c>
      <c r="CE62" s="76" t="str">
        <f>IF($A62="","",IF($U$4&lt;&gt;"Да","",IF($U$10="","",IF(COUNTIF(Данные!$A$6:$CV$6,$U$10)=0,"#FIELD",INDEX(Данные!$A$7:$CV$106,ROW()-19,MATCH($U$10,Данные!$A$6:$CV$6,0))))))</f>
        <v/>
      </c>
      <c r="CF62" s="76" t="str">
        <f>IF($A62="","",IF($V$4&lt;&gt;"Да","",IF($V$10="","",IF(COUNTIF(Данные!$A$6:$CV$6,$V$10)=0,"#FIELD",INDEX(Данные!$A$7:$CV$106,ROW()-19,MATCH($V$10,Данные!$A$6:$CV$6,0))))))</f>
        <v/>
      </c>
      <c r="CG62" s="76" t="str">
        <f>IF($A62="","",IF($W$4&lt;&gt;"Да","",IF($W$10="","",IF(COUNTIF(Данные!$A$6:$CV$6,$W$10)=0,"#FIELD",INDEX(Данные!$A$7:$CV$106,ROW()-19,MATCH($W$10,Данные!$A$6:$CV$6,0))))))</f>
        <v/>
      </c>
      <c r="CH62" s="76" t="str">
        <f>IF($A62="","",IF($X$4&lt;&gt;"Да","",IF($X$10="","",IF(COUNTIF(Данные!$A$6:$CV$6,$X$10)=0,"#FIELD",INDEX(Данные!$A$7:$CV$106,ROW()-19,MATCH($X$10,Данные!$A$6:$CV$6,0))))))</f>
        <v/>
      </c>
      <c r="CI62" s="76" t="str">
        <f>IF($A62="","",IF($Y$4&lt;&gt;"Да","",IF($Y$10="","",IF(COUNTIF(Данные!$A$6:$CV$6,$Y$10)=0,"#FIELD",INDEX(Данные!$A$7:$CV$106,ROW()-19,MATCH($Y$10,Данные!$A$6:$CV$6,0))))))</f>
        <v/>
      </c>
      <c r="CJ62" s="76" t="str">
        <f>IF($A62="","",IF($Z$4&lt;&gt;"Да","",IF($Z$10="","",IF(COUNTIF(Данные!$A$6:$CV$6,$Z$10)=0,"#FIELD",INDEX(Данные!$A$7:$CV$106,ROW()-19,MATCH($Z$10,Данные!$A$6:$CV$6,0))))))</f>
        <v/>
      </c>
      <c r="CK62" s="76" t="str">
        <f>IF($A62="","",IF($AA$4&lt;&gt;"Да","",IF($AA$10="","",IF(COUNTIF(Данные!$A$6:$CV$6,$AA$10)=0,"#FIELD",INDEX(Данные!$A$7:$CV$106,ROW()-19,MATCH($AA$10,Данные!$A$6:$CV$6,0))))))</f>
        <v/>
      </c>
      <c r="CL62" s="76" t="str">
        <f>IF($A62="","",IF($AB$4&lt;&gt;"Да","",IF($AB$10="","",IF(COUNTIF(Данные!$A$6:$CV$6,$AB$10)=0,"#FIELD",INDEX(Данные!$A$7:$CV$106,ROW()-19,MATCH($AB$10,Данные!$A$6:$CV$6,0))))))</f>
        <v/>
      </c>
      <c r="CM62" s="76" t="str">
        <f>IF($A62="","",IF($AC$4&lt;&gt;"Да","",IF($AC$10="","",IF(COUNTIF(Данные!$A$6:$CV$6,$AC$10)=0,"#FIELD",INDEX(Данные!$A$7:$CV$106,ROW()-19,MATCH($AC$10,Данные!$A$6:$CV$6,0))))))</f>
        <v/>
      </c>
      <c r="CN62" s="76" t="str">
        <f>IF($A62="","",IF($AD$4&lt;&gt;"Да","",IF($AD$10="","",IF(COUNTIF(Данные!$A$6:$CV$6,$AD$10)=0,"#FIELD",INDEX(Данные!$A$7:$CV$106,ROW()-19,MATCH($AD$10,Данные!$A$6:$CV$6,0))))))</f>
        <v/>
      </c>
      <c r="CO62" s="77" t="str">
        <f>IF($A62="","",IF($AE$4&lt;&gt;"Да","",IF($AE$10="","",IF(COUNTIF(Данные!$A$6:$CV$6,$AE$10)=0,"#FIELD",INDEX(Данные!$A$7:$CV$106,ROW()-19,MATCH($AE$10,Данные!$A$6:$CV$6,0))))))</f>
        <v/>
      </c>
    </row>
    <row r="63" spans="1:93">
      <c r="A63" s="24" t="str">
        <f>IF(Данные!A50="","",Данные!A50)</f>
        <v/>
      </c>
      <c r="B63" s="19" t="str">
        <f>IF($A63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63="#FIELD",AG63="",AND(OR($B$8="CHANGE_PCT_GE",$B$8="CHANGE_ABS_GE",$B$8="COUNT_FLAG_RULE",$B$8="AND_YES",$B$8="OR_YES"),OR(BL63="#FIELD",BL63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63)))),IF($B$18="LOW_MU",MAX(Настройки!$B$14,$B$16),IF($B$18="NEUTRAL",Настройки!$B$15,IF($B$18="IGNORE","IGNORE",IF(OR(AG63="#FIELD",BL63="#FIELD"),"Поле не найдено","Недостаточно данных")))),IF($B$8="SIGMOID_INC",MAX(Настройки!$B$14,$B$16+($B$17-$B$16)/(1+EXP(-$B$12*(IF(ISNUMBER(AG63),AG63,0)-$B$11)))),IF($B$8="SIGMOID_DEC",MAX(Настройки!$B$14,$B$16+($B$17-$B$16)/(1+EXP($B$12*(IF(ISNUMBER(AG63),AG63,0)-$B$11)))),IF($B$8="TOP_PERCENT",IF((COUNTIF(INDEX(Данные!$A$7:$CV$106,0,MATCH($B$9,Данные!$A$6:$CV$6,0)),"&gt;"&amp;IF(ISNUMBER(AG63),AG63,0))+COUNTIFS(INDEX(Данные!$A$7:$CV$106,0,MATCH($B$9,Данные!$A$6:$CV$6,0)),IF(ISNUMBER(AG63),AG63,0),Данные!$A$7:$A$106,"&lt;"&amp;$A63)+1)/COUNT(INDEX(Данные!$A$7:$CV$106,0,MATCH($B$9,Данные!$A$6:$CV$6,0)))&lt;=$B$11,$B$14,$B$15),IF($B$8="MANUAL_MU",MAX(Настройки!$B$14,MIN(1,IF(ISNUMBER(AG63),AG63,0))),IF($B$8="COUNT_FLAG_RULE",IF(IF(ISNUMBER(AG63),AG63,0)&lt;=$B$11,$B$14,IF(IF(ISNUMBER(AG63),AG63,0)&gt;=$B$12,$B$15,IF(OR(LOWER(LEFT(BL63&amp;"",2))="да",BL63=1),$B$13,$B$15))),IF(OR(AND($B$8="YES_NO",OR(LOWER(LEFT(AG63&amp;"",2))="да",AG63=1)),AND($B$8="THRESHOLD_GE",IF(ISNUMBER(AG63),AG63,0)&gt;=$B$11),AND($B$8="THRESHOLD_GT",IF(ISNUMBER(AG63),AG63,0)&gt;$B$11),AND($B$8="THRESHOLD_LE",IF(ISNUMBER(AG63),AG63,0)&lt;=$B$11),AND($B$8="THRESHOLD_LT",IF(ISNUMBER(AG63),AG63,0)&lt;$B$11),AND($B$8="CHANGE_PCT_GE",IF(IF(ISNUMBER(BL63),BL63,0)=0,IF(ISNUMBER(AG63),AG63,0)&gt;0,(IF(ISNUMBER(AG63),AG63,0)-IF(ISNUMBER(BL63),BL63,0))/ABS(IF(ISNUMBER(BL63),BL63,0))&gt;=$B$11)),AND($B$8="CHANGE_ABS_GE",ABS(IF(ISNUMBER(AG63),AG63,0)-IF(ISNUMBER(BL63),BL63,0))&gt;=$B$11),AND($B$8="COUNT_LT",IF(ISNUMBER(AG63),AG63,0)&lt;$B$11),AND($B$8="COUNT_LE",IF(ISNUMBER(AG63),AG63,0)&lt;=$B$11),AND($B$8="AND_YES",OR(LOWER(LEFT(AG63&amp;"",2))="да",AG63=1),OR(LOWER(LEFT(BL63&amp;"",2))="да",BL63=1)),AND($B$8="OR_YES",OR(OR(LOWER(LEFT(AG63&amp;"",2))="да",AG63=1),OR(LOWER(LEFT(BL63&amp;"",2))="да",BL63=1)))),$B$14,$B$15))))))))))</f>
        <v/>
      </c>
      <c r="C63" s="19" t="str">
        <f>IF($A63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63="#FIELD",AH63="",AND(OR($C$8="CHANGE_PCT_GE",$C$8="CHANGE_ABS_GE",$C$8="COUNT_FLAG_RULE",$C$8="AND_YES",$C$8="OR_YES"),OR(BM63="#FIELD",BM63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63)))),IF($C$18="LOW_MU",MAX(Настройки!$B$14,$C$16),IF($C$18="NEUTRAL",Настройки!$B$15,IF($C$18="IGNORE","IGNORE",IF(OR(AH63="#FIELD",BM63="#FIELD"),"Поле не найдено","Недостаточно данных")))),IF($C$8="SIGMOID_INC",MAX(Настройки!$B$14,$C$16+($C$17-$C$16)/(1+EXP(-$C$12*(IF(ISNUMBER(AH63),AH63,0)-$C$11)))),IF($C$8="SIGMOID_DEC",MAX(Настройки!$B$14,$C$16+($C$17-$C$16)/(1+EXP($C$12*(IF(ISNUMBER(AH63),AH63,0)-$C$11)))),IF($C$8="TOP_PERCENT",IF((COUNTIF(INDEX(Данные!$A$7:$CV$106,0,MATCH($C$9,Данные!$A$6:$CV$6,0)),"&gt;"&amp;IF(ISNUMBER(AH63),AH63,0))+COUNTIFS(INDEX(Данные!$A$7:$CV$106,0,MATCH($C$9,Данные!$A$6:$CV$6,0)),IF(ISNUMBER(AH63),AH63,0),Данные!$A$7:$A$106,"&lt;"&amp;$A63)+1)/COUNT(INDEX(Данные!$A$7:$CV$106,0,MATCH($C$9,Данные!$A$6:$CV$6,0)))&lt;=$C$11,$C$14,$C$15),IF($C$8="MANUAL_MU",MAX(Настройки!$B$14,MIN(1,IF(ISNUMBER(AH63),AH63,0))),IF($C$8="COUNT_FLAG_RULE",IF(IF(ISNUMBER(AH63),AH63,0)&lt;=$C$11,$C$14,IF(IF(ISNUMBER(AH63),AH63,0)&gt;=$C$12,$C$15,IF(OR(LOWER(LEFT(BM63&amp;"",2))="да",BM63=1),$C$13,$C$15))),IF(OR(AND($C$8="YES_NO",OR(LOWER(LEFT(AH63&amp;"",2))="да",AH63=1)),AND($C$8="THRESHOLD_GE",IF(ISNUMBER(AH63),AH63,0)&gt;=$C$11),AND($C$8="THRESHOLD_GT",IF(ISNUMBER(AH63),AH63,0)&gt;$C$11),AND($C$8="THRESHOLD_LE",IF(ISNUMBER(AH63),AH63,0)&lt;=$C$11),AND($C$8="THRESHOLD_LT",IF(ISNUMBER(AH63),AH63,0)&lt;$C$11),AND($C$8="CHANGE_PCT_GE",IF(IF(ISNUMBER(BM63),BM63,0)=0,IF(ISNUMBER(AH63),AH63,0)&gt;0,(IF(ISNUMBER(AH63),AH63,0)-IF(ISNUMBER(BM63),BM63,0))/ABS(IF(ISNUMBER(BM63),BM63,0))&gt;=$C$11)),AND($C$8="CHANGE_ABS_GE",ABS(IF(ISNUMBER(AH63),AH63,0)-IF(ISNUMBER(BM63),BM63,0))&gt;=$C$11),AND($C$8="COUNT_LT",IF(ISNUMBER(AH63),AH63,0)&lt;$C$11),AND($C$8="COUNT_LE",IF(ISNUMBER(AH63),AH63,0)&lt;=$C$11),AND($C$8="AND_YES",OR(LOWER(LEFT(AH63&amp;"",2))="да",AH63=1),OR(LOWER(LEFT(BM63&amp;"",2))="да",BM63=1)),AND($C$8="OR_YES",OR(OR(LOWER(LEFT(AH63&amp;"",2))="да",AH63=1),OR(LOWER(LEFT(BM63&amp;"",2))="да",BM63=1)))),$C$14,$C$15))))))))))</f>
        <v/>
      </c>
      <c r="D63" s="19" t="str">
        <f>IF($A63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63="#FIELD",AI63="",AND(OR($D$8="CHANGE_PCT_GE",$D$8="CHANGE_ABS_GE",$D$8="COUNT_FLAG_RULE",$D$8="AND_YES",$D$8="OR_YES"),OR(BN63="#FIELD",BN63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63)))),IF($D$18="LOW_MU",MAX(Настройки!$B$14,$D$16),IF($D$18="NEUTRAL",Настройки!$B$15,IF($D$18="IGNORE","IGNORE",IF(OR(AI63="#FIELD",BN63="#FIELD"),"Поле не найдено","Недостаточно данных")))),IF($D$8="SIGMOID_INC",MAX(Настройки!$B$14,$D$16+($D$17-$D$16)/(1+EXP(-$D$12*(IF(ISNUMBER(AI63),AI63,0)-$D$11)))),IF($D$8="SIGMOID_DEC",MAX(Настройки!$B$14,$D$16+($D$17-$D$16)/(1+EXP($D$12*(IF(ISNUMBER(AI63),AI63,0)-$D$11)))),IF($D$8="TOP_PERCENT",IF((COUNTIF(INDEX(Данные!$A$7:$CV$106,0,MATCH($D$9,Данные!$A$6:$CV$6,0)),"&gt;"&amp;IF(ISNUMBER(AI63),AI63,0))+COUNTIFS(INDEX(Данные!$A$7:$CV$106,0,MATCH($D$9,Данные!$A$6:$CV$6,0)),IF(ISNUMBER(AI63),AI63,0),Данные!$A$7:$A$106,"&lt;"&amp;$A63)+1)/COUNT(INDEX(Данные!$A$7:$CV$106,0,MATCH($D$9,Данные!$A$6:$CV$6,0)))&lt;=$D$11,$D$14,$D$15),IF($D$8="MANUAL_MU",MAX(Настройки!$B$14,MIN(1,IF(ISNUMBER(AI63),AI63,0))),IF($D$8="COUNT_FLAG_RULE",IF(IF(ISNUMBER(AI63),AI63,0)&lt;=$D$11,$D$14,IF(IF(ISNUMBER(AI63),AI63,0)&gt;=$D$12,$D$15,IF(OR(LOWER(LEFT(BN63&amp;"",2))="да",BN63=1),$D$13,$D$15))),IF(OR(AND($D$8="YES_NO",OR(LOWER(LEFT(AI63&amp;"",2))="да",AI63=1)),AND($D$8="THRESHOLD_GE",IF(ISNUMBER(AI63),AI63,0)&gt;=$D$11),AND($D$8="THRESHOLD_GT",IF(ISNUMBER(AI63),AI63,0)&gt;$D$11),AND($D$8="THRESHOLD_LE",IF(ISNUMBER(AI63),AI63,0)&lt;=$D$11),AND($D$8="THRESHOLD_LT",IF(ISNUMBER(AI63),AI63,0)&lt;$D$11),AND($D$8="CHANGE_PCT_GE",IF(IF(ISNUMBER(BN63),BN63,0)=0,IF(ISNUMBER(AI63),AI63,0)&gt;0,(IF(ISNUMBER(AI63),AI63,0)-IF(ISNUMBER(BN63),BN63,0))/ABS(IF(ISNUMBER(BN63),BN63,0))&gt;=$D$11)),AND($D$8="CHANGE_ABS_GE",ABS(IF(ISNUMBER(AI63),AI63,0)-IF(ISNUMBER(BN63),BN63,0))&gt;=$D$11),AND($D$8="COUNT_LT",IF(ISNUMBER(AI63),AI63,0)&lt;$D$11),AND($D$8="COUNT_LE",IF(ISNUMBER(AI63),AI63,0)&lt;=$D$11),AND($D$8="AND_YES",OR(LOWER(LEFT(AI63&amp;"",2))="да",AI63=1),OR(LOWER(LEFT(BN63&amp;"",2))="да",BN63=1)),AND($D$8="OR_YES",OR(OR(LOWER(LEFT(AI63&amp;"",2))="да",AI63=1),OR(LOWER(LEFT(BN63&amp;"",2))="да",BN63=1)))),$D$14,$D$15))))))))))</f>
        <v/>
      </c>
      <c r="E63" s="19" t="str">
        <f>IF($A63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63="#FIELD",AJ63="",AND(OR($E$8="CHANGE_PCT_GE",$E$8="CHANGE_ABS_GE",$E$8="COUNT_FLAG_RULE",$E$8="AND_YES",$E$8="OR_YES"),OR(BO63="#FIELD",BO63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63)))),IF($E$18="LOW_MU",MAX(Настройки!$B$14,$E$16),IF($E$18="NEUTRAL",Настройки!$B$15,IF($E$18="IGNORE","IGNORE",IF(OR(AJ63="#FIELD",BO63="#FIELD"),"Поле не найдено","Недостаточно данных")))),IF($E$8="SIGMOID_INC",MAX(Настройки!$B$14,$E$16+($E$17-$E$16)/(1+EXP(-$E$12*(IF(ISNUMBER(AJ63),AJ63,0)-$E$11)))),IF($E$8="SIGMOID_DEC",MAX(Настройки!$B$14,$E$16+($E$17-$E$16)/(1+EXP($E$12*(IF(ISNUMBER(AJ63),AJ63,0)-$E$11)))),IF($E$8="TOP_PERCENT",IF((COUNTIF(INDEX(Данные!$A$7:$CV$106,0,MATCH($E$9,Данные!$A$6:$CV$6,0)),"&gt;"&amp;IF(ISNUMBER(AJ63),AJ63,0))+COUNTIFS(INDEX(Данные!$A$7:$CV$106,0,MATCH($E$9,Данные!$A$6:$CV$6,0)),IF(ISNUMBER(AJ63),AJ63,0),Данные!$A$7:$A$106,"&lt;"&amp;$A63)+1)/COUNT(INDEX(Данные!$A$7:$CV$106,0,MATCH($E$9,Данные!$A$6:$CV$6,0)))&lt;=$E$11,$E$14,$E$15),IF($E$8="MANUAL_MU",MAX(Настройки!$B$14,MIN(1,IF(ISNUMBER(AJ63),AJ63,0))),IF($E$8="COUNT_FLAG_RULE",IF(IF(ISNUMBER(AJ63),AJ63,0)&lt;=$E$11,$E$14,IF(IF(ISNUMBER(AJ63),AJ63,0)&gt;=$E$12,$E$15,IF(OR(LOWER(LEFT(BO63&amp;"",2))="да",BO63=1),$E$13,$E$15))),IF(OR(AND($E$8="YES_NO",OR(LOWER(LEFT(AJ63&amp;"",2))="да",AJ63=1)),AND($E$8="THRESHOLD_GE",IF(ISNUMBER(AJ63),AJ63,0)&gt;=$E$11),AND($E$8="THRESHOLD_GT",IF(ISNUMBER(AJ63),AJ63,0)&gt;$E$11),AND($E$8="THRESHOLD_LE",IF(ISNUMBER(AJ63),AJ63,0)&lt;=$E$11),AND($E$8="THRESHOLD_LT",IF(ISNUMBER(AJ63),AJ63,0)&lt;$E$11),AND($E$8="CHANGE_PCT_GE",IF(IF(ISNUMBER(BO63),BO63,0)=0,IF(ISNUMBER(AJ63),AJ63,0)&gt;0,(IF(ISNUMBER(AJ63),AJ63,0)-IF(ISNUMBER(BO63),BO63,0))/ABS(IF(ISNUMBER(BO63),BO63,0))&gt;=$E$11)),AND($E$8="CHANGE_ABS_GE",ABS(IF(ISNUMBER(AJ63),AJ63,0)-IF(ISNUMBER(BO63),BO63,0))&gt;=$E$11),AND($E$8="COUNT_LT",IF(ISNUMBER(AJ63),AJ63,0)&lt;$E$11),AND($E$8="COUNT_LE",IF(ISNUMBER(AJ63),AJ63,0)&lt;=$E$11),AND($E$8="AND_YES",OR(LOWER(LEFT(AJ63&amp;"",2))="да",AJ63=1),OR(LOWER(LEFT(BO63&amp;"",2))="да",BO63=1)),AND($E$8="OR_YES",OR(OR(LOWER(LEFT(AJ63&amp;"",2))="да",AJ63=1),OR(LOWER(LEFT(BO63&amp;"",2))="да",BO63=1)))),$E$14,$E$15))))))))))</f>
        <v/>
      </c>
      <c r="F63" s="19" t="str">
        <f>IF($A63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63="#FIELD",AK63="",AND(OR($F$8="CHANGE_PCT_GE",$F$8="CHANGE_ABS_GE",$F$8="COUNT_FLAG_RULE",$F$8="AND_YES",$F$8="OR_YES"),OR(BP63="#FIELD",BP63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63)))),IF($F$18="LOW_MU",MAX(Настройки!$B$14,$F$16),IF($F$18="NEUTRAL",Настройки!$B$15,IF($F$18="IGNORE","IGNORE",IF(OR(AK63="#FIELD",BP63="#FIELD"),"Поле не найдено","Недостаточно данных")))),IF($F$8="SIGMOID_INC",MAX(Настройки!$B$14,$F$16+($F$17-$F$16)/(1+EXP(-$F$12*(IF(ISNUMBER(AK63),AK63,0)-$F$11)))),IF($F$8="SIGMOID_DEC",MAX(Настройки!$B$14,$F$16+($F$17-$F$16)/(1+EXP($F$12*(IF(ISNUMBER(AK63),AK63,0)-$F$11)))),IF($F$8="TOP_PERCENT",IF((COUNTIF(INDEX(Данные!$A$7:$CV$106,0,MATCH($F$9,Данные!$A$6:$CV$6,0)),"&gt;"&amp;IF(ISNUMBER(AK63),AK63,0))+COUNTIFS(INDEX(Данные!$A$7:$CV$106,0,MATCH($F$9,Данные!$A$6:$CV$6,0)),IF(ISNUMBER(AK63),AK63,0),Данные!$A$7:$A$106,"&lt;"&amp;$A63)+1)/COUNT(INDEX(Данные!$A$7:$CV$106,0,MATCH($F$9,Данные!$A$6:$CV$6,0)))&lt;=$F$11,$F$14,$F$15),IF($F$8="MANUAL_MU",MAX(Настройки!$B$14,MIN(1,IF(ISNUMBER(AK63),AK63,0))),IF($F$8="COUNT_FLAG_RULE",IF(IF(ISNUMBER(AK63),AK63,0)&lt;=$F$11,$F$14,IF(IF(ISNUMBER(AK63),AK63,0)&gt;=$F$12,$F$15,IF(OR(LOWER(LEFT(BP63&amp;"",2))="да",BP63=1),$F$13,$F$15))),IF(OR(AND($F$8="YES_NO",OR(LOWER(LEFT(AK63&amp;"",2))="да",AK63=1)),AND($F$8="THRESHOLD_GE",IF(ISNUMBER(AK63),AK63,0)&gt;=$F$11),AND($F$8="THRESHOLD_GT",IF(ISNUMBER(AK63),AK63,0)&gt;$F$11),AND($F$8="THRESHOLD_LE",IF(ISNUMBER(AK63),AK63,0)&lt;=$F$11),AND($F$8="THRESHOLD_LT",IF(ISNUMBER(AK63),AK63,0)&lt;$F$11),AND($F$8="CHANGE_PCT_GE",IF(IF(ISNUMBER(BP63),BP63,0)=0,IF(ISNUMBER(AK63),AK63,0)&gt;0,(IF(ISNUMBER(AK63),AK63,0)-IF(ISNUMBER(BP63),BP63,0))/ABS(IF(ISNUMBER(BP63),BP63,0))&gt;=$F$11)),AND($F$8="CHANGE_ABS_GE",ABS(IF(ISNUMBER(AK63),AK63,0)-IF(ISNUMBER(BP63),BP63,0))&gt;=$F$11),AND($F$8="COUNT_LT",IF(ISNUMBER(AK63),AK63,0)&lt;$F$11),AND($F$8="COUNT_LE",IF(ISNUMBER(AK63),AK63,0)&lt;=$F$11),AND($F$8="AND_YES",OR(LOWER(LEFT(AK63&amp;"",2))="да",AK63=1),OR(LOWER(LEFT(BP63&amp;"",2))="да",BP63=1)),AND($F$8="OR_YES",OR(OR(LOWER(LEFT(AK63&amp;"",2))="да",AK63=1),OR(LOWER(LEFT(BP63&amp;"",2))="да",BP63=1)))),$F$14,$F$15))))))))))</f>
        <v/>
      </c>
      <c r="G63" s="19" t="str">
        <f>IF($A63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63="#FIELD",AL63="",AND(OR($G$8="CHANGE_PCT_GE",$G$8="CHANGE_ABS_GE",$G$8="COUNT_FLAG_RULE",$G$8="AND_YES",$G$8="OR_YES"),OR(BQ63="#FIELD",BQ63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63)))),IF($G$18="LOW_MU",MAX(Настройки!$B$14,$G$16),IF($G$18="NEUTRAL",Настройки!$B$15,IF($G$18="IGNORE","IGNORE",IF(OR(AL63="#FIELD",BQ63="#FIELD"),"Поле не найдено","Недостаточно данных")))),IF($G$8="SIGMOID_INC",MAX(Настройки!$B$14,$G$16+($G$17-$G$16)/(1+EXP(-$G$12*(IF(ISNUMBER(AL63),AL63,0)-$G$11)))),IF($G$8="SIGMOID_DEC",MAX(Настройки!$B$14,$G$16+($G$17-$G$16)/(1+EXP($G$12*(IF(ISNUMBER(AL63),AL63,0)-$G$11)))),IF($G$8="TOP_PERCENT",IF((COUNTIF(INDEX(Данные!$A$7:$CV$106,0,MATCH($G$9,Данные!$A$6:$CV$6,0)),"&gt;"&amp;IF(ISNUMBER(AL63),AL63,0))+COUNTIFS(INDEX(Данные!$A$7:$CV$106,0,MATCH($G$9,Данные!$A$6:$CV$6,0)),IF(ISNUMBER(AL63),AL63,0),Данные!$A$7:$A$106,"&lt;"&amp;$A63)+1)/COUNT(INDEX(Данные!$A$7:$CV$106,0,MATCH($G$9,Данные!$A$6:$CV$6,0)))&lt;=$G$11,$G$14,$G$15),IF($G$8="MANUAL_MU",MAX(Настройки!$B$14,MIN(1,IF(ISNUMBER(AL63),AL63,0))),IF($G$8="COUNT_FLAG_RULE",IF(IF(ISNUMBER(AL63),AL63,0)&lt;=$G$11,$G$14,IF(IF(ISNUMBER(AL63),AL63,0)&gt;=$G$12,$G$15,IF(OR(LOWER(LEFT(BQ63&amp;"",2))="да",BQ63=1),$G$13,$G$15))),IF(OR(AND($G$8="YES_NO",OR(LOWER(LEFT(AL63&amp;"",2))="да",AL63=1)),AND($G$8="THRESHOLD_GE",IF(ISNUMBER(AL63),AL63,0)&gt;=$G$11),AND($G$8="THRESHOLD_GT",IF(ISNUMBER(AL63),AL63,0)&gt;$G$11),AND($G$8="THRESHOLD_LE",IF(ISNUMBER(AL63),AL63,0)&lt;=$G$11),AND($G$8="THRESHOLD_LT",IF(ISNUMBER(AL63),AL63,0)&lt;$G$11),AND($G$8="CHANGE_PCT_GE",IF(IF(ISNUMBER(BQ63),BQ63,0)=0,IF(ISNUMBER(AL63),AL63,0)&gt;0,(IF(ISNUMBER(AL63),AL63,0)-IF(ISNUMBER(BQ63),BQ63,0))/ABS(IF(ISNUMBER(BQ63),BQ63,0))&gt;=$G$11)),AND($G$8="CHANGE_ABS_GE",ABS(IF(ISNUMBER(AL63),AL63,0)-IF(ISNUMBER(BQ63),BQ63,0))&gt;=$G$11),AND($G$8="COUNT_LT",IF(ISNUMBER(AL63),AL63,0)&lt;$G$11),AND($G$8="COUNT_LE",IF(ISNUMBER(AL63),AL63,0)&lt;=$G$11),AND($G$8="AND_YES",OR(LOWER(LEFT(AL63&amp;"",2))="да",AL63=1),OR(LOWER(LEFT(BQ63&amp;"",2))="да",BQ63=1)),AND($G$8="OR_YES",OR(OR(LOWER(LEFT(AL63&amp;"",2))="да",AL63=1),OR(LOWER(LEFT(BQ63&amp;"",2))="да",BQ63=1)))),$G$14,$G$15))))))))))</f>
        <v/>
      </c>
      <c r="H63" s="19" t="str">
        <f>IF($A63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63="#FIELD",AM63="",AND(OR($H$8="CHANGE_PCT_GE",$H$8="CHANGE_ABS_GE",$H$8="COUNT_FLAG_RULE",$H$8="AND_YES",$H$8="OR_YES"),OR(BR63="#FIELD",BR63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63)))),IF($H$18="LOW_MU",MAX(Настройки!$B$14,$H$16),IF($H$18="NEUTRAL",Настройки!$B$15,IF($H$18="IGNORE","IGNORE",IF(OR(AM63="#FIELD",BR63="#FIELD"),"Поле не найдено","Недостаточно данных")))),IF($H$8="SIGMOID_INC",MAX(Настройки!$B$14,$H$16+($H$17-$H$16)/(1+EXP(-$H$12*(IF(ISNUMBER(AM63),AM63,0)-$H$11)))),IF($H$8="SIGMOID_DEC",MAX(Настройки!$B$14,$H$16+($H$17-$H$16)/(1+EXP($H$12*(IF(ISNUMBER(AM63),AM63,0)-$H$11)))),IF($H$8="TOP_PERCENT",IF((COUNTIF(INDEX(Данные!$A$7:$CV$106,0,MATCH($H$9,Данные!$A$6:$CV$6,0)),"&gt;"&amp;IF(ISNUMBER(AM63),AM63,0))+COUNTIFS(INDEX(Данные!$A$7:$CV$106,0,MATCH($H$9,Данные!$A$6:$CV$6,0)),IF(ISNUMBER(AM63),AM63,0),Данные!$A$7:$A$106,"&lt;"&amp;$A63)+1)/COUNT(INDEX(Данные!$A$7:$CV$106,0,MATCH($H$9,Данные!$A$6:$CV$6,0)))&lt;=$H$11,$H$14,$H$15),IF($H$8="MANUAL_MU",MAX(Настройки!$B$14,MIN(1,IF(ISNUMBER(AM63),AM63,0))),IF($H$8="COUNT_FLAG_RULE",IF(IF(ISNUMBER(AM63),AM63,0)&lt;=$H$11,$H$14,IF(IF(ISNUMBER(AM63),AM63,0)&gt;=$H$12,$H$15,IF(OR(LOWER(LEFT(BR63&amp;"",2))="да",BR63=1),$H$13,$H$15))),IF(OR(AND($H$8="YES_NO",OR(LOWER(LEFT(AM63&amp;"",2))="да",AM63=1)),AND($H$8="THRESHOLD_GE",IF(ISNUMBER(AM63),AM63,0)&gt;=$H$11),AND($H$8="THRESHOLD_GT",IF(ISNUMBER(AM63),AM63,0)&gt;$H$11),AND($H$8="THRESHOLD_LE",IF(ISNUMBER(AM63),AM63,0)&lt;=$H$11),AND($H$8="THRESHOLD_LT",IF(ISNUMBER(AM63),AM63,0)&lt;$H$11),AND($H$8="CHANGE_PCT_GE",IF(IF(ISNUMBER(BR63),BR63,0)=0,IF(ISNUMBER(AM63),AM63,0)&gt;0,(IF(ISNUMBER(AM63),AM63,0)-IF(ISNUMBER(BR63),BR63,0))/ABS(IF(ISNUMBER(BR63),BR63,0))&gt;=$H$11)),AND($H$8="CHANGE_ABS_GE",ABS(IF(ISNUMBER(AM63),AM63,0)-IF(ISNUMBER(BR63),BR63,0))&gt;=$H$11),AND($H$8="COUNT_LT",IF(ISNUMBER(AM63),AM63,0)&lt;$H$11),AND($H$8="COUNT_LE",IF(ISNUMBER(AM63),AM63,0)&lt;=$H$11),AND($H$8="AND_YES",OR(LOWER(LEFT(AM63&amp;"",2))="да",AM63=1),OR(LOWER(LEFT(BR63&amp;"",2))="да",BR63=1)),AND($H$8="OR_YES",OR(OR(LOWER(LEFT(AM63&amp;"",2))="да",AM63=1),OR(LOWER(LEFT(BR63&amp;"",2))="да",BR63=1)))),$H$14,$H$15))))))))))</f>
        <v/>
      </c>
      <c r="I63" s="19" t="str">
        <f>IF($A63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63="#FIELD",AN63="",AND(OR($I$8="CHANGE_PCT_GE",$I$8="CHANGE_ABS_GE",$I$8="COUNT_FLAG_RULE",$I$8="AND_YES",$I$8="OR_YES"),OR(BS63="#FIELD",BS63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63)))),IF($I$18="LOW_MU",MAX(Настройки!$B$14,$I$16),IF($I$18="NEUTRAL",Настройки!$B$15,IF($I$18="IGNORE","IGNORE",IF(OR(AN63="#FIELD",BS63="#FIELD"),"Поле не найдено","Недостаточно данных")))),IF($I$8="SIGMOID_INC",MAX(Настройки!$B$14,$I$16+($I$17-$I$16)/(1+EXP(-$I$12*(IF(ISNUMBER(AN63),AN63,0)-$I$11)))),IF($I$8="SIGMOID_DEC",MAX(Настройки!$B$14,$I$16+($I$17-$I$16)/(1+EXP($I$12*(IF(ISNUMBER(AN63),AN63,0)-$I$11)))),IF($I$8="TOP_PERCENT",IF((COUNTIF(INDEX(Данные!$A$7:$CV$106,0,MATCH($I$9,Данные!$A$6:$CV$6,0)),"&gt;"&amp;IF(ISNUMBER(AN63),AN63,0))+COUNTIFS(INDEX(Данные!$A$7:$CV$106,0,MATCH($I$9,Данные!$A$6:$CV$6,0)),IF(ISNUMBER(AN63),AN63,0),Данные!$A$7:$A$106,"&lt;"&amp;$A63)+1)/COUNT(INDEX(Данные!$A$7:$CV$106,0,MATCH($I$9,Данные!$A$6:$CV$6,0)))&lt;=$I$11,$I$14,$I$15),IF($I$8="MANUAL_MU",MAX(Настройки!$B$14,MIN(1,IF(ISNUMBER(AN63),AN63,0))),IF($I$8="COUNT_FLAG_RULE",IF(IF(ISNUMBER(AN63),AN63,0)&lt;=$I$11,$I$14,IF(IF(ISNUMBER(AN63),AN63,0)&gt;=$I$12,$I$15,IF(OR(LOWER(LEFT(BS63&amp;"",2))="да",BS63=1),$I$13,$I$15))),IF(OR(AND($I$8="YES_NO",OR(LOWER(LEFT(AN63&amp;"",2))="да",AN63=1)),AND($I$8="THRESHOLD_GE",IF(ISNUMBER(AN63),AN63,0)&gt;=$I$11),AND($I$8="THRESHOLD_GT",IF(ISNUMBER(AN63),AN63,0)&gt;$I$11),AND($I$8="THRESHOLD_LE",IF(ISNUMBER(AN63),AN63,0)&lt;=$I$11),AND($I$8="THRESHOLD_LT",IF(ISNUMBER(AN63),AN63,0)&lt;$I$11),AND($I$8="CHANGE_PCT_GE",IF(IF(ISNUMBER(BS63),BS63,0)=0,IF(ISNUMBER(AN63),AN63,0)&gt;0,(IF(ISNUMBER(AN63),AN63,0)-IF(ISNUMBER(BS63),BS63,0))/ABS(IF(ISNUMBER(BS63),BS63,0))&gt;=$I$11)),AND($I$8="CHANGE_ABS_GE",ABS(IF(ISNUMBER(AN63),AN63,0)-IF(ISNUMBER(BS63),BS63,0))&gt;=$I$11),AND($I$8="COUNT_LT",IF(ISNUMBER(AN63),AN63,0)&lt;$I$11),AND($I$8="COUNT_LE",IF(ISNUMBER(AN63),AN63,0)&lt;=$I$11),AND($I$8="AND_YES",OR(LOWER(LEFT(AN63&amp;"",2))="да",AN63=1),OR(LOWER(LEFT(BS63&amp;"",2))="да",BS63=1)),AND($I$8="OR_YES",OR(OR(LOWER(LEFT(AN63&amp;"",2))="да",AN63=1),OR(LOWER(LEFT(BS63&amp;"",2))="да",BS63=1)))),$I$14,$I$15))))))))))</f>
        <v/>
      </c>
      <c r="J63" s="19" t="str">
        <f>IF($A63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63="#FIELD",AO63="",AND(OR($J$8="CHANGE_PCT_GE",$J$8="CHANGE_ABS_GE",$J$8="COUNT_FLAG_RULE",$J$8="AND_YES",$J$8="OR_YES"),OR(BT63="#FIELD",BT63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63)))),IF($J$18="LOW_MU",MAX(Настройки!$B$14,$J$16),IF($J$18="NEUTRAL",Настройки!$B$15,IF($J$18="IGNORE","IGNORE",IF(OR(AO63="#FIELD",BT63="#FIELD"),"Поле не найдено","Недостаточно данных")))),IF($J$8="SIGMOID_INC",MAX(Настройки!$B$14,$J$16+($J$17-$J$16)/(1+EXP(-$J$12*(IF(ISNUMBER(AO63),AO63,0)-$J$11)))),IF($J$8="SIGMOID_DEC",MAX(Настройки!$B$14,$J$16+($J$17-$J$16)/(1+EXP($J$12*(IF(ISNUMBER(AO63),AO63,0)-$J$11)))),IF($J$8="TOP_PERCENT",IF((COUNTIF(INDEX(Данные!$A$7:$CV$106,0,MATCH($J$9,Данные!$A$6:$CV$6,0)),"&gt;"&amp;IF(ISNUMBER(AO63),AO63,0))+COUNTIFS(INDEX(Данные!$A$7:$CV$106,0,MATCH($J$9,Данные!$A$6:$CV$6,0)),IF(ISNUMBER(AO63),AO63,0),Данные!$A$7:$A$106,"&lt;"&amp;$A63)+1)/COUNT(INDEX(Данные!$A$7:$CV$106,0,MATCH($J$9,Данные!$A$6:$CV$6,0)))&lt;=$J$11,$J$14,$J$15),IF($J$8="MANUAL_MU",MAX(Настройки!$B$14,MIN(1,IF(ISNUMBER(AO63),AO63,0))),IF($J$8="COUNT_FLAG_RULE",IF(IF(ISNUMBER(AO63),AO63,0)&lt;=$J$11,$J$14,IF(IF(ISNUMBER(AO63),AO63,0)&gt;=$J$12,$J$15,IF(OR(LOWER(LEFT(BT63&amp;"",2))="да",BT63=1),$J$13,$J$15))),IF(OR(AND($J$8="YES_NO",OR(LOWER(LEFT(AO63&amp;"",2))="да",AO63=1)),AND($J$8="THRESHOLD_GE",IF(ISNUMBER(AO63),AO63,0)&gt;=$J$11),AND($J$8="THRESHOLD_GT",IF(ISNUMBER(AO63),AO63,0)&gt;$J$11),AND($J$8="THRESHOLD_LE",IF(ISNUMBER(AO63),AO63,0)&lt;=$J$11),AND($J$8="THRESHOLD_LT",IF(ISNUMBER(AO63),AO63,0)&lt;$J$11),AND($J$8="CHANGE_PCT_GE",IF(IF(ISNUMBER(BT63),BT63,0)=0,IF(ISNUMBER(AO63),AO63,0)&gt;0,(IF(ISNUMBER(AO63),AO63,0)-IF(ISNUMBER(BT63),BT63,0))/ABS(IF(ISNUMBER(BT63),BT63,0))&gt;=$J$11)),AND($J$8="CHANGE_ABS_GE",ABS(IF(ISNUMBER(AO63),AO63,0)-IF(ISNUMBER(BT63),BT63,0))&gt;=$J$11),AND($J$8="COUNT_LT",IF(ISNUMBER(AO63),AO63,0)&lt;$J$11),AND($J$8="COUNT_LE",IF(ISNUMBER(AO63),AO63,0)&lt;=$J$11),AND($J$8="AND_YES",OR(LOWER(LEFT(AO63&amp;"",2))="да",AO63=1),OR(LOWER(LEFT(BT63&amp;"",2))="да",BT63=1)),AND($J$8="OR_YES",OR(OR(LOWER(LEFT(AO63&amp;"",2))="да",AO63=1),OR(LOWER(LEFT(BT63&amp;"",2))="да",BT63=1)))),$J$14,$J$15))))))))))</f>
        <v/>
      </c>
      <c r="K63" s="19" t="str">
        <f>IF($A63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63="#FIELD",AP63="",AND(OR($K$8="CHANGE_PCT_GE",$K$8="CHANGE_ABS_GE",$K$8="COUNT_FLAG_RULE",$K$8="AND_YES",$K$8="OR_YES"),OR(BU63="#FIELD",BU63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63)))),IF($K$18="LOW_MU",MAX(Настройки!$B$14,$K$16),IF($K$18="NEUTRAL",Настройки!$B$15,IF($K$18="IGNORE","IGNORE",IF(OR(AP63="#FIELD",BU63="#FIELD"),"Поле не найдено","Недостаточно данных")))),IF($K$8="SIGMOID_INC",MAX(Настройки!$B$14,$K$16+($K$17-$K$16)/(1+EXP(-$K$12*(IF(ISNUMBER(AP63),AP63,0)-$K$11)))),IF($K$8="SIGMOID_DEC",MAX(Настройки!$B$14,$K$16+($K$17-$K$16)/(1+EXP($K$12*(IF(ISNUMBER(AP63),AP63,0)-$K$11)))),IF($K$8="TOP_PERCENT",IF((COUNTIF(INDEX(Данные!$A$7:$CV$106,0,MATCH($K$9,Данные!$A$6:$CV$6,0)),"&gt;"&amp;IF(ISNUMBER(AP63),AP63,0))+COUNTIFS(INDEX(Данные!$A$7:$CV$106,0,MATCH($K$9,Данные!$A$6:$CV$6,0)),IF(ISNUMBER(AP63),AP63,0),Данные!$A$7:$A$106,"&lt;"&amp;$A63)+1)/COUNT(INDEX(Данные!$A$7:$CV$106,0,MATCH($K$9,Данные!$A$6:$CV$6,0)))&lt;=$K$11,$K$14,$K$15),IF($K$8="MANUAL_MU",MAX(Настройки!$B$14,MIN(1,IF(ISNUMBER(AP63),AP63,0))),IF($K$8="COUNT_FLAG_RULE",IF(IF(ISNUMBER(AP63),AP63,0)&lt;=$K$11,$K$14,IF(IF(ISNUMBER(AP63),AP63,0)&gt;=$K$12,$K$15,IF(OR(LOWER(LEFT(BU63&amp;"",2))="да",BU63=1),$K$13,$K$15))),IF(OR(AND($K$8="YES_NO",OR(LOWER(LEFT(AP63&amp;"",2))="да",AP63=1)),AND($K$8="THRESHOLD_GE",IF(ISNUMBER(AP63),AP63,0)&gt;=$K$11),AND($K$8="THRESHOLD_GT",IF(ISNUMBER(AP63),AP63,0)&gt;$K$11),AND($K$8="THRESHOLD_LE",IF(ISNUMBER(AP63),AP63,0)&lt;=$K$11),AND($K$8="THRESHOLD_LT",IF(ISNUMBER(AP63),AP63,0)&lt;$K$11),AND($K$8="CHANGE_PCT_GE",IF(IF(ISNUMBER(BU63),BU63,0)=0,IF(ISNUMBER(AP63),AP63,0)&gt;0,(IF(ISNUMBER(AP63),AP63,0)-IF(ISNUMBER(BU63),BU63,0))/ABS(IF(ISNUMBER(BU63),BU63,0))&gt;=$K$11)),AND($K$8="CHANGE_ABS_GE",ABS(IF(ISNUMBER(AP63),AP63,0)-IF(ISNUMBER(BU63),BU63,0))&gt;=$K$11),AND($K$8="COUNT_LT",IF(ISNUMBER(AP63),AP63,0)&lt;$K$11),AND($K$8="COUNT_LE",IF(ISNUMBER(AP63),AP63,0)&lt;=$K$11),AND($K$8="AND_YES",OR(LOWER(LEFT(AP63&amp;"",2))="да",AP63=1),OR(LOWER(LEFT(BU63&amp;"",2))="да",BU63=1)),AND($K$8="OR_YES",OR(OR(LOWER(LEFT(AP63&amp;"",2))="да",AP63=1),OR(LOWER(LEFT(BU63&amp;"",2))="да",BU63=1)))),$K$14,$K$15))))))))))</f>
        <v/>
      </c>
      <c r="L63" s="19" t="str">
        <f>IF($A63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63="#FIELD",AQ63="",AND(OR($L$8="CHANGE_PCT_GE",$L$8="CHANGE_ABS_GE",$L$8="COUNT_FLAG_RULE",$L$8="AND_YES",$L$8="OR_YES"),OR(BV63="#FIELD",BV63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63)))),IF($L$18="LOW_MU",MAX(Настройки!$B$14,$L$16),IF($L$18="NEUTRAL",Настройки!$B$15,IF($L$18="IGNORE","IGNORE",IF(OR(AQ63="#FIELD",BV63="#FIELD"),"Поле не найдено","Недостаточно данных")))),IF($L$8="SIGMOID_INC",MAX(Настройки!$B$14,$L$16+($L$17-$L$16)/(1+EXP(-$L$12*(IF(ISNUMBER(AQ63),AQ63,0)-$L$11)))),IF($L$8="SIGMOID_DEC",MAX(Настройки!$B$14,$L$16+($L$17-$L$16)/(1+EXP($L$12*(IF(ISNUMBER(AQ63),AQ63,0)-$L$11)))),IF($L$8="TOP_PERCENT",IF((COUNTIF(INDEX(Данные!$A$7:$CV$106,0,MATCH($L$9,Данные!$A$6:$CV$6,0)),"&gt;"&amp;IF(ISNUMBER(AQ63),AQ63,0))+COUNTIFS(INDEX(Данные!$A$7:$CV$106,0,MATCH($L$9,Данные!$A$6:$CV$6,0)),IF(ISNUMBER(AQ63),AQ63,0),Данные!$A$7:$A$106,"&lt;"&amp;$A63)+1)/COUNT(INDEX(Данные!$A$7:$CV$106,0,MATCH($L$9,Данные!$A$6:$CV$6,0)))&lt;=$L$11,$L$14,$L$15),IF($L$8="MANUAL_MU",MAX(Настройки!$B$14,MIN(1,IF(ISNUMBER(AQ63),AQ63,0))),IF($L$8="COUNT_FLAG_RULE",IF(IF(ISNUMBER(AQ63),AQ63,0)&lt;=$L$11,$L$14,IF(IF(ISNUMBER(AQ63),AQ63,0)&gt;=$L$12,$L$15,IF(OR(LOWER(LEFT(BV63&amp;"",2))="да",BV63=1),$L$13,$L$15))),IF(OR(AND($L$8="YES_NO",OR(LOWER(LEFT(AQ63&amp;"",2))="да",AQ63=1)),AND($L$8="THRESHOLD_GE",IF(ISNUMBER(AQ63),AQ63,0)&gt;=$L$11),AND($L$8="THRESHOLD_GT",IF(ISNUMBER(AQ63),AQ63,0)&gt;$L$11),AND($L$8="THRESHOLD_LE",IF(ISNUMBER(AQ63),AQ63,0)&lt;=$L$11),AND($L$8="THRESHOLD_LT",IF(ISNUMBER(AQ63),AQ63,0)&lt;$L$11),AND($L$8="CHANGE_PCT_GE",IF(IF(ISNUMBER(BV63),BV63,0)=0,IF(ISNUMBER(AQ63),AQ63,0)&gt;0,(IF(ISNUMBER(AQ63),AQ63,0)-IF(ISNUMBER(BV63),BV63,0))/ABS(IF(ISNUMBER(BV63),BV63,0))&gt;=$L$11)),AND($L$8="CHANGE_ABS_GE",ABS(IF(ISNUMBER(AQ63),AQ63,0)-IF(ISNUMBER(BV63),BV63,0))&gt;=$L$11),AND($L$8="COUNT_LT",IF(ISNUMBER(AQ63),AQ63,0)&lt;$L$11),AND($L$8="COUNT_LE",IF(ISNUMBER(AQ63),AQ63,0)&lt;=$L$11),AND($L$8="AND_YES",OR(LOWER(LEFT(AQ63&amp;"",2))="да",AQ63=1),OR(LOWER(LEFT(BV63&amp;"",2))="да",BV63=1)),AND($L$8="OR_YES",OR(OR(LOWER(LEFT(AQ63&amp;"",2))="да",AQ63=1),OR(LOWER(LEFT(BV63&amp;"",2))="да",BV63=1)))),$L$14,$L$15))))))))))</f>
        <v/>
      </c>
      <c r="M63" s="19" t="str">
        <f>IF($A63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63="#FIELD",AR63="",AND(OR($M$8="CHANGE_PCT_GE",$M$8="CHANGE_ABS_GE",$M$8="COUNT_FLAG_RULE",$M$8="AND_YES",$M$8="OR_YES"),OR(BW63="#FIELD",BW63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63)))),IF($M$18="LOW_MU",MAX(Настройки!$B$14,$M$16),IF($M$18="NEUTRAL",Настройки!$B$15,IF($M$18="IGNORE","IGNORE",IF(OR(AR63="#FIELD",BW63="#FIELD"),"Поле не найдено","Недостаточно данных")))),IF($M$8="SIGMOID_INC",MAX(Настройки!$B$14,$M$16+($M$17-$M$16)/(1+EXP(-$M$12*(IF(ISNUMBER(AR63),AR63,0)-$M$11)))),IF($M$8="SIGMOID_DEC",MAX(Настройки!$B$14,$M$16+($M$17-$M$16)/(1+EXP($M$12*(IF(ISNUMBER(AR63),AR63,0)-$M$11)))),IF($M$8="TOP_PERCENT",IF((COUNTIF(INDEX(Данные!$A$7:$CV$106,0,MATCH($M$9,Данные!$A$6:$CV$6,0)),"&gt;"&amp;IF(ISNUMBER(AR63),AR63,0))+COUNTIFS(INDEX(Данные!$A$7:$CV$106,0,MATCH($M$9,Данные!$A$6:$CV$6,0)),IF(ISNUMBER(AR63),AR63,0),Данные!$A$7:$A$106,"&lt;"&amp;$A63)+1)/COUNT(INDEX(Данные!$A$7:$CV$106,0,MATCH($M$9,Данные!$A$6:$CV$6,0)))&lt;=$M$11,$M$14,$M$15),IF($M$8="MANUAL_MU",MAX(Настройки!$B$14,MIN(1,IF(ISNUMBER(AR63),AR63,0))),IF($M$8="COUNT_FLAG_RULE",IF(IF(ISNUMBER(AR63),AR63,0)&lt;=$M$11,$M$14,IF(IF(ISNUMBER(AR63),AR63,0)&gt;=$M$12,$M$15,IF(OR(LOWER(LEFT(BW63&amp;"",2))="да",BW63=1),$M$13,$M$15))),IF(OR(AND($M$8="YES_NO",OR(LOWER(LEFT(AR63&amp;"",2))="да",AR63=1)),AND($M$8="THRESHOLD_GE",IF(ISNUMBER(AR63),AR63,0)&gt;=$M$11),AND($M$8="THRESHOLD_GT",IF(ISNUMBER(AR63),AR63,0)&gt;$M$11),AND($M$8="THRESHOLD_LE",IF(ISNUMBER(AR63),AR63,0)&lt;=$M$11),AND($M$8="THRESHOLD_LT",IF(ISNUMBER(AR63),AR63,0)&lt;$M$11),AND($M$8="CHANGE_PCT_GE",IF(IF(ISNUMBER(BW63),BW63,0)=0,IF(ISNUMBER(AR63),AR63,0)&gt;0,(IF(ISNUMBER(AR63),AR63,0)-IF(ISNUMBER(BW63),BW63,0))/ABS(IF(ISNUMBER(BW63),BW63,0))&gt;=$M$11)),AND($M$8="CHANGE_ABS_GE",ABS(IF(ISNUMBER(AR63),AR63,0)-IF(ISNUMBER(BW63),BW63,0))&gt;=$M$11),AND($M$8="COUNT_LT",IF(ISNUMBER(AR63),AR63,0)&lt;$M$11),AND($M$8="COUNT_LE",IF(ISNUMBER(AR63),AR63,0)&lt;=$M$11),AND($M$8="AND_YES",OR(LOWER(LEFT(AR63&amp;"",2))="да",AR63=1),OR(LOWER(LEFT(BW63&amp;"",2))="да",BW63=1)),AND($M$8="OR_YES",OR(OR(LOWER(LEFT(AR63&amp;"",2))="да",AR63=1),OR(LOWER(LEFT(BW63&amp;"",2))="да",BW63=1)))),$M$14,$M$15))))))))))</f>
        <v/>
      </c>
      <c r="N63" s="19" t="str">
        <f>IF($A63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63="#FIELD",AS63="",AND(OR($N$8="CHANGE_PCT_GE",$N$8="CHANGE_ABS_GE",$N$8="COUNT_FLAG_RULE",$N$8="AND_YES",$N$8="OR_YES"),OR(BX63="#FIELD",BX63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63)))),IF($N$18="LOW_MU",MAX(Настройки!$B$14,$N$16),IF($N$18="NEUTRAL",Настройки!$B$15,IF($N$18="IGNORE","IGNORE",IF(OR(AS63="#FIELD",BX63="#FIELD"),"Поле не найдено","Недостаточно данных")))),IF($N$8="SIGMOID_INC",MAX(Настройки!$B$14,$N$16+($N$17-$N$16)/(1+EXP(-$N$12*(IF(ISNUMBER(AS63),AS63,0)-$N$11)))),IF($N$8="SIGMOID_DEC",MAX(Настройки!$B$14,$N$16+($N$17-$N$16)/(1+EXP($N$12*(IF(ISNUMBER(AS63),AS63,0)-$N$11)))),IF($N$8="TOP_PERCENT",IF((COUNTIF(INDEX(Данные!$A$7:$CV$106,0,MATCH($N$9,Данные!$A$6:$CV$6,0)),"&gt;"&amp;IF(ISNUMBER(AS63),AS63,0))+COUNTIFS(INDEX(Данные!$A$7:$CV$106,0,MATCH($N$9,Данные!$A$6:$CV$6,0)),IF(ISNUMBER(AS63),AS63,0),Данные!$A$7:$A$106,"&lt;"&amp;$A63)+1)/COUNT(INDEX(Данные!$A$7:$CV$106,0,MATCH($N$9,Данные!$A$6:$CV$6,0)))&lt;=$N$11,$N$14,$N$15),IF($N$8="MANUAL_MU",MAX(Настройки!$B$14,MIN(1,IF(ISNUMBER(AS63),AS63,0))),IF($N$8="COUNT_FLAG_RULE",IF(IF(ISNUMBER(AS63),AS63,0)&lt;=$N$11,$N$14,IF(IF(ISNUMBER(AS63),AS63,0)&gt;=$N$12,$N$15,IF(OR(LOWER(LEFT(BX63&amp;"",2))="да",BX63=1),$N$13,$N$15))),IF(OR(AND($N$8="YES_NO",OR(LOWER(LEFT(AS63&amp;"",2))="да",AS63=1)),AND($N$8="THRESHOLD_GE",IF(ISNUMBER(AS63),AS63,0)&gt;=$N$11),AND($N$8="THRESHOLD_GT",IF(ISNUMBER(AS63),AS63,0)&gt;$N$11),AND($N$8="THRESHOLD_LE",IF(ISNUMBER(AS63),AS63,0)&lt;=$N$11),AND($N$8="THRESHOLD_LT",IF(ISNUMBER(AS63),AS63,0)&lt;$N$11),AND($N$8="CHANGE_PCT_GE",IF(IF(ISNUMBER(BX63),BX63,0)=0,IF(ISNUMBER(AS63),AS63,0)&gt;0,(IF(ISNUMBER(AS63),AS63,0)-IF(ISNUMBER(BX63),BX63,0))/ABS(IF(ISNUMBER(BX63),BX63,0))&gt;=$N$11)),AND($N$8="CHANGE_ABS_GE",ABS(IF(ISNUMBER(AS63),AS63,0)-IF(ISNUMBER(BX63),BX63,0))&gt;=$N$11),AND($N$8="COUNT_LT",IF(ISNUMBER(AS63),AS63,0)&lt;$N$11),AND($N$8="COUNT_LE",IF(ISNUMBER(AS63),AS63,0)&lt;=$N$11),AND($N$8="AND_YES",OR(LOWER(LEFT(AS63&amp;"",2))="да",AS63=1),OR(LOWER(LEFT(BX63&amp;"",2))="да",BX63=1)),AND($N$8="OR_YES",OR(OR(LOWER(LEFT(AS63&amp;"",2))="да",AS63=1),OR(LOWER(LEFT(BX63&amp;"",2))="да",BX63=1)))),$N$14,$N$15))))))))))</f>
        <v/>
      </c>
      <c r="O63" s="19" t="str">
        <f>IF($A63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63="#FIELD",AT63="",AND(OR($O$8="CHANGE_PCT_GE",$O$8="CHANGE_ABS_GE",$O$8="COUNT_FLAG_RULE",$O$8="AND_YES",$O$8="OR_YES"),OR(BY63="#FIELD",BY63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63)))),IF($O$18="LOW_MU",MAX(Настройки!$B$14,$O$16),IF($O$18="NEUTRAL",Настройки!$B$15,IF($O$18="IGNORE","IGNORE",IF(OR(AT63="#FIELD",BY63="#FIELD"),"Поле не найдено","Недостаточно данных")))),IF($O$8="SIGMOID_INC",MAX(Настройки!$B$14,$O$16+($O$17-$O$16)/(1+EXP(-$O$12*(IF(ISNUMBER(AT63),AT63,0)-$O$11)))),IF($O$8="SIGMOID_DEC",MAX(Настройки!$B$14,$O$16+($O$17-$O$16)/(1+EXP($O$12*(IF(ISNUMBER(AT63),AT63,0)-$O$11)))),IF($O$8="TOP_PERCENT",IF((COUNTIF(INDEX(Данные!$A$7:$CV$106,0,MATCH($O$9,Данные!$A$6:$CV$6,0)),"&gt;"&amp;IF(ISNUMBER(AT63),AT63,0))+COUNTIFS(INDEX(Данные!$A$7:$CV$106,0,MATCH($O$9,Данные!$A$6:$CV$6,0)),IF(ISNUMBER(AT63),AT63,0),Данные!$A$7:$A$106,"&lt;"&amp;$A63)+1)/COUNT(INDEX(Данные!$A$7:$CV$106,0,MATCH($O$9,Данные!$A$6:$CV$6,0)))&lt;=$O$11,$O$14,$O$15),IF($O$8="MANUAL_MU",MAX(Настройки!$B$14,MIN(1,IF(ISNUMBER(AT63),AT63,0))),IF($O$8="COUNT_FLAG_RULE",IF(IF(ISNUMBER(AT63),AT63,0)&lt;=$O$11,$O$14,IF(IF(ISNUMBER(AT63),AT63,0)&gt;=$O$12,$O$15,IF(OR(LOWER(LEFT(BY63&amp;"",2))="да",BY63=1),$O$13,$O$15))),IF(OR(AND($O$8="YES_NO",OR(LOWER(LEFT(AT63&amp;"",2))="да",AT63=1)),AND($O$8="THRESHOLD_GE",IF(ISNUMBER(AT63),AT63,0)&gt;=$O$11),AND($O$8="THRESHOLD_GT",IF(ISNUMBER(AT63),AT63,0)&gt;$O$11),AND($O$8="THRESHOLD_LE",IF(ISNUMBER(AT63),AT63,0)&lt;=$O$11),AND($O$8="THRESHOLD_LT",IF(ISNUMBER(AT63),AT63,0)&lt;$O$11),AND($O$8="CHANGE_PCT_GE",IF(IF(ISNUMBER(BY63),BY63,0)=0,IF(ISNUMBER(AT63),AT63,0)&gt;0,(IF(ISNUMBER(AT63),AT63,0)-IF(ISNUMBER(BY63),BY63,0))/ABS(IF(ISNUMBER(BY63),BY63,0))&gt;=$O$11)),AND($O$8="CHANGE_ABS_GE",ABS(IF(ISNUMBER(AT63),AT63,0)-IF(ISNUMBER(BY63),BY63,0))&gt;=$O$11),AND($O$8="COUNT_LT",IF(ISNUMBER(AT63),AT63,0)&lt;$O$11),AND($O$8="COUNT_LE",IF(ISNUMBER(AT63),AT63,0)&lt;=$O$11),AND($O$8="AND_YES",OR(LOWER(LEFT(AT63&amp;"",2))="да",AT63=1),OR(LOWER(LEFT(BY63&amp;"",2))="да",BY63=1)),AND($O$8="OR_YES",OR(OR(LOWER(LEFT(AT63&amp;"",2))="да",AT63=1),OR(LOWER(LEFT(BY63&amp;"",2))="да",BY63=1)))),$O$14,$O$15))))))))))</f>
        <v/>
      </c>
      <c r="P63" s="19" t="str">
        <f>IF($A63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63="#FIELD",AU63="",AND(OR($P$8="CHANGE_PCT_GE",$P$8="CHANGE_ABS_GE",$P$8="COUNT_FLAG_RULE",$P$8="AND_YES",$P$8="OR_YES"),OR(BZ63="#FIELD",BZ63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63)))),IF($P$18="LOW_MU",MAX(Настройки!$B$14,$P$16),IF($P$18="NEUTRAL",Настройки!$B$15,IF($P$18="IGNORE","IGNORE",IF(OR(AU63="#FIELD",BZ63="#FIELD"),"Поле не найдено","Недостаточно данных")))),IF($P$8="SIGMOID_INC",MAX(Настройки!$B$14,$P$16+($P$17-$P$16)/(1+EXP(-$P$12*(IF(ISNUMBER(AU63),AU63,0)-$P$11)))),IF($P$8="SIGMOID_DEC",MAX(Настройки!$B$14,$P$16+($P$17-$P$16)/(1+EXP($P$12*(IF(ISNUMBER(AU63),AU63,0)-$P$11)))),IF($P$8="TOP_PERCENT",IF((COUNTIF(INDEX(Данные!$A$7:$CV$106,0,MATCH($P$9,Данные!$A$6:$CV$6,0)),"&gt;"&amp;IF(ISNUMBER(AU63),AU63,0))+COUNTIFS(INDEX(Данные!$A$7:$CV$106,0,MATCH($P$9,Данные!$A$6:$CV$6,0)),IF(ISNUMBER(AU63),AU63,0),Данные!$A$7:$A$106,"&lt;"&amp;$A63)+1)/COUNT(INDEX(Данные!$A$7:$CV$106,0,MATCH($P$9,Данные!$A$6:$CV$6,0)))&lt;=$P$11,$P$14,$P$15),IF($P$8="MANUAL_MU",MAX(Настройки!$B$14,MIN(1,IF(ISNUMBER(AU63),AU63,0))),IF($P$8="COUNT_FLAG_RULE",IF(IF(ISNUMBER(AU63),AU63,0)&lt;=$P$11,$P$14,IF(IF(ISNUMBER(AU63),AU63,0)&gt;=$P$12,$P$15,IF(OR(LOWER(LEFT(BZ63&amp;"",2))="да",BZ63=1),$P$13,$P$15))),IF(OR(AND($P$8="YES_NO",OR(LOWER(LEFT(AU63&amp;"",2))="да",AU63=1)),AND($P$8="THRESHOLD_GE",IF(ISNUMBER(AU63),AU63,0)&gt;=$P$11),AND($P$8="THRESHOLD_GT",IF(ISNUMBER(AU63),AU63,0)&gt;$P$11),AND($P$8="THRESHOLD_LE",IF(ISNUMBER(AU63),AU63,0)&lt;=$P$11),AND($P$8="THRESHOLD_LT",IF(ISNUMBER(AU63),AU63,0)&lt;$P$11),AND($P$8="CHANGE_PCT_GE",IF(IF(ISNUMBER(BZ63),BZ63,0)=0,IF(ISNUMBER(AU63),AU63,0)&gt;0,(IF(ISNUMBER(AU63),AU63,0)-IF(ISNUMBER(BZ63),BZ63,0))/ABS(IF(ISNUMBER(BZ63),BZ63,0))&gt;=$P$11)),AND($P$8="CHANGE_ABS_GE",ABS(IF(ISNUMBER(AU63),AU63,0)-IF(ISNUMBER(BZ63),BZ63,0))&gt;=$P$11),AND($P$8="COUNT_LT",IF(ISNUMBER(AU63),AU63,0)&lt;$P$11),AND($P$8="COUNT_LE",IF(ISNUMBER(AU63),AU63,0)&lt;=$P$11),AND($P$8="AND_YES",OR(LOWER(LEFT(AU63&amp;"",2))="да",AU63=1),OR(LOWER(LEFT(BZ63&amp;"",2))="да",BZ63=1)),AND($P$8="OR_YES",OR(OR(LOWER(LEFT(AU63&amp;"",2))="да",AU63=1),OR(LOWER(LEFT(BZ63&amp;"",2))="да",BZ63=1)))),$P$14,$P$15))))))))))</f>
        <v/>
      </c>
      <c r="Q63" s="19" t="str">
        <f>IF($A63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63="#FIELD",AV63="",AND(OR($Q$8="CHANGE_PCT_GE",$Q$8="CHANGE_ABS_GE",$Q$8="COUNT_FLAG_RULE",$Q$8="AND_YES",$Q$8="OR_YES"),OR(CA63="#FIELD",CA63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63)))),IF($Q$18="LOW_MU",MAX(Настройки!$B$14,$Q$16),IF($Q$18="NEUTRAL",Настройки!$B$15,IF($Q$18="IGNORE","IGNORE",IF(OR(AV63="#FIELD",CA63="#FIELD"),"Поле не найдено","Недостаточно данных")))),IF($Q$8="SIGMOID_INC",MAX(Настройки!$B$14,$Q$16+($Q$17-$Q$16)/(1+EXP(-$Q$12*(IF(ISNUMBER(AV63),AV63,0)-$Q$11)))),IF($Q$8="SIGMOID_DEC",MAX(Настройки!$B$14,$Q$16+($Q$17-$Q$16)/(1+EXP($Q$12*(IF(ISNUMBER(AV63),AV63,0)-$Q$11)))),IF($Q$8="TOP_PERCENT",IF((COUNTIF(INDEX(Данные!$A$7:$CV$106,0,MATCH($Q$9,Данные!$A$6:$CV$6,0)),"&gt;"&amp;IF(ISNUMBER(AV63),AV63,0))+COUNTIFS(INDEX(Данные!$A$7:$CV$106,0,MATCH($Q$9,Данные!$A$6:$CV$6,0)),IF(ISNUMBER(AV63),AV63,0),Данные!$A$7:$A$106,"&lt;"&amp;$A63)+1)/COUNT(INDEX(Данные!$A$7:$CV$106,0,MATCH($Q$9,Данные!$A$6:$CV$6,0)))&lt;=$Q$11,$Q$14,$Q$15),IF($Q$8="MANUAL_MU",MAX(Настройки!$B$14,MIN(1,IF(ISNUMBER(AV63),AV63,0))),IF($Q$8="COUNT_FLAG_RULE",IF(IF(ISNUMBER(AV63),AV63,0)&lt;=$Q$11,$Q$14,IF(IF(ISNUMBER(AV63),AV63,0)&gt;=$Q$12,$Q$15,IF(OR(LOWER(LEFT(CA63&amp;"",2))="да",CA63=1),$Q$13,$Q$15))),IF(OR(AND($Q$8="YES_NO",OR(LOWER(LEFT(AV63&amp;"",2))="да",AV63=1)),AND($Q$8="THRESHOLD_GE",IF(ISNUMBER(AV63),AV63,0)&gt;=$Q$11),AND($Q$8="THRESHOLD_GT",IF(ISNUMBER(AV63),AV63,0)&gt;$Q$11),AND($Q$8="THRESHOLD_LE",IF(ISNUMBER(AV63),AV63,0)&lt;=$Q$11),AND($Q$8="THRESHOLD_LT",IF(ISNUMBER(AV63),AV63,0)&lt;$Q$11),AND($Q$8="CHANGE_PCT_GE",IF(IF(ISNUMBER(CA63),CA63,0)=0,IF(ISNUMBER(AV63),AV63,0)&gt;0,(IF(ISNUMBER(AV63),AV63,0)-IF(ISNUMBER(CA63),CA63,0))/ABS(IF(ISNUMBER(CA63),CA63,0))&gt;=$Q$11)),AND($Q$8="CHANGE_ABS_GE",ABS(IF(ISNUMBER(AV63),AV63,0)-IF(ISNUMBER(CA63),CA63,0))&gt;=$Q$11),AND($Q$8="COUNT_LT",IF(ISNUMBER(AV63),AV63,0)&lt;$Q$11),AND($Q$8="COUNT_LE",IF(ISNUMBER(AV63),AV63,0)&lt;=$Q$11),AND($Q$8="AND_YES",OR(LOWER(LEFT(AV63&amp;"",2))="да",AV63=1),OR(LOWER(LEFT(CA63&amp;"",2))="да",CA63=1)),AND($Q$8="OR_YES",OR(OR(LOWER(LEFT(AV63&amp;"",2))="да",AV63=1),OR(LOWER(LEFT(CA63&amp;"",2))="да",CA63=1)))),$Q$14,$Q$15))))))))))</f>
        <v/>
      </c>
      <c r="R63" s="69" t="str">
        <f>IF($A63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63="#FIELD",AW63="",AND(OR($R$8="CHANGE_PCT_GE",$R$8="CHANGE_ABS_GE",$R$8="COUNT_FLAG_RULE",$R$8="AND_YES",$R$8="OR_YES"),OR(CB63="#FIELD",CB63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63)))),IF($R$18="LOW_MU",MAX(Настройки!$B$14,$R$16),IF($R$18="NEUTRAL",Настройки!$B$15,IF($R$18="IGNORE","IGNORE",IF(OR(AW63="#FIELD",CB63="#FIELD"),"Поле не найдено","Недостаточно данных")))),IF($R$8="SIGMOID_INC",MAX(Настройки!$B$14,$R$16+($R$17-$R$16)/(1+EXP(-$R$12*(IF(ISNUMBER(AW63),AW63,0)-$R$11)))),IF($R$8="SIGMOID_DEC",MAX(Настройки!$B$14,$R$16+($R$17-$R$16)/(1+EXP($R$12*(IF(ISNUMBER(AW63),AW63,0)-$R$11)))),IF($R$8="TOP_PERCENT",IF((COUNTIF(INDEX(Данные!$A$7:$CV$106,0,MATCH($R$9,Данные!$A$6:$CV$6,0)),"&gt;"&amp;IF(ISNUMBER(AW63),AW63,0))+COUNTIFS(INDEX(Данные!$A$7:$CV$106,0,MATCH($R$9,Данные!$A$6:$CV$6,0)),IF(ISNUMBER(AW63),AW63,0),Данные!$A$7:$A$106,"&lt;"&amp;$A63)+1)/COUNT(INDEX(Данные!$A$7:$CV$106,0,MATCH($R$9,Данные!$A$6:$CV$6,0)))&lt;=$R$11,$R$14,$R$15),IF($R$8="MANUAL_MU",MAX(Настройки!$B$14,MIN(1,IF(ISNUMBER(AW63),AW63,0))),IF($R$8="COUNT_FLAG_RULE",IF(IF(ISNUMBER(AW63),AW63,0)&lt;=$R$11,$R$14,IF(IF(ISNUMBER(AW63),AW63,0)&gt;=$R$12,$R$15,IF(OR(LOWER(LEFT(CB63&amp;"",2))="да",CB63=1),$R$13,$R$15))),IF(OR(AND($R$8="YES_NO",OR(LOWER(LEFT(AW63&amp;"",2))="да",AW63=1)),AND($R$8="THRESHOLD_GE",IF(ISNUMBER(AW63),AW63,0)&gt;=$R$11),AND($R$8="THRESHOLD_GT",IF(ISNUMBER(AW63),AW63,0)&gt;$R$11),AND($R$8="THRESHOLD_LE",IF(ISNUMBER(AW63),AW63,0)&lt;=$R$11),AND($R$8="THRESHOLD_LT",IF(ISNUMBER(AW63),AW63,0)&lt;$R$11),AND($R$8="CHANGE_PCT_GE",IF(IF(ISNUMBER(CB63),CB63,0)=0,IF(ISNUMBER(AW63),AW63,0)&gt;0,(IF(ISNUMBER(AW63),AW63,0)-IF(ISNUMBER(CB63),CB63,0))/ABS(IF(ISNUMBER(CB63),CB63,0))&gt;=$R$11)),AND($R$8="CHANGE_ABS_GE",ABS(IF(ISNUMBER(AW63),AW63,0)-IF(ISNUMBER(CB63),CB63,0))&gt;=$R$11),AND($R$8="COUNT_LT",IF(ISNUMBER(AW63),AW63,0)&lt;$R$11),AND($R$8="COUNT_LE",IF(ISNUMBER(AW63),AW63,0)&lt;=$R$11),AND($R$8="AND_YES",OR(LOWER(LEFT(AW63&amp;"",2))="да",AW63=1),OR(LOWER(LEFT(CB63&amp;"",2))="да",CB63=1)),AND($R$8="OR_YES",OR(OR(LOWER(LEFT(AW63&amp;"",2))="да",AW63=1),OR(LOWER(LEFT(CB63&amp;"",2))="да",CB63=1)))),$R$14,$R$15))))))))))</f>
        <v/>
      </c>
      <c r="S63" s="70" t="str">
        <f>IF($A63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63="#FIELD",AX63="",AND(OR($S$8="CHANGE_PCT_GE",$S$8="CHANGE_ABS_GE",$S$8="COUNT_FLAG_RULE",$S$8="AND_YES",$S$8="OR_YES"),OR(CC63="#FIELD",CC63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63)))),IF($S$18="LOW_MU",MAX(Настройки!$B$14,$S$16),IF($S$18="NEUTRAL",Настройки!$B$15,IF($S$18="IGNORE","IGNORE",IF(OR(AX63="#FIELD",CC63="#FIELD"),"Поле не найдено","Недостаточно данных")))),IF($S$8="SIGMOID_INC",MAX(Настройки!$B$14,$S$16+($S$17-$S$16)/(1+EXP(-$S$12*(IF(ISNUMBER(AX63),AX63,0)-$S$11)))),IF($S$8="SIGMOID_DEC",MAX(Настройки!$B$14,$S$16+($S$17-$S$16)/(1+EXP($S$12*(IF(ISNUMBER(AX63),AX63,0)-$S$11)))),IF($S$8="TOP_PERCENT",IF((COUNTIF(INDEX(Данные!$A$7:$CV$106,0,MATCH($S$9,Данные!$A$6:$CV$6,0)),"&gt;"&amp;IF(ISNUMBER(AX63),AX63,0))+COUNTIFS(INDEX(Данные!$A$7:$CV$106,0,MATCH($S$9,Данные!$A$6:$CV$6,0)),IF(ISNUMBER(AX63),AX63,0),Данные!$A$7:$A$106,"&lt;"&amp;$A63)+1)/COUNT(INDEX(Данные!$A$7:$CV$106,0,MATCH($S$9,Данные!$A$6:$CV$6,0)))&lt;=$S$11,$S$14,$S$15),IF($S$8="MANUAL_MU",MAX(Настройки!$B$14,MIN(1,IF(ISNUMBER(AX63),AX63,0))),IF($S$8="COUNT_FLAG_RULE",IF(IF(ISNUMBER(AX63),AX63,0)&lt;=$S$11,$S$14,IF(IF(ISNUMBER(AX63),AX63,0)&gt;=$S$12,$S$15,IF(OR(LOWER(LEFT(CC63&amp;"",2))="да",CC63=1),$S$13,$S$15))),IF(OR(AND($S$8="YES_NO",OR(LOWER(LEFT(AX63&amp;"",2))="да",AX63=1)),AND($S$8="THRESHOLD_GE",IF(ISNUMBER(AX63),AX63,0)&gt;=$S$11),AND($S$8="THRESHOLD_GT",IF(ISNUMBER(AX63),AX63,0)&gt;$S$11),AND($S$8="THRESHOLD_LE",IF(ISNUMBER(AX63),AX63,0)&lt;=$S$11),AND($S$8="THRESHOLD_LT",IF(ISNUMBER(AX63),AX63,0)&lt;$S$11),AND($S$8="CHANGE_PCT_GE",IF(IF(ISNUMBER(CC63),CC63,0)=0,IF(ISNUMBER(AX63),AX63,0)&gt;0,(IF(ISNUMBER(AX63),AX63,0)-IF(ISNUMBER(CC63),CC63,0))/ABS(IF(ISNUMBER(CC63),CC63,0))&gt;=$S$11)),AND($S$8="CHANGE_ABS_GE",ABS(IF(ISNUMBER(AX63),AX63,0)-IF(ISNUMBER(CC63),CC63,0))&gt;=$S$11),AND($S$8="COUNT_LT",IF(ISNUMBER(AX63),AX63,0)&lt;$S$11),AND($S$8="COUNT_LE",IF(ISNUMBER(AX63),AX63,0)&lt;=$S$11),AND($S$8="AND_YES",OR(LOWER(LEFT(AX63&amp;"",2))="да",AX63=1),OR(LOWER(LEFT(CC63&amp;"",2))="да",CC63=1)),AND($S$8="OR_YES",OR(OR(LOWER(LEFT(AX63&amp;"",2))="да",AX63=1),OR(LOWER(LEFT(CC63&amp;"",2))="да",CC63=1)))),$S$14,$S$15))))))))))</f>
        <v/>
      </c>
      <c r="T63" s="70" t="str">
        <f>IF($A63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63="#FIELD",AY63="",AND(OR($T$8="CHANGE_PCT_GE",$T$8="CHANGE_ABS_GE",$T$8="COUNT_FLAG_RULE",$T$8="AND_YES",$T$8="OR_YES"),OR(CD63="#FIELD",CD63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63)))),IF($T$18="LOW_MU",MAX(Настройки!$B$14,$T$16),IF($T$18="NEUTRAL",Настройки!$B$15,IF($T$18="IGNORE","IGNORE",IF(OR(AY63="#FIELD",CD63="#FIELD"),"Поле не найдено","Недостаточно данных")))),IF($T$8="SIGMOID_INC",MAX(Настройки!$B$14,$T$16+($T$17-$T$16)/(1+EXP(-$T$12*(IF(ISNUMBER(AY63),AY63,0)-$T$11)))),IF($T$8="SIGMOID_DEC",MAX(Настройки!$B$14,$T$16+($T$17-$T$16)/(1+EXP($T$12*(IF(ISNUMBER(AY63),AY63,0)-$T$11)))),IF($T$8="TOP_PERCENT",IF((COUNTIF(INDEX(Данные!$A$7:$CV$106,0,MATCH($T$9,Данные!$A$6:$CV$6,0)),"&gt;"&amp;IF(ISNUMBER(AY63),AY63,0))+COUNTIFS(INDEX(Данные!$A$7:$CV$106,0,MATCH($T$9,Данные!$A$6:$CV$6,0)),IF(ISNUMBER(AY63),AY63,0),Данные!$A$7:$A$106,"&lt;"&amp;$A63)+1)/COUNT(INDEX(Данные!$A$7:$CV$106,0,MATCH($T$9,Данные!$A$6:$CV$6,0)))&lt;=$T$11,$T$14,$T$15),IF($T$8="MANUAL_MU",MAX(Настройки!$B$14,MIN(1,IF(ISNUMBER(AY63),AY63,0))),IF($T$8="COUNT_FLAG_RULE",IF(IF(ISNUMBER(AY63),AY63,0)&lt;=$T$11,$T$14,IF(IF(ISNUMBER(AY63),AY63,0)&gt;=$T$12,$T$15,IF(OR(LOWER(LEFT(CD63&amp;"",2))="да",CD63=1),$T$13,$T$15))),IF(OR(AND($T$8="YES_NO",OR(LOWER(LEFT(AY63&amp;"",2))="да",AY63=1)),AND($T$8="THRESHOLD_GE",IF(ISNUMBER(AY63),AY63,0)&gt;=$T$11),AND($T$8="THRESHOLD_GT",IF(ISNUMBER(AY63),AY63,0)&gt;$T$11),AND($T$8="THRESHOLD_LE",IF(ISNUMBER(AY63),AY63,0)&lt;=$T$11),AND($T$8="THRESHOLD_LT",IF(ISNUMBER(AY63),AY63,0)&lt;$T$11),AND($T$8="CHANGE_PCT_GE",IF(IF(ISNUMBER(CD63),CD63,0)=0,IF(ISNUMBER(AY63),AY63,0)&gt;0,(IF(ISNUMBER(AY63),AY63,0)-IF(ISNUMBER(CD63),CD63,0))/ABS(IF(ISNUMBER(CD63),CD63,0))&gt;=$T$11)),AND($T$8="CHANGE_ABS_GE",ABS(IF(ISNUMBER(AY63),AY63,0)-IF(ISNUMBER(CD63),CD63,0))&gt;=$T$11),AND($T$8="COUNT_LT",IF(ISNUMBER(AY63),AY63,0)&lt;$T$11),AND($T$8="COUNT_LE",IF(ISNUMBER(AY63),AY63,0)&lt;=$T$11),AND($T$8="AND_YES",OR(LOWER(LEFT(AY63&amp;"",2))="да",AY63=1),OR(LOWER(LEFT(CD63&amp;"",2))="да",CD63=1)),AND($T$8="OR_YES",OR(OR(LOWER(LEFT(AY63&amp;"",2))="да",AY63=1),OR(LOWER(LEFT(CD63&amp;"",2))="да",CD63=1)))),$T$14,$T$15))))))))))</f>
        <v/>
      </c>
      <c r="U63" s="70" t="str">
        <f>IF($A63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63="#FIELD",AZ63="",AND(OR($U$8="CHANGE_PCT_GE",$U$8="CHANGE_ABS_GE",$U$8="COUNT_FLAG_RULE",$U$8="AND_YES",$U$8="OR_YES"),OR(CE63="#FIELD",CE63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63)))),IF($U$18="LOW_MU",MAX(Настройки!$B$14,$U$16),IF($U$18="NEUTRAL",Настройки!$B$15,IF($U$18="IGNORE","IGNORE",IF(OR(AZ63="#FIELD",CE63="#FIELD"),"Поле не найдено","Недостаточно данных")))),IF($U$8="SIGMOID_INC",MAX(Настройки!$B$14,$U$16+($U$17-$U$16)/(1+EXP(-$U$12*(IF(ISNUMBER(AZ63),AZ63,0)-$U$11)))),IF($U$8="SIGMOID_DEC",MAX(Настройки!$B$14,$U$16+($U$17-$U$16)/(1+EXP($U$12*(IF(ISNUMBER(AZ63),AZ63,0)-$U$11)))),IF($U$8="TOP_PERCENT",IF((COUNTIF(INDEX(Данные!$A$7:$CV$106,0,MATCH($U$9,Данные!$A$6:$CV$6,0)),"&gt;"&amp;IF(ISNUMBER(AZ63),AZ63,0))+COUNTIFS(INDEX(Данные!$A$7:$CV$106,0,MATCH($U$9,Данные!$A$6:$CV$6,0)),IF(ISNUMBER(AZ63),AZ63,0),Данные!$A$7:$A$106,"&lt;"&amp;$A63)+1)/COUNT(INDEX(Данные!$A$7:$CV$106,0,MATCH($U$9,Данные!$A$6:$CV$6,0)))&lt;=$U$11,$U$14,$U$15),IF($U$8="MANUAL_MU",MAX(Настройки!$B$14,MIN(1,IF(ISNUMBER(AZ63),AZ63,0))),IF($U$8="COUNT_FLAG_RULE",IF(IF(ISNUMBER(AZ63),AZ63,0)&lt;=$U$11,$U$14,IF(IF(ISNUMBER(AZ63),AZ63,0)&gt;=$U$12,$U$15,IF(OR(LOWER(LEFT(CE63&amp;"",2))="да",CE63=1),$U$13,$U$15))),IF(OR(AND($U$8="YES_NO",OR(LOWER(LEFT(AZ63&amp;"",2))="да",AZ63=1)),AND($U$8="THRESHOLD_GE",IF(ISNUMBER(AZ63),AZ63,0)&gt;=$U$11),AND($U$8="THRESHOLD_GT",IF(ISNUMBER(AZ63),AZ63,0)&gt;$U$11),AND($U$8="THRESHOLD_LE",IF(ISNUMBER(AZ63),AZ63,0)&lt;=$U$11),AND($U$8="THRESHOLD_LT",IF(ISNUMBER(AZ63),AZ63,0)&lt;$U$11),AND($U$8="CHANGE_PCT_GE",IF(IF(ISNUMBER(CE63),CE63,0)=0,IF(ISNUMBER(AZ63),AZ63,0)&gt;0,(IF(ISNUMBER(AZ63),AZ63,0)-IF(ISNUMBER(CE63),CE63,0))/ABS(IF(ISNUMBER(CE63),CE63,0))&gt;=$U$11)),AND($U$8="CHANGE_ABS_GE",ABS(IF(ISNUMBER(AZ63),AZ63,0)-IF(ISNUMBER(CE63),CE63,0))&gt;=$U$11),AND($U$8="COUNT_LT",IF(ISNUMBER(AZ63),AZ63,0)&lt;$U$11),AND($U$8="COUNT_LE",IF(ISNUMBER(AZ63),AZ63,0)&lt;=$U$11),AND($U$8="AND_YES",OR(LOWER(LEFT(AZ63&amp;"",2))="да",AZ63=1),OR(LOWER(LEFT(CE63&amp;"",2))="да",CE63=1)),AND($U$8="OR_YES",OR(OR(LOWER(LEFT(AZ63&amp;"",2))="да",AZ63=1),OR(LOWER(LEFT(CE63&amp;"",2))="да",CE63=1)))),$U$14,$U$15))))))))))</f>
        <v/>
      </c>
      <c r="V63" s="70" t="str">
        <f>IF($A63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63="#FIELD",BA63="",AND(OR($V$8="CHANGE_PCT_GE",$V$8="CHANGE_ABS_GE",$V$8="COUNT_FLAG_RULE",$V$8="AND_YES",$V$8="OR_YES"),OR(CF63="#FIELD",CF63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63)))),IF($V$18="LOW_MU",MAX(Настройки!$B$14,$V$16),IF($V$18="NEUTRAL",Настройки!$B$15,IF($V$18="IGNORE","IGNORE",IF(OR(BA63="#FIELD",CF63="#FIELD"),"Поле не найдено","Недостаточно данных")))),IF($V$8="SIGMOID_INC",MAX(Настройки!$B$14,$V$16+($V$17-$V$16)/(1+EXP(-$V$12*(IF(ISNUMBER(BA63),BA63,0)-$V$11)))),IF($V$8="SIGMOID_DEC",MAX(Настройки!$B$14,$V$16+($V$17-$V$16)/(1+EXP($V$12*(IF(ISNUMBER(BA63),BA63,0)-$V$11)))),IF($V$8="TOP_PERCENT",IF((COUNTIF(INDEX(Данные!$A$7:$CV$106,0,MATCH($V$9,Данные!$A$6:$CV$6,0)),"&gt;"&amp;IF(ISNUMBER(BA63),BA63,0))+COUNTIFS(INDEX(Данные!$A$7:$CV$106,0,MATCH($V$9,Данные!$A$6:$CV$6,0)),IF(ISNUMBER(BA63),BA63,0),Данные!$A$7:$A$106,"&lt;"&amp;$A63)+1)/COUNT(INDEX(Данные!$A$7:$CV$106,0,MATCH($V$9,Данные!$A$6:$CV$6,0)))&lt;=$V$11,$V$14,$V$15),IF($V$8="MANUAL_MU",MAX(Настройки!$B$14,MIN(1,IF(ISNUMBER(BA63),BA63,0))),IF($V$8="COUNT_FLAG_RULE",IF(IF(ISNUMBER(BA63),BA63,0)&lt;=$V$11,$V$14,IF(IF(ISNUMBER(BA63),BA63,0)&gt;=$V$12,$V$15,IF(OR(LOWER(LEFT(CF63&amp;"",2))="да",CF63=1),$V$13,$V$15))),IF(OR(AND($V$8="YES_NO",OR(LOWER(LEFT(BA63&amp;"",2))="да",BA63=1)),AND($V$8="THRESHOLD_GE",IF(ISNUMBER(BA63),BA63,0)&gt;=$V$11),AND($V$8="THRESHOLD_GT",IF(ISNUMBER(BA63),BA63,0)&gt;$V$11),AND($V$8="THRESHOLD_LE",IF(ISNUMBER(BA63),BA63,0)&lt;=$V$11),AND($V$8="THRESHOLD_LT",IF(ISNUMBER(BA63),BA63,0)&lt;$V$11),AND($V$8="CHANGE_PCT_GE",IF(IF(ISNUMBER(CF63),CF63,0)=0,IF(ISNUMBER(BA63),BA63,0)&gt;0,(IF(ISNUMBER(BA63),BA63,0)-IF(ISNUMBER(CF63),CF63,0))/ABS(IF(ISNUMBER(CF63),CF63,0))&gt;=$V$11)),AND($V$8="CHANGE_ABS_GE",ABS(IF(ISNUMBER(BA63),BA63,0)-IF(ISNUMBER(CF63),CF63,0))&gt;=$V$11),AND($V$8="COUNT_LT",IF(ISNUMBER(BA63),BA63,0)&lt;$V$11),AND($V$8="COUNT_LE",IF(ISNUMBER(BA63),BA63,0)&lt;=$V$11),AND($V$8="AND_YES",OR(LOWER(LEFT(BA63&amp;"",2))="да",BA63=1),OR(LOWER(LEFT(CF63&amp;"",2))="да",CF63=1)),AND($V$8="OR_YES",OR(OR(LOWER(LEFT(BA63&amp;"",2))="да",BA63=1),OR(LOWER(LEFT(CF63&amp;"",2))="да",CF63=1)))),$V$14,$V$15))))))))))</f>
        <v/>
      </c>
      <c r="W63" s="70" t="str">
        <f>IF($A63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63="#FIELD",BB63="",AND(OR($W$8="CHANGE_PCT_GE",$W$8="CHANGE_ABS_GE",$W$8="COUNT_FLAG_RULE",$W$8="AND_YES",$W$8="OR_YES"),OR(CG63="#FIELD",CG63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63)))),IF($W$18="LOW_MU",MAX(Настройки!$B$14,$W$16),IF($W$18="NEUTRAL",Настройки!$B$15,IF($W$18="IGNORE","IGNORE",IF(OR(BB63="#FIELD",CG63="#FIELD"),"Поле не найдено","Недостаточно данных")))),IF($W$8="SIGMOID_INC",MAX(Настройки!$B$14,$W$16+($W$17-$W$16)/(1+EXP(-$W$12*(IF(ISNUMBER(BB63),BB63,0)-$W$11)))),IF($W$8="SIGMOID_DEC",MAX(Настройки!$B$14,$W$16+($W$17-$W$16)/(1+EXP($W$12*(IF(ISNUMBER(BB63),BB63,0)-$W$11)))),IF($W$8="TOP_PERCENT",IF((COUNTIF(INDEX(Данные!$A$7:$CV$106,0,MATCH($W$9,Данные!$A$6:$CV$6,0)),"&gt;"&amp;IF(ISNUMBER(BB63),BB63,0))+COUNTIFS(INDEX(Данные!$A$7:$CV$106,0,MATCH($W$9,Данные!$A$6:$CV$6,0)),IF(ISNUMBER(BB63),BB63,0),Данные!$A$7:$A$106,"&lt;"&amp;$A63)+1)/COUNT(INDEX(Данные!$A$7:$CV$106,0,MATCH($W$9,Данные!$A$6:$CV$6,0)))&lt;=$W$11,$W$14,$W$15),IF($W$8="MANUAL_MU",MAX(Настройки!$B$14,MIN(1,IF(ISNUMBER(BB63),BB63,0))),IF($W$8="COUNT_FLAG_RULE",IF(IF(ISNUMBER(BB63),BB63,0)&lt;=$W$11,$W$14,IF(IF(ISNUMBER(BB63),BB63,0)&gt;=$W$12,$W$15,IF(OR(LOWER(LEFT(CG63&amp;"",2))="да",CG63=1),$W$13,$W$15))),IF(OR(AND($W$8="YES_NO",OR(LOWER(LEFT(BB63&amp;"",2))="да",BB63=1)),AND($W$8="THRESHOLD_GE",IF(ISNUMBER(BB63),BB63,0)&gt;=$W$11),AND($W$8="THRESHOLD_GT",IF(ISNUMBER(BB63),BB63,0)&gt;$W$11),AND($W$8="THRESHOLD_LE",IF(ISNUMBER(BB63),BB63,0)&lt;=$W$11),AND($W$8="THRESHOLD_LT",IF(ISNUMBER(BB63),BB63,0)&lt;$W$11),AND($W$8="CHANGE_PCT_GE",IF(IF(ISNUMBER(CG63),CG63,0)=0,IF(ISNUMBER(BB63),BB63,0)&gt;0,(IF(ISNUMBER(BB63),BB63,0)-IF(ISNUMBER(CG63),CG63,0))/ABS(IF(ISNUMBER(CG63),CG63,0))&gt;=$W$11)),AND($W$8="CHANGE_ABS_GE",ABS(IF(ISNUMBER(BB63),BB63,0)-IF(ISNUMBER(CG63),CG63,0))&gt;=$W$11),AND($W$8="COUNT_LT",IF(ISNUMBER(BB63),BB63,0)&lt;$W$11),AND($W$8="COUNT_LE",IF(ISNUMBER(BB63),BB63,0)&lt;=$W$11),AND($W$8="AND_YES",OR(LOWER(LEFT(BB63&amp;"",2))="да",BB63=1),OR(LOWER(LEFT(CG63&amp;"",2))="да",CG63=1)),AND($W$8="OR_YES",OR(OR(LOWER(LEFT(BB63&amp;"",2))="да",BB63=1),OR(LOWER(LEFT(CG63&amp;"",2))="да",CG63=1)))),$W$14,$W$15))))))))))</f>
        <v/>
      </c>
      <c r="X63" s="70" t="str">
        <f>IF($A63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63="#FIELD",BC63="",AND(OR($X$8="CHANGE_PCT_GE",$X$8="CHANGE_ABS_GE",$X$8="COUNT_FLAG_RULE",$X$8="AND_YES",$X$8="OR_YES"),OR(CH63="#FIELD",CH63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63)))),IF($X$18="LOW_MU",MAX(Настройки!$B$14,$X$16),IF($X$18="NEUTRAL",Настройки!$B$15,IF($X$18="IGNORE","IGNORE",IF(OR(BC63="#FIELD",CH63="#FIELD"),"Поле не найдено","Недостаточно данных")))),IF($X$8="SIGMOID_INC",MAX(Настройки!$B$14,$X$16+($X$17-$X$16)/(1+EXP(-$X$12*(IF(ISNUMBER(BC63),BC63,0)-$X$11)))),IF($X$8="SIGMOID_DEC",MAX(Настройки!$B$14,$X$16+($X$17-$X$16)/(1+EXP($X$12*(IF(ISNUMBER(BC63),BC63,0)-$X$11)))),IF($X$8="TOP_PERCENT",IF((COUNTIF(INDEX(Данные!$A$7:$CV$106,0,MATCH($X$9,Данные!$A$6:$CV$6,0)),"&gt;"&amp;IF(ISNUMBER(BC63),BC63,0))+COUNTIFS(INDEX(Данные!$A$7:$CV$106,0,MATCH($X$9,Данные!$A$6:$CV$6,0)),IF(ISNUMBER(BC63),BC63,0),Данные!$A$7:$A$106,"&lt;"&amp;$A63)+1)/COUNT(INDEX(Данные!$A$7:$CV$106,0,MATCH($X$9,Данные!$A$6:$CV$6,0)))&lt;=$X$11,$X$14,$X$15),IF($X$8="MANUAL_MU",MAX(Настройки!$B$14,MIN(1,IF(ISNUMBER(BC63),BC63,0))),IF($X$8="COUNT_FLAG_RULE",IF(IF(ISNUMBER(BC63),BC63,0)&lt;=$X$11,$X$14,IF(IF(ISNUMBER(BC63),BC63,0)&gt;=$X$12,$X$15,IF(OR(LOWER(LEFT(CH63&amp;"",2))="да",CH63=1),$X$13,$X$15))),IF(OR(AND($X$8="YES_NO",OR(LOWER(LEFT(BC63&amp;"",2))="да",BC63=1)),AND($X$8="THRESHOLD_GE",IF(ISNUMBER(BC63),BC63,0)&gt;=$X$11),AND($X$8="THRESHOLD_GT",IF(ISNUMBER(BC63),BC63,0)&gt;$X$11),AND($X$8="THRESHOLD_LE",IF(ISNUMBER(BC63),BC63,0)&lt;=$X$11),AND($X$8="THRESHOLD_LT",IF(ISNUMBER(BC63),BC63,0)&lt;$X$11),AND($X$8="CHANGE_PCT_GE",IF(IF(ISNUMBER(CH63),CH63,0)=0,IF(ISNUMBER(BC63),BC63,0)&gt;0,(IF(ISNUMBER(BC63),BC63,0)-IF(ISNUMBER(CH63),CH63,0))/ABS(IF(ISNUMBER(CH63),CH63,0))&gt;=$X$11)),AND($X$8="CHANGE_ABS_GE",ABS(IF(ISNUMBER(BC63),BC63,0)-IF(ISNUMBER(CH63),CH63,0))&gt;=$X$11),AND($X$8="COUNT_LT",IF(ISNUMBER(BC63),BC63,0)&lt;$X$11),AND($X$8="COUNT_LE",IF(ISNUMBER(BC63),BC63,0)&lt;=$X$11),AND($X$8="AND_YES",OR(LOWER(LEFT(BC63&amp;"",2))="да",BC63=1),OR(LOWER(LEFT(CH63&amp;"",2))="да",CH63=1)),AND($X$8="OR_YES",OR(OR(LOWER(LEFT(BC63&amp;"",2))="да",BC63=1),OR(LOWER(LEFT(CH63&amp;"",2))="да",CH63=1)))),$X$14,$X$15))))))))))</f>
        <v/>
      </c>
      <c r="Y63" s="70" t="str">
        <f>IF($A63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63="#FIELD",BD63="",AND(OR($Y$8="CHANGE_PCT_GE",$Y$8="CHANGE_ABS_GE",$Y$8="COUNT_FLAG_RULE",$Y$8="AND_YES",$Y$8="OR_YES"),OR(CI63="#FIELD",CI63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63)))),IF($Y$18="LOW_MU",MAX(Настройки!$B$14,$Y$16),IF($Y$18="NEUTRAL",Настройки!$B$15,IF($Y$18="IGNORE","IGNORE",IF(OR(BD63="#FIELD",CI63="#FIELD"),"Поле не найдено","Недостаточно данных")))),IF($Y$8="SIGMOID_INC",MAX(Настройки!$B$14,$Y$16+($Y$17-$Y$16)/(1+EXP(-$Y$12*(IF(ISNUMBER(BD63),BD63,0)-$Y$11)))),IF($Y$8="SIGMOID_DEC",MAX(Настройки!$B$14,$Y$16+($Y$17-$Y$16)/(1+EXP($Y$12*(IF(ISNUMBER(BD63),BD63,0)-$Y$11)))),IF($Y$8="TOP_PERCENT",IF((COUNTIF(INDEX(Данные!$A$7:$CV$106,0,MATCH($Y$9,Данные!$A$6:$CV$6,0)),"&gt;"&amp;IF(ISNUMBER(BD63),BD63,0))+COUNTIFS(INDEX(Данные!$A$7:$CV$106,0,MATCH($Y$9,Данные!$A$6:$CV$6,0)),IF(ISNUMBER(BD63),BD63,0),Данные!$A$7:$A$106,"&lt;"&amp;$A63)+1)/COUNT(INDEX(Данные!$A$7:$CV$106,0,MATCH($Y$9,Данные!$A$6:$CV$6,0)))&lt;=$Y$11,$Y$14,$Y$15),IF($Y$8="MANUAL_MU",MAX(Настройки!$B$14,MIN(1,IF(ISNUMBER(BD63),BD63,0))),IF($Y$8="COUNT_FLAG_RULE",IF(IF(ISNUMBER(BD63),BD63,0)&lt;=$Y$11,$Y$14,IF(IF(ISNUMBER(BD63),BD63,0)&gt;=$Y$12,$Y$15,IF(OR(LOWER(LEFT(CI63&amp;"",2))="да",CI63=1),$Y$13,$Y$15))),IF(OR(AND($Y$8="YES_NO",OR(LOWER(LEFT(BD63&amp;"",2))="да",BD63=1)),AND($Y$8="THRESHOLD_GE",IF(ISNUMBER(BD63),BD63,0)&gt;=$Y$11),AND($Y$8="THRESHOLD_GT",IF(ISNUMBER(BD63),BD63,0)&gt;$Y$11),AND($Y$8="THRESHOLD_LE",IF(ISNUMBER(BD63),BD63,0)&lt;=$Y$11),AND($Y$8="THRESHOLD_LT",IF(ISNUMBER(BD63),BD63,0)&lt;$Y$11),AND($Y$8="CHANGE_PCT_GE",IF(IF(ISNUMBER(CI63),CI63,0)=0,IF(ISNUMBER(BD63),BD63,0)&gt;0,(IF(ISNUMBER(BD63),BD63,0)-IF(ISNUMBER(CI63),CI63,0))/ABS(IF(ISNUMBER(CI63),CI63,0))&gt;=$Y$11)),AND($Y$8="CHANGE_ABS_GE",ABS(IF(ISNUMBER(BD63),BD63,0)-IF(ISNUMBER(CI63),CI63,0))&gt;=$Y$11),AND($Y$8="COUNT_LT",IF(ISNUMBER(BD63),BD63,0)&lt;$Y$11),AND($Y$8="COUNT_LE",IF(ISNUMBER(BD63),BD63,0)&lt;=$Y$11),AND($Y$8="AND_YES",OR(LOWER(LEFT(BD63&amp;"",2))="да",BD63=1),OR(LOWER(LEFT(CI63&amp;"",2))="да",CI63=1)),AND($Y$8="OR_YES",OR(OR(LOWER(LEFT(BD63&amp;"",2))="да",BD63=1),OR(LOWER(LEFT(CI63&amp;"",2))="да",CI63=1)))),$Y$14,$Y$15))))))))))</f>
        <v/>
      </c>
      <c r="Z63" s="70" t="str">
        <f>IF($A63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63="#FIELD",BE63="",AND(OR($Z$8="CHANGE_PCT_GE",$Z$8="CHANGE_ABS_GE",$Z$8="COUNT_FLAG_RULE",$Z$8="AND_YES",$Z$8="OR_YES"),OR(CJ63="#FIELD",CJ63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63)))),IF($Z$18="LOW_MU",MAX(Настройки!$B$14,$Z$16),IF($Z$18="NEUTRAL",Настройки!$B$15,IF($Z$18="IGNORE","IGNORE",IF(OR(BE63="#FIELD",CJ63="#FIELD"),"Поле не найдено","Недостаточно данных")))),IF($Z$8="SIGMOID_INC",MAX(Настройки!$B$14,$Z$16+($Z$17-$Z$16)/(1+EXP(-$Z$12*(IF(ISNUMBER(BE63),BE63,0)-$Z$11)))),IF($Z$8="SIGMOID_DEC",MAX(Настройки!$B$14,$Z$16+($Z$17-$Z$16)/(1+EXP($Z$12*(IF(ISNUMBER(BE63),BE63,0)-$Z$11)))),IF($Z$8="TOP_PERCENT",IF((COUNTIF(INDEX(Данные!$A$7:$CV$106,0,MATCH($Z$9,Данные!$A$6:$CV$6,0)),"&gt;"&amp;IF(ISNUMBER(BE63),BE63,0))+COUNTIFS(INDEX(Данные!$A$7:$CV$106,0,MATCH($Z$9,Данные!$A$6:$CV$6,0)),IF(ISNUMBER(BE63),BE63,0),Данные!$A$7:$A$106,"&lt;"&amp;$A63)+1)/COUNT(INDEX(Данные!$A$7:$CV$106,0,MATCH($Z$9,Данные!$A$6:$CV$6,0)))&lt;=$Z$11,$Z$14,$Z$15),IF($Z$8="MANUAL_MU",MAX(Настройки!$B$14,MIN(1,IF(ISNUMBER(BE63),BE63,0))),IF($Z$8="COUNT_FLAG_RULE",IF(IF(ISNUMBER(BE63),BE63,0)&lt;=$Z$11,$Z$14,IF(IF(ISNUMBER(BE63),BE63,0)&gt;=$Z$12,$Z$15,IF(OR(LOWER(LEFT(CJ63&amp;"",2))="да",CJ63=1),$Z$13,$Z$15))),IF(OR(AND($Z$8="YES_NO",OR(LOWER(LEFT(BE63&amp;"",2))="да",BE63=1)),AND($Z$8="THRESHOLD_GE",IF(ISNUMBER(BE63),BE63,0)&gt;=$Z$11),AND($Z$8="THRESHOLD_GT",IF(ISNUMBER(BE63),BE63,0)&gt;$Z$11),AND($Z$8="THRESHOLD_LE",IF(ISNUMBER(BE63),BE63,0)&lt;=$Z$11),AND($Z$8="THRESHOLD_LT",IF(ISNUMBER(BE63),BE63,0)&lt;$Z$11),AND($Z$8="CHANGE_PCT_GE",IF(IF(ISNUMBER(CJ63),CJ63,0)=0,IF(ISNUMBER(BE63),BE63,0)&gt;0,(IF(ISNUMBER(BE63),BE63,0)-IF(ISNUMBER(CJ63),CJ63,0))/ABS(IF(ISNUMBER(CJ63),CJ63,0))&gt;=$Z$11)),AND($Z$8="CHANGE_ABS_GE",ABS(IF(ISNUMBER(BE63),BE63,0)-IF(ISNUMBER(CJ63),CJ63,0))&gt;=$Z$11),AND($Z$8="COUNT_LT",IF(ISNUMBER(BE63),BE63,0)&lt;$Z$11),AND($Z$8="COUNT_LE",IF(ISNUMBER(BE63),BE63,0)&lt;=$Z$11),AND($Z$8="AND_YES",OR(LOWER(LEFT(BE63&amp;"",2))="да",BE63=1),OR(LOWER(LEFT(CJ63&amp;"",2))="да",CJ63=1)),AND($Z$8="OR_YES",OR(OR(LOWER(LEFT(BE63&amp;"",2))="да",BE63=1),OR(LOWER(LEFT(CJ63&amp;"",2))="да",CJ63=1)))),$Z$14,$Z$15))))))))))</f>
        <v/>
      </c>
      <c r="AA63" s="70" t="str">
        <f>IF($A63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63="#FIELD",BF63="",AND(OR($AA$8="CHANGE_PCT_GE",$AA$8="CHANGE_ABS_GE",$AA$8="COUNT_FLAG_RULE",$AA$8="AND_YES",$AA$8="OR_YES"),OR(CK63="#FIELD",CK63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63)))),IF($AA$18="LOW_MU",MAX(Настройки!$B$14,$AA$16),IF($AA$18="NEUTRAL",Настройки!$B$15,IF($AA$18="IGNORE","IGNORE",IF(OR(BF63="#FIELD",CK63="#FIELD"),"Поле не найдено","Недостаточно данных")))),IF($AA$8="SIGMOID_INC",MAX(Настройки!$B$14,$AA$16+($AA$17-$AA$16)/(1+EXP(-$AA$12*(IF(ISNUMBER(BF63),BF63,0)-$AA$11)))),IF($AA$8="SIGMOID_DEC",MAX(Настройки!$B$14,$AA$16+($AA$17-$AA$16)/(1+EXP($AA$12*(IF(ISNUMBER(BF63),BF63,0)-$AA$11)))),IF($AA$8="TOP_PERCENT",IF((COUNTIF(INDEX(Данные!$A$7:$CV$106,0,MATCH($AA$9,Данные!$A$6:$CV$6,0)),"&gt;"&amp;IF(ISNUMBER(BF63),BF63,0))+COUNTIFS(INDEX(Данные!$A$7:$CV$106,0,MATCH($AA$9,Данные!$A$6:$CV$6,0)),IF(ISNUMBER(BF63),BF63,0),Данные!$A$7:$A$106,"&lt;"&amp;$A63)+1)/COUNT(INDEX(Данные!$A$7:$CV$106,0,MATCH($AA$9,Данные!$A$6:$CV$6,0)))&lt;=$AA$11,$AA$14,$AA$15),IF($AA$8="MANUAL_MU",MAX(Настройки!$B$14,MIN(1,IF(ISNUMBER(BF63),BF63,0))),IF($AA$8="COUNT_FLAG_RULE",IF(IF(ISNUMBER(BF63),BF63,0)&lt;=$AA$11,$AA$14,IF(IF(ISNUMBER(BF63),BF63,0)&gt;=$AA$12,$AA$15,IF(OR(LOWER(LEFT(CK63&amp;"",2))="да",CK63=1),$AA$13,$AA$15))),IF(OR(AND($AA$8="YES_NO",OR(LOWER(LEFT(BF63&amp;"",2))="да",BF63=1)),AND($AA$8="THRESHOLD_GE",IF(ISNUMBER(BF63),BF63,0)&gt;=$AA$11),AND($AA$8="THRESHOLD_GT",IF(ISNUMBER(BF63),BF63,0)&gt;$AA$11),AND($AA$8="THRESHOLD_LE",IF(ISNUMBER(BF63),BF63,0)&lt;=$AA$11),AND($AA$8="THRESHOLD_LT",IF(ISNUMBER(BF63),BF63,0)&lt;$AA$11),AND($AA$8="CHANGE_PCT_GE",IF(IF(ISNUMBER(CK63),CK63,0)=0,IF(ISNUMBER(BF63),BF63,0)&gt;0,(IF(ISNUMBER(BF63),BF63,0)-IF(ISNUMBER(CK63),CK63,0))/ABS(IF(ISNUMBER(CK63),CK63,0))&gt;=$AA$11)),AND($AA$8="CHANGE_ABS_GE",ABS(IF(ISNUMBER(BF63),BF63,0)-IF(ISNUMBER(CK63),CK63,0))&gt;=$AA$11),AND($AA$8="COUNT_LT",IF(ISNUMBER(BF63),BF63,0)&lt;$AA$11),AND($AA$8="COUNT_LE",IF(ISNUMBER(BF63),BF63,0)&lt;=$AA$11),AND($AA$8="AND_YES",OR(LOWER(LEFT(BF63&amp;"",2))="да",BF63=1),OR(LOWER(LEFT(CK63&amp;"",2))="да",CK63=1)),AND($AA$8="OR_YES",OR(OR(LOWER(LEFT(BF63&amp;"",2))="да",BF63=1),OR(LOWER(LEFT(CK63&amp;"",2))="да",CK63=1)))),$AA$14,$AA$15))))))))))</f>
        <v/>
      </c>
      <c r="AB63" s="70" t="str">
        <f>IF($A63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63="#FIELD",BG63="",AND(OR($AB$8="CHANGE_PCT_GE",$AB$8="CHANGE_ABS_GE",$AB$8="COUNT_FLAG_RULE",$AB$8="AND_YES",$AB$8="OR_YES"),OR(CL63="#FIELD",CL63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63)))),IF($AB$18="LOW_MU",MAX(Настройки!$B$14,$AB$16),IF($AB$18="NEUTRAL",Настройки!$B$15,IF($AB$18="IGNORE","IGNORE",IF(OR(BG63="#FIELD",CL63="#FIELD"),"Поле не найдено","Недостаточно данных")))),IF($AB$8="SIGMOID_INC",MAX(Настройки!$B$14,$AB$16+($AB$17-$AB$16)/(1+EXP(-$AB$12*(IF(ISNUMBER(BG63),BG63,0)-$AB$11)))),IF($AB$8="SIGMOID_DEC",MAX(Настройки!$B$14,$AB$16+($AB$17-$AB$16)/(1+EXP($AB$12*(IF(ISNUMBER(BG63),BG63,0)-$AB$11)))),IF($AB$8="TOP_PERCENT",IF((COUNTIF(INDEX(Данные!$A$7:$CV$106,0,MATCH($AB$9,Данные!$A$6:$CV$6,0)),"&gt;"&amp;IF(ISNUMBER(BG63),BG63,0))+COUNTIFS(INDEX(Данные!$A$7:$CV$106,0,MATCH($AB$9,Данные!$A$6:$CV$6,0)),IF(ISNUMBER(BG63),BG63,0),Данные!$A$7:$A$106,"&lt;"&amp;$A63)+1)/COUNT(INDEX(Данные!$A$7:$CV$106,0,MATCH($AB$9,Данные!$A$6:$CV$6,0)))&lt;=$AB$11,$AB$14,$AB$15),IF($AB$8="MANUAL_MU",MAX(Настройки!$B$14,MIN(1,IF(ISNUMBER(BG63),BG63,0))),IF($AB$8="COUNT_FLAG_RULE",IF(IF(ISNUMBER(BG63),BG63,0)&lt;=$AB$11,$AB$14,IF(IF(ISNUMBER(BG63),BG63,0)&gt;=$AB$12,$AB$15,IF(OR(LOWER(LEFT(CL63&amp;"",2))="да",CL63=1),$AB$13,$AB$15))),IF(OR(AND($AB$8="YES_NO",OR(LOWER(LEFT(BG63&amp;"",2))="да",BG63=1)),AND($AB$8="THRESHOLD_GE",IF(ISNUMBER(BG63),BG63,0)&gt;=$AB$11),AND($AB$8="THRESHOLD_GT",IF(ISNUMBER(BG63),BG63,0)&gt;$AB$11),AND($AB$8="THRESHOLD_LE",IF(ISNUMBER(BG63),BG63,0)&lt;=$AB$11),AND($AB$8="THRESHOLD_LT",IF(ISNUMBER(BG63),BG63,0)&lt;$AB$11),AND($AB$8="CHANGE_PCT_GE",IF(IF(ISNUMBER(CL63),CL63,0)=0,IF(ISNUMBER(BG63),BG63,0)&gt;0,(IF(ISNUMBER(BG63),BG63,0)-IF(ISNUMBER(CL63),CL63,0))/ABS(IF(ISNUMBER(CL63),CL63,0))&gt;=$AB$11)),AND($AB$8="CHANGE_ABS_GE",ABS(IF(ISNUMBER(BG63),BG63,0)-IF(ISNUMBER(CL63),CL63,0))&gt;=$AB$11),AND($AB$8="COUNT_LT",IF(ISNUMBER(BG63),BG63,0)&lt;$AB$11),AND($AB$8="COUNT_LE",IF(ISNUMBER(BG63),BG63,0)&lt;=$AB$11),AND($AB$8="AND_YES",OR(LOWER(LEFT(BG63&amp;"",2))="да",BG63=1),OR(LOWER(LEFT(CL63&amp;"",2))="да",CL63=1)),AND($AB$8="OR_YES",OR(OR(LOWER(LEFT(BG63&amp;"",2))="да",BG63=1),OR(LOWER(LEFT(CL63&amp;"",2))="да",CL63=1)))),$AB$14,$AB$15))))))))))</f>
        <v/>
      </c>
      <c r="AC63" s="70" t="str">
        <f>IF($A63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63="#FIELD",BH63="",AND(OR($AC$8="CHANGE_PCT_GE",$AC$8="CHANGE_ABS_GE",$AC$8="COUNT_FLAG_RULE",$AC$8="AND_YES",$AC$8="OR_YES"),OR(CM63="#FIELD",CM63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63)))),IF($AC$18="LOW_MU",MAX(Настройки!$B$14,$AC$16),IF($AC$18="NEUTRAL",Настройки!$B$15,IF($AC$18="IGNORE","IGNORE",IF(OR(BH63="#FIELD",CM63="#FIELD"),"Поле не найдено","Недостаточно данных")))),IF($AC$8="SIGMOID_INC",MAX(Настройки!$B$14,$AC$16+($AC$17-$AC$16)/(1+EXP(-$AC$12*(IF(ISNUMBER(BH63),BH63,0)-$AC$11)))),IF($AC$8="SIGMOID_DEC",MAX(Настройки!$B$14,$AC$16+($AC$17-$AC$16)/(1+EXP($AC$12*(IF(ISNUMBER(BH63),BH63,0)-$AC$11)))),IF($AC$8="TOP_PERCENT",IF((COUNTIF(INDEX(Данные!$A$7:$CV$106,0,MATCH($AC$9,Данные!$A$6:$CV$6,0)),"&gt;"&amp;IF(ISNUMBER(BH63),BH63,0))+COUNTIFS(INDEX(Данные!$A$7:$CV$106,0,MATCH($AC$9,Данные!$A$6:$CV$6,0)),IF(ISNUMBER(BH63),BH63,0),Данные!$A$7:$A$106,"&lt;"&amp;$A63)+1)/COUNT(INDEX(Данные!$A$7:$CV$106,0,MATCH($AC$9,Данные!$A$6:$CV$6,0)))&lt;=$AC$11,$AC$14,$AC$15),IF($AC$8="MANUAL_MU",MAX(Настройки!$B$14,MIN(1,IF(ISNUMBER(BH63),BH63,0))),IF($AC$8="COUNT_FLAG_RULE",IF(IF(ISNUMBER(BH63),BH63,0)&lt;=$AC$11,$AC$14,IF(IF(ISNUMBER(BH63),BH63,0)&gt;=$AC$12,$AC$15,IF(OR(LOWER(LEFT(CM63&amp;"",2))="да",CM63=1),$AC$13,$AC$15))),IF(OR(AND($AC$8="YES_NO",OR(LOWER(LEFT(BH63&amp;"",2))="да",BH63=1)),AND($AC$8="THRESHOLD_GE",IF(ISNUMBER(BH63),BH63,0)&gt;=$AC$11),AND($AC$8="THRESHOLD_GT",IF(ISNUMBER(BH63),BH63,0)&gt;$AC$11),AND($AC$8="THRESHOLD_LE",IF(ISNUMBER(BH63),BH63,0)&lt;=$AC$11),AND($AC$8="THRESHOLD_LT",IF(ISNUMBER(BH63),BH63,0)&lt;$AC$11),AND($AC$8="CHANGE_PCT_GE",IF(IF(ISNUMBER(CM63),CM63,0)=0,IF(ISNUMBER(BH63),BH63,0)&gt;0,(IF(ISNUMBER(BH63),BH63,0)-IF(ISNUMBER(CM63),CM63,0))/ABS(IF(ISNUMBER(CM63),CM63,0))&gt;=$AC$11)),AND($AC$8="CHANGE_ABS_GE",ABS(IF(ISNUMBER(BH63),BH63,0)-IF(ISNUMBER(CM63),CM63,0))&gt;=$AC$11),AND($AC$8="COUNT_LT",IF(ISNUMBER(BH63),BH63,0)&lt;$AC$11),AND($AC$8="COUNT_LE",IF(ISNUMBER(BH63),BH63,0)&lt;=$AC$11),AND($AC$8="AND_YES",OR(LOWER(LEFT(BH63&amp;"",2))="да",BH63=1),OR(LOWER(LEFT(CM63&amp;"",2))="да",CM63=1)),AND($AC$8="OR_YES",OR(OR(LOWER(LEFT(BH63&amp;"",2))="да",BH63=1),OR(LOWER(LEFT(CM63&amp;"",2))="да",CM63=1)))),$AC$14,$AC$15))))))))))</f>
        <v/>
      </c>
      <c r="AD63" s="70" t="str">
        <f>IF($A63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63="#FIELD",BI63="",AND(OR($AD$8="CHANGE_PCT_GE",$AD$8="CHANGE_ABS_GE",$AD$8="COUNT_FLAG_RULE",$AD$8="AND_YES",$AD$8="OR_YES"),OR(CN63="#FIELD",CN63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63)))),IF($AD$18="LOW_MU",MAX(Настройки!$B$14,$AD$16),IF($AD$18="NEUTRAL",Настройки!$B$15,IF($AD$18="IGNORE","IGNORE",IF(OR(BI63="#FIELD",CN63="#FIELD"),"Поле не найдено","Недостаточно данных")))),IF($AD$8="SIGMOID_INC",MAX(Настройки!$B$14,$AD$16+($AD$17-$AD$16)/(1+EXP(-$AD$12*(IF(ISNUMBER(BI63),BI63,0)-$AD$11)))),IF($AD$8="SIGMOID_DEC",MAX(Настройки!$B$14,$AD$16+($AD$17-$AD$16)/(1+EXP($AD$12*(IF(ISNUMBER(BI63),BI63,0)-$AD$11)))),IF($AD$8="TOP_PERCENT",IF((COUNTIF(INDEX(Данные!$A$7:$CV$106,0,MATCH($AD$9,Данные!$A$6:$CV$6,0)),"&gt;"&amp;IF(ISNUMBER(BI63),BI63,0))+COUNTIFS(INDEX(Данные!$A$7:$CV$106,0,MATCH($AD$9,Данные!$A$6:$CV$6,0)),IF(ISNUMBER(BI63),BI63,0),Данные!$A$7:$A$106,"&lt;"&amp;$A63)+1)/COUNT(INDEX(Данные!$A$7:$CV$106,0,MATCH($AD$9,Данные!$A$6:$CV$6,0)))&lt;=$AD$11,$AD$14,$AD$15),IF($AD$8="MANUAL_MU",MAX(Настройки!$B$14,MIN(1,IF(ISNUMBER(BI63),BI63,0))),IF($AD$8="COUNT_FLAG_RULE",IF(IF(ISNUMBER(BI63),BI63,0)&lt;=$AD$11,$AD$14,IF(IF(ISNUMBER(BI63),BI63,0)&gt;=$AD$12,$AD$15,IF(OR(LOWER(LEFT(CN63&amp;"",2))="да",CN63=1),$AD$13,$AD$15))),IF(OR(AND($AD$8="YES_NO",OR(LOWER(LEFT(BI63&amp;"",2))="да",BI63=1)),AND($AD$8="THRESHOLD_GE",IF(ISNUMBER(BI63),BI63,0)&gt;=$AD$11),AND($AD$8="THRESHOLD_GT",IF(ISNUMBER(BI63),BI63,0)&gt;$AD$11),AND($AD$8="THRESHOLD_LE",IF(ISNUMBER(BI63),BI63,0)&lt;=$AD$11),AND($AD$8="THRESHOLD_LT",IF(ISNUMBER(BI63),BI63,0)&lt;$AD$11),AND($AD$8="CHANGE_PCT_GE",IF(IF(ISNUMBER(CN63),CN63,0)=0,IF(ISNUMBER(BI63),BI63,0)&gt;0,(IF(ISNUMBER(BI63),BI63,0)-IF(ISNUMBER(CN63),CN63,0))/ABS(IF(ISNUMBER(CN63),CN63,0))&gt;=$AD$11)),AND($AD$8="CHANGE_ABS_GE",ABS(IF(ISNUMBER(BI63),BI63,0)-IF(ISNUMBER(CN63),CN63,0))&gt;=$AD$11),AND($AD$8="COUNT_LT",IF(ISNUMBER(BI63),BI63,0)&lt;$AD$11),AND($AD$8="COUNT_LE",IF(ISNUMBER(BI63),BI63,0)&lt;=$AD$11),AND($AD$8="AND_YES",OR(LOWER(LEFT(BI63&amp;"",2))="да",BI63=1),OR(LOWER(LEFT(CN63&amp;"",2))="да",CN63=1)),AND($AD$8="OR_YES",OR(OR(LOWER(LEFT(BI63&amp;"",2))="да",BI63=1),OR(LOWER(LEFT(CN63&amp;"",2))="да",CN63=1)))),$AD$14,$AD$15))))))))))</f>
        <v/>
      </c>
      <c r="AE63" s="71" t="str">
        <f>IF($A63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63="#FIELD",BJ63="",AND(OR($AE$8="CHANGE_PCT_GE",$AE$8="CHANGE_ABS_GE",$AE$8="COUNT_FLAG_RULE",$AE$8="AND_YES",$AE$8="OR_YES"),OR(CO63="#FIELD",CO63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63)))),IF($AE$18="LOW_MU",MAX(Настройки!$B$14,$AE$16),IF($AE$18="NEUTRAL",Настройки!$B$15,IF($AE$18="IGNORE","IGNORE",IF(OR(BJ63="#FIELD",CO63="#FIELD"),"Поле не найдено","Недостаточно данных")))),IF($AE$8="SIGMOID_INC",MAX(Настройки!$B$14,$AE$16+($AE$17-$AE$16)/(1+EXP(-$AE$12*(IF(ISNUMBER(BJ63),BJ63,0)-$AE$11)))),IF($AE$8="SIGMOID_DEC",MAX(Настройки!$B$14,$AE$16+($AE$17-$AE$16)/(1+EXP($AE$12*(IF(ISNUMBER(BJ63),BJ63,0)-$AE$11)))),IF($AE$8="TOP_PERCENT",IF((COUNTIF(INDEX(Данные!$A$7:$CV$106,0,MATCH($AE$9,Данные!$A$6:$CV$6,0)),"&gt;"&amp;IF(ISNUMBER(BJ63),BJ63,0))+COUNTIFS(INDEX(Данные!$A$7:$CV$106,0,MATCH($AE$9,Данные!$A$6:$CV$6,0)),IF(ISNUMBER(BJ63),BJ63,0),Данные!$A$7:$A$106,"&lt;"&amp;$A63)+1)/COUNT(INDEX(Данные!$A$7:$CV$106,0,MATCH($AE$9,Данные!$A$6:$CV$6,0)))&lt;=$AE$11,$AE$14,$AE$15),IF($AE$8="MANUAL_MU",MAX(Настройки!$B$14,MIN(1,IF(ISNUMBER(BJ63),BJ63,0))),IF($AE$8="COUNT_FLAG_RULE",IF(IF(ISNUMBER(BJ63),BJ63,0)&lt;=$AE$11,$AE$14,IF(IF(ISNUMBER(BJ63),BJ63,0)&gt;=$AE$12,$AE$15,IF(OR(LOWER(LEFT(CO63&amp;"",2))="да",CO63=1),$AE$13,$AE$15))),IF(OR(AND($AE$8="YES_NO",OR(LOWER(LEFT(BJ63&amp;"",2))="да",BJ63=1)),AND($AE$8="THRESHOLD_GE",IF(ISNUMBER(BJ63),BJ63,0)&gt;=$AE$11),AND($AE$8="THRESHOLD_GT",IF(ISNUMBER(BJ63),BJ63,0)&gt;$AE$11),AND($AE$8="THRESHOLD_LE",IF(ISNUMBER(BJ63),BJ63,0)&lt;=$AE$11),AND($AE$8="THRESHOLD_LT",IF(ISNUMBER(BJ63),BJ63,0)&lt;$AE$11),AND($AE$8="CHANGE_PCT_GE",IF(IF(ISNUMBER(CO63),CO63,0)=0,IF(ISNUMBER(BJ63),BJ63,0)&gt;0,(IF(ISNUMBER(BJ63),BJ63,0)-IF(ISNUMBER(CO63),CO63,0))/ABS(IF(ISNUMBER(CO63),CO63,0))&gt;=$AE$11)),AND($AE$8="CHANGE_ABS_GE",ABS(IF(ISNUMBER(BJ63),BJ63,0)-IF(ISNUMBER(CO63),CO63,0))&gt;=$AE$11),AND($AE$8="COUNT_LT",IF(ISNUMBER(BJ63),BJ63,0)&lt;$AE$11),AND($AE$8="COUNT_LE",IF(ISNUMBER(BJ63),BJ63,0)&lt;=$AE$11),AND($AE$8="AND_YES",OR(LOWER(LEFT(BJ63&amp;"",2))="да",BJ63=1),OR(LOWER(LEFT(CO63&amp;"",2))="да",CO63=1)),AND($AE$8="OR_YES",OR(OR(LOWER(LEFT(BJ63&amp;"",2))="да",BJ63=1),OR(LOWER(LEFT(CO63&amp;"",2))="да",CO63=1)))),$AE$14,$AE$15))))))))))</f>
        <v/>
      </c>
      <c r="AF63" s="75"/>
      <c r="AG63" s="76" t="str">
        <f>IF($A63="","",IF($B$4&lt;&gt;"Да","",IF($B$9="","",IF(COUNTIF(Данные!$A$6:$CV$6,$B$9)=0,"#FIELD",INDEX(Данные!$A$7:$CV$106,ROW()-19,MATCH($B$9,Данные!$A$6:$CV$6,0))))))</f>
        <v/>
      </c>
      <c r="AH63" s="76" t="str">
        <f>IF($A63="","",IF($C$4&lt;&gt;"Да","",IF($C$9="","",IF(COUNTIF(Данные!$A$6:$CV$6,$C$9)=0,"#FIELD",INDEX(Данные!$A$7:$CV$106,ROW()-19,MATCH($C$9,Данные!$A$6:$CV$6,0))))))</f>
        <v/>
      </c>
      <c r="AI63" s="76" t="str">
        <f>IF($A63="","",IF($D$4&lt;&gt;"Да","",IF($D$9="","",IF(COUNTIF(Данные!$A$6:$CV$6,$D$9)=0,"#FIELD",INDEX(Данные!$A$7:$CV$106,ROW()-19,MATCH($D$9,Данные!$A$6:$CV$6,0))))))</f>
        <v/>
      </c>
      <c r="AJ63" s="76" t="str">
        <f>IF($A63="","",IF($E$4&lt;&gt;"Да","",IF($E$9="","",IF(COUNTIF(Данные!$A$6:$CV$6,$E$9)=0,"#FIELD",INDEX(Данные!$A$7:$CV$106,ROW()-19,MATCH($E$9,Данные!$A$6:$CV$6,0))))))</f>
        <v/>
      </c>
      <c r="AK63" s="76" t="str">
        <f>IF($A63="","",IF($F$4&lt;&gt;"Да","",IF($F$9="","",IF(COUNTIF(Данные!$A$6:$CV$6,$F$9)=0,"#FIELD",INDEX(Данные!$A$7:$CV$106,ROW()-19,MATCH($F$9,Данные!$A$6:$CV$6,0))))))</f>
        <v/>
      </c>
      <c r="AL63" s="76" t="str">
        <f>IF($A63="","",IF($G$4&lt;&gt;"Да","",IF($G$9="","",IF(COUNTIF(Данные!$A$6:$CV$6,$G$9)=0,"#FIELD",INDEX(Данные!$A$7:$CV$106,ROW()-19,MATCH($G$9,Данные!$A$6:$CV$6,0))))))</f>
        <v/>
      </c>
      <c r="AM63" s="76" t="str">
        <f>IF($A63="","",IF($H$4&lt;&gt;"Да","",IF($H$9="","",IF(COUNTIF(Данные!$A$6:$CV$6,$H$9)=0,"#FIELD",INDEX(Данные!$A$7:$CV$106,ROW()-19,MATCH($H$9,Данные!$A$6:$CV$6,0))))))</f>
        <v/>
      </c>
      <c r="AN63" s="76" t="str">
        <f>IF($A63="","",IF($I$4&lt;&gt;"Да","",IF($I$9="","",IF(COUNTIF(Данные!$A$6:$CV$6,$I$9)=0,"#FIELD",INDEX(Данные!$A$7:$CV$106,ROW()-19,MATCH($I$9,Данные!$A$6:$CV$6,0))))))</f>
        <v/>
      </c>
      <c r="AO63" s="76" t="str">
        <f>IF($A63="","",IF($J$4&lt;&gt;"Да","",IF($J$9="","",IF(COUNTIF(Данные!$A$6:$CV$6,$J$9)=0,"#FIELD",INDEX(Данные!$A$7:$CV$106,ROW()-19,MATCH($J$9,Данные!$A$6:$CV$6,0))))))</f>
        <v/>
      </c>
      <c r="AP63" s="76" t="str">
        <f>IF($A63="","",IF($K$4&lt;&gt;"Да","",IF($K$9="","",IF(COUNTIF(Данные!$A$6:$CV$6,$K$9)=0,"#FIELD",INDEX(Данные!$A$7:$CV$106,ROW()-19,MATCH($K$9,Данные!$A$6:$CV$6,0))))))</f>
        <v/>
      </c>
      <c r="AQ63" s="76" t="str">
        <f>IF($A63="","",IF($L$4&lt;&gt;"Да","",IF($L$9="","",IF(COUNTIF(Данные!$A$6:$CV$6,$L$9)=0,"#FIELD",INDEX(Данные!$A$7:$CV$106,ROW()-19,MATCH($L$9,Данные!$A$6:$CV$6,0))))))</f>
        <v/>
      </c>
      <c r="AR63" s="76" t="str">
        <f>IF($A63="","",IF($M$4&lt;&gt;"Да","",IF($M$9="","",IF(COUNTIF(Данные!$A$6:$CV$6,$M$9)=0,"#FIELD",INDEX(Данные!$A$7:$CV$106,ROW()-19,MATCH($M$9,Данные!$A$6:$CV$6,0))))))</f>
        <v/>
      </c>
      <c r="AS63" s="76" t="str">
        <f>IF($A63="","",IF($N$4&lt;&gt;"Да","",IF($N$9="","",IF(COUNTIF(Данные!$A$6:$CV$6,$N$9)=0,"#FIELD",INDEX(Данные!$A$7:$CV$106,ROW()-19,MATCH($N$9,Данные!$A$6:$CV$6,0))))))</f>
        <v/>
      </c>
      <c r="AT63" s="76" t="str">
        <f>IF($A63="","",IF($O$4&lt;&gt;"Да","",IF($O$9="","",IF(COUNTIF(Данные!$A$6:$CV$6,$O$9)=0,"#FIELD",INDEX(Данные!$A$7:$CV$106,ROW()-19,MATCH($O$9,Данные!$A$6:$CV$6,0))))))</f>
        <v/>
      </c>
      <c r="AU63" s="76" t="str">
        <f>IF($A63="","",IF($P$4&lt;&gt;"Да","",IF($P$9="","",IF(COUNTIF(Данные!$A$6:$CV$6,$P$9)=0,"#FIELD",INDEX(Данные!$A$7:$CV$106,ROW()-19,MATCH($P$9,Данные!$A$6:$CV$6,0))))))</f>
        <v/>
      </c>
      <c r="AV63" s="76" t="str">
        <f>IF($A63="","",IF($Q$4&lt;&gt;"Да","",IF($Q$9="","",IF(COUNTIF(Данные!$A$6:$CV$6,$Q$9)=0,"#FIELD",INDEX(Данные!$A$7:$CV$106,ROW()-19,MATCH($Q$9,Данные!$A$6:$CV$6,0))))))</f>
        <v/>
      </c>
      <c r="AW63" s="76" t="str">
        <f>IF($A63="","",IF($R$4&lt;&gt;"Да","",IF($R$9="","",IF(COUNTIF(Данные!$A$6:$CV$6,$R$9)=0,"#FIELD",INDEX(Данные!$A$7:$CV$106,ROW()-19,MATCH($R$9,Данные!$A$6:$CV$6,0))))))</f>
        <v/>
      </c>
      <c r="AX63" s="76" t="str">
        <f>IF($A63="","",IF($S$4&lt;&gt;"Да","",IF($S$9="","",IF(COUNTIF(Данные!$A$6:$CV$6,$S$9)=0,"#FIELD",INDEX(Данные!$A$7:$CV$106,ROW()-19,MATCH($S$9,Данные!$A$6:$CV$6,0))))))</f>
        <v/>
      </c>
      <c r="AY63" s="76" t="str">
        <f>IF($A63="","",IF($T$4&lt;&gt;"Да","",IF($T$9="","",IF(COUNTIF(Данные!$A$6:$CV$6,$T$9)=0,"#FIELD",INDEX(Данные!$A$7:$CV$106,ROW()-19,MATCH($T$9,Данные!$A$6:$CV$6,0))))))</f>
        <v/>
      </c>
      <c r="AZ63" s="76" t="str">
        <f>IF($A63="","",IF($U$4&lt;&gt;"Да","",IF($U$9="","",IF(COUNTIF(Данные!$A$6:$CV$6,$U$9)=0,"#FIELD",INDEX(Данные!$A$7:$CV$106,ROW()-19,MATCH($U$9,Данные!$A$6:$CV$6,0))))))</f>
        <v/>
      </c>
      <c r="BA63" s="76" t="str">
        <f>IF($A63="","",IF($V$4&lt;&gt;"Да","",IF($V$9="","",IF(COUNTIF(Данные!$A$6:$CV$6,$V$9)=0,"#FIELD",INDEX(Данные!$A$7:$CV$106,ROW()-19,MATCH($V$9,Данные!$A$6:$CV$6,0))))))</f>
        <v/>
      </c>
      <c r="BB63" s="76" t="str">
        <f>IF($A63="","",IF($W$4&lt;&gt;"Да","",IF($W$9="","",IF(COUNTIF(Данные!$A$6:$CV$6,$W$9)=0,"#FIELD",INDEX(Данные!$A$7:$CV$106,ROW()-19,MATCH($W$9,Данные!$A$6:$CV$6,0))))))</f>
        <v/>
      </c>
      <c r="BC63" s="76" t="str">
        <f>IF($A63="","",IF($X$4&lt;&gt;"Да","",IF($X$9="","",IF(COUNTIF(Данные!$A$6:$CV$6,$X$9)=0,"#FIELD",INDEX(Данные!$A$7:$CV$106,ROW()-19,MATCH($X$9,Данные!$A$6:$CV$6,0))))))</f>
        <v/>
      </c>
      <c r="BD63" s="76" t="str">
        <f>IF($A63="","",IF($Y$4&lt;&gt;"Да","",IF($Y$9="","",IF(COUNTIF(Данные!$A$6:$CV$6,$Y$9)=0,"#FIELD",INDEX(Данные!$A$7:$CV$106,ROW()-19,MATCH($Y$9,Данные!$A$6:$CV$6,0))))))</f>
        <v/>
      </c>
      <c r="BE63" s="76" t="str">
        <f>IF($A63="","",IF($Z$4&lt;&gt;"Да","",IF($Z$9="","",IF(COUNTIF(Данные!$A$6:$CV$6,$Z$9)=0,"#FIELD",INDEX(Данные!$A$7:$CV$106,ROW()-19,MATCH($Z$9,Данные!$A$6:$CV$6,0))))))</f>
        <v/>
      </c>
      <c r="BF63" s="76" t="str">
        <f>IF($A63="","",IF($AA$4&lt;&gt;"Да","",IF($AA$9="","",IF(COUNTIF(Данные!$A$6:$CV$6,$AA$9)=0,"#FIELD",INDEX(Данные!$A$7:$CV$106,ROW()-19,MATCH($AA$9,Данные!$A$6:$CV$6,0))))))</f>
        <v/>
      </c>
      <c r="BG63" s="76" t="str">
        <f>IF($A63="","",IF($AB$4&lt;&gt;"Да","",IF($AB$9="","",IF(COUNTIF(Данные!$A$6:$CV$6,$AB$9)=0,"#FIELD",INDEX(Данные!$A$7:$CV$106,ROW()-19,MATCH($AB$9,Данные!$A$6:$CV$6,0))))))</f>
        <v/>
      </c>
      <c r="BH63" s="76" t="str">
        <f>IF($A63="","",IF($AC$4&lt;&gt;"Да","",IF($AC$9="","",IF(COUNTIF(Данные!$A$6:$CV$6,$AC$9)=0,"#FIELD",INDEX(Данные!$A$7:$CV$106,ROW()-19,MATCH($AC$9,Данные!$A$6:$CV$6,0))))))</f>
        <v/>
      </c>
      <c r="BI63" s="76" t="str">
        <f>IF($A63="","",IF($AD$4&lt;&gt;"Да","",IF($AD$9="","",IF(COUNTIF(Данные!$A$6:$CV$6,$AD$9)=0,"#FIELD",INDEX(Данные!$A$7:$CV$106,ROW()-19,MATCH($AD$9,Данные!$A$6:$CV$6,0))))))</f>
        <v/>
      </c>
      <c r="BJ63" s="76" t="str">
        <f>IF($A63="","",IF($AE$4&lt;&gt;"Да","",IF($AE$9="","",IF(COUNTIF(Данные!$A$6:$CV$6,$AE$9)=0,"#FIELD",INDEX(Данные!$A$7:$CV$106,ROW()-19,MATCH($AE$9,Данные!$A$6:$CV$6,0))))))</f>
        <v/>
      </c>
      <c r="BK63" s="76"/>
      <c r="BL63" s="76" t="str">
        <f>IF($A63="","",IF($B$4&lt;&gt;"Да","",IF($B$10="","",IF(COUNTIF(Данные!$A$6:$CV$6,$B$10)=0,"#FIELD",INDEX(Данные!$A$7:$CV$106,ROW()-19,MATCH($B$10,Данные!$A$6:$CV$6,0))))))</f>
        <v/>
      </c>
      <c r="BM63" s="76" t="str">
        <f>IF($A63="","",IF($C$4&lt;&gt;"Да","",IF($C$10="","",IF(COUNTIF(Данные!$A$6:$CV$6,$C$10)=0,"#FIELD",INDEX(Данные!$A$7:$CV$106,ROW()-19,MATCH($C$10,Данные!$A$6:$CV$6,0))))))</f>
        <v/>
      </c>
      <c r="BN63" s="76" t="str">
        <f>IF($A63="","",IF($D$4&lt;&gt;"Да","",IF($D$10="","",IF(COUNTIF(Данные!$A$6:$CV$6,$D$10)=0,"#FIELD",INDEX(Данные!$A$7:$CV$106,ROW()-19,MATCH($D$10,Данные!$A$6:$CV$6,0))))))</f>
        <v/>
      </c>
      <c r="BO63" s="76" t="str">
        <f>IF($A63="","",IF($E$4&lt;&gt;"Да","",IF($E$10="","",IF(COUNTIF(Данные!$A$6:$CV$6,$E$10)=0,"#FIELD",INDEX(Данные!$A$7:$CV$106,ROW()-19,MATCH($E$10,Данные!$A$6:$CV$6,0))))))</f>
        <v/>
      </c>
      <c r="BP63" s="76" t="str">
        <f>IF($A63="","",IF($F$4&lt;&gt;"Да","",IF($F$10="","",IF(COUNTIF(Данные!$A$6:$CV$6,$F$10)=0,"#FIELD",INDEX(Данные!$A$7:$CV$106,ROW()-19,MATCH($F$10,Данные!$A$6:$CV$6,0))))))</f>
        <v/>
      </c>
      <c r="BQ63" s="76" t="str">
        <f>IF($A63="","",IF($G$4&lt;&gt;"Да","",IF($G$10="","",IF(COUNTIF(Данные!$A$6:$CV$6,$G$10)=0,"#FIELD",INDEX(Данные!$A$7:$CV$106,ROW()-19,MATCH($G$10,Данные!$A$6:$CV$6,0))))))</f>
        <v/>
      </c>
      <c r="BR63" s="76" t="str">
        <f>IF($A63="","",IF($H$4&lt;&gt;"Да","",IF($H$10="","",IF(COUNTIF(Данные!$A$6:$CV$6,$H$10)=0,"#FIELD",INDEX(Данные!$A$7:$CV$106,ROW()-19,MATCH($H$10,Данные!$A$6:$CV$6,0))))))</f>
        <v/>
      </c>
      <c r="BS63" s="76" t="str">
        <f>IF($A63="","",IF($I$4&lt;&gt;"Да","",IF($I$10="","",IF(COUNTIF(Данные!$A$6:$CV$6,$I$10)=0,"#FIELD",INDEX(Данные!$A$7:$CV$106,ROW()-19,MATCH($I$10,Данные!$A$6:$CV$6,0))))))</f>
        <v/>
      </c>
      <c r="BT63" s="76" t="str">
        <f>IF($A63="","",IF($J$4&lt;&gt;"Да","",IF($J$10="","",IF(COUNTIF(Данные!$A$6:$CV$6,$J$10)=0,"#FIELD",INDEX(Данные!$A$7:$CV$106,ROW()-19,MATCH($J$10,Данные!$A$6:$CV$6,0))))))</f>
        <v/>
      </c>
      <c r="BU63" s="76" t="str">
        <f>IF($A63="","",IF($K$4&lt;&gt;"Да","",IF($K$10="","",IF(COUNTIF(Данные!$A$6:$CV$6,$K$10)=0,"#FIELD",INDEX(Данные!$A$7:$CV$106,ROW()-19,MATCH($K$10,Данные!$A$6:$CV$6,0))))))</f>
        <v/>
      </c>
      <c r="BV63" s="76" t="str">
        <f>IF($A63="","",IF($L$4&lt;&gt;"Да","",IF($L$10="","",IF(COUNTIF(Данные!$A$6:$CV$6,$L$10)=0,"#FIELD",INDEX(Данные!$A$7:$CV$106,ROW()-19,MATCH($L$10,Данные!$A$6:$CV$6,0))))))</f>
        <v/>
      </c>
      <c r="BW63" s="76" t="str">
        <f>IF($A63="","",IF($M$4&lt;&gt;"Да","",IF($M$10="","",IF(COUNTIF(Данные!$A$6:$CV$6,$M$10)=0,"#FIELD",INDEX(Данные!$A$7:$CV$106,ROW()-19,MATCH($M$10,Данные!$A$6:$CV$6,0))))))</f>
        <v/>
      </c>
      <c r="BX63" s="76" t="str">
        <f>IF($A63="","",IF($N$4&lt;&gt;"Да","",IF($N$10="","",IF(COUNTIF(Данные!$A$6:$CV$6,$N$10)=0,"#FIELD",INDEX(Данные!$A$7:$CV$106,ROW()-19,MATCH($N$10,Данные!$A$6:$CV$6,0))))))</f>
        <v/>
      </c>
      <c r="BY63" s="76" t="str">
        <f>IF($A63="","",IF($O$4&lt;&gt;"Да","",IF($O$10="","",IF(COUNTIF(Данные!$A$6:$CV$6,$O$10)=0,"#FIELD",INDEX(Данные!$A$7:$CV$106,ROW()-19,MATCH($O$10,Данные!$A$6:$CV$6,0))))))</f>
        <v/>
      </c>
      <c r="BZ63" s="76" t="str">
        <f>IF($A63="","",IF($P$4&lt;&gt;"Да","",IF($P$10="","",IF(COUNTIF(Данные!$A$6:$CV$6,$P$10)=0,"#FIELD",INDEX(Данные!$A$7:$CV$106,ROW()-19,MATCH($P$10,Данные!$A$6:$CV$6,0))))))</f>
        <v/>
      </c>
      <c r="CA63" s="76" t="str">
        <f>IF($A63="","",IF($Q$4&lt;&gt;"Да","",IF($Q$10="","",IF(COUNTIF(Данные!$A$6:$CV$6,$Q$10)=0,"#FIELD",INDEX(Данные!$A$7:$CV$106,ROW()-19,MATCH($Q$10,Данные!$A$6:$CV$6,0))))))</f>
        <v/>
      </c>
      <c r="CB63" s="76" t="str">
        <f>IF($A63="","",IF($R$4&lt;&gt;"Да","",IF($R$10="","",IF(COUNTIF(Данные!$A$6:$CV$6,$R$10)=0,"#FIELD",INDEX(Данные!$A$7:$CV$106,ROW()-19,MATCH($R$10,Данные!$A$6:$CV$6,0))))))</f>
        <v/>
      </c>
      <c r="CC63" s="76" t="str">
        <f>IF($A63="","",IF($S$4&lt;&gt;"Да","",IF($S$10="","",IF(COUNTIF(Данные!$A$6:$CV$6,$S$10)=0,"#FIELD",INDEX(Данные!$A$7:$CV$106,ROW()-19,MATCH($S$10,Данные!$A$6:$CV$6,0))))))</f>
        <v/>
      </c>
      <c r="CD63" s="76" t="str">
        <f>IF($A63="","",IF($T$4&lt;&gt;"Да","",IF($T$10="","",IF(COUNTIF(Данные!$A$6:$CV$6,$T$10)=0,"#FIELD",INDEX(Данные!$A$7:$CV$106,ROW()-19,MATCH($T$10,Данные!$A$6:$CV$6,0))))))</f>
        <v/>
      </c>
      <c r="CE63" s="76" t="str">
        <f>IF($A63="","",IF($U$4&lt;&gt;"Да","",IF($U$10="","",IF(COUNTIF(Данные!$A$6:$CV$6,$U$10)=0,"#FIELD",INDEX(Данные!$A$7:$CV$106,ROW()-19,MATCH($U$10,Данные!$A$6:$CV$6,0))))))</f>
        <v/>
      </c>
      <c r="CF63" s="76" t="str">
        <f>IF($A63="","",IF($V$4&lt;&gt;"Да","",IF($V$10="","",IF(COUNTIF(Данные!$A$6:$CV$6,$V$10)=0,"#FIELD",INDEX(Данные!$A$7:$CV$106,ROW()-19,MATCH($V$10,Данные!$A$6:$CV$6,0))))))</f>
        <v/>
      </c>
      <c r="CG63" s="76" t="str">
        <f>IF($A63="","",IF($W$4&lt;&gt;"Да","",IF($W$10="","",IF(COUNTIF(Данные!$A$6:$CV$6,$W$10)=0,"#FIELD",INDEX(Данные!$A$7:$CV$106,ROW()-19,MATCH($W$10,Данные!$A$6:$CV$6,0))))))</f>
        <v/>
      </c>
      <c r="CH63" s="76" t="str">
        <f>IF($A63="","",IF($X$4&lt;&gt;"Да","",IF($X$10="","",IF(COUNTIF(Данные!$A$6:$CV$6,$X$10)=0,"#FIELD",INDEX(Данные!$A$7:$CV$106,ROW()-19,MATCH($X$10,Данные!$A$6:$CV$6,0))))))</f>
        <v/>
      </c>
      <c r="CI63" s="76" t="str">
        <f>IF($A63="","",IF($Y$4&lt;&gt;"Да","",IF($Y$10="","",IF(COUNTIF(Данные!$A$6:$CV$6,$Y$10)=0,"#FIELD",INDEX(Данные!$A$7:$CV$106,ROW()-19,MATCH($Y$10,Данные!$A$6:$CV$6,0))))))</f>
        <v/>
      </c>
      <c r="CJ63" s="76" t="str">
        <f>IF($A63="","",IF($Z$4&lt;&gt;"Да","",IF($Z$10="","",IF(COUNTIF(Данные!$A$6:$CV$6,$Z$10)=0,"#FIELD",INDEX(Данные!$A$7:$CV$106,ROW()-19,MATCH($Z$10,Данные!$A$6:$CV$6,0))))))</f>
        <v/>
      </c>
      <c r="CK63" s="76" t="str">
        <f>IF($A63="","",IF($AA$4&lt;&gt;"Да","",IF($AA$10="","",IF(COUNTIF(Данные!$A$6:$CV$6,$AA$10)=0,"#FIELD",INDEX(Данные!$A$7:$CV$106,ROW()-19,MATCH($AA$10,Данные!$A$6:$CV$6,0))))))</f>
        <v/>
      </c>
      <c r="CL63" s="76" t="str">
        <f>IF($A63="","",IF($AB$4&lt;&gt;"Да","",IF($AB$10="","",IF(COUNTIF(Данные!$A$6:$CV$6,$AB$10)=0,"#FIELD",INDEX(Данные!$A$7:$CV$106,ROW()-19,MATCH($AB$10,Данные!$A$6:$CV$6,0))))))</f>
        <v/>
      </c>
      <c r="CM63" s="76" t="str">
        <f>IF($A63="","",IF($AC$4&lt;&gt;"Да","",IF($AC$10="","",IF(COUNTIF(Данные!$A$6:$CV$6,$AC$10)=0,"#FIELD",INDEX(Данные!$A$7:$CV$106,ROW()-19,MATCH($AC$10,Данные!$A$6:$CV$6,0))))))</f>
        <v/>
      </c>
      <c r="CN63" s="76" t="str">
        <f>IF($A63="","",IF($AD$4&lt;&gt;"Да","",IF($AD$10="","",IF(COUNTIF(Данные!$A$6:$CV$6,$AD$10)=0,"#FIELD",INDEX(Данные!$A$7:$CV$106,ROW()-19,MATCH($AD$10,Данные!$A$6:$CV$6,0))))))</f>
        <v/>
      </c>
      <c r="CO63" s="77" t="str">
        <f>IF($A63="","",IF($AE$4&lt;&gt;"Да","",IF($AE$10="","",IF(COUNTIF(Данные!$A$6:$CV$6,$AE$10)=0,"#FIELD",INDEX(Данные!$A$7:$CV$106,ROW()-19,MATCH($AE$10,Данные!$A$6:$CV$6,0))))))</f>
        <v/>
      </c>
    </row>
    <row r="64" spans="1:93">
      <c r="A64" s="24" t="str">
        <f>IF(Данные!A51="","",Данные!A51)</f>
        <v/>
      </c>
      <c r="B64" s="19" t="str">
        <f>IF($A64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64="#FIELD",AG64="",AND(OR($B$8="CHANGE_PCT_GE",$B$8="CHANGE_ABS_GE",$B$8="COUNT_FLAG_RULE",$B$8="AND_YES",$B$8="OR_YES"),OR(BL64="#FIELD",BL64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64)))),IF($B$18="LOW_MU",MAX(Настройки!$B$14,$B$16),IF($B$18="NEUTRAL",Настройки!$B$15,IF($B$18="IGNORE","IGNORE",IF(OR(AG64="#FIELD",BL64="#FIELD"),"Поле не найдено","Недостаточно данных")))),IF($B$8="SIGMOID_INC",MAX(Настройки!$B$14,$B$16+($B$17-$B$16)/(1+EXP(-$B$12*(IF(ISNUMBER(AG64),AG64,0)-$B$11)))),IF($B$8="SIGMOID_DEC",MAX(Настройки!$B$14,$B$16+($B$17-$B$16)/(1+EXP($B$12*(IF(ISNUMBER(AG64),AG64,0)-$B$11)))),IF($B$8="TOP_PERCENT",IF((COUNTIF(INDEX(Данные!$A$7:$CV$106,0,MATCH($B$9,Данные!$A$6:$CV$6,0)),"&gt;"&amp;IF(ISNUMBER(AG64),AG64,0))+COUNTIFS(INDEX(Данные!$A$7:$CV$106,0,MATCH($B$9,Данные!$A$6:$CV$6,0)),IF(ISNUMBER(AG64),AG64,0),Данные!$A$7:$A$106,"&lt;"&amp;$A64)+1)/COUNT(INDEX(Данные!$A$7:$CV$106,0,MATCH($B$9,Данные!$A$6:$CV$6,0)))&lt;=$B$11,$B$14,$B$15),IF($B$8="MANUAL_MU",MAX(Настройки!$B$14,MIN(1,IF(ISNUMBER(AG64),AG64,0))),IF($B$8="COUNT_FLAG_RULE",IF(IF(ISNUMBER(AG64),AG64,0)&lt;=$B$11,$B$14,IF(IF(ISNUMBER(AG64),AG64,0)&gt;=$B$12,$B$15,IF(OR(LOWER(LEFT(BL64&amp;"",2))="да",BL64=1),$B$13,$B$15))),IF(OR(AND($B$8="YES_NO",OR(LOWER(LEFT(AG64&amp;"",2))="да",AG64=1)),AND($B$8="THRESHOLD_GE",IF(ISNUMBER(AG64),AG64,0)&gt;=$B$11),AND($B$8="THRESHOLD_GT",IF(ISNUMBER(AG64),AG64,0)&gt;$B$11),AND($B$8="THRESHOLD_LE",IF(ISNUMBER(AG64),AG64,0)&lt;=$B$11),AND($B$8="THRESHOLD_LT",IF(ISNUMBER(AG64),AG64,0)&lt;$B$11),AND($B$8="CHANGE_PCT_GE",IF(IF(ISNUMBER(BL64),BL64,0)=0,IF(ISNUMBER(AG64),AG64,0)&gt;0,(IF(ISNUMBER(AG64),AG64,0)-IF(ISNUMBER(BL64),BL64,0))/ABS(IF(ISNUMBER(BL64),BL64,0))&gt;=$B$11)),AND($B$8="CHANGE_ABS_GE",ABS(IF(ISNUMBER(AG64),AG64,0)-IF(ISNUMBER(BL64),BL64,0))&gt;=$B$11),AND($B$8="COUNT_LT",IF(ISNUMBER(AG64),AG64,0)&lt;$B$11),AND($B$8="COUNT_LE",IF(ISNUMBER(AG64),AG64,0)&lt;=$B$11),AND($B$8="AND_YES",OR(LOWER(LEFT(AG64&amp;"",2))="да",AG64=1),OR(LOWER(LEFT(BL64&amp;"",2))="да",BL64=1)),AND($B$8="OR_YES",OR(OR(LOWER(LEFT(AG64&amp;"",2))="да",AG64=1),OR(LOWER(LEFT(BL64&amp;"",2))="да",BL64=1)))),$B$14,$B$15))))))))))</f>
        <v/>
      </c>
      <c r="C64" s="19" t="str">
        <f>IF($A64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64="#FIELD",AH64="",AND(OR($C$8="CHANGE_PCT_GE",$C$8="CHANGE_ABS_GE",$C$8="COUNT_FLAG_RULE",$C$8="AND_YES",$C$8="OR_YES"),OR(BM64="#FIELD",BM64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64)))),IF($C$18="LOW_MU",MAX(Настройки!$B$14,$C$16),IF($C$18="NEUTRAL",Настройки!$B$15,IF($C$18="IGNORE","IGNORE",IF(OR(AH64="#FIELD",BM64="#FIELD"),"Поле не найдено","Недостаточно данных")))),IF($C$8="SIGMOID_INC",MAX(Настройки!$B$14,$C$16+($C$17-$C$16)/(1+EXP(-$C$12*(IF(ISNUMBER(AH64),AH64,0)-$C$11)))),IF($C$8="SIGMOID_DEC",MAX(Настройки!$B$14,$C$16+($C$17-$C$16)/(1+EXP($C$12*(IF(ISNUMBER(AH64),AH64,0)-$C$11)))),IF($C$8="TOP_PERCENT",IF((COUNTIF(INDEX(Данные!$A$7:$CV$106,0,MATCH($C$9,Данные!$A$6:$CV$6,0)),"&gt;"&amp;IF(ISNUMBER(AH64),AH64,0))+COUNTIFS(INDEX(Данные!$A$7:$CV$106,0,MATCH($C$9,Данные!$A$6:$CV$6,0)),IF(ISNUMBER(AH64),AH64,0),Данные!$A$7:$A$106,"&lt;"&amp;$A64)+1)/COUNT(INDEX(Данные!$A$7:$CV$106,0,MATCH($C$9,Данные!$A$6:$CV$6,0)))&lt;=$C$11,$C$14,$C$15),IF($C$8="MANUAL_MU",MAX(Настройки!$B$14,MIN(1,IF(ISNUMBER(AH64),AH64,0))),IF($C$8="COUNT_FLAG_RULE",IF(IF(ISNUMBER(AH64),AH64,0)&lt;=$C$11,$C$14,IF(IF(ISNUMBER(AH64),AH64,0)&gt;=$C$12,$C$15,IF(OR(LOWER(LEFT(BM64&amp;"",2))="да",BM64=1),$C$13,$C$15))),IF(OR(AND($C$8="YES_NO",OR(LOWER(LEFT(AH64&amp;"",2))="да",AH64=1)),AND($C$8="THRESHOLD_GE",IF(ISNUMBER(AH64),AH64,0)&gt;=$C$11),AND($C$8="THRESHOLD_GT",IF(ISNUMBER(AH64),AH64,0)&gt;$C$11),AND($C$8="THRESHOLD_LE",IF(ISNUMBER(AH64),AH64,0)&lt;=$C$11),AND($C$8="THRESHOLD_LT",IF(ISNUMBER(AH64),AH64,0)&lt;$C$11),AND($C$8="CHANGE_PCT_GE",IF(IF(ISNUMBER(BM64),BM64,0)=0,IF(ISNUMBER(AH64),AH64,0)&gt;0,(IF(ISNUMBER(AH64),AH64,0)-IF(ISNUMBER(BM64),BM64,0))/ABS(IF(ISNUMBER(BM64),BM64,0))&gt;=$C$11)),AND($C$8="CHANGE_ABS_GE",ABS(IF(ISNUMBER(AH64),AH64,0)-IF(ISNUMBER(BM64),BM64,0))&gt;=$C$11),AND($C$8="COUNT_LT",IF(ISNUMBER(AH64),AH64,0)&lt;$C$11),AND($C$8="COUNT_LE",IF(ISNUMBER(AH64),AH64,0)&lt;=$C$11),AND($C$8="AND_YES",OR(LOWER(LEFT(AH64&amp;"",2))="да",AH64=1),OR(LOWER(LEFT(BM64&amp;"",2))="да",BM64=1)),AND($C$8="OR_YES",OR(OR(LOWER(LEFT(AH64&amp;"",2))="да",AH64=1),OR(LOWER(LEFT(BM64&amp;"",2))="да",BM64=1)))),$C$14,$C$15))))))))))</f>
        <v/>
      </c>
      <c r="D64" s="19" t="str">
        <f>IF($A64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64="#FIELD",AI64="",AND(OR($D$8="CHANGE_PCT_GE",$D$8="CHANGE_ABS_GE",$D$8="COUNT_FLAG_RULE",$D$8="AND_YES",$D$8="OR_YES"),OR(BN64="#FIELD",BN64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64)))),IF($D$18="LOW_MU",MAX(Настройки!$B$14,$D$16),IF($D$18="NEUTRAL",Настройки!$B$15,IF($D$18="IGNORE","IGNORE",IF(OR(AI64="#FIELD",BN64="#FIELD"),"Поле не найдено","Недостаточно данных")))),IF($D$8="SIGMOID_INC",MAX(Настройки!$B$14,$D$16+($D$17-$D$16)/(1+EXP(-$D$12*(IF(ISNUMBER(AI64),AI64,0)-$D$11)))),IF($D$8="SIGMOID_DEC",MAX(Настройки!$B$14,$D$16+($D$17-$D$16)/(1+EXP($D$12*(IF(ISNUMBER(AI64),AI64,0)-$D$11)))),IF($D$8="TOP_PERCENT",IF((COUNTIF(INDEX(Данные!$A$7:$CV$106,0,MATCH($D$9,Данные!$A$6:$CV$6,0)),"&gt;"&amp;IF(ISNUMBER(AI64),AI64,0))+COUNTIFS(INDEX(Данные!$A$7:$CV$106,0,MATCH($D$9,Данные!$A$6:$CV$6,0)),IF(ISNUMBER(AI64),AI64,0),Данные!$A$7:$A$106,"&lt;"&amp;$A64)+1)/COUNT(INDEX(Данные!$A$7:$CV$106,0,MATCH($D$9,Данные!$A$6:$CV$6,0)))&lt;=$D$11,$D$14,$D$15),IF($D$8="MANUAL_MU",MAX(Настройки!$B$14,MIN(1,IF(ISNUMBER(AI64),AI64,0))),IF($D$8="COUNT_FLAG_RULE",IF(IF(ISNUMBER(AI64),AI64,0)&lt;=$D$11,$D$14,IF(IF(ISNUMBER(AI64),AI64,0)&gt;=$D$12,$D$15,IF(OR(LOWER(LEFT(BN64&amp;"",2))="да",BN64=1),$D$13,$D$15))),IF(OR(AND($D$8="YES_NO",OR(LOWER(LEFT(AI64&amp;"",2))="да",AI64=1)),AND($D$8="THRESHOLD_GE",IF(ISNUMBER(AI64),AI64,0)&gt;=$D$11),AND($D$8="THRESHOLD_GT",IF(ISNUMBER(AI64),AI64,0)&gt;$D$11),AND($D$8="THRESHOLD_LE",IF(ISNUMBER(AI64),AI64,0)&lt;=$D$11),AND($D$8="THRESHOLD_LT",IF(ISNUMBER(AI64),AI64,0)&lt;$D$11),AND($D$8="CHANGE_PCT_GE",IF(IF(ISNUMBER(BN64),BN64,0)=0,IF(ISNUMBER(AI64),AI64,0)&gt;0,(IF(ISNUMBER(AI64),AI64,0)-IF(ISNUMBER(BN64),BN64,0))/ABS(IF(ISNUMBER(BN64),BN64,0))&gt;=$D$11)),AND($D$8="CHANGE_ABS_GE",ABS(IF(ISNUMBER(AI64),AI64,0)-IF(ISNUMBER(BN64),BN64,0))&gt;=$D$11),AND($D$8="COUNT_LT",IF(ISNUMBER(AI64),AI64,0)&lt;$D$11),AND($D$8="COUNT_LE",IF(ISNUMBER(AI64),AI64,0)&lt;=$D$11),AND($D$8="AND_YES",OR(LOWER(LEFT(AI64&amp;"",2))="да",AI64=1),OR(LOWER(LEFT(BN64&amp;"",2))="да",BN64=1)),AND($D$8="OR_YES",OR(OR(LOWER(LEFT(AI64&amp;"",2))="да",AI64=1),OR(LOWER(LEFT(BN64&amp;"",2))="да",BN64=1)))),$D$14,$D$15))))))))))</f>
        <v/>
      </c>
      <c r="E64" s="19" t="str">
        <f>IF($A64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64="#FIELD",AJ64="",AND(OR($E$8="CHANGE_PCT_GE",$E$8="CHANGE_ABS_GE",$E$8="COUNT_FLAG_RULE",$E$8="AND_YES",$E$8="OR_YES"),OR(BO64="#FIELD",BO64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64)))),IF($E$18="LOW_MU",MAX(Настройки!$B$14,$E$16),IF($E$18="NEUTRAL",Настройки!$B$15,IF($E$18="IGNORE","IGNORE",IF(OR(AJ64="#FIELD",BO64="#FIELD"),"Поле не найдено","Недостаточно данных")))),IF($E$8="SIGMOID_INC",MAX(Настройки!$B$14,$E$16+($E$17-$E$16)/(1+EXP(-$E$12*(IF(ISNUMBER(AJ64),AJ64,0)-$E$11)))),IF($E$8="SIGMOID_DEC",MAX(Настройки!$B$14,$E$16+($E$17-$E$16)/(1+EXP($E$12*(IF(ISNUMBER(AJ64),AJ64,0)-$E$11)))),IF($E$8="TOP_PERCENT",IF((COUNTIF(INDEX(Данные!$A$7:$CV$106,0,MATCH($E$9,Данные!$A$6:$CV$6,0)),"&gt;"&amp;IF(ISNUMBER(AJ64),AJ64,0))+COUNTIFS(INDEX(Данные!$A$7:$CV$106,0,MATCH($E$9,Данные!$A$6:$CV$6,0)),IF(ISNUMBER(AJ64),AJ64,0),Данные!$A$7:$A$106,"&lt;"&amp;$A64)+1)/COUNT(INDEX(Данные!$A$7:$CV$106,0,MATCH($E$9,Данные!$A$6:$CV$6,0)))&lt;=$E$11,$E$14,$E$15),IF($E$8="MANUAL_MU",MAX(Настройки!$B$14,MIN(1,IF(ISNUMBER(AJ64),AJ64,0))),IF($E$8="COUNT_FLAG_RULE",IF(IF(ISNUMBER(AJ64),AJ64,0)&lt;=$E$11,$E$14,IF(IF(ISNUMBER(AJ64),AJ64,0)&gt;=$E$12,$E$15,IF(OR(LOWER(LEFT(BO64&amp;"",2))="да",BO64=1),$E$13,$E$15))),IF(OR(AND($E$8="YES_NO",OR(LOWER(LEFT(AJ64&amp;"",2))="да",AJ64=1)),AND($E$8="THRESHOLD_GE",IF(ISNUMBER(AJ64),AJ64,0)&gt;=$E$11),AND($E$8="THRESHOLD_GT",IF(ISNUMBER(AJ64),AJ64,0)&gt;$E$11),AND($E$8="THRESHOLD_LE",IF(ISNUMBER(AJ64),AJ64,0)&lt;=$E$11),AND($E$8="THRESHOLD_LT",IF(ISNUMBER(AJ64),AJ64,0)&lt;$E$11),AND($E$8="CHANGE_PCT_GE",IF(IF(ISNUMBER(BO64),BO64,0)=0,IF(ISNUMBER(AJ64),AJ64,0)&gt;0,(IF(ISNUMBER(AJ64),AJ64,0)-IF(ISNUMBER(BO64),BO64,0))/ABS(IF(ISNUMBER(BO64),BO64,0))&gt;=$E$11)),AND($E$8="CHANGE_ABS_GE",ABS(IF(ISNUMBER(AJ64),AJ64,0)-IF(ISNUMBER(BO64),BO64,0))&gt;=$E$11),AND($E$8="COUNT_LT",IF(ISNUMBER(AJ64),AJ64,0)&lt;$E$11),AND($E$8="COUNT_LE",IF(ISNUMBER(AJ64),AJ64,0)&lt;=$E$11),AND($E$8="AND_YES",OR(LOWER(LEFT(AJ64&amp;"",2))="да",AJ64=1),OR(LOWER(LEFT(BO64&amp;"",2))="да",BO64=1)),AND($E$8="OR_YES",OR(OR(LOWER(LEFT(AJ64&amp;"",2))="да",AJ64=1),OR(LOWER(LEFT(BO64&amp;"",2))="да",BO64=1)))),$E$14,$E$15))))))))))</f>
        <v/>
      </c>
      <c r="F64" s="19" t="str">
        <f>IF($A64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64="#FIELD",AK64="",AND(OR($F$8="CHANGE_PCT_GE",$F$8="CHANGE_ABS_GE",$F$8="COUNT_FLAG_RULE",$F$8="AND_YES",$F$8="OR_YES"),OR(BP64="#FIELD",BP64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64)))),IF($F$18="LOW_MU",MAX(Настройки!$B$14,$F$16),IF($F$18="NEUTRAL",Настройки!$B$15,IF($F$18="IGNORE","IGNORE",IF(OR(AK64="#FIELD",BP64="#FIELD"),"Поле не найдено","Недостаточно данных")))),IF($F$8="SIGMOID_INC",MAX(Настройки!$B$14,$F$16+($F$17-$F$16)/(1+EXP(-$F$12*(IF(ISNUMBER(AK64),AK64,0)-$F$11)))),IF($F$8="SIGMOID_DEC",MAX(Настройки!$B$14,$F$16+($F$17-$F$16)/(1+EXP($F$12*(IF(ISNUMBER(AK64),AK64,0)-$F$11)))),IF($F$8="TOP_PERCENT",IF((COUNTIF(INDEX(Данные!$A$7:$CV$106,0,MATCH($F$9,Данные!$A$6:$CV$6,0)),"&gt;"&amp;IF(ISNUMBER(AK64),AK64,0))+COUNTIFS(INDEX(Данные!$A$7:$CV$106,0,MATCH($F$9,Данные!$A$6:$CV$6,0)),IF(ISNUMBER(AK64),AK64,0),Данные!$A$7:$A$106,"&lt;"&amp;$A64)+1)/COUNT(INDEX(Данные!$A$7:$CV$106,0,MATCH($F$9,Данные!$A$6:$CV$6,0)))&lt;=$F$11,$F$14,$F$15),IF($F$8="MANUAL_MU",MAX(Настройки!$B$14,MIN(1,IF(ISNUMBER(AK64),AK64,0))),IF($F$8="COUNT_FLAG_RULE",IF(IF(ISNUMBER(AK64),AK64,0)&lt;=$F$11,$F$14,IF(IF(ISNUMBER(AK64),AK64,0)&gt;=$F$12,$F$15,IF(OR(LOWER(LEFT(BP64&amp;"",2))="да",BP64=1),$F$13,$F$15))),IF(OR(AND($F$8="YES_NO",OR(LOWER(LEFT(AK64&amp;"",2))="да",AK64=1)),AND($F$8="THRESHOLD_GE",IF(ISNUMBER(AK64),AK64,0)&gt;=$F$11),AND($F$8="THRESHOLD_GT",IF(ISNUMBER(AK64),AK64,0)&gt;$F$11),AND($F$8="THRESHOLD_LE",IF(ISNUMBER(AK64),AK64,0)&lt;=$F$11),AND($F$8="THRESHOLD_LT",IF(ISNUMBER(AK64),AK64,0)&lt;$F$11),AND($F$8="CHANGE_PCT_GE",IF(IF(ISNUMBER(BP64),BP64,0)=0,IF(ISNUMBER(AK64),AK64,0)&gt;0,(IF(ISNUMBER(AK64),AK64,0)-IF(ISNUMBER(BP64),BP64,0))/ABS(IF(ISNUMBER(BP64),BP64,0))&gt;=$F$11)),AND($F$8="CHANGE_ABS_GE",ABS(IF(ISNUMBER(AK64),AK64,0)-IF(ISNUMBER(BP64),BP64,0))&gt;=$F$11),AND($F$8="COUNT_LT",IF(ISNUMBER(AK64),AK64,0)&lt;$F$11),AND($F$8="COUNT_LE",IF(ISNUMBER(AK64),AK64,0)&lt;=$F$11),AND($F$8="AND_YES",OR(LOWER(LEFT(AK64&amp;"",2))="да",AK64=1),OR(LOWER(LEFT(BP64&amp;"",2))="да",BP64=1)),AND($F$8="OR_YES",OR(OR(LOWER(LEFT(AK64&amp;"",2))="да",AK64=1),OR(LOWER(LEFT(BP64&amp;"",2))="да",BP64=1)))),$F$14,$F$15))))))))))</f>
        <v/>
      </c>
      <c r="G64" s="19" t="str">
        <f>IF($A64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64="#FIELD",AL64="",AND(OR($G$8="CHANGE_PCT_GE",$G$8="CHANGE_ABS_GE",$G$8="COUNT_FLAG_RULE",$G$8="AND_YES",$G$8="OR_YES"),OR(BQ64="#FIELD",BQ64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64)))),IF($G$18="LOW_MU",MAX(Настройки!$B$14,$G$16),IF($G$18="NEUTRAL",Настройки!$B$15,IF($G$18="IGNORE","IGNORE",IF(OR(AL64="#FIELD",BQ64="#FIELD"),"Поле не найдено","Недостаточно данных")))),IF($G$8="SIGMOID_INC",MAX(Настройки!$B$14,$G$16+($G$17-$G$16)/(1+EXP(-$G$12*(IF(ISNUMBER(AL64),AL64,0)-$G$11)))),IF($G$8="SIGMOID_DEC",MAX(Настройки!$B$14,$G$16+($G$17-$G$16)/(1+EXP($G$12*(IF(ISNUMBER(AL64),AL64,0)-$G$11)))),IF($G$8="TOP_PERCENT",IF((COUNTIF(INDEX(Данные!$A$7:$CV$106,0,MATCH($G$9,Данные!$A$6:$CV$6,0)),"&gt;"&amp;IF(ISNUMBER(AL64),AL64,0))+COUNTIFS(INDEX(Данные!$A$7:$CV$106,0,MATCH($G$9,Данные!$A$6:$CV$6,0)),IF(ISNUMBER(AL64),AL64,0),Данные!$A$7:$A$106,"&lt;"&amp;$A64)+1)/COUNT(INDEX(Данные!$A$7:$CV$106,0,MATCH($G$9,Данные!$A$6:$CV$6,0)))&lt;=$G$11,$G$14,$G$15),IF($G$8="MANUAL_MU",MAX(Настройки!$B$14,MIN(1,IF(ISNUMBER(AL64),AL64,0))),IF($G$8="COUNT_FLAG_RULE",IF(IF(ISNUMBER(AL64),AL64,0)&lt;=$G$11,$G$14,IF(IF(ISNUMBER(AL64),AL64,0)&gt;=$G$12,$G$15,IF(OR(LOWER(LEFT(BQ64&amp;"",2))="да",BQ64=1),$G$13,$G$15))),IF(OR(AND($G$8="YES_NO",OR(LOWER(LEFT(AL64&amp;"",2))="да",AL64=1)),AND($G$8="THRESHOLD_GE",IF(ISNUMBER(AL64),AL64,0)&gt;=$G$11),AND($G$8="THRESHOLD_GT",IF(ISNUMBER(AL64),AL64,0)&gt;$G$11),AND($G$8="THRESHOLD_LE",IF(ISNUMBER(AL64),AL64,0)&lt;=$G$11),AND($G$8="THRESHOLD_LT",IF(ISNUMBER(AL64),AL64,0)&lt;$G$11),AND($G$8="CHANGE_PCT_GE",IF(IF(ISNUMBER(BQ64),BQ64,0)=0,IF(ISNUMBER(AL64),AL64,0)&gt;0,(IF(ISNUMBER(AL64),AL64,0)-IF(ISNUMBER(BQ64),BQ64,0))/ABS(IF(ISNUMBER(BQ64),BQ64,0))&gt;=$G$11)),AND($G$8="CHANGE_ABS_GE",ABS(IF(ISNUMBER(AL64),AL64,0)-IF(ISNUMBER(BQ64),BQ64,0))&gt;=$G$11),AND($G$8="COUNT_LT",IF(ISNUMBER(AL64),AL64,0)&lt;$G$11),AND($G$8="COUNT_LE",IF(ISNUMBER(AL64),AL64,0)&lt;=$G$11),AND($G$8="AND_YES",OR(LOWER(LEFT(AL64&amp;"",2))="да",AL64=1),OR(LOWER(LEFT(BQ64&amp;"",2))="да",BQ64=1)),AND($G$8="OR_YES",OR(OR(LOWER(LEFT(AL64&amp;"",2))="да",AL64=1),OR(LOWER(LEFT(BQ64&amp;"",2))="да",BQ64=1)))),$G$14,$G$15))))))))))</f>
        <v/>
      </c>
      <c r="H64" s="19" t="str">
        <f>IF($A64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64="#FIELD",AM64="",AND(OR($H$8="CHANGE_PCT_GE",$H$8="CHANGE_ABS_GE",$H$8="COUNT_FLAG_RULE",$H$8="AND_YES",$H$8="OR_YES"),OR(BR64="#FIELD",BR64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64)))),IF($H$18="LOW_MU",MAX(Настройки!$B$14,$H$16),IF($H$18="NEUTRAL",Настройки!$B$15,IF($H$18="IGNORE","IGNORE",IF(OR(AM64="#FIELD",BR64="#FIELD"),"Поле не найдено","Недостаточно данных")))),IF($H$8="SIGMOID_INC",MAX(Настройки!$B$14,$H$16+($H$17-$H$16)/(1+EXP(-$H$12*(IF(ISNUMBER(AM64),AM64,0)-$H$11)))),IF($H$8="SIGMOID_DEC",MAX(Настройки!$B$14,$H$16+($H$17-$H$16)/(1+EXP($H$12*(IF(ISNUMBER(AM64),AM64,0)-$H$11)))),IF($H$8="TOP_PERCENT",IF((COUNTIF(INDEX(Данные!$A$7:$CV$106,0,MATCH($H$9,Данные!$A$6:$CV$6,0)),"&gt;"&amp;IF(ISNUMBER(AM64),AM64,0))+COUNTIFS(INDEX(Данные!$A$7:$CV$106,0,MATCH($H$9,Данные!$A$6:$CV$6,0)),IF(ISNUMBER(AM64),AM64,0),Данные!$A$7:$A$106,"&lt;"&amp;$A64)+1)/COUNT(INDEX(Данные!$A$7:$CV$106,0,MATCH($H$9,Данные!$A$6:$CV$6,0)))&lt;=$H$11,$H$14,$H$15),IF($H$8="MANUAL_MU",MAX(Настройки!$B$14,MIN(1,IF(ISNUMBER(AM64),AM64,0))),IF($H$8="COUNT_FLAG_RULE",IF(IF(ISNUMBER(AM64),AM64,0)&lt;=$H$11,$H$14,IF(IF(ISNUMBER(AM64),AM64,0)&gt;=$H$12,$H$15,IF(OR(LOWER(LEFT(BR64&amp;"",2))="да",BR64=1),$H$13,$H$15))),IF(OR(AND($H$8="YES_NO",OR(LOWER(LEFT(AM64&amp;"",2))="да",AM64=1)),AND($H$8="THRESHOLD_GE",IF(ISNUMBER(AM64),AM64,0)&gt;=$H$11),AND($H$8="THRESHOLD_GT",IF(ISNUMBER(AM64),AM64,0)&gt;$H$11),AND($H$8="THRESHOLD_LE",IF(ISNUMBER(AM64),AM64,0)&lt;=$H$11),AND($H$8="THRESHOLD_LT",IF(ISNUMBER(AM64),AM64,0)&lt;$H$11),AND($H$8="CHANGE_PCT_GE",IF(IF(ISNUMBER(BR64),BR64,0)=0,IF(ISNUMBER(AM64),AM64,0)&gt;0,(IF(ISNUMBER(AM64),AM64,0)-IF(ISNUMBER(BR64),BR64,0))/ABS(IF(ISNUMBER(BR64),BR64,0))&gt;=$H$11)),AND($H$8="CHANGE_ABS_GE",ABS(IF(ISNUMBER(AM64),AM64,0)-IF(ISNUMBER(BR64),BR64,0))&gt;=$H$11),AND($H$8="COUNT_LT",IF(ISNUMBER(AM64),AM64,0)&lt;$H$11),AND($H$8="COUNT_LE",IF(ISNUMBER(AM64),AM64,0)&lt;=$H$11),AND($H$8="AND_YES",OR(LOWER(LEFT(AM64&amp;"",2))="да",AM64=1),OR(LOWER(LEFT(BR64&amp;"",2))="да",BR64=1)),AND($H$8="OR_YES",OR(OR(LOWER(LEFT(AM64&amp;"",2))="да",AM64=1),OR(LOWER(LEFT(BR64&amp;"",2))="да",BR64=1)))),$H$14,$H$15))))))))))</f>
        <v/>
      </c>
      <c r="I64" s="19" t="str">
        <f>IF($A64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64="#FIELD",AN64="",AND(OR($I$8="CHANGE_PCT_GE",$I$8="CHANGE_ABS_GE",$I$8="COUNT_FLAG_RULE",$I$8="AND_YES",$I$8="OR_YES"),OR(BS64="#FIELD",BS64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64)))),IF($I$18="LOW_MU",MAX(Настройки!$B$14,$I$16),IF($I$18="NEUTRAL",Настройки!$B$15,IF($I$18="IGNORE","IGNORE",IF(OR(AN64="#FIELD",BS64="#FIELD"),"Поле не найдено","Недостаточно данных")))),IF($I$8="SIGMOID_INC",MAX(Настройки!$B$14,$I$16+($I$17-$I$16)/(1+EXP(-$I$12*(IF(ISNUMBER(AN64),AN64,0)-$I$11)))),IF($I$8="SIGMOID_DEC",MAX(Настройки!$B$14,$I$16+($I$17-$I$16)/(1+EXP($I$12*(IF(ISNUMBER(AN64),AN64,0)-$I$11)))),IF($I$8="TOP_PERCENT",IF((COUNTIF(INDEX(Данные!$A$7:$CV$106,0,MATCH($I$9,Данные!$A$6:$CV$6,0)),"&gt;"&amp;IF(ISNUMBER(AN64),AN64,0))+COUNTIFS(INDEX(Данные!$A$7:$CV$106,0,MATCH($I$9,Данные!$A$6:$CV$6,0)),IF(ISNUMBER(AN64),AN64,0),Данные!$A$7:$A$106,"&lt;"&amp;$A64)+1)/COUNT(INDEX(Данные!$A$7:$CV$106,0,MATCH($I$9,Данные!$A$6:$CV$6,0)))&lt;=$I$11,$I$14,$I$15),IF($I$8="MANUAL_MU",MAX(Настройки!$B$14,MIN(1,IF(ISNUMBER(AN64),AN64,0))),IF($I$8="COUNT_FLAG_RULE",IF(IF(ISNUMBER(AN64),AN64,0)&lt;=$I$11,$I$14,IF(IF(ISNUMBER(AN64),AN64,0)&gt;=$I$12,$I$15,IF(OR(LOWER(LEFT(BS64&amp;"",2))="да",BS64=1),$I$13,$I$15))),IF(OR(AND($I$8="YES_NO",OR(LOWER(LEFT(AN64&amp;"",2))="да",AN64=1)),AND($I$8="THRESHOLD_GE",IF(ISNUMBER(AN64),AN64,0)&gt;=$I$11),AND($I$8="THRESHOLD_GT",IF(ISNUMBER(AN64),AN64,0)&gt;$I$11),AND($I$8="THRESHOLD_LE",IF(ISNUMBER(AN64),AN64,0)&lt;=$I$11),AND($I$8="THRESHOLD_LT",IF(ISNUMBER(AN64),AN64,0)&lt;$I$11),AND($I$8="CHANGE_PCT_GE",IF(IF(ISNUMBER(BS64),BS64,0)=0,IF(ISNUMBER(AN64),AN64,0)&gt;0,(IF(ISNUMBER(AN64),AN64,0)-IF(ISNUMBER(BS64),BS64,0))/ABS(IF(ISNUMBER(BS64),BS64,0))&gt;=$I$11)),AND($I$8="CHANGE_ABS_GE",ABS(IF(ISNUMBER(AN64),AN64,0)-IF(ISNUMBER(BS64),BS64,0))&gt;=$I$11),AND($I$8="COUNT_LT",IF(ISNUMBER(AN64),AN64,0)&lt;$I$11),AND($I$8="COUNT_LE",IF(ISNUMBER(AN64),AN64,0)&lt;=$I$11),AND($I$8="AND_YES",OR(LOWER(LEFT(AN64&amp;"",2))="да",AN64=1),OR(LOWER(LEFT(BS64&amp;"",2))="да",BS64=1)),AND($I$8="OR_YES",OR(OR(LOWER(LEFT(AN64&amp;"",2))="да",AN64=1),OR(LOWER(LEFT(BS64&amp;"",2))="да",BS64=1)))),$I$14,$I$15))))))))))</f>
        <v/>
      </c>
      <c r="J64" s="19" t="str">
        <f>IF($A64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64="#FIELD",AO64="",AND(OR($J$8="CHANGE_PCT_GE",$J$8="CHANGE_ABS_GE",$J$8="COUNT_FLAG_RULE",$J$8="AND_YES",$J$8="OR_YES"),OR(BT64="#FIELD",BT64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64)))),IF($J$18="LOW_MU",MAX(Настройки!$B$14,$J$16),IF($J$18="NEUTRAL",Настройки!$B$15,IF($J$18="IGNORE","IGNORE",IF(OR(AO64="#FIELD",BT64="#FIELD"),"Поле не найдено","Недостаточно данных")))),IF($J$8="SIGMOID_INC",MAX(Настройки!$B$14,$J$16+($J$17-$J$16)/(1+EXP(-$J$12*(IF(ISNUMBER(AO64),AO64,0)-$J$11)))),IF($J$8="SIGMOID_DEC",MAX(Настройки!$B$14,$J$16+($J$17-$J$16)/(1+EXP($J$12*(IF(ISNUMBER(AO64),AO64,0)-$J$11)))),IF($J$8="TOP_PERCENT",IF((COUNTIF(INDEX(Данные!$A$7:$CV$106,0,MATCH($J$9,Данные!$A$6:$CV$6,0)),"&gt;"&amp;IF(ISNUMBER(AO64),AO64,0))+COUNTIFS(INDEX(Данные!$A$7:$CV$106,0,MATCH($J$9,Данные!$A$6:$CV$6,0)),IF(ISNUMBER(AO64),AO64,0),Данные!$A$7:$A$106,"&lt;"&amp;$A64)+1)/COUNT(INDEX(Данные!$A$7:$CV$106,0,MATCH($J$9,Данные!$A$6:$CV$6,0)))&lt;=$J$11,$J$14,$J$15),IF($J$8="MANUAL_MU",MAX(Настройки!$B$14,MIN(1,IF(ISNUMBER(AO64),AO64,0))),IF($J$8="COUNT_FLAG_RULE",IF(IF(ISNUMBER(AO64),AO64,0)&lt;=$J$11,$J$14,IF(IF(ISNUMBER(AO64),AO64,0)&gt;=$J$12,$J$15,IF(OR(LOWER(LEFT(BT64&amp;"",2))="да",BT64=1),$J$13,$J$15))),IF(OR(AND($J$8="YES_NO",OR(LOWER(LEFT(AO64&amp;"",2))="да",AO64=1)),AND($J$8="THRESHOLD_GE",IF(ISNUMBER(AO64),AO64,0)&gt;=$J$11),AND($J$8="THRESHOLD_GT",IF(ISNUMBER(AO64),AO64,0)&gt;$J$11),AND($J$8="THRESHOLD_LE",IF(ISNUMBER(AO64),AO64,0)&lt;=$J$11),AND($J$8="THRESHOLD_LT",IF(ISNUMBER(AO64),AO64,0)&lt;$J$11),AND($J$8="CHANGE_PCT_GE",IF(IF(ISNUMBER(BT64),BT64,0)=0,IF(ISNUMBER(AO64),AO64,0)&gt;0,(IF(ISNUMBER(AO64),AO64,0)-IF(ISNUMBER(BT64),BT64,0))/ABS(IF(ISNUMBER(BT64),BT64,0))&gt;=$J$11)),AND($J$8="CHANGE_ABS_GE",ABS(IF(ISNUMBER(AO64),AO64,0)-IF(ISNUMBER(BT64),BT64,0))&gt;=$J$11),AND($J$8="COUNT_LT",IF(ISNUMBER(AO64),AO64,0)&lt;$J$11),AND($J$8="COUNT_LE",IF(ISNUMBER(AO64),AO64,0)&lt;=$J$11),AND($J$8="AND_YES",OR(LOWER(LEFT(AO64&amp;"",2))="да",AO64=1),OR(LOWER(LEFT(BT64&amp;"",2))="да",BT64=1)),AND($J$8="OR_YES",OR(OR(LOWER(LEFT(AO64&amp;"",2))="да",AO64=1),OR(LOWER(LEFT(BT64&amp;"",2))="да",BT64=1)))),$J$14,$J$15))))))))))</f>
        <v/>
      </c>
      <c r="K64" s="19" t="str">
        <f>IF($A64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64="#FIELD",AP64="",AND(OR($K$8="CHANGE_PCT_GE",$K$8="CHANGE_ABS_GE",$K$8="COUNT_FLAG_RULE",$K$8="AND_YES",$K$8="OR_YES"),OR(BU64="#FIELD",BU64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64)))),IF($K$18="LOW_MU",MAX(Настройки!$B$14,$K$16),IF($K$18="NEUTRAL",Настройки!$B$15,IF($K$18="IGNORE","IGNORE",IF(OR(AP64="#FIELD",BU64="#FIELD"),"Поле не найдено","Недостаточно данных")))),IF($K$8="SIGMOID_INC",MAX(Настройки!$B$14,$K$16+($K$17-$K$16)/(1+EXP(-$K$12*(IF(ISNUMBER(AP64),AP64,0)-$K$11)))),IF($K$8="SIGMOID_DEC",MAX(Настройки!$B$14,$K$16+($K$17-$K$16)/(1+EXP($K$12*(IF(ISNUMBER(AP64),AP64,0)-$K$11)))),IF($K$8="TOP_PERCENT",IF((COUNTIF(INDEX(Данные!$A$7:$CV$106,0,MATCH($K$9,Данные!$A$6:$CV$6,0)),"&gt;"&amp;IF(ISNUMBER(AP64),AP64,0))+COUNTIFS(INDEX(Данные!$A$7:$CV$106,0,MATCH($K$9,Данные!$A$6:$CV$6,0)),IF(ISNUMBER(AP64),AP64,0),Данные!$A$7:$A$106,"&lt;"&amp;$A64)+1)/COUNT(INDEX(Данные!$A$7:$CV$106,0,MATCH($K$9,Данные!$A$6:$CV$6,0)))&lt;=$K$11,$K$14,$K$15),IF($K$8="MANUAL_MU",MAX(Настройки!$B$14,MIN(1,IF(ISNUMBER(AP64),AP64,0))),IF($K$8="COUNT_FLAG_RULE",IF(IF(ISNUMBER(AP64),AP64,0)&lt;=$K$11,$K$14,IF(IF(ISNUMBER(AP64),AP64,0)&gt;=$K$12,$K$15,IF(OR(LOWER(LEFT(BU64&amp;"",2))="да",BU64=1),$K$13,$K$15))),IF(OR(AND($K$8="YES_NO",OR(LOWER(LEFT(AP64&amp;"",2))="да",AP64=1)),AND($K$8="THRESHOLD_GE",IF(ISNUMBER(AP64),AP64,0)&gt;=$K$11),AND($K$8="THRESHOLD_GT",IF(ISNUMBER(AP64),AP64,0)&gt;$K$11),AND($K$8="THRESHOLD_LE",IF(ISNUMBER(AP64),AP64,0)&lt;=$K$11),AND($K$8="THRESHOLD_LT",IF(ISNUMBER(AP64),AP64,0)&lt;$K$11),AND($K$8="CHANGE_PCT_GE",IF(IF(ISNUMBER(BU64),BU64,0)=0,IF(ISNUMBER(AP64),AP64,0)&gt;0,(IF(ISNUMBER(AP64),AP64,0)-IF(ISNUMBER(BU64),BU64,0))/ABS(IF(ISNUMBER(BU64),BU64,0))&gt;=$K$11)),AND($K$8="CHANGE_ABS_GE",ABS(IF(ISNUMBER(AP64),AP64,0)-IF(ISNUMBER(BU64),BU64,0))&gt;=$K$11),AND($K$8="COUNT_LT",IF(ISNUMBER(AP64),AP64,0)&lt;$K$11),AND($K$8="COUNT_LE",IF(ISNUMBER(AP64),AP64,0)&lt;=$K$11),AND($K$8="AND_YES",OR(LOWER(LEFT(AP64&amp;"",2))="да",AP64=1),OR(LOWER(LEFT(BU64&amp;"",2))="да",BU64=1)),AND($K$8="OR_YES",OR(OR(LOWER(LEFT(AP64&amp;"",2))="да",AP64=1),OR(LOWER(LEFT(BU64&amp;"",2))="да",BU64=1)))),$K$14,$K$15))))))))))</f>
        <v/>
      </c>
      <c r="L64" s="19" t="str">
        <f>IF($A64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64="#FIELD",AQ64="",AND(OR($L$8="CHANGE_PCT_GE",$L$8="CHANGE_ABS_GE",$L$8="COUNT_FLAG_RULE",$L$8="AND_YES",$L$8="OR_YES"),OR(BV64="#FIELD",BV64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64)))),IF($L$18="LOW_MU",MAX(Настройки!$B$14,$L$16),IF($L$18="NEUTRAL",Настройки!$B$15,IF($L$18="IGNORE","IGNORE",IF(OR(AQ64="#FIELD",BV64="#FIELD"),"Поле не найдено","Недостаточно данных")))),IF($L$8="SIGMOID_INC",MAX(Настройки!$B$14,$L$16+($L$17-$L$16)/(1+EXP(-$L$12*(IF(ISNUMBER(AQ64),AQ64,0)-$L$11)))),IF($L$8="SIGMOID_DEC",MAX(Настройки!$B$14,$L$16+($L$17-$L$16)/(1+EXP($L$12*(IF(ISNUMBER(AQ64),AQ64,0)-$L$11)))),IF($L$8="TOP_PERCENT",IF((COUNTIF(INDEX(Данные!$A$7:$CV$106,0,MATCH($L$9,Данные!$A$6:$CV$6,0)),"&gt;"&amp;IF(ISNUMBER(AQ64),AQ64,0))+COUNTIFS(INDEX(Данные!$A$7:$CV$106,0,MATCH($L$9,Данные!$A$6:$CV$6,0)),IF(ISNUMBER(AQ64),AQ64,0),Данные!$A$7:$A$106,"&lt;"&amp;$A64)+1)/COUNT(INDEX(Данные!$A$7:$CV$106,0,MATCH($L$9,Данные!$A$6:$CV$6,0)))&lt;=$L$11,$L$14,$L$15),IF($L$8="MANUAL_MU",MAX(Настройки!$B$14,MIN(1,IF(ISNUMBER(AQ64),AQ64,0))),IF($L$8="COUNT_FLAG_RULE",IF(IF(ISNUMBER(AQ64),AQ64,0)&lt;=$L$11,$L$14,IF(IF(ISNUMBER(AQ64),AQ64,0)&gt;=$L$12,$L$15,IF(OR(LOWER(LEFT(BV64&amp;"",2))="да",BV64=1),$L$13,$L$15))),IF(OR(AND($L$8="YES_NO",OR(LOWER(LEFT(AQ64&amp;"",2))="да",AQ64=1)),AND($L$8="THRESHOLD_GE",IF(ISNUMBER(AQ64),AQ64,0)&gt;=$L$11),AND($L$8="THRESHOLD_GT",IF(ISNUMBER(AQ64),AQ64,0)&gt;$L$11),AND($L$8="THRESHOLD_LE",IF(ISNUMBER(AQ64),AQ64,0)&lt;=$L$11),AND($L$8="THRESHOLD_LT",IF(ISNUMBER(AQ64),AQ64,0)&lt;$L$11),AND($L$8="CHANGE_PCT_GE",IF(IF(ISNUMBER(BV64),BV64,0)=0,IF(ISNUMBER(AQ64),AQ64,0)&gt;0,(IF(ISNUMBER(AQ64),AQ64,0)-IF(ISNUMBER(BV64),BV64,0))/ABS(IF(ISNUMBER(BV64),BV64,0))&gt;=$L$11)),AND($L$8="CHANGE_ABS_GE",ABS(IF(ISNUMBER(AQ64),AQ64,0)-IF(ISNUMBER(BV64),BV64,0))&gt;=$L$11),AND($L$8="COUNT_LT",IF(ISNUMBER(AQ64),AQ64,0)&lt;$L$11),AND($L$8="COUNT_LE",IF(ISNUMBER(AQ64),AQ64,0)&lt;=$L$11),AND($L$8="AND_YES",OR(LOWER(LEFT(AQ64&amp;"",2))="да",AQ64=1),OR(LOWER(LEFT(BV64&amp;"",2))="да",BV64=1)),AND($L$8="OR_YES",OR(OR(LOWER(LEFT(AQ64&amp;"",2))="да",AQ64=1),OR(LOWER(LEFT(BV64&amp;"",2))="да",BV64=1)))),$L$14,$L$15))))))))))</f>
        <v/>
      </c>
      <c r="M64" s="19" t="str">
        <f>IF($A64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64="#FIELD",AR64="",AND(OR($M$8="CHANGE_PCT_GE",$M$8="CHANGE_ABS_GE",$M$8="COUNT_FLAG_RULE",$M$8="AND_YES",$M$8="OR_YES"),OR(BW64="#FIELD",BW64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64)))),IF($M$18="LOW_MU",MAX(Настройки!$B$14,$M$16),IF($M$18="NEUTRAL",Настройки!$B$15,IF($M$18="IGNORE","IGNORE",IF(OR(AR64="#FIELD",BW64="#FIELD"),"Поле не найдено","Недостаточно данных")))),IF($M$8="SIGMOID_INC",MAX(Настройки!$B$14,$M$16+($M$17-$M$16)/(1+EXP(-$M$12*(IF(ISNUMBER(AR64),AR64,0)-$M$11)))),IF($M$8="SIGMOID_DEC",MAX(Настройки!$B$14,$M$16+($M$17-$M$16)/(1+EXP($M$12*(IF(ISNUMBER(AR64),AR64,0)-$M$11)))),IF($M$8="TOP_PERCENT",IF((COUNTIF(INDEX(Данные!$A$7:$CV$106,0,MATCH($M$9,Данные!$A$6:$CV$6,0)),"&gt;"&amp;IF(ISNUMBER(AR64),AR64,0))+COUNTIFS(INDEX(Данные!$A$7:$CV$106,0,MATCH($M$9,Данные!$A$6:$CV$6,0)),IF(ISNUMBER(AR64),AR64,0),Данные!$A$7:$A$106,"&lt;"&amp;$A64)+1)/COUNT(INDEX(Данные!$A$7:$CV$106,0,MATCH($M$9,Данные!$A$6:$CV$6,0)))&lt;=$M$11,$M$14,$M$15),IF($M$8="MANUAL_MU",MAX(Настройки!$B$14,MIN(1,IF(ISNUMBER(AR64),AR64,0))),IF($M$8="COUNT_FLAG_RULE",IF(IF(ISNUMBER(AR64),AR64,0)&lt;=$M$11,$M$14,IF(IF(ISNUMBER(AR64),AR64,0)&gt;=$M$12,$M$15,IF(OR(LOWER(LEFT(BW64&amp;"",2))="да",BW64=1),$M$13,$M$15))),IF(OR(AND($M$8="YES_NO",OR(LOWER(LEFT(AR64&amp;"",2))="да",AR64=1)),AND($M$8="THRESHOLD_GE",IF(ISNUMBER(AR64),AR64,0)&gt;=$M$11),AND($M$8="THRESHOLD_GT",IF(ISNUMBER(AR64),AR64,0)&gt;$M$11),AND($M$8="THRESHOLD_LE",IF(ISNUMBER(AR64),AR64,0)&lt;=$M$11),AND($M$8="THRESHOLD_LT",IF(ISNUMBER(AR64),AR64,0)&lt;$M$11),AND($M$8="CHANGE_PCT_GE",IF(IF(ISNUMBER(BW64),BW64,0)=0,IF(ISNUMBER(AR64),AR64,0)&gt;0,(IF(ISNUMBER(AR64),AR64,0)-IF(ISNUMBER(BW64),BW64,0))/ABS(IF(ISNUMBER(BW64),BW64,0))&gt;=$M$11)),AND($M$8="CHANGE_ABS_GE",ABS(IF(ISNUMBER(AR64),AR64,0)-IF(ISNUMBER(BW64),BW64,0))&gt;=$M$11),AND($M$8="COUNT_LT",IF(ISNUMBER(AR64),AR64,0)&lt;$M$11),AND($M$8="COUNT_LE",IF(ISNUMBER(AR64),AR64,0)&lt;=$M$11),AND($M$8="AND_YES",OR(LOWER(LEFT(AR64&amp;"",2))="да",AR64=1),OR(LOWER(LEFT(BW64&amp;"",2))="да",BW64=1)),AND($M$8="OR_YES",OR(OR(LOWER(LEFT(AR64&amp;"",2))="да",AR64=1),OR(LOWER(LEFT(BW64&amp;"",2))="да",BW64=1)))),$M$14,$M$15))))))))))</f>
        <v/>
      </c>
      <c r="N64" s="19" t="str">
        <f>IF($A64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64="#FIELD",AS64="",AND(OR($N$8="CHANGE_PCT_GE",$N$8="CHANGE_ABS_GE",$N$8="COUNT_FLAG_RULE",$N$8="AND_YES",$N$8="OR_YES"),OR(BX64="#FIELD",BX64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64)))),IF($N$18="LOW_MU",MAX(Настройки!$B$14,$N$16),IF($N$18="NEUTRAL",Настройки!$B$15,IF($N$18="IGNORE","IGNORE",IF(OR(AS64="#FIELD",BX64="#FIELD"),"Поле не найдено","Недостаточно данных")))),IF($N$8="SIGMOID_INC",MAX(Настройки!$B$14,$N$16+($N$17-$N$16)/(1+EXP(-$N$12*(IF(ISNUMBER(AS64),AS64,0)-$N$11)))),IF($N$8="SIGMOID_DEC",MAX(Настройки!$B$14,$N$16+($N$17-$N$16)/(1+EXP($N$12*(IF(ISNUMBER(AS64),AS64,0)-$N$11)))),IF($N$8="TOP_PERCENT",IF((COUNTIF(INDEX(Данные!$A$7:$CV$106,0,MATCH($N$9,Данные!$A$6:$CV$6,0)),"&gt;"&amp;IF(ISNUMBER(AS64),AS64,0))+COUNTIFS(INDEX(Данные!$A$7:$CV$106,0,MATCH($N$9,Данные!$A$6:$CV$6,0)),IF(ISNUMBER(AS64),AS64,0),Данные!$A$7:$A$106,"&lt;"&amp;$A64)+1)/COUNT(INDEX(Данные!$A$7:$CV$106,0,MATCH($N$9,Данные!$A$6:$CV$6,0)))&lt;=$N$11,$N$14,$N$15),IF($N$8="MANUAL_MU",MAX(Настройки!$B$14,MIN(1,IF(ISNUMBER(AS64),AS64,0))),IF($N$8="COUNT_FLAG_RULE",IF(IF(ISNUMBER(AS64),AS64,0)&lt;=$N$11,$N$14,IF(IF(ISNUMBER(AS64),AS64,0)&gt;=$N$12,$N$15,IF(OR(LOWER(LEFT(BX64&amp;"",2))="да",BX64=1),$N$13,$N$15))),IF(OR(AND($N$8="YES_NO",OR(LOWER(LEFT(AS64&amp;"",2))="да",AS64=1)),AND($N$8="THRESHOLD_GE",IF(ISNUMBER(AS64),AS64,0)&gt;=$N$11),AND($N$8="THRESHOLD_GT",IF(ISNUMBER(AS64),AS64,0)&gt;$N$11),AND($N$8="THRESHOLD_LE",IF(ISNUMBER(AS64),AS64,0)&lt;=$N$11),AND($N$8="THRESHOLD_LT",IF(ISNUMBER(AS64),AS64,0)&lt;$N$11),AND($N$8="CHANGE_PCT_GE",IF(IF(ISNUMBER(BX64),BX64,0)=0,IF(ISNUMBER(AS64),AS64,0)&gt;0,(IF(ISNUMBER(AS64),AS64,0)-IF(ISNUMBER(BX64),BX64,0))/ABS(IF(ISNUMBER(BX64),BX64,0))&gt;=$N$11)),AND($N$8="CHANGE_ABS_GE",ABS(IF(ISNUMBER(AS64),AS64,0)-IF(ISNUMBER(BX64),BX64,0))&gt;=$N$11),AND($N$8="COUNT_LT",IF(ISNUMBER(AS64),AS64,0)&lt;$N$11),AND($N$8="COUNT_LE",IF(ISNUMBER(AS64),AS64,0)&lt;=$N$11),AND($N$8="AND_YES",OR(LOWER(LEFT(AS64&amp;"",2))="да",AS64=1),OR(LOWER(LEFT(BX64&amp;"",2))="да",BX64=1)),AND($N$8="OR_YES",OR(OR(LOWER(LEFT(AS64&amp;"",2))="да",AS64=1),OR(LOWER(LEFT(BX64&amp;"",2))="да",BX64=1)))),$N$14,$N$15))))))))))</f>
        <v/>
      </c>
      <c r="O64" s="19" t="str">
        <f>IF($A64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64="#FIELD",AT64="",AND(OR($O$8="CHANGE_PCT_GE",$O$8="CHANGE_ABS_GE",$O$8="COUNT_FLAG_RULE",$O$8="AND_YES",$O$8="OR_YES"),OR(BY64="#FIELD",BY64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64)))),IF($O$18="LOW_MU",MAX(Настройки!$B$14,$O$16),IF($O$18="NEUTRAL",Настройки!$B$15,IF($O$18="IGNORE","IGNORE",IF(OR(AT64="#FIELD",BY64="#FIELD"),"Поле не найдено","Недостаточно данных")))),IF($O$8="SIGMOID_INC",MAX(Настройки!$B$14,$O$16+($O$17-$O$16)/(1+EXP(-$O$12*(IF(ISNUMBER(AT64),AT64,0)-$O$11)))),IF($O$8="SIGMOID_DEC",MAX(Настройки!$B$14,$O$16+($O$17-$O$16)/(1+EXP($O$12*(IF(ISNUMBER(AT64),AT64,0)-$O$11)))),IF($O$8="TOP_PERCENT",IF((COUNTIF(INDEX(Данные!$A$7:$CV$106,0,MATCH($O$9,Данные!$A$6:$CV$6,0)),"&gt;"&amp;IF(ISNUMBER(AT64),AT64,0))+COUNTIFS(INDEX(Данные!$A$7:$CV$106,0,MATCH($O$9,Данные!$A$6:$CV$6,0)),IF(ISNUMBER(AT64),AT64,0),Данные!$A$7:$A$106,"&lt;"&amp;$A64)+1)/COUNT(INDEX(Данные!$A$7:$CV$106,0,MATCH($O$9,Данные!$A$6:$CV$6,0)))&lt;=$O$11,$O$14,$O$15),IF($O$8="MANUAL_MU",MAX(Настройки!$B$14,MIN(1,IF(ISNUMBER(AT64),AT64,0))),IF($O$8="COUNT_FLAG_RULE",IF(IF(ISNUMBER(AT64),AT64,0)&lt;=$O$11,$O$14,IF(IF(ISNUMBER(AT64),AT64,0)&gt;=$O$12,$O$15,IF(OR(LOWER(LEFT(BY64&amp;"",2))="да",BY64=1),$O$13,$O$15))),IF(OR(AND($O$8="YES_NO",OR(LOWER(LEFT(AT64&amp;"",2))="да",AT64=1)),AND($O$8="THRESHOLD_GE",IF(ISNUMBER(AT64),AT64,0)&gt;=$O$11),AND($O$8="THRESHOLD_GT",IF(ISNUMBER(AT64),AT64,0)&gt;$O$11),AND($O$8="THRESHOLD_LE",IF(ISNUMBER(AT64),AT64,0)&lt;=$O$11),AND($O$8="THRESHOLD_LT",IF(ISNUMBER(AT64),AT64,0)&lt;$O$11),AND($O$8="CHANGE_PCT_GE",IF(IF(ISNUMBER(BY64),BY64,0)=0,IF(ISNUMBER(AT64),AT64,0)&gt;0,(IF(ISNUMBER(AT64),AT64,0)-IF(ISNUMBER(BY64),BY64,0))/ABS(IF(ISNUMBER(BY64),BY64,0))&gt;=$O$11)),AND($O$8="CHANGE_ABS_GE",ABS(IF(ISNUMBER(AT64),AT64,0)-IF(ISNUMBER(BY64),BY64,0))&gt;=$O$11),AND($O$8="COUNT_LT",IF(ISNUMBER(AT64),AT64,0)&lt;$O$11),AND($O$8="COUNT_LE",IF(ISNUMBER(AT64),AT64,0)&lt;=$O$11),AND($O$8="AND_YES",OR(LOWER(LEFT(AT64&amp;"",2))="да",AT64=1),OR(LOWER(LEFT(BY64&amp;"",2))="да",BY64=1)),AND($O$8="OR_YES",OR(OR(LOWER(LEFT(AT64&amp;"",2))="да",AT64=1),OR(LOWER(LEFT(BY64&amp;"",2))="да",BY64=1)))),$O$14,$O$15))))))))))</f>
        <v/>
      </c>
      <c r="P64" s="19" t="str">
        <f>IF($A64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64="#FIELD",AU64="",AND(OR($P$8="CHANGE_PCT_GE",$P$8="CHANGE_ABS_GE",$P$8="COUNT_FLAG_RULE",$P$8="AND_YES",$P$8="OR_YES"),OR(BZ64="#FIELD",BZ64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64)))),IF($P$18="LOW_MU",MAX(Настройки!$B$14,$P$16),IF($P$18="NEUTRAL",Настройки!$B$15,IF($P$18="IGNORE","IGNORE",IF(OR(AU64="#FIELD",BZ64="#FIELD"),"Поле не найдено","Недостаточно данных")))),IF($P$8="SIGMOID_INC",MAX(Настройки!$B$14,$P$16+($P$17-$P$16)/(1+EXP(-$P$12*(IF(ISNUMBER(AU64),AU64,0)-$P$11)))),IF($P$8="SIGMOID_DEC",MAX(Настройки!$B$14,$P$16+($P$17-$P$16)/(1+EXP($P$12*(IF(ISNUMBER(AU64),AU64,0)-$P$11)))),IF($P$8="TOP_PERCENT",IF((COUNTIF(INDEX(Данные!$A$7:$CV$106,0,MATCH($P$9,Данные!$A$6:$CV$6,0)),"&gt;"&amp;IF(ISNUMBER(AU64),AU64,0))+COUNTIFS(INDEX(Данные!$A$7:$CV$106,0,MATCH($P$9,Данные!$A$6:$CV$6,0)),IF(ISNUMBER(AU64),AU64,0),Данные!$A$7:$A$106,"&lt;"&amp;$A64)+1)/COUNT(INDEX(Данные!$A$7:$CV$106,0,MATCH($P$9,Данные!$A$6:$CV$6,0)))&lt;=$P$11,$P$14,$P$15),IF($P$8="MANUAL_MU",MAX(Настройки!$B$14,MIN(1,IF(ISNUMBER(AU64),AU64,0))),IF($P$8="COUNT_FLAG_RULE",IF(IF(ISNUMBER(AU64),AU64,0)&lt;=$P$11,$P$14,IF(IF(ISNUMBER(AU64),AU64,0)&gt;=$P$12,$P$15,IF(OR(LOWER(LEFT(BZ64&amp;"",2))="да",BZ64=1),$P$13,$P$15))),IF(OR(AND($P$8="YES_NO",OR(LOWER(LEFT(AU64&amp;"",2))="да",AU64=1)),AND($P$8="THRESHOLD_GE",IF(ISNUMBER(AU64),AU64,0)&gt;=$P$11),AND($P$8="THRESHOLD_GT",IF(ISNUMBER(AU64),AU64,0)&gt;$P$11),AND($P$8="THRESHOLD_LE",IF(ISNUMBER(AU64),AU64,0)&lt;=$P$11),AND($P$8="THRESHOLD_LT",IF(ISNUMBER(AU64),AU64,0)&lt;$P$11),AND($P$8="CHANGE_PCT_GE",IF(IF(ISNUMBER(BZ64),BZ64,0)=0,IF(ISNUMBER(AU64),AU64,0)&gt;0,(IF(ISNUMBER(AU64),AU64,0)-IF(ISNUMBER(BZ64),BZ64,0))/ABS(IF(ISNUMBER(BZ64),BZ64,0))&gt;=$P$11)),AND($P$8="CHANGE_ABS_GE",ABS(IF(ISNUMBER(AU64),AU64,0)-IF(ISNUMBER(BZ64),BZ64,0))&gt;=$P$11),AND($P$8="COUNT_LT",IF(ISNUMBER(AU64),AU64,0)&lt;$P$11),AND($P$8="COUNT_LE",IF(ISNUMBER(AU64),AU64,0)&lt;=$P$11),AND($P$8="AND_YES",OR(LOWER(LEFT(AU64&amp;"",2))="да",AU64=1),OR(LOWER(LEFT(BZ64&amp;"",2))="да",BZ64=1)),AND($P$8="OR_YES",OR(OR(LOWER(LEFT(AU64&amp;"",2))="да",AU64=1),OR(LOWER(LEFT(BZ64&amp;"",2))="да",BZ64=1)))),$P$14,$P$15))))))))))</f>
        <v/>
      </c>
      <c r="Q64" s="19" t="str">
        <f>IF($A64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64="#FIELD",AV64="",AND(OR($Q$8="CHANGE_PCT_GE",$Q$8="CHANGE_ABS_GE",$Q$8="COUNT_FLAG_RULE",$Q$8="AND_YES",$Q$8="OR_YES"),OR(CA64="#FIELD",CA64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64)))),IF($Q$18="LOW_MU",MAX(Настройки!$B$14,$Q$16),IF($Q$18="NEUTRAL",Настройки!$B$15,IF($Q$18="IGNORE","IGNORE",IF(OR(AV64="#FIELD",CA64="#FIELD"),"Поле не найдено","Недостаточно данных")))),IF($Q$8="SIGMOID_INC",MAX(Настройки!$B$14,$Q$16+($Q$17-$Q$16)/(1+EXP(-$Q$12*(IF(ISNUMBER(AV64),AV64,0)-$Q$11)))),IF($Q$8="SIGMOID_DEC",MAX(Настройки!$B$14,$Q$16+($Q$17-$Q$16)/(1+EXP($Q$12*(IF(ISNUMBER(AV64),AV64,0)-$Q$11)))),IF($Q$8="TOP_PERCENT",IF((COUNTIF(INDEX(Данные!$A$7:$CV$106,0,MATCH($Q$9,Данные!$A$6:$CV$6,0)),"&gt;"&amp;IF(ISNUMBER(AV64),AV64,0))+COUNTIFS(INDEX(Данные!$A$7:$CV$106,0,MATCH($Q$9,Данные!$A$6:$CV$6,0)),IF(ISNUMBER(AV64),AV64,0),Данные!$A$7:$A$106,"&lt;"&amp;$A64)+1)/COUNT(INDEX(Данные!$A$7:$CV$106,0,MATCH($Q$9,Данные!$A$6:$CV$6,0)))&lt;=$Q$11,$Q$14,$Q$15),IF($Q$8="MANUAL_MU",MAX(Настройки!$B$14,MIN(1,IF(ISNUMBER(AV64),AV64,0))),IF($Q$8="COUNT_FLAG_RULE",IF(IF(ISNUMBER(AV64),AV64,0)&lt;=$Q$11,$Q$14,IF(IF(ISNUMBER(AV64),AV64,0)&gt;=$Q$12,$Q$15,IF(OR(LOWER(LEFT(CA64&amp;"",2))="да",CA64=1),$Q$13,$Q$15))),IF(OR(AND($Q$8="YES_NO",OR(LOWER(LEFT(AV64&amp;"",2))="да",AV64=1)),AND($Q$8="THRESHOLD_GE",IF(ISNUMBER(AV64),AV64,0)&gt;=$Q$11),AND($Q$8="THRESHOLD_GT",IF(ISNUMBER(AV64),AV64,0)&gt;$Q$11),AND($Q$8="THRESHOLD_LE",IF(ISNUMBER(AV64),AV64,0)&lt;=$Q$11),AND($Q$8="THRESHOLD_LT",IF(ISNUMBER(AV64),AV64,0)&lt;$Q$11),AND($Q$8="CHANGE_PCT_GE",IF(IF(ISNUMBER(CA64),CA64,0)=0,IF(ISNUMBER(AV64),AV64,0)&gt;0,(IF(ISNUMBER(AV64),AV64,0)-IF(ISNUMBER(CA64),CA64,0))/ABS(IF(ISNUMBER(CA64),CA64,0))&gt;=$Q$11)),AND($Q$8="CHANGE_ABS_GE",ABS(IF(ISNUMBER(AV64),AV64,0)-IF(ISNUMBER(CA64),CA64,0))&gt;=$Q$11),AND($Q$8="COUNT_LT",IF(ISNUMBER(AV64),AV64,0)&lt;$Q$11),AND($Q$8="COUNT_LE",IF(ISNUMBER(AV64),AV64,0)&lt;=$Q$11),AND($Q$8="AND_YES",OR(LOWER(LEFT(AV64&amp;"",2))="да",AV64=1),OR(LOWER(LEFT(CA64&amp;"",2))="да",CA64=1)),AND($Q$8="OR_YES",OR(OR(LOWER(LEFT(AV64&amp;"",2))="да",AV64=1),OR(LOWER(LEFT(CA64&amp;"",2))="да",CA64=1)))),$Q$14,$Q$15))))))))))</f>
        <v/>
      </c>
      <c r="R64" s="69" t="str">
        <f>IF($A64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64="#FIELD",AW64="",AND(OR($R$8="CHANGE_PCT_GE",$R$8="CHANGE_ABS_GE",$R$8="COUNT_FLAG_RULE",$R$8="AND_YES",$R$8="OR_YES"),OR(CB64="#FIELD",CB64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64)))),IF($R$18="LOW_MU",MAX(Настройки!$B$14,$R$16),IF($R$18="NEUTRAL",Настройки!$B$15,IF($R$18="IGNORE","IGNORE",IF(OR(AW64="#FIELD",CB64="#FIELD"),"Поле не найдено","Недостаточно данных")))),IF($R$8="SIGMOID_INC",MAX(Настройки!$B$14,$R$16+($R$17-$R$16)/(1+EXP(-$R$12*(IF(ISNUMBER(AW64),AW64,0)-$R$11)))),IF($R$8="SIGMOID_DEC",MAX(Настройки!$B$14,$R$16+($R$17-$R$16)/(1+EXP($R$12*(IF(ISNUMBER(AW64),AW64,0)-$R$11)))),IF($R$8="TOP_PERCENT",IF((COUNTIF(INDEX(Данные!$A$7:$CV$106,0,MATCH($R$9,Данные!$A$6:$CV$6,0)),"&gt;"&amp;IF(ISNUMBER(AW64),AW64,0))+COUNTIFS(INDEX(Данные!$A$7:$CV$106,0,MATCH($R$9,Данные!$A$6:$CV$6,0)),IF(ISNUMBER(AW64),AW64,0),Данные!$A$7:$A$106,"&lt;"&amp;$A64)+1)/COUNT(INDEX(Данные!$A$7:$CV$106,0,MATCH($R$9,Данные!$A$6:$CV$6,0)))&lt;=$R$11,$R$14,$R$15),IF($R$8="MANUAL_MU",MAX(Настройки!$B$14,MIN(1,IF(ISNUMBER(AW64),AW64,0))),IF($R$8="COUNT_FLAG_RULE",IF(IF(ISNUMBER(AW64),AW64,0)&lt;=$R$11,$R$14,IF(IF(ISNUMBER(AW64),AW64,0)&gt;=$R$12,$R$15,IF(OR(LOWER(LEFT(CB64&amp;"",2))="да",CB64=1),$R$13,$R$15))),IF(OR(AND($R$8="YES_NO",OR(LOWER(LEFT(AW64&amp;"",2))="да",AW64=1)),AND($R$8="THRESHOLD_GE",IF(ISNUMBER(AW64),AW64,0)&gt;=$R$11),AND($R$8="THRESHOLD_GT",IF(ISNUMBER(AW64),AW64,0)&gt;$R$11),AND($R$8="THRESHOLD_LE",IF(ISNUMBER(AW64),AW64,0)&lt;=$R$11),AND($R$8="THRESHOLD_LT",IF(ISNUMBER(AW64),AW64,0)&lt;$R$11),AND($R$8="CHANGE_PCT_GE",IF(IF(ISNUMBER(CB64),CB64,0)=0,IF(ISNUMBER(AW64),AW64,0)&gt;0,(IF(ISNUMBER(AW64),AW64,0)-IF(ISNUMBER(CB64),CB64,0))/ABS(IF(ISNUMBER(CB64),CB64,0))&gt;=$R$11)),AND($R$8="CHANGE_ABS_GE",ABS(IF(ISNUMBER(AW64),AW64,0)-IF(ISNUMBER(CB64),CB64,0))&gt;=$R$11),AND($R$8="COUNT_LT",IF(ISNUMBER(AW64),AW64,0)&lt;$R$11),AND($R$8="COUNT_LE",IF(ISNUMBER(AW64),AW64,0)&lt;=$R$11),AND($R$8="AND_YES",OR(LOWER(LEFT(AW64&amp;"",2))="да",AW64=1),OR(LOWER(LEFT(CB64&amp;"",2))="да",CB64=1)),AND($R$8="OR_YES",OR(OR(LOWER(LEFT(AW64&amp;"",2))="да",AW64=1),OR(LOWER(LEFT(CB64&amp;"",2))="да",CB64=1)))),$R$14,$R$15))))))))))</f>
        <v/>
      </c>
      <c r="S64" s="70" t="str">
        <f>IF($A64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64="#FIELD",AX64="",AND(OR($S$8="CHANGE_PCT_GE",$S$8="CHANGE_ABS_GE",$S$8="COUNT_FLAG_RULE",$S$8="AND_YES",$S$8="OR_YES"),OR(CC64="#FIELD",CC64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64)))),IF($S$18="LOW_MU",MAX(Настройки!$B$14,$S$16),IF($S$18="NEUTRAL",Настройки!$B$15,IF($S$18="IGNORE","IGNORE",IF(OR(AX64="#FIELD",CC64="#FIELD"),"Поле не найдено","Недостаточно данных")))),IF($S$8="SIGMOID_INC",MAX(Настройки!$B$14,$S$16+($S$17-$S$16)/(1+EXP(-$S$12*(IF(ISNUMBER(AX64),AX64,0)-$S$11)))),IF($S$8="SIGMOID_DEC",MAX(Настройки!$B$14,$S$16+($S$17-$S$16)/(1+EXP($S$12*(IF(ISNUMBER(AX64),AX64,0)-$S$11)))),IF($S$8="TOP_PERCENT",IF((COUNTIF(INDEX(Данные!$A$7:$CV$106,0,MATCH($S$9,Данные!$A$6:$CV$6,0)),"&gt;"&amp;IF(ISNUMBER(AX64),AX64,0))+COUNTIFS(INDEX(Данные!$A$7:$CV$106,0,MATCH($S$9,Данные!$A$6:$CV$6,0)),IF(ISNUMBER(AX64),AX64,0),Данные!$A$7:$A$106,"&lt;"&amp;$A64)+1)/COUNT(INDEX(Данные!$A$7:$CV$106,0,MATCH($S$9,Данные!$A$6:$CV$6,0)))&lt;=$S$11,$S$14,$S$15),IF($S$8="MANUAL_MU",MAX(Настройки!$B$14,MIN(1,IF(ISNUMBER(AX64),AX64,0))),IF($S$8="COUNT_FLAG_RULE",IF(IF(ISNUMBER(AX64),AX64,0)&lt;=$S$11,$S$14,IF(IF(ISNUMBER(AX64),AX64,0)&gt;=$S$12,$S$15,IF(OR(LOWER(LEFT(CC64&amp;"",2))="да",CC64=1),$S$13,$S$15))),IF(OR(AND($S$8="YES_NO",OR(LOWER(LEFT(AX64&amp;"",2))="да",AX64=1)),AND($S$8="THRESHOLD_GE",IF(ISNUMBER(AX64),AX64,0)&gt;=$S$11),AND($S$8="THRESHOLD_GT",IF(ISNUMBER(AX64),AX64,0)&gt;$S$11),AND($S$8="THRESHOLD_LE",IF(ISNUMBER(AX64),AX64,0)&lt;=$S$11),AND($S$8="THRESHOLD_LT",IF(ISNUMBER(AX64),AX64,0)&lt;$S$11),AND($S$8="CHANGE_PCT_GE",IF(IF(ISNUMBER(CC64),CC64,0)=0,IF(ISNUMBER(AX64),AX64,0)&gt;0,(IF(ISNUMBER(AX64),AX64,0)-IF(ISNUMBER(CC64),CC64,0))/ABS(IF(ISNUMBER(CC64),CC64,0))&gt;=$S$11)),AND($S$8="CHANGE_ABS_GE",ABS(IF(ISNUMBER(AX64),AX64,0)-IF(ISNUMBER(CC64),CC64,0))&gt;=$S$11),AND($S$8="COUNT_LT",IF(ISNUMBER(AX64),AX64,0)&lt;$S$11),AND($S$8="COUNT_LE",IF(ISNUMBER(AX64),AX64,0)&lt;=$S$11),AND($S$8="AND_YES",OR(LOWER(LEFT(AX64&amp;"",2))="да",AX64=1),OR(LOWER(LEFT(CC64&amp;"",2))="да",CC64=1)),AND($S$8="OR_YES",OR(OR(LOWER(LEFT(AX64&amp;"",2))="да",AX64=1),OR(LOWER(LEFT(CC64&amp;"",2))="да",CC64=1)))),$S$14,$S$15))))))))))</f>
        <v/>
      </c>
      <c r="T64" s="70" t="str">
        <f>IF($A64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64="#FIELD",AY64="",AND(OR($T$8="CHANGE_PCT_GE",$T$8="CHANGE_ABS_GE",$T$8="COUNT_FLAG_RULE",$T$8="AND_YES",$T$8="OR_YES"),OR(CD64="#FIELD",CD64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64)))),IF($T$18="LOW_MU",MAX(Настройки!$B$14,$T$16),IF($T$18="NEUTRAL",Настройки!$B$15,IF($T$18="IGNORE","IGNORE",IF(OR(AY64="#FIELD",CD64="#FIELD"),"Поле не найдено","Недостаточно данных")))),IF($T$8="SIGMOID_INC",MAX(Настройки!$B$14,$T$16+($T$17-$T$16)/(1+EXP(-$T$12*(IF(ISNUMBER(AY64),AY64,0)-$T$11)))),IF($T$8="SIGMOID_DEC",MAX(Настройки!$B$14,$T$16+($T$17-$T$16)/(1+EXP($T$12*(IF(ISNUMBER(AY64),AY64,0)-$T$11)))),IF($T$8="TOP_PERCENT",IF((COUNTIF(INDEX(Данные!$A$7:$CV$106,0,MATCH($T$9,Данные!$A$6:$CV$6,0)),"&gt;"&amp;IF(ISNUMBER(AY64),AY64,0))+COUNTIFS(INDEX(Данные!$A$7:$CV$106,0,MATCH($T$9,Данные!$A$6:$CV$6,0)),IF(ISNUMBER(AY64),AY64,0),Данные!$A$7:$A$106,"&lt;"&amp;$A64)+1)/COUNT(INDEX(Данные!$A$7:$CV$106,0,MATCH($T$9,Данные!$A$6:$CV$6,0)))&lt;=$T$11,$T$14,$T$15),IF($T$8="MANUAL_MU",MAX(Настройки!$B$14,MIN(1,IF(ISNUMBER(AY64),AY64,0))),IF($T$8="COUNT_FLAG_RULE",IF(IF(ISNUMBER(AY64),AY64,0)&lt;=$T$11,$T$14,IF(IF(ISNUMBER(AY64),AY64,0)&gt;=$T$12,$T$15,IF(OR(LOWER(LEFT(CD64&amp;"",2))="да",CD64=1),$T$13,$T$15))),IF(OR(AND($T$8="YES_NO",OR(LOWER(LEFT(AY64&amp;"",2))="да",AY64=1)),AND($T$8="THRESHOLD_GE",IF(ISNUMBER(AY64),AY64,0)&gt;=$T$11),AND($T$8="THRESHOLD_GT",IF(ISNUMBER(AY64),AY64,0)&gt;$T$11),AND($T$8="THRESHOLD_LE",IF(ISNUMBER(AY64),AY64,0)&lt;=$T$11),AND($T$8="THRESHOLD_LT",IF(ISNUMBER(AY64),AY64,0)&lt;$T$11),AND($T$8="CHANGE_PCT_GE",IF(IF(ISNUMBER(CD64),CD64,0)=0,IF(ISNUMBER(AY64),AY64,0)&gt;0,(IF(ISNUMBER(AY64),AY64,0)-IF(ISNUMBER(CD64),CD64,0))/ABS(IF(ISNUMBER(CD64),CD64,0))&gt;=$T$11)),AND($T$8="CHANGE_ABS_GE",ABS(IF(ISNUMBER(AY64),AY64,0)-IF(ISNUMBER(CD64),CD64,0))&gt;=$T$11),AND($T$8="COUNT_LT",IF(ISNUMBER(AY64),AY64,0)&lt;$T$11),AND($T$8="COUNT_LE",IF(ISNUMBER(AY64),AY64,0)&lt;=$T$11),AND($T$8="AND_YES",OR(LOWER(LEFT(AY64&amp;"",2))="да",AY64=1),OR(LOWER(LEFT(CD64&amp;"",2))="да",CD64=1)),AND($T$8="OR_YES",OR(OR(LOWER(LEFT(AY64&amp;"",2))="да",AY64=1),OR(LOWER(LEFT(CD64&amp;"",2))="да",CD64=1)))),$T$14,$T$15))))))))))</f>
        <v/>
      </c>
      <c r="U64" s="70" t="str">
        <f>IF($A64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64="#FIELD",AZ64="",AND(OR($U$8="CHANGE_PCT_GE",$U$8="CHANGE_ABS_GE",$U$8="COUNT_FLAG_RULE",$U$8="AND_YES",$U$8="OR_YES"),OR(CE64="#FIELD",CE64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64)))),IF($U$18="LOW_MU",MAX(Настройки!$B$14,$U$16),IF($U$18="NEUTRAL",Настройки!$B$15,IF($U$18="IGNORE","IGNORE",IF(OR(AZ64="#FIELD",CE64="#FIELD"),"Поле не найдено","Недостаточно данных")))),IF($U$8="SIGMOID_INC",MAX(Настройки!$B$14,$U$16+($U$17-$U$16)/(1+EXP(-$U$12*(IF(ISNUMBER(AZ64),AZ64,0)-$U$11)))),IF($U$8="SIGMOID_DEC",MAX(Настройки!$B$14,$U$16+($U$17-$U$16)/(1+EXP($U$12*(IF(ISNUMBER(AZ64),AZ64,0)-$U$11)))),IF($U$8="TOP_PERCENT",IF((COUNTIF(INDEX(Данные!$A$7:$CV$106,0,MATCH($U$9,Данные!$A$6:$CV$6,0)),"&gt;"&amp;IF(ISNUMBER(AZ64),AZ64,0))+COUNTIFS(INDEX(Данные!$A$7:$CV$106,0,MATCH($U$9,Данные!$A$6:$CV$6,0)),IF(ISNUMBER(AZ64),AZ64,0),Данные!$A$7:$A$106,"&lt;"&amp;$A64)+1)/COUNT(INDEX(Данные!$A$7:$CV$106,0,MATCH($U$9,Данные!$A$6:$CV$6,0)))&lt;=$U$11,$U$14,$U$15),IF($U$8="MANUAL_MU",MAX(Настройки!$B$14,MIN(1,IF(ISNUMBER(AZ64),AZ64,0))),IF($U$8="COUNT_FLAG_RULE",IF(IF(ISNUMBER(AZ64),AZ64,0)&lt;=$U$11,$U$14,IF(IF(ISNUMBER(AZ64),AZ64,0)&gt;=$U$12,$U$15,IF(OR(LOWER(LEFT(CE64&amp;"",2))="да",CE64=1),$U$13,$U$15))),IF(OR(AND($U$8="YES_NO",OR(LOWER(LEFT(AZ64&amp;"",2))="да",AZ64=1)),AND($U$8="THRESHOLD_GE",IF(ISNUMBER(AZ64),AZ64,0)&gt;=$U$11),AND($U$8="THRESHOLD_GT",IF(ISNUMBER(AZ64),AZ64,0)&gt;$U$11),AND($U$8="THRESHOLD_LE",IF(ISNUMBER(AZ64),AZ64,0)&lt;=$U$11),AND($U$8="THRESHOLD_LT",IF(ISNUMBER(AZ64),AZ64,0)&lt;$U$11),AND($U$8="CHANGE_PCT_GE",IF(IF(ISNUMBER(CE64),CE64,0)=0,IF(ISNUMBER(AZ64),AZ64,0)&gt;0,(IF(ISNUMBER(AZ64),AZ64,0)-IF(ISNUMBER(CE64),CE64,0))/ABS(IF(ISNUMBER(CE64),CE64,0))&gt;=$U$11)),AND($U$8="CHANGE_ABS_GE",ABS(IF(ISNUMBER(AZ64),AZ64,0)-IF(ISNUMBER(CE64),CE64,0))&gt;=$U$11),AND($U$8="COUNT_LT",IF(ISNUMBER(AZ64),AZ64,0)&lt;$U$11),AND($U$8="COUNT_LE",IF(ISNUMBER(AZ64),AZ64,0)&lt;=$U$11),AND($U$8="AND_YES",OR(LOWER(LEFT(AZ64&amp;"",2))="да",AZ64=1),OR(LOWER(LEFT(CE64&amp;"",2))="да",CE64=1)),AND($U$8="OR_YES",OR(OR(LOWER(LEFT(AZ64&amp;"",2))="да",AZ64=1),OR(LOWER(LEFT(CE64&amp;"",2))="да",CE64=1)))),$U$14,$U$15))))))))))</f>
        <v/>
      </c>
      <c r="V64" s="70" t="str">
        <f>IF($A64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64="#FIELD",BA64="",AND(OR($V$8="CHANGE_PCT_GE",$V$8="CHANGE_ABS_GE",$V$8="COUNT_FLAG_RULE",$V$8="AND_YES",$V$8="OR_YES"),OR(CF64="#FIELD",CF64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64)))),IF($V$18="LOW_MU",MAX(Настройки!$B$14,$V$16),IF($V$18="NEUTRAL",Настройки!$B$15,IF($V$18="IGNORE","IGNORE",IF(OR(BA64="#FIELD",CF64="#FIELD"),"Поле не найдено","Недостаточно данных")))),IF($V$8="SIGMOID_INC",MAX(Настройки!$B$14,$V$16+($V$17-$V$16)/(1+EXP(-$V$12*(IF(ISNUMBER(BA64),BA64,0)-$V$11)))),IF($V$8="SIGMOID_DEC",MAX(Настройки!$B$14,$V$16+($V$17-$V$16)/(1+EXP($V$12*(IF(ISNUMBER(BA64),BA64,0)-$V$11)))),IF($V$8="TOP_PERCENT",IF((COUNTIF(INDEX(Данные!$A$7:$CV$106,0,MATCH($V$9,Данные!$A$6:$CV$6,0)),"&gt;"&amp;IF(ISNUMBER(BA64),BA64,0))+COUNTIFS(INDEX(Данные!$A$7:$CV$106,0,MATCH($V$9,Данные!$A$6:$CV$6,0)),IF(ISNUMBER(BA64),BA64,0),Данные!$A$7:$A$106,"&lt;"&amp;$A64)+1)/COUNT(INDEX(Данные!$A$7:$CV$106,0,MATCH($V$9,Данные!$A$6:$CV$6,0)))&lt;=$V$11,$V$14,$V$15),IF($V$8="MANUAL_MU",MAX(Настройки!$B$14,MIN(1,IF(ISNUMBER(BA64),BA64,0))),IF($V$8="COUNT_FLAG_RULE",IF(IF(ISNUMBER(BA64),BA64,0)&lt;=$V$11,$V$14,IF(IF(ISNUMBER(BA64),BA64,0)&gt;=$V$12,$V$15,IF(OR(LOWER(LEFT(CF64&amp;"",2))="да",CF64=1),$V$13,$V$15))),IF(OR(AND($V$8="YES_NO",OR(LOWER(LEFT(BA64&amp;"",2))="да",BA64=1)),AND($V$8="THRESHOLD_GE",IF(ISNUMBER(BA64),BA64,0)&gt;=$V$11),AND($V$8="THRESHOLD_GT",IF(ISNUMBER(BA64),BA64,0)&gt;$V$11),AND($V$8="THRESHOLD_LE",IF(ISNUMBER(BA64),BA64,0)&lt;=$V$11),AND($V$8="THRESHOLD_LT",IF(ISNUMBER(BA64),BA64,0)&lt;$V$11),AND($V$8="CHANGE_PCT_GE",IF(IF(ISNUMBER(CF64),CF64,0)=0,IF(ISNUMBER(BA64),BA64,0)&gt;0,(IF(ISNUMBER(BA64),BA64,0)-IF(ISNUMBER(CF64),CF64,0))/ABS(IF(ISNUMBER(CF64),CF64,0))&gt;=$V$11)),AND($V$8="CHANGE_ABS_GE",ABS(IF(ISNUMBER(BA64),BA64,0)-IF(ISNUMBER(CF64),CF64,0))&gt;=$V$11),AND($V$8="COUNT_LT",IF(ISNUMBER(BA64),BA64,0)&lt;$V$11),AND($V$8="COUNT_LE",IF(ISNUMBER(BA64),BA64,0)&lt;=$V$11),AND($V$8="AND_YES",OR(LOWER(LEFT(BA64&amp;"",2))="да",BA64=1),OR(LOWER(LEFT(CF64&amp;"",2))="да",CF64=1)),AND($V$8="OR_YES",OR(OR(LOWER(LEFT(BA64&amp;"",2))="да",BA64=1),OR(LOWER(LEFT(CF64&amp;"",2))="да",CF64=1)))),$V$14,$V$15))))))))))</f>
        <v/>
      </c>
      <c r="W64" s="70" t="str">
        <f>IF($A64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64="#FIELD",BB64="",AND(OR($W$8="CHANGE_PCT_GE",$W$8="CHANGE_ABS_GE",$W$8="COUNT_FLAG_RULE",$W$8="AND_YES",$W$8="OR_YES"),OR(CG64="#FIELD",CG64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64)))),IF($W$18="LOW_MU",MAX(Настройки!$B$14,$W$16),IF($W$18="NEUTRAL",Настройки!$B$15,IF($W$18="IGNORE","IGNORE",IF(OR(BB64="#FIELD",CG64="#FIELD"),"Поле не найдено","Недостаточно данных")))),IF($W$8="SIGMOID_INC",MAX(Настройки!$B$14,$W$16+($W$17-$W$16)/(1+EXP(-$W$12*(IF(ISNUMBER(BB64),BB64,0)-$W$11)))),IF($W$8="SIGMOID_DEC",MAX(Настройки!$B$14,$W$16+($W$17-$W$16)/(1+EXP($W$12*(IF(ISNUMBER(BB64),BB64,0)-$W$11)))),IF($W$8="TOP_PERCENT",IF((COUNTIF(INDEX(Данные!$A$7:$CV$106,0,MATCH($W$9,Данные!$A$6:$CV$6,0)),"&gt;"&amp;IF(ISNUMBER(BB64),BB64,0))+COUNTIFS(INDEX(Данные!$A$7:$CV$106,0,MATCH($W$9,Данные!$A$6:$CV$6,0)),IF(ISNUMBER(BB64),BB64,0),Данные!$A$7:$A$106,"&lt;"&amp;$A64)+1)/COUNT(INDEX(Данные!$A$7:$CV$106,0,MATCH($W$9,Данные!$A$6:$CV$6,0)))&lt;=$W$11,$W$14,$W$15),IF($W$8="MANUAL_MU",MAX(Настройки!$B$14,MIN(1,IF(ISNUMBER(BB64),BB64,0))),IF($W$8="COUNT_FLAG_RULE",IF(IF(ISNUMBER(BB64),BB64,0)&lt;=$W$11,$W$14,IF(IF(ISNUMBER(BB64),BB64,0)&gt;=$W$12,$W$15,IF(OR(LOWER(LEFT(CG64&amp;"",2))="да",CG64=1),$W$13,$W$15))),IF(OR(AND($W$8="YES_NO",OR(LOWER(LEFT(BB64&amp;"",2))="да",BB64=1)),AND($W$8="THRESHOLD_GE",IF(ISNUMBER(BB64),BB64,0)&gt;=$W$11),AND($W$8="THRESHOLD_GT",IF(ISNUMBER(BB64),BB64,0)&gt;$W$11),AND($W$8="THRESHOLD_LE",IF(ISNUMBER(BB64),BB64,0)&lt;=$W$11),AND($W$8="THRESHOLD_LT",IF(ISNUMBER(BB64),BB64,0)&lt;$W$11),AND($W$8="CHANGE_PCT_GE",IF(IF(ISNUMBER(CG64),CG64,0)=0,IF(ISNUMBER(BB64),BB64,0)&gt;0,(IF(ISNUMBER(BB64),BB64,0)-IF(ISNUMBER(CG64),CG64,0))/ABS(IF(ISNUMBER(CG64),CG64,0))&gt;=$W$11)),AND($W$8="CHANGE_ABS_GE",ABS(IF(ISNUMBER(BB64),BB64,0)-IF(ISNUMBER(CG64),CG64,0))&gt;=$W$11),AND($W$8="COUNT_LT",IF(ISNUMBER(BB64),BB64,0)&lt;$W$11),AND($W$8="COUNT_LE",IF(ISNUMBER(BB64),BB64,0)&lt;=$W$11),AND($W$8="AND_YES",OR(LOWER(LEFT(BB64&amp;"",2))="да",BB64=1),OR(LOWER(LEFT(CG64&amp;"",2))="да",CG64=1)),AND($W$8="OR_YES",OR(OR(LOWER(LEFT(BB64&amp;"",2))="да",BB64=1),OR(LOWER(LEFT(CG64&amp;"",2))="да",CG64=1)))),$W$14,$W$15))))))))))</f>
        <v/>
      </c>
      <c r="X64" s="70" t="str">
        <f>IF($A64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64="#FIELD",BC64="",AND(OR($X$8="CHANGE_PCT_GE",$X$8="CHANGE_ABS_GE",$X$8="COUNT_FLAG_RULE",$X$8="AND_YES",$X$8="OR_YES"),OR(CH64="#FIELD",CH64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64)))),IF($X$18="LOW_MU",MAX(Настройки!$B$14,$X$16),IF($X$18="NEUTRAL",Настройки!$B$15,IF($X$18="IGNORE","IGNORE",IF(OR(BC64="#FIELD",CH64="#FIELD"),"Поле не найдено","Недостаточно данных")))),IF($X$8="SIGMOID_INC",MAX(Настройки!$B$14,$X$16+($X$17-$X$16)/(1+EXP(-$X$12*(IF(ISNUMBER(BC64),BC64,0)-$X$11)))),IF($X$8="SIGMOID_DEC",MAX(Настройки!$B$14,$X$16+($X$17-$X$16)/(1+EXP($X$12*(IF(ISNUMBER(BC64),BC64,0)-$X$11)))),IF($X$8="TOP_PERCENT",IF((COUNTIF(INDEX(Данные!$A$7:$CV$106,0,MATCH($X$9,Данные!$A$6:$CV$6,0)),"&gt;"&amp;IF(ISNUMBER(BC64),BC64,0))+COUNTIFS(INDEX(Данные!$A$7:$CV$106,0,MATCH($X$9,Данные!$A$6:$CV$6,0)),IF(ISNUMBER(BC64),BC64,0),Данные!$A$7:$A$106,"&lt;"&amp;$A64)+1)/COUNT(INDEX(Данные!$A$7:$CV$106,0,MATCH($X$9,Данные!$A$6:$CV$6,0)))&lt;=$X$11,$X$14,$X$15),IF($X$8="MANUAL_MU",MAX(Настройки!$B$14,MIN(1,IF(ISNUMBER(BC64),BC64,0))),IF($X$8="COUNT_FLAG_RULE",IF(IF(ISNUMBER(BC64),BC64,0)&lt;=$X$11,$X$14,IF(IF(ISNUMBER(BC64),BC64,0)&gt;=$X$12,$X$15,IF(OR(LOWER(LEFT(CH64&amp;"",2))="да",CH64=1),$X$13,$X$15))),IF(OR(AND($X$8="YES_NO",OR(LOWER(LEFT(BC64&amp;"",2))="да",BC64=1)),AND($X$8="THRESHOLD_GE",IF(ISNUMBER(BC64),BC64,0)&gt;=$X$11),AND($X$8="THRESHOLD_GT",IF(ISNUMBER(BC64),BC64,0)&gt;$X$11),AND($X$8="THRESHOLD_LE",IF(ISNUMBER(BC64),BC64,0)&lt;=$X$11),AND($X$8="THRESHOLD_LT",IF(ISNUMBER(BC64),BC64,0)&lt;$X$11),AND($X$8="CHANGE_PCT_GE",IF(IF(ISNUMBER(CH64),CH64,0)=0,IF(ISNUMBER(BC64),BC64,0)&gt;0,(IF(ISNUMBER(BC64),BC64,0)-IF(ISNUMBER(CH64),CH64,0))/ABS(IF(ISNUMBER(CH64),CH64,0))&gt;=$X$11)),AND($X$8="CHANGE_ABS_GE",ABS(IF(ISNUMBER(BC64),BC64,0)-IF(ISNUMBER(CH64),CH64,0))&gt;=$X$11),AND($X$8="COUNT_LT",IF(ISNUMBER(BC64),BC64,0)&lt;$X$11),AND($X$8="COUNT_LE",IF(ISNUMBER(BC64),BC64,0)&lt;=$X$11),AND($X$8="AND_YES",OR(LOWER(LEFT(BC64&amp;"",2))="да",BC64=1),OR(LOWER(LEFT(CH64&amp;"",2))="да",CH64=1)),AND($X$8="OR_YES",OR(OR(LOWER(LEFT(BC64&amp;"",2))="да",BC64=1),OR(LOWER(LEFT(CH64&amp;"",2))="да",CH64=1)))),$X$14,$X$15))))))))))</f>
        <v/>
      </c>
      <c r="Y64" s="70" t="str">
        <f>IF($A64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64="#FIELD",BD64="",AND(OR($Y$8="CHANGE_PCT_GE",$Y$8="CHANGE_ABS_GE",$Y$8="COUNT_FLAG_RULE",$Y$8="AND_YES",$Y$8="OR_YES"),OR(CI64="#FIELD",CI64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64)))),IF($Y$18="LOW_MU",MAX(Настройки!$B$14,$Y$16),IF($Y$18="NEUTRAL",Настройки!$B$15,IF($Y$18="IGNORE","IGNORE",IF(OR(BD64="#FIELD",CI64="#FIELD"),"Поле не найдено","Недостаточно данных")))),IF($Y$8="SIGMOID_INC",MAX(Настройки!$B$14,$Y$16+($Y$17-$Y$16)/(1+EXP(-$Y$12*(IF(ISNUMBER(BD64),BD64,0)-$Y$11)))),IF($Y$8="SIGMOID_DEC",MAX(Настройки!$B$14,$Y$16+($Y$17-$Y$16)/(1+EXP($Y$12*(IF(ISNUMBER(BD64),BD64,0)-$Y$11)))),IF($Y$8="TOP_PERCENT",IF((COUNTIF(INDEX(Данные!$A$7:$CV$106,0,MATCH($Y$9,Данные!$A$6:$CV$6,0)),"&gt;"&amp;IF(ISNUMBER(BD64),BD64,0))+COUNTIFS(INDEX(Данные!$A$7:$CV$106,0,MATCH($Y$9,Данные!$A$6:$CV$6,0)),IF(ISNUMBER(BD64),BD64,0),Данные!$A$7:$A$106,"&lt;"&amp;$A64)+1)/COUNT(INDEX(Данные!$A$7:$CV$106,0,MATCH($Y$9,Данные!$A$6:$CV$6,0)))&lt;=$Y$11,$Y$14,$Y$15),IF($Y$8="MANUAL_MU",MAX(Настройки!$B$14,MIN(1,IF(ISNUMBER(BD64),BD64,0))),IF($Y$8="COUNT_FLAG_RULE",IF(IF(ISNUMBER(BD64),BD64,0)&lt;=$Y$11,$Y$14,IF(IF(ISNUMBER(BD64),BD64,0)&gt;=$Y$12,$Y$15,IF(OR(LOWER(LEFT(CI64&amp;"",2))="да",CI64=1),$Y$13,$Y$15))),IF(OR(AND($Y$8="YES_NO",OR(LOWER(LEFT(BD64&amp;"",2))="да",BD64=1)),AND($Y$8="THRESHOLD_GE",IF(ISNUMBER(BD64),BD64,0)&gt;=$Y$11),AND($Y$8="THRESHOLD_GT",IF(ISNUMBER(BD64),BD64,0)&gt;$Y$11),AND($Y$8="THRESHOLD_LE",IF(ISNUMBER(BD64),BD64,0)&lt;=$Y$11),AND($Y$8="THRESHOLD_LT",IF(ISNUMBER(BD64),BD64,0)&lt;$Y$11),AND($Y$8="CHANGE_PCT_GE",IF(IF(ISNUMBER(CI64),CI64,0)=0,IF(ISNUMBER(BD64),BD64,0)&gt;0,(IF(ISNUMBER(BD64),BD64,0)-IF(ISNUMBER(CI64),CI64,0))/ABS(IF(ISNUMBER(CI64),CI64,0))&gt;=$Y$11)),AND($Y$8="CHANGE_ABS_GE",ABS(IF(ISNUMBER(BD64),BD64,0)-IF(ISNUMBER(CI64),CI64,0))&gt;=$Y$11),AND($Y$8="COUNT_LT",IF(ISNUMBER(BD64),BD64,0)&lt;$Y$11),AND($Y$8="COUNT_LE",IF(ISNUMBER(BD64),BD64,0)&lt;=$Y$11),AND($Y$8="AND_YES",OR(LOWER(LEFT(BD64&amp;"",2))="да",BD64=1),OR(LOWER(LEFT(CI64&amp;"",2))="да",CI64=1)),AND($Y$8="OR_YES",OR(OR(LOWER(LEFT(BD64&amp;"",2))="да",BD64=1),OR(LOWER(LEFT(CI64&amp;"",2))="да",CI64=1)))),$Y$14,$Y$15))))))))))</f>
        <v/>
      </c>
      <c r="Z64" s="70" t="str">
        <f>IF($A64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64="#FIELD",BE64="",AND(OR($Z$8="CHANGE_PCT_GE",$Z$8="CHANGE_ABS_GE",$Z$8="COUNT_FLAG_RULE",$Z$8="AND_YES",$Z$8="OR_YES"),OR(CJ64="#FIELD",CJ64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64)))),IF($Z$18="LOW_MU",MAX(Настройки!$B$14,$Z$16),IF($Z$18="NEUTRAL",Настройки!$B$15,IF($Z$18="IGNORE","IGNORE",IF(OR(BE64="#FIELD",CJ64="#FIELD"),"Поле не найдено","Недостаточно данных")))),IF($Z$8="SIGMOID_INC",MAX(Настройки!$B$14,$Z$16+($Z$17-$Z$16)/(1+EXP(-$Z$12*(IF(ISNUMBER(BE64),BE64,0)-$Z$11)))),IF($Z$8="SIGMOID_DEC",MAX(Настройки!$B$14,$Z$16+($Z$17-$Z$16)/(1+EXP($Z$12*(IF(ISNUMBER(BE64),BE64,0)-$Z$11)))),IF($Z$8="TOP_PERCENT",IF((COUNTIF(INDEX(Данные!$A$7:$CV$106,0,MATCH($Z$9,Данные!$A$6:$CV$6,0)),"&gt;"&amp;IF(ISNUMBER(BE64),BE64,0))+COUNTIFS(INDEX(Данные!$A$7:$CV$106,0,MATCH($Z$9,Данные!$A$6:$CV$6,0)),IF(ISNUMBER(BE64),BE64,0),Данные!$A$7:$A$106,"&lt;"&amp;$A64)+1)/COUNT(INDEX(Данные!$A$7:$CV$106,0,MATCH($Z$9,Данные!$A$6:$CV$6,0)))&lt;=$Z$11,$Z$14,$Z$15),IF($Z$8="MANUAL_MU",MAX(Настройки!$B$14,MIN(1,IF(ISNUMBER(BE64),BE64,0))),IF($Z$8="COUNT_FLAG_RULE",IF(IF(ISNUMBER(BE64),BE64,0)&lt;=$Z$11,$Z$14,IF(IF(ISNUMBER(BE64),BE64,0)&gt;=$Z$12,$Z$15,IF(OR(LOWER(LEFT(CJ64&amp;"",2))="да",CJ64=1),$Z$13,$Z$15))),IF(OR(AND($Z$8="YES_NO",OR(LOWER(LEFT(BE64&amp;"",2))="да",BE64=1)),AND($Z$8="THRESHOLD_GE",IF(ISNUMBER(BE64),BE64,0)&gt;=$Z$11),AND($Z$8="THRESHOLD_GT",IF(ISNUMBER(BE64),BE64,0)&gt;$Z$11),AND($Z$8="THRESHOLD_LE",IF(ISNUMBER(BE64),BE64,0)&lt;=$Z$11),AND($Z$8="THRESHOLD_LT",IF(ISNUMBER(BE64),BE64,0)&lt;$Z$11),AND($Z$8="CHANGE_PCT_GE",IF(IF(ISNUMBER(CJ64),CJ64,0)=0,IF(ISNUMBER(BE64),BE64,0)&gt;0,(IF(ISNUMBER(BE64),BE64,0)-IF(ISNUMBER(CJ64),CJ64,0))/ABS(IF(ISNUMBER(CJ64),CJ64,0))&gt;=$Z$11)),AND($Z$8="CHANGE_ABS_GE",ABS(IF(ISNUMBER(BE64),BE64,0)-IF(ISNUMBER(CJ64),CJ64,0))&gt;=$Z$11),AND($Z$8="COUNT_LT",IF(ISNUMBER(BE64),BE64,0)&lt;$Z$11),AND($Z$8="COUNT_LE",IF(ISNUMBER(BE64),BE64,0)&lt;=$Z$11),AND($Z$8="AND_YES",OR(LOWER(LEFT(BE64&amp;"",2))="да",BE64=1),OR(LOWER(LEFT(CJ64&amp;"",2))="да",CJ64=1)),AND($Z$8="OR_YES",OR(OR(LOWER(LEFT(BE64&amp;"",2))="да",BE64=1),OR(LOWER(LEFT(CJ64&amp;"",2))="да",CJ64=1)))),$Z$14,$Z$15))))))))))</f>
        <v/>
      </c>
      <c r="AA64" s="70" t="str">
        <f>IF($A64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64="#FIELD",BF64="",AND(OR($AA$8="CHANGE_PCT_GE",$AA$8="CHANGE_ABS_GE",$AA$8="COUNT_FLAG_RULE",$AA$8="AND_YES",$AA$8="OR_YES"),OR(CK64="#FIELD",CK64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64)))),IF($AA$18="LOW_MU",MAX(Настройки!$B$14,$AA$16),IF($AA$18="NEUTRAL",Настройки!$B$15,IF($AA$18="IGNORE","IGNORE",IF(OR(BF64="#FIELD",CK64="#FIELD"),"Поле не найдено","Недостаточно данных")))),IF($AA$8="SIGMOID_INC",MAX(Настройки!$B$14,$AA$16+($AA$17-$AA$16)/(1+EXP(-$AA$12*(IF(ISNUMBER(BF64),BF64,0)-$AA$11)))),IF($AA$8="SIGMOID_DEC",MAX(Настройки!$B$14,$AA$16+($AA$17-$AA$16)/(1+EXP($AA$12*(IF(ISNUMBER(BF64),BF64,0)-$AA$11)))),IF($AA$8="TOP_PERCENT",IF((COUNTIF(INDEX(Данные!$A$7:$CV$106,0,MATCH($AA$9,Данные!$A$6:$CV$6,0)),"&gt;"&amp;IF(ISNUMBER(BF64),BF64,0))+COUNTIFS(INDEX(Данные!$A$7:$CV$106,0,MATCH($AA$9,Данные!$A$6:$CV$6,0)),IF(ISNUMBER(BF64),BF64,0),Данные!$A$7:$A$106,"&lt;"&amp;$A64)+1)/COUNT(INDEX(Данные!$A$7:$CV$106,0,MATCH($AA$9,Данные!$A$6:$CV$6,0)))&lt;=$AA$11,$AA$14,$AA$15),IF($AA$8="MANUAL_MU",MAX(Настройки!$B$14,MIN(1,IF(ISNUMBER(BF64),BF64,0))),IF($AA$8="COUNT_FLAG_RULE",IF(IF(ISNUMBER(BF64),BF64,0)&lt;=$AA$11,$AA$14,IF(IF(ISNUMBER(BF64),BF64,0)&gt;=$AA$12,$AA$15,IF(OR(LOWER(LEFT(CK64&amp;"",2))="да",CK64=1),$AA$13,$AA$15))),IF(OR(AND($AA$8="YES_NO",OR(LOWER(LEFT(BF64&amp;"",2))="да",BF64=1)),AND($AA$8="THRESHOLD_GE",IF(ISNUMBER(BF64),BF64,0)&gt;=$AA$11),AND($AA$8="THRESHOLD_GT",IF(ISNUMBER(BF64),BF64,0)&gt;$AA$11),AND($AA$8="THRESHOLD_LE",IF(ISNUMBER(BF64),BF64,0)&lt;=$AA$11),AND($AA$8="THRESHOLD_LT",IF(ISNUMBER(BF64),BF64,0)&lt;$AA$11),AND($AA$8="CHANGE_PCT_GE",IF(IF(ISNUMBER(CK64),CK64,0)=0,IF(ISNUMBER(BF64),BF64,0)&gt;0,(IF(ISNUMBER(BF64),BF64,0)-IF(ISNUMBER(CK64),CK64,0))/ABS(IF(ISNUMBER(CK64),CK64,0))&gt;=$AA$11)),AND($AA$8="CHANGE_ABS_GE",ABS(IF(ISNUMBER(BF64),BF64,0)-IF(ISNUMBER(CK64),CK64,0))&gt;=$AA$11),AND($AA$8="COUNT_LT",IF(ISNUMBER(BF64),BF64,0)&lt;$AA$11),AND($AA$8="COUNT_LE",IF(ISNUMBER(BF64),BF64,0)&lt;=$AA$11),AND($AA$8="AND_YES",OR(LOWER(LEFT(BF64&amp;"",2))="да",BF64=1),OR(LOWER(LEFT(CK64&amp;"",2))="да",CK64=1)),AND($AA$8="OR_YES",OR(OR(LOWER(LEFT(BF64&amp;"",2))="да",BF64=1),OR(LOWER(LEFT(CK64&amp;"",2))="да",CK64=1)))),$AA$14,$AA$15))))))))))</f>
        <v/>
      </c>
      <c r="AB64" s="70" t="str">
        <f>IF($A64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64="#FIELD",BG64="",AND(OR($AB$8="CHANGE_PCT_GE",$AB$8="CHANGE_ABS_GE",$AB$8="COUNT_FLAG_RULE",$AB$8="AND_YES",$AB$8="OR_YES"),OR(CL64="#FIELD",CL64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64)))),IF($AB$18="LOW_MU",MAX(Настройки!$B$14,$AB$16),IF($AB$18="NEUTRAL",Настройки!$B$15,IF($AB$18="IGNORE","IGNORE",IF(OR(BG64="#FIELD",CL64="#FIELD"),"Поле не найдено","Недостаточно данных")))),IF($AB$8="SIGMOID_INC",MAX(Настройки!$B$14,$AB$16+($AB$17-$AB$16)/(1+EXP(-$AB$12*(IF(ISNUMBER(BG64),BG64,0)-$AB$11)))),IF($AB$8="SIGMOID_DEC",MAX(Настройки!$B$14,$AB$16+($AB$17-$AB$16)/(1+EXP($AB$12*(IF(ISNUMBER(BG64),BG64,0)-$AB$11)))),IF($AB$8="TOP_PERCENT",IF((COUNTIF(INDEX(Данные!$A$7:$CV$106,0,MATCH($AB$9,Данные!$A$6:$CV$6,0)),"&gt;"&amp;IF(ISNUMBER(BG64),BG64,0))+COUNTIFS(INDEX(Данные!$A$7:$CV$106,0,MATCH($AB$9,Данные!$A$6:$CV$6,0)),IF(ISNUMBER(BG64),BG64,0),Данные!$A$7:$A$106,"&lt;"&amp;$A64)+1)/COUNT(INDEX(Данные!$A$7:$CV$106,0,MATCH($AB$9,Данные!$A$6:$CV$6,0)))&lt;=$AB$11,$AB$14,$AB$15),IF($AB$8="MANUAL_MU",MAX(Настройки!$B$14,MIN(1,IF(ISNUMBER(BG64),BG64,0))),IF($AB$8="COUNT_FLAG_RULE",IF(IF(ISNUMBER(BG64),BG64,0)&lt;=$AB$11,$AB$14,IF(IF(ISNUMBER(BG64),BG64,0)&gt;=$AB$12,$AB$15,IF(OR(LOWER(LEFT(CL64&amp;"",2))="да",CL64=1),$AB$13,$AB$15))),IF(OR(AND($AB$8="YES_NO",OR(LOWER(LEFT(BG64&amp;"",2))="да",BG64=1)),AND($AB$8="THRESHOLD_GE",IF(ISNUMBER(BG64),BG64,0)&gt;=$AB$11),AND($AB$8="THRESHOLD_GT",IF(ISNUMBER(BG64),BG64,0)&gt;$AB$11),AND($AB$8="THRESHOLD_LE",IF(ISNUMBER(BG64),BG64,0)&lt;=$AB$11),AND($AB$8="THRESHOLD_LT",IF(ISNUMBER(BG64),BG64,0)&lt;$AB$11),AND($AB$8="CHANGE_PCT_GE",IF(IF(ISNUMBER(CL64),CL64,0)=0,IF(ISNUMBER(BG64),BG64,0)&gt;0,(IF(ISNUMBER(BG64),BG64,0)-IF(ISNUMBER(CL64),CL64,0))/ABS(IF(ISNUMBER(CL64),CL64,0))&gt;=$AB$11)),AND($AB$8="CHANGE_ABS_GE",ABS(IF(ISNUMBER(BG64),BG64,0)-IF(ISNUMBER(CL64),CL64,0))&gt;=$AB$11),AND($AB$8="COUNT_LT",IF(ISNUMBER(BG64),BG64,0)&lt;$AB$11),AND($AB$8="COUNT_LE",IF(ISNUMBER(BG64),BG64,0)&lt;=$AB$11),AND($AB$8="AND_YES",OR(LOWER(LEFT(BG64&amp;"",2))="да",BG64=1),OR(LOWER(LEFT(CL64&amp;"",2))="да",CL64=1)),AND($AB$8="OR_YES",OR(OR(LOWER(LEFT(BG64&amp;"",2))="да",BG64=1),OR(LOWER(LEFT(CL64&amp;"",2))="да",CL64=1)))),$AB$14,$AB$15))))))))))</f>
        <v/>
      </c>
      <c r="AC64" s="70" t="str">
        <f>IF($A64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64="#FIELD",BH64="",AND(OR($AC$8="CHANGE_PCT_GE",$AC$8="CHANGE_ABS_GE",$AC$8="COUNT_FLAG_RULE",$AC$8="AND_YES",$AC$8="OR_YES"),OR(CM64="#FIELD",CM64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64)))),IF($AC$18="LOW_MU",MAX(Настройки!$B$14,$AC$16),IF($AC$18="NEUTRAL",Настройки!$B$15,IF($AC$18="IGNORE","IGNORE",IF(OR(BH64="#FIELD",CM64="#FIELD"),"Поле не найдено","Недостаточно данных")))),IF($AC$8="SIGMOID_INC",MAX(Настройки!$B$14,$AC$16+($AC$17-$AC$16)/(1+EXP(-$AC$12*(IF(ISNUMBER(BH64),BH64,0)-$AC$11)))),IF($AC$8="SIGMOID_DEC",MAX(Настройки!$B$14,$AC$16+($AC$17-$AC$16)/(1+EXP($AC$12*(IF(ISNUMBER(BH64),BH64,0)-$AC$11)))),IF($AC$8="TOP_PERCENT",IF((COUNTIF(INDEX(Данные!$A$7:$CV$106,0,MATCH($AC$9,Данные!$A$6:$CV$6,0)),"&gt;"&amp;IF(ISNUMBER(BH64),BH64,0))+COUNTIFS(INDEX(Данные!$A$7:$CV$106,0,MATCH($AC$9,Данные!$A$6:$CV$6,0)),IF(ISNUMBER(BH64),BH64,0),Данные!$A$7:$A$106,"&lt;"&amp;$A64)+1)/COUNT(INDEX(Данные!$A$7:$CV$106,0,MATCH($AC$9,Данные!$A$6:$CV$6,0)))&lt;=$AC$11,$AC$14,$AC$15),IF($AC$8="MANUAL_MU",MAX(Настройки!$B$14,MIN(1,IF(ISNUMBER(BH64),BH64,0))),IF($AC$8="COUNT_FLAG_RULE",IF(IF(ISNUMBER(BH64),BH64,0)&lt;=$AC$11,$AC$14,IF(IF(ISNUMBER(BH64),BH64,0)&gt;=$AC$12,$AC$15,IF(OR(LOWER(LEFT(CM64&amp;"",2))="да",CM64=1),$AC$13,$AC$15))),IF(OR(AND($AC$8="YES_NO",OR(LOWER(LEFT(BH64&amp;"",2))="да",BH64=1)),AND($AC$8="THRESHOLD_GE",IF(ISNUMBER(BH64),BH64,0)&gt;=$AC$11),AND($AC$8="THRESHOLD_GT",IF(ISNUMBER(BH64),BH64,0)&gt;$AC$11),AND($AC$8="THRESHOLD_LE",IF(ISNUMBER(BH64),BH64,0)&lt;=$AC$11),AND($AC$8="THRESHOLD_LT",IF(ISNUMBER(BH64),BH64,0)&lt;$AC$11),AND($AC$8="CHANGE_PCT_GE",IF(IF(ISNUMBER(CM64),CM64,0)=0,IF(ISNUMBER(BH64),BH64,0)&gt;0,(IF(ISNUMBER(BH64),BH64,0)-IF(ISNUMBER(CM64),CM64,0))/ABS(IF(ISNUMBER(CM64),CM64,0))&gt;=$AC$11)),AND($AC$8="CHANGE_ABS_GE",ABS(IF(ISNUMBER(BH64),BH64,0)-IF(ISNUMBER(CM64),CM64,0))&gt;=$AC$11),AND($AC$8="COUNT_LT",IF(ISNUMBER(BH64),BH64,0)&lt;$AC$11),AND($AC$8="COUNT_LE",IF(ISNUMBER(BH64),BH64,0)&lt;=$AC$11),AND($AC$8="AND_YES",OR(LOWER(LEFT(BH64&amp;"",2))="да",BH64=1),OR(LOWER(LEFT(CM64&amp;"",2))="да",CM64=1)),AND($AC$8="OR_YES",OR(OR(LOWER(LEFT(BH64&amp;"",2))="да",BH64=1),OR(LOWER(LEFT(CM64&amp;"",2))="да",CM64=1)))),$AC$14,$AC$15))))))))))</f>
        <v/>
      </c>
      <c r="AD64" s="70" t="str">
        <f>IF($A64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64="#FIELD",BI64="",AND(OR($AD$8="CHANGE_PCT_GE",$AD$8="CHANGE_ABS_GE",$AD$8="COUNT_FLAG_RULE",$AD$8="AND_YES",$AD$8="OR_YES"),OR(CN64="#FIELD",CN64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64)))),IF($AD$18="LOW_MU",MAX(Настройки!$B$14,$AD$16),IF($AD$18="NEUTRAL",Настройки!$B$15,IF($AD$18="IGNORE","IGNORE",IF(OR(BI64="#FIELD",CN64="#FIELD"),"Поле не найдено","Недостаточно данных")))),IF($AD$8="SIGMOID_INC",MAX(Настройки!$B$14,$AD$16+($AD$17-$AD$16)/(1+EXP(-$AD$12*(IF(ISNUMBER(BI64),BI64,0)-$AD$11)))),IF($AD$8="SIGMOID_DEC",MAX(Настройки!$B$14,$AD$16+($AD$17-$AD$16)/(1+EXP($AD$12*(IF(ISNUMBER(BI64),BI64,0)-$AD$11)))),IF($AD$8="TOP_PERCENT",IF((COUNTIF(INDEX(Данные!$A$7:$CV$106,0,MATCH($AD$9,Данные!$A$6:$CV$6,0)),"&gt;"&amp;IF(ISNUMBER(BI64),BI64,0))+COUNTIFS(INDEX(Данные!$A$7:$CV$106,0,MATCH($AD$9,Данные!$A$6:$CV$6,0)),IF(ISNUMBER(BI64),BI64,0),Данные!$A$7:$A$106,"&lt;"&amp;$A64)+1)/COUNT(INDEX(Данные!$A$7:$CV$106,0,MATCH($AD$9,Данные!$A$6:$CV$6,0)))&lt;=$AD$11,$AD$14,$AD$15),IF($AD$8="MANUAL_MU",MAX(Настройки!$B$14,MIN(1,IF(ISNUMBER(BI64),BI64,0))),IF($AD$8="COUNT_FLAG_RULE",IF(IF(ISNUMBER(BI64),BI64,0)&lt;=$AD$11,$AD$14,IF(IF(ISNUMBER(BI64),BI64,0)&gt;=$AD$12,$AD$15,IF(OR(LOWER(LEFT(CN64&amp;"",2))="да",CN64=1),$AD$13,$AD$15))),IF(OR(AND($AD$8="YES_NO",OR(LOWER(LEFT(BI64&amp;"",2))="да",BI64=1)),AND($AD$8="THRESHOLD_GE",IF(ISNUMBER(BI64),BI64,0)&gt;=$AD$11),AND($AD$8="THRESHOLD_GT",IF(ISNUMBER(BI64),BI64,0)&gt;$AD$11),AND($AD$8="THRESHOLD_LE",IF(ISNUMBER(BI64),BI64,0)&lt;=$AD$11),AND($AD$8="THRESHOLD_LT",IF(ISNUMBER(BI64),BI64,0)&lt;$AD$11),AND($AD$8="CHANGE_PCT_GE",IF(IF(ISNUMBER(CN64),CN64,0)=0,IF(ISNUMBER(BI64),BI64,0)&gt;0,(IF(ISNUMBER(BI64),BI64,0)-IF(ISNUMBER(CN64),CN64,0))/ABS(IF(ISNUMBER(CN64),CN64,0))&gt;=$AD$11)),AND($AD$8="CHANGE_ABS_GE",ABS(IF(ISNUMBER(BI64),BI64,0)-IF(ISNUMBER(CN64),CN64,0))&gt;=$AD$11),AND($AD$8="COUNT_LT",IF(ISNUMBER(BI64),BI64,0)&lt;$AD$11),AND($AD$8="COUNT_LE",IF(ISNUMBER(BI64),BI64,0)&lt;=$AD$11),AND($AD$8="AND_YES",OR(LOWER(LEFT(BI64&amp;"",2))="да",BI64=1),OR(LOWER(LEFT(CN64&amp;"",2))="да",CN64=1)),AND($AD$8="OR_YES",OR(OR(LOWER(LEFT(BI64&amp;"",2))="да",BI64=1),OR(LOWER(LEFT(CN64&amp;"",2))="да",CN64=1)))),$AD$14,$AD$15))))))))))</f>
        <v/>
      </c>
      <c r="AE64" s="71" t="str">
        <f>IF($A64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64="#FIELD",BJ64="",AND(OR($AE$8="CHANGE_PCT_GE",$AE$8="CHANGE_ABS_GE",$AE$8="COUNT_FLAG_RULE",$AE$8="AND_YES",$AE$8="OR_YES"),OR(CO64="#FIELD",CO64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64)))),IF($AE$18="LOW_MU",MAX(Настройки!$B$14,$AE$16),IF($AE$18="NEUTRAL",Настройки!$B$15,IF($AE$18="IGNORE","IGNORE",IF(OR(BJ64="#FIELD",CO64="#FIELD"),"Поле не найдено","Недостаточно данных")))),IF($AE$8="SIGMOID_INC",MAX(Настройки!$B$14,$AE$16+($AE$17-$AE$16)/(1+EXP(-$AE$12*(IF(ISNUMBER(BJ64),BJ64,0)-$AE$11)))),IF($AE$8="SIGMOID_DEC",MAX(Настройки!$B$14,$AE$16+($AE$17-$AE$16)/(1+EXP($AE$12*(IF(ISNUMBER(BJ64),BJ64,0)-$AE$11)))),IF($AE$8="TOP_PERCENT",IF((COUNTIF(INDEX(Данные!$A$7:$CV$106,0,MATCH($AE$9,Данные!$A$6:$CV$6,0)),"&gt;"&amp;IF(ISNUMBER(BJ64),BJ64,0))+COUNTIFS(INDEX(Данные!$A$7:$CV$106,0,MATCH($AE$9,Данные!$A$6:$CV$6,0)),IF(ISNUMBER(BJ64),BJ64,0),Данные!$A$7:$A$106,"&lt;"&amp;$A64)+1)/COUNT(INDEX(Данные!$A$7:$CV$106,0,MATCH($AE$9,Данные!$A$6:$CV$6,0)))&lt;=$AE$11,$AE$14,$AE$15),IF($AE$8="MANUAL_MU",MAX(Настройки!$B$14,MIN(1,IF(ISNUMBER(BJ64),BJ64,0))),IF($AE$8="COUNT_FLAG_RULE",IF(IF(ISNUMBER(BJ64),BJ64,0)&lt;=$AE$11,$AE$14,IF(IF(ISNUMBER(BJ64),BJ64,0)&gt;=$AE$12,$AE$15,IF(OR(LOWER(LEFT(CO64&amp;"",2))="да",CO64=1),$AE$13,$AE$15))),IF(OR(AND($AE$8="YES_NO",OR(LOWER(LEFT(BJ64&amp;"",2))="да",BJ64=1)),AND($AE$8="THRESHOLD_GE",IF(ISNUMBER(BJ64),BJ64,0)&gt;=$AE$11),AND($AE$8="THRESHOLD_GT",IF(ISNUMBER(BJ64),BJ64,0)&gt;$AE$11),AND($AE$8="THRESHOLD_LE",IF(ISNUMBER(BJ64),BJ64,0)&lt;=$AE$11),AND($AE$8="THRESHOLD_LT",IF(ISNUMBER(BJ64),BJ64,0)&lt;$AE$11),AND($AE$8="CHANGE_PCT_GE",IF(IF(ISNUMBER(CO64),CO64,0)=0,IF(ISNUMBER(BJ64),BJ64,0)&gt;0,(IF(ISNUMBER(BJ64),BJ64,0)-IF(ISNUMBER(CO64),CO64,0))/ABS(IF(ISNUMBER(CO64),CO64,0))&gt;=$AE$11)),AND($AE$8="CHANGE_ABS_GE",ABS(IF(ISNUMBER(BJ64),BJ64,0)-IF(ISNUMBER(CO64),CO64,0))&gt;=$AE$11),AND($AE$8="COUNT_LT",IF(ISNUMBER(BJ64),BJ64,0)&lt;$AE$11),AND($AE$8="COUNT_LE",IF(ISNUMBER(BJ64),BJ64,0)&lt;=$AE$11),AND($AE$8="AND_YES",OR(LOWER(LEFT(BJ64&amp;"",2))="да",BJ64=1),OR(LOWER(LEFT(CO64&amp;"",2))="да",CO64=1)),AND($AE$8="OR_YES",OR(OR(LOWER(LEFT(BJ64&amp;"",2))="да",BJ64=1),OR(LOWER(LEFT(CO64&amp;"",2))="да",CO64=1)))),$AE$14,$AE$15))))))))))</f>
        <v/>
      </c>
      <c r="AF64" s="75"/>
      <c r="AG64" s="76" t="str">
        <f>IF($A64="","",IF($B$4&lt;&gt;"Да","",IF($B$9="","",IF(COUNTIF(Данные!$A$6:$CV$6,$B$9)=0,"#FIELD",INDEX(Данные!$A$7:$CV$106,ROW()-19,MATCH($B$9,Данные!$A$6:$CV$6,0))))))</f>
        <v/>
      </c>
      <c r="AH64" s="76" t="str">
        <f>IF($A64="","",IF($C$4&lt;&gt;"Да","",IF($C$9="","",IF(COUNTIF(Данные!$A$6:$CV$6,$C$9)=0,"#FIELD",INDEX(Данные!$A$7:$CV$106,ROW()-19,MATCH($C$9,Данные!$A$6:$CV$6,0))))))</f>
        <v/>
      </c>
      <c r="AI64" s="76" t="str">
        <f>IF($A64="","",IF($D$4&lt;&gt;"Да","",IF($D$9="","",IF(COUNTIF(Данные!$A$6:$CV$6,$D$9)=0,"#FIELD",INDEX(Данные!$A$7:$CV$106,ROW()-19,MATCH($D$9,Данные!$A$6:$CV$6,0))))))</f>
        <v/>
      </c>
      <c r="AJ64" s="76" t="str">
        <f>IF($A64="","",IF($E$4&lt;&gt;"Да","",IF($E$9="","",IF(COUNTIF(Данные!$A$6:$CV$6,$E$9)=0,"#FIELD",INDEX(Данные!$A$7:$CV$106,ROW()-19,MATCH($E$9,Данные!$A$6:$CV$6,0))))))</f>
        <v/>
      </c>
      <c r="AK64" s="76" t="str">
        <f>IF($A64="","",IF($F$4&lt;&gt;"Да","",IF($F$9="","",IF(COUNTIF(Данные!$A$6:$CV$6,$F$9)=0,"#FIELD",INDEX(Данные!$A$7:$CV$106,ROW()-19,MATCH($F$9,Данные!$A$6:$CV$6,0))))))</f>
        <v/>
      </c>
      <c r="AL64" s="76" t="str">
        <f>IF($A64="","",IF($G$4&lt;&gt;"Да","",IF($G$9="","",IF(COUNTIF(Данные!$A$6:$CV$6,$G$9)=0,"#FIELD",INDEX(Данные!$A$7:$CV$106,ROW()-19,MATCH($G$9,Данные!$A$6:$CV$6,0))))))</f>
        <v/>
      </c>
      <c r="AM64" s="76" t="str">
        <f>IF($A64="","",IF($H$4&lt;&gt;"Да","",IF($H$9="","",IF(COUNTIF(Данные!$A$6:$CV$6,$H$9)=0,"#FIELD",INDEX(Данные!$A$7:$CV$106,ROW()-19,MATCH($H$9,Данные!$A$6:$CV$6,0))))))</f>
        <v/>
      </c>
      <c r="AN64" s="76" t="str">
        <f>IF($A64="","",IF($I$4&lt;&gt;"Да","",IF($I$9="","",IF(COUNTIF(Данные!$A$6:$CV$6,$I$9)=0,"#FIELD",INDEX(Данные!$A$7:$CV$106,ROW()-19,MATCH($I$9,Данные!$A$6:$CV$6,0))))))</f>
        <v/>
      </c>
      <c r="AO64" s="76" t="str">
        <f>IF($A64="","",IF($J$4&lt;&gt;"Да","",IF($J$9="","",IF(COUNTIF(Данные!$A$6:$CV$6,$J$9)=0,"#FIELD",INDEX(Данные!$A$7:$CV$106,ROW()-19,MATCH($J$9,Данные!$A$6:$CV$6,0))))))</f>
        <v/>
      </c>
      <c r="AP64" s="76" t="str">
        <f>IF($A64="","",IF($K$4&lt;&gt;"Да","",IF($K$9="","",IF(COUNTIF(Данные!$A$6:$CV$6,$K$9)=0,"#FIELD",INDEX(Данные!$A$7:$CV$106,ROW()-19,MATCH($K$9,Данные!$A$6:$CV$6,0))))))</f>
        <v/>
      </c>
      <c r="AQ64" s="76" t="str">
        <f>IF($A64="","",IF($L$4&lt;&gt;"Да","",IF($L$9="","",IF(COUNTIF(Данные!$A$6:$CV$6,$L$9)=0,"#FIELD",INDEX(Данные!$A$7:$CV$106,ROW()-19,MATCH($L$9,Данные!$A$6:$CV$6,0))))))</f>
        <v/>
      </c>
      <c r="AR64" s="76" t="str">
        <f>IF($A64="","",IF($M$4&lt;&gt;"Да","",IF($M$9="","",IF(COUNTIF(Данные!$A$6:$CV$6,$M$9)=0,"#FIELD",INDEX(Данные!$A$7:$CV$106,ROW()-19,MATCH($M$9,Данные!$A$6:$CV$6,0))))))</f>
        <v/>
      </c>
      <c r="AS64" s="76" t="str">
        <f>IF($A64="","",IF($N$4&lt;&gt;"Да","",IF($N$9="","",IF(COUNTIF(Данные!$A$6:$CV$6,$N$9)=0,"#FIELD",INDEX(Данные!$A$7:$CV$106,ROW()-19,MATCH($N$9,Данные!$A$6:$CV$6,0))))))</f>
        <v/>
      </c>
      <c r="AT64" s="76" t="str">
        <f>IF($A64="","",IF($O$4&lt;&gt;"Да","",IF($O$9="","",IF(COUNTIF(Данные!$A$6:$CV$6,$O$9)=0,"#FIELD",INDEX(Данные!$A$7:$CV$106,ROW()-19,MATCH($O$9,Данные!$A$6:$CV$6,0))))))</f>
        <v/>
      </c>
      <c r="AU64" s="76" t="str">
        <f>IF($A64="","",IF($P$4&lt;&gt;"Да","",IF($P$9="","",IF(COUNTIF(Данные!$A$6:$CV$6,$P$9)=0,"#FIELD",INDEX(Данные!$A$7:$CV$106,ROW()-19,MATCH($P$9,Данные!$A$6:$CV$6,0))))))</f>
        <v/>
      </c>
      <c r="AV64" s="76" t="str">
        <f>IF($A64="","",IF($Q$4&lt;&gt;"Да","",IF($Q$9="","",IF(COUNTIF(Данные!$A$6:$CV$6,$Q$9)=0,"#FIELD",INDEX(Данные!$A$7:$CV$106,ROW()-19,MATCH($Q$9,Данные!$A$6:$CV$6,0))))))</f>
        <v/>
      </c>
      <c r="AW64" s="76" t="str">
        <f>IF($A64="","",IF($R$4&lt;&gt;"Да","",IF($R$9="","",IF(COUNTIF(Данные!$A$6:$CV$6,$R$9)=0,"#FIELD",INDEX(Данные!$A$7:$CV$106,ROW()-19,MATCH($R$9,Данные!$A$6:$CV$6,0))))))</f>
        <v/>
      </c>
      <c r="AX64" s="76" t="str">
        <f>IF($A64="","",IF($S$4&lt;&gt;"Да","",IF($S$9="","",IF(COUNTIF(Данные!$A$6:$CV$6,$S$9)=0,"#FIELD",INDEX(Данные!$A$7:$CV$106,ROW()-19,MATCH($S$9,Данные!$A$6:$CV$6,0))))))</f>
        <v/>
      </c>
      <c r="AY64" s="76" t="str">
        <f>IF($A64="","",IF($T$4&lt;&gt;"Да","",IF($T$9="","",IF(COUNTIF(Данные!$A$6:$CV$6,$T$9)=0,"#FIELD",INDEX(Данные!$A$7:$CV$106,ROW()-19,MATCH($T$9,Данные!$A$6:$CV$6,0))))))</f>
        <v/>
      </c>
      <c r="AZ64" s="76" t="str">
        <f>IF($A64="","",IF($U$4&lt;&gt;"Да","",IF($U$9="","",IF(COUNTIF(Данные!$A$6:$CV$6,$U$9)=0,"#FIELD",INDEX(Данные!$A$7:$CV$106,ROW()-19,MATCH($U$9,Данные!$A$6:$CV$6,0))))))</f>
        <v/>
      </c>
      <c r="BA64" s="76" t="str">
        <f>IF($A64="","",IF($V$4&lt;&gt;"Да","",IF($V$9="","",IF(COUNTIF(Данные!$A$6:$CV$6,$V$9)=0,"#FIELD",INDEX(Данные!$A$7:$CV$106,ROW()-19,MATCH($V$9,Данные!$A$6:$CV$6,0))))))</f>
        <v/>
      </c>
      <c r="BB64" s="76" t="str">
        <f>IF($A64="","",IF($W$4&lt;&gt;"Да","",IF($W$9="","",IF(COUNTIF(Данные!$A$6:$CV$6,$W$9)=0,"#FIELD",INDEX(Данные!$A$7:$CV$106,ROW()-19,MATCH($W$9,Данные!$A$6:$CV$6,0))))))</f>
        <v/>
      </c>
      <c r="BC64" s="76" t="str">
        <f>IF($A64="","",IF($X$4&lt;&gt;"Да","",IF($X$9="","",IF(COUNTIF(Данные!$A$6:$CV$6,$X$9)=0,"#FIELD",INDEX(Данные!$A$7:$CV$106,ROW()-19,MATCH($X$9,Данные!$A$6:$CV$6,0))))))</f>
        <v/>
      </c>
      <c r="BD64" s="76" t="str">
        <f>IF($A64="","",IF($Y$4&lt;&gt;"Да","",IF($Y$9="","",IF(COUNTIF(Данные!$A$6:$CV$6,$Y$9)=0,"#FIELD",INDEX(Данные!$A$7:$CV$106,ROW()-19,MATCH($Y$9,Данные!$A$6:$CV$6,0))))))</f>
        <v/>
      </c>
      <c r="BE64" s="76" t="str">
        <f>IF($A64="","",IF($Z$4&lt;&gt;"Да","",IF($Z$9="","",IF(COUNTIF(Данные!$A$6:$CV$6,$Z$9)=0,"#FIELD",INDEX(Данные!$A$7:$CV$106,ROW()-19,MATCH($Z$9,Данные!$A$6:$CV$6,0))))))</f>
        <v/>
      </c>
      <c r="BF64" s="76" t="str">
        <f>IF($A64="","",IF($AA$4&lt;&gt;"Да","",IF($AA$9="","",IF(COUNTIF(Данные!$A$6:$CV$6,$AA$9)=0,"#FIELD",INDEX(Данные!$A$7:$CV$106,ROW()-19,MATCH($AA$9,Данные!$A$6:$CV$6,0))))))</f>
        <v/>
      </c>
      <c r="BG64" s="76" t="str">
        <f>IF($A64="","",IF($AB$4&lt;&gt;"Да","",IF($AB$9="","",IF(COUNTIF(Данные!$A$6:$CV$6,$AB$9)=0,"#FIELD",INDEX(Данные!$A$7:$CV$106,ROW()-19,MATCH($AB$9,Данные!$A$6:$CV$6,0))))))</f>
        <v/>
      </c>
      <c r="BH64" s="76" t="str">
        <f>IF($A64="","",IF($AC$4&lt;&gt;"Да","",IF($AC$9="","",IF(COUNTIF(Данные!$A$6:$CV$6,$AC$9)=0,"#FIELD",INDEX(Данные!$A$7:$CV$106,ROW()-19,MATCH($AC$9,Данные!$A$6:$CV$6,0))))))</f>
        <v/>
      </c>
      <c r="BI64" s="76" t="str">
        <f>IF($A64="","",IF($AD$4&lt;&gt;"Да","",IF($AD$9="","",IF(COUNTIF(Данные!$A$6:$CV$6,$AD$9)=0,"#FIELD",INDEX(Данные!$A$7:$CV$106,ROW()-19,MATCH($AD$9,Данные!$A$6:$CV$6,0))))))</f>
        <v/>
      </c>
      <c r="BJ64" s="76" t="str">
        <f>IF($A64="","",IF($AE$4&lt;&gt;"Да","",IF($AE$9="","",IF(COUNTIF(Данные!$A$6:$CV$6,$AE$9)=0,"#FIELD",INDEX(Данные!$A$7:$CV$106,ROW()-19,MATCH($AE$9,Данные!$A$6:$CV$6,0))))))</f>
        <v/>
      </c>
      <c r="BK64" s="76"/>
      <c r="BL64" s="76" t="str">
        <f>IF($A64="","",IF($B$4&lt;&gt;"Да","",IF($B$10="","",IF(COUNTIF(Данные!$A$6:$CV$6,$B$10)=0,"#FIELD",INDEX(Данные!$A$7:$CV$106,ROW()-19,MATCH($B$10,Данные!$A$6:$CV$6,0))))))</f>
        <v/>
      </c>
      <c r="BM64" s="76" t="str">
        <f>IF($A64="","",IF($C$4&lt;&gt;"Да","",IF($C$10="","",IF(COUNTIF(Данные!$A$6:$CV$6,$C$10)=0,"#FIELD",INDEX(Данные!$A$7:$CV$106,ROW()-19,MATCH($C$10,Данные!$A$6:$CV$6,0))))))</f>
        <v/>
      </c>
      <c r="BN64" s="76" t="str">
        <f>IF($A64="","",IF($D$4&lt;&gt;"Да","",IF($D$10="","",IF(COUNTIF(Данные!$A$6:$CV$6,$D$10)=0,"#FIELD",INDEX(Данные!$A$7:$CV$106,ROW()-19,MATCH($D$10,Данные!$A$6:$CV$6,0))))))</f>
        <v/>
      </c>
      <c r="BO64" s="76" t="str">
        <f>IF($A64="","",IF($E$4&lt;&gt;"Да","",IF($E$10="","",IF(COUNTIF(Данные!$A$6:$CV$6,$E$10)=0,"#FIELD",INDEX(Данные!$A$7:$CV$106,ROW()-19,MATCH($E$10,Данные!$A$6:$CV$6,0))))))</f>
        <v/>
      </c>
      <c r="BP64" s="76" t="str">
        <f>IF($A64="","",IF($F$4&lt;&gt;"Да","",IF($F$10="","",IF(COUNTIF(Данные!$A$6:$CV$6,$F$10)=0,"#FIELD",INDEX(Данные!$A$7:$CV$106,ROW()-19,MATCH($F$10,Данные!$A$6:$CV$6,0))))))</f>
        <v/>
      </c>
      <c r="BQ64" s="76" t="str">
        <f>IF($A64="","",IF($G$4&lt;&gt;"Да","",IF($G$10="","",IF(COUNTIF(Данные!$A$6:$CV$6,$G$10)=0,"#FIELD",INDEX(Данные!$A$7:$CV$106,ROW()-19,MATCH($G$10,Данные!$A$6:$CV$6,0))))))</f>
        <v/>
      </c>
      <c r="BR64" s="76" t="str">
        <f>IF($A64="","",IF($H$4&lt;&gt;"Да","",IF($H$10="","",IF(COUNTIF(Данные!$A$6:$CV$6,$H$10)=0,"#FIELD",INDEX(Данные!$A$7:$CV$106,ROW()-19,MATCH($H$10,Данные!$A$6:$CV$6,0))))))</f>
        <v/>
      </c>
      <c r="BS64" s="76" t="str">
        <f>IF($A64="","",IF($I$4&lt;&gt;"Да","",IF($I$10="","",IF(COUNTIF(Данные!$A$6:$CV$6,$I$10)=0,"#FIELD",INDEX(Данные!$A$7:$CV$106,ROW()-19,MATCH($I$10,Данные!$A$6:$CV$6,0))))))</f>
        <v/>
      </c>
      <c r="BT64" s="76" t="str">
        <f>IF($A64="","",IF($J$4&lt;&gt;"Да","",IF($J$10="","",IF(COUNTIF(Данные!$A$6:$CV$6,$J$10)=0,"#FIELD",INDEX(Данные!$A$7:$CV$106,ROW()-19,MATCH($J$10,Данные!$A$6:$CV$6,0))))))</f>
        <v/>
      </c>
      <c r="BU64" s="76" t="str">
        <f>IF($A64="","",IF($K$4&lt;&gt;"Да","",IF($K$10="","",IF(COUNTIF(Данные!$A$6:$CV$6,$K$10)=0,"#FIELD",INDEX(Данные!$A$7:$CV$106,ROW()-19,MATCH($K$10,Данные!$A$6:$CV$6,0))))))</f>
        <v/>
      </c>
      <c r="BV64" s="76" t="str">
        <f>IF($A64="","",IF($L$4&lt;&gt;"Да","",IF($L$10="","",IF(COUNTIF(Данные!$A$6:$CV$6,$L$10)=0,"#FIELD",INDEX(Данные!$A$7:$CV$106,ROW()-19,MATCH($L$10,Данные!$A$6:$CV$6,0))))))</f>
        <v/>
      </c>
      <c r="BW64" s="76" t="str">
        <f>IF($A64="","",IF($M$4&lt;&gt;"Да","",IF($M$10="","",IF(COUNTIF(Данные!$A$6:$CV$6,$M$10)=0,"#FIELD",INDEX(Данные!$A$7:$CV$106,ROW()-19,MATCH($M$10,Данные!$A$6:$CV$6,0))))))</f>
        <v/>
      </c>
      <c r="BX64" s="76" t="str">
        <f>IF($A64="","",IF($N$4&lt;&gt;"Да","",IF($N$10="","",IF(COUNTIF(Данные!$A$6:$CV$6,$N$10)=0,"#FIELD",INDEX(Данные!$A$7:$CV$106,ROW()-19,MATCH($N$10,Данные!$A$6:$CV$6,0))))))</f>
        <v/>
      </c>
      <c r="BY64" s="76" t="str">
        <f>IF($A64="","",IF($O$4&lt;&gt;"Да","",IF($O$10="","",IF(COUNTIF(Данные!$A$6:$CV$6,$O$10)=0,"#FIELD",INDEX(Данные!$A$7:$CV$106,ROW()-19,MATCH($O$10,Данные!$A$6:$CV$6,0))))))</f>
        <v/>
      </c>
      <c r="BZ64" s="76" t="str">
        <f>IF($A64="","",IF($P$4&lt;&gt;"Да","",IF($P$10="","",IF(COUNTIF(Данные!$A$6:$CV$6,$P$10)=0,"#FIELD",INDEX(Данные!$A$7:$CV$106,ROW()-19,MATCH($P$10,Данные!$A$6:$CV$6,0))))))</f>
        <v/>
      </c>
      <c r="CA64" s="76" t="str">
        <f>IF($A64="","",IF($Q$4&lt;&gt;"Да","",IF($Q$10="","",IF(COUNTIF(Данные!$A$6:$CV$6,$Q$10)=0,"#FIELD",INDEX(Данные!$A$7:$CV$106,ROW()-19,MATCH($Q$10,Данные!$A$6:$CV$6,0))))))</f>
        <v/>
      </c>
      <c r="CB64" s="76" t="str">
        <f>IF($A64="","",IF($R$4&lt;&gt;"Да","",IF($R$10="","",IF(COUNTIF(Данные!$A$6:$CV$6,$R$10)=0,"#FIELD",INDEX(Данные!$A$7:$CV$106,ROW()-19,MATCH($R$10,Данные!$A$6:$CV$6,0))))))</f>
        <v/>
      </c>
      <c r="CC64" s="76" t="str">
        <f>IF($A64="","",IF($S$4&lt;&gt;"Да","",IF($S$10="","",IF(COUNTIF(Данные!$A$6:$CV$6,$S$10)=0,"#FIELD",INDEX(Данные!$A$7:$CV$106,ROW()-19,MATCH($S$10,Данные!$A$6:$CV$6,0))))))</f>
        <v/>
      </c>
      <c r="CD64" s="76" t="str">
        <f>IF($A64="","",IF($T$4&lt;&gt;"Да","",IF($T$10="","",IF(COUNTIF(Данные!$A$6:$CV$6,$T$10)=0,"#FIELD",INDEX(Данные!$A$7:$CV$106,ROW()-19,MATCH($T$10,Данные!$A$6:$CV$6,0))))))</f>
        <v/>
      </c>
      <c r="CE64" s="76" t="str">
        <f>IF($A64="","",IF($U$4&lt;&gt;"Да","",IF($U$10="","",IF(COUNTIF(Данные!$A$6:$CV$6,$U$10)=0,"#FIELD",INDEX(Данные!$A$7:$CV$106,ROW()-19,MATCH($U$10,Данные!$A$6:$CV$6,0))))))</f>
        <v/>
      </c>
      <c r="CF64" s="76" t="str">
        <f>IF($A64="","",IF($V$4&lt;&gt;"Да","",IF($V$10="","",IF(COUNTIF(Данные!$A$6:$CV$6,$V$10)=0,"#FIELD",INDEX(Данные!$A$7:$CV$106,ROW()-19,MATCH($V$10,Данные!$A$6:$CV$6,0))))))</f>
        <v/>
      </c>
      <c r="CG64" s="76" t="str">
        <f>IF($A64="","",IF($W$4&lt;&gt;"Да","",IF($W$10="","",IF(COUNTIF(Данные!$A$6:$CV$6,$W$10)=0,"#FIELD",INDEX(Данные!$A$7:$CV$106,ROW()-19,MATCH($W$10,Данные!$A$6:$CV$6,0))))))</f>
        <v/>
      </c>
      <c r="CH64" s="76" t="str">
        <f>IF($A64="","",IF($X$4&lt;&gt;"Да","",IF($X$10="","",IF(COUNTIF(Данные!$A$6:$CV$6,$X$10)=0,"#FIELD",INDEX(Данные!$A$7:$CV$106,ROW()-19,MATCH($X$10,Данные!$A$6:$CV$6,0))))))</f>
        <v/>
      </c>
      <c r="CI64" s="76" t="str">
        <f>IF($A64="","",IF($Y$4&lt;&gt;"Да","",IF($Y$10="","",IF(COUNTIF(Данные!$A$6:$CV$6,$Y$10)=0,"#FIELD",INDEX(Данные!$A$7:$CV$106,ROW()-19,MATCH($Y$10,Данные!$A$6:$CV$6,0))))))</f>
        <v/>
      </c>
      <c r="CJ64" s="76" t="str">
        <f>IF($A64="","",IF($Z$4&lt;&gt;"Да","",IF($Z$10="","",IF(COUNTIF(Данные!$A$6:$CV$6,$Z$10)=0,"#FIELD",INDEX(Данные!$A$7:$CV$106,ROW()-19,MATCH($Z$10,Данные!$A$6:$CV$6,0))))))</f>
        <v/>
      </c>
      <c r="CK64" s="76" t="str">
        <f>IF($A64="","",IF($AA$4&lt;&gt;"Да","",IF($AA$10="","",IF(COUNTIF(Данные!$A$6:$CV$6,$AA$10)=0,"#FIELD",INDEX(Данные!$A$7:$CV$106,ROW()-19,MATCH($AA$10,Данные!$A$6:$CV$6,0))))))</f>
        <v/>
      </c>
      <c r="CL64" s="76" t="str">
        <f>IF($A64="","",IF($AB$4&lt;&gt;"Да","",IF($AB$10="","",IF(COUNTIF(Данные!$A$6:$CV$6,$AB$10)=0,"#FIELD",INDEX(Данные!$A$7:$CV$106,ROW()-19,MATCH($AB$10,Данные!$A$6:$CV$6,0))))))</f>
        <v/>
      </c>
      <c r="CM64" s="76" t="str">
        <f>IF($A64="","",IF($AC$4&lt;&gt;"Да","",IF($AC$10="","",IF(COUNTIF(Данные!$A$6:$CV$6,$AC$10)=0,"#FIELD",INDEX(Данные!$A$7:$CV$106,ROW()-19,MATCH($AC$10,Данные!$A$6:$CV$6,0))))))</f>
        <v/>
      </c>
      <c r="CN64" s="76" t="str">
        <f>IF($A64="","",IF($AD$4&lt;&gt;"Да","",IF($AD$10="","",IF(COUNTIF(Данные!$A$6:$CV$6,$AD$10)=0,"#FIELD",INDEX(Данные!$A$7:$CV$106,ROW()-19,MATCH($AD$10,Данные!$A$6:$CV$6,0))))))</f>
        <v/>
      </c>
      <c r="CO64" s="77" t="str">
        <f>IF($A64="","",IF($AE$4&lt;&gt;"Да","",IF($AE$10="","",IF(COUNTIF(Данные!$A$6:$CV$6,$AE$10)=0,"#FIELD",INDEX(Данные!$A$7:$CV$106,ROW()-19,MATCH($AE$10,Данные!$A$6:$CV$6,0))))))</f>
        <v/>
      </c>
    </row>
    <row r="65" spans="1:93">
      <c r="A65" s="24" t="str">
        <f>IF(Данные!A52="","",Данные!A52)</f>
        <v/>
      </c>
      <c r="B65" s="19" t="str">
        <f>IF($A65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65="#FIELD",AG65="",AND(OR($B$8="CHANGE_PCT_GE",$B$8="CHANGE_ABS_GE",$B$8="COUNT_FLAG_RULE",$B$8="AND_YES",$B$8="OR_YES"),OR(BL65="#FIELD",BL65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65)))),IF($B$18="LOW_MU",MAX(Настройки!$B$14,$B$16),IF($B$18="NEUTRAL",Настройки!$B$15,IF($B$18="IGNORE","IGNORE",IF(OR(AG65="#FIELD",BL65="#FIELD"),"Поле не найдено","Недостаточно данных")))),IF($B$8="SIGMOID_INC",MAX(Настройки!$B$14,$B$16+($B$17-$B$16)/(1+EXP(-$B$12*(IF(ISNUMBER(AG65),AG65,0)-$B$11)))),IF($B$8="SIGMOID_DEC",MAX(Настройки!$B$14,$B$16+($B$17-$B$16)/(1+EXP($B$12*(IF(ISNUMBER(AG65),AG65,0)-$B$11)))),IF($B$8="TOP_PERCENT",IF((COUNTIF(INDEX(Данные!$A$7:$CV$106,0,MATCH($B$9,Данные!$A$6:$CV$6,0)),"&gt;"&amp;IF(ISNUMBER(AG65),AG65,0))+COUNTIFS(INDEX(Данные!$A$7:$CV$106,0,MATCH($B$9,Данные!$A$6:$CV$6,0)),IF(ISNUMBER(AG65),AG65,0),Данные!$A$7:$A$106,"&lt;"&amp;$A65)+1)/COUNT(INDEX(Данные!$A$7:$CV$106,0,MATCH($B$9,Данные!$A$6:$CV$6,0)))&lt;=$B$11,$B$14,$B$15),IF($B$8="MANUAL_MU",MAX(Настройки!$B$14,MIN(1,IF(ISNUMBER(AG65),AG65,0))),IF($B$8="COUNT_FLAG_RULE",IF(IF(ISNUMBER(AG65),AG65,0)&lt;=$B$11,$B$14,IF(IF(ISNUMBER(AG65),AG65,0)&gt;=$B$12,$B$15,IF(OR(LOWER(LEFT(BL65&amp;"",2))="да",BL65=1),$B$13,$B$15))),IF(OR(AND($B$8="YES_NO",OR(LOWER(LEFT(AG65&amp;"",2))="да",AG65=1)),AND($B$8="THRESHOLD_GE",IF(ISNUMBER(AG65),AG65,0)&gt;=$B$11),AND($B$8="THRESHOLD_GT",IF(ISNUMBER(AG65),AG65,0)&gt;$B$11),AND($B$8="THRESHOLD_LE",IF(ISNUMBER(AG65),AG65,0)&lt;=$B$11),AND($B$8="THRESHOLD_LT",IF(ISNUMBER(AG65),AG65,0)&lt;$B$11),AND($B$8="CHANGE_PCT_GE",IF(IF(ISNUMBER(BL65),BL65,0)=0,IF(ISNUMBER(AG65),AG65,0)&gt;0,(IF(ISNUMBER(AG65),AG65,0)-IF(ISNUMBER(BL65),BL65,0))/ABS(IF(ISNUMBER(BL65),BL65,0))&gt;=$B$11)),AND($B$8="CHANGE_ABS_GE",ABS(IF(ISNUMBER(AG65),AG65,0)-IF(ISNUMBER(BL65),BL65,0))&gt;=$B$11),AND($B$8="COUNT_LT",IF(ISNUMBER(AG65),AG65,0)&lt;$B$11),AND($B$8="COUNT_LE",IF(ISNUMBER(AG65),AG65,0)&lt;=$B$11),AND($B$8="AND_YES",OR(LOWER(LEFT(AG65&amp;"",2))="да",AG65=1),OR(LOWER(LEFT(BL65&amp;"",2))="да",BL65=1)),AND($B$8="OR_YES",OR(OR(LOWER(LEFT(AG65&amp;"",2))="да",AG65=1),OR(LOWER(LEFT(BL65&amp;"",2))="да",BL65=1)))),$B$14,$B$15))))))))))</f>
        <v/>
      </c>
      <c r="C65" s="19" t="str">
        <f>IF($A65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65="#FIELD",AH65="",AND(OR($C$8="CHANGE_PCT_GE",$C$8="CHANGE_ABS_GE",$C$8="COUNT_FLAG_RULE",$C$8="AND_YES",$C$8="OR_YES"),OR(BM65="#FIELD",BM65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65)))),IF($C$18="LOW_MU",MAX(Настройки!$B$14,$C$16),IF($C$18="NEUTRAL",Настройки!$B$15,IF($C$18="IGNORE","IGNORE",IF(OR(AH65="#FIELD",BM65="#FIELD"),"Поле не найдено","Недостаточно данных")))),IF($C$8="SIGMOID_INC",MAX(Настройки!$B$14,$C$16+($C$17-$C$16)/(1+EXP(-$C$12*(IF(ISNUMBER(AH65),AH65,0)-$C$11)))),IF($C$8="SIGMOID_DEC",MAX(Настройки!$B$14,$C$16+($C$17-$C$16)/(1+EXP($C$12*(IF(ISNUMBER(AH65),AH65,0)-$C$11)))),IF($C$8="TOP_PERCENT",IF((COUNTIF(INDEX(Данные!$A$7:$CV$106,0,MATCH($C$9,Данные!$A$6:$CV$6,0)),"&gt;"&amp;IF(ISNUMBER(AH65),AH65,0))+COUNTIFS(INDEX(Данные!$A$7:$CV$106,0,MATCH($C$9,Данные!$A$6:$CV$6,0)),IF(ISNUMBER(AH65),AH65,0),Данные!$A$7:$A$106,"&lt;"&amp;$A65)+1)/COUNT(INDEX(Данные!$A$7:$CV$106,0,MATCH($C$9,Данные!$A$6:$CV$6,0)))&lt;=$C$11,$C$14,$C$15),IF($C$8="MANUAL_MU",MAX(Настройки!$B$14,MIN(1,IF(ISNUMBER(AH65),AH65,0))),IF($C$8="COUNT_FLAG_RULE",IF(IF(ISNUMBER(AH65),AH65,0)&lt;=$C$11,$C$14,IF(IF(ISNUMBER(AH65),AH65,0)&gt;=$C$12,$C$15,IF(OR(LOWER(LEFT(BM65&amp;"",2))="да",BM65=1),$C$13,$C$15))),IF(OR(AND($C$8="YES_NO",OR(LOWER(LEFT(AH65&amp;"",2))="да",AH65=1)),AND($C$8="THRESHOLD_GE",IF(ISNUMBER(AH65),AH65,0)&gt;=$C$11),AND($C$8="THRESHOLD_GT",IF(ISNUMBER(AH65),AH65,0)&gt;$C$11),AND($C$8="THRESHOLD_LE",IF(ISNUMBER(AH65),AH65,0)&lt;=$C$11),AND($C$8="THRESHOLD_LT",IF(ISNUMBER(AH65),AH65,0)&lt;$C$11),AND($C$8="CHANGE_PCT_GE",IF(IF(ISNUMBER(BM65),BM65,0)=0,IF(ISNUMBER(AH65),AH65,0)&gt;0,(IF(ISNUMBER(AH65),AH65,0)-IF(ISNUMBER(BM65),BM65,0))/ABS(IF(ISNUMBER(BM65),BM65,0))&gt;=$C$11)),AND($C$8="CHANGE_ABS_GE",ABS(IF(ISNUMBER(AH65),AH65,0)-IF(ISNUMBER(BM65),BM65,0))&gt;=$C$11),AND($C$8="COUNT_LT",IF(ISNUMBER(AH65),AH65,0)&lt;$C$11),AND($C$8="COUNT_LE",IF(ISNUMBER(AH65),AH65,0)&lt;=$C$11),AND($C$8="AND_YES",OR(LOWER(LEFT(AH65&amp;"",2))="да",AH65=1),OR(LOWER(LEFT(BM65&amp;"",2))="да",BM65=1)),AND($C$8="OR_YES",OR(OR(LOWER(LEFT(AH65&amp;"",2))="да",AH65=1),OR(LOWER(LEFT(BM65&amp;"",2))="да",BM65=1)))),$C$14,$C$15))))))))))</f>
        <v/>
      </c>
      <c r="D65" s="19" t="str">
        <f>IF($A65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65="#FIELD",AI65="",AND(OR($D$8="CHANGE_PCT_GE",$D$8="CHANGE_ABS_GE",$D$8="COUNT_FLAG_RULE",$D$8="AND_YES",$D$8="OR_YES"),OR(BN65="#FIELD",BN65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65)))),IF($D$18="LOW_MU",MAX(Настройки!$B$14,$D$16),IF($D$18="NEUTRAL",Настройки!$B$15,IF($D$18="IGNORE","IGNORE",IF(OR(AI65="#FIELD",BN65="#FIELD"),"Поле не найдено","Недостаточно данных")))),IF($D$8="SIGMOID_INC",MAX(Настройки!$B$14,$D$16+($D$17-$D$16)/(1+EXP(-$D$12*(IF(ISNUMBER(AI65),AI65,0)-$D$11)))),IF($D$8="SIGMOID_DEC",MAX(Настройки!$B$14,$D$16+($D$17-$D$16)/(1+EXP($D$12*(IF(ISNUMBER(AI65),AI65,0)-$D$11)))),IF($D$8="TOP_PERCENT",IF((COUNTIF(INDEX(Данные!$A$7:$CV$106,0,MATCH($D$9,Данные!$A$6:$CV$6,0)),"&gt;"&amp;IF(ISNUMBER(AI65),AI65,0))+COUNTIFS(INDEX(Данные!$A$7:$CV$106,0,MATCH($D$9,Данные!$A$6:$CV$6,0)),IF(ISNUMBER(AI65),AI65,0),Данные!$A$7:$A$106,"&lt;"&amp;$A65)+1)/COUNT(INDEX(Данные!$A$7:$CV$106,0,MATCH($D$9,Данные!$A$6:$CV$6,0)))&lt;=$D$11,$D$14,$D$15),IF($D$8="MANUAL_MU",MAX(Настройки!$B$14,MIN(1,IF(ISNUMBER(AI65),AI65,0))),IF($D$8="COUNT_FLAG_RULE",IF(IF(ISNUMBER(AI65),AI65,0)&lt;=$D$11,$D$14,IF(IF(ISNUMBER(AI65),AI65,0)&gt;=$D$12,$D$15,IF(OR(LOWER(LEFT(BN65&amp;"",2))="да",BN65=1),$D$13,$D$15))),IF(OR(AND($D$8="YES_NO",OR(LOWER(LEFT(AI65&amp;"",2))="да",AI65=1)),AND($D$8="THRESHOLD_GE",IF(ISNUMBER(AI65),AI65,0)&gt;=$D$11),AND($D$8="THRESHOLD_GT",IF(ISNUMBER(AI65),AI65,0)&gt;$D$11),AND($D$8="THRESHOLD_LE",IF(ISNUMBER(AI65),AI65,0)&lt;=$D$11),AND($D$8="THRESHOLD_LT",IF(ISNUMBER(AI65),AI65,0)&lt;$D$11),AND($D$8="CHANGE_PCT_GE",IF(IF(ISNUMBER(BN65),BN65,0)=0,IF(ISNUMBER(AI65),AI65,0)&gt;0,(IF(ISNUMBER(AI65),AI65,0)-IF(ISNUMBER(BN65),BN65,0))/ABS(IF(ISNUMBER(BN65),BN65,0))&gt;=$D$11)),AND($D$8="CHANGE_ABS_GE",ABS(IF(ISNUMBER(AI65),AI65,0)-IF(ISNUMBER(BN65),BN65,0))&gt;=$D$11),AND($D$8="COUNT_LT",IF(ISNUMBER(AI65),AI65,0)&lt;$D$11),AND($D$8="COUNT_LE",IF(ISNUMBER(AI65),AI65,0)&lt;=$D$11),AND($D$8="AND_YES",OR(LOWER(LEFT(AI65&amp;"",2))="да",AI65=1),OR(LOWER(LEFT(BN65&amp;"",2))="да",BN65=1)),AND($D$8="OR_YES",OR(OR(LOWER(LEFT(AI65&amp;"",2))="да",AI65=1),OR(LOWER(LEFT(BN65&amp;"",2))="да",BN65=1)))),$D$14,$D$15))))))))))</f>
        <v/>
      </c>
      <c r="E65" s="19" t="str">
        <f>IF($A65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65="#FIELD",AJ65="",AND(OR($E$8="CHANGE_PCT_GE",$E$8="CHANGE_ABS_GE",$E$8="COUNT_FLAG_RULE",$E$8="AND_YES",$E$8="OR_YES"),OR(BO65="#FIELD",BO65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65)))),IF($E$18="LOW_MU",MAX(Настройки!$B$14,$E$16),IF($E$18="NEUTRAL",Настройки!$B$15,IF($E$18="IGNORE","IGNORE",IF(OR(AJ65="#FIELD",BO65="#FIELD"),"Поле не найдено","Недостаточно данных")))),IF($E$8="SIGMOID_INC",MAX(Настройки!$B$14,$E$16+($E$17-$E$16)/(1+EXP(-$E$12*(IF(ISNUMBER(AJ65),AJ65,0)-$E$11)))),IF($E$8="SIGMOID_DEC",MAX(Настройки!$B$14,$E$16+($E$17-$E$16)/(1+EXP($E$12*(IF(ISNUMBER(AJ65),AJ65,0)-$E$11)))),IF($E$8="TOP_PERCENT",IF((COUNTIF(INDEX(Данные!$A$7:$CV$106,0,MATCH($E$9,Данные!$A$6:$CV$6,0)),"&gt;"&amp;IF(ISNUMBER(AJ65),AJ65,0))+COUNTIFS(INDEX(Данные!$A$7:$CV$106,0,MATCH($E$9,Данные!$A$6:$CV$6,0)),IF(ISNUMBER(AJ65),AJ65,0),Данные!$A$7:$A$106,"&lt;"&amp;$A65)+1)/COUNT(INDEX(Данные!$A$7:$CV$106,0,MATCH($E$9,Данные!$A$6:$CV$6,0)))&lt;=$E$11,$E$14,$E$15),IF($E$8="MANUAL_MU",MAX(Настройки!$B$14,MIN(1,IF(ISNUMBER(AJ65),AJ65,0))),IF($E$8="COUNT_FLAG_RULE",IF(IF(ISNUMBER(AJ65),AJ65,0)&lt;=$E$11,$E$14,IF(IF(ISNUMBER(AJ65),AJ65,0)&gt;=$E$12,$E$15,IF(OR(LOWER(LEFT(BO65&amp;"",2))="да",BO65=1),$E$13,$E$15))),IF(OR(AND($E$8="YES_NO",OR(LOWER(LEFT(AJ65&amp;"",2))="да",AJ65=1)),AND($E$8="THRESHOLD_GE",IF(ISNUMBER(AJ65),AJ65,0)&gt;=$E$11),AND($E$8="THRESHOLD_GT",IF(ISNUMBER(AJ65),AJ65,0)&gt;$E$11),AND($E$8="THRESHOLD_LE",IF(ISNUMBER(AJ65),AJ65,0)&lt;=$E$11),AND($E$8="THRESHOLD_LT",IF(ISNUMBER(AJ65),AJ65,0)&lt;$E$11),AND($E$8="CHANGE_PCT_GE",IF(IF(ISNUMBER(BO65),BO65,0)=0,IF(ISNUMBER(AJ65),AJ65,0)&gt;0,(IF(ISNUMBER(AJ65),AJ65,0)-IF(ISNUMBER(BO65),BO65,0))/ABS(IF(ISNUMBER(BO65),BO65,0))&gt;=$E$11)),AND($E$8="CHANGE_ABS_GE",ABS(IF(ISNUMBER(AJ65),AJ65,0)-IF(ISNUMBER(BO65),BO65,0))&gt;=$E$11),AND($E$8="COUNT_LT",IF(ISNUMBER(AJ65),AJ65,0)&lt;$E$11),AND($E$8="COUNT_LE",IF(ISNUMBER(AJ65),AJ65,0)&lt;=$E$11),AND($E$8="AND_YES",OR(LOWER(LEFT(AJ65&amp;"",2))="да",AJ65=1),OR(LOWER(LEFT(BO65&amp;"",2))="да",BO65=1)),AND($E$8="OR_YES",OR(OR(LOWER(LEFT(AJ65&amp;"",2))="да",AJ65=1),OR(LOWER(LEFT(BO65&amp;"",2))="да",BO65=1)))),$E$14,$E$15))))))))))</f>
        <v/>
      </c>
      <c r="F65" s="19" t="str">
        <f>IF($A65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65="#FIELD",AK65="",AND(OR($F$8="CHANGE_PCT_GE",$F$8="CHANGE_ABS_GE",$F$8="COUNT_FLAG_RULE",$F$8="AND_YES",$F$8="OR_YES"),OR(BP65="#FIELD",BP65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65)))),IF($F$18="LOW_MU",MAX(Настройки!$B$14,$F$16),IF($F$18="NEUTRAL",Настройки!$B$15,IF($F$18="IGNORE","IGNORE",IF(OR(AK65="#FIELD",BP65="#FIELD"),"Поле не найдено","Недостаточно данных")))),IF($F$8="SIGMOID_INC",MAX(Настройки!$B$14,$F$16+($F$17-$F$16)/(1+EXP(-$F$12*(IF(ISNUMBER(AK65),AK65,0)-$F$11)))),IF($F$8="SIGMOID_DEC",MAX(Настройки!$B$14,$F$16+($F$17-$F$16)/(1+EXP($F$12*(IF(ISNUMBER(AK65),AK65,0)-$F$11)))),IF($F$8="TOP_PERCENT",IF((COUNTIF(INDEX(Данные!$A$7:$CV$106,0,MATCH($F$9,Данные!$A$6:$CV$6,0)),"&gt;"&amp;IF(ISNUMBER(AK65),AK65,0))+COUNTIFS(INDEX(Данные!$A$7:$CV$106,0,MATCH($F$9,Данные!$A$6:$CV$6,0)),IF(ISNUMBER(AK65),AK65,0),Данные!$A$7:$A$106,"&lt;"&amp;$A65)+1)/COUNT(INDEX(Данные!$A$7:$CV$106,0,MATCH($F$9,Данные!$A$6:$CV$6,0)))&lt;=$F$11,$F$14,$F$15),IF($F$8="MANUAL_MU",MAX(Настройки!$B$14,MIN(1,IF(ISNUMBER(AK65),AK65,0))),IF($F$8="COUNT_FLAG_RULE",IF(IF(ISNUMBER(AK65),AK65,0)&lt;=$F$11,$F$14,IF(IF(ISNUMBER(AK65),AK65,0)&gt;=$F$12,$F$15,IF(OR(LOWER(LEFT(BP65&amp;"",2))="да",BP65=1),$F$13,$F$15))),IF(OR(AND($F$8="YES_NO",OR(LOWER(LEFT(AK65&amp;"",2))="да",AK65=1)),AND($F$8="THRESHOLD_GE",IF(ISNUMBER(AK65),AK65,0)&gt;=$F$11),AND($F$8="THRESHOLD_GT",IF(ISNUMBER(AK65),AK65,0)&gt;$F$11),AND($F$8="THRESHOLD_LE",IF(ISNUMBER(AK65),AK65,0)&lt;=$F$11),AND($F$8="THRESHOLD_LT",IF(ISNUMBER(AK65),AK65,0)&lt;$F$11),AND($F$8="CHANGE_PCT_GE",IF(IF(ISNUMBER(BP65),BP65,0)=0,IF(ISNUMBER(AK65),AK65,0)&gt;0,(IF(ISNUMBER(AK65),AK65,0)-IF(ISNUMBER(BP65),BP65,0))/ABS(IF(ISNUMBER(BP65),BP65,0))&gt;=$F$11)),AND($F$8="CHANGE_ABS_GE",ABS(IF(ISNUMBER(AK65),AK65,0)-IF(ISNUMBER(BP65),BP65,0))&gt;=$F$11),AND($F$8="COUNT_LT",IF(ISNUMBER(AK65),AK65,0)&lt;$F$11),AND($F$8="COUNT_LE",IF(ISNUMBER(AK65),AK65,0)&lt;=$F$11),AND($F$8="AND_YES",OR(LOWER(LEFT(AK65&amp;"",2))="да",AK65=1),OR(LOWER(LEFT(BP65&amp;"",2))="да",BP65=1)),AND($F$8="OR_YES",OR(OR(LOWER(LEFT(AK65&amp;"",2))="да",AK65=1),OR(LOWER(LEFT(BP65&amp;"",2))="да",BP65=1)))),$F$14,$F$15))))))))))</f>
        <v/>
      </c>
      <c r="G65" s="19" t="str">
        <f>IF($A65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65="#FIELD",AL65="",AND(OR($G$8="CHANGE_PCT_GE",$G$8="CHANGE_ABS_GE",$G$8="COUNT_FLAG_RULE",$G$8="AND_YES",$G$8="OR_YES"),OR(BQ65="#FIELD",BQ65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65)))),IF($G$18="LOW_MU",MAX(Настройки!$B$14,$G$16),IF($G$18="NEUTRAL",Настройки!$B$15,IF($G$18="IGNORE","IGNORE",IF(OR(AL65="#FIELD",BQ65="#FIELD"),"Поле не найдено","Недостаточно данных")))),IF($G$8="SIGMOID_INC",MAX(Настройки!$B$14,$G$16+($G$17-$G$16)/(1+EXP(-$G$12*(IF(ISNUMBER(AL65),AL65,0)-$G$11)))),IF($G$8="SIGMOID_DEC",MAX(Настройки!$B$14,$G$16+($G$17-$G$16)/(1+EXP($G$12*(IF(ISNUMBER(AL65),AL65,0)-$G$11)))),IF($G$8="TOP_PERCENT",IF((COUNTIF(INDEX(Данные!$A$7:$CV$106,0,MATCH($G$9,Данные!$A$6:$CV$6,0)),"&gt;"&amp;IF(ISNUMBER(AL65),AL65,0))+COUNTIFS(INDEX(Данные!$A$7:$CV$106,0,MATCH($G$9,Данные!$A$6:$CV$6,0)),IF(ISNUMBER(AL65),AL65,0),Данные!$A$7:$A$106,"&lt;"&amp;$A65)+1)/COUNT(INDEX(Данные!$A$7:$CV$106,0,MATCH($G$9,Данные!$A$6:$CV$6,0)))&lt;=$G$11,$G$14,$G$15),IF($G$8="MANUAL_MU",MAX(Настройки!$B$14,MIN(1,IF(ISNUMBER(AL65),AL65,0))),IF($G$8="COUNT_FLAG_RULE",IF(IF(ISNUMBER(AL65),AL65,0)&lt;=$G$11,$G$14,IF(IF(ISNUMBER(AL65),AL65,0)&gt;=$G$12,$G$15,IF(OR(LOWER(LEFT(BQ65&amp;"",2))="да",BQ65=1),$G$13,$G$15))),IF(OR(AND($G$8="YES_NO",OR(LOWER(LEFT(AL65&amp;"",2))="да",AL65=1)),AND($G$8="THRESHOLD_GE",IF(ISNUMBER(AL65),AL65,0)&gt;=$G$11),AND($G$8="THRESHOLD_GT",IF(ISNUMBER(AL65),AL65,0)&gt;$G$11),AND($G$8="THRESHOLD_LE",IF(ISNUMBER(AL65),AL65,0)&lt;=$G$11),AND($G$8="THRESHOLD_LT",IF(ISNUMBER(AL65),AL65,0)&lt;$G$11),AND($G$8="CHANGE_PCT_GE",IF(IF(ISNUMBER(BQ65),BQ65,0)=0,IF(ISNUMBER(AL65),AL65,0)&gt;0,(IF(ISNUMBER(AL65),AL65,0)-IF(ISNUMBER(BQ65),BQ65,0))/ABS(IF(ISNUMBER(BQ65),BQ65,0))&gt;=$G$11)),AND($G$8="CHANGE_ABS_GE",ABS(IF(ISNUMBER(AL65),AL65,0)-IF(ISNUMBER(BQ65),BQ65,0))&gt;=$G$11),AND($G$8="COUNT_LT",IF(ISNUMBER(AL65),AL65,0)&lt;$G$11),AND($G$8="COUNT_LE",IF(ISNUMBER(AL65),AL65,0)&lt;=$G$11),AND($G$8="AND_YES",OR(LOWER(LEFT(AL65&amp;"",2))="да",AL65=1),OR(LOWER(LEFT(BQ65&amp;"",2))="да",BQ65=1)),AND($G$8="OR_YES",OR(OR(LOWER(LEFT(AL65&amp;"",2))="да",AL65=1),OR(LOWER(LEFT(BQ65&amp;"",2))="да",BQ65=1)))),$G$14,$G$15))))))))))</f>
        <v/>
      </c>
      <c r="H65" s="19" t="str">
        <f>IF($A65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65="#FIELD",AM65="",AND(OR($H$8="CHANGE_PCT_GE",$H$8="CHANGE_ABS_GE",$H$8="COUNT_FLAG_RULE",$H$8="AND_YES",$H$8="OR_YES"),OR(BR65="#FIELD",BR65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65)))),IF($H$18="LOW_MU",MAX(Настройки!$B$14,$H$16),IF($H$18="NEUTRAL",Настройки!$B$15,IF($H$18="IGNORE","IGNORE",IF(OR(AM65="#FIELD",BR65="#FIELD"),"Поле не найдено","Недостаточно данных")))),IF($H$8="SIGMOID_INC",MAX(Настройки!$B$14,$H$16+($H$17-$H$16)/(1+EXP(-$H$12*(IF(ISNUMBER(AM65),AM65,0)-$H$11)))),IF($H$8="SIGMOID_DEC",MAX(Настройки!$B$14,$H$16+($H$17-$H$16)/(1+EXP($H$12*(IF(ISNUMBER(AM65),AM65,0)-$H$11)))),IF($H$8="TOP_PERCENT",IF((COUNTIF(INDEX(Данные!$A$7:$CV$106,0,MATCH($H$9,Данные!$A$6:$CV$6,0)),"&gt;"&amp;IF(ISNUMBER(AM65),AM65,0))+COUNTIFS(INDEX(Данные!$A$7:$CV$106,0,MATCH($H$9,Данные!$A$6:$CV$6,0)),IF(ISNUMBER(AM65),AM65,0),Данные!$A$7:$A$106,"&lt;"&amp;$A65)+1)/COUNT(INDEX(Данные!$A$7:$CV$106,0,MATCH($H$9,Данные!$A$6:$CV$6,0)))&lt;=$H$11,$H$14,$H$15),IF($H$8="MANUAL_MU",MAX(Настройки!$B$14,MIN(1,IF(ISNUMBER(AM65),AM65,0))),IF($H$8="COUNT_FLAG_RULE",IF(IF(ISNUMBER(AM65),AM65,0)&lt;=$H$11,$H$14,IF(IF(ISNUMBER(AM65),AM65,0)&gt;=$H$12,$H$15,IF(OR(LOWER(LEFT(BR65&amp;"",2))="да",BR65=1),$H$13,$H$15))),IF(OR(AND($H$8="YES_NO",OR(LOWER(LEFT(AM65&amp;"",2))="да",AM65=1)),AND($H$8="THRESHOLD_GE",IF(ISNUMBER(AM65),AM65,0)&gt;=$H$11),AND($H$8="THRESHOLD_GT",IF(ISNUMBER(AM65),AM65,0)&gt;$H$11),AND($H$8="THRESHOLD_LE",IF(ISNUMBER(AM65),AM65,0)&lt;=$H$11),AND($H$8="THRESHOLD_LT",IF(ISNUMBER(AM65),AM65,0)&lt;$H$11),AND($H$8="CHANGE_PCT_GE",IF(IF(ISNUMBER(BR65),BR65,0)=0,IF(ISNUMBER(AM65),AM65,0)&gt;0,(IF(ISNUMBER(AM65),AM65,0)-IF(ISNUMBER(BR65),BR65,0))/ABS(IF(ISNUMBER(BR65),BR65,0))&gt;=$H$11)),AND($H$8="CHANGE_ABS_GE",ABS(IF(ISNUMBER(AM65),AM65,0)-IF(ISNUMBER(BR65),BR65,0))&gt;=$H$11),AND($H$8="COUNT_LT",IF(ISNUMBER(AM65),AM65,0)&lt;$H$11),AND($H$8="COUNT_LE",IF(ISNUMBER(AM65),AM65,0)&lt;=$H$11),AND($H$8="AND_YES",OR(LOWER(LEFT(AM65&amp;"",2))="да",AM65=1),OR(LOWER(LEFT(BR65&amp;"",2))="да",BR65=1)),AND($H$8="OR_YES",OR(OR(LOWER(LEFT(AM65&amp;"",2))="да",AM65=1),OR(LOWER(LEFT(BR65&amp;"",2))="да",BR65=1)))),$H$14,$H$15))))))))))</f>
        <v/>
      </c>
      <c r="I65" s="19" t="str">
        <f>IF($A65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65="#FIELD",AN65="",AND(OR($I$8="CHANGE_PCT_GE",$I$8="CHANGE_ABS_GE",$I$8="COUNT_FLAG_RULE",$I$8="AND_YES",$I$8="OR_YES"),OR(BS65="#FIELD",BS65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65)))),IF($I$18="LOW_MU",MAX(Настройки!$B$14,$I$16),IF($I$18="NEUTRAL",Настройки!$B$15,IF($I$18="IGNORE","IGNORE",IF(OR(AN65="#FIELD",BS65="#FIELD"),"Поле не найдено","Недостаточно данных")))),IF($I$8="SIGMOID_INC",MAX(Настройки!$B$14,$I$16+($I$17-$I$16)/(1+EXP(-$I$12*(IF(ISNUMBER(AN65),AN65,0)-$I$11)))),IF($I$8="SIGMOID_DEC",MAX(Настройки!$B$14,$I$16+($I$17-$I$16)/(1+EXP($I$12*(IF(ISNUMBER(AN65),AN65,0)-$I$11)))),IF($I$8="TOP_PERCENT",IF((COUNTIF(INDEX(Данные!$A$7:$CV$106,0,MATCH($I$9,Данные!$A$6:$CV$6,0)),"&gt;"&amp;IF(ISNUMBER(AN65),AN65,0))+COUNTIFS(INDEX(Данные!$A$7:$CV$106,0,MATCH($I$9,Данные!$A$6:$CV$6,0)),IF(ISNUMBER(AN65),AN65,0),Данные!$A$7:$A$106,"&lt;"&amp;$A65)+1)/COUNT(INDEX(Данные!$A$7:$CV$106,0,MATCH($I$9,Данные!$A$6:$CV$6,0)))&lt;=$I$11,$I$14,$I$15),IF($I$8="MANUAL_MU",MAX(Настройки!$B$14,MIN(1,IF(ISNUMBER(AN65),AN65,0))),IF($I$8="COUNT_FLAG_RULE",IF(IF(ISNUMBER(AN65),AN65,0)&lt;=$I$11,$I$14,IF(IF(ISNUMBER(AN65),AN65,0)&gt;=$I$12,$I$15,IF(OR(LOWER(LEFT(BS65&amp;"",2))="да",BS65=1),$I$13,$I$15))),IF(OR(AND($I$8="YES_NO",OR(LOWER(LEFT(AN65&amp;"",2))="да",AN65=1)),AND($I$8="THRESHOLD_GE",IF(ISNUMBER(AN65),AN65,0)&gt;=$I$11),AND($I$8="THRESHOLD_GT",IF(ISNUMBER(AN65),AN65,0)&gt;$I$11),AND($I$8="THRESHOLD_LE",IF(ISNUMBER(AN65),AN65,0)&lt;=$I$11),AND($I$8="THRESHOLD_LT",IF(ISNUMBER(AN65),AN65,0)&lt;$I$11),AND($I$8="CHANGE_PCT_GE",IF(IF(ISNUMBER(BS65),BS65,0)=0,IF(ISNUMBER(AN65),AN65,0)&gt;0,(IF(ISNUMBER(AN65),AN65,0)-IF(ISNUMBER(BS65),BS65,0))/ABS(IF(ISNUMBER(BS65),BS65,0))&gt;=$I$11)),AND($I$8="CHANGE_ABS_GE",ABS(IF(ISNUMBER(AN65),AN65,0)-IF(ISNUMBER(BS65),BS65,0))&gt;=$I$11),AND($I$8="COUNT_LT",IF(ISNUMBER(AN65),AN65,0)&lt;$I$11),AND($I$8="COUNT_LE",IF(ISNUMBER(AN65),AN65,0)&lt;=$I$11),AND($I$8="AND_YES",OR(LOWER(LEFT(AN65&amp;"",2))="да",AN65=1),OR(LOWER(LEFT(BS65&amp;"",2))="да",BS65=1)),AND($I$8="OR_YES",OR(OR(LOWER(LEFT(AN65&amp;"",2))="да",AN65=1),OR(LOWER(LEFT(BS65&amp;"",2))="да",BS65=1)))),$I$14,$I$15))))))))))</f>
        <v/>
      </c>
      <c r="J65" s="19" t="str">
        <f>IF($A65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65="#FIELD",AO65="",AND(OR($J$8="CHANGE_PCT_GE",$J$8="CHANGE_ABS_GE",$J$8="COUNT_FLAG_RULE",$J$8="AND_YES",$J$8="OR_YES"),OR(BT65="#FIELD",BT65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65)))),IF($J$18="LOW_MU",MAX(Настройки!$B$14,$J$16),IF($J$18="NEUTRAL",Настройки!$B$15,IF($J$18="IGNORE","IGNORE",IF(OR(AO65="#FIELD",BT65="#FIELD"),"Поле не найдено","Недостаточно данных")))),IF($J$8="SIGMOID_INC",MAX(Настройки!$B$14,$J$16+($J$17-$J$16)/(1+EXP(-$J$12*(IF(ISNUMBER(AO65),AO65,0)-$J$11)))),IF($J$8="SIGMOID_DEC",MAX(Настройки!$B$14,$J$16+($J$17-$J$16)/(1+EXP($J$12*(IF(ISNUMBER(AO65),AO65,0)-$J$11)))),IF($J$8="TOP_PERCENT",IF((COUNTIF(INDEX(Данные!$A$7:$CV$106,0,MATCH($J$9,Данные!$A$6:$CV$6,0)),"&gt;"&amp;IF(ISNUMBER(AO65),AO65,0))+COUNTIFS(INDEX(Данные!$A$7:$CV$106,0,MATCH($J$9,Данные!$A$6:$CV$6,0)),IF(ISNUMBER(AO65),AO65,0),Данные!$A$7:$A$106,"&lt;"&amp;$A65)+1)/COUNT(INDEX(Данные!$A$7:$CV$106,0,MATCH($J$9,Данные!$A$6:$CV$6,0)))&lt;=$J$11,$J$14,$J$15),IF($J$8="MANUAL_MU",MAX(Настройки!$B$14,MIN(1,IF(ISNUMBER(AO65),AO65,0))),IF($J$8="COUNT_FLAG_RULE",IF(IF(ISNUMBER(AO65),AO65,0)&lt;=$J$11,$J$14,IF(IF(ISNUMBER(AO65),AO65,0)&gt;=$J$12,$J$15,IF(OR(LOWER(LEFT(BT65&amp;"",2))="да",BT65=1),$J$13,$J$15))),IF(OR(AND($J$8="YES_NO",OR(LOWER(LEFT(AO65&amp;"",2))="да",AO65=1)),AND($J$8="THRESHOLD_GE",IF(ISNUMBER(AO65),AO65,0)&gt;=$J$11),AND($J$8="THRESHOLD_GT",IF(ISNUMBER(AO65),AO65,0)&gt;$J$11),AND($J$8="THRESHOLD_LE",IF(ISNUMBER(AO65),AO65,0)&lt;=$J$11),AND($J$8="THRESHOLD_LT",IF(ISNUMBER(AO65),AO65,0)&lt;$J$11),AND($J$8="CHANGE_PCT_GE",IF(IF(ISNUMBER(BT65),BT65,0)=0,IF(ISNUMBER(AO65),AO65,0)&gt;0,(IF(ISNUMBER(AO65),AO65,0)-IF(ISNUMBER(BT65),BT65,0))/ABS(IF(ISNUMBER(BT65),BT65,0))&gt;=$J$11)),AND($J$8="CHANGE_ABS_GE",ABS(IF(ISNUMBER(AO65),AO65,0)-IF(ISNUMBER(BT65),BT65,0))&gt;=$J$11),AND($J$8="COUNT_LT",IF(ISNUMBER(AO65),AO65,0)&lt;$J$11),AND($J$8="COUNT_LE",IF(ISNUMBER(AO65),AO65,0)&lt;=$J$11),AND($J$8="AND_YES",OR(LOWER(LEFT(AO65&amp;"",2))="да",AO65=1),OR(LOWER(LEFT(BT65&amp;"",2))="да",BT65=1)),AND($J$8="OR_YES",OR(OR(LOWER(LEFT(AO65&amp;"",2))="да",AO65=1),OR(LOWER(LEFT(BT65&amp;"",2))="да",BT65=1)))),$J$14,$J$15))))))))))</f>
        <v/>
      </c>
      <c r="K65" s="19" t="str">
        <f>IF($A65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65="#FIELD",AP65="",AND(OR($K$8="CHANGE_PCT_GE",$K$8="CHANGE_ABS_GE",$K$8="COUNT_FLAG_RULE",$K$8="AND_YES",$K$8="OR_YES"),OR(BU65="#FIELD",BU65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65)))),IF($K$18="LOW_MU",MAX(Настройки!$B$14,$K$16),IF($K$18="NEUTRAL",Настройки!$B$15,IF($K$18="IGNORE","IGNORE",IF(OR(AP65="#FIELD",BU65="#FIELD"),"Поле не найдено","Недостаточно данных")))),IF($K$8="SIGMOID_INC",MAX(Настройки!$B$14,$K$16+($K$17-$K$16)/(1+EXP(-$K$12*(IF(ISNUMBER(AP65),AP65,0)-$K$11)))),IF($K$8="SIGMOID_DEC",MAX(Настройки!$B$14,$K$16+($K$17-$K$16)/(1+EXP($K$12*(IF(ISNUMBER(AP65),AP65,0)-$K$11)))),IF($K$8="TOP_PERCENT",IF((COUNTIF(INDEX(Данные!$A$7:$CV$106,0,MATCH($K$9,Данные!$A$6:$CV$6,0)),"&gt;"&amp;IF(ISNUMBER(AP65),AP65,0))+COUNTIFS(INDEX(Данные!$A$7:$CV$106,0,MATCH($K$9,Данные!$A$6:$CV$6,0)),IF(ISNUMBER(AP65),AP65,0),Данные!$A$7:$A$106,"&lt;"&amp;$A65)+1)/COUNT(INDEX(Данные!$A$7:$CV$106,0,MATCH($K$9,Данные!$A$6:$CV$6,0)))&lt;=$K$11,$K$14,$K$15),IF($K$8="MANUAL_MU",MAX(Настройки!$B$14,MIN(1,IF(ISNUMBER(AP65),AP65,0))),IF($K$8="COUNT_FLAG_RULE",IF(IF(ISNUMBER(AP65),AP65,0)&lt;=$K$11,$K$14,IF(IF(ISNUMBER(AP65),AP65,0)&gt;=$K$12,$K$15,IF(OR(LOWER(LEFT(BU65&amp;"",2))="да",BU65=1),$K$13,$K$15))),IF(OR(AND($K$8="YES_NO",OR(LOWER(LEFT(AP65&amp;"",2))="да",AP65=1)),AND($K$8="THRESHOLD_GE",IF(ISNUMBER(AP65),AP65,0)&gt;=$K$11),AND($K$8="THRESHOLD_GT",IF(ISNUMBER(AP65),AP65,0)&gt;$K$11),AND($K$8="THRESHOLD_LE",IF(ISNUMBER(AP65),AP65,0)&lt;=$K$11),AND($K$8="THRESHOLD_LT",IF(ISNUMBER(AP65),AP65,0)&lt;$K$11),AND($K$8="CHANGE_PCT_GE",IF(IF(ISNUMBER(BU65),BU65,0)=0,IF(ISNUMBER(AP65),AP65,0)&gt;0,(IF(ISNUMBER(AP65),AP65,0)-IF(ISNUMBER(BU65),BU65,0))/ABS(IF(ISNUMBER(BU65),BU65,0))&gt;=$K$11)),AND($K$8="CHANGE_ABS_GE",ABS(IF(ISNUMBER(AP65),AP65,0)-IF(ISNUMBER(BU65),BU65,0))&gt;=$K$11),AND($K$8="COUNT_LT",IF(ISNUMBER(AP65),AP65,0)&lt;$K$11),AND($K$8="COUNT_LE",IF(ISNUMBER(AP65),AP65,0)&lt;=$K$11),AND($K$8="AND_YES",OR(LOWER(LEFT(AP65&amp;"",2))="да",AP65=1),OR(LOWER(LEFT(BU65&amp;"",2))="да",BU65=1)),AND($K$8="OR_YES",OR(OR(LOWER(LEFT(AP65&amp;"",2))="да",AP65=1),OR(LOWER(LEFT(BU65&amp;"",2))="да",BU65=1)))),$K$14,$K$15))))))))))</f>
        <v/>
      </c>
      <c r="L65" s="19" t="str">
        <f>IF($A65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65="#FIELD",AQ65="",AND(OR($L$8="CHANGE_PCT_GE",$L$8="CHANGE_ABS_GE",$L$8="COUNT_FLAG_RULE",$L$8="AND_YES",$L$8="OR_YES"),OR(BV65="#FIELD",BV65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65)))),IF($L$18="LOW_MU",MAX(Настройки!$B$14,$L$16),IF($L$18="NEUTRAL",Настройки!$B$15,IF($L$18="IGNORE","IGNORE",IF(OR(AQ65="#FIELD",BV65="#FIELD"),"Поле не найдено","Недостаточно данных")))),IF($L$8="SIGMOID_INC",MAX(Настройки!$B$14,$L$16+($L$17-$L$16)/(1+EXP(-$L$12*(IF(ISNUMBER(AQ65),AQ65,0)-$L$11)))),IF($L$8="SIGMOID_DEC",MAX(Настройки!$B$14,$L$16+($L$17-$L$16)/(1+EXP($L$12*(IF(ISNUMBER(AQ65),AQ65,0)-$L$11)))),IF($L$8="TOP_PERCENT",IF((COUNTIF(INDEX(Данные!$A$7:$CV$106,0,MATCH($L$9,Данные!$A$6:$CV$6,0)),"&gt;"&amp;IF(ISNUMBER(AQ65),AQ65,0))+COUNTIFS(INDEX(Данные!$A$7:$CV$106,0,MATCH($L$9,Данные!$A$6:$CV$6,0)),IF(ISNUMBER(AQ65),AQ65,0),Данные!$A$7:$A$106,"&lt;"&amp;$A65)+1)/COUNT(INDEX(Данные!$A$7:$CV$106,0,MATCH($L$9,Данные!$A$6:$CV$6,0)))&lt;=$L$11,$L$14,$L$15),IF($L$8="MANUAL_MU",MAX(Настройки!$B$14,MIN(1,IF(ISNUMBER(AQ65),AQ65,0))),IF($L$8="COUNT_FLAG_RULE",IF(IF(ISNUMBER(AQ65),AQ65,0)&lt;=$L$11,$L$14,IF(IF(ISNUMBER(AQ65),AQ65,0)&gt;=$L$12,$L$15,IF(OR(LOWER(LEFT(BV65&amp;"",2))="да",BV65=1),$L$13,$L$15))),IF(OR(AND($L$8="YES_NO",OR(LOWER(LEFT(AQ65&amp;"",2))="да",AQ65=1)),AND($L$8="THRESHOLD_GE",IF(ISNUMBER(AQ65),AQ65,0)&gt;=$L$11),AND($L$8="THRESHOLD_GT",IF(ISNUMBER(AQ65),AQ65,0)&gt;$L$11),AND($L$8="THRESHOLD_LE",IF(ISNUMBER(AQ65),AQ65,0)&lt;=$L$11),AND($L$8="THRESHOLD_LT",IF(ISNUMBER(AQ65),AQ65,0)&lt;$L$11),AND($L$8="CHANGE_PCT_GE",IF(IF(ISNUMBER(BV65),BV65,0)=0,IF(ISNUMBER(AQ65),AQ65,0)&gt;0,(IF(ISNUMBER(AQ65),AQ65,0)-IF(ISNUMBER(BV65),BV65,0))/ABS(IF(ISNUMBER(BV65),BV65,0))&gt;=$L$11)),AND($L$8="CHANGE_ABS_GE",ABS(IF(ISNUMBER(AQ65),AQ65,0)-IF(ISNUMBER(BV65),BV65,0))&gt;=$L$11),AND($L$8="COUNT_LT",IF(ISNUMBER(AQ65),AQ65,0)&lt;$L$11),AND($L$8="COUNT_LE",IF(ISNUMBER(AQ65),AQ65,0)&lt;=$L$11),AND($L$8="AND_YES",OR(LOWER(LEFT(AQ65&amp;"",2))="да",AQ65=1),OR(LOWER(LEFT(BV65&amp;"",2))="да",BV65=1)),AND($L$8="OR_YES",OR(OR(LOWER(LEFT(AQ65&amp;"",2))="да",AQ65=1),OR(LOWER(LEFT(BV65&amp;"",2))="да",BV65=1)))),$L$14,$L$15))))))))))</f>
        <v/>
      </c>
      <c r="M65" s="19" t="str">
        <f>IF($A65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65="#FIELD",AR65="",AND(OR($M$8="CHANGE_PCT_GE",$M$8="CHANGE_ABS_GE",$M$8="COUNT_FLAG_RULE",$M$8="AND_YES",$M$8="OR_YES"),OR(BW65="#FIELD",BW65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65)))),IF($M$18="LOW_MU",MAX(Настройки!$B$14,$M$16),IF($M$18="NEUTRAL",Настройки!$B$15,IF($M$18="IGNORE","IGNORE",IF(OR(AR65="#FIELD",BW65="#FIELD"),"Поле не найдено","Недостаточно данных")))),IF($M$8="SIGMOID_INC",MAX(Настройки!$B$14,$M$16+($M$17-$M$16)/(1+EXP(-$M$12*(IF(ISNUMBER(AR65),AR65,0)-$M$11)))),IF($M$8="SIGMOID_DEC",MAX(Настройки!$B$14,$M$16+($M$17-$M$16)/(1+EXP($M$12*(IF(ISNUMBER(AR65),AR65,0)-$M$11)))),IF($M$8="TOP_PERCENT",IF((COUNTIF(INDEX(Данные!$A$7:$CV$106,0,MATCH($M$9,Данные!$A$6:$CV$6,0)),"&gt;"&amp;IF(ISNUMBER(AR65),AR65,0))+COUNTIFS(INDEX(Данные!$A$7:$CV$106,0,MATCH($M$9,Данные!$A$6:$CV$6,0)),IF(ISNUMBER(AR65),AR65,0),Данные!$A$7:$A$106,"&lt;"&amp;$A65)+1)/COUNT(INDEX(Данные!$A$7:$CV$106,0,MATCH($M$9,Данные!$A$6:$CV$6,0)))&lt;=$M$11,$M$14,$M$15),IF($M$8="MANUAL_MU",MAX(Настройки!$B$14,MIN(1,IF(ISNUMBER(AR65),AR65,0))),IF($M$8="COUNT_FLAG_RULE",IF(IF(ISNUMBER(AR65),AR65,0)&lt;=$M$11,$M$14,IF(IF(ISNUMBER(AR65),AR65,0)&gt;=$M$12,$M$15,IF(OR(LOWER(LEFT(BW65&amp;"",2))="да",BW65=1),$M$13,$M$15))),IF(OR(AND($M$8="YES_NO",OR(LOWER(LEFT(AR65&amp;"",2))="да",AR65=1)),AND($M$8="THRESHOLD_GE",IF(ISNUMBER(AR65),AR65,0)&gt;=$M$11),AND($M$8="THRESHOLD_GT",IF(ISNUMBER(AR65),AR65,0)&gt;$M$11),AND($M$8="THRESHOLD_LE",IF(ISNUMBER(AR65),AR65,0)&lt;=$M$11),AND($M$8="THRESHOLD_LT",IF(ISNUMBER(AR65),AR65,0)&lt;$M$11),AND($M$8="CHANGE_PCT_GE",IF(IF(ISNUMBER(BW65),BW65,0)=0,IF(ISNUMBER(AR65),AR65,0)&gt;0,(IF(ISNUMBER(AR65),AR65,0)-IF(ISNUMBER(BW65),BW65,0))/ABS(IF(ISNUMBER(BW65),BW65,0))&gt;=$M$11)),AND($M$8="CHANGE_ABS_GE",ABS(IF(ISNUMBER(AR65),AR65,0)-IF(ISNUMBER(BW65),BW65,0))&gt;=$M$11),AND($M$8="COUNT_LT",IF(ISNUMBER(AR65),AR65,0)&lt;$M$11),AND($M$8="COUNT_LE",IF(ISNUMBER(AR65),AR65,0)&lt;=$M$11),AND($M$8="AND_YES",OR(LOWER(LEFT(AR65&amp;"",2))="да",AR65=1),OR(LOWER(LEFT(BW65&amp;"",2))="да",BW65=1)),AND($M$8="OR_YES",OR(OR(LOWER(LEFT(AR65&amp;"",2))="да",AR65=1),OR(LOWER(LEFT(BW65&amp;"",2))="да",BW65=1)))),$M$14,$M$15))))))))))</f>
        <v/>
      </c>
      <c r="N65" s="19" t="str">
        <f>IF($A65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65="#FIELD",AS65="",AND(OR($N$8="CHANGE_PCT_GE",$N$8="CHANGE_ABS_GE",$N$8="COUNT_FLAG_RULE",$N$8="AND_YES",$N$8="OR_YES"),OR(BX65="#FIELD",BX65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65)))),IF($N$18="LOW_MU",MAX(Настройки!$B$14,$N$16),IF($N$18="NEUTRAL",Настройки!$B$15,IF($N$18="IGNORE","IGNORE",IF(OR(AS65="#FIELD",BX65="#FIELD"),"Поле не найдено","Недостаточно данных")))),IF($N$8="SIGMOID_INC",MAX(Настройки!$B$14,$N$16+($N$17-$N$16)/(1+EXP(-$N$12*(IF(ISNUMBER(AS65),AS65,0)-$N$11)))),IF($N$8="SIGMOID_DEC",MAX(Настройки!$B$14,$N$16+($N$17-$N$16)/(1+EXP($N$12*(IF(ISNUMBER(AS65),AS65,0)-$N$11)))),IF($N$8="TOP_PERCENT",IF((COUNTIF(INDEX(Данные!$A$7:$CV$106,0,MATCH($N$9,Данные!$A$6:$CV$6,0)),"&gt;"&amp;IF(ISNUMBER(AS65),AS65,0))+COUNTIFS(INDEX(Данные!$A$7:$CV$106,0,MATCH($N$9,Данные!$A$6:$CV$6,0)),IF(ISNUMBER(AS65),AS65,0),Данные!$A$7:$A$106,"&lt;"&amp;$A65)+1)/COUNT(INDEX(Данные!$A$7:$CV$106,0,MATCH($N$9,Данные!$A$6:$CV$6,0)))&lt;=$N$11,$N$14,$N$15),IF($N$8="MANUAL_MU",MAX(Настройки!$B$14,MIN(1,IF(ISNUMBER(AS65),AS65,0))),IF($N$8="COUNT_FLAG_RULE",IF(IF(ISNUMBER(AS65),AS65,0)&lt;=$N$11,$N$14,IF(IF(ISNUMBER(AS65),AS65,0)&gt;=$N$12,$N$15,IF(OR(LOWER(LEFT(BX65&amp;"",2))="да",BX65=1),$N$13,$N$15))),IF(OR(AND($N$8="YES_NO",OR(LOWER(LEFT(AS65&amp;"",2))="да",AS65=1)),AND($N$8="THRESHOLD_GE",IF(ISNUMBER(AS65),AS65,0)&gt;=$N$11),AND($N$8="THRESHOLD_GT",IF(ISNUMBER(AS65),AS65,0)&gt;$N$11),AND($N$8="THRESHOLD_LE",IF(ISNUMBER(AS65),AS65,0)&lt;=$N$11),AND($N$8="THRESHOLD_LT",IF(ISNUMBER(AS65),AS65,0)&lt;$N$11),AND($N$8="CHANGE_PCT_GE",IF(IF(ISNUMBER(BX65),BX65,0)=0,IF(ISNUMBER(AS65),AS65,0)&gt;0,(IF(ISNUMBER(AS65),AS65,0)-IF(ISNUMBER(BX65),BX65,0))/ABS(IF(ISNUMBER(BX65),BX65,0))&gt;=$N$11)),AND($N$8="CHANGE_ABS_GE",ABS(IF(ISNUMBER(AS65),AS65,0)-IF(ISNUMBER(BX65),BX65,0))&gt;=$N$11),AND($N$8="COUNT_LT",IF(ISNUMBER(AS65),AS65,0)&lt;$N$11),AND($N$8="COUNT_LE",IF(ISNUMBER(AS65),AS65,0)&lt;=$N$11),AND($N$8="AND_YES",OR(LOWER(LEFT(AS65&amp;"",2))="да",AS65=1),OR(LOWER(LEFT(BX65&amp;"",2))="да",BX65=1)),AND($N$8="OR_YES",OR(OR(LOWER(LEFT(AS65&amp;"",2))="да",AS65=1),OR(LOWER(LEFT(BX65&amp;"",2))="да",BX65=1)))),$N$14,$N$15))))))))))</f>
        <v/>
      </c>
      <c r="O65" s="19" t="str">
        <f>IF($A65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65="#FIELD",AT65="",AND(OR($O$8="CHANGE_PCT_GE",$O$8="CHANGE_ABS_GE",$O$8="COUNT_FLAG_RULE",$O$8="AND_YES",$O$8="OR_YES"),OR(BY65="#FIELD",BY65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65)))),IF($O$18="LOW_MU",MAX(Настройки!$B$14,$O$16),IF($O$18="NEUTRAL",Настройки!$B$15,IF($O$18="IGNORE","IGNORE",IF(OR(AT65="#FIELD",BY65="#FIELD"),"Поле не найдено","Недостаточно данных")))),IF($O$8="SIGMOID_INC",MAX(Настройки!$B$14,$O$16+($O$17-$O$16)/(1+EXP(-$O$12*(IF(ISNUMBER(AT65),AT65,0)-$O$11)))),IF($O$8="SIGMOID_DEC",MAX(Настройки!$B$14,$O$16+($O$17-$O$16)/(1+EXP($O$12*(IF(ISNUMBER(AT65),AT65,0)-$O$11)))),IF($O$8="TOP_PERCENT",IF((COUNTIF(INDEX(Данные!$A$7:$CV$106,0,MATCH($O$9,Данные!$A$6:$CV$6,0)),"&gt;"&amp;IF(ISNUMBER(AT65),AT65,0))+COUNTIFS(INDEX(Данные!$A$7:$CV$106,0,MATCH($O$9,Данные!$A$6:$CV$6,0)),IF(ISNUMBER(AT65),AT65,0),Данные!$A$7:$A$106,"&lt;"&amp;$A65)+1)/COUNT(INDEX(Данные!$A$7:$CV$106,0,MATCH($O$9,Данные!$A$6:$CV$6,0)))&lt;=$O$11,$O$14,$O$15),IF($O$8="MANUAL_MU",MAX(Настройки!$B$14,MIN(1,IF(ISNUMBER(AT65),AT65,0))),IF($O$8="COUNT_FLAG_RULE",IF(IF(ISNUMBER(AT65),AT65,0)&lt;=$O$11,$O$14,IF(IF(ISNUMBER(AT65),AT65,0)&gt;=$O$12,$O$15,IF(OR(LOWER(LEFT(BY65&amp;"",2))="да",BY65=1),$O$13,$O$15))),IF(OR(AND($O$8="YES_NO",OR(LOWER(LEFT(AT65&amp;"",2))="да",AT65=1)),AND($O$8="THRESHOLD_GE",IF(ISNUMBER(AT65),AT65,0)&gt;=$O$11),AND($O$8="THRESHOLD_GT",IF(ISNUMBER(AT65),AT65,0)&gt;$O$11),AND($O$8="THRESHOLD_LE",IF(ISNUMBER(AT65),AT65,0)&lt;=$O$11),AND($O$8="THRESHOLD_LT",IF(ISNUMBER(AT65),AT65,0)&lt;$O$11),AND($O$8="CHANGE_PCT_GE",IF(IF(ISNUMBER(BY65),BY65,0)=0,IF(ISNUMBER(AT65),AT65,0)&gt;0,(IF(ISNUMBER(AT65),AT65,0)-IF(ISNUMBER(BY65),BY65,0))/ABS(IF(ISNUMBER(BY65),BY65,0))&gt;=$O$11)),AND($O$8="CHANGE_ABS_GE",ABS(IF(ISNUMBER(AT65),AT65,0)-IF(ISNUMBER(BY65),BY65,0))&gt;=$O$11),AND($O$8="COUNT_LT",IF(ISNUMBER(AT65),AT65,0)&lt;$O$11),AND($O$8="COUNT_LE",IF(ISNUMBER(AT65),AT65,0)&lt;=$O$11),AND($O$8="AND_YES",OR(LOWER(LEFT(AT65&amp;"",2))="да",AT65=1),OR(LOWER(LEFT(BY65&amp;"",2))="да",BY65=1)),AND($O$8="OR_YES",OR(OR(LOWER(LEFT(AT65&amp;"",2))="да",AT65=1),OR(LOWER(LEFT(BY65&amp;"",2))="да",BY65=1)))),$O$14,$O$15))))))))))</f>
        <v/>
      </c>
      <c r="P65" s="19" t="str">
        <f>IF($A65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65="#FIELD",AU65="",AND(OR($P$8="CHANGE_PCT_GE",$P$8="CHANGE_ABS_GE",$P$8="COUNT_FLAG_RULE",$P$8="AND_YES",$P$8="OR_YES"),OR(BZ65="#FIELD",BZ65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65)))),IF($P$18="LOW_MU",MAX(Настройки!$B$14,$P$16),IF($P$18="NEUTRAL",Настройки!$B$15,IF($P$18="IGNORE","IGNORE",IF(OR(AU65="#FIELD",BZ65="#FIELD"),"Поле не найдено","Недостаточно данных")))),IF($P$8="SIGMOID_INC",MAX(Настройки!$B$14,$P$16+($P$17-$P$16)/(1+EXP(-$P$12*(IF(ISNUMBER(AU65),AU65,0)-$P$11)))),IF($P$8="SIGMOID_DEC",MAX(Настройки!$B$14,$P$16+($P$17-$P$16)/(1+EXP($P$12*(IF(ISNUMBER(AU65),AU65,0)-$P$11)))),IF($P$8="TOP_PERCENT",IF((COUNTIF(INDEX(Данные!$A$7:$CV$106,0,MATCH($P$9,Данные!$A$6:$CV$6,0)),"&gt;"&amp;IF(ISNUMBER(AU65),AU65,0))+COUNTIFS(INDEX(Данные!$A$7:$CV$106,0,MATCH($P$9,Данные!$A$6:$CV$6,0)),IF(ISNUMBER(AU65),AU65,0),Данные!$A$7:$A$106,"&lt;"&amp;$A65)+1)/COUNT(INDEX(Данные!$A$7:$CV$106,0,MATCH($P$9,Данные!$A$6:$CV$6,0)))&lt;=$P$11,$P$14,$P$15),IF($P$8="MANUAL_MU",MAX(Настройки!$B$14,MIN(1,IF(ISNUMBER(AU65),AU65,0))),IF($P$8="COUNT_FLAG_RULE",IF(IF(ISNUMBER(AU65),AU65,0)&lt;=$P$11,$P$14,IF(IF(ISNUMBER(AU65),AU65,0)&gt;=$P$12,$P$15,IF(OR(LOWER(LEFT(BZ65&amp;"",2))="да",BZ65=1),$P$13,$P$15))),IF(OR(AND($P$8="YES_NO",OR(LOWER(LEFT(AU65&amp;"",2))="да",AU65=1)),AND($P$8="THRESHOLD_GE",IF(ISNUMBER(AU65),AU65,0)&gt;=$P$11),AND($P$8="THRESHOLD_GT",IF(ISNUMBER(AU65),AU65,0)&gt;$P$11),AND($P$8="THRESHOLD_LE",IF(ISNUMBER(AU65),AU65,0)&lt;=$P$11),AND($P$8="THRESHOLD_LT",IF(ISNUMBER(AU65),AU65,0)&lt;$P$11),AND($P$8="CHANGE_PCT_GE",IF(IF(ISNUMBER(BZ65),BZ65,0)=0,IF(ISNUMBER(AU65),AU65,0)&gt;0,(IF(ISNUMBER(AU65),AU65,0)-IF(ISNUMBER(BZ65),BZ65,0))/ABS(IF(ISNUMBER(BZ65),BZ65,0))&gt;=$P$11)),AND($P$8="CHANGE_ABS_GE",ABS(IF(ISNUMBER(AU65),AU65,0)-IF(ISNUMBER(BZ65),BZ65,0))&gt;=$P$11),AND($P$8="COUNT_LT",IF(ISNUMBER(AU65),AU65,0)&lt;$P$11),AND($P$8="COUNT_LE",IF(ISNUMBER(AU65),AU65,0)&lt;=$P$11),AND($P$8="AND_YES",OR(LOWER(LEFT(AU65&amp;"",2))="да",AU65=1),OR(LOWER(LEFT(BZ65&amp;"",2))="да",BZ65=1)),AND($P$8="OR_YES",OR(OR(LOWER(LEFT(AU65&amp;"",2))="да",AU65=1),OR(LOWER(LEFT(BZ65&amp;"",2))="да",BZ65=1)))),$P$14,$P$15))))))))))</f>
        <v/>
      </c>
      <c r="Q65" s="19" t="str">
        <f>IF($A65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65="#FIELD",AV65="",AND(OR($Q$8="CHANGE_PCT_GE",$Q$8="CHANGE_ABS_GE",$Q$8="COUNT_FLAG_RULE",$Q$8="AND_YES",$Q$8="OR_YES"),OR(CA65="#FIELD",CA65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65)))),IF($Q$18="LOW_MU",MAX(Настройки!$B$14,$Q$16),IF($Q$18="NEUTRAL",Настройки!$B$15,IF($Q$18="IGNORE","IGNORE",IF(OR(AV65="#FIELD",CA65="#FIELD"),"Поле не найдено","Недостаточно данных")))),IF($Q$8="SIGMOID_INC",MAX(Настройки!$B$14,$Q$16+($Q$17-$Q$16)/(1+EXP(-$Q$12*(IF(ISNUMBER(AV65),AV65,0)-$Q$11)))),IF($Q$8="SIGMOID_DEC",MAX(Настройки!$B$14,$Q$16+($Q$17-$Q$16)/(1+EXP($Q$12*(IF(ISNUMBER(AV65),AV65,0)-$Q$11)))),IF($Q$8="TOP_PERCENT",IF((COUNTIF(INDEX(Данные!$A$7:$CV$106,0,MATCH($Q$9,Данные!$A$6:$CV$6,0)),"&gt;"&amp;IF(ISNUMBER(AV65),AV65,0))+COUNTIFS(INDEX(Данные!$A$7:$CV$106,0,MATCH($Q$9,Данные!$A$6:$CV$6,0)),IF(ISNUMBER(AV65),AV65,0),Данные!$A$7:$A$106,"&lt;"&amp;$A65)+1)/COUNT(INDEX(Данные!$A$7:$CV$106,0,MATCH($Q$9,Данные!$A$6:$CV$6,0)))&lt;=$Q$11,$Q$14,$Q$15),IF($Q$8="MANUAL_MU",MAX(Настройки!$B$14,MIN(1,IF(ISNUMBER(AV65),AV65,0))),IF($Q$8="COUNT_FLAG_RULE",IF(IF(ISNUMBER(AV65),AV65,0)&lt;=$Q$11,$Q$14,IF(IF(ISNUMBER(AV65),AV65,0)&gt;=$Q$12,$Q$15,IF(OR(LOWER(LEFT(CA65&amp;"",2))="да",CA65=1),$Q$13,$Q$15))),IF(OR(AND($Q$8="YES_NO",OR(LOWER(LEFT(AV65&amp;"",2))="да",AV65=1)),AND($Q$8="THRESHOLD_GE",IF(ISNUMBER(AV65),AV65,0)&gt;=$Q$11),AND($Q$8="THRESHOLD_GT",IF(ISNUMBER(AV65),AV65,0)&gt;$Q$11),AND($Q$8="THRESHOLD_LE",IF(ISNUMBER(AV65),AV65,0)&lt;=$Q$11),AND($Q$8="THRESHOLD_LT",IF(ISNUMBER(AV65),AV65,0)&lt;$Q$11),AND($Q$8="CHANGE_PCT_GE",IF(IF(ISNUMBER(CA65),CA65,0)=0,IF(ISNUMBER(AV65),AV65,0)&gt;0,(IF(ISNUMBER(AV65),AV65,0)-IF(ISNUMBER(CA65),CA65,0))/ABS(IF(ISNUMBER(CA65),CA65,0))&gt;=$Q$11)),AND($Q$8="CHANGE_ABS_GE",ABS(IF(ISNUMBER(AV65),AV65,0)-IF(ISNUMBER(CA65),CA65,0))&gt;=$Q$11),AND($Q$8="COUNT_LT",IF(ISNUMBER(AV65),AV65,0)&lt;$Q$11),AND($Q$8="COUNT_LE",IF(ISNUMBER(AV65),AV65,0)&lt;=$Q$11),AND($Q$8="AND_YES",OR(LOWER(LEFT(AV65&amp;"",2))="да",AV65=1),OR(LOWER(LEFT(CA65&amp;"",2))="да",CA65=1)),AND($Q$8="OR_YES",OR(OR(LOWER(LEFT(AV65&amp;"",2))="да",AV65=1),OR(LOWER(LEFT(CA65&amp;"",2))="да",CA65=1)))),$Q$14,$Q$15))))))))))</f>
        <v/>
      </c>
      <c r="R65" s="69" t="str">
        <f>IF($A65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65="#FIELD",AW65="",AND(OR($R$8="CHANGE_PCT_GE",$R$8="CHANGE_ABS_GE",$R$8="COUNT_FLAG_RULE",$R$8="AND_YES",$R$8="OR_YES"),OR(CB65="#FIELD",CB65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65)))),IF($R$18="LOW_MU",MAX(Настройки!$B$14,$R$16),IF($R$18="NEUTRAL",Настройки!$B$15,IF($R$18="IGNORE","IGNORE",IF(OR(AW65="#FIELD",CB65="#FIELD"),"Поле не найдено","Недостаточно данных")))),IF($R$8="SIGMOID_INC",MAX(Настройки!$B$14,$R$16+($R$17-$R$16)/(1+EXP(-$R$12*(IF(ISNUMBER(AW65),AW65,0)-$R$11)))),IF($R$8="SIGMOID_DEC",MAX(Настройки!$B$14,$R$16+($R$17-$R$16)/(1+EXP($R$12*(IF(ISNUMBER(AW65),AW65,0)-$R$11)))),IF($R$8="TOP_PERCENT",IF((COUNTIF(INDEX(Данные!$A$7:$CV$106,0,MATCH($R$9,Данные!$A$6:$CV$6,0)),"&gt;"&amp;IF(ISNUMBER(AW65),AW65,0))+COUNTIFS(INDEX(Данные!$A$7:$CV$106,0,MATCH($R$9,Данные!$A$6:$CV$6,0)),IF(ISNUMBER(AW65),AW65,0),Данные!$A$7:$A$106,"&lt;"&amp;$A65)+1)/COUNT(INDEX(Данные!$A$7:$CV$106,0,MATCH($R$9,Данные!$A$6:$CV$6,0)))&lt;=$R$11,$R$14,$R$15),IF($R$8="MANUAL_MU",MAX(Настройки!$B$14,MIN(1,IF(ISNUMBER(AW65),AW65,0))),IF($R$8="COUNT_FLAG_RULE",IF(IF(ISNUMBER(AW65),AW65,0)&lt;=$R$11,$R$14,IF(IF(ISNUMBER(AW65),AW65,0)&gt;=$R$12,$R$15,IF(OR(LOWER(LEFT(CB65&amp;"",2))="да",CB65=1),$R$13,$R$15))),IF(OR(AND($R$8="YES_NO",OR(LOWER(LEFT(AW65&amp;"",2))="да",AW65=1)),AND($R$8="THRESHOLD_GE",IF(ISNUMBER(AW65),AW65,0)&gt;=$R$11),AND($R$8="THRESHOLD_GT",IF(ISNUMBER(AW65),AW65,0)&gt;$R$11),AND($R$8="THRESHOLD_LE",IF(ISNUMBER(AW65),AW65,0)&lt;=$R$11),AND($R$8="THRESHOLD_LT",IF(ISNUMBER(AW65),AW65,0)&lt;$R$11),AND($R$8="CHANGE_PCT_GE",IF(IF(ISNUMBER(CB65),CB65,0)=0,IF(ISNUMBER(AW65),AW65,0)&gt;0,(IF(ISNUMBER(AW65),AW65,0)-IF(ISNUMBER(CB65),CB65,0))/ABS(IF(ISNUMBER(CB65),CB65,0))&gt;=$R$11)),AND($R$8="CHANGE_ABS_GE",ABS(IF(ISNUMBER(AW65),AW65,0)-IF(ISNUMBER(CB65),CB65,0))&gt;=$R$11),AND($R$8="COUNT_LT",IF(ISNUMBER(AW65),AW65,0)&lt;$R$11),AND($R$8="COUNT_LE",IF(ISNUMBER(AW65),AW65,0)&lt;=$R$11),AND($R$8="AND_YES",OR(LOWER(LEFT(AW65&amp;"",2))="да",AW65=1),OR(LOWER(LEFT(CB65&amp;"",2))="да",CB65=1)),AND($R$8="OR_YES",OR(OR(LOWER(LEFT(AW65&amp;"",2))="да",AW65=1),OR(LOWER(LEFT(CB65&amp;"",2))="да",CB65=1)))),$R$14,$R$15))))))))))</f>
        <v/>
      </c>
      <c r="S65" s="70" t="str">
        <f>IF($A65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65="#FIELD",AX65="",AND(OR($S$8="CHANGE_PCT_GE",$S$8="CHANGE_ABS_GE",$S$8="COUNT_FLAG_RULE",$S$8="AND_YES",$S$8="OR_YES"),OR(CC65="#FIELD",CC65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65)))),IF($S$18="LOW_MU",MAX(Настройки!$B$14,$S$16),IF($S$18="NEUTRAL",Настройки!$B$15,IF($S$18="IGNORE","IGNORE",IF(OR(AX65="#FIELD",CC65="#FIELD"),"Поле не найдено","Недостаточно данных")))),IF($S$8="SIGMOID_INC",MAX(Настройки!$B$14,$S$16+($S$17-$S$16)/(1+EXP(-$S$12*(IF(ISNUMBER(AX65),AX65,0)-$S$11)))),IF($S$8="SIGMOID_DEC",MAX(Настройки!$B$14,$S$16+($S$17-$S$16)/(1+EXP($S$12*(IF(ISNUMBER(AX65),AX65,0)-$S$11)))),IF($S$8="TOP_PERCENT",IF((COUNTIF(INDEX(Данные!$A$7:$CV$106,0,MATCH($S$9,Данные!$A$6:$CV$6,0)),"&gt;"&amp;IF(ISNUMBER(AX65),AX65,0))+COUNTIFS(INDEX(Данные!$A$7:$CV$106,0,MATCH($S$9,Данные!$A$6:$CV$6,0)),IF(ISNUMBER(AX65),AX65,0),Данные!$A$7:$A$106,"&lt;"&amp;$A65)+1)/COUNT(INDEX(Данные!$A$7:$CV$106,0,MATCH($S$9,Данные!$A$6:$CV$6,0)))&lt;=$S$11,$S$14,$S$15),IF($S$8="MANUAL_MU",MAX(Настройки!$B$14,MIN(1,IF(ISNUMBER(AX65),AX65,0))),IF($S$8="COUNT_FLAG_RULE",IF(IF(ISNUMBER(AX65),AX65,0)&lt;=$S$11,$S$14,IF(IF(ISNUMBER(AX65),AX65,0)&gt;=$S$12,$S$15,IF(OR(LOWER(LEFT(CC65&amp;"",2))="да",CC65=1),$S$13,$S$15))),IF(OR(AND($S$8="YES_NO",OR(LOWER(LEFT(AX65&amp;"",2))="да",AX65=1)),AND($S$8="THRESHOLD_GE",IF(ISNUMBER(AX65),AX65,0)&gt;=$S$11),AND($S$8="THRESHOLD_GT",IF(ISNUMBER(AX65),AX65,0)&gt;$S$11),AND($S$8="THRESHOLD_LE",IF(ISNUMBER(AX65),AX65,0)&lt;=$S$11),AND($S$8="THRESHOLD_LT",IF(ISNUMBER(AX65),AX65,0)&lt;$S$11),AND($S$8="CHANGE_PCT_GE",IF(IF(ISNUMBER(CC65),CC65,0)=0,IF(ISNUMBER(AX65),AX65,0)&gt;0,(IF(ISNUMBER(AX65),AX65,0)-IF(ISNUMBER(CC65),CC65,0))/ABS(IF(ISNUMBER(CC65),CC65,0))&gt;=$S$11)),AND($S$8="CHANGE_ABS_GE",ABS(IF(ISNUMBER(AX65),AX65,0)-IF(ISNUMBER(CC65),CC65,0))&gt;=$S$11),AND($S$8="COUNT_LT",IF(ISNUMBER(AX65),AX65,0)&lt;$S$11),AND($S$8="COUNT_LE",IF(ISNUMBER(AX65),AX65,0)&lt;=$S$11),AND($S$8="AND_YES",OR(LOWER(LEFT(AX65&amp;"",2))="да",AX65=1),OR(LOWER(LEFT(CC65&amp;"",2))="да",CC65=1)),AND($S$8="OR_YES",OR(OR(LOWER(LEFT(AX65&amp;"",2))="да",AX65=1),OR(LOWER(LEFT(CC65&amp;"",2))="да",CC65=1)))),$S$14,$S$15))))))))))</f>
        <v/>
      </c>
      <c r="T65" s="70" t="str">
        <f>IF($A65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65="#FIELD",AY65="",AND(OR($T$8="CHANGE_PCT_GE",$T$8="CHANGE_ABS_GE",$T$8="COUNT_FLAG_RULE",$T$8="AND_YES",$T$8="OR_YES"),OR(CD65="#FIELD",CD65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65)))),IF($T$18="LOW_MU",MAX(Настройки!$B$14,$T$16),IF($T$18="NEUTRAL",Настройки!$B$15,IF($T$18="IGNORE","IGNORE",IF(OR(AY65="#FIELD",CD65="#FIELD"),"Поле не найдено","Недостаточно данных")))),IF($T$8="SIGMOID_INC",MAX(Настройки!$B$14,$T$16+($T$17-$T$16)/(1+EXP(-$T$12*(IF(ISNUMBER(AY65),AY65,0)-$T$11)))),IF($T$8="SIGMOID_DEC",MAX(Настройки!$B$14,$T$16+($T$17-$T$16)/(1+EXP($T$12*(IF(ISNUMBER(AY65),AY65,0)-$T$11)))),IF($T$8="TOP_PERCENT",IF((COUNTIF(INDEX(Данные!$A$7:$CV$106,0,MATCH($T$9,Данные!$A$6:$CV$6,0)),"&gt;"&amp;IF(ISNUMBER(AY65),AY65,0))+COUNTIFS(INDEX(Данные!$A$7:$CV$106,0,MATCH($T$9,Данные!$A$6:$CV$6,0)),IF(ISNUMBER(AY65),AY65,0),Данные!$A$7:$A$106,"&lt;"&amp;$A65)+1)/COUNT(INDEX(Данные!$A$7:$CV$106,0,MATCH($T$9,Данные!$A$6:$CV$6,0)))&lt;=$T$11,$T$14,$T$15),IF($T$8="MANUAL_MU",MAX(Настройки!$B$14,MIN(1,IF(ISNUMBER(AY65),AY65,0))),IF($T$8="COUNT_FLAG_RULE",IF(IF(ISNUMBER(AY65),AY65,0)&lt;=$T$11,$T$14,IF(IF(ISNUMBER(AY65),AY65,0)&gt;=$T$12,$T$15,IF(OR(LOWER(LEFT(CD65&amp;"",2))="да",CD65=1),$T$13,$T$15))),IF(OR(AND($T$8="YES_NO",OR(LOWER(LEFT(AY65&amp;"",2))="да",AY65=1)),AND($T$8="THRESHOLD_GE",IF(ISNUMBER(AY65),AY65,0)&gt;=$T$11),AND($T$8="THRESHOLD_GT",IF(ISNUMBER(AY65),AY65,0)&gt;$T$11),AND($T$8="THRESHOLD_LE",IF(ISNUMBER(AY65),AY65,0)&lt;=$T$11),AND($T$8="THRESHOLD_LT",IF(ISNUMBER(AY65),AY65,0)&lt;$T$11),AND($T$8="CHANGE_PCT_GE",IF(IF(ISNUMBER(CD65),CD65,0)=0,IF(ISNUMBER(AY65),AY65,0)&gt;0,(IF(ISNUMBER(AY65),AY65,0)-IF(ISNUMBER(CD65),CD65,0))/ABS(IF(ISNUMBER(CD65),CD65,0))&gt;=$T$11)),AND($T$8="CHANGE_ABS_GE",ABS(IF(ISNUMBER(AY65),AY65,0)-IF(ISNUMBER(CD65),CD65,0))&gt;=$T$11),AND($T$8="COUNT_LT",IF(ISNUMBER(AY65),AY65,0)&lt;$T$11),AND($T$8="COUNT_LE",IF(ISNUMBER(AY65),AY65,0)&lt;=$T$11),AND($T$8="AND_YES",OR(LOWER(LEFT(AY65&amp;"",2))="да",AY65=1),OR(LOWER(LEFT(CD65&amp;"",2))="да",CD65=1)),AND($T$8="OR_YES",OR(OR(LOWER(LEFT(AY65&amp;"",2))="да",AY65=1),OR(LOWER(LEFT(CD65&amp;"",2))="да",CD65=1)))),$T$14,$T$15))))))))))</f>
        <v/>
      </c>
      <c r="U65" s="70" t="str">
        <f>IF($A65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65="#FIELD",AZ65="",AND(OR($U$8="CHANGE_PCT_GE",$U$8="CHANGE_ABS_GE",$U$8="COUNT_FLAG_RULE",$U$8="AND_YES",$U$8="OR_YES"),OR(CE65="#FIELD",CE65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65)))),IF($U$18="LOW_MU",MAX(Настройки!$B$14,$U$16),IF($U$18="NEUTRAL",Настройки!$B$15,IF($U$18="IGNORE","IGNORE",IF(OR(AZ65="#FIELD",CE65="#FIELD"),"Поле не найдено","Недостаточно данных")))),IF($U$8="SIGMOID_INC",MAX(Настройки!$B$14,$U$16+($U$17-$U$16)/(1+EXP(-$U$12*(IF(ISNUMBER(AZ65),AZ65,0)-$U$11)))),IF($U$8="SIGMOID_DEC",MAX(Настройки!$B$14,$U$16+($U$17-$U$16)/(1+EXP($U$12*(IF(ISNUMBER(AZ65),AZ65,0)-$U$11)))),IF($U$8="TOP_PERCENT",IF((COUNTIF(INDEX(Данные!$A$7:$CV$106,0,MATCH($U$9,Данные!$A$6:$CV$6,0)),"&gt;"&amp;IF(ISNUMBER(AZ65),AZ65,0))+COUNTIFS(INDEX(Данные!$A$7:$CV$106,0,MATCH($U$9,Данные!$A$6:$CV$6,0)),IF(ISNUMBER(AZ65),AZ65,0),Данные!$A$7:$A$106,"&lt;"&amp;$A65)+1)/COUNT(INDEX(Данные!$A$7:$CV$106,0,MATCH($U$9,Данные!$A$6:$CV$6,0)))&lt;=$U$11,$U$14,$U$15),IF($U$8="MANUAL_MU",MAX(Настройки!$B$14,MIN(1,IF(ISNUMBER(AZ65),AZ65,0))),IF($U$8="COUNT_FLAG_RULE",IF(IF(ISNUMBER(AZ65),AZ65,0)&lt;=$U$11,$U$14,IF(IF(ISNUMBER(AZ65),AZ65,0)&gt;=$U$12,$U$15,IF(OR(LOWER(LEFT(CE65&amp;"",2))="да",CE65=1),$U$13,$U$15))),IF(OR(AND($U$8="YES_NO",OR(LOWER(LEFT(AZ65&amp;"",2))="да",AZ65=1)),AND($U$8="THRESHOLD_GE",IF(ISNUMBER(AZ65),AZ65,0)&gt;=$U$11),AND($U$8="THRESHOLD_GT",IF(ISNUMBER(AZ65),AZ65,0)&gt;$U$11),AND($U$8="THRESHOLD_LE",IF(ISNUMBER(AZ65),AZ65,0)&lt;=$U$11),AND($U$8="THRESHOLD_LT",IF(ISNUMBER(AZ65),AZ65,0)&lt;$U$11),AND($U$8="CHANGE_PCT_GE",IF(IF(ISNUMBER(CE65),CE65,0)=0,IF(ISNUMBER(AZ65),AZ65,0)&gt;0,(IF(ISNUMBER(AZ65),AZ65,0)-IF(ISNUMBER(CE65),CE65,0))/ABS(IF(ISNUMBER(CE65),CE65,0))&gt;=$U$11)),AND($U$8="CHANGE_ABS_GE",ABS(IF(ISNUMBER(AZ65),AZ65,0)-IF(ISNUMBER(CE65),CE65,0))&gt;=$U$11),AND($U$8="COUNT_LT",IF(ISNUMBER(AZ65),AZ65,0)&lt;$U$11),AND($U$8="COUNT_LE",IF(ISNUMBER(AZ65),AZ65,0)&lt;=$U$11),AND($U$8="AND_YES",OR(LOWER(LEFT(AZ65&amp;"",2))="да",AZ65=1),OR(LOWER(LEFT(CE65&amp;"",2))="да",CE65=1)),AND($U$8="OR_YES",OR(OR(LOWER(LEFT(AZ65&amp;"",2))="да",AZ65=1),OR(LOWER(LEFT(CE65&amp;"",2))="да",CE65=1)))),$U$14,$U$15))))))))))</f>
        <v/>
      </c>
      <c r="V65" s="70" t="str">
        <f>IF($A65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65="#FIELD",BA65="",AND(OR($V$8="CHANGE_PCT_GE",$V$8="CHANGE_ABS_GE",$V$8="COUNT_FLAG_RULE",$V$8="AND_YES",$V$8="OR_YES"),OR(CF65="#FIELD",CF65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65)))),IF($V$18="LOW_MU",MAX(Настройки!$B$14,$V$16),IF($V$18="NEUTRAL",Настройки!$B$15,IF($V$18="IGNORE","IGNORE",IF(OR(BA65="#FIELD",CF65="#FIELD"),"Поле не найдено","Недостаточно данных")))),IF($V$8="SIGMOID_INC",MAX(Настройки!$B$14,$V$16+($V$17-$V$16)/(1+EXP(-$V$12*(IF(ISNUMBER(BA65),BA65,0)-$V$11)))),IF($V$8="SIGMOID_DEC",MAX(Настройки!$B$14,$V$16+($V$17-$V$16)/(1+EXP($V$12*(IF(ISNUMBER(BA65),BA65,0)-$V$11)))),IF($V$8="TOP_PERCENT",IF((COUNTIF(INDEX(Данные!$A$7:$CV$106,0,MATCH($V$9,Данные!$A$6:$CV$6,0)),"&gt;"&amp;IF(ISNUMBER(BA65),BA65,0))+COUNTIFS(INDEX(Данные!$A$7:$CV$106,0,MATCH($V$9,Данные!$A$6:$CV$6,0)),IF(ISNUMBER(BA65),BA65,0),Данные!$A$7:$A$106,"&lt;"&amp;$A65)+1)/COUNT(INDEX(Данные!$A$7:$CV$106,0,MATCH($V$9,Данные!$A$6:$CV$6,0)))&lt;=$V$11,$V$14,$V$15),IF($V$8="MANUAL_MU",MAX(Настройки!$B$14,MIN(1,IF(ISNUMBER(BA65),BA65,0))),IF($V$8="COUNT_FLAG_RULE",IF(IF(ISNUMBER(BA65),BA65,0)&lt;=$V$11,$V$14,IF(IF(ISNUMBER(BA65),BA65,0)&gt;=$V$12,$V$15,IF(OR(LOWER(LEFT(CF65&amp;"",2))="да",CF65=1),$V$13,$V$15))),IF(OR(AND($V$8="YES_NO",OR(LOWER(LEFT(BA65&amp;"",2))="да",BA65=1)),AND($V$8="THRESHOLD_GE",IF(ISNUMBER(BA65),BA65,0)&gt;=$V$11),AND($V$8="THRESHOLD_GT",IF(ISNUMBER(BA65),BA65,0)&gt;$V$11),AND($V$8="THRESHOLD_LE",IF(ISNUMBER(BA65),BA65,0)&lt;=$V$11),AND($V$8="THRESHOLD_LT",IF(ISNUMBER(BA65),BA65,0)&lt;$V$11),AND($V$8="CHANGE_PCT_GE",IF(IF(ISNUMBER(CF65),CF65,0)=0,IF(ISNUMBER(BA65),BA65,0)&gt;0,(IF(ISNUMBER(BA65),BA65,0)-IF(ISNUMBER(CF65),CF65,0))/ABS(IF(ISNUMBER(CF65),CF65,0))&gt;=$V$11)),AND($V$8="CHANGE_ABS_GE",ABS(IF(ISNUMBER(BA65),BA65,0)-IF(ISNUMBER(CF65),CF65,0))&gt;=$V$11),AND($V$8="COUNT_LT",IF(ISNUMBER(BA65),BA65,0)&lt;$V$11),AND($V$8="COUNT_LE",IF(ISNUMBER(BA65),BA65,0)&lt;=$V$11),AND($V$8="AND_YES",OR(LOWER(LEFT(BA65&amp;"",2))="да",BA65=1),OR(LOWER(LEFT(CF65&amp;"",2))="да",CF65=1)),AND($V$8="OR_YES",OR(OR(LOWER(LEFT(BA65&amp;"",2))="да",BA65=1),OR(LOWER(LEFT(CF65&amp;"",2))="да",CF65=1)))),$V$14,$V$15))))))))))</f>
        <v/>
      </c>
      <c r="W65" s="70" t="str">
        <f>IF($A65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65="#FIELD",BB65="",AND(OR($W$8="CHANGE_PCT_GE",$W$8="CHANGE_ABS_GE",$W$8="COUNT_FLAG_RULE",$W$8="AND_YES",$W$8="OR_YES"),OR(CG65="#FIELD",CG65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65)))),IF($W$18="LOW_MU",MAX(Настройки!$B$14,$W$16),IF($W$18="NEUTRAL",Настройки!$B$15,IF($W$18="IGNORE","IGNORE",IF(OR(BB65="#FIELD",CG65="#FIELD"),"Поле не найдено","Недостаточно данных")))),IF($W$8="SIGMOID_INC",MAX(Настройки!$B$14,$W$16+($W$17-$W$16)/(1+EXP(-$W$12*(IF(ISNUMBER(BB65),BB65,0)-$W$11)))),IF($W$8="SIGMOID_DEC",MAX(Настройки!$B$14,$W$16+($W$17-$W$16)/(1+EXP($W$12*(IF(ISNUMBER(BB65),BB65,0)-$W$11)))),IF($W$8="TOP_PERCENT",IF((COUNTIF(INDEX(Данные!$A$7:$CV$106,0,MATCH($W$9,Данные!$A$6:$CV$6,0)),"&gt;"&amp;IF(ISNUMBER(BB65),BB65,0))+COUNTIFS(INDEX(Данные!$A$7:$CV$106,0,MATCH($W$9,Данные!$A$6:$CV$6,0)),IF(ISNUMBER(BB65),BB65,0),Данные!$A$7:$A$106,"&lt;"&amp;$A65)+1)/COUNT(INDEX(Данные!$A$7:$CV$106,0,MATCH($W$9,Данные!$A$6:$CV$6,0)))&lt;=$W$11,$W$14,$W$15),IF($W$8="MANUAL_MU",MAX(Настройки!$B$14,MIN(1,IF(ISNUMBER(BB65),BB65,0))),IF($W$8="COUNT_FLAG_RULE",IF(IF(ISNUMBER(BB65),BB65,0)&lt;=$W$11,$W$14,IF(IF(ISNUMBER(BB65),BB65,0)&gt;=$W$12,$W$15,IF(OR(LOWER(LEFT(CG65&amp;"",2))="да",CG65=1),$W$13,$W$15))),IF(OR(AND($W$8="YES_NO",OR(LOWER(LEFT(BB65&amp;"",2))="да",BB65=1)),AND($W$8="THRESHOLD_GE",IF(ISNUMBER(BB65),BB65,0)&gt;=$W$11),AND($W$8="THRESHOLD_GT",IF(ISNUMBER(BB65),BB65,0)&gt;$W$11),AND($W$8="THRESHOLD_LE",IF(ISNUMBER(BB65),BB65,0)&lt;=$W$11),AND($W$8="THRESHOLD_LT",IF(ISNUMBER(BB65),BB65,0)&lt;$W$11),AND($W$8="CHANGE_PCT_GE",IF(IF(ISNUMBER(CG65),CG65,0)=0,IF(ISNUMBER(BB65),BB65,0)&gt;0,(IF(ISNUMBER(BB65),BB65,0)-IF(ISNUMBER(CG65),CG65,0))/ABS(IF(ISNUMBER(CG65),CG65,0))&gt;=$W$11)),AND($W$8="CHANGE_ABS_GE",ABS(IF(ISNUMBER(BB65),BB65,0)-IF(ISNUMBER(CG65),CG65,0))&gt;=$W$11),AND($W$8="COUNT_LT",IF(ISNUMBER(BB65),BB65,0)&lt;$W$11),AND($W$8="COUNT_LE",IF(ISNUMBER(BB65),BB65,0)&lt;=$W$11),AND($W$8="AND_YES",OR(LOWER(LEFT(BB65&amp;"",2))="да",BB65=1),OR(LOWER(LEFT(CG65&amp;"",2))="да",CG65=1)),AND($W$8="OR_YES",OR(OR(LOWER(LEFT(BB65&amp;"",2))="да",BB65=1),OR(LOWER(LEFT(CG65&amp;"",2))="да",CG65=1)))),$W$14,$W$15))))))))))</f>
        <v/>
      </c>
      <c r="X65" s="70" t="str">
        <f>IF($A65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65="#FIELD",BC65="",AND(OR($X$8="CHANGE_PCT_GE",$X$8="CHANGE_ABS_GE",$X$8="COUNT_FLAG_RULE",$X$8="AND_YES",$X$8="OR_YES"),OR(CH65="#FIELD",CH65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65)))),IF($X$18="LOW_MU",MAX(Настройки!$B$14,$X$16),IF($X$18="NEUTRAL",Настройки!$B$15,IF($X$18="IGNORE","IGNORE",IF(OR(BC65="#FIELD",CH65="#FIELD"),"Поле не найдено","Недостаточно данных")))),IF($X$8="SIGMOID_INC",MAX(Настройки!$B$14,$X$16+($X$17-$X$16)/(1+EXP(-$X$12*(IF(ISNUMBER(BC65),BC65,0)-$X$11)))),IF($X$8="SIGMOID_DEC",MAX(Настройки!$B$14,$X$16+($X$17-$X$16)/(1+EXP($X$12*(IF(ISNUMBER(BC65),BC65,0)-$X$11)))),IF($X$8="TOP_PERCENT",IF((COUNTIF(INDEX(Данные!$A$7:$CV$106,0,MATCH($X$9,Данные!$A$6:$CV$6,0)),"&gt;"&amp;IF(ISNUMBER(BC65),BC65,0))+COUNTIFS(INDEX(Данные!$A$7:$CV$106,0,MATCH($X$9,Данные!$A$6:$CV$6,0)),IF(ISNUMBER(BC65),BC65,0),Данные!$A$7:$A$106,"&lt;"&amp;$A65)+1)/COUNT(INDEX(Данные!$A$7:$CV$106,0,MATCH($X$9,Данные!$A$6:$CV$6,0)))&lt;=$X$11,$X$14,$X$15),IF($X$8="MANUAL_MU",MAX(Настройки!$B$14,MIN(1,IF(ISNUMBER(BC65),BC65,0))),IF($X$8="COUNT_FLAG_RULE",IF(IF(ISNUMBER(BC65),BC65,0)&lt;=$X$11,$X$14,IF(IF(ISNUMBER(BC65),BC65,0)&gt;=$X$12,$X$15,IF(OR(LOWER(LEFT(CH65&amp;"",2))="да",CH65=1),$X$13,$X$15))),IF(OR(AND($X$8="YES_NO",OR(LOWER(LEFT(BC65&amp;"",2))="да",BC65=1)),AND($X$8="THRESHOLD_GE",IF(ISNUMBER(BC65),BC65,0)&gt;=$X$11),AND($X$8="THRESHOLD_GT",IF(ISNUMBER(BC65),BC65,0)&gt;$X$11),AND($X$8="THRESHOLD_LE",IF(ISNUMBER(BC65),BC65,0)&lt;=$X$11),AND($X$8="THRESHOLD_LT",IF(ISNUMBER(BC65),BC65,0)&lt;$X$11),AND($X$8="CHANGE_PCT_GE",IF(IF(ISNUMBER(CH65),CH65,0)=0,IF(ISNUMBER(BC65),BC65,0)&gt;0,(IF(ISNUMBER(BC65),BC65,0)-IF(ISNUMBER(CH65),CH65,0))/ABS(IF(ISNUMBER(CH65),CH65,0))&gt;=$X$11)),AND($X$8="CHANGE_ABS_GE",ABS(IF(ISNUMBER(BC65),BC65,0)-IF(ISNUMBER(CH65),CH65,0))&gt;=$X$11),AND($X$8="COUNT_LT",IF(ISNUMBER(BC65),BC65,0)&lt;$X$11),AND($X$8="COUNT_LE",IF(ISNUMBER(BC65),BC65,0)&lt;=$X$11),AND($X$8="AND_YES",OR(LOWER(LEFT(BC65&amp;"",2))="да",BC65=1),OR(LOWER(LEFT(CH65&amp;"",2))="да",CH65=1)),AND($X$8="OR_YES",OR(OR(LOWER(LEFT(BC65&amp;"",2))="да",BC65=1),OR(LOWER(LEFT(CH65&amp;"",2))="да",CH65=1)))),$X$14,$X$15))))))))))</f>
        <v/>
      </c>
      <c r="Y65" s="70" t="str">
        <f>IF($A65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65="#FIELD",BD65="",AND(OR($Y$8="CHANGE_PCT_GE",$Y$8="CHANGE_ABS_GE",$Y$8="COUNT_FLAG_RULE",$Y$8="AND_YES",$Y$8="OR_YES"),OR(CI65="#FIELD",CI65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65)))),IF($Y$18="LOW_MU",MAX(Настройки!$B$14,$Y$16),IF($Y$18="NEUTRAL",Настройки!$B$15,IF($Y$18="IGNORE","IGNORE",IF(OR(BD65="#FIELD",CI65="#FIELD"),"Поле не найдено","Недостаточно данных")))),IF($Y$8="SIGMOID_INC",MAX(Настройки!$B$14,$Y$16+($Y$17-$Y$16)/(1+EXP(-$Y$12*(IF(ISNUMBER(BD65),BD65,0)-$Y$11)))),IF($Y$8="SIGMOID_DEC",MAX(Настройки!$B$14,$Y$16+($Y$17-$Y$16)/(1+EXP($Y$12*(IF(ISNUMBER(BD65),BD65,0)-$Y$11)))),IF($Y$8="TOP_PERCENT",IF((COUNTIF(INDEX(Данные!$A$7:$CV$106,0,MATCH($Y$9,Данные!$A$6:$CV$6,0)),"&gt;"&amp;IF(ISNUMBER(BD65),BD65,0))+COUNTIFS(INDEX(Данные!$A$7:$CV$106,0,MATCH($Y$9,Данные!$A$6:$CV$6,0)),IF(ISNUMBER(BD65),BD65,0),Данные!$A$7:$A$106,"&lt;"&amp;$A65)+1)/COUNT(INDEX(Данные!$A$7:$CV$106,0,MATCH($Y$9,Данные!$A$6:$CV$6,0)))&lt;=$Y$11,$Y$14,$Y$15),IF($Y$8="MANUAL_MU",MAX(Настройки!$B$14,MIN(1,IF(ISNUMBER(BD65),BD65,0))),IF($Y$8="COUNT_FLAG_RULE",IF(IF(ISNUMBER(BD65),BD65,0)&lt;=$Y$11,$Y$14,IF(IF(ISNUMBER(BD65),BD65,0)&gt;=$Y$12,$Y$15,IF(OR(LOWER(LEFT(CI65&amp;"",2))="да",CI65=1),$Y$13,$Y$15))),IF(OR(AND($Y$8="YES_NO",OR(LOWER(LEFT(BD65&amp;"",2))="да",BD65=1)),AND($Y$8="THRESHOLD_GE",IF(ISNUMBER(BD65),BD65,0)&gt;=$Y$11),AND($Y$8="THRESHOLD_GT",IF(ISNUMBER(BD65),BD65,0)&gt;$Y$11),AND($Y$8="THRESHOLD_LE",IF(ISNUMBER(BD65),BD65,0)&lt;=$Y$11),AND($Y$8="THRESHOLD_LT",IF(ISNUMBER(BD65),BD65,0)&lt;$Y$11),AND($Y$8="CHANGE_PCT_GE",IF(IF(ISNUMBER(CI65),CI65,0)=0,IF(ISNUMBER(BD65),BD65,0)&gt;0,(IF(ISNUMBER(BD65),BD65,0)-IF(ISNUMBER(CI65),CI65,0))/ABS(IF(ISNUMBER(CI65),CI65,0))&gt;=$Y$11)),AND($Y$8="CHANGE_ABS_GE",ABS(IF(ISNUMBER(BD65),BD65,0)-IF(ISNUMBER(CI65),CI65,0))&gt;=$Y$11),AND($Y$8="COUNT_LT",IF(ISNUMBER(BD65),BD65,0)&lt;$Y$11),AND($Y$8="COUNT_LE",IF(ISNUMBER(BD65),BD65,0)&lt;=$Y$11),AND($Y$8="AND_YES",OR(LOWER(LEFT(BD65&amp;"",2))="да",BD65=1),OR(LOWER(LEFT(CI65&amp;"",2))="да",CI65=1)),AND($Y$8="OR_YES",OR(OR(LOWER(LEFT(BD65&amp;"",2))="да",BD65=1),OR(LOWER(LEFT(CI65&amp;"",2))="да",CI65=1)))),$Y$14,$Y$15))))))))))</f>
        <v/>
      </c>
      <c r="Z65" s="70" t="str">
        <f>IF($A65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65="#FIELD",BE65="",AND(OR($Z$8="CHANGE_PCT_GE",$Z$8="CHANGE_ABS_GE",$Z$8="COUNT_FLAG_RULE",$Z$8="AND_YES",$Z$8="OR_YES"),OR(CJ65="#FIELD",CJ65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65)))),IF($Z$18="LOW_MU",MAX(Настройки!$B$14,$Z$16),IF($Z$18="NEUTRAL",Настройки!$B$15,IF($Z$18="IGNORE","IGNORE",IF(OR(BE65="#FIELD",CJ65="#FIELD"),"Поле не найдено","Недостаточно данных")))),IF($Z$8="SIGMOID_INC",MAX(Настройки!$B$14,$Z$16+($Z$17-$Z$16)/(1+EXP(-$Z$12*(IF(ISNUMBER(BE65),BE65,0)-$Z$11)))),IF($Z$8="SIGMOID_DEC",MAX(Настройки!$B$14,$Z$16+($Z$17-$Z$16)/(1+EXP($Z$12*(IF(ISNUMBER(BE65),BE65,0)-$Z$11)))),IF($Z$8="TOP_PERCENT",IF((COUNTIF(INDEX(Данные!$A$7:$CV$106,0,MATCH($Z$9,Данные!$A$6:$CV$6,0)),"&gt;"&amp;IF(ISNUMBER(BE65),BE65,0))+COUNTIFS(INDEX(Данные!$A$7:$CV$106,0,MATCH($Z$9,Данные!$A$6:$CV$6,0)),IF(ISNUMBER(BE65),BE65,0),Данные!$A$7:$A$106,"&lt;"&amp;$A65)+1)/COUNT(INDEX(Данные!$A$7:$CV$106,0,MATCH($Z$9,Данные!$A$6:$CV$6,0)))&lt;=$Z$11,$Z$14,$Z$15),IF($Z$8="MANUAL_MU",MAX(Настройки!$B$14,MIN(1,IF(ISNUMBER(BE65),BE65,0))),IF($Z$8="COUNT_FLAG_RULE",IF(IF(ISNUMBER(BE65),BE65,0)&lt;=$Z$11,$Z$14,IF(IF(ISNUMBER(BE65),BE65,0)&gt;=$Z$12,$Z$15,IF(OR(LOWER(LEFT(CJ65&amp;"",2))="да",CJ65=1),$Z$13,$Z$15))),IF(OR(AND($Z$8="YES_NO",OR(LOWER(LEFT(BE65&amp;"",2))="да",BE65=1)),AND($Z$8="THRESHOLD_GE",IF(ISNUMBER(BE65),BE65,0)&gt;=$Z$11),AND($Z$8="THRESHOLD_GT",IF(ISNUMBER(BE65),BE65,0)&gt;$Z$11),AND($Z$8="THRESHOLD_LE",IF(ISNUMBER(BE65),BE65,0)&lt;=$Z$11),AND($Z$8="THRESHOLD_LT",IF(ISNUMBER(BE65),BE65,0)&lt;$Z$11),AND($Z$8="CHANGE_PCT_GE",IF(IF(ISNUMBER(CJ65),CJ65,0)=0,IF(ISNUMBER(BE65),BE65,0)&gt;0,(IF(ISNUMBER(BE65),BE65,0)-IF(ISNUMBER(CJ65),CJ65,0))/ABS(IF(ISNUMBER(CJ65),CJ65,0))&gt;=$Z$11)),AND($Z$8="CHANGE_ABS_GE",ABS(IF(ISNUMBER(BE65),BE65,0)-IF(ISNUMBER(CJ65),CJ65,0))&gt;=$Z$11),AND($Z$8="COUNT_LT",IF(ISNUMBER(BE65),BE65,0)&lt;$Z$11),AND($Z$8="COUNT_LE",IF(ISNUMBER(BE65),BE65,0)&lt;=$Z$11),AND($Z$8="AND_YES",OR(LOWER(LEFT(BE65&amp;"",2))="да",BE65=1),OR(LOWER(LEFT(CJ65&amp;"",2))="да",CJ65=1)),AND($Z$8="OR_YES",OR(OR(LOWER(LEFT(BE65&amp;"",2))="да",BE65=1),OR(LOWER(LEFT(CJ65&amp;"",2))="да",CJ65=1)))),$Z$14,$Z$15))))))))))</f>
        <v/>
      </c>
      <c r="AA65" s="70" t="str">
        <f>IF($A65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65="#FIELD",BF65="",AND(OR($AA$8="CHANGE_PCT_GE",$AA$8="CHANGE_ABS_GE",$AA$8="COUNT_FLAG_RULE",$AA$8="AND_YES",$AA$8="OR_YES"),OR(CK65="#FIELD",CK65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65)))),IF($AA$18="LOW_MU",MAX(Настройки!$B$14,$AA$16),IF($AA$18="NEUTRAL",Настройки!$B$15,IF($AA$18="IGNORE","IGNORE",IF(OR(BF65="#FIELD",CK65="#FIELD"),"Поле не найдено","Недостаточно данных")))),IF($AA$8="SIGMOID_INC",MAX(Настройки!$B$14,$AA$16+($AA$17-$AA$16)/(1+EXP(-$AA$12*(IF(ISNUMBER(BF65),BF65,0)-$AA$11)))),IF($AA$8="SIGMOID_DEC",MAX(Настройки!$B$14,$AA$16+($AA$17-$AA$16)/(1+EXP($AA$12*(IF(ISNUMBER(BF65),BF65,0)-$AA$11)))),IF($AA$8="TOP_PERCENT",IF((COUNTIF(INDEX(Данные!$A$7:$CV$106,0,MATCH($AA$9,Данные!$A$6:$CV$6,0)),"&gt;"&amp;IF(ISNUMBER(BF65),BF65,0))+COUNTIFS(INDEX(Данные!$A$7:$CV$106,0,MATCH($AA$9,Данные!$A$6:$CV$6,0)),IF(ISNUMBER(BF65),BF65,0),Данные!$A$7:$A$106,"&lt;"&amp;$A65)+1)/COUNT(INDEX(Данные!$A$7:$CV$106,0,MATCH($AA$9,Данные!$A$6:$CV$6,0)))&lt;=$AA$11,$AA$14,$AA$15),IF($AA$8="MANUAL_MU",MAX(Настройки!$B$14,MIN(1,IF(ISNUMBER(BF65),BF65,0))),IF($AA$8="COUNT_FLAG_RULE",IF(IF(ISNUMBER(BF65),BF65,0)&lt;=$AA$11,$AA$14,IF(IF(ISNUMBER(BF65),BF65,0)&gt;=$AA$12,$AA$15,IF(OR(LOWER(LEFT(CK65&amp;"",2))="да",CK65=1),$AA$13,$AA$15))),IF(OR(AND($AA$8="YES_NO",OR(LOWER(LEFT(BF65&amp;"",2))="да",BF65=1)),AND($AA$8="THRESHOLD_GE",IF(ISNUMBER(BF65),BF65,0)&gt;=$AA$11),AND($AA$8="THRESHOLD_GT",IF(ISNUMBER(BF65),BF65,0)&gt;$AA$11),AND($AA$8="THRESHOLD_LE",IF(ISNUMBER(BF65),BF65,0)&lt;=$AA$11),AND($AA$8="THRESHOLD_LT",IF(ISNUMBER(BF65),BF65,0)&lt;$AA$11),AND($AA$8="CHANGE_PCT_GE",IF(IF(ISNUMBER(CK65),CK65,0)=0,IF(ISNUMBER(BF65),BF65,0)&gt;0,(IF(ISNUMBER(BF65),BF65,0)-IF(ISNUMBER(CK65),CK65,0))/ABS(IF(ISNUMBER(CK65),CK65,0))&gt;=$AA$11)),AND($AA$8="CHANGE_ABS_GE",ABS(IF(ISNUMBER(BF65),BF65,0)-IF(ISNUMBER(CK65),CK65,0))&gt;=$AA$11),AND($AA$8="COUNT_LT",IF(ISNUMBER(BF65),BF65,0)&lt;$AA$11),AND($AA$8="COUNT_LE",IF(ISNUMBER(BF65),BF65,0)&lt;=$AA$11),AND($AA$8="AND_YES",OR(LOWER(LEFT(BF65&amp;"",2))="да",BF65=1),OR(LOWER(LEFT(CK65&amp;"",2))="да",CK65=1)),AND($AA$8="OR_YES",OR(OR(LOWER(LEFT(BF65&amp;"",2))="да",BF65=1),OR(LOWER(LEFT(CK65&amp;"",2))="да",CK65=1)))),$AA$14,$AA$15))))))))))</f>
        <v/>
      </c>
      <c r="AB65" s="70" t="str">
        <f>IF($A65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65="#FIELD",BG65="",AND(OR($AB$8="CHANGE_PCT_GE",$AB$8="CHANGE_ABS_GE",$AB$8="COUNT_FLAG_RULE",$AB$8="AND_YES",$AB$8="OR_YES"),OR(CL65="#FIELD",CL65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65)))),IF($AB$18="LOW_MU",MAX(Настройки!$B$14,$AB$16),IF($AB$18="NEUTRAL",Настройки!$B$15,IF($AB$18="IGNORE","IGNORE",IF(OR(BG65="#FIELD",CL65="#FIELD"),"Поле не найдено","Недостаточно данных")))),IF($AB$8="SIGMOID_INC",MAX(Настройки!$B$14,$AB$16+($AB$17-$AB$16)/(1+EXP(-$AB$12*(IF(ISNUMBER(BG65),BG65,0)-$AB$11)))),IF($AB$8="SIGMOID_DEC",MAX(Настройки!$B$14,$AB$16+($AB$17-$AB$16)/(1+EXP($AB$12*(IF(ISNUMBER(BG65),BG65,0)-$AB$11)))),IF($AB$8="TOP_PERCENT",IF((COUNTIF(INDEX(Данные!$A$7:$CV$106,0,MATCH($AB$9,Данные!$A$6:$CV$6,0)),"&gt;"&amp;IF(ISNUMBER(BG65),BG65,0))+COUNTIFS(INDEX(Данные!$A$7:$CV$106,0,MATCH($AB$9,Данные!$A$6:$CV$6,0)),IF(ISNUMBER(BG65),BG65,0),Данные!$A$7:$A$106,"&lt;"&amp;$A65)+1)/COUNT(INDEX(Данные!$A$7:$CV$106,0,MATCH($AB$9,Данные!$A$6:$CV$6,0)))&lt;=$AB$11,$AB$14,$AB$15),IF($AB$8="MANUAL_MU",MAX(Настройки!$B$14,MIN(1,IF(ISNUMBER(BG65),BG65,0))),IF($AB$8="COUNT_FLAG_RULE",IF(IF(ISNUMBER(BG65),BG65,0)&lt;=$AB$11,$AB$14,IF(IF(ISNUMBER(BG65),BG65,0)&gt;=$AB$12,$AB$15,IF(OR(LOWER(LEFT(CL65&amp;"",2))="да",CL65=1),$AB$13,$AB$15))),IF(OR(AND($AB$8="YES_NO",OR(LOWER(LEFT(BG65&amp;"",2))="да",BG65=1)),AND($AB$8="THRESHOLD_GE",IF(ISNUMBER(BG65),BG65,0)&gt;=$AB$11),AND($AB$8="THRESHOLD_GT",IF(ISNUMBER(BG65),BG65,0)&gt;$AB$11),AND($AB$8="THRESHOLD_LE",IF(ISNUMBER(BG65),BG65,0)&lt;=$AB$11),AND($AB$8="THRESHOLD_LT",IF(ISNUMBER(BG65),BG65,0)&lt;$AB$11),AND($AB$8="CHANGE_PCT_GE",IF(IF(ISNUMBER(CL65),CL65,0)=0,IF(ISNUMBER(BG65),BG65,0)&gt;0,(IF(ISNUMBER(BG65),BG65,0)-IF(ISNUMBER(CL65),CL65,0))/ABS(IF(ISNUMBER(CL65),CL65,0))&gt;=$AB$11)),AND($AB$8="CHANGE_ABS_GE",ABS(IF(ISNUMBER(BG65),BG65,0)-IF(ISNUMBER(CL65),CL65,0))&gt;=$AB$11),AND($AB$8="COUNT_LT",IF(ISNUMBER(BG65),BG65,0)&lt;$AB$11),AND($AB$8="COUNT_LE",IF(ISNUMBER(BG65),BG65,0)&lt;=$AB$11),AND($AB$8="AND_YES",OR(LOWER(LEFT(BG65&amp;"",2))="да",BG65=1),OR(LOWER(LEFT(CL65&amp;"",2))="да",CL65=1)),AND($AB$8="OR_YES",OR(OR(LOWER(LEFT(BG65&amp;"",2))="да",BG65=1),OR(LOWER(LEFT(CL65&amp;"",2))="да",CL65=1)))),$AB$14,$AB$15))))))))))</f>
        <v/>
      </c>
      <c r="AC65" s="70" t="str">
        <f>IF($A65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65="#FIELD",BH65="",AND(OR($AC$8="CHANGE_PCT_GE",$AC$8="CHANGE_ABS_GE",$AC$8="COUNT_FLAG_RULE",$AC$8="AND_YES",$AC$8="OR_YES"),OR(CM65="#FIELD",CM65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65)))),IF($AC$18="LOW_MU",MAX(Настройки!$B$14,$AC$16),IF($AC$18="NEUTRAL",Настройки!$B$15,IF($AC$18="IGNORE","IGNORE",IF(OR(BH65="#FIELD",CM65="#FIELD"),"Поле не найдено","Недостаточно данных")))),IF($AC$8="SIGMOID_INC",MAX(Настройки!$B$14,$AC$16+($AC$17-$AC$16)/(1+EXP(-$AC$12*(IF(ISNUMBER(BH65),BH65,0)-$AC$11)))),IF($AC$8="SIGMOID_DEC",MAX(Настройки!$B$14,$AC$16+($AC$17-$AC$16)/(1+EXP($AC$12*(IF(ISNUMBER(BH65),BH65,0)-$AC$11)))),IF($AC$8="TOP_PERCENT",IF((COUNTIF(INDEX(Данные!$A$7:$CV$106,0,MATCH($AC$9,Данные!$A$6:$CV$6,0)),"&gt;"&amp;IF(ISNUMBER(BH65),BH65,0))+COUNTIFS(INDEX(Данные!$A$7:$CV$106,0,MATCH($AC$9,Данные!$A$6:$CV$6,0)),IF(ISNUMBER(BH65),BH65,0),Данные!$A$7:$A$106,"&lt;"&amp;$A65)+1)/COUNT(INDEX(Данные!$A$7:$CV$106,0,MATCH($AC$9,Данные!$A$6:$CV$6,0)))&lt;=$AC$11,$AC$14,$AC$15),IF($AC$8="MANUAL_MU",MAX(Настройки!$B$14,MIN(1,IF(ISNUMBER(BH65),BH65,0))),IF($AC$8="COUNT_FLAG_RULE",IF(IF(ISNUMBER(BH65),BH65,0)&lt;=$AC$11,$AC$14,IF(IF(ISNUMBER(BH65),BH65,0)&gt;=$AC$12,$AC$15,IF(OR(LOWER(LEFT(CM65&amp;"",2))="да",CM65=1),$AC$13,$AC$15))),IF(OR(AND($AC$8="YES_NO",OR(LOWER(LEFT(BH65&amp;"",2))="да",BH65=1)),AND($AC$8="THRESHOLD_GE",IF(ISNUMBER(BH65),BH65,0)&gt;=$AC$11),AND($AC$8="THRESHOLD_GT",IF(ISNUMBER(BH65),BH65,0)&gt;$AC$11),AND($AC$8="THRESHOLD_LE",IF(ISNUMBER(BH65),BH65,0)&lt;=$AC$11),AND($AC$8="THRESHOLD_LT",IF(ISNUMBER(BH65),BH65,0)&lt;$AC$11),AND($AC$8="CHANGE_PCT_GE",IF(IF(ISNUMBER(CM65),CM65,0)=0,IF(ISNUMBER(BH65),BH65,0)&gt;0,(IF(ISNUMBER(BH65),BH65,0)-IF(ISNUMBER(CM65),CM65,0))/ABS(IF(ISNUMBER(CM65),CM65,0))&gt;=$AC$11)),AND($AC$8="CHANGE_ABS_GE",ABS(IF(ISNUMBER(BH65),BH65,0)-IF(ISNUMBER(CM65),CM65,0))&gt;=$AC$11),AND($AC$8="COUNT_LT",IF(ISNUMBER(BH65),BH65,0)&lt;$AC$11),AND($AC$8="COUNT_LE",IF(ISNUMBER(BH65),BH65,0)&lt;=$AC$11),AND($AC$8="AND_YES",OR(LOWER(LEFT(BH65&amp;"",2))="да",BH65=1),OR(LOWER(LEFT(CM65&amp;"",2))="да",CM65=1)),AND($AC$8="OR_YES",OR(OR(LOWER(LEFT(BH65&amp;"",2))="да",BH65=1),OR(LOWER(LEFT(CM65&amp;"",2))="да",CM65=1)))),$AC$14,$AC$15))))))))))</f>
        <v/>
      </c>
      <c r="AD65" s="70" t="str">
        <f>IF($A65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65="#FIELD",BI65="",AND(OR($AD$8="CHANGE_PCT_GE",$AD$8="CHANGE_ABS_GE",$AD$8="COUNT_FLAG_RULE",$AD$8="AND_YES",$AD$8="OR_YES"),OR(CN65="#FIELD",CN65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65)))),IF($AD$18="LOW_MU",MAX(Настройки!$B$14,$AD$16),IF($AD$18="NEUTRAL",Настройки!$B$15,IF($AD$18="IGNORE","IGNORE",IF(OR(BI65="#FIELD",CN65="#FIELD"),"Поле не найдено","Недостаточно данных")))),IF($AD$8="SIGMOID_INC",MAX(Настройки!$B$14,$AD$16+($AD$17-$AD$16)/(1+EXP(-$AD$12*(IF(ISNUMBER(BI65),BI65,0)-$AD$11)))),IF($AD$8="SIGMOID_DEC",MAX(Настройки!$B$14,$AD$16+($AD$17-$AD$16)/(1+EXP($AD$12*(IF(ISNUMBER(BI65),BI65,0)-$AD$11)))),IF($AD$8="TOP_PERCENT",IF((COUNTIF(INDEX(Данные!$A$7:$CV$106,0,MATCH($AD$9,Данные!$A$6:$CV$6,0)),"&gt;"&amp;IF(ISNUMBER(BI65),BI65,0))+COUNTIFS(INDEX(Данные!$A$7:$CV$106,0,MATCH($AD$9,Данные!$A$6:$CV$6,0)),IF(ISNUMBER(BI65),BI65,0),Данные!$A$7:$A$106,"&lt;"&amp;$A65)+1)/COUNT(INDEX(Данные!$A$7:$CV$106,0,MATCH($AD$9,Данные!$A$6:$CV$6,0)))&lt;=$AD$11,$AD$14,$AD$15),IF($AD$8="MANUAL_MU",MAX(Настройки!$B$14,MIN(1,IF(ISNUMBER(BI65),BI65,0))),IF($AD$8="COUNT_FLAG_RULE",IF(IF(ISNUMBER(BI65),BI65,0)&lt;=$AD$11,$AD$14,IF(IF(ISNUMBER(BI65),BI65,0)&gt;=$AD$12,$AD$15,IF(OR(LOWER(LEFT(CN65&amp;"",2))="да",CN65=1),$AD$13,$AD$15))),IF(OR(AND($AD$8="YES_NO",OR(LOWER(LEFT(BI65&amp;"",2))="да",BI65=1)),AND($AD$8="THRESHOLD_GE",IF(ISNUMBER(BI65),BI65,0)&gt;=$AD$11),AND($AD$8="THRESHOLD_GT",IF(ISNUMBER(BI65),BI65,0)&gt;$AD$11),AND($AD$8="THRESHOLD_LE",IF(ISNUMBER(BI65),BI65,0)&lt;=$AD$11),AND($AD$8="THRESHOLD_LT",IF(ISNUMBER(BI65),BI65,0)&lt;$AD$11),AND($AD$8="CHANGE_PCT_GE",IF(IF(ISNUMBER(CN65),CN65,0)=0,IF(ISNUMBER(BI65),BI65,0)&gt;0,(IF(ISNUMBER(BI65),BI65,0)-IF(ISNUMBER(CN65),CN65,0))/ABS(IF(ISNUMBER(CN65),CN65,0))&gt;=$AD$11)),AND($AD$8="CHANGE_ABS_GE",ABS(IF(ISNUMBER(BI65),BI65,0)-IF(ISNUMBER(CN65),CN65,0))&gt;=$AD$11),AND($AD$8="COUNT_LT",IF(ISNUMBER(BI65),BI65,0)&lt;$AD$11),AND($AD$8="COUNT_LE",IF(ISNUMBER(BI65),BI65,0)&lt;=$AD$11),AND($AD$8="AND_YES",OR(LOWER(LEFT(BI65&amp;"",2))="да",BI65=1),OR(LOWER(LEFT(CN65&amp;"",2))="да",CN65=1)),AND($AD$8="OR_YES",OR(OR(LOWER(LEFT(BI65&amp;"",2))="да",BI65=1),OR(LOWER(LEFT(CN65&amp;"",2))="да",CN65=1)))),$AD$14,$AD$15))))))))))</f>
        <v/>
      </c>
      <c r="AE65" s="71" t="str">
        <f>IF($A65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65="#FIELD",BJ65="",AND(OR($AE$8="CHANGE_PCT_GE",$AE$8="CHANGE_ABS_GE",$AE$8="COUNT_FLAG_RULE",$AE$8="AND_YES",$AE$8="OR_YES"),OR(CO65="#FIELD",CO65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65)))),IF($AE$18="LOW_MU",MAX(Настройки!$B$14,$AE$16),IF($AE$18="NEUTRAL",Настройки!$B$15,IF($AE$18="IGNORE","IGNORE",IF(OR(BJ65="#FIELD",CO65="#FIELD"),"Поле не найдено","Недостаточно данных")))),IF($AE$8="SIGMOID_INC",MAX(Настройки!$B$14,$AE$16+($AE$17-$AE$16)/(1+EXP(-$AE$12*(IF(ISNUMBER(BJ65),BJ65,0)-$AE$11)))),IF($AE$8="SIGMOID_DEC",MAX(Настройки!$B$14,$AE$16+($AE$17-$AE$16)/(1+EXP($AE$12*(IF(ISNUMBER(BJ65),BJ65,0)-$AE$11)))),IF($AE$8="TOP_PERCENT",IF((COUNTIF(INDEX(Данные!$A$7:$CV$106,0,MATCH($AE$9,Данные!$A$6:$CV$6,0)),"&gt;"&amp;IF(ISNUMBER(BJ65),BJ65,0))+COUNTIFS(INDEX(Данные!$A$7:$CV$106,0,MATCH($AE$9,Данные!$A$6:$CV$6,0)),IF(ISNUMBER(BJ65),BJ65,0),Данные!$A$7:$A$106,"&lt;"&amp;$A65)+1)/COUNT(INDEX(Данные!$A$7:$CV$106,0,MATCH($AE$9,Данные!$A$6:$CV$6,0)))&lt;=$AE$11,$AE$14,$AE$15),IF($AE$8="MANUAL_MU",MAX(Настройки!$B$14,MIN(1,IF(ISNUMBER(BJ65),BJ65,0))),IF($AE$8="COUNT_FLAG_RULE",IF(IF(ISNUMBER(BJ65),BJ65,0)&lt;=$AE$11,$AE$14,IF(IF(ISNUMBER(BJ65),BJ65,0)&gt;=$AE$12,$AE$15,IF(OR(LOWER(LEFT(CO65&amp;"",2))="да",CO65=1),$AE$13,$AE$15))),IF(OR(AND($AE$8="YES_NO",OR(LOWER(LEFT(BJ65&amp;"",2))="да",BJ65=1)),AND($AE$8="THRESHOLD_GE",IF(ISNUMBER(BJ65),BJ65,0)&gt;=$AE$11),AND($AE$8="THRESHOLD_GT",IF(ISNUMBER(BJ65),BJ65,0)&gt;$AE$11),AND($AE$8="THRESHOLD_LE",IF(ISNUMBER(BJ65),BJ65,0)&lt;=$AE$11),AND($AE$8="THRESHOLD_LT",IF(ISNUMBER(BJ65),BJ65,0)&lt;$AE$11),AND($AE$8="CHANGE_PCT_GE",IF(IF(ISNUMBER(CO65),CO65,0)=0,IF(ISNUMBER(BJ65),BJ65,0)&gt;0,(IF(ISNUMBER(BJ65),BJ65,0)-IF(ISNUMBER(CO65),CO65,0))/ABS(IF(ISNUMBER(CO65),CO65,0))&gt;=$AE$11)),AND($AE$8="CHANGE_ABS_GE",ABS(IF(ISNUMBER(BJ65),BJ65,0)-IF(ISNUMBER(CO65),CO65,0))&gt;=$AE$11),AND($AE$8="COUNT_LT",IF(ISNUMBER(BJ65),BJ65,0)&lt;$AE$11),AND($AE$8="COUNT_LE",IF(ISNUMBER(BJ65),BJ65,0)&lt;=$AE$11),AND($AE$8="AND_YES",OR(LOWER(LEFT(BJ65&amp;"",2))="да",BJ65=1),OR(LOWER(LEFT(CO65&amp;"",2))="да",CO65=1)),AND($AE$8="OR_YES",OR(OR(LOWER(LEFT(BJ65&amp;"",2))="да",BJ65=1),OR(LOWER(LEFT(CO65&amp;"",2))="да",CO65=1)))),$AE$14,$AE$15))))))))))</f>
        <v/>
      </c>
      <c r="AF65" s="75"/>
      <c r="AG65" s="76" t="str">
        <f>IF($A65="","",IF($B$4&lt;&gt;"Да","",IF($B$9="","",IF(COUNTIF(Данные!$A$6:$CV$6,$B$9)=0,"#FIELD",INDEX(Данные!$A$7:$CV$106,ROW()-19,MATCH($B$9,Данные!$A$6:$CV$6,0))))))</f>
        <v/>
      </c>
      <c r="AH65" s="76" t="str">
        <f>IF($A65="","",IF($C$4&lt;&gt;"Да","",IF($C$9="","",IF(COUNTIF(Данные!$A$6:$CV$6,$C$9)=0,"#FIELD",INDEX(Данные!$A$7:$CV$106,ROW()-19,MATCH($C$9,Данные!$A$6:$CV$6,0))))))</f>
        <v/>
      </c>
      <c r="AI65" s="76" t="str">
        <f>IF($A65="","",IF($D$4&lt;&gt;"Да","",IF($D$9="","",IF(COUNTIF(Данные!$A$6:$CV$6,$D$9)=0,"#FIELD",INDEX(Данные!$A$7:$CV$106,ROW()-19,MATCH($D$9,Данные!$A$6:$CV$6,0))))))</f>
        <v/>
      </c>
      <c r="AJ65" s="76" t="str">
        <f>IF($A65="","",IF($E$4&lt;&gt;"Да","",IF($E$9="","",IF(COUNTIF(Данные!$A$6:$CV$6,$E$9)=0,"#FIELD",INDEX(Данные!$A$7:$CV$106,ROW()-19,MATCH($E$9,Данные!$A$6:$CV$6,0))))))</f>
        <v/>
      </c>
      <c r="AK65" s="76" t="str">
        <f>IF($A65="","",IF($F$4&lt;&gt;"Да","",IF($F$9="","",IF(COUNTIF(Данные!$A$6:$CV$6,$F$9)=0,"#FIELD",INDEX(Данные!$A$7:$CV$106,ROW()-19,MATCH($F$9,Данные!$A$6:$CV$6,0))))))</f>
        <v/>
      </c>
      <c r="AL65" s="76" t="str">
        <f>IF($A65="","",IF($G$4&lt;&gt;"Да","",IF($G$9="","",IF(COUNTIF(Данные!$A$6:$CV$6,$G$9)=0,"#FIELD",INDEX(Данные!$A$7:$CV$106,ROW()-19,MATCH($G$9,Данные!$A$6:$CV$6,0))))))</f>
        <v/>
      </c>
      <c r="AM65" s="76" t="str">
        <f>IF($A65="","",IF($H$4&lt;&gt;"Да","",IF($H$9="","",IF(COUNTIF(Данные!$A$6:$CV$6,$H$9)=0,"#FIELD",INDEX(Данные!$A$7:$CV$106,ROW()-19,MATCH($H$9,Данные!$A$6:$CV$6,0))))))</f>
        <v/>
      </c>
      <c r="AN65" s="76" t="str">
        <f>IF($A65="","",IF($I$4&lt;&gt;"Да","",IF($I$9="","",IF(COUNTIF(Данные!$A$6:$CV$6,$I$9)=0,"#FIELD",INDEX(Данные!$A$7:$CV$106,ROW()-19,MATCH($I$9,Данные!$A$6:$CV$6,0))))))</f>
        <v/>
      </c>
      <c r="AO65" s="76" t="str">
        <f>IF($A65="","",IF($J$4&lt;&gt;"Да","",IF($J$9="","",IF(COUNTIF(Данные!$A$6:$CV$6,$J$9)=0,"#FIELD",INDEX(Данные!$A$7:$CV$106,ROW()-19,MATCH($J$9,Данные!$A$6:$CV$6,0))))))</f>
        <v/>
      </c>
      <c r="AP65" s="76" t="str">
        <f>IF($A65="","",IF($K$4&lt;&gt;"Да","",IF($K$9="","",IF(COUNTIF(Данные!$A$6:$CV$6,$K$9)=0,"#FIELD",INDEX(Данные!$A$7:$CV$106,ROW()-19,MATCH($K$9,Данные!$A$6:$CV$6,0))))))</f>
        <v/>
      </c>
      <c r="AQ65" s="76" t="str">
        <f>IF($A65="","",IF($L$4&lt;&gt;"Да","",IF($L$9="","",IF(COUNTIF(Данные!$A$6:$CV$6,$L$9)=0,"#FIELD",INDEX(Данные!$A$7:$CV$106,ROW()-19,MATCH($L$9,Данные!$A$6:$CV$6,0))))))</f>
        <v/>
      </c>
      <c r="AR65" s="76" t="str">
        <f>IF($A65="","",IF($M$4&lt;&gt;"Да","",IF($M$9="","",IF(COUNTIF(Данные!$A$6:$CV$6,$M$9)=0,"#FIELD",INDEX(Данные!$A$7:$CV$106,ROW()-19,MATCH($M$9,Данные!$A$6:$CV$6,0))))))</f>
        <v/>
      </c>
      <c r="AS65" s="76" t="str">
        <f>IF($A65="","",IF($N$4&lt;&gt;"Да","",IF($N$9="","",IF(COUNTIF(Данные!$A$6:$CV$6,$N$9)=0,"#FIELD",INDEX(Данные!$A$7:$CV$106,ROW()-19,MATCH($N$9,Данные!$A$6:$CV$6,0))))))</f>
        <v/>
      </c>
      <c r="AT65" s="76" t="str">
        <f>IF($A65="","",IF($O$4&lt;&gt;"Да","",IF($O$9="","",IF(COUNTIF(Данные!$A$6:$CV$6,$O$9)=0,"#FIELD",INDEX(Данные!$A$7:$CV$106,ROW()-19,MATCH($O$9,Данные!$A$6:$CV$6,0))))))</f>
        <v/>
      </c>
      <c r="AU65" s="76" t="str">
        <f>IF($A65="","",IF($P$4&lt;&gt;"Да","",IF($P$9="","",IF(COUNTIF(Данные!$A$6:$CV$6,$P$9)=0,"#FIELD",INDEX(Данные!$A$7:$CV$106,ROW()-19,MATCH($P$9,Данные!$A$6:$CV$6,0))))))</f>
        <v/>
      </c>
      <c r="AV65" s="76" t="str">
        <f>IF($A65="","",IF($Q$4&lt;&gt;"Да","",IF($Q$9="","",IF(COUNTIF(Данные!$A$6:$CV$6,$Q$9)=0,"#FIELD",INDEX(Данные!$A$7:$CV$106,ROW()-19,MATCH($Q$9,Данные!$A$6:$CV$6,0))))))</f>
        <v/>
      </c>
      <c r="AW65" s="76" t="str">
        <f>IF($A65="","",IF($R$4&lt;&gt;"Да","",IF($R$9="","",IF(COUNTIF(Данные!$A$6:$CV$6,$R$9)=0,"#FIELD",INDEX(Данные!$A$7:$CV$106,ROW()-19,MATCH($R$9,Данные!$A$6:$CV$6,0))))))</f>
        <v/>
      </c>
      <c r="AX65" s="76" t="str">
        <f>IF($A65="","",IF($S$4&lt;&gt;"Да","",IF($S$9="","",IF(COUNTIF(Данные!$A$6:$CV$6,$S$9)=0,"#FIELD",INDEX(Данные!$A$7:$CV$106,ROW()-19,MATCH($S$9,Данные!$A$6:$CV$6,0))))))</f>
        <v/>
      </c>
      <c r="AY65" s="76" t="str">
        <f>IF($A65="","",IF($T$4&lt;&gt;"Да","",IF($T$9="","",IF(COUNTIF(Данные!$A$6:$CV$6,$T$9)=0,"#FIELD",INDEX(Данные!$A$7:$CV$106,ROW()-19,MATCH($T$9,Данные!$A$6:$CV$6,0))))))</f>
        <v/>
      </c>
      <c r="AZ65" s="76" t="str">
        <f>IF($A65="","",IF($U$4&lt;&gt;"Да","",IF($U$9="","",IF(COUNTIF(Данные!$A$6:$CV$6,$U$9)=0,"#FIELD",INDEX(Данные!$A$7:$CV$106,ROW()-19,MATCH($U$9,Данные!$A$6:$CV$6,0))))))</f>
        <v/>
      </c>
      <c r="BA65" s="76" t="str">
        <f>IF($A65="","",IF($V$4&lt;&gt;"Да","",IF($V$9="","",IF(COUNTIF(Данные!$A$6:$CV$6,$V$9)=0,"#FIELD",INDEX(Данные!$A$7:$CV$106,ROW()-19,MATCH($V$9,Данные!$A$6:$CV$6,0))))))</f>
        <v/>
      </c>
      <c r="BB65" s="76" t="str">
        <f>IF($A65="","",IF($W$4&lt;&gt;"Да","",IF($W$9="","",IF(COUNTIF(Данные!$A$6:$CV$6,$W$9)=0,"#FIELD",INDEX(Данные!$A$7:$CV$106,ROW()-19,MATCH($W$9,Данные!$A$6:$CV$6,0))))))</f>
        <v/>
      </c>
      <c r="BC65" s="76" t="str">
        <f>IF($A65="","",IF($X$4&lt;&gt;"Да","",IF($X$9="","",IF(COUNTIF(Данные!$A$6:$CV$6,$X$9)=0,"#FIELD",INDEX(Данные!$A$7:$CV$106,ROW()-19,MATCH($X$9,Данные!$A$6:$CV$6,0))))))</f>
        <v/>
      </c>
      <c r="BD65" s="76" t="str">
        <f>IF($A65="","",IF($Y$4&lt;&gt;"Да","",IF($Y$9="","",IF(COUNTIF(Данные!$A$6:$CV$6,$Y$9)=0,"#FIELD",INDEX(Данные!$A$7:$CV$106,ROW()-19,MATCH($Y$9,Данные!$A$6:$CV$6,0))))))</f>
        <v/>
      </c>
      <c r="BE65" s="76" t="str">
        <f>IF($A65="","",IF($Z$4&lt;&gt;"Да","",IF($Z$9="","",IF(COUNTIF(Данные!$A$6:$CV$6,$Z$9)=0,"#FIELD",INDEX(Данные!$A$7:$CV$106,ROW()-19,MATCH($Z$9,Данные!$A$6:$CV$6,0))))))</f>
        <v/>
      </c>
      <c r="BF65" s="76" t="str">
        <f>IF($A65="","",IF($AA$4&lt;&gt;"Да","",IF($AA$9="","",IF(COUNTIF(Данные!$A$6:$CV$6,$AA$9)=0,"#FIELD",INDEX(Данные!$A$7:$CV$106,ROW()-19,MATCH($AA$9,Данные!$A$6:$CV$6,0))))))</f>
        <v/>
      </c>
      <c r="BG65" s="76" t="str">
        <f>IF($A65="","",IF($AB$4&lt;&gt;"Да","",IF($AB$9="","",IF(COUNTIF(Данные!$A$6:$CV$6,$AB$9)=0,"#FIELD",INDEX(Данные!$A$7:$CV$106,ROW()-19,MATCH($AB$9,Данные!$A$6:$CV$6,0))))))</f>
        <v/>
      </c>
      <c r="BH65" s="76" t="str">
        <f>IF($A65="","",IF($AC$4&lt;&gt;"Да","",IF($AC$9="","",IF(COUNTIF(Данные!$A$6:$CV$6,$AC$9)=0,"#FIELD",INDEX(Данные!$A$7:$CV$106,ROW()-19,MATCH($AC$9,Данные!$A$6:$CV$6,0))))))</f>
        <v/>
      </c>
      <c r="BI65" s="76" t="str">
        <f>IF($A65="","",IF($AD$4&lt;&gt;"Да","",IF($AD$9="","",IF(COUNTIF(Данные!$A$6:$CV$6,$AD$9)=0,"#FIELD",INDEX(Данные!$A$7:$CV$106,ROW()-19,MATCH($AD$9,Данные!$A$6:$CV$6,0))))))</f>
        <v/>
      </c>
      <c r="BJ65" s="76" t="str">
        <f>IF($A65="","",IF($AE$4&lt;&gt;"Да","",IF($AE$9="","",IF(COUNTIF(Данные!$A$6:$CV$6,$AE$9)=0,"#FIELD",INDEX(Данные!$A$7:$CV$106,ROW()-19,MATCH($AE$9,Данные!$A$6:$CV$6,0))))))</f>
        <v/>
      </c>
      <c r="BK65" s="76"/>
      <c r="BL65" s="76" t="str">
        <f>IF($A65="","",IF($B$4&lt;&gt;"Да","",IF($B$10="","",IF(COUNTIF(Данные!$A$6:$CV$6,$B$10)=0,"#FIELD",INDEX(Данные!$A$7:$CV$106,ROW()-19,MATCH($B$10,Данные!$A$6:$CV$6,0))))))</f>
        <v/>
      </c>
      <c r="BM65" s="76" t="str">
        <f>IF($A65="","",IF($C$4&lt;&gt;"Да","",IF($C$10="","",IF(COUNTIF(Данные!$A$6:$CV$6,$C$10)=0,"#FIELD",INDEX(Данные!$A$7:$CV$106,ROW()-19,MATCH($C$10,Данные!$A$6:$CV$6,0))))))</f>
        <v/>
      </c>
      <c r="BN65" s="76" t="str">
        <f>IF($A65="","",IF($D$4&lt;&gt;"Да","",IF($D$10="","",IF(COUNTIF(Данные!$A$6:$CV$6,$D$10)=0,"#FIELD",INDEX(Данные!$A$7:$CV$106,ROW()-19,MATCH($D$10,Данные!$A$6:$CV$6,0))))))</f>
        <v/>
      </c>
      <c r="BO65" s="76" t="str">
        <f>IF($A65="","",IF($E$4&lt;&gt;"Да","",IF($E$10="","",IF(COUNTIF(Данные!$A$6:$CV$6,$E$10)=0,"#FIELD",INDEX(Данные!$A$7:$CV$106,ROW()-19,MATCH($E$10,Данные!$A$6:$CV$6,0))))))</f>
        <v/>
      </c>
      <c r="BP65" s="76" t="str">
        <f>IF($A65="","",IF($F$4&lt;&gt;"Да","",IF($F$10="","",IF(COUNTIF(Данные!$A$6:$CV$6,$F$10)=0,"#FIELD",INDEX(Данные!$A$7:$CV$106,ROW()-19,MATCH($F$10,Данные!$A$6:$CV$6,0))))))</f>
        <v/>
      </c>
      <c r="BQ65" s="76" t="str">
        <f>IF($A65="","",IF($G$4&lt;&gt;"Да","",IF($G$10="","",IF(COUNTIF(Данные!$A$6:$CV$6,$G$10)=0,"#FIELD",INDEX(Данные!$A$7:$CV$106,ROW()-19,MATCH($G$10,Данные!$A$6:$CV$6,0))))))</f>
        <v/>
      </c>
      <c r="BR65" s="76" t="str">
        <f>IF($A65="","",IF($H$4&lt;&gt;"Да","",IF($H$10="","",IF(COUNTIF(Данные!$A$6:$CV$6,$H$10)=0,"#FIELD",INDEX(Данные!$A$7:$CV$106,ROW()-19,MATCH($H$10,Данные!$A$6:$CV$6,0))))))</f>
        <v/>
      </c>
      <c r="BS65" s="76" t="str">
        <f>IF($A65="","",IF($I$4&lt;&gt;"Да","",IF($I$10="","",IF(COUNTIF(Данные!$A$6:$CV$6,$I$10)=0,"#FIELD",INDEX(Данные!$A$7:$CV$106,ROW()-19,MATCH($I$10,Данные!$A$6:$CV$6,0))))))</f>
        <v/>
      </c>
      <c r="BT65" s="76" t="str">
        <f>IF($A65="","",IF($J$4&lt;&gt;"Да","",IF($J$10="","",IF(COUNTIF(Данные!$A$6:$CV$6,$J$10)=0,"#FIELD",INDEX(Данные!$A$7:$CV$106,ROW()-19,MATCH($J$10,Данные!$A$6:$CV$6,0))))))</f>
        <v/>
      </c>
      <c r="BU65" s="76" t="str">
        <f>IF($A65="","",IF($K$4&lt;&gt;"Да","",IF($K$10="","",IF(COUNTIF(Данные!$A$6:$CV$6,$K$10)=0,"#FIELD",INDEX(Данные!$A$7:$CV$106,ROW()-19,MATCH($K$10,Данные!$A$6:$CV$6,0))))))</f>
        <v/>
      </c>
      <c r="BV65" s="76" t="str">
        <f>IF($A65="","",IF($L$4&lt;&gt;"Да","",IF($L$10="","",IF(COUNTIF(Данные!$A$6:$CV$6,$L$10)=0,"#FIELD",INDEX(Данные!$A$7:$CV$106,ROW()-19,MATCH($L$10,Данные!$A$6:$CV$6,0))))))</f>
        <v/>
      </c>
      <c r="BW65" s="76" t="str">
        <f>IF($A65="","",IF($M$4&lt;&gt;"Да","",IF($M$10="","",IF(COUNTIF(Данные!$A$6:$CV$6,$M$10)=0,"#FIELD",INDEX(Данные!$A$7:$CV$106,ROW()-19,MATCH($M$10,Данные!$A$6:$CV$6,0))))))</f>
        <v/>
      </c>
      <c r="BX65" s="76" t="str">
        <f>IF($A65="","",IF($N$4&lt;&gt;"Да","",IF($N$10="","",IF(COUNTIF(Данные!$A$6:$CV$6,$N$10)=0,"#FIELD",INDEX(Данные!$A$7:$CV$106,ROW()-19,MATCH($N$10,Данные!$A$6:$CV$6,0))))))</f>
        <v/>
      </c>
      <c r="BY65" s="76" t="str">
        <f>IF($A65="","",IF($O$4&lt;&gt;"Да","",IF($O$10="","",IF(COUNTIF(Данные!$A$6:$CV$6,$O$10)=0,"#FIELD",INDEX(Данные!$A$7:$CV$106,ROW()-19,MATCH($O$10,Данные!$A$6:$CV$6,0))))))</f>
        <v/>
      </c>
      <c r="BZ65" s="76" t="str">
        <f>IF($A65="","",IF($P$4&lt;&gt;"Да","",IF($P$10="","",IF(COUNTIF(Данные!$A$6:$CV$6,$P$10)=0,"#FIELD",INDEX(Данные!$A$7:$CV$106,ROW()-19,MATCH($P$10,Данные!$A$6:$CV$6,0))))))</f>
        <v/>
      </c>
      <c r="CA65" s="76" t="str">
        <f>IF($A65="","",IF($Q$4&lt;&gt;"Да","",IF($Q$10="","",IF(COUNTIF(Данные!$A$6:$CV$6,$Q$10)=0,"#FIELD",INDEX(Данные!$A$7:$CV$106,ROW()-19,MATCH($Q$10,Данные!$A$6:$CV$6,0))))))</f>
        <v/>
      </c>
      <c r="CB65" s="76" t="str">
        <f>IF($A65="","",IF($R$4&lt;&gt;"Да","",IF($R$10="","",IF(COUNTIF(Данные!$A$6:$CV$6,$R$10)=0,"#FIELD",INDEX(Данные!$A$7:$CV$106,ROW()-19,MATCH($R$10,Данные!$A$6:$CV$6,0))))))</f>
        <v/>
      </c>
      <c r="CC65" s="76" t="str">
        <f>IF($A65="","",IF($S$4&lt;&gt;"Да","",IF($S$10="","",IF(COUNTIF(Данные!$A$6:$CV$6,$S$10)=0,"#FIELD",INDEX(Данные!$A$7:$CV$106,ROW()-19,MATCH($S$10,Данные!$A$6:$CV$6,0))))))</f>
        <v/>
      </c>
      <c r="CD65" s="76" t="str">
        <f>IF($A65="","",IF($T$4&lt;&gt;"Да","",IF($T$10="","",IF(COUNTIF(Данные!$A$6:$CV$6,$T$10)=0,"#FIELD",INDEX(Данные!$A$7:$CV$106,ROW()-19,MATCH($T$10,Данные!$A$6:$CV$6,0))))))</f>
        <v/>
      </c>
      <c r="CE65" s="76" t="str">
        <f>IF($A65="","",IF($U$4&lt;&gt;"Да","",IF($U$10="","",IF(COUNTIF(Данные!$A$6:$CV$6,$U$10)=0,"#FIELD",INDEX(Данные!$A$7:$CV$106,ROW()-19,MATCH($U$10,Данные!$A$6:$CV$6,0))))))</f>
        <v/>
      </c>
      <c r="CF65" s="76" t="str">
        <f>IF($A65="","",IF($V$4&lt;&gt;"Да","",IF($V$10="","",IF(COUNTIF(Данные!$A$6:$CV$6,$V$10)=0,"#FIELD",INDEX(Данные!$A$7:$CV$106,ROW()-19,MATCH($V$10,Данные!$A$6:$CV$6,0))))))</f>
        <v/>
      </c>
      <c r="CG65" s="76" t="str">
        <f>IF($A65="","",IF($W$4&lt;&gt;"Да","",IF($W$10="","",IF(COUNTIF(Данные!$A$6:$CV$6,$W$10)=0,"#FIELD",INDEX(Данные!$A$7:$CV$106,ROW()-19,MATCH($W$10,Данные!$A$6:$CV$6,0))))))</f>
        <v/>
      </c>
      <c r="CH65" s="76" t="str">
        <f>IF($A65="","",IF($X$4&lt;&gt;"Да","",IF($X$10="","",IF(COUNTIF(Данные!$A$6:$CV$6,$X$10)=0,"#FIELD",INDEX(Данные!$A$7:$CV$106,ROW()-19,MATCH($X$10,Данные!$A$6:$CV$6,0))))))</f>
        <v/>
      </c>
      <c r="CI65" s="76" t="str">
        <f>IF($A65="","",IF($Y$4&lt;&gt;"Да","",IF($Y$10="","",IF(COUNTIF(Данные!$A$6:$CV$6,$Y$10)=0,"#FIELD",INDEX(Данные!$A$7:$CV$106,ROW()-19,MATCH($Y$10,Данные!$A$6:$CV$6,0))))))</f>
        <v/>
      </c>
      <c r="CJ65" s="76" t="str">
        <f>IF($A65="","",IF($Z$4&lt;&gt;"Да","",IF($Z$10="","",IF(COUNTIF(Данные!$A$6:$CV$6,$Z$10)=0,"#FIELD",INDEX(Данные!$A$7:$CV$106,ROW()-19,MATCH($Z$10,Данные!$A$6:$CV$6,0))))))</f>
        <v/>
      </c>
      <c r="CK65" s="76" t="str">
        <f>IF($A65="","",IF($AA$4&lt;&gt;"Да","",IF($AA$10="","",IF(COUNTIF(Данные!$A$6:$CV$6,$AA$10)=0,"#FIELD",INDEX(Данные!$A$7:$CV$106,ROW()-19,MATCH($AA$10,Данные!$A$6:$CV$6,0))))))</f>
        <v/>
      </c>
      <c r="CL65" s="76" t="str">
        <f>IF($A65="","",IF($AB$4&lt;&gt;"Да","",IF($AB$10="","",IF(COUNTIF(Данные!$A$6:$CV$6,$AB$10)=0,"#FIELD",INDEX(Данные!$A$7:$CV$106,ROW()-19,MATCH($AB$10,Данные!$A$6:$CV$6,0))))))</f>
        <v/>
      </c>
      <c r="CM65" s="76" t="str">
        <f>IF($A65="","",IF($AC$4&lt;&gt;"Да","",IF($AC$10="","",IF(COUNTIF(Данные!$A$6:$CV$6,$AC$10)=0,"#FIELD",INDEX(Данные!$A$7:$CV$106,ROW()-19,MATCH($AC$10,Данные!$A$6:$CV$6,0))))))</f>
        <v/>
      </c>
      <c r="CN65" s="76" t="str">
        <f>IF($A65="","",IF($AD$4&lt;&gt;"Да","",IF($AD$10="","",IF(COUNTIF(Данные!$A$6:$CV$6,$AD$10)=0,"#FIELD",INDEX(Данные!$A$7:$CV$106,ROW()-19,MATCH($AD$10,Данные!$A$6:$CV$6,0))))))</f>
        <v/>
      </c>
      <c r="CO65" s="77" t="str">
        <f>IF($A65="","",IF($AE$4&lt;&gt;"Да","",IF($AE$10="","",IF(COUNTIF(Данные!$A$6:$CV$6,$AE$10)=0,"#FIELD",INDEX(Данные!$A$7:$CV$106,ROW()-19,MATCH($AE$10,Данные!$A$6:$CV$6,0))))))</f>
        <v/>
      </c>
    </row>
    <row r="66" spans="1:93">
      <c r="A66" s="24" t="str">
        <f>IF(Данные!A53="","",Данные!A53)</f>
        <v/>
      </c>
      <c r="B66" s="19" t="str">
        <f>IF($A66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66="#FIELD",AG66="",AND(OR($B$8="CHANGE_PCT_GE",$B$8="CHANGE_ABS_GE",$B$8="COUNT_FLAG_RULE",$B$8="AND_YES",$B$8="OR_YES"),OR(BL66="#FIELD",BL66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66)))),IF($B$18="LOW_MU",MAX(Настройки!$B$14,$B$16),IF($B$18="NEUTRAL",Настройки!$B$15,IF($B$18="IGNORE","IGNORE",IF(OR(AG66="#FIELD",BL66="#FIELD"),"Поле не найдено","Недостаточно данных")))),IF($B$8="SIGMOID_INC",MAX(Настройки!$B$14,$B$16+($B$17-$B$16)/(1+EXP(-$B$12*(IF(ISNUMBER(AG66),AG66,0)-$B$11)))),IF($B$8="SIGMOID_DEC",MAX(Настройки!$B$14,$B$16+($B$17-$B$16)/(1+EXP($B$12*(IF(ISNUMBER(AG66),AG66,0)-$B$11)))),IF($B$8="TOP_PERCENT",IF((COUNTIF(INDEX(Данные!$A$7:$CV$106,0,MATCH($B$9,Данные!$A$6:$CV$6,0)),"&gt;"&amp;IF(ISNUMBER(AG66),AG66,0))+COUNTIFS(INDEX(Данные!$A$7:$CV$106,0,MATCH($B$9,Данные!$A$6:$CV$6,0)),IF(ISNUMBER(AG66),AG66,0),Данные!$A$7:$A$106,"&lt;"&amp;$A66)+1)/COUNT(INDEX(Данные!$A$7:$CV$106,0,MATCH($B$9,Данные!$A$6:$CV$6,0)))&lt;=$B$11,$B$14,$B$15),IF($B$8="MANUAL_MU",MAX(Настройки!$B$14,MIN(1,IF(ISNUMBER(AG66),AG66,0))),IF($B$8="COUNT_FLAG_RULE",IF(IF(ISNUMBER(AG66),AG66,0)&lt;=$B$11,$B$14,IF(IF(ISNUMBER(AG66),AG66,0)&gt;=$B$12,$B$15,IF(OR(LOWER(LEFT(BL66&amp;"",2))="да",BL66=1),$B$13,$B$15))),IF(OR(AND($B$8="YES_NO",OR(LOWER(LEFT(AG66&amp;"",2))="да",AG66=1)),AND($B$8="THRESHOLD_GE",IF(ISNUMBER(AG66),AG66,0)&gt;=$B$11),AND($B$8="THRESHOLD_GT",IF(ISNUMBER(AG66),AG66,0)&gt;$B$11),AND($B$8="THRESHOLD_LE",IF(ISNUMBER(AG66),AG66,0)&lt;=$B$11),AND($B$8="THRESHOLD_LT",IF(ISNUMBER(AG66),AG66,0)&lt;$B$11),AND($B$8="CHANGE_PCT_GE",IF(IF(ISNUMBER(BL66),BL66,0)=0,IF(ISNUMBER(AG66),AG66,0)&gt;0,(IF(ISNUMBER(AG66),AG66,0)-IF(ISNUMBER(BL66),BL66,0))/ABS(IF(ISNUMBER(BL66),BL66,0))&gt;=$B$11)),AND($B$8="CHANGE_ABS_GE",ABS(IF(ISNUMBER(AG66),AG66,0)-IF(ISNUMBER(BL66),BL66,0))&gt;=$B$11),AND($B$8="COUNT_LT",IF(ISNUMBER(AG66),AG66,0)&lt;$B$11),AND($B$8="COUNT_LE",IF(ISNUMBER(AG66),AG66,0)&lt;=$B$11),AND($B$8="AND_YES",OR(LOWER(LEFT(AG66&amp;"",2))="да",AG66=1),OR(LOWER(LEFT(BL66&amp;"",2))="да",BL66=1)),AND($B$8="OR_YES",OR(OR(LOWER(LEFT(AG66&amp;"",2))="да",AG66=1),OR(LOWER(LEFT(BL66&amp;"",2))="да",BL66=1)))),$B$14,$B$15))))))))))</f>
        <v/>
      </c>
      <c r="C66" s="19" t="str">
        <f>IF($A66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66="#FIELD",AH66="",AND(OR($C$8="CHANGE_PCT_GE",$C$8="CHANGE_ABS_GE",$C$8="COUNT_FLAG_RULE",$C$8="AND_YES",$C$8="OR_YES"),OR(BM66="#FIELD",BM66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66)))),IF($C$18="LOW_MU",MAX(Настройки!$B$14,$C$16),IF($C$18="NEUTRAL",Настройки!$B$15,IF($C$18="IGNORE","IGNORE",IF(OR(AH66="#FIELD",BM66="#FIELD"),"Поле не найдено","Недостаточно данных")))),IF($C$8="SIGMOID_INC",MAX(Настройки!$B$14,$C$16+($C$17-$C$16)/(1+EXP(-$C$12*(IF(ISNUMBER(AH66),AH66,0)-$C$11)))),IF($C$8="SIGMOID_DEC",MAX(Настройки!$B$14,$C$16+($C$17-$C$16)/(1+EXP($C$12*(IF(ISNUMBER(AH66),AH66,0)-$C$11)))),IF($C$8="TOP_PERCENT",IF((COUNTIF(INDEX(Данные!$A$7:$CV$106,0,MATCH($C$9,Данные!$A$6:$CV$6,0)),"&gt;"&amp;IF(ISNUMBER(AH66),AH66,0))+COUNTIFS(INDEX(Данные!$A$7:$CV$106,0,MATCH($C$9,Данные!$A$6:$CV$6,0)),IF(ISNUMBER(AH66),AH66,0),Данные!$A$7:$A$106,"&lt;"&amp;$A66)+1)/COUNT(INDEX(Данные!$A$7:$CV$106,0,MATCH($C$9,Данные!$A$6:$CV$6,0)))&lt;=$C$11,$C$14,$C$15),IF($C$8="MANUAL_MU",MAX(Настройки!$B$14,MIN(1,IF(ISNUMBER(AH66),AH66,0))),IF($C$8="COUNT_FLAG_RULE",IF(IF(ISNUMBER(AH66),AH66,0)&lt;=$C$11,$C$14,IF(IF(ISNUMBER(AH66),AH66,0)&gt;=$C$12,$C$15,IF(OR(LOWER(LEFT(BM66&amp;"",2))="да",BM66=1),$C$13,$C$15))),IF(OR(AND($C$8="YES_NO",OR(LOWER(LEFT(AH66&amp;"",2))="да",AH66=1)),AND($C$8="THRESHOLD_GE",IF(ISNUMBER(AH66),AH66,0)&gt;=$C$11),AND($C$8="THRESHOLD_GT",IF(ISNUMBER(AH66),AH66,0)&gt;$C$11),AND($C$8="THRESHOLD_LE",IF(ISNUMBER(AH66),AH66,0)&lt;=$C$11),AND($C$8="THRESHOLD_LT",IF(ISNUMBER(AH66),AH66,0)&lt;$C$11),AND($C$8="CHANGE_PCT_GE",IF(IF(ISNUMBER(BM66),BM66,0)=0,IF(ISNUMBER(AH66),AH66,0)&gt;0,(IF(ISNUMBER(AH66),AH66,0)-IF(ISNUMBER(BM66),BM66,0))/ABS(IF(ISNUMBER(BM66),BM66,0))&gt;=$C$11)),AND($C$8="CHANGE_ABS_GE",ABS(IF(ISNUMBER(AH66),AH66,0)-IF(ISNUMBER(BM66),BM66,0))&gt;=$C$11),AND($C$8="COUNT_LT",IF(ISNUMBER(AH66),AH66,0)&lt;$C$11),AND($C$8="COUNT_LE",IF(ISNUMBER(AH66),AH66,0)&lt;=$C$11),AND($C$8="AND_YES",OR(LOWER(LEFT(AH66&amp;"",2))="да",AH66=1),OR(LOWER(LEFT(BM66&amp;"",2))="да",BM66=1)),AND($C$8="OR_YES",OR(OR(LOWER(LEFT(AH66&amp;"",2))="да",AH66=1),OR(LOWER(LEFT(BM66&amp;"",2))="да",BM66=1)))),$C$14,$C$15))))))))))</f>
        <v/>
      </c>
      <c r="D66" s="19" t="str">
        <f>IF($A66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66="#FIELD",AI66="",AND(OR($D$8="CHANGE_PCT_GE",$D$8="CHANGE_ABS_GE",$D$8="COUNT_FLAG_RULE",$D$8="AND_YES",$D$8="OR_YES"),OR(BN66="#FIELD",BN66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66)))),IF($D$18="LOW_MU",MAX(Настройки!$B$14,$D$16),IF($D$18="NEUTRAL",Настройки!$B$15,IF($D$18="IGNORE","IGNORE",IF(OR(AI66="#FIELD",BN66="#FIELD"),"Поле не найдено","Недостаточно данных")))),IF($D$8="SIGMOID_INC",MAX(Настройки!$B$14,$D$16+($D$17-$D$16)/(1+EXP(-$D$12*(IF(ISNUMBER(AI66),AI66,0)-$D$11)))),IF($D$8="SIGMOID_DEC",MAX(Настройки!$B$14,$D$16+($D$17-$D$16)/(1+EXP($D$12*(IF(ISNUMBER(AI66),AI66,0)-$D$11)))),IF($D$8="TOP_PERCENT",IF((COUNTIF(INDEX(Данные!$A$7:$CV$106,0,MATCH($D$9,Данные!$A$6:$CV$6,0)),"&gt;"&amp;IF(ISNUMBER(AI66),AI66,0))+COUNTIFS(INDEX(Данные!$A$7:$CV$106,0,MATCH($D$9,Данные!$A$6:$CV$6,0)),IF(ISNUMBER(AI66),AI66,0),Данные!$A$7:$A$106,"&lt;"&amp;$A66)+1)/COUNT(INDEX(Данные!$A$7:$CV$106,0,MATCH($D$9,Данные!$A$6:$CV$6,0)))&lt;=$D$11,$D$14,$D$15),IF($D$8="MANUAL_MU",MAX(Настройки!$B$14,MIN(1,IF(ISNUMBER(AI66),AI66,0))),IF($D$8="COUNT_FLAG_RULE",IF(IF(ISNUMBER(AI66),AI66,0)&lt;=$D$11,$D$14,IF(IF(ISNUMBER(AI66),AI66,0)&gt;=$D$12,$D$15,IF(OR(LOWER(LEFT(BN66&amp;"",2))="да",BN66=1),$D$13,$D$15))),IF(OR(AND($D$8="YES_NO",OR(LOWER(LEFT(AI66&amp;"",2))="да",AI66=1)),AND($D$8="THRESHOLD_GE",IF(ISNUMBER(AI66),AI66,0)&gt;=$D$11),AND($D$8="THRESHOLD_GT",IF(ISNUMBER(AI66),AI66,0)&gt;$D$11),AND($D$8="THRESHOLD_LE",IF(ISNUMBER(AI66),AI66,0)&lt;=$D$11),AND($D$8="THRESHOLD_LT",IF(ISNUMBER(AI66),AI66,0)&lt;$D$11),AND($D$8="CHANGE_PCT_GE",IF(IF(ISNUMBER(BN66),BN66,0)=0,IF(ISNUMBER(AI66),AI66,0)&gt;0,(IF(ISNUMBER(AI66),AI66,0)-IF(ISNUMBER(BN66),BN66,0))/ABS(IF(ISNUMBER(BN66),BN66,0))&gt;=$D$11)),AND($D$8="CHANGE_ABS_GE",ABS(IF(ISNUMBER(AI66),AI66,0)-IF(ISNUMBER(BN66),BN66,0))&gt;=$D$11),AND($D$8="COUNT_LT",IF(ISNUMBER(AI66),AI66,0)&lt;$D$11),AND($D$8="COUNT_LE",IF(ISNUMBER(AI66),AI66,0)&lt;=$D$11),AND($D$8="AND_YES",OR(LOWER(LEFT(AI66&amp;"",2))="да",AI66=1),OR(LOWER(LEFT(BN66&amp;"",2))="да",BN66=1)),AND($D$8="OR_YES",OR(OR(LOWER(LEFT(AI66&amp;"",2))="да",AI66=1),OR(LOWER(LEFT(BN66&amp;"",2))="да",BN66=1)))),$D$14,$D$15))))))))))</f>
        <v/>
      </c>
      <c r="E66" s="19" t="str">
        <f>IF($A66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66="#FIELD",AJ66="",AND(OR($E$8="CHANGE_PCT_GE",$E$8="CHANGE_ABS_GE",$E$8="COUNT_FLAG_RULE",$E$8="AND_YES",$E$8="OR_YES"),OR(BO66="#FIELD",BO66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66)))),IF($E$18="LOW_MU",MAX(Настройки!$B$14,$E$16),IF($E$18="NEUTRAL",Настройки!$B$15,IF($E$18="IGNORE","IGNORE",IF(OR(AJ66="#FIELD",BO66="#FIELD"),"Поле не найдено","Недостаточно данных")))),IF($E$8="SIGMOID_INC",MAX(Настройки!$B$14,$E$16+($E$17-$E$16)/(1+EXP(-$E$12*(IF(ISNUMBER(AJ66),AJ66,0)-$E$11)))),IF($E$8="SIGMOID_DEC",MAX(Настройки!$B$14,$E$16+($E$17-$E$16)/(1+EXP($E$12*(IF(ISNUMBER(AJ66),AJ66,0)-$E$11)))),IF($E$8="TOP_PERCENT",IF((COUNTIF(INDEX(Данные!$A$7:$CV$106,0,MATCH($E$9,Данные!$A$6:$CV$6,0)),"&gt;"&amp;IF(ISNUMBER(AJ66),AJ66,0))+COUNTIFS(INDEX(Данные!$A$7:$CV$106,0,MATCH($E$9,Данные!$A$6:$CV$6,0)),IF(ISNUMBER(AJ66),AJ66,0),Данные!$A$7:$A$106,"&lt;"&amp;$A66)+1)/COUNT(INDEX(Данные!$A$7:$CV$106,0,MATCH($E$9,Данные!$A$6:$CV$6,0)))&lt;=$E$11,$E$14,$E$15),IF($E$8="MANUAL_MU",MAX(Настройки!$B$14,MIN(1,IF(ISNUMBER(AJ66),AJ66,0))),IF($E$8="COUNT_FLAG_RULE",IF(IF(ISNUMBER(AJ66),AJ66,0)&lt;=$E$11,$E$14,IF(IF(ISNUMBER(AJ66),AJ66,0)&gt;=$E$12,$E$15,IF(OR(LOWER(LEFT(BO66&amp;"",2))="да",BO66=1),$E$13,$E$15))),IF(OR(AND($E$8="YES_NO",OR(LOWER(LEFT(AJ66&amp;"",2))="да",AJ66=1)),AND($E$8="THRESHOLD_GE",IF(ISNUMBER(AJ66),AJ66,0)&gt;=$E$11),AND($E$8="THRESHOLD_GT",IF(ISNUMBER(AJ66),AJ66,0)&gt;$E$11),AND($E$8="THRESHOLD_LE",IF(ISNUMBER(AJ66),AJ66,0)&lt;=$E$11),AND($E$8="THRESHOLD_LT",IF(ISNUMBER(AJ66),AJ66,0)&lt;$E$11),AND($E$8="CHANGE_PCT_GE",IF(IF(ISNUMBER(BO66),BO66,0)=0,IF(ISNUMBER(AJ66),AJ66,0)&gt;0,(IF(ISNUMBER(AJ66),AJ66,0)-IF(ISNUMBER(BO66),BO66,0))/ABS(IF(ISNUMBER(BO66),BO66,0))&gt;=$E$11)),AND($E$8="CHANGE_ABS_GE",ABS(IF(ISNUMBER(AJ66),AJ66,0)-IF(ISNUMBER(BO66),BO66,0))&gt;=$E$11),AND($E$8="COUNT_LT",IF(ISNUMBER(AJ66),AJ66,0)&lt;$E$11),AND($E$8="COUNT_LE",IF(ISNUMBER(AJ66),AJ66,0)&lt;=$E$11),AND($E$8="AND_YES",OR(LOWER(LEFT(AJ66&amp;"",2))="да",AJ66=1),OR(LOWER(LEFT(BO66&amp;"",2))="да",BO66=1)),AND($E$8="OR_YES",OR(OR(LOWER(LEFT(AJ66&amp;"",2))="да",AJ66=1),OR(LOWER(LEFT(BO66&amp;"",2))="да",BO66=1)))),$E$14,$E$15))))))))))</f>
        <v/>
      </c>
      <c r="F66" s="19" t="str">
        <f>IF($A66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66="#FIELD",AK66="",AND(OR($F$8="CHANGE_PCT_GE",$F$8="CHANGE_ABS_GE",$F$8="COUNT_FLAG_RULE",$F$8="AND_YES",$F$8="OR_YES"),OR(BP66="#FIELD",BP66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66)))),IF($F$18="LOW_MU",MAX(Настройки!$B$14,$F$16),IF($F$18="NEUTRAL",Настройки!$B$15,IF($F$18="IGNORE","IGNORE",IF(OR(AK66="#FIELD",BP66="#FIELD"),"Поле не найдено","Недостаточно данных")))),IF($F$8="SIGMOID_INC",MAX(Настройки!$B$14,$F$16+($F$17-$F$16)/(1+EXP(-$F$12*(IF(ISNUMBER(AK66),AK66,0)-$F$11)))),IF($F$8="SIGMOID_DEC",MAX(Настройки!$B$14,$F$16+($F$17-$F$16)/(1+EXP($F$12*(IF(ISNUMBER(AK66),AK66,0)-$F$11)))),IF($F$8="TOP_PERCENT",IF((COUNTIF(INDEX(Данные!$A$7:$CV$106,0,MATCH($F$9,Данные!$A$6:$CV$6,0)),"&gt;"&amp;IF(ISNUMBER(AK66),AK66,0))+COUNTIFS(INDEX(Данные!$A$7:$CV$106,0,MATCH($F$9,Данные!$A$6:$CV$6,0)),IF(ISNUMBER(AK66),AK66,0),Данные!$A$7:$A$106,"&lt;"&amp;$A66)+1)/COUNT(INDEX(Данные!$A$7:$CV$106,0,MATCH($F$9,Данные!$A$6:$CV$6,0)))&lt;=$F$11,$F$14,$F$15),IF($F$8="MANUAL_MU",MAX(Настройки!$B$14,MIN(1,IF(ISNUMBER(AK66),AK66,0))),IF($F$8="COUNT_FLAG_RULE",IF(IF(ISNUMBER(AK66),AK66,0)&lt;=$F$11,$F$14,IF(IF(ISNUMBER(AK66),AK66,0)&gt;=$F$12,$F$15,IF(OR(LOWER(LEFT(BP66&amp;"",2))="да",BP66=1),$F$13,$F$15))),IF(OR(AND($F$8="YES_NO",OR(LOWER(LEFT(AK66&amp;"",2))="да",AK66=1)),AND($F$8="THRESHOLD_GE",IF(ISNUMBER(AK66),AK66,0)&gt;=$F$11),AND($F$8="THRESHOLD_GT",IF(ISNUMBER(AK66),AK66,0)&gt;$F$11),AND($F$8="THRESHOLD_LE",IF(ISNUMBER(AK66),AK66,0)&lt;=$F$11),AND($F$8="THRESHOLD_LT",IF(ISNUMBER(AK66),AK66,0)&lt;$F$11),AND($F$8="CHANGE_PCT_GE",IF(IF(ISNUMBER(BP66),BP66,0)=0,IF(ISNUMBER(AK66),AK66,0)&gt;0,(IF(ISNUMBER(AK66),AK66,0)-IF(ISNUMBER(BP66),BP66,0))/ABS(IF(ISNUMBER(BP66),BP66,0))&gt;=$F$11)),AND($F$8="CHANGE_ABS_GE",ABS(IF(ISNUMBER(AK66),AK66,0)-IF(ISNUMBER(BP66),BP66,0))&gt;=$F$11),AND($F$8="COUNT_LT",IF(ISNUMBER(AK66),AK66,0)&lt;$F$11),AND($F$8="COUNT_LE",IF(ISNUMBER(AK66),AK66,0)&lt;=$F$11),AND($F$8="AND_YES",OR(LOWER(LEFT(AK66&amp;"",2))="да",AK66=1),OR(LOWER(LEFT(BP66&amp;"",2))="да",BP66=1)),AND($F$8="OR_YES",OR(OR(LOWER(LEFT(AK66&amp;"",2))="да",AK66=1),OR(LOWER(LEFT(BP66&amp;"",2))="да",BP66=1)))),$F$14,$F$15))))))))))</f>
        <v/>
      </c>
      <c r="G66" s="19" t="str">
        <f>IF($A66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66="#FIELD",AL66="",AND(OR($G$8="CHANGE_PCT_GE",$G$8="CHANGE_ABS_GE",$G$8="COUNT_FLAG_RULE",$G$8="AND_YES",$G$8="OR_YES"),OR(BQ66="#FIELD",BQ66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66)))),IF($G$18="LOW_MU",MAX(Настройки!$B$14,$G$16),IF($G$18="NEUTRAL",Настройки!$B$15,IF($G$18="IGNORE","IGNORE",IF(OR(AL66="#FIELD",BQ66="#FIELD"),"Поле не найдено","Недостаточно данных")))),IF($G$8="SIGMOID_INC",MAX(Настройки!$B$14,$G$16+($G$17-$G$16)/(1+EXP(-$G$12*(IF(ISNUMBER(AL66),AL66,0)-$G$11)))),IF($G$8="SIGMOID_DEC",MAX(Настройки!$B$14,$G$16+($G$17-$G$16)/(1+EXP($G$12*(IF(ISNUMBER(AL66),AL66,0)-$G$11)))),IF($G$8="TOP_PERCENT",IF((COUNTIF(INDEX(Данные!$A$7:$CV$106,0,MATCH($G$9,Данные!$A$6:$CV$6,0)),"&gt;"&amp;IF(ISNUMBER(AL66),AL66,0))+COUNTIFS(INDEX(Данные!$A$7:$CV$106,0,MATCH($G$9,Данные!$A$6:$CV$6,0)),IF(ISNUMBER(AL66),AL66,0),Данные!$A$7:$A$106,"&lt;"&amp;$A66)+1)/COUNT(INDEX(Данные!$A$7:$CV$106,0,MATCH($G$9,Данные!$A$6:$CV$6,0)))&lt;=$G$11,$G$14,$G$15),IF($G$8="MANUAL_MU",MAX(Настройки!$B$14,MIN(1,IF(ISNUMBER(AL66),AL66,0))),IF($G$8="COUNT_FLAG_RULE",IF(IF(ISNUMBER(AL66),AL66,0)&lt;=$G$11,$G$14,IF(IF(ISNUMBER(AL66),AL66,0)&gt;=$G$12,$G$15,IF(OR(LOWER(LEFT(BQ66&amp;"",2))="да",BQ66=1),$G$13,$G$15))),IF(OR(AND($G$8="YES_NO",OR(LOWER(LEFT(AL66&amp;"",2))="да",AL66=1)),AND($G$8="THRESHOLD_GE",IF(ISNUMBER(AL66),AL66,0)&gt;=$G$11),AND($G$8="THRESHOLD_GT",IF(ISNUMBER(AL66),AL66,0)&gt;$G$11),AND($G$8="THRESHOLD_LE",IF(ISNUMBER(AL66),AL66,0)&lt;=$G$11),AND($G$8="THRESHOLD_LT",IF(ISNUMBER(AL66),AL66,0)&lt;$G$11),AND($G$8="CHANGE_PCT_GE",IF(IF(ISNUMBER(BQ66),BQ66,0)=0,IF(ISNUMBER(AL66),AL66,0)&gt;0,(IF(ISNUMBER(AL66),AL66,0)-IF(ISNUMBER(BQ66),BQ66,0))/ABS(IF(ISNUMBER(BQ66),BQ66,0))&gt;=$G$11)),AND($G$8="CHANGE_ABS_GE",ABS(IF(ISNUMBER(AL66),AL66,0)-IF(ISNUMBER(BQ66),BQ66,0))&gt;=$G$11),AND($G$8="COUNT_LT",IF(ISNUMBER(AL66),AL66,0)&lt;$G$11),AND($G$8="COUNT_LE",IF(ISNUMBER(AL66),AL66,0)&lt;=$G$11),AND($G$8="AND_YES",OR(LOWER(LEFT(AL66&amp;"",2))="да",AL66=1),OR(LOWER(LEFT(BQ66&amp;"",2))="да",BQ66=1)),AND($G$8="OR_YES",OR(OR(LOWER(LEFT(AL66&amp;"",2))="да",AL66=1),OR(LOWER(LEFT(BQ66&amp;"",2))="да",BQ66=1)))),$G$14,$G$15))))))))))</f>
        <v/>
      </c>
      <c r="H66" s="19" t="str">
        <f>IF($A66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66="#FIELD",AM66="",AND(OR($H$8="CHANGE_PCT_GE",$H$8="CHANGE_ABS_GE",$H$8="COUNT_FLAG_RULE",$H$8="AND_YES",$H$8="OR_YES"),OR(BR66="#FIELD",BR66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66)))),IF($H$18="LOW_MU",MAX(Настройки!$B$14,$H$16),IF($H$18="NEUTRAL",Настройки!$B$15,IF($H$18="IGNORE","IGNORE",IF(OR(AM66="#FIELD",BR66="#FIELD"),"Поле не найдено","Недостаточно данных")))),IF($H$8="SIGMOID_INC",MAX(Настройки!$B$14,$H$16+($H$17-$H$16)/(1+EXP(-$H$12*(IF(ISNUMBER(AM66),AM66,0)-$H$11)))),IF($H$8="SIGMOID_DEC",MAX(Настройки!$B$14,$H$16+($H$17-$H$16)/(1+EXP($H$12*(IF(ISNUMBER(AM66),AM66,0)-$H$11)))),IF($H$8="TOP_PERCENT",IF((COUNTIF(INDEX(Данные!$A$7:$CV$106,0,MATCH($H$9,Данные!$A$6:$CV$6,0)),"&gt;"&amp;IF(ISNUMBER(AM66),AM66,0))+COUNTIFS(INDEX(Данные!$A$7:$CV$106,0,MATCH($H$9,Данные!$A$6:$CV$6,0)),IF(ISNUMBER(AM66),AM66,0),Данные!$A$7:$A$106,"&lt;"&amp;$A66)+1)/COUNT(INDEX(Данные!$A$7:$CV$106,0,MATCH($H$9,Данные!$A$6:$CV$6,0)))&lt;=$H$11,$H$14,$H$15),IF($H$8="MANUAL_MU",MAX(Настройки!$B$14,MIN(1,IF(ISNUMBER(AM66),AM66,0))),IF($H$8="COUNT_FLAG_RULE",IF(IF(ISNUMBER(AM66),AM66,0)&lt;=$H$11,$H$14,IF(IF(ISNUMBER(AM66),AM66,0)&gt;=$H$12,$H$15,IF(OR(LOWER(LEFT(BR66&amp;"",2))="да",BR66=1),$H$13,$H$15))),IF(OR(AND($H$8="YES_NO",OR(LOWER(LEFT(AM66&amp;"",2))="да",AM66=1)),AND($H$8="THRESHOLD_GE",IF(ISNUMBER(AM66),AM66,0)&gt;=$H$11),AND($H$8="THRESHOLD_GT",IF(ISNUMBER(AM66),AM66,0)&gt;$H$11),AND($H$8="THRESHOLD_LE",IF(ISNUMBER(AM66),AM66,0)&lt;=$H$11),AND($H$8="THRESHOLD_LT",IF(ISNUMBER(AM66),AM66,0)&lt;$H$11),AND($H$8="CHANGE_PCT_GE",IF(IF(ISNUMBER(BR66),BR66,0)=0,IF(ISNUMBER(AM66),AM66,0)&gt;0,(IF(ISNUMBER(AM66),AM66,0)-IF(ISNUMBER(BR66),BR66,0))/ABS(IF(ISNUMBER(BR66),BR66,0))&gt;=$H$11)),AND($H$8="CHANGE_ABS_GE",ABS(IF(ISNUMBER(AM66),AM66,0)-IF(ISNUMBER(BR66),BR66,0))&gt;=$H$11),AND($H$8="COUNT_LT",IF(ISNUMBER(AM66),AM66,0)&lt;$H$11),AND($H$8="COUNT_LE",IF(ISNUMBER(AM66),AM66,0)&lt;=$H$11),AND($H$8="AND_YES",OR(LOWER(LEFT(AM66&amp;"",2))="да",AM66=1),OR(LOWER(LEFT(BR66&amp;"",2))="да",BR66=1)),AND($H$8="OR_YES",OR(OR(LOWER(LEFT(AM66&amp;"",2))="да",AM66=1),OR(LOWER(LEFT(BR66&amp;"",2))="да",BR66=1)))),$H$14,$H$15))))))))))</f>
        <v/>
      </c>
      <c r="I66" s="19" t="str">
        <f>IF($A66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66="#FIELD",AN66="",AND(OR($I$8="CHANGE_PCT_GE",$I$8="CHANGE_ABS_GE",$I$8="COUNT_FLAG_RULE",$I$8="AND_YES",$I$8="OR_YES"),OR(BS66="#FIELD",BS66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66)))),IF($I$18="LOW_MU",MAX(Настройки!$B$14,$I$16),IF($I$18="NEUTRAL",Настройки!$B$15,IF($I$18="IGNORE","IGNORE",IF(OR(AN66="#FIELD",BS66="#FIELD"),"Поле не найдено","Недостаточно данных")))),IF($I$8="SIGMOID_INC",MAX(Настройки!$B$14,$I$16+($I$17-$I$16)/(1+EXP(-$I$12*(IF(ISNUMBER(AN66),AN66,0)-$I$11)))),IF($I$8="SIGMOID_DEC",MAX(Настройки!$B$14,$I$16+($I$17-$I$16)/(1+EXP($I$12*(IF(ISNUMBER(AN66),AN66,0)-$I$11)))),IF($I$8="TOP_PERCENT",IF((COUNTIF(INDEX(Данные!$A$7:$CV$106,0,MATCH($I$9,Данные!$A$6:$CV$6,0)),"&gt;"&amp;IF(ISNUMBER(AN66),AN66,0))+COUNTIFS(INDEX(Данные!$A$7:$CV$106,0,MATCH($I$9,Данные!$A$6:$CV$6,0)),IF(ISNUMBER(AN66),AN66,0),Данные!$A$7:$A$106,"&lt;"&amp;$A66)+1)/COUNT(INDEX(Данные!$A$7:$CV$106,0,MATCH($I$9,Данные!$A$6:$CV$6,0)))&lt;=$I$11,$I$14,$I$15),IF($I$8="MANUAL_MU",MAX(Настройки!$B$14,MIN(1,IF(ISNUMBER(AN66),AN66,0))),IF($I$8="COUNT_FLAG_RULE",IF(IF(ISNUMBER(AN66),AN66,0)&lt;=$I$11,$I$14,IF(IF(ISNUMBER(AN66),AN66,0)&gt;=$I$12,$I$15,IF(OR(LOWER(LEFT(BS66&amp;"",2))="да",BS66=1),$I$13,$I$15))),IF(OR(AND($I$8="YES_NO",OR(LOWER(LEFT(AN66&amp;"",2))="да",AN66=1)),AND($I$8="THRESHOLD_GE",IF(ISNUMBER(AN66),AN66,0)&gt;=$I$11),AND($I$8="THRESHOLD_GT",IF(ISNUMBER(AN66),AN66,0)&gt;$I$11),AND($I$8="THRESHOLD_LE",IF(ISNUMBER(AN66),AN66,0)&lt;=$I$11),AND($I$8="THRESHOLD_LT",IF(ISNUMBER(AN66),AN66,0)&lt;$I$11),AND($I$8="CHANGE_PCT_GE",IF(IF(ISNUMBER(BS66),BS66,0)=0,IF(ISNUMBER(AN66),AN66,0)&gt;0,(IF(ISNUMBER(AN66),AN66,0)-IF(ISNUMBER(BS66),BS66,0))/ABS(IF(ISNUMBER(BS66),BS66,0))&gt;=$I$11)),AND($I$8="CHANGE_ABS_GE",ABS(IF(ISNUMBER(AN66),AN66,0)-IF(ISNUMBER(BS66),BS66,0))&gt;=$I$11),AND($I$8="COUNT_LT",IF(ISNUMBER(AN66),AN66,0)&lt;$I$11),AND($I$8="COUNT_LE",IF(ISNUMBER(AN66),AN66,0)&lt;=$I$11),AND($I$8="AND_YES",OR(LOWER(LEFT(AN66&amp;"",2))="да",AN66=1),OR(LOWER(LEFT(BS66&amp;"",2))="да",BS66=1)),AND($I$8="OR_YES",OR(OR(LOWER(LEFT(AN66&amp;"",2))="да",AN66=1),OR(LOWER(LEFT(BS66&amp;"",2))="да",BS66=1)))),$I$14,$I$15))))))))))</f>
        <v/>
      </c>
      <c r="J66" s="19" t="str">
        <f>IF($A66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66="#FIELD",AO66="",AND(OR($J$8="CHANGE_PCT_GE",$J$8="CHANGE_ABS_GE",$J$8="COUNT_FLAG_RULE",$J$8="AND_YES",$J$8="OR_YES"),OR(BT66="#FIELD",BT66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66)))),IF($J$18="LOW_MU",MAX(Настройки!$B$14,$J$16),IF($J$18="NEUTRAL",Настройки!$B$15,IF($J$18="IGNORE","IGNORE",IF(OR(AO66="#FIELD",BT66="#FIELD"),"Поле не найдено","Недостаточно данных")))),IF($J$8="SIGMOID_INC",MAX(Настройки!$B$14,$J$16+($J$17-$J$16)/(1+EXP(-$J$12*(IF(ISNUMBER(AO66),AO66,0)-$J$11)))),IF($J$8="SIGMOID_DEC",MAX(Настройки!$B$14,$J$16+($J$17-$J$16)/(1+EXP($J$12*(IF(ISNUMBER(AO66),AO66,0)-$J$11)))),IF($J$8="TOP_PERCENT",IF((COUNTIF(INDEX(Данные!$A$7:$CV$106,0,MATCH($J$9,Данные!$A$6:$CV$6,0)),"&gt;"&amp;IF(ISNUMBER(AO66),AO66,0))+COUNTIFS(INDEX(Данные!$A$7:$CV$106,0,MATCH($J$9,Данные!$A$6:$CV$6,0)),IF(ISNUMBER(AO66),AO66,0),Данные!$A$7:$A$106,"&lt;"&amp;$A66)+1)/COUNT(INDEX(Данные!$A$7:$CV$106,0,MATCH($J$9,Данные!$A$6:$CV$6,0)))&lt;=$J$11,$J$14,$J$15),IF($J$8="MANUAL_MU",MAX(Настройки!$B$14,MIN(1,IF(ISNUMBER(AO66),AO66,0))),IF($J$8="COUNT_FLAG_RULE",IF(IF(ISNUMBER(AO66),AO66,0)&lt;=$J$11,$J$14,IF(IF(ISNUMBER(AO66),AO66,0)&gt;=$J$12,$J$15,IF(OR(LOWER(LEFT(BT66&amp;"",2))="да",BT66=1),$J$13,$J$15))),IF(OR(AND($J$8="YES_NO",OR(LOWER(LEFT(AO66&amp;"",2))="да",AO66=1)),AND($J$8="THRESHOLD_GE",IF(ISNUMBER(AO66),AO66,0)&gt;=$J$11),AND($J$8="THRESHOLD_GT",IF(ISNUMBER(AO66),AO66,0)&gt;$J$11),AND($J$8="THRESHOLD_LE",IF(ISNUMBER(AO66),AO66,0)&lt;=$J$11),AND($J$8="THRESHOLD_LT",IF(ISNUMBER(AO66),AO66,0)&lt;$J$11),AND($J$8="CHANGE_PCT_GE",IF(IF(ISNUMBER(BT66),BT66,0)=0,IF(ISNUMBER(AO66),AO66,0)&gt;0,(IF(ISNUMBER(AO66),AO66,0)-IF(ISNUMBER(BT66),BT66,0))/ABS(IF(ISNUMBER(BT66),BT66,0))&gt;=$J$11)),AND($J$8="CHANGE_ABS_GE",ABS(IF(ISNUMBER(AO66),AO66,0)-IF(ISNUMBER(BT66),BT66,0))&gt;=$J$11),AND($J$8="COUNT_LT",IF(ISNUMBER(AO66),AO66,0)&lt;$J$11),AND($J$8="COUNT_LE",IF(ISNUMBER(AO66),AO66,0)&lt;=$J$11),AND($J$8="AND_YES",OR(LOWER(LEFT(AO66&amp;"",2))="да",AO66=1),OR(LOWER(LEFT(BT66&amp;"",2))="да",BT66=1)),AND($J$8="OR_YES",OR(OR(LOWER(LEFT(AO66&amp;"",2))="да",AO66=1),OR(LOWER(LEFT(BT66&amp;"",2))="да",BT66=1)))),$J$14,$J$15))))))))))</f>
        <v/>
      </c>
      <c r="K66" s="19" t="str">
        <f>IF($A66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66="#FIELD",AP66="",AND(OR($K$8="CHANGE_PCT_GE",$K$8="CHANGE_ABS_GE",$K$8="COUNT_FLAG_RULE",$K$8="AND_YES",$K$8="OR_YES"),OR(BU66="#FIELD",BU66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66)))),IF($K$18="LOW_MU",MAX(Настройки!$B$14,$K$16),IF($K$18="NEUTRAL",Настройки!$B$15,IF($K$18="IGNORE","IGNORE",IF(OR(AP66="#FIELD",BU66="#FIELD"),"Поле не найдено","Недостаточно данных")))),IF($K$8="SIGMOID_INC",MAX(Настройки!$B$14,$K$16+($K$17-$K$16)/(1+EXP(-$K$12*(IF(ISNUMBER(AP66),AP66,0)-$K$11)))),IF($K$8="SIGMOID_DEC",MAX(Настройки!$B$14,$K$16+($K$17-$K$16)/(1+EXP($K$12*(IF(ISNUMBER(AP66),AP66,0)-$K$11)))),IF($K$8="TOP_PERCENT",IF((COUNTIF(INDEX(Данные!$A$7:$CV$106,0,MATCH($K$9,Данные!$A$6:$CV$6,0)),"&gt;"&amp;IF(ISNUMBER(AP66),AP66,0))+COUNTIFS(INDEX(Данные!$A$7:$CV$106,0,MATCH($K$9,Данные!$A$6:$CV$6,0)),IF(ISNUMBER(AP66),AP66,0),Данные!$A$7:$A$106,"&lt;"&amp;$A66)+1)/COUNT(INDEX(Данные!$A$7:$CV$106,0,MATCH($K$9,Данные!$A$6:$CV$6,0)))&lt;=$K$11,$K$14,$K$15),IF($K$8="MANUAL_MU",MAX(Настройки!$B$14,MIN(1,IF(ISNUMBER(AP66),AP66,0))),IF($K$8="COUNT_FLAG_RULE",IF(IF(ISNUMBER(AP66),AP66,0)&lt;=$K$11,$K$14,IF(IF(ISNUMBER(AP66),AP66,0)&gt;=$K$12,$K$15,IF(OR(LOWER(LEFT(BU66&amp;"",2))="да",BU66=1),$K$13,$K$15))),IF(OR(AND($K$8="YES_NO",OR(LOWER(LEFT(AP66&amp;"",2))="да",AP66=1)),AND($K$8="THRESHOLD_GE",IF(ISNUMBER(AP66),AP66,0)&gt;=$K$11),AND($K$8="THRESHOLD_GT",IF(ISNUMBER(AP66),AP66,0)&gt;$K$11),AND($K$8="THRESHOLD_LE",IF(ISNUMBER(AP66),AP66,0)&lt;=$K$11),AND($K$8="THRESHOLD_LT",IF(ISNUMBER(AP66),AP66,0)&lt;$K$11),AND($K$8="CHANGE_PCT_GE",IF(IF(ISNUMBER(BU66),BU66,0)=0,IF(ISNUMBER(AP66),AP66,0)&gt;0,(IF(ISNUMBER(AP66),AP66,0)-IF(ISNUMBER(BU66),BU66,0))/ABS(IF(ISNUMBER(BU66),BU66,0))&gt;=$K$11)),AND($K$8="CHANGE_ABS_GE",ABS(IF(ISNUMBER(AP66),AP66,0)-IF(ISNUMBER(BU66),BU66,0))&gt;=$K$11),AND($K$8="COUNT_LT",IF(ISNUMBER(AP66),AP66,0)&lt;$K$11),AND($K$8="COUNT_LE",IF(ISNUMBER(AP66),AP66,0)&lt;=$K$11),AND($K$8="AND_YES",OR(LOWER(LEFT(AP66&amp;"",2))="да",AP66=1),OR(LOWER(LEFT(BU66&amp;"",2))="да",BU66=1)),AND($K$8="OR_YES",OR(OR(LOWER(LEFT(AP66&amp;"",2))="да",AP66=1),OR(LOWER(LEFT(BU66&amp;"",2))="да",BU66=1)))),$K$14,$K$15))))))))))</f>
        <v/>
      </c>
      <c r="L66" s="19" t="str">
        <f>IF($A66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66="#FIELD",AQ66="",AND(OR($L$8="CHANGE_PCT_GE",$L$8="CHANGE_ABS_GE",$L$8="COUNT_FLAG_RULE",$L$8="AND_YES",$L$8="OR_YES"),OR(BV66="#FIELD",BV66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66)))),IF($L$18="LOW_MU",MAX(Настройки!$B$14,$L$16),IF($L$18="NEUTRAL",Настройки!$B$15,IF($L$18="IGNORE","IGNORE",IF(OR(AQ66="#FIELD",BV66="#FIELD"),"Поле не найдено","Недостаточно данных")))),IF($L$8="SIGMOID_INC",MAX(Настройки!$B$14,$L$16+($L$17-$L$16)/(1+EXP(-$L$12*(IF(ISNUMBER(AQ66),AQ66,0)-$L$11)))),IF($L$8="SIGMOID_DEC",MAX(Настройки!$B$14,$L$16+($L$17-$L$16)/(1+EXP($L$12*(IF(ISNUMBER(AQ66),AQ66,0)-$L$11)))),IF($L$8="TOP_PERCENT",IF((COUNTIF(INDEX(Данные!$A$7:$CV$106,0,MATCH($L$9,Данные!$A$6:$CV$6,0)),"&gt;"&amp;IF(ISNUMBER(AQ66),AQ66,0))+COUNTIFS(INDEX(Данные!$A$7:$CV$106,0,MATCH($L$9,Данные!$A$6:$CV$6,0)),IF(ISNUMBER(AQ66),AQ66,0),Данные!$A$7:$A$106,"&lt;"&amp;$A66)+1)/COUNT(INDEX(Данные!$A$7:$CV$106,0,MATCH($L$9,Данные!$A$6:$CV$6,0)))&lt;=$L$11,$L$14,$L$15),IF($L$8="MANUAL_MU",MAX(Настройки!$B$14,MIN(1,IF(ISNUMBER(AQ66),AQ66,0))),IF($L$8="COUNT_FLAG_RULE",IF(IF(ISNUMBER(AQ66),AQ66,0)&lt;=$L$11,$L$14,IF(IF(ISNUMBER(AQ66),AQ66,0)&gt;=$L$12,$L$15,IF(OR(LOWER(LEFT(BV66&amp;"",2))="да",BV66=1),$L$13,$L$15))),IF(OR(AND($L$8="YES_NO",OR(LOWER(LEFT(AQ66&amp;"",2))="да",AQ66=1)),AND($L$8="THRESHOLD_GE",IF(ISNUMBER(AQ66),AQ66,0)&gt;=$L$11),AND($L$8="THRESHOLD_GT",IF(ISNUMBER(AQ66),AQ66,0)&gt;$L$11),AND($L$8="THRESHOLD_LE",IF(ISNUMBER(AQ66),AQ66,0)&lt;=$L$11),AND($L$8="THRESHOLD_LT",IF(ISNUMBER(AQ66),AQ66,0)&lt;$L$11),AND($L$8="CHANGE_PCT_GE",IF(IF(ISNUMBER(BV66),BV66,0)=0,IF(ISNUMBER(AQ66),AQ66,0)&gt;0,(IF(ISNUMBER(AQ66),AQ66,0)-IF(ISNUMBER(BV66),BV66,0))/ABS(IF(ISNUMBER(BV66),BV66,0))&gt;=$L$11)),AND($L$8="CHANGE_ABS_GE",ABS(IF(ISNUMBER(AQ66),AQ66,0)-IF(ISNUMBER(BV66),BV66,0))&gt;=$L$11),AND($L$8="COUNT_LT",IF(ISNUMBER(AQ66),AQ66,0)&lt;$L$11),AND($L$8="COUNT_LE",IF(ISNUMBER(AQ66),AQ66,0)&lt;=$L$11),AND($L$8="AND_YES",OR(LOWER(LEFT(AQ66&amp;"",2))="да",AQ66=1),OR(LOWER(LEFT(BV66&amp;"",2))="да",BV66=1)),AND($L$8="OR_YES",OR(OR(LOWER(LEFT(AQ66&amp;"",2))="да",AQ66=1),OR(LOWER(LEFT(BV66&amp;"",2))="да",BV66=1)))),$L$14,$L$15))))))))))</f>
        <v/>
      </c>
      <c r="M66" s="19" t="str">
        <f>IF($A66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66="#FIELD",AR66="",AND(OR($M$8="CHANGE_PCT_GE",$M$8="CHANGE_ABS_GE",$M$8="COUNT_FLAG_RULE",$M$8="AND_YES",$M$8="OR_YES"),OR(BW66="#FIELD",BW66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66)))),IF($M$18="LOW_MU",MAX(Настройки!$B$14,$M$16),IF($M$18="NEUTRAL",Настройки!$B$15,IF($M$18="IGNORE","IGNORE",IF(OR(AR66="#FIELD",BW66="#FIELD"),"Поле не найдено","Недостаточно данных")))),IF($M$8="SIGMOID_INC",MAX(Настройки!$B$14,$M$16+($M$17-$M$16)/(1+EXP(-$M$12*(IF(ISNUMBER(AR66),AR66,0)-$M$11)))),IF($M$8="SIGMOID_DEC",MAX(Настройки!$B$14,$M$16+($M$17-$M$16)/(1+EXP($M$12*(IF(ISNUMBER(AR66),AR66,0)-$M$11)))),IF($M$8="TOP_PERCENT",IF((COUNTIF(INDEX(Данные!$A$7:$CV$106,0,MATCH($M$9,Данные!$A$6:$CV$6,0)),"&gt;"&amp;IF(ISNUMBER(AR66),AR66,0))+COUNTIFS(INDEX(Данные!$A$7:$CV$106,0,MATCH($M$9,Данные!$A$6:$CV$6,0)),IF(ISNUMBER(AR66),AR66,0),Данные!$A$7:$A$106,"&lt;"&amp;$A66)+1)/COUNT(INDEX(Данные!$A$7:$CV$106,0,MATCH($M$9,Данные!$A$6:$CV$6,0)))&lt;=$M$11,$M$14,$M$15),IF($M$8="MANUAL_MU",MAX(Настройки!$B$14,MIN(1,IF(ISNUMBER(AR66),AR66,0))),IF($M$8="COUNT_FLAG_RULE",IF(IF(ISNUMBER(AR66),AR66,0)&lt;=$M$11,$M$14,IF(IF(ISNUMBER(AR66),AR66,0)&gt;=$M$12,$M$15,IF(OR(LOWER(LEFT(BW66&amp;"",2))="да",BW66=1),$M$13,$M$15))),IF(OR(AND($M$8="YES_NO",OR(LOWER(LEFT(AR66&amp;"",2))="да",AR66=1)),AND($M$8="THRESHOLD_GE",IF(ISNUMBER(AR66),AR66,0)&gt;=$M$11),AND($M$8="THRESHOLD_GT",IF(ISNUMBER(AR66),AR66,0)&gt;$M$11),AND($M$8="THRESHOLD_LE",IF(ISNUMBER(AR66),AR66,0)&lt;=$M$11),AND($M$8="THRESHOLD_LT",IF(ISNUMBER(AR66),AR66,0)&lt;$M$11),AND($M$8="CHANGE_PCT_GE",IF(IF(ISNUMBER(BW66),BW66,0)=0,IF(ISNUMBER(AR66),AR66,0)&gt;0,(IF(ISNUMBER(AR66),AR66,0)-IF(ISNUMBER(BW66),BW66,0))/ABS(IF(ISNUMBER(BW66),BW66,0))&gt;=$M$11)),AND($M$8="CHANGE_ABS_GE",ABS(IF(ISNUMBER(AR66),AR66,0)-IF(ISNUMBER(BW66),BW66,0))&gt;=$M$11),AND($M$8="COUNT_LT",IF(ISNUMBER(AR66),AR66,0)&lt;$M$11),AND($M$8="COUNT_LE",IF(ISNUMBER(AR66),AR66,0)&lt;=$M$11),AND($M$8="AND_YES",OR(LOWER(LEFT(AR66&amp;"",2))="да",AR66=1),OR(LOWER(LEFT(BW66&amp;"",2))="да",BW66=1)),AND($M$8="OR_YES",OR(OR(LOWER(LEFT(AR66&amp;"",2))="да",AR66=1),OR(LOWER(LEFT(BW66&amp;"",2))="да",BW66=1)))),$M$14,$M$15))))))))))</f>
        <v/>
      </c>
      <c r="N66" s="19" t="str">
        <f>IF($A66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66="#FIELD",AS66="",AND(OR($N$8="CHANGE_PCT_GE",$N$8="CHANGE_ABS_GE",$N$8="COUNT_FLAG_RULE",$N$8="AND_YES",$N$8="OR_YES"),OR(BX66="#FIELD",BX66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66)))),IF($N$18="LOW_MU",MAX(Настройки!$B$14,$N$16),IF($N$18="NEUTRAL",Настройки!$B$15,IF($N$18="IGNORE","IGNORE",IF(OR(AS66="#FIELD",BX66="#FIELD"),"Поле не найдено","Недостаточно данных")))),IF($N$8="SIGMOID_INC",MAX(Настройки!$B$14,$N$16+($N$17-$N$16)/(1+EXP(-$N$12*(IF(ISNUMBER(AS66),AS66,0)-$N$11)))),IF($N$8="SIGMOID_DEC",MAX(Настройки!$B$14,$N$16+($N$17-$N$16)/(1+EXP($N$12*(IF(ISNUMBER(AS66),AS66,0)-$N$11)))),IF($N$8="TOP_PERCENT",IF((COUNTIF(INDEX(Данные!$A$7:$CV$106,0,MATCH($N$9,Данные!$A$6:$CV$6,0)),"&gt;"&amp;IF(ISNUMBER(AS66),AS66,0))+COUNTIFS(INDEX(Данные!$A$7:$CV$106,0,MATCH($N$9,Данные!$A$6:$CV$6,0)),IF(ISNUMBER(AS66),AS66,0),Данные!$A$7:$A$106,"&lt;"&amp;$A66)+1)/COUNT(INDEX(Данные!$A$7:$CV$106,0,MATCH($N$9,Данные!$A$6:$CV$6,0)))&lt;=$N$11,$N$14,$N$15),IF($N$8="MANUAL_MU",MAX(Настройки!$B$14,MIN(1,IF(ISNUMBER(AS66),AS66,0))),IF($N$8="COUNT_FLAG_RULE",IF(IF(ISNUMBER(AS66),AS66,0)&lt;=$N$11,$N$14,IF(IF(ISNUMBER(AS66),AS66,0)&gt;=$N$12,$N$15,IF(OR(LOWER(LEFT(BX66&amp;"",2))="да",BX66=1),$N$13,$N$15))),IF(OR(AND($N$8="YES_NO",OR(LOWER(LEFT(AS66&amp;"",2))="да",AS66=1)),AND($N$8="THRESHOLD_GE",IF(ISNUMBER(AS66),AS66,0)&gt;=$N$11),AND($N$8="THRESHOLD_GT",IF(ISNUMBER(AS66),AS66,0)&gt;$N$11),AND($N$8="THRESHOLD_LE",IF(ISNUMBER(AS66),AS66,0)&lt;=$N$11),AND($N$8="THRESHOLD_LT",IF(ISNUMBER(AS66),AS66,0)&lt;$N$11),AND($N$8="CHANGE_PCT_GE",IF(IF(ISNUMBER(BX66),BX66,0)=0,IF(ISNUMBER(AS66),AS66,0)&gt;0,(IF(ISNUMBER(AS66),AS66,0)-IF(ISNUMBER(BX66),BX66,0))/ABS(IF(ISNUMBER(BX66),BX66,0))&gt;=$N$11)),AND($N$8="CHANGE_ABS_GE",ABS(IF(ISNUMBER(AS66),AS66,0)-IF(ISNUMBER(BX66),BX66,0))&gt;=$N$11),AND($N$8="COUNT_LT",IF(ISNUMBER(AS66),AS66,0)&lt;$N$11),AND($N$8="COUNT_LE",IF(ISNUMBER(AS66),AS66,0)&lt;=$N$11),AND($N$8="AND_YES",OR(LOWER(LEFT(AS66&amp;"",2))="да",AS66=1),OR(LOWER(LEFT(BX66&amp;"",2))="да",BX66=1)),AND($N$8="OR_YES",OR(OR(LOWER(LEFT(AS66&amp;"",2))="да",AS66=1),OR(LOWER(LEFT(BX66&amp;"",2))="да",BX66=1)))),$N$14,$N$15))))))))))</f>
        <v/>
      </c>
      <c r="O66" s="19" t="str">
        <f>IF($A66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66="#FIELD",AT66="",AND(OR($O$8="CHANGE_PCT_GE",$O$8="CHANGE_ABS_GE",$O$8="COUNT_FLAG_RULE",$O$8="AND_YES",$O$8="OR_YES"),OR(BY66="#FIELD",BY66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66)))),IF($O$18="LOW_MU",MAX(Настройки!$B$14,$O$16),IF($O$18="NEUTRAL",Настройки!$B$15,IF($O$18="IGNORE","IGNORE",IF(OR(AT66="#FIELD",BY66="#FIELD"),"Поле не найдено","Недостаточно данных")))),IF($O$8="SIGMOID_INC",MAX(Настройки!$B$14,$O$16+($O$17-$O$16)/(1+EXP(-$O$12*(IF(ISNUMBER(AT66),AT66,0)-$O$11)))),IF($O$8="SIGMOID_DEC",MAX(Настройки!$B$14,$O$16+($O$17-$O$16)/(1+EXP($O$12*(IF(ISNUMBER(AT66),AT66,0)-$O$11)))),IF($O$8="TOP_PERCENT",IF((COUNTIF(INDEX(Данные!$A$7:$CV$106,0,MATCH($O$9,Данные!$A$6:$CV$6,0)),"&gt;"&amp;IF(ISNUMBER(AT66),AT66,0))+COUNTIFS(INDEX(Данные!$A$7:$CV$106,0,MATCH($O$9,Данные!$A$6:$CV$6,0)),IF(ISNUMBER(AT66),AT66,0),Данные!$A$7:$A$106,"&lt;"&amp;$A66)+1)/COUNT(INDEX(Данные!$A$7:$CV$106,0,MATCH($O$9,Данные!$A$6:$CV$6,0)))&lt;=$O$11,$O$14,$O$15),IF($O$8="MANUAL_MU",MAX(Настройки!$B$14,MIN(1,IF(ISNUMBER(AT66),AT66,0))),IF($O$8="COUNT_FLAG_RULE",IF(IF(ISNUMBER(AT66),AT66,0)&lt;=$O$11,$O$14,IF(IF(ISNUMBER(AT66),AT66,0)&gt;=$O$12,$O$15,IF(OR(LOWER(LEFT(BY66&amp;"",2))="да",BY66=1),$O$13,$O$15))),IF(OR(AND($O$8="YES_NO",OR(LOWER(LEFT(AT66&amp;"",2))="да",AT66=1)),AND($O$8="THRESHOLD_GE",IF(ISNUMBER(AT66),AT66,0)&gt;=$O$11),AND($O$8="THRESHOLD_GT",IF(ISNUMBER(AT66),AT66,0)&gt;$O$11),AND($O$8="THRESHOLD_LE",IF(ISNUMBER(AT66),AT66,0)&lt;=$O$11),AND($O$8="THRESHOLD_LT",IF(ISNUMBER(AT66),AT66,0)&lt;$O$11),AND($O$8="CHANGE_PCT_GE",IF(IF(ISNUMBER(BY66),BY66,0)=0,IF(ISNUMBER(AT66),AT66,0)&gt;0,(IF(ISNUMBER(AT66),AT66,0)-IF(ISNUMBER(BY66),BY66,0))/ABS(IF(ISNUMBER(BY66),BY66,0))&gt;=$O$11)),AND($O$8="CHANGE_ABS_GE",ABS(IF(ISNUMBER(AT66),AT66,0)-IF(ISNUMBER(BY66),BY66,0))&gt;=$O$11),AND($O$8="COUNT_LT",IF(ISNUMBER(AT66),AT66,0)&lt;$O$11),AND($O$8="COUNT_LE",IF(ISNUMBER(AT66),AT66,0)&lt;=$O$11),AND($O$8="AND_YES",OR(LOWER(LEFT(AT66&amp;"",2))="да",AT66=1),OR(LOWER(LEFT(BY66&amp;"",2))="да",BY66=1)),AND($O$8="OR_YES",OR(OR(LOWER(LEFT(AT66&amp;"",2))="да",AT66=1),OR(LOWER(LEFT(BY66&amp;"",2))="да",BY66=1)))),$O$14,$O$15))))))))))</f>
        <v/>
      </c>
      <c r="P66" s="19" t="str">
        <f>IF($A66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66="#FIELD",AU66="",AND(OR($P$8="CHANGE_PCT_GE",$P$8="CHANGE_ABS_GE",$P$8="COUNT_FLAG_RULE",$P$8="AND_YES",$P$8="OR_YES"),OR(BZ66="#FIELD",BZ66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66)))),IF($P$18="LOW_MU",MAX(Настройки!$B$14,$P$16),IF($P$18="NEUTRAL",Настройки!$B$15,IF($P$18="IGNORE","IGNORE",IF(OR(AU66="#FIELD",BZ66="#FIELD"),"Поле не найдено","Недостаточно данных")))),IF($P$8="SIGMOID_INC",MAX(Настройки!$B$14,$P$16+($P$17-$P$16)/(1+EXP(-$P$12*(IF(ISNUMBER(AU66),AU66,0)-$P$11)))),IF($P$8="SIGMOID_DEC",MAX(Настройки!$B$14,$P$16+($P$17-$P$16)/(1+EXP($P$12*(IF(ISNUMBER(AU66),AU66,0)-$P$11)))),IF($P$8="TOP_PERCENT",IF((COUNTIF(INDEX(Данные!$A$7:$CV$106,0,MATCH($P$9,Данные!$A$6:$CV$6,0)),"&gt;"&amp;IF(ISNUMBER(AU66),AU66,0))+COUNTIFS(INDEX(Данные!$A$7:$CV$106,0,MATCH($P$9,Данные!$A$6:$CV$6,0)),IF(ISNUMBER(AU66),AU66,0),Данные!$A$7:$A$106,"&lt;"&amp;$A66)+1)/COUNT(INDEX(Данные!$A$7:$CV$106,0,MATCH($P$9,Данные!$A$6:$CV$6,0)))&lt;=$P$11,$P$14,$P$15),IF($P$8="MANUAL_MU",MAX(Настройки!$B$14,MIN(1,IF(ISNUMBER(AU66),AU66,0))),IF($P$8="COUNT_FLAG_RULE",IF(IF(ISNUMBER(AU66),AU66,0)&lt;=$P$11,$P$14,IF(IF(ISNUMBER(AU66),AU66,0)&gt;=$P$12,$P$15,IF(OR(LOWER(LEFT(BZ66&amp;"",2))="да",BZ66=1),$P$13,$P$15))),IF(OR(AND($P$8="YES_NO",OR(LOWER(LEFT(AU66&amp;"",2))="да",AU66=1)),AND($P$8="THRESHOLD_GE",IF(ISNUMBER(AU66),AU66,0)&gt;=$P$11),AND($P$8="THRESHOLD_GT",IF(ISNUMBER(AU66),AU66,0)&gt;$P$11),AND($P$8="THRESHOLD_LE",IF(ISNUMBER(AU66),AU66,0)&lt;=$P$11),AND($P$8="THRESHOLD_LT",IF(ISNUMBER(AU66),AU66,0)&lt;$P$11),AND($P$8="CHANGE_PCT_GE",IF(IF(ISNUMBER(BZ66),BZ66,0)=0,IF(ISNUMBER(AU66),AU66,0)&gt;0,(IF(ISNUMBER(AU66),AU66,0)-IF(ISNUMBER(BZ66),BZ66,0))/ABS(IF(ISNUMBER(BZ66),BZ66,0))&gt;=$P$11)),AND($P$8="CHANGE_ABS_GE",ABS(IF(ISNUMBER(AU66),AU66,0)-IF(ISNUMBER(BZ66),BZ66,0))&gt;=$P$11),AND($P$8="COUNT_LT",IF(ISNUMBER(AU66),AU66,0)&lt;$P$11),AND($P$8="COUNT_LE",IF(ISNUMBER(AU66),AU66,0)&lt;=$P$11),AND($P$8="AND_YES",OR(LOWER(LEFT(AU66&amp;"",2))="да",AU66=1),OR(LOWER(LEFT(BZ66&amp;"",2))="да",BZ66=1)),AND($P$8="OR_YES",OR(OR(LOWER(LEFT(AU66&amp;"",2))="да",AU66=1),OR(LOWER(LEFT(BZ66&amp;"",2))="да",BZ66=1)))),$P$14,$P$15))))))))))</f>
        <v/>
      </c>
      <c r="Q66" s="19" t="str">
        <f>IF($A66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66="#FIELD",AV66="",AND(OR($Q$8="CHANGE_PCT_GE",$Q$8="CHANGE_ABS_GE",$Q$8="COUNT_FLAG_RULE",$Q$8="AND_YES",$Q$8="OR_YES"),OR(CA66="#FIELD",CA66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66)))),IF($Q$18="LOW_MU",MAX(Настройки!$B$14,$Q$16),IF($Q$18="NEUTRAL",Настройки!$B$15,IF($Q$18="IGNORE","IGNORE",IF(OR(AV66="#FIELD",CA66="#FIELD"),"Поле не найдено","Недостаточно данных")))),IF($Q$8="SIGMOID_INC",MAX(Настройки!$B$14,$Q$16+($Q$17-$Q$16)/(1+EXP(-$Q$12*(IF(ISNUMBER(AV66),AV66,0)-$Q$11)))),IF($Q$8="SIGMOID_DEC",MAX(Настройки!$B$14,$Q$16+($Q$17-$Q$16)/(1+EXP($Q$12*(IF(ISNUMBER(AV66),AV66,0)-$Q$11)))),IF($Q$8="TOP_PERCENT",IF((COUNTIF(INDEX(Данные!$A$7:$CV$106,0,MATCH($Q$9,Данные!$A$6:$CV$6,0)),"&gt;"&amp;IF(ISNUMBER(AV66),AV66,0))+COUNTIFS(INDEX(Данные!$A$7:$CV$106,0,MATCH($Q$9,Данные!$A$6:$CV$6,0)),IF(ISNUMBER(AV66),AV66,0),Данные!$A$7:$A$106,"&lt;"&amp;$A66)+1)/COUNT(INDEX(Данные!$A$7:$CV$106,0,MATCH($Q$9,Данные!$A$6:$CV$6,0)))&lt;=$Q$11,$Q$14,$Q$15),IF($Q$8="MANUAL_MU",MAX(Настройки!$B$14,MIN(1,IF(ISNUMBER(AV66),AV66,0))),IF($Q$8="COUNT_FLAG_RULE",IF(IF(ISNUMBER(AV66),AV66,0)&lt;=$Q$11,$Q$14,IF(IF(ISNUMBER(AV66),AV66,0)&gt;=$Q$12,$Q$15,IF(OR(LOWER(LEFT(CA66&amp;"",2))="да",CA66=1),$Q$13,$Q$15))),IF(OR(AND($Q$8="YES_NO",OR(LOWER(LEFT(AV66&amp;"",2))="да",AV66=1)),AND($Q$8="THRESHOLD_GE",IF(ISNUMBER(AV66),AV66,0)&gt;=$Q$11),AND($Q$8="THRESHOLD_GT",IF(ISNUMBER(AV66),AV66,0)&gt;$Q$11),AND($Q$8="THRESHOLD_LE",IF(ISNUMBER(AV66),AV66,0)&lt;=$Q$11),AND($Q$8="THRESHOLD_LT",IF(ISNUMBER(AV66),AV66,0)&lt;$Q$11),AND($Q$8="CHANGE_PCT_GE",IF(IF(ISNUMBER(CA66),CA66,0)=0,IF(ISNUMBER(AV66),AV66,0)&gt;0,(IF(ISNUMBER(AV66),AV66,0)-IF(ISNUMBER(CA66),CA66,0))/ABS(IF(ISNUMBER(CA66),CA66,0))&gt;=$Q$11)),AND($Q$8="CHANGE_ABS_GE",ABS(IF(ISNUMBER(AV66),AV66,0)-IF(ISNUMBER(CA66),CA66,0))&gt;=$Q$11),AND($Q$8="COUNT_LT",IF(ISNUMBER(AV66),AV66,0)&lt;$Q$11),AND($Q$8="COUNT_LE",IF(ISNUMBER(AV66),AV66,0)&lt;=$Q$11),AND($Q$8="AND_YES",OR(LOWER(LEFT(AV66&amp;"",2))="да",AV66=1),OR(LOWER(LEFT(CA66&amp;"",2))="да",CA66=1)),AND($Q$8="OR_YES",OR(OR(LOWER(LEFT(AV66&amp;"",2))="да",AV66=1),OR(LOWER(LEFT(CA66&amp;"",2))="да",CA66=1)))),$Q$14,$Q$15))))))))))</f>
        <v/>
      </c>
      <c r="R66" s="69" t="str">
        <f>IF($A66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66="#FIELD",AW66="",AND(OR($R$8="CHANGE_PCT_GE",$R$8="CHANGE_ABS_GE",$R$8="COUNT_FLAG_RULE",$R$8="AND_YES",$R$8="OR_YES"),OR(CB66="#FIELD",CB66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66)))),IF($R$18="LOW_MU",MAX(Настройки!$B$14,$R$16),IF($R$18="NEUTRAL",Настройки!$B$15,IF($R$18="IGNORE","IGNORE",IF(OR(AW66="#FIELD",CB66="#FIELD"),"Поле не найдено","Недостаточно данных")))),IF($R$8="SIGMOID_INC",MAX(Настройки!$B$14,$R$16+($R$17-$R$16)/(1+EXP(-$R$12*(IF(ISNUMBER(AW66),AW66,0)-$R$11)))),IF($R$8="SIGMOID_DEC",MAX(Настройки!$B$14,$R$16+($R$17-$R$16)/(1+EXP($R$12*(IF(ISNUMBER(AW66),AW66,0)-$R$11)))),IF($R$8="TOP_PERCENT",IF((COUNTIF(INDEX(Данные!$A$7:$CV$106,0,MATCH($R$9,Данные!$A$6:$CV$6,0)),"&gt;"&amp;IF(ISNUMBER(AW66),AW66,0))+COUNTIFS(INDEX(Данные!$A$7:$CV$106,0,MATCH($R$9,Данные!$A$6:$CV$6,0)),IF(ISNUMBER(AW66),AW66,0),Данные!$A$7:$A$106,"&lt;"&amp;$A66)+1)/COUNT(INDEX(Данные!$A$7:$CV$106,0,MATCH($R$9,Данные!$A$6:$CV$6,0)))&lt;=$R$11,$R$14,$R$15),IF($R$8="MANUAL_MU",MAX(Настройки!$B$14,MIN(1,IF(ISNUMBER(AW66),AW66,0))),IF($R$8="COUNT_FLAG_RULE",IF(IF(ISNUMBER(AW66),AW66,0)&lt;=$R$11,$R$14,IF(IF(ISNUMBER(AW66),AW66,0)&gt;=$R$12,$R$15,IF(OR(LOWER(LEFT(CB66&amp;"",2))="да",CB66=1),$R$13,$R$15))),IF(OR(AND($R$8="YES_NO",OR(LOWER(LEFT(AW66&amp;"",2))="да",AW66=1)),AND($R$8="THRESHOLD_GE",IF(ISNUMBER(AW66),AW66,0)&gt;=$R$11),AND($R$8="THRESHOLD_GT",IF(ISNUMBER(AW66),AW66,0)&gt;$R$11),AND($R$8="THRESHOLD_LE",IF(ISNUMBER(AW66),AW66,0)&lt;=$R$11),AND($R$8="THRESHOLD_LT",IF(ISNUMBER(AW66),AW66,0)&lt;$R$11),AND($R$8="CHANGE_PCT_GE",IF(IF(ISNUMBER(CB66),CB66,0)=0,IF(ISNUMBER(AW66),AW66,0)&gt;0,(IF(ISNUMBER(AW66),AW66,0)-IF(ISNUMBER(CB66),CB66,0))/ABS(IF(ISNUMBER(CB66),CB66,0))&gt;=$R$11)),AND($R$8="CHANGE_ABS_GE",ABS(IF(ISNUMBER(AW66),AW66,0)-IF(ISNUMBER(CB66),CB66,0))&gt;=$R$11),AND($R$8="COUNT_LT",IF(ISNUMBER(AW66),AW66,0)&lt;$R$11),AND($R$8="COUNT_LE",IF(ISNUMBER(AW66),AW66,0)&lt;=$R$11),AND($R$8="AND_YES",OR(LOWER(LEFT(AW66&amp;"",2))="да",AW66=1),OR(LOWER(LEFT(CB66&amp;"",2))="да",CB66=1)),AND($R$8="OR_YES",OR(OR(LOWER(LEFT(AW66&amp;"",2))="да",AW66=1),OR(LOWER(LEFT(CB66&amp;"",2))="да",CB66=1)))),$R$14,$R$15))))))))))</f>
        <v/>
      </c>
      <c r="S66" s="70" t="str">
        <f>IF($A66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66="#FIELD",AX66="",AND(OR($S$8="CHANGE_PCT_GE",$S$8="CHANGE_ABS_GE",$S$8="COUNT_FLAG_RULE",$S$8="AND_YES",$S$8="OR_YES"),OR(CC66="#FIELD",CC66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66)))),IF($S$18="LOW_MU",MAX(Настройки!$B$14,$S$16),IF($S$18="NEUTRAL",Настройки!$B$15,IF($S$18="IGNORE","IGNORE",IF(OR(AX66="#FIELD",CC66="#FIELD"),"Поле не найдено","Недостаточно данных")))),IF($S$8="SIGMOID_INC",MAX(Настройки!$B$14,$S$16+($S$17-$S$16)/(1+EXP(-$S$12*(IF(ISNUMBER(AX66),AX66,0)-$S$11)))),IF($S$8="SIGMOID_DEC",MAX(Настройки!$B$14,$S$16+($S$17-$S$16)/(1+EXP($S$12*(IF(ISNUMBER(AX66),AX66,0)-$S$11)))),IF($S$8="TOP_PERCENT",IF((COUNTIF(INDEX(Данные!$A$7:$CV$106,0,MATCH($S$9,Данные!$A$6:$CV$6,0)),"&gt;"&amp;IF(ISNUMBER(AX66),AX66,0))+COUNTIFS(INDEX(Данные!$A$7:$CV$106,0,MATCH($S$9,Данные!$A$6:$CV$6,0)),IF(ISNUMBER(AX66),AX66,0),Данные!$A$7:$A$106,"&lt;"&amp;$A66)+1)/COUNT(INDEX(Данные!$A$7:$CV$106,0,MATCH($S$9,Данные!$A$6:$CV$6,0)))&lt;=$S$11,$S$14,$S$15),IF($S$8="MANUAL_MU",MAX(Настройки!$B$14,MIN(1,IF(ISNUMBER(AX66),AX66,0))),IF($S$8="COUNT_FLAG_RULE",IF(IF(ISNUMBER(AX66),AX66,0)&lt;=$S$11,$S$14,IF(IF(ISNUMBER(AX66),AX66,0)&gt;=$S$12,$S$15,IF(OR(LOWER(LEFT(CC66&amp;"",2))="да",CC66=1),$S$13,$S$15))),IF(OR(AND($S$8="YES_NO",OR(LOWER(LEFT(AX66&amp;"",2))="да",AX66=1)),AND($S$8="THRESHOLD_GE",IF(ISNUMBER(AX66),AX66,0)&gt;=$S$11),AND($S$8="THRESHOLD_GT",IF(ISNUMBER(AX66),AX66,0)&gt;$S$11),AND($S$8="THRESHOLD_LE",IF(ISNUMBER(AX66),AX66,0)&lt;=$S$11),AND($S$8="THRESHOLD_LT",IF(ISNUMBER(AX66),AX66,0)&lt;$S$11),AND($S$8="CHANGE_PCT_GE",IF(IF(ISNUMBER(CC66),CC66,0)=0,IF(ISNUMBER(AX66),AX66,0)&gt;0,(IF(ISNUMBER(AX66),AX66,0)-IF(ISNUMBER(CC66),CC66,0))/ABS(IF(ISNUMBER(CC66),CC66,0))&gt;=$S$11)),AND($S$8="CHANGE_ABS_GE",ABS(IF(ISNUMBER(AX66),AX66,0)-IF(ISNUMBER(CC66),CC66,0))&gt;=$S$11),AND($S$8="COUNT_LT",IF(ISNUMBER(AX66),AX66,0)&lt;$S$11),AND($S$8="COUNT_LE",IF(ISNUMBER(AX66),AX66,0)&lt;=$S$11),AND($S$8="AND_YES",OR(LOWER(LEFT(AX66&amp;"",2))="да",AX66=1),OR(LOWER(LEFT(CC66&amp;"",2))="да",CC66=1)),AND($S$8="OR_YES",OR(OR(LOWER(LEFT(AX66&amp;"",2))="да",AX66=1),OR(LOWER(LEFT(CC66&amp;"",2))="да",CC66=1)))),$S$14,$S$15))))))))))</f>
        <v/>
      </c>
      <c r="T66" s="70" t="str">
        <f>IF($A66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66="#FIELD",AY66="",AND(OR($T$8="CHANGE_PCT_GE",$T$8="CHANGE_ABS_GE",$T$8="COUNT_FLAG_RULE",$T$8="AND_YES",$T$8="OR_YES"),OR(CD66="#FIELD",CD66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66)))),IF($T$18="LOW_MU",MAX(Настройки!$B$14,$T$16),IF($T$18="NEUTRAL",Настройки!$B$15,IF($T$18="IGNORE","IGNORE",IF(OR(AY66="#FIELD",CD66="#FIELD"),"Поле не найдено","Недостаточно данных")))),IF($T$8="SIGMOID_INC",MAX(Настройки!$B$14,$T$16+($T$17-$T$16)/(1+EXP(-$T$12*(IF(ISNUMBER(AY66),AY66,0)-$T$11)))),IF($T$8="SIGMOID_DEC",MAX(Настройки!$B$14,$T$16+($T$17-$T$16)/(1+EXP($T$12*(IF(ISNUMBER(AY66),AY66,0)-$T$11)))),IF($T$8="TOP_PERCENT",IF((COUNTIF(INDEX(Данные!$A$7:$CV$106,0,MATCH($T$9,Данные!$A$6:$CV$6,0)),"&gt;"&amp;IF(ISNUMBER(AY66),AY66,0))+COUNTIFS(INDEX(Данные!$A$7:$CV$106,0,MATCH($T$9,Данные!$A$6:$CV$6,0)),IF(ISNUMBER(AY66),AY66,0),Данные!$A$7:$A$106,"&lt;"&amp;$A66)+1)/COUNT(INDEX(Данные!$A$7:$CV$106,0,MATCH($T$9,Данные!$A$6:$CV$6,0)))&lt;=$T$11,$T$14,$T$15),IF($T$8="MANUAL_MU",MAX(Настройки!$B$14,MIN(1,IF(ISNUMBER(AY66),AY66,0))),IF($T$8="COUNT_FLAG_RULE",IF(IF(ISNUMBER(AY66),AY66,0)&lt;=$T$11,$T$14,IF(IF(ISNUMBER(AY66),AY66,0)&gt;=$T$12,$T$15,IF(OR(LOWER(LEFT(CD66&amp;"",2))="да",CD66=1),$T$13,$T$15))),IF(OR(AND($T$8="YES_NO",OR(LOWER(LEFT(AY66&amp;"",2))="да",AY66=1)),AND($T$8="THRESHOLD_GE",IF(ISNUMBER(AY66),AY66,0)&gt;=$T$11),AND($T$8="THRESHOLD_GT",IF(ISNUMBER(AY66),AY66,0)&gt;$T$11),AND($T$8="THRESHOLD_LE",IF(ISNUMBER(AY66),AY66,0)&lt;=$T$11),AND($T$8="THRESHOLD_LT",IF(ISNUMBER(AY66),AY66,0)&lt;$T$11),AND($T$8="CHANGE_PCT_GE",IF(IF(ISNUMBER(CD66),CD66,0)=0,IF(ISNUMBER(AY66),AY66,0)&gt;0,(IF(ISNUMBER(AY66),AY66,0)-IF(ISNUMBER(CD66),CD66,0))/ABS(IF(ISNUMBER(CD66),CD66,0))&gt;=$T$11)),AND($T$8="CHANGE_ABS_GE",ABS(IF(ISNUMBER(AY66),AY66,0)-IF(ISNUMBER(CD66),CD66,0))&gt;=$T$11),AND($T$8="COUNT_LT",IF(ISNUMBER(AY66),AY66,0)&lt;$T$11),AND($T$8="COUNT_LE",IF(ISNUMBER(AY66),AY66,0)&lt;=$T$11),AND($T$8="AND_YES",OR(LOWER(LEFT(AY66&amp;"",2))="да",AY66=1),OR(LOWER(LEFT(CD66&amp;"",2))="да",CD66=1)),AND($T$8="OR_YES",OR(OR(LOWER(LEFT(AY66&amp;"",2))="да",AY66=1),OR(LOWER(LEFT(CD66&amp;"",2))="да",CD66=1)))),$T$14,$T$15))))))))))</f>
        <v/>
      </c>
      <c r="U66" s="70" t="str">
        <f>IF($A66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66="#FIELD",AZ66="",AND(OR($U$8="CHANGE_PCT_GE",$U$8="CHANGE_ABS_GE",$U$8="COUNT_FLAG_RULE",$U$8="AND_YES",$U$8="OR_YES"),OR(CE66="#FIELD",CE66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66)))),IF($U$18="LOW_MU",MAX(Настройки!$B$14,$U$16),IF($U$18="NEUTRAL",Настройки!$B$15,IF($U$18="IGNORE","IGNORE",IF(OR(AZ66="#FIELD",CE66="#FIELD"),"Поле не найдено","Недостаточно данных")))),IF($U$8="SIGMOID_INC",MAX(Настройки!$B$14,$U$16+($U$17-$U$16)/(1+EXP(-$U$12*(IF(ISNUMBER(AZ66),AZ66,0)-$U$11)))),IF($U$8="SIGMOID_DEC",MAX(Настройки!$B$14,$U$16+($U$17-$U$16)/(1+EXP($U$12*(IF(ISNUMBER(AZ66),AZ66,0)-$U$11)))),IF($U$8="TOP_PERCENT",IF((COUNTIF(INDEX(Данные!$A$7:$CV$106,0,MATCH($U$9,Данные!$A$6:$CV$6,0)),"&gt;"&amp;IF(ISNUMBER(AZ66),AZ66,0))+COUNTIFS(INDEX(Данные!$A$7:$CV$106,0,MATCH($U$9,Данные!$A$6:$CV$6,0)),IF(ISNUMBER(AZ66),AZ66,0),Данные!$A$7:$A$106,"&lt;"&amp;$A66)+1)/COUNT(INDEX(Данные!$A$7:$CV$106,0,MATCH($U$9,Данные!$A$6:$CV$6,0)))&lt;=$U$11,$U$14,$U$15),IF($U$8="MANUAL_MU",MAX(Настройки!$B$14,MIN(1,IF(ISNUMBER(AZ66),AZ66,0))),IF($U$8="COUNT_FLAG_RULE",IF(IF(ISNUMBER(AZ66),AZ66,0)&lt;=$U$11,$U$14,IF(IF(ISNUMBER(AZ66),AZ66,0)&gt;=$U$12,$U$15,IF(OR(LOWER(LEFT(CE66&amp;"",2))="да",CE66=1),$U$13,$U$15))),IF(OR(AND($U$8="YES_NO",OR(LOWER(LEFT(AZ66&amp;"",2))="да",AZ66=1)),AND($U$8="THRESHOLD_GE",IF(ISNUMBER(AZ66),AZ66,0)&gt;=$U$11),AND($U$8="THRESHOLD_GT",IF(ISNUMBER(AZ66),AZ66,0)&gt;$U$11),AND($U$8="THRESHOLD_LE",IF(ISNUMBER(AZ66),AZ66,0)&lt;=$U$11),AND($U$8="THRESHOLD_LT",IF(ISNUMBER(AZ66),AZ66,0)&lt;$U$11),AND($U$8="CHANGE_PCT_GE",IF(IF(ISNUMBER(CE66),CE66,0)=0,IF(ISNUMBER(AZ66),AZ66,0)&gt;0,(IF(ISNUMBER(AZ66),AZ66,0)-IF(ISNUMBER(CE66),CE66,0))/ABS(IF(ISNUMBER(CE66),CE66,0))&gt;=$U$11)),AND($U$8="CHANGE_ABS_GE",ABS(IF(ISNUMBER(AZ66),AZ66,0)-IF(ISNUMBER(CE66),CE66,0))&gt;=$U$11),AND($U$8="COUNT_LT",IF(ISNUMBER(AZ66),AZ66,0)&lt;$U$11),AND($U$8="COUNT_LE",IF(ISNUMBER(AZ66),AZ66,0)&lt;=$U$11),AND($U$8="AND_YES",OR(LOWER(LEFT(AZ66&amp;"",2))="да",AZ66=1),OR(LOWER(LEFT(CE66&amp;"",2))="да",CE66=1)),AND($U$8="OR_YES",OR(OR(LOWER(LEFT(AZ66&amp;"",2))="да",AZ66=1),OR(LOWER(LEFT(CE66&amp;"",2))="да",CE66=1)))),$U$14,$U$15))))))))))</f>
        <v/>
      </c>
      <c r="V66" s="70" t="str">
        <f>IF($A66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66="#FIELD",BA66="",AND(OR($V$8="CHANGE_PCT_GE",$V$8="CHANGE_ABS_GE",$V$8="COUNT_FLAG_RULE",$V$8="AND_YES",$V$8="OR_YES"),OR(CF66="#FIELD",CF66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66)))),IF($V$18="LOW_MU",MAX(Настройки!$B$14,$V$16),IF($V$18="NEUTRAL",Настройки!$B$15,IF($V$18="IGNORE","IGNORE",IF(OR(BA66="#FIELD",CF66="#FIELD"),"Поле не найдено","Недостаточно данных")))),IF($V$8="SIGMOID_INC",MAX(Настройки!$B$14,$V$16+($V$17-$V$16)/(1+EXP(-$V$12*(IF(ISNUMBER(BA66),BA66,0)-$V$11)))),IF($V$8="SIGMOID_DEC",MAX(Настройки!$B$14,$V$16+($V$17-$V$16)/(1+EXP($V$12*(IF(ISNUMBER(BA66),BA66,0)-$V$11)))),IF($V$8="TOP_PERCENT",IF((COUNTIF(INDEX(Данные!$A$7:$CV$106,0,MATCH($V$9,Данные!$A$6:$CV$6,0)),"&gt;"&amp;IF(ISNUMBER(BA66),BA66,0))+COUNTIFS(INDEX(Данные!$A$7:$CV$106,0,MATCH($V$9,Данные!$A$6:$CV$6,0)),IF(ISNUMBER(BA66),BA66,0),Данные!$A$7:$A$106,"&lt;"&amp;$A66)+1)/COUNT(INDEX(Данные!$A$7:$CV$106,0,MATCH($V$9,Данные!$A$6:$CV$6,0)))&lt;=$V$11,$V$14,$V$15),IF($V$8="MANUAL_MU",MAX(Настройки!$B$14,MIN(1,IF(ISNUMBER(BA66),BA66,0))),IF($V$8="COUNT_FLAG_RULE",IF(IF(ISNUMBER(BA66),BA66,0)&lt;=$V$11,$V$14,IF(IF(ISNUMBER(BA66),BA66,0)&gt;=$V$12,$V$15,IF(OR(LOWER(LEFT(CF66&amp;"",2))="да",CF66=1),$V$13,$V$15))),IF(OR(AND($V$8="YES_NO",OR(LOWER(LEFT(BA66&amp;"",2))="да",BA66=1)),AND($V$8="THRESHOLD_GE",IF(ISNUMBER(BA66),BA66,0)&gt;=$V$11),AND($V$8="THRESHOLD_GT",IF(ISNUMBER(BA66),BA66,0)&gt;$V$11),AND($V$8="THRESHOLD_LE",IF(ISNUMBER(BA66),BA66,0)&lt;=$V$11),AND($V$8="THRESHOLD_LT",IF(ISNUMBER(BA66),BA66,0)&lt;$V$11),AND($V$8="CHANGE_PCT_GE",IF(IF(ISNUMBER(CF66),CF66,0)=0,IF(ISNUMBER(BA66),BA66,0)&gt;0,(IF(ISNUMBER(BA66),BA66,0)-IF(ISNUMBER(CF66),CF66,0))/ABS(IF(ISNUMBER(CF66),CF66,0))&gt;=$V$11)),AND($V$8="CHANGE_ABS_GE",ABS(IF(ISNUMBER(BA66),BA66,0)-IF(ISNUMBER(CF66),CF66,0))&gt;=$V$11),AND($V$8="COUNT_LT",IF(ISNUMBER(BA66),BA66,0)&lt;$V$11),AND($V$8="COUNT_LE",IF(ISNUMBER(BA66),BA66,0)&lt;=$V$11),AND($V$8="AND_YES",OR(LOWER(LEFT(BA66&amp;"",2))="да",BA66=1),OR(LOWER(LEFT(CF66&amp;"",2))="да",CF66=1)),AND($V$8="OR_YES",OR(OR(LOWER(LEFT(BA66&amp;"",2))="да",BA66=1),OR(LOWER(LEFT(CF66&amp;"",2))="да",CF66=1)))),$V$14,$V$15))))))))))</f>
        <v/>
      </c>
      <c r="W66" s="70" t="str">
        <f>IF($A66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66="#FIELD",BB66="",AND(OR($W$8="CHANGE_PCT_GE",$W$8="CHANGE_ABS_GE",$W$8="COUNT_FLAG_RULE",$W$8="AND_YES",$W$8="OR_YES"),OR(CG66="#FIELD",CG66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66)))),IF($W$18="LOW_MU",MAX(Настройки!$B$14,$W$16),IF($W$18="NEUTRAL",Настройки!$B$15,IF($W$18="IGNORE","IGNORE",IF(OR(BB66="#FIELD",CG66="#FIELD"),"Поле не найдено","Недостаточно данных")))),IF($W$8="SIGMOID_INC",MAX(Настройки!$B$14,$W$16+($W$17-$W$16)/(1+EXP(-$W$12*(IF(ISNUMBER(BB66),BB66,0)-$W$11)))),IF($W$8="SIGMOID_DEC",MAX(Настройки!$B$14,$W$16+($W$17-$W$16)/(1+EXP($W$12*(IF(ISNUMBER(BB66),BB66,0)-$W$11)))),IF($W$8="TOP_PERCENT",IF((COUNTIF(INDEX(Данные!$A$7:$CV$106,0,MATCH($W$9,Данные!$A$6:$CV$6,0)),"&gt;"&amp;IF(ISNUMBER(BB66),BB66,0))+COUNTIFS(INDEX(Данные!$A$7:$CV$106,0,MATCH($W$9,Данные!$A$6:$CV$6,0)),IF(ISNUMBER(BB66),BB66,0),Данные!$A$7:$A$106,"&lt;"&amp;$A66)+1)/COUNT(INDEX(Данные!$A$7:$CV$106,0,MATCH($W$9,Данные!$A$6:$CV$6,0)))&lt;=$W$11,$W$14,$W$15),IF($W$8="MANUAL_MU",MAX(Настройки!$B$14,MIN(1,IF(ISNUMBER(BB66),BB66,0))),IF($W$8="COUNT_FLAG_RULE",IF(IF(ISNUMBER(BB66),BB66,0)&lt;=$W$11,$W$14,IF(IF(ISNUMBER(BB66),BB66,0)&gt;=$W$12,$W$15,IF(OR(LOWER(LEFT(CG66&amp;"",2))="да",CG66=1),$W$13,$W$15))),IF(OR(AND($W$8="YES_NO",OR(LOWER(LEFT(BB66&amp;"",2))="да",BB66=1)),AND($W$8="THRESHOLD_GE",IF(ISNUMBER(BB66),BB66,0)&gt;=$W$11),AND($W$8="THRESHOLD_GT",IF(ISNUMBER(BB66),BB66,0)&gt;$W$11),AND($W$8="THRESHOLD_LE",IF(ISNUMBER(BB66),BB66,0)&lt;=$W$11),AND($W$8="THRESHOLD_LT",IF(ISNUMBER(BB66),BB66,0)&lt;$W$11),AND($W$8="CHANGE_PCT_GE",IF(IF(ISNUMBER(CG66),CG66,0)=0,IF(ISNUMBER(BB66),BB66,0)&gt;0,(IF(ISNUMBER(BB66),BB66,0)-IF(ISNUMBER(CG66),CG66,0))/ABS(IF(ISNUMBER(CG66),CG66,0))&gt;=$W$11)),AND($W$8="CHANGE_ABS_GE",ABS(IF(ISNUMBER(BB66),BB66,0)-IF(ISNUMBER(CG66),CG66,0))&gt;=$W$11),AND($W$8="COUNT_LT",IF(ISNUMBER(BB66),BB66,0)&lt;$W$11),AND($W$8="COUNT_LE",IF(ISNUMBER(BB66),BB66,0)&lt;=$W$11),AND($W$8="AND_YES",OR(LOWER(LEFT(BB66&amp;"",2))="да",BB66=1),OR(LOWER(LEFT(CG66&amp;"",2))="да",CG66=1)),AND($W$8="OR_YES",OR(OR(LOWER(LEFT(BB66&amp;"",2))="да",BB66=1),OR(LOWER(LEFT(CG66&amp;"",2))="да",CG66=1)))),$W$14,$W$15))))))))))</f>
        <v/>
      </c>
      <c r="X66" s="70" t="str">
        <f>IF($A66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66="#FIELD",BC66="",AND(OR($X$8="CHANGE_PCT_GE",$X$8="CHANGE_ABS_GE",$X$8="COUNT_FLAG_RULE",$X$8="AND_YES",$X$8="OR_YES"),OR(CH66="#FIELD",CH66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66)))),IF($X$18="LOW_MU",MAX(Настройки!$B$14,$X$16),IF($X$18="NEUTRAL",Настройки!$B$15,IF($X$18="IGNORE","IGNORE",IF(OR(BC66="#FIELD",CH66="#FIELD"),"Поле не найдено","Недостаточно данных")))),IF($X$8="SIGMOID_INC",MAX(Настройки!$B$14,$X$16+($X$17-$X$16)/(1+EXP(-$X$12*(IF(ISNUMBER(BC66),BC66,0)-$X$11)))),IF($X$8="SIGMOID_DEC",MAX(Настройки!$B$14,$X$16+($X$17-$X$16)/(1+EXP($X$12*(IF(ISNUMBER(BC66),BC66,0)-$X$11)))),IF($X$8="TOP_PERCENT",IF((COUNTIF(INDEX(Данные!$A$7:$CV$106,0,MATCH($X$9,Данные!$A$6:$CV$6,0)),"&gt;"&amp;IF(ISNUMBER(BC66),BC66,0))+COUNTIFS(INDEX(Данные!$A$7:$CV$106,0,MATCH($X$9,Данные!$A$6:$CV$6,0)),IF(ISNUMBER(BC66),BC66,0),Данные!$A$7:$A$106,"&lt;"&amp;$A66)+1)/COUNT(INDEX(Данные!$A$7:$CV$106,0,MATCH($X$9,Данные!$A$6:$CV$6,0)))&lt;=$X$11,$X$14,$X$15),IF($X$8="MANUAL_MU",MAX(Настройки!$B$14,MIN(1,IF(ISNUMBER(BC66),BC66,0))),IF($X$8="COUNT_FLAG_RULE",IF(IF(ISNUMBER(BC66),BC66,0)&lt;=$X$11,$X$14,IF(IF(ISNUMBER(BC66),BC66,0)&gt;=$X$12,$X$15,IF(OR(LOWER(LEFT(CH66&amp;"",2))="да",CH66=1),$X$13,$X$15))),IF(OR(AND($X$8="YES_NO",OR(LOWER(LEFT(BC66&amp;"",2))="да",BC66=1)),AND($X$8="THRESHOLD_GE",IF(ISNUMBER(BC66),BC66,0)&gt;=$X$11),AND($X$8="THRESHOLD_GT",IF(ISNUMBER(BC66),BC66,0)&gt;$X$11),AND($X$8="THRESHOLD_LE",IF(ISNUMBER(BC66),BC66,0)&lt;=$X$11),AND($X$8="THRESHOLD_LT",IF(ISNUMBER(BC66),BC66,0)&lt;$X$11),AND($X$8="CHANGE_PCT_GE",IF(IF(ISNUMBER(CH66),CH66,0)=0,IF(ISNUMBER(BC66),BC66,0)&gt;0,(IF(ISNUMBER(BC66),BC66,0)-IF(ISNUMBER(CH66),CH66,0))/ABS(IF(ISNUMBER(CH66),CH66,0))&gt;=$X$11)),AND($X$8="CHANGE_ABS_GE",ABS(IF(ISNUMBER(BC66),BC66,0)-IF(ISNUMBER(CH66),CH66,0))&gt;=$X$11),AND($X$8="COUNT_LT",IF(ISNUMBER(BC66),BC66,0)&lt;$X$11),AND($X$8="COUNT_LE",IF(ISNUMBER(BC66),BC66,0)&lt;=$X$11),AND($X$8="AND_YES",OR(LOWER(LEFT(BC66&amp;"",2))="да",BC66=1),OR(LOWER(LEFT(CH66&amp;"",2))="да",CH66=1)),AND($X$8="OR_YES",OR(OR(LOWER(LEFT(BC66&amp;"",2))="да",BC66=1),OR(LOWER(LEFT(CH66&amp;"",2))="да",CH66=1)))),$X$14,$X$15))))))))))</f>
        <v/>
      </c>
      <c r="Y66" s="70" t="str">
        <f>IF($A66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66="#FIELD",BD66="",AND(OR($Y$8="CHANGE_PCT_GE",$Y$8="CHANGE_ABS_GE",$Y$8="COUNT_FLAG_RULE",$Y$8="AND_YES",$Y$8="OR_YES"),OR(CI66="#FIELD",CI66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66)))),IF($Y$18="LOW_MU",MAX(Настройки!$B$14,$Y$16),IF($Y$18="NEUTRAL",Настройки!$B$15,IF($Y$18="IGNORE","IGNORE",IF(OR(BD66="#FIELD",CI66="#FIELD"),"Поле не найдено","Недостаточно данных")))),IF($Y$8="SIGMOID_INC",MAX(Настройки!$B$14,$Y$16+($Y$17-$Y$16)/(1+EXP(-$Y$12*(IF(ISNUMBER(BD66),BD66,0)-$Y$11)))),IF($Y$8="SIGMOID_DEC",MAX(Настройки!$B$14,$Y$16+($Y$17-$Y$16)/(1+EXP($Y$12*(IF(ISNUMBER(BD66),BD66,0)-$Y$11)))),IF($Y$8="TOP_PERCENT",IF((COUNTIF(INDEX(Данные!$A$7:$CV$106,0,MATCH($Y$9,Данные!$A$6:$CV$6,0)),"&gt;"&amp;IF(ISNUMBER(BD66),BD66,0))+COUNTIFS(INDEX(Данные!$A$7:$CV$106,0,MATCH($Y$9,Данные!$A$6:$CV$6,0)),IF(ISNUMBER(BD66),BD66,0),Данные!$A$7:$A$106,"&lt;"&amp;$A66)+1)/COUNT(INDEX(Данные!$A$7:$CV$106,0,MATCH($Y$9,Данные!$A$6:$CV$6,0)))&lt;=$Y$11,$Y$14,$Y$15),IF($Y$8="MANUAL_MU",MAX(Настройки!$B$14,MIN(1,IF(ISNUMBER(BD66),BD66,0))),IF($Y$8="COUNT_FLAG_RULE",IF(IF(ISNUMBER(BD66),BD66,0)&lt;=$Y$11,$Y$14,IF(IF(ISNUMBER(BD66),BD66,0)&gt;=$Y$12,$Y$15,IF(OR(LOWER(LEFT(CI66&amp;"",2))="да",CI66=1),$Y$13,$Y$15))),IF(OR(AND($Y$8="YES_NO",OR(LOWER(LEFT(BD66&amp;"",2))="да",BD66=1)),AND($Y$8="THRESHOLD_GE",IF(ISNUMBER(BD66),BD66,0)&gt;=$Y$11),AND($Y$8="THRESHOLD_GT",IF(ISNUMBER(BD66),BD66,0)&gt;$Y$11),AND($Y$8="THRESHOLD_LE",IF(ISNUMBER(BD66),BD66,0)&lt;=$Y$11),AND($Y$8="THRESHOLD_LT",IF(ISNUMBER(BD66),BD66,0)&lt;$Y$11),AND($Y$8="CHANGE_PCT_GE",IF(IF(ISNUMBER(CI66),CI66,0)=0,IF(ISNUMBER(BD66),BD66,0)&gt;0,(IF(ISNUMBER(BD66),BD66,0)-IF(ISNUMBER(CI66),CI66,0))/ABS(IF(ISNUMBER(CI66),CI66,0))&gt;=$Y$11)),AND($Y$8="CHANGE_ABS_GE",ABS(IF(ISNUMBER(BD66),BD66,0)-IF(ISNUMBER(CI66),CI66,0))&gt;=$Y$11),AND($Y$8="COUNT_LT",IF(ISNUMBER(BD66),BD66,0)&lt;$Y$11),AND($Y$8="COUNT_LE",IF(ISNUMBER(BD66),BD66,0)&lt;=$Y$11),AND($Y$8="AND_YES",OR(LOWER(LEFT(BD66&amp;"",2))="да",BD66=1),OR(LOWER(LEFT(CI66&amp;"",2))="да",CI66=1)),AND($Y$8="OR_YES",OR(OR(LOWER(LEFT(BD66&amp;"",2))="да",BD66=1),OR(LOWER(LEFT(CI66&amp;"",2))="да",CI66=1)))),$Y$14,$Y$15))))))))))</f>
        <v/>
      </c>
      <c r="Z66" s="70" t="str">
        <f>IF($A66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66="#FIELD",BE66="",AND(OR($Z$8="CHANGE_PCT_GE",$Z$8="CHANGE_ABS_GE",$Z$8="COUNT_FLAG_RULE",$Z$8="AND_YES",$Z$8="OR_YES"),OR(CJ66="#FIELD",CJ66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66)))),IF($Z$18="LOW_MU",MAX(Настройки!$B$14,$Z$16),IF($Z$18="NEUTRAL",Настройки!$B$15,IF($Z$18="IGNORE","IGNORE",IF(OR(BE66="#FIELD",CJ66="#FIELD"),"Поле не найдено","Недостаточно данных")))),IF($Z$8="SIGMOID_INC",MAX(Настройки!$B$14,$Z$16+($Z$17-$Z$16)/(1+EXP(-$Z$12*(IF(ISNUMBER(BE66),BE66,0)-$Z$11)))),IF($Z$8="SIGMOID_DEC",MAX(Настройки!$B$14,$Z$16+($Z$17-$Z$16)/(1+EXP($Z$12*(IF(ISNUMBER(BE66),BE66,0)-$Z$11)))),IF($Z$8="TOP_PERCENT",IF((COUNTIF(INDEX(Данные!$A$7:$CV$106,0,MATCH($Z$9,Данные!$A$6:$CV$6,0)),"&gt;"&amp;IF(ISNUMBER(BE66),BE66,0))+COUNTIFS(INDEX(Данные!$A$7:$CV$106,0,MATCH($Z$9,Данные!$A$6:$CV$6,0)),IF(ISNUMBER(BE66),BE66,0),Данные!$A$7:$A$106,"&lt;"&amp;$A66)+1)/COUNT(INDEX(Данные!$A$7:$CV$106,0,MATCH($Z$9,Данные!$A$6:$CV$6,0)))&lt;=$Z$11,$Z$14,$Z$15),IF($Z$8="MANUAL_MU",MAX(Настройки!$B$14,MIN(1,IF(ISNUMBER(BE66),BE66,0))),IF($Z$8="COUNT_FLAG_RULE",IF(IF(ISNUMBER(BE66),BE66,0)&lt;=$Z$11,$Z$14,IF(IF(ISNUMBER(BE66),BE66,0)&gt;=$Z$12,$Z$15,IF(OR(LOWER(LEFT(CJ66&amp;"",2))="да",CJ66=1),$Z$13,$Z$15))),IF(OR(AND($Z$8="YES_NO",OR(LOWER(LEFT(BE66&amp;"",2))="да",BE66=1)),AND($Z$8="THRESHOLD_GE",IF(ISNUMBER(BE66),BE66,0)&gt;=$Z$11),AND($Z$8="THRESHOLD_GT",IF(ISNUMBER(BE66),BE66,0)&gt;$Z$11),AND($Z$8="THRESHOLD_LE",IF(ISNUMBER(BE66),BE66,0)&lt;=$Z$11),AND($Z$8="THRESHOLD_LT",IF(ISNUMBER(BE66),BE66,0)&lt;$Z$11),AND($Z$8="CHANGE_PCT_GE",IF(IF(ISNUMBER(CJ66),CJ66,0)=0,IF(ISNUMBER(BE66),BE66,0)&gt;0,(IF(ISNUMBER(BE66),BE66,0)-IF(ISNUMBER(CJ66),CJ66,0))/ABS(IF(ISNUMBER(CJ66),CJ66,0))&gt;=$Z$11)),AND($Z$8="CHANGE_ABS_GE",ABS(IF(ISNUMBER(BE66),BE66,0)-IF(ISNUMBER(CJ66),CJ66,0))&gt;=$Z$11),AND($Z$8="COUNT_LT",IF(ISNUMBER(BE66),BE66,0)&lt;$Z$11),AND($Z$8="COUNT_LE",IF(ISNUMBER(BE66),BE66,0)&lt;=$Z$11),AND($Z$8="AND_YES",OR(LOWER(LEFT(BE66&amp;"",2))="да",BE66=1),OR(LOWER(LEFT(CJ66&amp;"",2))="да",CJ66=1)),AND($Z$8="OR_YES",OR(OR(LOWER(LEFT(BE66&amp;"",2))="да",BE66=1),OR(LOWER(LEFT(CJ66&amp;"",2))="да",CJ66=1)))),$Z$14,$Z$15))))))))))</f>
        <v/>
      </c>
      <c r="AA66" s="70" t="str">
        <f>IF($A66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66="#FIELD",BF66="",AND(OR($AA$8="CHANGE_PCT_GE",$AA$8="CHANGE_ABS_GE",$AA$8="COUNT_FLAG_RULE",$AA$8="AND_YES",$AA$8="OR_YES"),OR(CK66="#FIELD",CK66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66)))),IF($AA$18="LOW_MU",MAX(Настройки!$B$14,$AA$16),IF($AA$18="NEUTRAL",Настройки!$B$15,IF($AA$18="IGNORE","IGNORE",IF(OR(BF66="#FIELD",CK66="#FIELD"),"Поле не найдено","Недостаточно данных")))),IF($AA$8="SIGMOID_INC",MAX(Настройки!$B$14,$AA$16+($AA$17-$AA$16)/(1+EXP(-$AA$12*(IF(ISNUMBER(BF66),BF66,0)-$AA$11)))),IF($AA$8="SIGMOID_DEC",MAX(Настройки!$B$14,$AA$16+($AA$17-$AA$16)/(1+EXP($AA$12*(IF(ISNUMBER(BF66),BF66,0)-$AA$11)))),IF($AA$8="TOP_PERCENT",IF((COUNTIF(INDEX(Данные!$A$7:$CV$106,0,MATCH($AA$9,Данные!$A$6:$CV$6,0)),"&gt;"&amp;IF(ISNUMBER(BF66),BF66,0))+COUNTIFS(INDEX(Данные!$A$7:$CV$106,0,MATCH($AA$9,Данные!$A$6:$CV$6,0)),IF(ISNUMBER(BF66),BF66,0),Данные!$A$7:$A$106,"&lt;"&amp;$A66)+1)/COUNT(INDEX(Данные!$A$7:$CV$106,0,MATCH($AA$9,Данные!$A$6:$CV$6,0)))&lt;=$AA$11,$AA$14,$AA$15),IF($AA$8="MANUAL_MU",MAX(Настройки!$B$14,MIN(1,IF(ISNUMBER(BF66),BF66,0))),IF($AA$8="COUNT_FLAG_RULE",IF(IF(ISNUMBER(BF66),BF66,0)&lt;=$AA$11,$AA$14,IF(IF(ISNUMBER(BF66),BF66,0)&gt;=$AA$12,$AA$15,IF(OR(LOWER(LEFT(CK66&amp;"",2))="да",CK66=1),$AA$13,$AA$15))),IF(OR(AND($AA$8="YES_NO",OR(LOWER(LEFT(BF66&amp;"",2))="да",BF66=1)),AND($AA$8="THRESHOLD_GE",IF(ISNUMBER(BF66),BF66,0)&gt;=$AA$11),AND($AA$8="THRESHOLD_GT",IF(ISNUMBER(BF66),BF66,0)&gt;$AA$11),AND($AA$8="THRESHOLD_LE",IF(ISNUMBER(BF66),BF66,0)&lt;=$AA$11),AND($AA$8="THRESHOLD_LT",IF(ISNUMBER(BF66),BF66,0)&lt;$AA$11),AND($AA$8="CHANGE_PCT_GE",IF(IF(ISNUMBER(CK66),CK66,0)=0,IF(ISNUMBER(BF66),BF66,0)&gt;0,(IF(ISNUMBER(BF66),BF66,0)-IF(ISNUMBER(CK66),CK66,0))/ABS(IF(ISNUMBER(CK66),CK66,0))&gt;=$AA$11)),AND($AA$8="CHANGE_ABS_GE",ABS(IF(ISNUMBER(BF66),BF66,0)-IF(ISNUMBER(CK66),CK66,0))&gt;=$AA$11),AND($AA$8="COUNT_LT",IF(ISNUMBER(BF66),BF66,0)&lt;$AA$11),AND($AA$8="COUNT_LE",IF(ISNUMBER(BF66),BF66,0)&lt;=$AA$11),AND($AA$8="AND_YES",OR(LOWER(LEFT(BF66&amp;"",2))="да",BF66=1),OR(LOWER(LEFT(CK66&amp;"",2))="да",CK66=1)),AND($AA$8="OR_YES",OR(OR(LOWER(LEFT(BF66&amp;"",2))="да",BF66=1),OR(LOWER(LEFT(CK66&amp;"",2))="да",CK66=1)))),$AA$14,$AA$15))))))))))</f>
        <v/>
      </c>
      <c r="AB66" s="70" t="str">
        <f>IF($A66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66="#FIELD",BG66="",AND(OR($AB$8="CHANGE_PCT_GE",$AB$8="CHANGE_ABS_GE",$AB$8="COUNT_FLAG_RULE",$AB$8="AND_YES",$AB$8="OR_YES"),OR(CL66="#FIELD",CL66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66)))),IF($AB$18="LOW_MU",MAX(Настройки!$B$14,$AB$16),IF($AB$18="NEUTRAL",Настройки!$B$15,IF($AB$18="IGNORE","IGNORE",IF(OR(BG66="#FIELD",CL66="#FIELD"),"Поле не найдено","Недостаточно данных")))),IF($AB$8="SIGMOID_INC",MAX(Настройки!$B$14,$AB$16+($AB$17-$AB$16)/(1+EXP(-$AB$12*(IF(ISNUMBER(BG66),BG66,0)-$AB$11)))),IF($AB$8="SIGMOID_DEC",MAX(Настройки!$B$14,$AB$16+($AB$17-$AB$16)/(1+EXP($AB$12*(IF(ISNUMBER(BG66),BG66,0)-$AB$11)))),IF($AB$8="TOP_PERCENT",IF((COUNTIF(INDEX(Данные!$A$7:$CV$106,0,MATCH($AB$9,Данные!$A$6:$CV$6,0)),"&gt;"&amp;IF(ISNUMBER(BG66),BG66,0))+COUNTIFS(INDEX(Данные!$A$7:$CV$106,0,MATCH($AB$9,Данные!$A$6:$CV$6,0)),IF(ISNUMBER(BG66),BG66,0),Данные!$A$7:$A$106,"&lt;"&amp;$A66)+1)/COUNT(INDEX(Данные!$A$7:$CV$106,0,MATCH($AB$9,Данные!$A$6:$CV$6,0)))&lt;=$AB$11,$AB$14,$AB$15),IF($AB$8="MANUAL_MU",MAX(Настройки!$B$14,MIN(1,IF(ISNUMBER(BG66),BG66,0))),IF($AB$8="COUNT_FLAG_RULE",IF(IF(ISNUMBER(BG66),BG66,0)&lt;=$AB$11,$AB$14,IF(IF(ISNUMBER(BG66),BG66,0)&gt;=$AB$12,$AB$15,IF(OR(LOWER(LEFT(CL66&amp;"",2))="да",CL66=1),$AB$13,$AB$15))),IF(OR(AND($AB$8="YES_NO",OR(LOWER(LEFT(BG66&amp;"",2))="да",BG66=1)),AND($AB$8="THRESHOLD_GE",IF(ISNUMBER(BG66),BG66,0)&gt;=$AB$11),AND($AB$8="THRESHOLD_GT",IF(ISNUMBER(BG66),BG66,0)&gt;$AB$11),AND($AB$8="THRESHOLD_LE",IF(ISNUMBER(BG66),BG66,0)&lt;=$AB$11),AND($AB$8="THRESHOLD_LT",IF(ISNUMBER(BG66),BG66,0)&lt;$AB$11),AND($AB$8="CHANGE_PCT_GE",IF(IF(ISNUMBER(CL66),CL66,0)=0,IF(ISNUMBER(BG66),BG66,0)&gt;0,(IF(ISNUMBER(BG66),BG66,0)-IF(ISNUMBER(CL66),CL66,0))/ABS(IF(ISNUMBER(CL66),CL66,0))&gt;=$AB$11)),AND($AB$8="CHANGE_ABS_GE",ABS(IF(ISNUMBER(BG66),BG66,0)-IF(ISNUMBER(CL66),CL66,0))&gt;=$AB$11),AND($AB$8="COUNT_LT",IF(ISNUMBER(BG66),BG66,0)&lt;$AB$11),AND($AB$8="COUNT_LE",IF(ISNUMBER(BG66),BG66,0)&lt;=$AB$11),AND($AB$8="AND_YES",OR(LOWER(LEFT(BG66&amp;"",2))="да",BG66=1),OR(LOWER(LEFT(CL66&amp;"",2))="да",CL66=1)),AND($AB$8="OR_YES",OR(OR(LOWER(LEFT(BG66&amp;"",2))="да",BG66=1),OR(LOWER(LEFT(CL66&amp;"",2))="да",CL66=1)))),$AB$14,$AB$15))))))))))</f>
        <v/>
      </c>
      <c r="AC66" s="70" t="str">
        <f>IF($A66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66="#FIELD",BH66="",AND(OR($AC$8="CHANGE_PCT_GE",$AC$8="CHANGE_ABS_GE",$AC$8="COUNT_FLAG_RULE",$AC$8="AND_YES",$AC$8="OR_YES"),OR(CM66="#FIELD",CM66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66)))),IF($AC$18="LOW_MU",MAX(Настройки!$B$14,$AC$16),IF($AC$18="NEUTRAL",Настройки!$B$15,IF($AC$18="IGNORE","IGNORE",IF(OR(BH66="#FIELD",CM66="#FIELD"),"Поле не найдено","Недостаточно данных")))),IF($AC$8="SIGMOID_INC",MAX(Настройки!$B$14,$AC$16+($AC$17-$AC$16)/(1+EXP(-$AC$12*(IF(ISNUMBER(BH66),BH66,0)-$AC$11)))),IF($AC$8="SIGMOID_DEC",MAX(Настройки!$B$14,$AC$16+($AC$17-$AC$16)/(1+EXP($AC$12*(IF(ISNUMBER(BH66),BH66,0)-$AC$11)))),IF($AC$8="TOP_PERCENT",IF((COUNTIF(INDEX(Данные!$A$7:$CV$106,0,MATCH($AC$9,Данные!$A$6:$CV$6,0)),"&gt;"&amp;IF(ISNUMBER(BH66),BH66,0))+COUNTIFS(INDEX(Данные!$A$7:$CV$106,0,MATCH($AC$9,Данные!$A$6:$CV$6,0)),IF(ISNUMBER(BH66),BH66,0),Данные!$A$7:$A$106,"&lt;"&amp;$A66)+1)/COUNT(INDEX(Данные!$A$7:$CV$106,0,MATCH($AC$9,Данные!$A$6:$CV$6,0)))&lt;=$AC$11,$AC$14,$AC$15),IF($AC$8="MANUAL_MU",MAX(Настройки!$B$14,MIN(1,IF(ISNUMBER(BH66),BH66,0))),IF($AC$8="COUNT_FLAG_RULE",IF(IF(ISNUMBER(BH66),BH66,0)&lt;=$AC$11,$AC$14,IF(IF(ISNUMBER(BH66),BH66,0)&gt;=$AC$12,$AC$15,IF(OR(LOWER(LEFT(CM66&amp;"",2))="да",CM66=1),$AC$13,$AC$15))),IF(OR(AND($AC$8="YES_NO",OR(LOWER(LEFT(BH66&amp;"",2))="да",BH66=1)),AND($AC$8="THRESHOLD_GE",IF(ISNUMBER(BH66),BH66,0)&gt;=$AC$11),AND($AC$8="THRESHOLD_GT",IF(ISNUMBER(BH66),BH66,0)&gt;$AC$11),AND($AC$8="THRESHOLD_LE",IF(ISNUMBER(BH66),BH66,0)&lt;=$AC$11),AND($AC$8="THRESHOLD_LT",IF(ISNUMBER(BH66),BH66,0)&lt;$AC$11),AND($AC$8="CHANGE_PCT_GE",IF(IF(ISNUMBER(CM66),CM66,0)=0,IF(ISNUMBER(BH66),BH66,0)&gt;0,(IF(ISNUMBER(BH66),BH66,0)-IF(ISNUMBER(CM66),CM66,0))/ABS(IF(ISNUMBER(CM66),CM66,0))&gt;=$AC$11)),AND($AC$8="CHANGE_ABS_GE",ABS(IF(ISNUMBER(BH66),BH66,0)-IF(ISNUMBER(CM66),CM66,0))&gt;=$AC$11),AND($AC$8="COUNT_LT",IF(ISNUMBER(BH66),BH66,0)&lt;$AC$11),AND($AC$8="COUNT_LE",IF(ISNUMBER(BH66),BH66,0)&lt;=$AC$11),AND($AC$8="AND_YES",OR(LOWER(LEFT(BH66&amp;"",2))="да",BH66=1),OR(LOWER(LEFT(CM66&amp;"",2))="да",CM66=1)),AND($AC$8="OR_YES",OR(OR(LOWER(LEFT(BH66&amp;"",2))="да",BH66=1),OR(LOWER(LEFT(CM66&amp;"",2))="да",CM66=1)))),$AC$14,$AC$15))))))))))</f>
        <v/>
      </c>
      <c r="AD66" s="70" t="str">
        <f>IF($A66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66="#FIELD",BI66="",AND(OR($AD$8="CHANGE_PCT_GE",$AD$8="CHANGE_ABS_GE",$AD$8="COUNT_FLAG_RULE",$AD$8="AND_YES",$AD$8="OR_YES"),OR(CN66="#FIELD",CN66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66)))),IF($AD$18="LOW_MU",MAX(Настройки!$B$14,$AD$16),IF($AD$18="NEUTRAL",Настройки!$B$15,IF($AD$18="IGNORE","IGNORE",IF(OR(BI66="#FIELD",CN66="#FIELD"),"Поле не найдено","Недостаточно данных")))),IF($AD$8="SIGMOID_INC",MAX(Настройки!$B$14,$AD$16+($AD$17-$AD$16)/(1+EXP(-$AD$12*(IF(ISNUMBER(BI66),BI66,0)-$AD$11)))),IF($AD$8="SIGMOID_DEC",MAX(Настройки!$B$14,$AD$16+($AD$17-$AD$16)/(1+EXP($AD$12*(IF(ISNUMBER(BI66),BI66,0)-$AD$11)))),IF($AD$8="TOP_PERCENT",IF((COUNTIF(INDEX(Данные!$A$7:$CV$106,0,MATCH($AD$9,Данные!$A$6:$CV$6,0)),"&gt;"&amp;IF(ISNUMBER(BI66),BI66,0))+COUNTIFS(INDEX(Данные!$A$7:$CV$106,0,MATCH($AD$9,Данные!$A$6:$CV$6,0)),IF(ISNUMBER(BI66),BI66,0),Данные!$A$7:$A$106,"&lt;"&amp;$A66)+1)/COUNT(INDEX(Данные!$A$7:$CV$106,0,MATCH($AD$9,Данные!$A$6:$CV$6,0)))&lt;=$AD$11,$AD$14,$AD$15),IF($AD$8="MANUAL_MU",MAX(Настройки!$B$14,MIN(1,IF(ISNUMBER(BI66),BI66,0))),IF($AD$8="COUNT_FLAG_RULE",IF(IF(ISNUMBER(BI66),BI66,0)&lt;=$AD$11,$AD$14,IF(IF(ISNUMBER(BI66),BI66,0)&gt;=$AD$12,$AD$15,IF(OR(LOWER(LEFT(CN66&amp;"",2))="да",CN66=1),$AD$13,$AD$15))),IF(OR(AND($AD$8="YES_NO",OR(LOWER(LEFT(BI66&amp;"",2))="да",BI66=1)),AND($AD$8="THRESHOLD_GE",IF(ISNUMBER(BI66),BI66,0)&gt;=$AD$11),AND($AD$8="THRESHOLD_GT",IF(ISNUMBER(BI66),BI66,0)&gt;$AD$11),AND($AD$8="THRESHOLD_LE",IF(ISNUMBER(BI66),BI66,0)&lt;=$AD$11),AND($AD$8="THRESHOLD_LT",IF(ISNUMBER(BI66),BI66,0)&lt;$AD$11),AND($AD$8="CHANGE_PCT_GE",IF(IF(ISNUMBER(CN66),CN66,0)=0,IF(ISNUMBER(BI66),BI66,0)&gt;0,(IF(ISNUMBER(BI66),BI66,0)-IF(ISNUMBER(CN66),CN66,0))/ABS(IF(ISNUMBER(CN66),CN66,0))&gt;=$AD$11)),AND($AD$8="CHANGE_ABS_GE",ABS(IF(ISNUMBER(BI66),BI66,0)-IF(ISNUMBER(CN66),CN66,0))&gt;=$AD$11),AND($AD$8="COUNT_LT",IF(ISNUMBER(BI66),BI66,0)&lt;$AD$11),AND($AD$8="COUNT_LE",IF(ISNUMBER(BI66),BI66,0)&lt;=$AD$11),AND($AD$8="AND_YES",OR(LOWER(LEFT(BI66&amp;"",2))="да",BI66=1),OR(LOWER(LEFT(CN66&amp;"",2))="да",CN66=1)),AND($AD$8="OR_YES",OR(OR(LOWER(LEFT(BI66&amp;"",2))="да",BI66=1),OR(LOWER(LEFT(CN66&amp;"",2))="да",CN66=1)))),$AD$14,$AD$15))))))))))</f>
        <v/>
      </c>
      <c r="AE66" s="71" t="str">
        <f>IF($A66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66="#FIELD",BJ66="",AND(OR($AE$8="CHANGE_PCT_GE",$AE$8="CHANGE_ABS_GE",$AE$8="COUNT_FLAG_RULE",$AE$8="AND_YES",$AE$8="OR_YES"),OR(CO66="#FIELD",CO66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66)))),IF($AE$18="LOW_MU",MAX(Настройки!$B$14,$AE$16),IF($AE$18="NEUTRAL",Настройки!$B$15,IF($AE$18="IGNORE","IGNORE",IF(OR(BJ66="#FIELD",CO66="#FIELD"),"Поле не найдено","Недостаточно данных")))),IF($AE$8="SIGMOID_INC",MAX(Настройки!$B$14,$AE$16+($AE$17-$AE$16)/(1+EXP(-$AE$12*(IF(ISNUMBER(BJ66),BJ66,0)-$AE$11)))),IF($AE$8="SIGMOID_DEC",MAX(Настройки!$B$14,$AE$16+($AE$17-$AE$16)/(1+EXP($AE$12*(IF(ISNUMBER(BJ66),BJ66,0)-$AE$11)))),IF($AE$8="TOP_PERCENT",IF((COUNTIF(INDEX(Данные!$A$7:$CV$106,0,MATCH($AE$9,Данные!$A$6:$CV$6,0)),"&gt;"&amp;IF(ISNUMBER(BJ66),BJ66,0))+COUNTIFS(INDEX(Данные!$A$7:$CV$106,0,MATCH($AE$9,Данные!$A$6:$CV$6,0)),IF(ISNUMBER(BJ66),BJ66,0),Данные!$A$7:$A$106,"&lt;"&amp;$A66)+1)/COUNT(INDEX(Данные!$A$7:$CV$106,0,MATCH($AE$9,Данные!$A$6:$CV$6,0)))&lt;=$AE$11,$AE$14,$AE$15),IF($AE$8="MANUAL_MU",MAX(Настройки!$B$14,MIN(1,IF(ISNUMBER(BJ66),BJ66,0))),IF($AE$8="COUNT_FLAG_RULE",IF(IF(ISNUMBER(BJ66),BJ66,0)&lt;=$AE$11,$AE$14,IF(IF(ISNUMBER(BJ66),BJ66,0)&gt;=$AE$12,$AE$15,IF(OR(LOWER(LEFT(CO66&amp;"",2))="да",CO66=1),$AE$13,$AE$15))),IF(OR(AND($AE$8="YES_NO",OR(LOWER(LEFT(BJ66&amp;"",2))="да",BJ66=1)),AND($AE$8="THRESHOLD_GE",IF(ISNUMBER(BJ66),BJ66,0)&gt;=$AE$11),AND($AE$8="THRESHOLD_GT",IF(ISNUMBER(BJ66),BJ66,0)&gt;$AE$11),AND($AE$8="THRESHOLD_LE",IF(ISNUMBER(BJ66),BJ66,0)&lt;=$AE$11),AND($AE$8="THRESHOLD_LT",IF(ISNUMBER(BJ66),BJ66,0)&lt;$AE$11),AND($AE$8="CHANGE_PCT_GE",IF(IF(ISNUMBER(CO66),CO66,0)=0,IF(ISNUMBER(BJ66),BJ66,0)&gt;0,(IF(ISNUMBER(BJ66),BJ66,0)-IF(ISNUMBER(CO66),CO66,0))/ABS(IF(ISNUMBER(CO66),CO66,0))&gt;=$AE$11)),AND($AE$8="CHANGE_ABS_GE",ABS(IF(ISNUMBER(BJ66),BJ66,0)-IF(ISNUMBER(CO66),CO66,0))&gt;=$AE$11),AND($AE$8="COUNT_LT",IF(ISNUMBER(BJ66),BJ66,0)&lt;$AE$11),AND($AE$8="COUNT_LE",IF(ISNUMBER(BJ66),BJ66,0)&lt;=$AE$11),AND($AE$8="AND_YES",OR(LOWER(LEFT(BJ66&amp;"",2))="да",BJ66=1),OR(LOWER(LEFT(CO66&amp;"",2))="да",CO66=1)),AND($AE$8="OR_YES",OR(OR(LOWER(LEFT(BJ66&amp;"",2))="да",BJ66=1),OR(LOWER(LEFT(CO66&amp;"",2))="да",CO66=1)))),$AE$14,$AE$15))))))))))</f>
        <v/>
      </c>
      <c r="AF66" s="75"/>
      <c r="AG66" s="76" t="str">
        <f>IF($A66="","",IF($B$4&lt;&gt;"Да","",IF($B$9="","",IF(COUNTIF(Данные!$A$6:$CV$6,$B$9)=0,"#FIELD",INDEX(Данные!$A$7:$CV$106,ROW()-19,MATCH($B$9,Данные!$A$6:$CV$6,0))))))</f>
        <v/>
      </c>
      <c r="AH66" s="76" t="str">
        <f>IF($A66="","",IF($C$4&lt;&gt;"Да","",IF($C$9="","",IF(COUNTIF(Данные!$A$6:$CV$6,$C$9)=0,"#FIELD",INDEX(Данные!$A$7:$CV$106,ROW()-19,MATCH($C$9,Данные!$A$6:$CV$6,0))))))</f>
        <v/>
      </c>
      <c r="AI66" s="76" t="str">
        <f>IF($A66="","",IF($D$4&lt;&gt;"Да","",IF($D$9="","",IF(COUNTIF(Данные!$A$6:$CV$6,$D$9)=0,"#FIELD",INDEX(Данные!$A$7:$CV$106,ROW()-19,MATCH($D$9,Данные!$A$6:$CV$6,0))))))</f>
        <v/>
      </c>
      <c r="AJ66" s="76" t="str">
        <f>IF($A66="","",IF($E$4&lt;&gt;"Да","",IF($E$9="","",IF(COUNTIF(Данные!$A$6:$CV$6,$E$9)=0,"#FIELD",INDEX(Данные!$A$7:$CV$106,ROW()-19,MATCH($E$9,Данные!$A$6:$CV$6,0))))))</f>
        <v/>
      </c>
      <c r="AK66" s="76" t="str">
        <f>IF($A66="","",IF($F$4&lt;&gt;"Да","",IF($F$9="","",IF(COUNTIF(Данные!$A$6:$CV$6,$F$9)=0,"#FIELD",INDEX(Данные!$A$7:$CV$106,ROW()-19,MATCH($F$9,Данные!$A$6:$CV$6,0))))))</f>
        <v/>
      </c>
      <c r="AL66" s="76" t="str">
        <f>IF($A66="","",IF($G$4&lt;&gt;"Да","",IF($G$9="","",IF(COUNTIF(Данные!$A$6:$CV$6,$G$9)=0,"#FIELD",INDEX(Данные!$A$7:$CV$106,ROW()-19,MATCH($G$9,Данные!$A$6:$CV$6,0))))))</f>
        <v/>
      </c>
      <c r="AM66" s="76" t="str">
        <f>IF($A66="","",IF($H$4&lt;&gt;"Да","",IF($H$9="","",IF(COUNTIF(Данные!$A$6:$CV$6,$H$9)=0,"#FIELD",INDEX(Данные!$A$7:$CV$106,ROW()-19,MATCH($H$9,Данные!$A$6:$CV$6,0))))))</f>
        <v/>
      </c>
      <c r="AN66" s="76" t="str">
        <f>IF($A66="","",IF($I$4&lt;&gt;"Да","",IF($I$9="","",IF(COUNTIF(Данные!$A$6:$CV$6,$I$9)=0,"#FIELD",INDEX(Данные!$A$7:$CV$106,ROW()-19,MATCH($I$9,Данные!$A$6:$CV$6,0))))))</f>
        <v/>
      </c>
      <c r="AO66" s="76" t="str">
        <f>IF($A66="","",IF($J$4&lt;&gt;"Да","",IF($J$9="","",IF(COUNTIF(Данные!$A$6:$CV$6,$J$9)=0,"#FIELD",INDEX(Данные!$A$7:$CV$106,ROW()-19,MATCH($J$9,Данные!$A$6:$CV$6,0))))))</f>
        <v/>
      </c>
      <c r="AP66" s="76" t="str">
        <f>IF($A66="","",IF($K$4&lt;&gt;"Да","",IF($K$9="","",IF(COUNTIF(Данные!$A$6:$CV$6,$K$9)=0,"#FIELD",INDEX(Данные!$A$7:$CV$106,ROW()-19,MATCH($K$9,Данные!$A$6:$CV$6,0))))))</f>
        <v/>
      </c>
      <c r="AQ66" s="76" t="str">
        <f>IF($A66="","",IF($L$4&lt;&gt;"Да","",IF($L$9="","",IF(COUNTIF(Данные!$A$6:$CV$6,$L$9)=0,"#FIELD",INDEX(Данные!$A$7:$CV$106,ROW()-19,MATCH($L$9,Данные!$A$6:$CV$6,0))))))</f>
        <v/>
      </c>
      <c r="AR66" s="76" t="str">
        <f>IF($A66="","",IF($M$4&lt;&gt;"Да","",IF($M$9="","",IF(COUNTIF(Данные!$A$6:$CV$6,$M$9)=0,"#FIELD",INDEX(Данные!$A$7:$CV$106,ROW()-19,MATCH($M$9,Данные!$A$6:$CV$6,0))))))</f>
        <v/>
      </c>
      <c r="AS66" s="76" t="str">
        <f>IF($A66="","",IF($N$4&lt;&gt;"Да","",IF($N$9="","",IF(COUNTIF(Данные!$A$6:$CV$6,$N$9)=0,"#FIELD",INDEX(Данные!$A$7:$CV$106,ROW()-19,MATCH($N$9,Данные!$A$6:$CV$6,0))))))</f>
        <v/>
      </c>
      <c r="AT66" s="76" t="str">
        <f>IF($A66="","",IF($O$4&lt;&gt;"Да","",IF($O$9="","",IF(COUNTIF(Данные!$A$6:$CV$6,$O$9)=0,"#FIELD",INDEX(Данные!$A$7:$CV$106,ROW()-19,MATCH($O$9,Данные!$A$6:$CV$6,0))))))</f>
        <v/>
      </c>
      <c r="AU66" s="76" t="str">
        <f>IF($A66="","",IF($P$4&lt;&gt;"Да","",IF($P$9="","",IF(COUNTIF(Данные!$A$6:$CV$6,$P$9)=0,"#FIELD",INDEX(Данные!$A$7:$CV$106,ROW()-19,MATCH($P$9,Данные!$A$6:$CV$6,0))))))</f>
        <v/>
      </c>
      <c r="AV66" s="76" t="str">
        <f>IF($A66="","",IF($Q$4&lt;&gt;"Да","",IF($Q$9="","",IF(COUNTIF(Данные!$A$6:$CV$6,$Q$9)=0,"#FIELD",INDEX(Данные!$A$7:$CV$106,ROW()-19,MATCH($Q$9,Данные!$A$6:$CV$6,0))))))</f>
        <v/>
      </c>
      <c r="AW66" s="76" t="str">
        <f>IF($A66="","",IF($R$4&lt;&gt;"Да","",IF($R$9="","",IF(COUNTIF(Данные!$A$6:$CV$6,$R$9)=0,"#FIELD",INDEX(Данные!$A$7:$CV$106,ROW()-19,MATCH($R$9,Данные!$A$6:$CV$6,0))))))</f>
        <v/>
      </c>
      <c r="AX66" s="76" t="str">
        <f>IF($A66="","",IF($S$4&lt;&gt;"Да","",IF($S$9="","",IF(COUNTIF(Данные!$A$6:$CV$6,$S$9)=0,"#FIELD",INDEX(Данные!$A$7:$CV$106,ROW()-19,MATCH($S$9,Данные!$A$6:$CV$6,0))))))</f>
        <v/>
      </c>
      <c r="AY66" s="76" t="str">
        <f>IF($A66="","",IF($T$4&lt;&gt;"Да","",IF($T$9="","",IF(COUNTIF(Данные!$A$6:$CV$6,$T$9)=0,"#FIELD",INDEX(Данные!$A$7:$CV$106,ROW()-19,MATCH($T$9,Данные!$A$6:$CV$6,0))))))</f>
        <v/>
      </c>
      <c r="AZ66" s="76" t="str">
        <f>IF($A66="","",IF($U$4&lt;&gt;"Да","",IF($U$9="","",IF(COUNTIF(Данные!$A$6:$CV$6,$U$9)=0,"#FIELD",INDEX(Данные!$A$7:$CV$106,ROW()-19,MATCH($U$9,Данные!$A$6:$CV$6,0))))))</f>
        <v/>
      </c>
      <c r="BA66" s="76" t="str">
        <f>IF($A66="","",IF($V$4&lt;&gt;"Да","",IF($V$9="","",IF(COUNTIF(Данные!$A$6:$CV$6,$V$9)=0,"#FIELD",INDEX(Данные!$A$7:$CV$106,ROW()-19,MATCH($V$9,Данные!$A$6:$CV$6,0))))))</f>
        <v/>
      </c>
      <c r="BB66" s="76" t="str">
        <f>IF($A66="","",IF($W$4&lt;&gt;"Да","",IF($W$9="","",IF(COUNTIF(Данные!$A$6:$CV$6,$W$9)=0,"#FIELD",INDEX(Данные!$A$7:$CV$106,ROW()-19,MATCH($W$9,Данные!$A$6:$CV$6,0))))))</f>
        <v/>
      </c>
      <c r="BC66" s="76" t="str">
        <f>IF($A66="","",IF($X$4&lt;&gt;"Да","",IF($X$9="","",IF(COUNTIF(Данные!$A$6:$CV$6,$X$9)=0,"#FIELD",INDEX(Данные!$A$7:$CV$106,ROW()-19,MATCH($X$9,Данные!$A$6:$CV$6,0))))))</f>
        <v/>
      </c>
      <c r="BD66" s="76" t="str">
        <f>IF($A66="","",IF($Y$4&lt;&gt;"Да","",IF($Y$9="","",IF(COUNTIF(Данные!$A$6:$CV$6,$Y$9)=0,"#FIELD",INDEX(Данные!$A$7:$CV$106,ROW()-19,MATCH($Y$9,Данные!$A$6:$CV$6,0))))))</f>
        <v/>
      </c>
      <c r="BE66" s="76" t="str">
        <f>IF($A66="","",IF($Z$4&lt;&gt;"Да","",IF($Z$9="","",IF(COUNTIF(Данные!$A$6:$CV$6,$Z$9)=0,"#FIELD",INDEX(Данные!$A$7:$CV$106,ROW()-19,MATCH($Z$9,Данные!$A$6:$CV$6,0))))))</f>
        <v/>
      </c>
      <c r="BF66" s="76" t="str">
        <f>IF($A66="","",IF($AA$4&lt;&gt;"Да","",IF($AA$9="","",IF(COUNTIF(Данные!$A$6:$CV$6,$AA$9)=0,"#FIELD",INDEX(Данные!$A$7:$CV$106,ROW()-19,MATCH($AA$9,Данные!$A$6:$CV$6,0))))))</f>
        <v/>
      </c>
      <c r="BG66" s="76" t="str">
        <f>IF($A66="","",IF($AB$4&lt;&gt;"Да","",IF($AB$9="","",IF(COUNTIF(Данные!$A$6:$CV$6,$AB$9)=0,"#FIELD",INDEX(Данные!$A$7:$CV$106,ROW()-19,MATCH($AB$9,Данные!$A$6:$CV$6,0))))))</f>
        <v/>
      </c>
      <c r="BH66" s="76" t="str">
        <f>IF($A66="","",IF($AC$4&lt;&gt;"Да","",IF($AC$9="","",IF(COUNTIF(Данные!$A$6:$CV$6,$AC$9)=0,"#FIELD",INDEX(Данные!$A$7:$CV$106,ROW()-19,MATCH($AC$9,Данные!$A$6:$CV$6,0))))))</f>
        <v/>
      </c>
      <c r="BI66" s="76" t="str">
        <f>IF($A66="","",IF($AD$4&lt;&gt;"Да","",IF($AD$9="","",IF(COUNTIF(Данные!$A$6:$CV$6,$AD$9)=0,"#FIELD",INDEX(Данные!$A$7:$CV$106,ROW()-19,MATCH($AD$9,Данные!$A$6:$CV$6,0))))))</f>
        <v/>
      </c>
      <c r="BJ66" s="76" t="str">
        <f>IF($A66="","",IF($AE$4&lt;&gt;"Да","",IF($AE$9="","",IF(COUNTIF(Данные!$A$6:$CV$6,$AE$9)=0,"#FIELD",INDEX(Данные!$A$7:$CV$106,ROW()-19,MATCH($AE$9,Данные!$A$6:$CV$6,0))))))</f>
        <v/>
      </c>
      <c r="BK66" s="76"/>
      <c r="BL66" s="76" t="str">
        <f>IF($A66="","",IF($B$4&lt;&gt;"Да","",IF($B$10="","",IF(COUNTIF(Данные!$A$6:$CV$6,$B$10)=0,"#FIELD",INDEX(Данные!$A$7:$CV$106,ROW()-19,MATCH($B$10,Данные!$A$6:$CV$6,0))))))</f>
        <v/>
      </c>
      <c r="BM66" s="76" t="str">
        <f>IF($A66="","",IF($C$4&lt;&gt;"Да","",IF($C$10="","",IF(COUNTIF(Данные!$A$6:$CV$6,$C$10)=0,"#FIELD",INDEX(Данные!$A$7:$CV$106,ROW()-19,MATCH($C$10,Данные!$A$6:$CV$6,0))))))</f>
        <v/>
      </c>
      <c r="BN66" s="76" t="str">
        <f>IF($A66="","",IF($D$4&lt;&gt;"Да","",IF($D$10="","",IF(COUNTIF(Данные!$A$6:$CV$6,$D$10)=0,"#FIELD",INDEX(Данные!$A$7:$CV$106,ROW()-19,MATCH($D$10,Данные!$A$6:$CV$6,0))))))</f>
        <v/>
      </c>
      <c r="BO66" s="76" t="str">
        <f>IF($A66="","",IF($E$4&lt;&gt;"Да","",IF($E$10="","",IF(COUNTIF(Данные!$A$6:$CV$6,$E$10)=0,"#FIELD",INDEX(Данные!$A$7:$CV$106,ROW()-19,MATCH($E$10,Данные!$A$6:$CV$6,0))))))</f>
        <v/>
      </c>
      <c r="BP66" s="76" t="str">
        <f>IF($A66="","",IF($F$4&lt;&gt;"Да","",IF($F$10="","",IF(COUNTIF(Данные!$A$6:$CV$6,$F$10)=0,"#FIELD",INDEX(Данные!$A$7:$CV$106,ROW()-19,MATCH($F$10,Данные!$A$6:$CV$6,0))))))</f>
        <v/>
      </c>
      <c r="BQ66" s="76" t="str">
        <f>IF($A66="","",IF($G$4&lt;&gt;"Да","",IF($G$10="","",IF(COUNTIF(Данные!$A$6:$CV$6,$G$10)=0,"#FIELD",INDEX(Данные!$A$7:$CV$106,ROW()-19,MATCH($G$10,Данные!$A$6:$CV$6,0))))))</f>
        <v/>
      </c>
      <c r="BR66" s="76" t="str">
        <f>IF($A66="","",IF($H$4&lt;&gt;"Да","",IF($H$10="","",IF(COUNTIF(Данные!$A$6:$CV$6,$H$10)=0,"#FIELD",INDEX(Данные!$A$7:$CV$106,ROW()-19,MATCH($H$10,Данные!$A$6:$CV$6,0))))))</f>
        <v/>
      </c>
      <c r="BS66" s="76" t="str">
        <f>IF($A66="","",IF($I$4&lt;&gt;"Да","",IF($I$10="","",IF(COUNTIF(Данные!$A$6:$CV$6,$I$10)=0,"#FIELD",INDEX(Данные!$A$7:$CV$106,ROW()-19,MATCH($I$10,Данные!$A$6:$CV$6,0))))))</f>
        <v/>
      </c>
      <c r="BT66" s="76" t="str">
        <f>IF($A66="","",IF($J$4&lt;&gt;"Да","",IF($J$10="","",IF(COUNTIF(Данные!$A$6:$CV$6,$J$10)=0,"#FIELD",INDEX(Данные!$A$7:$CV$106,ROW()-19,MATCH($J$10,Данные!$A$6:$CV$6,0))))))</f>
        <v/>
      </c>
      <c r="BU66" s="76" t="str">
        <f>IF($A66="","",IF($K$4&lt;&gt;"Да","",IF($K$10="","",IF(COUNTIF(Данные!$A$6:$CV$6,$K$10)=0,"#FIELD",INDEX(Данные!$A$7:$CV$106,ROW()-19,MATCH($K$10,Данные!$A$6:$CV$6,0))))))</f>
        <v/>
      </c>
      <c r="BV66" s="76" t="str">
        <f>IF($A66="","",IF($L$4&lt;&gt;"Да","",IF($L$10="","",IF(COUNTIF(Данные!$A$6:$CV$6,$L$10)=0,"#FIELD",INDEX(Данные!$A$7:$CV$106,ROW()-19,MATCH($L$10,Данные!$A$6:$CV$6,0))))))</f>
        <v/>
      </c>
      <c r="BW66" s="76" t="str">
        <f>IF($A66="","",IF($M$4&lt;&gt;"Да","",IF($M$10="","",IF(COUNTIF(Данные!$A$6:$CV$6,$M$10)=0,"#FIELD",INDEX(Данные!$A$7:$CV$106,ROW()-19,MATCH($M$10,Данные!$A$6:$CV$6,0))))))</f>
        <v/>
      </c>
      <c r="BX66" s="76" t="str">
        <f>IF($A66="","",IF($N$4&lt;&gt;"Да","",IF($N$10="","",IF(COUNTIF(Данные!$A$6:$CV$6,$N$10)=0,"#FIELD",INDEX(Данные!$A$7:$CV$106,ROW()-19,MATCH($N$10,Данные!$A$6:$CV$6,0))))))</f>
        <v/>
      </c>
      <c r="BY66" s="76" t="str">
        <f>IF($A66="","",IF($O$4&lt;&gt;"Да","",IF($O$10="","",IF(COUNTIF(Данные!$A$6:$CV$6,$O$10)=0,"#FIELD",INDEX(Данные!$A$7:$CV$106,ROW()-19,MATCH($O$10,Данные!$A$6:$CV$6,0))))))</f>
        <v/>
      </c>
      <c r="BZ66" s="76" t="str">
        <f>IF($A66="","",IF($P$4&lt;&gt;"Да","",IF($P$10="","",IF(COUNTIF(Данные!$A$6:$CV$6,$P$10)=0,"#FIELD",INDEX(Данные!$A$7:$CV$106,ROW()-19,MATCH($P$10,Данные!$A$6:$CV$6,0))))))</f>
        <v/>
      </c>
      <c r="CA66" s="76" t="str">
        <f>IF($A66="","",IF($Q$4&lt;&gt;"Да","",IF($Q$10="","",IF(COUNTIF(Данные!$A$6:$CV$6,$Q$10)=0,"#FIELD",INDEX(Данные!$A$7:$CV$106,ROW()-19,MATCH($Q$10,Данные!$A$6:$CV$6,0))))))</f>
        <v/>
      </c>
      <c r="CB66" s="76" t="str">
        <f>IF($A66="","",IF($R$4&lt;&gt;"Да","",IF($R$10="","",IF(COUNTIF(Данные!$A$6:$CV$6,$R$10)=0,"#FIELD",INDEX(Данные!$A$7:$CV$106,ROW()-19,MATCH($R$10,Данные!$A$6:$CV$6,0))))))</f>
        <v/>
      </c>
      <c r="CC66" s="76" t="str">
        <f>IF($A66="","",IF($S$4&lt;&gt;"Да","",IF($S$10="","",IF(COUNTIF(Данные!$A$6:$CV$6,$S$10)=0,"#FIELD",INDEX(Данные!$A$7:$CV$106,ROW()-19,MATCH($S$10,Данные!$A$6:$CV$6,0))))))</f>
        <v/>
      </c>
      <c r="CD66" s="76" t="str">
        <f>IF($A66="","",IF($T$4&lt;&gt;"Да","",IF($T$10="","",IF(COUNTIF(Данные!$A$6:$CV$6,$T$10)=0,"#FIELD",INDEX(Данные!$A$7:$CV$106,ROW()-19,MATCH($T$10,Данные!$A$6:$CV$6,0))))))</f>
        <v/>
      </c>
      <c r="CE66" s="76" t="str">
        <f>IF($A66="","",IF($U$4&lt;&gt;"Да","",IF($U$10="","",IF(COUNTIF(Данные!$A$6:$CV$6,$U$10)=0,"#FIELD",INDEX(Данные!$A$7:$CV$106,ROW()-19,MATCH($U$10,Данные!$A$6:$CV$6,0))))))</f>
        <v/>
      </c>
      <c r="CF66" s="76" t="str">
        <f>IF($A66="","",IF($V$4&lt;&gt;"Да","",IF($V$10="","",IF(COUNTIF(Данные!$A$6:$CV$6,$V$10)=0,"#FIELD",INDEX(Данные!$A$7:$CV$106,ROW()-19,MATCH($V$10,Данные!$A$6:$CV$6,0))))))</f>
        <v/>
      </c>
      <c r="CG66" s="76" t="str">
        <f>IF($A66="","",IF($W$4&lt;&gt;"Да","",IF($W$10="","",IF(COUNTIF(Данные!$A$6:$CV$6,$W$10)=0,"#FIELD",INDEX(Данные!$A$7:$CV$106,ROW()-19,MATCH($W$10,Данные!$A$6:$CV$6,0))))))</f>
        <v/>
      </c>
      <c r="CH66" s="76" t="str">
        <f>IF($A66="","",IF($X$4&lt;&gt;"Да","",IF($X$10="","",IF(COUNTIF(Данные!$A$6:$CV$6,$X$10)=0,"#FIELD",INDEX(Данные!$A$7:$CV$106,ROW()-19,MATCH($X$10,Данные!$A$6:$CV$6,0))))))</f>
        <v/>
      </c>
      <c r="CI66" s="76" t="str">
        <f>IF($A66="","",IF($Y$4&lt;&gt;"Да","",IF($Y$10="","",IF(COUNTIF(Данные!$A$6:$CV$6,$Y$10)=0,"#FIELD",INDEX(Данные!$A$7:$CV$106,ROW()-19,MATCH($Y$10,Данные!$A$6:$CV$6,0))))))</f>
        <v/>
      </c>
      <c r="CJ66" s="76" t="str">
        <f>IF($A66="","",IF($Z$4&lt;&gt;"Да","",IF($Z$10="","",IF(COUNTIF(Данные!$A$6:$CV$6,$Z$10)=0,"#FIELD",INDEX(Данные!$A$7:$CV$106,ROW()-19,MATCH($Z$10,Данные!$A$6:$CV$6,0))))))</f>
        <v/>
      </c>
      <c r="CK66" s="76" t="str">
        <f>IF($A66="","",IF($AA$4&lt;&gt;"Да","",IF($AA$10="","",IF(COUNTIF(Данные!$A$6:$CV$6,$AA$10)=0,"#FIELD",INDEX(Данные!$A$7:$CV$106,ROW()-19,MATCH($AA$10,Данные!$A$6:$CV$6,0))))))</f>
        <v/>
      </c>
      <c r="CL66" s="76" t="str">
        <f>IF($A66="","",IF($AB$4&lt;&gt;"Да","",IF($AB$10="","",IF(COUNTIF(Данные!$A$6:$CV$6,$AB$10)=0,"#FIELD",INDEX(Данные!$A$7:$CV$106,ROW()-19,MATCH($AB$10,Данные!$A$6:$CV$6,0))))))</f>
        <v/>
      </c>
      <c r="CM66" s="76" t="str">
        <f>IF($A66="","",IF($AC$4&lt;&gt;"Да","",IF($AC$10="","",IF(COUNTIF(Данные!$A$6:$CV$6,$AC$10)=0,"#FIELD",INDEX(Данные!$A$7:$CV$106,ROW()-19,MATCH($AC$10,Данные!$A$6:$CV$6,0))))))</f>
        <v/>
      </c>
      <c r="CN66" s="76" t="str">
        <f>IF($A66="","",IF($AD$4&lt;&gt;"Да","",IF($AD$10="","",IF(COUNTIF(Данные!$A$6:$CV$6,$AD$10)=0,"#FIELD",INDEX(Данные!$A$7:$CV$106,ROW()-19,MATCH($AD$10,Данные!$A$6:$CV$6,0))))))</f>
        <v/>
      </c>
      <c r="CO66" s="77" t="str">
        <f>IF($A66="","",IF($AE$4&lt;&gt;"Да","",IF($AE$10="","",IF(COUNTIF(Данные!$A$6:$CV$6,$AE$10)=0,"#FIELD",INDEX(Данные!$A$7:$CV$106,ROW()-19,MATCH($AE$10,Данные!$A$6:$CV$6,0))))))</f>
        <v/>
      </c>
    </row>
    <row r="67" spans="1:93">
      <c r="A67" s="24" t="str">
        <f>IF(Данные!A54="","",Данные!A54)</f>
        <v/>
      </c>
      <c r="B67" s="19" t="str">
        <f>IF($A67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67="#FIELD",AG67="",AND(OR($B$8="CHANGE_PCT_GE",$B$8="CHANGE_ABS_GE",$B$8="COUNT_FLAG_RULE",$B$8="AND_YES",$B$8="OR_YES"),OR(BL67="#FIELD",BL67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67)))),IF($B$18="LOW_MU",MAX(Настройки!$B$14,$B$16),IF($B$18="NEUTRAL",Настройки!$B$15,IF($B$18="IGNORE","IGNORE",IF(OR(AG67="#FIELD",BL67="#FIELD"),"Поле не найдено","Недостаточно данных")))),IF($B$8="SIGMOID_INC",MAX(Настройки!$B$14,$B$16+($B$17-$B$16)/(1+EXP(-$B$12*(IF(ISNUMBER(AG67),AG67,0)-$B$11)))),IF($B$8="SIGMOID_DEC",MAX(Настройки!$B$14,$B$16+($B$17-$B$16)/(1+EXP($B$12*(IF(ISNUMBER(AG67),AG67,0)-$B$11)))),IF($B$8="TOP_PERCENT",IF((COUNTIF(INDEX(Данные!$A$7:$CV$106,0,MATCH($B$9,Данные!$A$6:$CV$6,0)),"&gt;"&amp;IF(ISNUMBER(AG67),AG67,0))+COUNTIFS(INDEX(Данные!$A$7:$CV$106,0,MATCH($B$9,Данные!$A$6:$CV$6,0)),IF(ISNUMBER(AG67),AG67,0),Данные!$A$7:$A$106,"&lt;"&amp;$A67)+1)/COUNT(INDEX(Данные!$A$7:$CV$106,0,MATCH($B$9,Данные!$A$6:$CV$6,0)))&lt;=$B$11,$B$14,$B$15),IF($B$8="MANUAL_MU",MAX(Настройки!$B$14,MIN(1,IF(ISNUMBER(AG67),AG67,0))),IF($B$8="COUNT_FLAG_RULE",IF(IF(ISNUMBER(AG67),AG67,0)&lt;=$B$11,$B$14,IF(IF(ISNUMBER(AG67),AG67,0)&gt;=$B$12,$B$15,IF(OR(LOWER(LEFT(BL67&amp;"",2))="да",BL67=1),$B$13,$B$15))),IF(OR(AND($B$8="YES_NO",OR(LOWER(LEFT(AG67&amp;"",2))="да",AG67=1)),AND($B$8="THRESHOLD_GE",IF(ISNUMBER(AG67),AG67,0)&gt;=$B$11),AND($B$8="THRESHOLD_GT",IF(ISNUMBER(AG67),AG67,0)&gt;$B$11),AND($B$8="THRESHOLD_LE",IF(ISNUMBER(AG67),AG67,0)&lt;=$B$11),AND($B$8="THRESHOLD_LT",IF(ISNUMBER(AG67),AG67,0)&lt;$B$11),AND($B$8="CHANGE_PCT_GE",IF(IF(ISNUMBER(BL67),BL67,0)=0,IF(ISNUMBER(AG67),AG67,0)&gt;0,(IF(ISNUMBER(AG67),AG67,0)-IF(ISNUMBER(BL67),BL67,0))/ABS(IF(ISNUMBER(BL67),BL67,0))&gt;=$B$11)),AND($B$8="CHANGE_ABS_GE",ABS(IF(ISNUMBER(AG67),AG67,0)-IF(ISNUMBER(BL67),BL67,0))&gt;=$B$11),AND($B$8="COUNT_LT",IF(ISNUMBER(AG67),AG67,0)&lt;$B$11),AND($B$8="COUNT_LE",IF(ISNUMBER(AG67),AG67,0)&lt;=$B$11),AND($B$8="AND_YES",OR(LOWER(LEFT(AG67&amp;"",2))="да",AG67=1),OR(LOWER(LEFT(BL67&amp;"",2))="да",BL67=1)),AND($B$8="OR_YES",OR(OR(LOWER(LEFT(AG67&amp;"",2))="да",AG67=1),OR(LOWER(LEFT(BL67&amp;"",2))="да",BL67=1)))),$B$14,$B$15))))))))))</f>
        <v/>
      </c>
      <c r="C67" s="19" t="str">
        <f>IF($A67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67="#FIELD",AH67="",AND(OR($C$8="CHANGE_PCT_GE",$C$8="CHANGE_ABS_GE",$C$8="COUNT_FLAG_RULE",$C$8="AND_YES",$C$8="OR_YES"),OR(BM67="#FIELD",BM67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67)))),IF($C$18="LOW_MU",MAX(Настройки!$B$14,$C$16),IF($C$18="NEUTRAL",Настройки!$B$15,IF($C$18="IGNORE","IGNORE",IF(OR(AH67="#FIELD",BM67="#FIELD"),"Поле не найдено","Недостаточно данных")))),IF($C$8="SIGMOID_INC",MAX(Настройки!$B$14,$C$16+($C$17-$C$16)/(1+EXP(-$C$12*(IF(ISNUMBER(AH67),AH67,0)-$C$11)))),IF($C$8="SIGMOID_DEC",MAX(Настройки!$B$14,$C$16+($C$17-$C$16)/(1+EXP($C$12*(IF(ISNUMBER(AH67),AH67,0)-$C$11)))),IF($C$8="TOP_PERCENT",IF((COUNTIF(INDEX(Данные!$A$7:$CV$106,0,MATCH($C$9,Данные!$A$6:$CV$6,0)),"&gt;"&amp;IF(ISNUMBER(AH67),AH67,0))+COUNTIFS(INDEX(Данные!$A$7:$CV$106,0,MATCH($C$9,Данные!$A$6:$CV$6,0)),IF(ISNUMBER(AH67),AH67,0),Данные!$A$7:$A$106,"&lt;"&amp;$A67)+1)/COUNT(INDEX(Данные!$A$7:$CV$106,0,MATCH($C$9,Данные!$A$6:$CV$6,0)))&lt;=$C$11,$C$14,$C$15),IF($C$8="MANUAL_MU",MAX(Настройки!$B$14,MIN(1,IF(ISNUMBER(AH67),AH67,0))),IF($C$8="COUNT_FLAG_RULE",IF(IF(ISNUMBER(AH67),AH67,0)&lt;=$C$11,$C$14,IF(IF(ISNUMBER(AH67),AH67,0)&gt;=$C$12,$C$15,IF(OR(LOWER(LEFT(BM67&amp;"",2))="да",BM67=1),$C$13,$C$15))),IF(OR(AND($C$8="YES_NO",OR(LOWER(LEFT(AH67&amp;"",2))="да",AH67=1)),AND($C$8="THRESHOLD_GE",IF(ISNUMBER(AH67),AH67,0)&gt;=$C$11),AND($C$8="THRESHOLD_GT",IF(ISNUMBER(AH67),AH67,0)&gt;$C$11),AND($C$8="THRESHOLD_LE",IF(ISNUMBER(AH67),AH67,0)&lt;=$C$11),AND($C$8="THRESHOLD_LT",IF(ISNUMBER(AH67),AH67,0)&lt;$C$11),AND($C$8="CHANGE_PCT_GE",IF(IF(ISNUMBER(BM67),BM67,0)=0,IF(ISNUMBER(AH67),AH67,0)&gt;0,(IF(ISNUMBER(AH67),AH67,0)-IF(ISNUMBER(BM67),BM67,0))/ABS(IF(ISNUMBER(BM67),BM67,0))&gt;=$C$11)),AND($C$8="CHANGE_ABS_GE",ABS(IF(ISNUMBER(AH67),AH67,0)-IF(ISNUMBER(BM67),BM67,0))&gt;=$C$11),AND($C$8="COUNT_LT",IF(ISNUMBER(AH67),AH67,0)&lt;$C$11),AND($C$8="COUNT_LE",IF(ISNUMBER(AH67),AH67,0)&lt;=$C$11),AND($C$8="AND_YES",OR(LOWER(LEFT(AH67&amp;"",2))="да",AH67=1),OR(LOWER(LEFT(BM67&amp;"",2))="да",BM67=1)),AND($C$8="OR_YES",OR(OR(LOWER(LEFT(AH67&amp;"",2))="да",AH67=1),OR(LOWER(LEFT(BM67&amp;"",2))="да",BM67=1)))),$C$14,$C$15))))))))))</f>
        <v/>
      </c>
      <c r="D67" s="19" t="str">
        <f>IF($A67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67="#FIELD",AI67="",AND(OR($D$8="CHANGE_PCT_GE",$D$8="CHANGE_ABS_GE",$D$8="COUNT_FLAG_RULE",$D$8="AND_YES",$D$8="OR_YES"),OR(BN67="#FIELD",BN67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67)))),IF($D$18="LOW_MU",MAX(Настройки!$B$14,$D$16),IF($D$18="NEUTRAL",Настройки!$B$15,IF($D$18="IGNORE","IGNORE",IF(OR(AI67="#FIELD",BN67="#FIELD"),"Поле не найдено","Недостаточно данных")))),IF($D$8="SIGMOID_INC",MAX(Настройки!$B$14,$D$16+($D$17-$D$16)/(1+EXP(-$D$12*(IF(ISNUMBER(AI67),AI67,0)-$D$11)))),IF($D$8="SIGMOID_DEC",MAX(Настройки!$B$14,$D$16+($D$17-$D$16)/(1+EXP($D$12*(IF(ISNUMBER(AI67),AI67,0)-$D$11)))),IF($D$8="TOP_PERCENT",IF((COUNTIF(INDEX(Данные!$A$7:$CV$106,0,MATCH($D$9,Данные!$A$6:$CV$6,0)),"&gt;"&amp;IF(ISNUMBER(AI67),AI67,0))+COUNTIFS(INDEX(Данные!$A$7:$CV$106,0,MATCH($D$9,Данные!$A$6:$CV$6,0)),IF(ISNUMBER(AI67),AI67,0),Данные!$A$7:$A$106,"&lt;"&amp;$A67)+1)/COUNT(INDEX(Данные!$A$7:$CV$106,0,MATCH($D$9,Данные!$A$6:$CV$6,0)))&lt;=$D$11,$D$14,$D$15),IF($D$8="MANUAL_MU",MAX(Настройки!$B$14,MIN(1,IF(ISNUMBER(AI67),AI67,0))),IF($D$8="COUNT_FLAG_RULE",IF(IF(ISNUMBER(AI67),AI67,0)&lt;=$D$11,$D$14,IF(IF(ISNUMBER(AI67),AI67,0)&gt;=$D$12,$D$15,IF(OR(LOWER(LEFT(BN67&amp;"",2))="да",BN67=1),$D$13,$D$15))),IF(OR(AND($D$8="YES_NO",OR(LOWER(LEFT(AI67&amp;"",2))="да",AI67=1)),AND($D$8="THRESHOLD_GE",IF(ISNUMBER(AI67),AI67,0)&gt;=$D$11),AND($D$8="THRESHOLD_GT",IF(ISNUMBER(AI67),AI67,0)&gt;$D$11),AND($D$8="THRESHOLD_LE",IF(ISNUMBER(AI67),AI67,0)&lt;=$D$11),AND($D$8="THRESHOLD_LT",IF(ISNUMBER(AI67),AI67,0)&lt;$D$11),AND($D$8="CHANGE_PCT_GE",IF(IF(ISNUMBER(BN67),BN67,0)=0,IF(ISNUMBER(AI67),AI67,0)&gt;0,(IF(ISNUMBER(AI67),AI67,0)-IF(ISNUMBER(BN67),BN67,0))/ABS(IF(ISNUMBER(BN67),BN67,0))&gt;=$D$11)),AND($D$8="CHANGE_ABS_GE",ABS(IF(ISNUMBER(AI67),AI67,0)-IF(ISNUMBER(BN67),BN67,0))&gt;=$D$11),AND($D$8="COUNT_LT",IF(ISNUMBER(AI67),AI67,0)&lt;$D$11),AND($D$8="COUNT_LE",IF(ISNUMBER(AI67),AI67,0)&lt;=$D$11),AND($D$8="AND_YES",OR(LOWER(LEFT(AI67&amp;"",2))="да",AI67=1),OR(LOWER(LEFT(BN67&amp;"",2))="да",BN67=1)),AND($D$8="OR_YES",OR(OR(LOWER(LEFT(AI67&amp;"",2))="да",AI67=1),OR(LOWER(LEFT(BN67&amp;"",2))="да",BN67=1)))),$D$14,$D$15))))))))))</f>
        <v/>
      </c>
      <c r="E67" s="19" t="str">
        <f>IF($A67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67="#FIELD",AJ67="",AND(OR($E$8="CHANGE_PCT_GE",$E$8="CHANGE_ABS_GE",$E$8="COUNT_FLAG_RULE",$E$8="AND_YES",$E$8="OR_YES"),OR(BO67="#FIELD",BO67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67)))),IF($E$18="LOW_MU",MAX(Настройки!$B$14,$E$16),IF($E$18="NEUTRAL",Настройки!$B$15,IF($E$18="IGNORE","IGNORE",IF(OR(AJ67="#FIELD",BO67="#FIELD"),"Поле не найдено","Недостаточно данных")))),IF($E$8="SIGMOID_INC",MAX(Настройки!$B$14,$E$16+($E$17-$E$16)/(1+EXP(-$E$12*(IF(ISNUMBER(AJ67),AJ67,0)-$E$11)))),IF($E$8="SIGMOID_DEC",MAX(Настройки!$B$14,$E$16+($E$17-$E$16)/(1+EXP($E$12*(IF(ISNUMBER(AJ67),AJ67,0)-$E$11)))),IF($E$8="TOP_PERCENT",IF((COUNTIF(INDEX(Данные!$A$7:$CV$106,0,MATCH($E$9,Данные!$A$6:$CV$6,0)),"&gt;"&amp;IF(ISNUMBER(AJ67),AJ67,0))+COUNTIFS(INDEX(Данные!$A$7:$CV$106,0,MATCH($E$9,Данные!$A$6:$CV$6,0)),IF(ISNUMBER(AJ67),AJ67,0),Данные!$A$7:$A$106,"&lt;"&amp;$A67)+1)/COUNT(INDEX(Данные!$A$7:$CV$106,0,MATCH($E$9,Данные!$A$6:$CV$6,0)))&lt;=$E$11,$E$14,$E$15),IF($E$8="MANUAL_MU",MAX(Настройки!$B$14,MIN(1,IF(ISNUMBER(AJ67),AJ67,0))),IF($E$8="COUNT_FLAG_RULE",IF(IF(ISNUMBER(AJ67),AJ67,0)&lt;=$E$11,$E$14,IF(IF(ISNUMBER(AJ67),AJ67,0)&gt;=$E$12,$E$15,IF(OR(LOWER(LEFT(BO67&amp;"",2))="да",BO67=1),$E$13,$E$15))),IF(OR(AND($E$8="YES_NO",OR(LOWER(LEFT(AJ67&amp;"",2))="да",AJ67=1)),AND($E$8="THRESHOLD_GE",IF(ISNUMBER(AJ67),AJ67,0)&gt;=$E$11),AND($E$8="THRESHOLD_GT",IF(ISNUMBER(AJ67),AJ67,0)&gt;$E$11),AND($E$8="THRESHOLD_LE",IF(ISNUMBER(AJ67),AJ67,0)&lt;=$E$11),AND($E$8="THRESHOLD_LT",IF(ISNUMBER(AJ67),AJ67,0)&lt;$E$11),AND($E$8="CHANGE_PCT_GE",IF(IF(ISNUMBER(BO67),BO67,0)=0,IF(ISNUMBER(AJ67),AJ67,0)&gt;0,(IF(ISNUMBER(AJ67),AJ67,0)-IF(ISNUMBER(BO67),BO67,0))/ABS(IF(ISNUMBER(BO67),BO67,0))&gt;=$E$11)),AND($E$8="CHANGE_ABS_GE",ABS(IF(ISNUMBER(AJ67),AJ67,0)-IF(ISNUMBER(BO67),BO67,0))&gt;=$E$11),AND($E$8="COUNT_LT",IF(ISNUMBER(AJ67),AJ67,0)&lt;$E$11),AND($E$8="COUNT_LE",IF(ISNUMBER(AJ67),AJ67,0)&lt;=$E$11),AND($E$8="AND_YES",OR(LOWER(LEFT(AJ67&amp;"",2))="да",AJ67=1),OR(LOWER(LEFT(BO67&amp;"",2))="да",BO67=1)),AND($E$8="OR_YES",OR(OR(LOWER(LEFT(AJ67&amp;"",2))="да",AJ67=1),OR(LOWER(LEFT(BO67&amp;"",2))="да",BO67=1)))),$E$14,$E$15))))))))))</f>
        <v/>
      </c>
      <c r="F67" s="19" t="str">
        <f>IF($A67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67="#FIELD",AK67="",AND(OR($F$8="CHANGE_PCT_GE",$F$8="CHANGE_ABS_GE",$F$8="COUNT_FLAG_RULE",$F$8="AND_YES",$F$8="OR_YES"),OR(BP67="#FIELD",BP67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67)))),IF($F$18="LOW_MU",MAX(Настройки!$B$14,$F$16),IF($F$18="NEUTRAL",Настройки!$B$15,IF($F$18="IGNORE","IGNORE",IF(OR(AK67="#FIELD",BP67="#FIELD"),"Поле не найдено","Недостаточно данных")))),IF($F$8="SIGMOID_INC",MAX(Настройки!$B$14,$F$16+($F$17-$F$16)/(1+EXP(-$F$12*(IF(ISNUMBER(AK67),AK67,0)-$F$11)))),IF($F$8="SIGMOID_DEC",MAX(Настройки!$B$14,$F$16+($F$17-$F$16)/(1+EXP($F$12*(IF(ISNUMBER(AK67),AK67,0)-$F$11)))),IF($F$8="TOP_PERCENT",IF((COUNTIF(INDEX(Данные!$A$7:$CV$106,0,MATCH($F$9,Данные!$A$6:$CV$6,0)),"&gt;"&amp;IF(ISNUMBER(AK67),AK67,0))+COUNTIFS(INDEX(Данные!$A$7:$CV$106,0,MATCH($F$9,Данные!$A$6:$CV$6,0)),IF(ISNUMBER(AK67),AK67,0),Данные!$A$7:$A$106,"&lt;"&amp;$A67)+1)/COUNT(INDEX(Данные!$A$7:$CV$106,0,MATCH($F$9,Данные!$A$6:$CV$6,0)))&lt;=$F$11,$F$14,$F$15),IF($F$8="MANUAL_MU",MAX(Настройки!$B$14,MIN(1,IF(ISNUMBER(AK67),AK67,0))),IF($F$8="COUNT_FLAG_RULE",IF(IF(ISNUMBER(AK67),AK67,0)&lt;=$F$11,$F$14,IF(IF(ISNUMBER(AK67),AK67,0)&gt;=$F$12,$F$15,IF(OR(LOWER(LEFT(BP67&amp;"",2))="да",BP67=1),$F$13,$F$15))),IF(OR(AND($F$8="YES_NO",OR(LOWER(LEFT(AK67&amp;"",2))="да",AK67=1)),AND($F$8="THRESHOLD_GE",IF(ISNUMBER(AK67),AK67,0)&gt;=$F$11),AND($F$8="THRESHOLD_GT",IF(ISNUMBER(AK67),AK67,0)&gt;$F$11),AND($F$8="THRESHOLD_LE",IF(ISNUMBER(AK67),AK67,0)&lt;=$F$11),AND($F$8="THRESHOLD_LT",IF(ISNUMBER(AK67),AK67,0)&lt;$F$11),AND($F$8="CHANGE_PCT_GE",IF(IF(ISNUMBER(BP67),BP67,0)=0,IF(ISNUMBER(AK67),AK67,0)&gt;0,(IF(ISNUMBER(AK67),AK67,0)-IF(ISNUMBER(BP67),BP67,0))/ABS(IF(ISNUMBER(BP67),BP67,0))&gt;=$F$11)),AND($F$8="CHANGE_ABS_GE",ABS(IF(ISNUMBER(AK67),AK67,0)-IF(ISNUMBER(BP67),BP67,0))&gt;=$F$11),AND($F$8="COUNT_LT",IF(ISNUMBER(AK67),AK67,0)&lt;$F$11),AND($F$8="COUNT_LE",IF(ISNUMBER(AK67),AK67,0)&lt;=$F$11),AND($F$8="AND_YES",OR(LOWER(LEFT(AK67&amp;"",2))="да",AK67=1),OR(LOWER(LEFT(BP67&amp;"",2))="да",BP67=1)),AND($F$8="OR_YES",OR(OR(LOWER(LEFT(AK67&amp;"",2))="да",AK67=1),OR(LOWER(LEFT(BP67&amp;"",2))="да",BP67=1)))),$F$14,$F$15))))))))))</f>
        <v/>
      </c>
      <c r="G67" s="19" t="str">
        <f>IF($A67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67="#FIELD",AL67="",AND(OR($G$8="CHANGE_PCT_GE",$G$8="CHANGE_ABS_GE",$G$8="COUNT_FLAG_RULE",$G$8="AND_YES",$G$8="OR_YES"),OR(BQ67="#FIELD",BQ67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67)))),IF($G$18="LOW_MU",MAX(Настройки!$B$14,$G$16),IF($G$18="NEUTRAL",Настройки!$B$15,IF($G$18="IGNORE","IGNORE",IF(OR(AL67="#FIELD",BQ67="#FIELD"),"Поле не найдено","Недостаточно данных")))),IF($G$8="SIGMOID_INC",MAX(Настройки!$B$14,$G$16+($G$17-$G$16)/(1+EXP(-$G$12*(IF(ISNUMBER(AL67),AL67,0)-$G$11)))),IF($G$8="SIGMOID_DEC",MAX(Настройки!$B$14,$G$16+($G$17-$G$16)/(1+EXP($G$12*(IF(ISNUMBER(AL67),AL67,0)-$G$11)))),IF($G$8="TOP_PERCENT",IF((COUNTIF(INDEX(Данные!$A$7:$CV$106,0,MATCH($G$9,Данные!$A$6:$CV$6,0)),"&gt;"&amp;IF(ISNUMBER(AL67),AL67,0))+COUNTIFS(INDEX(Данные!$A$7:$CV$106,0,MATCH($G$9,Данные!$A$6:$CV$6,0)),IF(ISNUMBER(AL67),AL67,0),Данные!$A$7:$A$106,"&lt;"&amp;$A67)+1)/COUNT(INDEX(Данные!$A$7:$CV$106,0,MATCH($G$9,Данные!$A$6:$CV$6,0)))&lt;=$G$11,$G$14,$G$15),IF($G$8="MANUAL_MU",MAX(Настройки!$B$14,MIN(1,IF(ISNUMBER(AL67),AL67,0))),IF($G$8="COUNT_FLAG_RULE",IF(IF(ISNUMBER(AL67),AL67,0)&lt;=$G$11,$G$14,IF(IF(ISNUMBER(AL67),AL67,0)&gt;=$G$12,$G$15,IF(OR(LOWER(LEFT(BQ67&amp;"",2))="да",BQ67=1),$G$13,$G$15))),IF(OR(AND($G$8="YES_NO",OR(LOWER(LEFT(AL67&amp;"",2))="да",AL67=1)),AND($G$8="THRESHOLD_GE",IF(ISNUMBER(AL67),AL67,0)&gt;=$G$11),AND($G$8="THRESHOLD_GT",IF(ISNUMBER(AL67),AL67,0)&gt;$G$11),AND($G$8="THRESHOLD_LE",IF(ISNUMBER(AL67),AL67,0)&lt;=$G$11),AND($G$8="THRESHOLD_LT",IF(ISNUMBER(AL67),AL67,0)&lt;$G$11),AND($G$8="CHANGE_PCT_GE",IF(IF(ISNUMBER(BQ67),BQ67,0)=0,IF(ISNUMBER(AL67),AL67,0)&gt;0,(IF(ISNUMBER(AL67),AL67,0)-IF(ISNUMBER(BQ67),BQ67,0))/ABS(IF(ISNUMBER(BQ67),BQ67,0))&gt;=$G$11)),AND($G$8="CHANGE_ABS_GE",ABS(IF(ISNUMBER(AL67),AL67,0)-IF(ISNUMBER(BQ67),BQ67,0))&gt;=$G$11),AND($G$8="COUNT_LT",IF(ISNUMBER(AL67),AL67,0)&lt;$G$11),AND($G$8="COUNT_LE",IF(ISNUMBER(AL67),AL67,0)&lt;=$G$11),AND($G$8="AND_YES",OR(LOWER(LEFT(AL67&amp;"",2))="да",AL67=1),OR(LOWER(LEFT(BQ67&amp;"",2))="да",BQ67=1)),AND($G$8="OR_YES",OR(OR(LOWER(LEFT(AL67&amp;"",2))="да",AL67=1),OR(LOWER(LEFT(BQ67&amp;"",2))="да",BQ67=1)))),$G$14,$G$15))))))))))</f>
        <v/>
      </c>
      <c r="H67" s="19" t="str">
        <f>IF($A67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67="#FIELD",AM67="",AND(OR($H$8="CHANGE_PCT_GE",$H$8="CHANGE_ABS_GE",$H$8="COUNT_FLAG_RULE",$H$8="AND_YES",$H$8="OR_YES"),OR(BR67="#FIELD",BR67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67)))),IF($H$18="LOW_MU",MAX(Настройки!$B$14,$H$16),IF($H$18="NEUTRAL",Настройки!$B$15,IF($H$18="IGNORE","IGNORE",IF(OR(AM67="#FIELD",BR67="#FIELD"),"Поле не найдено","Недостаточно данных")))),IF($H$8="SIGMOID_INC",MAX(Настройки!$B$14,$H$16+($H$17-$H$16)/(1+EXP(-$H$12*(IF(ISNUMBER(AM67),AM67,0)-$H$11)))),IF($H$8="SIGMOID_DEC",MAX(Настройки!$B$14,$H$16+($H$17-$H$16)/(1+EXP($H$12*(IF(ISNUMBER(AM67),AM67,0)-$H$11)))),IF($H$8="TOP_PERCENT",IF((COUNTIF(INDEX(Данные!$A$7:$CV$106,0,MATCH($H$9,Данные!$A$6:$CV$6,0)),"&gt;"&amp;IF(ISNUMBER(AM67),AM67,0))+COUNTIFS(INDEX(Данные!$A$7:$CV$106,0,MATCH($H$9,Данные!$A$6:$CV$6,0)),IF(ISNUMBER(AM67),AM67,0),Данные!$A$7:$A$106,"&lt;"&amp;$A67)+1)/COUNT(INDEX(Данные!$A$7:$CV$106,0,MATCH($H$9,Данные!$A$6:$CV$6,0)))&lt;=$H$11,$H$14,$H$15),IF($H$8="MANUAL_MU",MAX(Настройки!$B$14,MIN(1,IF(ISNUMBER(AM67),AM67,0))),IF($H$8="COUNT_FLAG_RULE",IF(IF(ISNUMBER(AM67),AM67,0)&lt;=$H$11,$H$14,IF(IF(ISNUMBER(AM67),AM67,0)&gt;=$H$12,$H$15,IF(OR(LOWER(LEFT(BR67&amp;"",2))="да",BR67=1),$H$13,$H$15))),IF(OR(AND($H$8="YES_NO",OR(LOWER(LEFT(AM67&amp;"",2))="да",AM67=1)),AND($H$8="THRESHOLD_GE",IF(ISNUMBER(AM67),AM67,0)&gt;=$H$11),AND($H$8="THRESHOLD_GT",IF(ISNUMBER(AM67),AM67,0)&gt;$H$11),AND($H$8="THRESHOLD_LE",IF(ISNUMBER(AM67),AM67,0)&lt;=$H$11),AND($H$8="THRESHOLD_LT",IF(ISNUMBER(AM67),AM67,0)&lt;$H$11),AND($H$8="CHANGE_PCT_GE",IF(IF(ISNUMBER(BR67),BR67,0)=0,IF(ISNUMBER(AM67),AM67,0)&gt;0,(IF(ISNUMBER(AM67),AM67,0)-IF(ISNUMBER(BR67),BR67,0))/ABS(IF(ISNUMBER(BR67),BR67,0))&gt;=$H$11)),AND($H$8="CHANGE_ABS_GE",ABS(IF(ISNUMBER(AM67),AM67,0)-IF(ISNUMBER(BR67),BR67,0))&gt;=$H$11),AND($H$8="COUNT_LT",IF(ISNUMBER(AM67),AM67,0)&lt;$H$11),AND($H$8="COUNT_LE",IF(ISNUMBER(AM67),AM67,0)&lt;=$H$11),AND($H$8="AND_YES",OR(LOWER(LEFT(AM67&amp;"",2))="да",AM67=1),OR(LOWER(LEFT(BR67&amp;"",2))="да",BR67=1)),AND($H$8="OR_YES",OR(OR(LOWER(LEFT(AM67&amp;"",2))="да",AM67=1),OR(LOWER(LEFT(BR67&amp;"",2))="да",BR67=1)))),$H$14,$H$15))))))))))</f>
        <v/>
      </c>
      <c r="I67" s="19" t="str">
        <f>IF($A67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67="#FIELD",AN67="",AND(OR($I$8="CHANGE_PCT_GE",$I$8="CHANGE_ABS_GE",$I$8="COUNT_FLAG_RULE",$I$8="AND_YES",$I$8="OR_YES"),OR(BS67="#FIELD",BS67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67)))),IF($I$18="LOW_MU",MAX(Настройки!$B$14,$I$16),IF($I$18="NEUTRAL",Настройки!$B$15,IF($I$18="IGNORE","IGNORE",IF(OR(AN67="#FIELD",BS67="#FIELD"),"Поле не найдено","Недостаточно данных")))),IF($I$8="SIGMOID_INC",MAX(Настройки!$B$14,$I$16+($I$17-$I$16)/(1+EXP(-$I$12*(IF(ISNUMBER(AN67),AN67,0)-$I$11)))),IF($I$8="SIGMOID_DEC",MAX(Настройки!$B$14,$I$16+($I$17-$I$16)/(1+EXP($I$12*(IF(ISNUMBER(AN67),AN67,0)-$I$11)))),IF($I$8="TOP_PERCENT",IF((COUNTIF(INDEX(Данные!$A$7:$CV$106,0,MATCH($I$9,Данные!$A$6:$CV$6,0)),"&gt;"&amp;IF(ISNUMBER(AN67),AN67,0))+COUNTIFS(INDEX(Данные!$A$7:$CV$106,0,MATCH($I$9,Данные!$A$6:$CV$6,0)),IF(ISNUMBER(AN67),AN67,0),Данные!$A$7:$A$106,"&lt;"&amp;$A67)+1)/COUNT(INDEX(Данные!$A$7:$CV$106,0,MATCH($I$9,Данные!$A$6:$CV$6,0)))&lt;=$I$11,$I$14,$I$15),IF($I$8="MANUAL_MU",MAX(Настройки!$B$14,MIN(1,IF(ISNUMBER(AN67),AN67,0))),IF($I$8="COUNT_FLAG_RULE",IF(IF(ISNUMBER(AN67),AN67,0)&lt;=$I$11,$I$14,IF(IF(ISNUMBER(AN67),AN67,0)&gt;=$I$12,$I$15,IF(OR(LOWER(LEFT(BS67&amp;"",2))="да",BS67=1),$I$13,$I$15))),IF(OR(AND($I$8="YES_NO",OR(LOWER(LEFT(AN67&amp;"",2))="да",AN67=1)),AND($I$8="THRESHOLD_GE",IF(ISNUMBER(AN67),AN67,0)&gt;=$I$11),AND($I$8="THRESHOLD_GT",IF(ISNUMBER(AN67),AN67,0)&gt;$I$11),AND($I$8="THRESHOLD_LE",IF(ISNUMBER(AN67),AN67,0)&lt;=$I$11),AND($I$8="THRESHOLD_LT",IF(ISNUMBER(AN67),AN67,0)&lt;$I$11),AND($I$8="CHANGE_PCT_GE",IF(IF(ISNUMBER(BS67),BS67,0)=0,IF(ISNUMBER(AN67),AN67,0)&gt;0,(IF(ISNUMBER(AN67),AN67,0)-IF(ISNUMBER(BS67),BS67,0))/ABS(IF(ISNUMBER(BS67),BS67,0))&gt;=$I$11)),AND($I$8="CHANGE_ABS_GE",ABS(IF(ISNUMBER(AN67),AN67,0)-IF(ISNUMBER(BS67),BS67,0))&gt;=$I$11),AND($I$8="COUNT_LT",IF(ISNUMBER(AN67),AN67,0)&lt;$I$11),AND($I$8="COUNT_LE",IF(ISNUMBER(AN67),AN67,0)&lt;=$I$11),AND($I$8="AND_YES",OR(LOWER(LEFT(AN67&amp;"",2))="да",AN67=1),OR(LOWER(LEFT(BS67&amp;"",2))="да",BS67=1)),AND($I$8="OR_YES",OR(OR(LOWER(LEFT(AN67&amp;"",2))="да",AN67=1),OR(LOWER(LEFT(BS67&amp;"",2))="да",BS67=1)))),$I$14,$I$15))))))))))</f>
        <v/>
      </c>
      <c r="J67" s="19" t="str">
        <f>IF($A67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67="#FIELD",AO67="",AND(OR($J$8="CHANGE_PCT_GE",$J$8="CHANGE_ABS_GE",$J$8="COUNT_FLAG_RULE",$J$8="AND_YES",$J$8="OR_YES"),OR(BT67="#FIELD",BT67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67)))),IF($J$18="LOW_MU",MAX(Настройки!$B$14,$J$16),IF($J$18="NEUTRAL",Настройки!$B$15,IF($J$18="IGNORE","IGNORE",IF(OR(AO67="#FIELD",BT67="#FIELD"),"Поле не найдено","Недостаточно данных")))),IF($J$8="SIGMOID_INC",MAX(Настройки!$B$14,$J$16+($J$17-$J$16)/(1+EXP(-$J$12*(IF(ISNUMBER(AO67),AO67,0)-$J$11)))),IF($J$8="SIGMOID_DEC",MAX(Настройки!$B$14,$J$16+($J$17-$J$16)/(1+EXP($J$12*(IF(ISNUMBER(AO67),AO67,0)-$J$11)))),IF($J$8="TOP_PERCENT",IF((COUNTIF(INDEX(Данные!$A$7:$CV$106,0,MATCH($J$9,Данные!$A$6:$CV$6,0)),"&gt;"&amp;IF(ISNUMBER(AO67),AO67,0))+COUNTIFS(INDEX(Данные!$A$7:$CV$106,0,MATCH($J$9,Данные!$A$6:$CV$6,0)),IF(ISNUMBER(AO67),AO67,0),Данные!$A$7:$A$106,"&lt;"&amp;$A67)+1)/COUNT(INDEX(Данные!$A$7:$CV$106,0,MATCH($J$9,Данные!$A$6:$CV$6,0)))&lt;=$J$11,$J$14,$J$15),IF($J$8="MANUAL_MU",MAX(Настройки!$B$14,MIN(1,IF(ISNUMBER(AO67),AO67,0))),IF($J$8="COUNT_FLAG_RULE",IF(IF(ISNUMBER(AO67),AO67,0)&lt;=$J$11,$J$14,IF(IF(ISNUMBER(AO67),AO67,0)&gt;=$J$12,$J$15,IF(OR(LOWER(LEFT(BT67&amp;"",2))="да",BT67=1),$J$13,$J$15))),IF(OR(AND($J$8="YES_NO",OR(LOWER(LEFT(AO67&amp;"",2))="да",AO67=1)),AND($J$8="THRESHOLD_GE",IF(ISNUMBER(AO67),AO67,0)&gt;=$J$11),AND($J$8="THRESHOLD_GT",IF(ISNUMBER(AO67),AO67,0)&gt;$J$11),AND($J$8="THRESHOLD_LE",IF(ISNUMBER(AO67),AO67,0)&lt;=$J$11),AND($J$8="THRESHOLD_LT",IF(ISNUMBER(AO67),AO67,0)&lt;$J$11),AND($J$8="CHANGE_PCT_GE",IF(IF(ISNUMBER(BT67),BT67,0)=0,IF(ISNUMBER(AO67),AO67,0)&gt;0,(IF(ISNUMBER(AO67),AO67,0)-IF(ISNUMBER(BT67),BT67,0))/ABS(IF(ISNUMBER(BT67),BT67,0))&gt;=$J$11)),AND($J$8="CHANGE_ABS_GE",ABS(IF(ISNUMBER(AO67),AO67,0)-IF(ISNUMBER(BT67),BT67,0))&gt;=$J$11),AND($J$8="COUNT_LT",IF(ISNUMBER(AO67),AO67,0)&lt;$J$11),AND($J$8="COUNT_LE",IF(ISNUMBER(AO67),AO67,0)&lt;=$J$11),AND($J$8="AND_YES",OR(LOWER(LEFT(AO67&amp;"",2))="да",AO67=1),OR(LOWER(LEFT(BT67&amp;"",2))="да",BT67=1)),AND($J$8="OR_YES",OR(OR(LOWER(LEFT(AO67&amp;"",2))="да",AO67=1),OR(LOWER(LEFT(BT67&amp;"",2))="да",BT67=1)))),$J$14,$J$15))))))))))</f>
        <v/>
      </c>
      <c r="K67" s="19" t="str">
        <f>IF($A67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67="#FIELD",AP67="",AND(OR($K$8="CHANGE_PCT_GE",$K$8="CHANGE_ABS_GE",$K$8="COUNT_FLAG_RULE",$K$8="AND_YES",$K$8="OR_YES"),OR(BU67="#FIELD",BU67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67)))),IF($K$18="LOW_MU",MAX(Настройки!$B$14,$K$16),IF($K$18="NEUTRAL",Настройки!$B$15,IF($K$18="IGNORE","IGNORE",IF(OR(AP67="#FIELD",BU67="#FIELD"),"Поле не найдено","Недостаточно данных")))),IF($K$8="SIGMOID_INC",MAX(Настройки!$B$14,$K$16+($K$17-$K$16)/(1+EXP(-$K$12*(IF(ISNUMBER(AP67),AP67,0)-$K$11)))),IF($K$8="SIGMOID_DEC",MAX(Настройки!$B$14,$K$16+($K$17-$K$16)/(1+EXP($K$12*(IF(ISNUMBER(AP67),AP67,0)-$K$11)))),IF($K$8="TOP_PERCENT",IF((COUNTIF(INDEX(Данные!$A$7:$CV$106,0,MATCH($K$9,Данные!$A$6:$CV$6,0)),"&gt;"&amp;IF(ISNUMBER(AP67),AP67,0))+COUNTIFS(INDEX(Данные!$A$7:$CV$106,0,MATCH($K$9,Данные!$A$6:$CV$6,0)),IF(ISNUMBER(AP67),AP67,0),Данные!$A$7:$A$106,"&lt;"&amp;$A67)+1)/COUNT(INDEX(Данные!$A$7:$CV$106,0,MATCH($K$9,Данные!$A$6:$CV$6,0)))&lt;=$K$11,$K$14,$K$15),IF($K$8="MANUAL_MU",MAX(Настройки!$B$14,MIN(1,IF(ISNUMBER(AP67),AP67,0))),IF($K$8="COUNT_FLAG_RULE",IF(IF(ISNUMBER(AP67),AP67,0)&lt;=$K$11,$K$14,IF(IF(ISNUMBER(AP67),AP67,0)&gt;=$K$12,$K$15,IF(OR(LOWER(LEFT(BU67&amp;"",2))="да",BU67=1),$K$13,$K$15))),IF(OR(AND($K$8="YES_NO",OR(LOWER(LEFT(AP67&amp;"",2))="да",AP67=1)),AND($K$8="THRESHOLD_GE",IF(ISNUMBER(AP67),AP67,0)&gt;=$K$11),AND($K$8="THRESHOLD_GT",IF(ISNUMBER(AP67),AP67,0)&gt;$K$11),AND($K$8="THRESHOLD_LE",IF(ISNUMBER(AP67),AP67,0)&lt;=$K$11),AND($K$8="THRESHOLD_LT",IF(ISNUMBER(AP67),AP67,0)&lt;$K$11),AND($K$8="CHANGE_PCT_GE",IF(IF(ISNUMBER(BU67),BU67,0)=0,IF(ISNUMBER(AP67),AP67,0)&gt;0,(IF(ISNUMBER(AP67),AP67,0)-IF(ISNUMBER(BU67),BU67,0))/ABS(IF(ISNUMBER(BU67),BU67,0))&gt;=$K$11)),AND($K$8="CHANGE_ABS_GE",ABS(IF(ISNUMBER(AP67),AP67,0)-IF(ISNUMBER(BU67),BU67,0))&gt;=$K$11),AND($K$8="COUNT_LT",IF(ISNUMBER(AP67),AP67,0)&lt;$K$11),AND($K$8="COUNT_LE",IF(ISNUMBER(AP67),AP67,0)&lt;=$K$11),AND($K$8="AND_YES",OR(LOWER(LEFT(AP67&amp;"",2))="да",AP67=1),OR(LOWER(LEFT(BU67&amp;"",2))="да",BU67=1)),AND($K$8="OR_YES",OR(OR(LOWER(LEFT(AP67&amp;"",2))="да",AP67=1),OR(LOWER(LEFT(BU67&amp;"",2))="да",BU67=1)))),$K$14,$K$15))))))))))</f>
        <v/>
      </c>
      <c r="L67" s="19" t="str">
        <f>IF($A67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67="#FIELD",AQ67="",AND(OR($L$8="CHANGE_PCT_GE",$L$8="CHANGE_ABS_GE",$L$8="COUNT_FLAG_RULE",$L$8="AND_YES",$L$8="OR_YES"),OR(BV67="#FIELD",BV67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67)))),IF($L$18="LOW_MU",MAX(Настройки!$B$14,$L$16),IF($L$18="NEUTRAL",Настройки!$B$15,IF($L$18="IGNORE","IGNORE",IF(OR(AQ67="#FIELD",BV67="#FIELD"),"Поле не найдено","Недостаточно данных")))),IF($L$8="SIGMOID_INC",MAX(Настройки!$B$14,$L$16+($L$17-$L$16)/(1+EXP(-$L$12*(IF(ISNUMBER(AQ67),AQ67,0)-$L$11)))),IF($L$8="SIGMOID_DEC",MAX(Настройки!$B$14,$L$16+($L$17-$L$16)/(1+EXP($L$12*(IF(ISNUMBER(AQ67),AQ67,0)-$L$11)))),IF($L$8="TOP_PERCENT",IF((COUNTIF(INDEX(Данные!$A$7:$CV$106,0,MATCH($L$9,Данные!$A$6:$CV$6,0)),"&gt;"&amp;IF(ISNUMBER(AQ67),AQ67,0))+COUNTIFS(INDEX(Данные!$A$7:$CV$106,0,MATCH($L$9,Данные!$A$6:$CV$6,0)),IF(ISNUMBER(AQ67),AQ67,0),Данные!$A$7:$A$106,"&lt;"&amp;$A67)+1)/COUNT(INDEX(Данные!$A$7:$CV$106,0,MATCH($L$9,Данные!$A$6:$CV$6,0)))&lt;=$L$11,$L$14,$L$15),IF($L$8="MANUAL_MU",MAX(Настройки!$B$14,MIN(1,IF(ISNUMBER(AQ67),AQ67,0))),IF($L$8="COUNT_FLAG_RULE",IF(IF(ISNUMBER(AQ67),AQ67,0)&lt;=$L$11,$L$14,IF(IF(ISNUMBER(AQ67),AQ67,0)&gt;=$L$12,$L$15,IF(OR(LOWER(LEFT(BV67&amp;"",2))="да",BV67=1),$L$13,$L$15))),IF(OR(AND($L$8="YES_NO",OR(LOWER(LEFT(AQ67&amp;"",2))="да",AQ67=1)),AND($L$8="THRESHOLD_GE",IF(ISNUMBER(AQ67),AQ67,0)&gt;=$L$11),AND($L$8="THRESHOLD_GT",IF(ISNUMBER(AQ67),AQ67,0)&gt;$L$11),AND($L$8="THRESHOLD_LE",IF(ISNUMBER(AQ67),AQ67,0)&lt;=$L$11),AND($L$8="THRESHOLD_LT",IF(ISNUMBER(AQ67),AQ67,0)&lt;$L$11),AND($L$8="CHANGE_PCT_GE",IF(IF(ISNUMBER(BV67),BV67,0)=0,IF(ISNUMBER(AQ67),AQ67,0)&gt;0,(IF(ISNUMBER(AQ67),AQ67,0)-IF(ISNUMBER(BV67),BV67,0))/ABS(IF(ISNUMBER(BV67),BV67,0))&gt;=$L$11)),AND($L$8="CHANGE_ABS_GE",ABS(IF(ISNUMBER(AQ67),AQ67,0)-IF(ISNUMBER(BV67),BV67,0))&gt;=$L$11),AND($L$8="COUNT_LT",IF(ISNUMBER(AQ67),AQ67,0)&lt;$L$11),AND($L$8="COUNT_LE",IF(ISNUMBER(AQ67),AQ67,0)&lt;=$L$11),AND($L$8="AND_YES",OR(LOWER(LEFT(AQ67&amp;"",2))="да",AQ67=1),OR(LOWER(LEFT(BV67&amp;"",2))="да",BV67=1)),AND($L$8="OR_YES",OR(OR(LOWER(LEFT(AQ67&amp;"",2))="да",AQ67=1),OR(LOWER(LEFT(BV67&amp;"",2))="да",BV67=1)))),$L$14,$L$15))))))))))</f>
        <v/>
      </c>
      <c r="M67" s="19" t="str">
        <f>IF($A67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67="#FIELD",AR67="",AND(OR($M$8="CHANGE_PCT_GE",$M$8="CHANGE_ABS_GE",$M$8="COUNT_FLAG_RULE",$M$8="AND_YES",$M$8="OR_YES"),OR(BW67="#FIELD",BW67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67)))),IF($M$18="LOW_MU",MAX(Настройки!$B$14,$M$16),IF($M$18="NEUTRAL",Настройки!$B$15,IF($M$18="IGNORE","IGNORE",IF(OR(AR67="#FIELD",BW67="#FIELD"),"Поле не найдено","Недостаточно данных")))),IF($M$8="SIGMOID_INC",MAX(Настройки!$B$14,$M$16+($M$17-$M$16)/(1+EXP(-$M$12*(IF(ISNUMBER(AR67),AR67,0)-$M$11)))),IF($M$8="SIGMOID_DEC",MAX(Настройки!$B$14,$M$16+($M$17-$M$16)/(1+EXP($M$12*(IF(ISNUMBER(AR67),AR67,0)-$M$11)))),IF($M$8="TOP_PERCENT",IF((COUNTIF(INDEX(Данные!$A$7:$CV$106,0,MATCH($M$9,Данные!$A$6:$CV$6,0)),"&gt;"&amp;IF(ISNUMBER(AR67),AR67,0))+COUNTIFS(INDEX(Данные!$A$7:$CV$106,0,MATCH($M$9,Данные!$A$6:$CV$6,0)),IF(ISNUMBER(AR67),AR67,0),Данные!$A$7:$A$106,"&lt;"&amp;$A67)+1)/COUNT(INDEX(Данные!$A$7:$CV$106,0,MATCH($M$9,Данные!$A$6:$CV$6,0)))&lt;=$M$11,$M$14,$M$15),IF($M$8="MANUAL_MU",MAX(Настройки!$B$14,MIN(1,IF(ISNUMBER(AR67),AR67,0))),IF($M$8="COUNT_FLAG_RULE",IF(IF(ISNUMBER(AR67),AR67,0)&lt;=$M$11,$M$14,IF(IF(ISNUMBER(AR67),AR67,0)&gt;=$M$12,$M$15,IF(OR(LOWER(LEFT(BW67&amp;"",2))="да",BW67=1),$M$13,$M$15))),IF(OR(AND($M$8="YES_NO",OR(LOWER(LEFT(AR67&amp;"",2))="да",AR67=1)),AND($M$8="THRESHOLD_GE",IF(ISNUMBER(AR67),AR67,0)&gt;=$M$11),AND($M$8="THRESHOLD_GT",IF(ISNUMBER(AR67),AR67,0)&gt;$M$11),AND($M$8="THRESHOLD_LE",IF(ISNUMBER(AR67),AR67,0)&lt;=$M$11),AND($M$8="THRESHOLD_LT",IF(ISNUMBER(AR67),AR67,0)&lt;$M$11),AND($M$8="CHANGE_PCT_GE",IF(IF(ISNUMBER(BW67),BW67,0)=0,IF(ISNUMBER(AR67),AR67,0)&gt;0,(IF(ISNUMBER(AR67),AR67,0)-IF(ISNUMBER(BW67),BW67,0))/ABS(IF(ISNUMBER(BW67),BW67,0))&gt;=$M$11)),AND($M$8="CHANGE_ABS_GE",ABS(IF(ISNUMBER(AR67),AR67,0)-IF(ISNUMBER(BW67),BW67,0))&gt;=$M$11),AND($M$8="COUNT_LT",IF(ISNUMBER(AR67),AR67,0)&lt;$M$11),AND($M$8="COUNT_LE",IF(ISNUMBER(AR67),AR67,0)&lt;=$M$11),AND($M$8="AND_YES",OR(LOWER(LEFT(AR67&amp;"",2))="да",AR67=1),OR(LOWER(LEFT(BW67&amp;"",2))="да",BW67=1)),AND($M$8="OR_YES",OR(OR(LOWER(LEFT(AR67&amp;"",2))="да",AR67=1),OR(LOWER(LEFT(BW67&amp;"",2))="да",BW67=1)))),$M$14,$M$15))))))))))</f>
        <v/>
      </c>
      <c r="N67" s="19" t="str">
        <f>IF($A67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67="#FIELD",AS67="",AND(OR($N$8="CHANGE_PCT_GE",$N$8="CHANGE_ABS_GE",$N$8="COUNT_FLAG_RULE",$N$8="AND_YES",$N$8="OR_YES"),OR(BX67="#FIELD",BX67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67)))),IF($N$18="LOW_MU",MAX(Настройки!$B$14,$N$16),IF($N$18="NEUTRAL",Настройки!$B$15,IF($N$18="IGNORE","IGNORE",IF(OR(AS67="#FIELD",BX67="#FIELD"),"Поле не найдено","Недостаточно данных")))),IF($N$8="SIGMOID_INC",MAX(Настройки!$B$14,$N$16+($N$17-$N$16)/(1+EXP(-$N$12*(IF(ISNUMBER(AS67),AS67,0)-$N$11)))),IF($N$8="SIGMOID_DEC",MAX(Настройки!$B$14,$N$16+($N$17-$N$16)/(1+EXP($N$12*(IF(ISNUMBER(AS67),AS67,0)-$N$11)))),IF($N$8="TOP_PERCENT",IF((COUNTIF(INDEX(Данные!$A$7:$CV$106,0,MATCH($N$9,Данные!$A$6:$CV$6,0)),"&gt;"&amp;IF(ISNUMBER(AS67),AS67,0))+COUNTIFS(INDEX(Данные!$A$7:$CV$106,0,MATCH($N$9,Данные!$A$6:$CV$6,0)),IF(ISNUMBER(AS67),AS67,0),Данные!$A$7:$A$106,"&lt;"&amp;$A67)+1)/COUNT(INDEX(Данные!$A$7:$CV$106,0,MATCH($N$9,Данные!$A$6:$CV$6,0)))&lt;=$N$11,$N$14,$N$15),IF($N$8="MANUAL_MU",MAX(Настройки!$B$14,MIN(1,IF(ISNUMBER(AS67),AS67,0))),IF($N$8="COUNT_FLAG_RULE",IF(IF(ISNUMBER(AS67),AS67,0)&lt;=$N$11,$N$14,IF(IF(ISNUMBER(AS67),AS67,0)&gt;=$N$12,$N$15,IF(OR(LOWER(LEFT(BX67&amp;"",2))="да",BX67=1),$N$13,$N$15))),IF(OR(AND($N$8="YES_NO",OR(LOWER(LEFT(AS67&amp;"",2))="да",AS67=1)),AND($N$8="THRESHOLD_GE",IF(ISNUMBER(AS67),AS67,0)&gt;=$N$11),AND($N$8="THRESHOLD_GT",IF(ISNUMBER(AS67),AS67,0)&gt;$N$11),AND($N$8="THRESHOLD_LE",IF(ISNUMBER(AS67),AS67,0)&lt;=$N$11),AND($N$8="THRESHOLD_LT",IF(ISNUMBER(AS67),AS67,0)&lt;$N$11),AND($N$8="CHANGE_PCT_GE",IF(IF(ISNUMBER(BX67),BX67,0)=0,IF(ISNUMBER(AS67),AS67,0)&gt;0,(IF(ISNUMBER(AS67),AS67,0)-IF(ISNUMBER(BX67),BX67,0))/ABS(IF(ISNUMBER(BX67),BX67,0))&gt;=$N$11)),AND($N$8="CHANGE_ABS_GE",ABS(IF(ISNUMBER(AS67),AS67,0)-IF(ISNUMBER(BX67),BX67,0))&gt;=$N$11),AND($N$8="COUNT_LT",IF(ISNUMBER(AS67),AS67,0)&lt;$N$11),AND($N$8="COUNT_LE",IF(ISNUMBER(AS67),AS67,0)&lt;=$N$11),AND($N$8="AND_YES",OR(LOWER(LEFT(AS67&amp;"",2))="да",AS67=1),OR(LOWER(LEFT(BX67&amp;"",2))="да",BX67=1)),AND($N$8="OR_YES",OR(OR(LOWER(LEFT(AS67&amp;"",2))="да",AS67=1),OR(LOWER(LEFT(BX67&amp;"",2))="да",BX67=1)))),$N$14,$N$15))))))))))</f>
        <v/>
      </c>
      <c r="O67" s="19" t="str">
        <f>IF($A67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67="#FIELD",AT67="",AND(OR($O$8="CHANGE_PCT_GE",$O$8="CHANGE_ABS_GE",$O$8="COUNT_FLAG_RULE",$O$8="AND_YES",$O$8="OR_YES"),OR(BY67="#FIELD",BY67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67)))),IF($O$18="LOW_MU",MAX(Настройки!$B$14,$O$16),IF($O$18="NEUTRAL",Настройки!$B$15,IF($O$18="IGNORE","IGNORE",IF(OR(AT67="#FIELD",BY67="#FIELD"),"Поле не найдено","Недостаточно данных")))),IF($O$8="SIGMOID_INC",MAX(Настройки!$B$14,$O$16+($O$17-$O$16)/(1+EXP(-$O$12*(IF(ISNUMBER(AT67),AT67,0)-$O$11)))),IF($O$8="SIGMOID_DEC",MAX(Настройки!$B$14,$O$16+($O$17-$O$16)/(1+EXP($O$12*(IF(ISNUMBER(AT67),AT67,0)-$O$11)))),IF($O$8="TOP_PERCENT",IF((COUNTIF(INDEX(Данные!$A$7:$CV$106,0,MATCH($O$9,Данные!$A$6:$CV$6,0)),"&gt;"&amp;IF(ISNUMBER(AT67),AT67,0))+COUNTIFS(INDEX(Данные!$A$7:$CV$106,0,MATCH($O$9,Данные!$A$6:$CV$6,0)),IF(ISNUMBER(AT67),AT67,0),Данные!$A$7:$A$106,"&lt;"&amp;$A67)+1)/COUNT(INDEX(Данные!$A$7:$CV$106,0,MATCH($O$9,Данные!$A$6:$CV$6,0)))&lt;=$O$11,$O$14,$O$15),IF($O$8="MANUAL_MU",MAX(Настройки!$B$14,MIN(1,IF(ISNUMBER(AT67),AT67,0))),IF($O$8="COUNT_FLAG_RULE",IF(IF(ISNUMBER(AT67),AT67,0)&lt;=$O$11,$O$14,IF(IF(ISNUMBER(AT67),AT67,0)&gt;=$O$12,$O$15,IF(OR(LOWER(LEFT(BY67&amp;"",2))="да",BY67=1),$O$13,$O$15))),IF(OR(AND($O$8="YES_NO",OR(LOWER(LEFT(AT67&amp;"",2))="да",AT67=1)),AND($O$8="THRESHOLD_GE",IF(ISNUMBER(AT67),AT67,0)&gt;=$O$11),AND($O$8="THRESHOLD_GT",IF(ISNUMBER(AT67),AT67,0)&gt;$O$11),AND($O$8="THRESHOLD_LE",IF(ISNUMBER(AT67),AT67,0)&lt;=$O$11),AND($O$8="THRESHOLD_LT",IF(ISNUMBER(AT67),AT67,0)&lt;$O$11),AND($O$8="CHANGE_PCT_GE",IF(IF(ISNUMBER(BY67),BY67,0)=0,IF(ISNUMBER(AT67),AT67,0)&gt;0,(IF(ISNUMBER(AT67),AT67,0)-IF(ISNUMBER(BY67),BY67,0))/ABS(IF(ISNUMBER(BY67),BY67,0))&gt;=$O$11)),AND($O$8="CHANGE_ABS_GE",ABS(IF(ISNUMBER(AT67),AT67,0)-IF(ISNUMBER(BY67),BY67,0))&gt;=$O$11),AND($O$8="COUNT_LT",IF(ISNUMBER(AT67),AT67,0)&lt;$O$11),AND($O$8="COUNT_LE",IF(ISNUMBER(AT67),AT67,0)&lt;=$O$11),AND($O$8="AND_YES",OR(LOWER(LEFT(AT67&amp;"",2))="да",AT67=1),OR(LOWER(LEFT(BY67&amp;"",2))="да",BY67=1)),AND($O$8="OR_YES",OR(OR(LOWER(LEFT(AT67&amp;"",2))="да",AT67=1),OR(LOWER(LEFT(BY67&amp;"",2))="да",BY67=1)))),$O$14,$O$15))))))))))</f>
        <v/>
      </c>
      <c r="P67" s="19" t="str">
        <f>IF($A67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67="#FIELD",AU67="",AND(OR($P$8="CHANGE_PCT_GE",$P$8="CHANGE_ABS_GE",$P$8="COUNT_FLAG_RULE",$P$8="AND_YES",$P$8="OR_YES"),OR(BZ67="#FIELD",BZ67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67)))),IF($P$18="LOW_MU",MAX(Настройки!$B$14,$P$16),IF($P$18="NEUTRAL",Настройки!$B$15,IF($P$18="IGNORE","IGNORE",IF(OR(AU67="#FIELD",BZ67="#FIELD"),"Поле не найдено","Недостаточно данных")))),IF($P$8="SIGMOID_INC",MAX(Настройки!$B$14,$P$16+($P$17-$P$16)/(1+EXP(-$P$12*(IF(ISNUMBER(AU67),AU67,0)-$P$11)))),IF($P$8="SIGMOID_DEC",MAX(Настройки!$B$14,$P$16+($P$17-$P$16)/(1+EXP($P$12*(IF(ISNUMBER(AU67),AU67,0)-$P$11)))),IF($P$8="TOP_PERCENT",IF((COUNTIF(INDEX(Данные!$A$7:$CV$106,0,MATCH($P$9,Данные!$A$6:$CV$6,0)),"&gt;"&amp;IF(ISNUMBER(AU67),AU67,0))+COUNTIFS(INDEX(Данные!$A$7:$CV$106,0,MATCH($P$9,Данные!$A$6:$CV$6,0)),IF(ISNUMBER(AU67),AU67,0),Данные!$A$7:$A$106,"&lt;"&amp;$A67)+1)/COUNT(INDEX(Данные!$A$7:$CV$106,0,MATCH($P$9,Данные!$A$6:$CV$6,0)))&lt;=$P$11,$P$14,$P$15),IF($P$8="MANUAL_MU",MAX(Настройки!$B$14,MIN(1,IF(ISNUMBER(AU67),AU67,0))),IF($P$8="COUNT_FLAG_RULE",IF(IF(ISNUMBER(AU67),AU67,0)&lt;=$P$11,$P$14,IF(IF(ISNUMBER(AU67),AU67,0)&gt;=$P$12,$P$15,IF(OR(LOWER(LEFT(BZ67&amp;"",2))="да",BZ67=1),$P$13,$P$15))),IF(OR(AND($P$8="YES_NO",OR(LOWER(LEFT(AU67&amp;"",2))="да",AU67=1)),AND($P$8="THRESHOLD_GE",IF(ISNUMBER(AU67),AU67,0)&gt;=$P$11),AND($P$8="THRESHOLD_GT",IF(ISNUMBER(AU67),AU67,0)&gt;$P$11),AND($P$8="THRESHOLD_LE",IF(ISNUMBER(AU67),AU67,0)&lt;=$P$11),AND($P$8="THRESHOLD_LT",IF(ISNUMBER(AU67),AU67,0)&lt;$P$11),AND($P$8="CHANGE_PCT_GE",IF(IF(ISNUMBER(BZ67),BZ67,0)=0,IF(ISNUMBER(AU67),AU67,0)&gt;0,(IF(ISNUMBER(AU67),AU67,0)-IF(ISNUMBER(BZ67),BZ67,0))/ABS(IF(ISNUMBER(BZ67),BZ67,0))&gt;=$P$11)),AND($P$8="CHANGE_ABS_GE",ABS(IF(ISNUMBER(AU67),AU67,0)-IF(ISNUMBER(BZ67),BZ67,0))&gt;=$P$11),AND($P$8="COUNT_LT",IF(ISNUMBER(AU67),AU67,0)&lt;$P$11),AND($P$8="COUNT_LE",IF(ISNUMBER(AU67),AU67,0)&lt;=$P$11),AND($P$8="AND_YES",OR(LOWER(LEFT(AU67&amp;"",2))="да",AU67=1),OR(LOWER(LEFT(BZ67&amp;"",2))="да",BZ67=1)),AND($P$8="OR_YES",OR(OR(LOWER(LEFT(AU67&amp;"",2))="да",AU67=1),OR(LOWER(LEFT(BZ67&amp;"",2))="да",BZ67=1)))),$P$14,$P$15))))))))))</f>
        <v/>
      </c>
      <c r="Q67" s="19" t="str">
        <f>IF($A67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67="#FIELD",AV67="",AND(OR($Q$8="CHANGE_PCT_GE",$Q$8="CHANGE_ABS_GE",$Q$8="COUNT_FLAG_RULE",$Q$8="AND_YES",$Q$8="OR_YES"),OR(CA67="#FIELD",CA67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67)))),IF($Q$18="LOW_MU",MAX(Настройки!$B$14,$Q$16),IF($Q$18="NEUTRAL",Настройки!$B$15,IF($Q$18="IGNORE","IGNORE",IF(OR(AV67="#FIELD",CA67="#FIELD"),"Поле не найдено","Недостаточно данных")))),IF($Q$8="SIGMOID_INC",MAX(Настройки!$B$14,$Q$16+($Q$17-$Q$16)/(1+EXP(-$Q$12*(IF(ISNUMBER(AV67),AV67,0)-$Q$11)))),IF($Q$8="SIGMOID_DEC",MAX(Настройки!$B$14,$Q$16+($Q$17-$Q$16)/(1+EXP($Q$12*(IF(ISNUMBER(AV67),AV67,0)-$Q$11)))),IF($Q$8="TOP_PERCENT",IF((COUNTIF(INDEX(Данные!$A$7:$CV$106,0,MATCH($Q$9,Данные!$A$6:$CV$6,0)),"&gt;"&amp;IF(ISNUMBER(AV67),AV67,0))+COUNTIFS(INDEX(Данные!$A$7:$CV$106,0,MATCH($Q$9,Данные!$A$6:$CV$6,0)),IF(ISNUMBER(AV67),AV67,0),Данные!$A$7:$A$106,"&lt;"&amp;$A67)+1)/COUNT(INDEX(Данные!$A$7:$CV$106,0,MATCH($Q$9,Данные!$A$6:$CV$6,0)))&lt;=$Q$11,$Q$14,$Q$15),IF($Q$8="MANUAL_MU",MAX(Настройки!$B$14,MIN(1,IF(ISNUMBER(AV67),AV67,0))),IF($Q$8="COUNT_FLAG_RULE",IF(IF(ISNUMBER(AV67),AV67,0)&lt;=$Q$11,$Q$14,IF(IF(ISNUMBER(AV67),AV67,0)&gt;=$Q$12,$Q$15,IF(OR(LOWER(LEFT(CA67&amp;"",2))="да",CA67=1),$Q$13,$Q$15))),IF(OR(AND($Q$8="YES_NO",OR(LOWER(LEFT(AV67&amp;"",2))="да",AV67=1)),AND($Q$8="THRESHOLD_GE",IF(ISNUMBER(AV67),AV67,0)&gt;=$Q$11),AND($Q$8="THRESHOLD_GT",IF(ISNUMBER(AV67),AV67,0)&gt;$Q$11),AND($Q$8="THRESHOLD_LE",IF(ISNUMBER(AV67),AV67,0)&lt;=$Q$11),AND($Q$8="THRESHOLD_LT",IF(ISNUMBER(AV67),AV67,0)&lt;$Q$11),AND($Q$8="CHANGE_PCT_GE",IF(IF(ISNUMBER(CA67),CA67,0)=0,IF(ISNUMBER(AV67),AV67,0)&gt;0,(IF(ISNUMBER(AV67),AV67,0)-IF(ISNUMBER(CA67),CA67,0))/ABS(IF(ISNUMBER(CA67),CA67,0))&gt;=$Q$11)),AND($Q$8="CHANGE_ABS_GE",ABS(IF(ISNUMBER(AV67),AV67,0)-IF(ISNUMBER(CA67),CA67,0))&gt;=$Q$11),AND($Q$8="COUNT_LT",IF(ISNUMBER(AV67),AV67,0)&lt;$Q$11),AND($Q$8="COUNT_LE",IF(ISNUMBER(AV67),AV67,0)&lt;=$Q$11),AND($Q$8="AND_YES",OR(LOWER(LEFT(AV67&amp;"",2))="да",AV67=1),OR(LOWER(LEFT(CA67&amp;"",2))="да",CA67=1)),AND($Q$8="OR_YES",OR(OR(LOWER(LEFT(AV67&amp;"",2))="да",AV67=1),OR(LOWER(LEFT(CA67&amp;"",2))="да",CA67=1)))),$Q$14,$Q$15))))))))))</f>
        <v/>
      </c>
      <c r="R67" s="69" t="str">
        <f>IF($A67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67="#FIELD",AW67="",AND(OR($R$8="CHANGE_PCT_GE",$R$8="CHANGE_ABS_GE",$R$8="COUNT_FLAG_RULE",$R$8="AND_YES",$R$8="OR_YES"),OR(CB67="#FIELD",CB67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67)))),IF($R$18="LOW_MU",MAX(Настройки!$B$14,$R$16),IF($R$18="NEUTRAL",Настройки!$B$15,IF($R$18="IGNORE","IGNORE",IF(OR(AW67="#FIELD",CB67="#FIELD"),"Поле не найдено","Недостаточно данных")))),IF($R$8="SIGMOID_INC",MAX(Настройки!$B$14,$R$16+($R$17-$R$16)/(1+EXP(-$R$12*(IF(ISNUMBER(AW67),AW67,0)-$R$11)))),IF($R$8="SIGMOID_DEC",MAX(Настройки!$B$14,$R$16+($R$17-$R$16)/(1+EXP($R$12*(IF(ISNUMBER(AW67),AW67,0)-$R$11)))),IF($R$8="TOP_PERCENT",IF((COUNTIF(INDEX(Данные!$A$7:$CV$106,0,MATCH($R$9,Данные!$A$6:$CV$6,0)),"&gt;"&amp;IF(ISNUMBER(AW67),AW67,0))+COUNTIFS(INDEX(Данные!$A$7:$CV$106,0,MATCH($R$9,Данные!$A$6:$CV$6,0)),IF(ISNUMBER(AW67),AW67,0),Данные!$A$7:$A$106,"&lt;"&amp;$A67)+1)/COUNT(INDEX(Данные!$A$7:$CV$106,0,MATCH($R$9,Данные!$A$6:$CV$6,0)))&lt;=$R$11,$R$14,$R$15),IF($R$8="MANUAL_MU",MAX(Настройки!$B$14,MIN(1,IF(ISNUMBER(AW67),AW67,0))),IF($R$8="COUNT_FLAG_RULE",IF(IF(ISNUMBER(AW67),AW67,0)&lt;=$R$11,$R$14,IF(IF(ISNUMBER(AW67),AW67,0)&gt;=$R$12,$R$15,IF(OR(LOWER(LEFT(CB67&amp;"",2))="да",CB67=1),$R$13,$R$15))),IF(OR(AND($R$8="YES_NO",OR(LOWER(LEFT(AW67&amp;"",2))="да",AW67=1)),AND($R$8="THRESHOLD_GE",IF(ISNUMBER(AW67),AW67,0)&gt;=$R$11),AND($R$8="THRESHOLD_GT",IF(ISNUMBER(AW67),AW67,0)&gt;$R$11),AND($R$8="THRESHOLD_LE",IF(ISNUMBER(AW67),AW67,0)&lt;=$R$11),AND($R$8="THRESHOLD_LT",IF(ISNUMBER(AW67),AW67,0)&lt;$R$11),AND($R$8="CHANGE_PCT_GE",IF(IF(ISNUMBER(CB67),CB67,0)=0,IF(ISNUMBER(AW67),AW67,0)&gt;0,(IF(ISNUMBER(AW67),AW67,0)-IF(ISNUMBER(CB67),CB67,0))/ABS(IF(ISNUMBER(CB67),CB67,0))&gt;=$R$11)),AND($R$8="CHANGE_ABS_GE",ABS(IF(ISNUMBER(AW67),AW67,0)-IF(ISNUMBER(CB67),CB67,0))&gt;=$R$11),AND($R$8="COUNT_LT",IF(ISNUMBER(AW67),AW67,0)&lt;$R$11),AND($R$8="COUNT_LE",IF(ISNUMBER(AW67),AW67,0)&lt;=$R$11),AND($R$8="AND_YES",OR(LOWER(LEFT(AW67&amp;"",2))="да",AW67=1),OR(LOWER(LEFT(CB67&amp;"",2))="да",CB67=1)),AND($R$8="OR_YES",OR(OR(LOWER(LEFT(AW67&amp;"",2))="да",AW67=1),OR(LOWER(LEFT(CB67&amp;"",2))="да",CB67=1)))),$R$14,$R$15))))))))))</f>
        <v/>
      </c>
      <c r="S67" s="70" t="str">
        <f>IF($A67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67="#FIELD",AX67="",AND(OR($S$8="CHANGE_PCT_GE",$S$8="CHANGE_ABS_GE",$S$8="COUNT_FLAG_RULE",$S$8="AND_YES",$S$8="OR_YES"),OR(CC67="#FIELD",CC67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67)))),IF($S$18="LOW_MU",MAX(Настройки!$B$14,$S$16),IF($S$18="NEUTRAL",Настройки!$B$15,IF($S$18="IGNORE","IGNORE",IF(OR(AX67="#FIELD",CC67="#FIELD"),"Поле не найдено","Недостаточно данных")))),IF($S$8="SIGMOID_INC",MAX(Настройки!$B$14,$S$16+($S$17-$S$16)/(1+EXP(-$S$12*(IF(ISNUMBER(AX67),AX67,0)-$S$11)))),IF($S$8="SIGMOID_DEC",MAX(Настройки!$B$14,$S$16+($S$17-$S$16)/(1+EXP($S$12*(IF(ISNUMBER(AX67),AX67,0)-$S$11)))),IF($S$8="TOP_PERCENT",IF((COUNTIF(INDEX(Данные!$A$7:$CV$106,0,MATCH($S$9,Данные!$A$6:$CV$6,0)),"&gt;"&amp;IF(ISNUMBER(AX67),AX67,0))+COUNTIFS(INDEX(Данные!$A$7:$CV$106,0,MATCH($S$9,Данные!$A$6:$CV$6,0)),IF(ISNUMBER(AX67),AX67,0),Данные!$A$7:$A$106,"&lt;"&amp;$A67)+1)/COUNT(INDEX(Данные!$A$7:$CV$106,0,MATCH($S$9,Данные!$A$6:$CV$6,0)))&lt;=$S$11,$S$14,$S$15),IF($S$8="MANUAL_MU",MAX(Настройки!$B$14,MIN(1,IF(ISNUMBER(AX67),AX67,0))),IF($S$8="COUNT_FLAG_RULE",IF(IF(ISNUMBER(AX67),AX67,0)&lt;=$S$11,$S$14,IF(IF(ISNUMBER(AX67),AX67,0)&gt;=$S$12,$S$15,IF(OR(LOWER(LEFT(CC67&amp;"",2))="да",CC67=1),$S$13,$S$15))),IF(OR(AND($S$8="YES_NO",OR(LOWER(LEFT(AX67&amp;"",2))="да",AX67=1)),AND($S$8="THRESHOLD_GE",IF(ISNUMBER(AX67),AX67,0)&gt;=$S$11),AND($S$8="THRESHOLD_GT",IF(ISNUMBER(AX67),AX67,0)&gt;$S$11),AND($S$8="THRESHOLD_LE",IF(ISNUMBER(AX67),AX67,0)&lt;=$S$11),AND($S$8="THRESHOLD_LT",IF(ISNUMBER(AX67),AX67,0)&lt;$S$11),AND($S$8="CHANGE_PCT_GE",IF(IF(ISNUMBER(CC67),CC67,0)=0,IF(ISNUMBER(AX67),AX67,0)&gt;0,(IF(ISNUMBER(AX67),AX67,0)-IF(ISNUMBER(CC67),CC67,0))/ABS(IF(ISNUMBER(CC67),CC67,0))&gt;=$S$11)),AND($S$8="CHANGE_ABS_GE",ABS(IF(ISNUMBER(AX67),AX67,0)-IF(ISNUMBER(CC67),CC67,0))&gt;=$S$11),AND($S$8="COUNT_LT",IF(ISNUMBER(AX67),AX67,0)&lt;$S$11),AND($S$8="COUNT_LE",IF(ISNUMBER(AX67),AX67,0)&lt;=$S$11),AND($S$8="AND_YES",OR(LOWER(LEFT(AX67&amp;"",2))="да",AX67=1),OR(LOWER(LEFT(CC67&amp;"",2))="да",CC67=1)),AND($S$8="OR_YES",OR(OR(LOWER(LEFT(AX67&amp;"",2))="да",AX67=1),OR(LOWER(LEFT(CC67&amp;"",2))="да",CC67=1)))),$S$14,$S$15))))))))))</f>
        <v/>
      </c>
      <c r="T67" s="70" t="str">
        <f>IF($A67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67="#FIELD",AY67="",AND(OR($T$8="CHANGE_PCT_GE",$T$8="CHANGE_ABS_GE",$T$8="COUNT_FLAG_RULE",$T$8="AND_YES",$T$8="OR_YES"),OR(CD67="#FIELD",CD67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67)))),IF($T$18="LOW_MU",MAX(Настройки!$B$14,$T$16),IF($T$18="NEUTRAL",Настройки!$B$15,IF($T$18="IGNORE","IGNORE",IF(OR(AY67="#FIELD",CD67="#FIELD"),"Поле не найдено","Недостаточно данных")))),IF($T$8="SIGMOID_INC",MAX(Настройки!$B$14,$T$16+($T$17-$T$16)/(1+EXP(-$T$12*(IF(ISNUMBER(AY67),AY67,0)-$T$11)))),IF($T$8="SIGMOID_DEC",MAX(Настройки!$B$14,$T$16+($T$17-$T$16)/(1+EXP($T$12*(IF(ISNUMBER(AY67),AY67,0)-$T$11)))),IF($T$8="TOP_PERCENT",IF((COUNTIF(INDEX(Данные!$A$7:$CV$106,0,MATCH($T$9,Данные!$A$6:$CV$6,0)),"&gt;"&amp;IF(ISNUMBER(AY67),AY67,0))+COUNTIFS(INDEX(Данные!$A$7:$CV$106,0,MATCH($T$9,Данные!$A$6:$CV$6,0)),IF(ISNUMBER(AY67),AY67,0),Данные!$A$7:$A$106,"&lt;"&amp;$A67)+1)/COUNT(INDEX(Данные!$A$7:$CV$106,0,MATCH($T$9,Данные!$A$6:$CV$6,0)))&lt;=$T$11,$T$14,$T$15),IF($T$8="MANUAL_MU",MAX(Настройки!$B$14,MIN(1,IF(ISNUMBER(AY67),AY67,0))),IF($T$8="COUNT_FLAG_RULE",IF(IF(ISNUMBER(AY67),AY67,0)&lt;=$T$11,$T$14,IF(IF(ISNUMBER(AY67),AY67,0)&gt;=$T$12,$T$15,IF(OR(LOWER(LEFT(CD67&amp;"",2))="да",CD67=1),$T$13,$T$15))),IF(OR(AND($T$8="YES_NO",OR(LOWER(LEFT(AY67&amp;"",2))="да",AY67=1)),AND($T$8="THRESHOLD_GE",IF(ISNUMBER(AY67),AY67,0)&gt;=$T$11),AND($T$8="THRESHOLD_GT",IF(ISNUMBER(AY67),AY67,0)&gt;$T$11),AND($T$8="THRESHOLD_LE",IF(ISNUMBER(AY67),AY67,0)&lt;=$T$11),AND($T$8="THRESHOLD_LT",IF(ISNUMBER(AY67),AY67,0)&lt;$T$11),AND($T$8="CHANGE_PCT_GE",IF(IF(ISNUMBER(CD67),CD67,0)=0,IF(ISNUMBER(AY67),AY67,0)&gt;0,(IF(ISNUMBER(AY67),AY67,0)-IF(ISNUMBER(CD67),CD67,0))/ABS(IF(ISNUMBER(CD67),CD67,0))&gt;=$T$11)),AND($T$8="CHANGE_ABS_GE",ABS(IF(ISNUMBER(AY67),AY67,0)-IF(ISNUMBER(CD67),CD67,0))&gt;=$T$11),AND($T$8="COUNT_LT",IF(ISNUMBER(AY67),AY67,0)&lt;$T$11),AND($T$8="COUNT_LE",IF(ISNUMBER(AY67),AY67,0)&lt;=$T$11),AND($T$8="AND_YES",OR(LOWER(LEFT(AY67&amp;"",2))="да",AY67=1),OR(LOWER(LEFT(CD67&amp;"",2))="да",CD67=1)),AND($T$8="OR_YES",OR(OR(LOWER(LEFT(AY67&amp;"",2))="да",AY67=1),OR(LOWER(LEFT(CD67&amp;"",2))="да",CD67=1)))),$T$14,$T$15))))))))))</f>
        <v/>
      </c>
      <c r="U67" s="70" t="str">
        <f>IF($A67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67="#FIELD",AZ67="",AND(OR($U$8="CHANGE_PCT_GE",$U$8="CHANGE_ABS_GE",$U$8="COUNT_FLAG_RULE",$U$8="AND_YES",$U$8="OR_YES"),OR(CE67="#FIELD",CE67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67)))),IF($U$18="LOW_MU",MAX(Настройки!$B$14,$U$16),IF($U$18="NEUTRAL",Настройки!$B$15,IF($U$18="IGNORE","IGNORE",IF(OR(AZ67="#FIELD",CE67="#FIELD"),"Поле не найдено","Недостаточно данных")))),IF($U$8="SIGMOID_INC",MAX(Настройки!$B$14,$U$16+($U$17-$U$16)/(1+EXP(-$U$12*(IF(ISNUMBER(AZ67),AZ67,0)-$U$11)))),IF($U$8="SIGMOID_DEC",MAX(Настройки!$B$14,$U$16+($U$17-$U$16)/(1+EXP($U$12*(IF(ISNUMBER(AZ67),AZ67,0)-$U$11)))),IF($U$8="TOP_PERCENT",IF((COUNTIF(INDEX(Данные!$A$7:$CV$106,0,MATCH($U$9,Данные!$A$6:$CV$6,0)),"&gt;"&amp;IF(ISNUMBER(AZ67),AZ67,0))+COUNTIFS(INDEX(Данные!$A$7:$CV$106,0,MATCH($U$9,Данные!$A$6:$CV$6,0)),IF(ISNUMBER(AZ67),AZ67,0),Данные!$A$7:$A$106,"&lt;"&amp;$A67)+1)/COUNT(INDEX(Данные!$A$7:$CV$106,0,MATCH($U$9,Данные!$A$6:$CV$6,0)))&lt;=$U$11,$U$14,$U$15),IF($U$8="MANUAL_MU",MAX(Настройки!$B$14,MIN(1,IF(ISNUMBER(AZ67),AZ67,0))),IF($U$8="COUNT_FLAG_RULE",IF(IF(ISNUMBER(AZ67),AZ67,0)&lt;=$U$11,$U$14,IF(IF(ISNUMBER(AZ67),AZ67,0)&gt;=$U$12,$U$15,IF(OR(LOWER(LEFT(CE67&amp;"",2))="да",CE67=1),$U$13,$U$15))),IF(OR(AND($U$8="YES_NO",OR(LOWER(LEFT(AZ67&amp;"",2))="да",AZ67=1)),AND($U$8="THRESHOLD_GE",IF(ISNUMBER(AZ67),AZ67,0)&gt;=$U$11),AND($U$8="THRESHOLD_GT",IF(ISNUMBER(AZ67),AZ67,0)&gt;$U$11),AND($U$8="THRESHOLD_LE",IF(ISNUMBER(AZ67),AZ67,0)&lt;=$U$11),AND($U$8="THRESHOLD_LT",IF(ISNUMBER(AZ67),AZ67,0)&lt;$U$11),AND($U$8="CHANGE_PCT_GE",IF(IF(ISNUMBER(CE67),CE67,0)=0,IF(ISNUMBER(AZ67),AZ67,0)&gt;0,(IF(ISNUMBER(AZ67),AZ67,0)-IF(ISNUMBER(CE67),CE67,0))/ABS(IF(ISNUMBER(CE67),CE67,0))&gt;=$U$11)),AND($U$8="CHANGE_ABS_GE",ABS(IF(ISNUMBER(AZ67),AZ67,0)-IF(ISNUMBER(CE67),CE67,0))&gt;=$U$11),AND($U$8="COUNT_LT",IF(ISNUMBER(AZ67),AZ67,0)&lt;$U$11),AND($U$8="COUNT_LE",IF(ISNUMBER(AZ67),AZ67,0)&lt;=$U$11),AND($U$8="AND_YES",OR(LOWER(LEFT(AZ67&amp;"",2))="да",AZ67=1),OR(LOWER(LEFT(CE67&amp;"",2))="да",CE67=1)),AND($U$8="OR_YES",OR(OR(LOWER(LEFT(AZ67&amp;"",2))="да",AZ67=1),OR(LOWER(LEFT(CE67&amp;"",2))="да",CE67=1)))),$U$14,$U$15))))))))))</f>
        <v/>
      </c>
      <c r="V67" s="70" t="str">
        <f>IF($A67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67="#FIELD",BA67="",AND(OR($V$8="CHANGE_PCT_GE",$V$8="CHANGE_ABS_GE",$V$8="COUNT_FLAG_RULE",$V$8="AND_YES",$V$8="OR_YES"),OR(CF67="#FIELD",CF67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67)))),IF($V$18="LOW_MU",MAX(Настройки!$B$14,$V$16),IF($V$18="NEUTRAL",Настройки!$B$15,IF($V$18="IGNORE","IGNORE",IF(OR(BA67="#FIELD",CF67="#FIELD"),"Поле не найдено","Недостаточно данных")))),IF($V$8="SIGMOID_INC",MAX(Настройки!$B$14,$V$16+($V$17-$V$16)/(1+EXP(-$V$12*(IF(ISNUMBER(BA67),BA67,0)-$V$11)))),IF($V$8="SIGMOID_DEC",MAX(Настройки!$B$14,$V$16+($V$17-$V$16)/(1+EXP($V$12*(IF(ISNUMBER(BA67),BA67,0)-$V$11)))),IF($V$8="TOP_PERCENT",IF((COUNTIF(INDEX(Данные!$A$7:$CV$106,0,MATCH($V$9,Данные!$A$6:$CV$6,0)),"&gt;"&amp;IF(ISNUMBER(BA67),BA67,0))+COUNTIFS(INDEX(Данные!$A$7:$CV$106,0,MATCH($V$9,Данные!$A$6:$CV$6,0)),IF(ISNUMBER(BA67),BA67,0),Данные!$A$7:$A$106,"&lt;"&amp;$A67)+1)/COUNT(INDEX(Данные!$A$7:$CV$106,0,MATCH($V$9,Данные!$A$6:$CV$6,0)))&lt;=$V$11,$V$14,$V$15),IF($V$8="MANUAL_MU",MAX(Настройки!$B$14,MIN(1,IF(ISNUMBER(BA67),BA67,0))),IF($V$8="COUNT_FLAG_RULE",IF(IF(ISNUMBER(BA67),BA67,0)&lt;=$V$11,$V$14,IF(IF(ISNUMBER(BA67),BA67,0)&gt;=$V$12,$V$15,IF(OR(LOWER(LEFT(CF67&amp;"",2))="да",CF67=1),$V$13,$V$15))),IF(OR(AND($V$8="YES_NO",OR(LOWER(LEFT(BA67&amp;"",2))="да",BA67=1)),AND($V$8="THRESHOLD_GE",IF(ISNUMBER(BA67),BA67,0)&gt;=$V$11),AND($V$8="THRESHOLD_GT",IF(ISNUMBER(BA67),BA67,0)&gt;$V$11),AND($V$8="THRESHOLD_LE",IF(ISNUMBER(BA67),BA67,0)&lt;=$V$11),AND($V$8="THRESHOLD_LT",IF(ISNUMBER(BA67),BA67,0)&lt;$V$11),AND($V$8="CHANGE_PCT_GE",IF(IF(ISNUMBER(CF67),CF67,0)=0,IF(ISNUMBER(BA67),BA67,0)&gt;0,(IF(ISNUMBER(BA67),BA67,0)-IF(ISNUMBER(CF67),CF67,0))/ABS(IF(ISNUMBER(CF67),CF67,0))&gt;=$V$11)),AND($V$8="CHANGE_ABS_GE",ABS(IF(ISNUMBER(BA67),BA67,0)-IF(ISNUMBER(CF67),CF67,0))&gt;=$V$11),AND($V$8="COUNT_LT",IF(ISNUMBER(BA67),BA67,0)&lt;$V$11),AND($V$8="COUNT_LE",IF(ISNUMBER(BA67),BA67,0)&lt;=$V$11),AND($V$8="AND_YES",OR(LOWER(LEFT(BA67&amp;"",2))="да",BA67=1),OR(LOWER(LEFT(CF67&amp;"",2))="да",CF67=1)),AND($V$8="OR_YES",OR(OR(LOWER(LEFT(BA67&amp;"",2))="да",BA67=1),OR(LOWER(LEFT(CF67&amp;"",2))="да",CF67=1)))),$V$14,$V$15))))))))))</f>
        <v/>
      </c>
      <c r="W67" s="70" t="str">
        <f>IF($A67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67="#FIELD",BB67="",AND(OR($W$8="CHANGE_PCT_GE",$W$8="CHANGE_ABS_GE",$W$8="COUNT_FLAG_RULE",$W$8="AND_YES",$W$8="OR_YES"),OR(CG67="#FIELD",CG67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67)))),IF($W$18="LOW_MU",MAX(Настройки!$B$14,$W$16),IF($W$18="NEUTRAL",Настройки!$B$15,IF($W$18="IGNORE","IGNORE",IF(OR(BB67="#FIELD",CG67="#FIELD"),"Поле не найдено","Недостаточно данных")))),IF($W$8="SIGMOID_INC",MAX(Настройки!$B$14,$W$16+($W$17-$W$16)/(1+EXP(-$W$12*(IF(ISNUMBER(BB67),BB67,0)-$W$11)))),IF($W$8="SIGMOID_DEC",MAX(Настройки!$B$14,$W$16+($W$17-$W$16)/(1+EXP($W$12*(IF(ISNUMBER(BB67),BB67,0)-$W$11)))),IF($W$8="TOP_PERCENT",IF((COUNTIF(INDEX(Данные!$A$7:$CV$106,0,MATCH($W$9,Данные!$A$6:$CV$6,0)),"&gt;"&amp;IF(ISNUMBER(BB67),BB67,0))+COUNTIFS(INDEX(Данные!$A$7:$CV$106,0,MATCH($W$9,Данные!$A$6:$CV$6,0)),IF(ISNUMBER(BB67),BB67,0),Данные!$A$7:$A$106,"&lt;"&amp;$A67)+1)/COUNT(INDEX(Данные!$A$7:$CV$106,0,MATCH($W$9,Данные!$A$6:$CV$6,0)))&lt;=$W$11,$W$14,$W$15),IF($W$8="MANUAL_MU",MAX(Настройки!$B$14,MIN(1,IF(ISNUMBER(BB67),BB67,0))),IF($W$8="COUNT_FLAG_RULE",IF(IF(ISNUMBER(BB67),BB67,0)&lt;=$W$11,$W$14,IF(IF(ISNUMBER(BB67),BB67,0)&gt;=$W$12,$W$15,IF(OR(LOWER(LEFT(CG67&amp;"",2))="да",CG67=1),$W$13,$W$15))),IF(OR(AND($W$8="YES_NO",OR(LOWER(LEFT(BB67&amp;"",2))="да",BB67=1)),AND($W$8="THRESHOLD_GE",IF(ISNUMBER(BB67),BB67,0)&gt;=$W$11),AND($W$8="THRESHOLD_GT",IF(ISNUMBER(BB67),BB67,0)&gt;$W$11),AND($W$8="THRESHOLD_LE",IF(ISNUMBER(BB67),BB67,0)&lt;=$W$11),AND($W$8="THRESHOLD_LT",IF(ISNUMBER(BB67),BB67,0)&lt;$W$11),AND($W$8="CHANGE_PCT_GE",IF(IF(ISNUMBER(CG67),CG67,0)=0,IF(ISNUMBER(BB67),BB67,0)&gt;0,(IF(ISNUMBER(BB67),BB67,0)-IF(ISNUMBER(CG67),CG67,0))/ABS(IF(ISNUMBER(CG67),CG67,0))&gt;=$W$11)),AND($W$8="CHANGE_ABS_GE",ABS(IF(ISNUMBER(BB67),BB67,0)-IF(ISNUMBER(CG67),CG67,0))&gt;=$W$11),AND($W$8="COUNT_LT",IF(ISNUMBER(BB67),BB67,0)&lt;$W$11),AND($W$8="COUNT_LE",IF(ISNUMBER(BB67),BB67,0)&lt;=$W$11),AND($W$8="AND_YES",OR(LOWER(LEFT(BB67&amp;"",2))="да",BB67=1),OR(LOWER(LEFT(CG67&amp;"",2))="да",CG67=1)),AND($W$8="OR_YES",OR(OR(LOWER(LEFT(BB67&amp;"",2))="да",BB67=1),OR(LOWER(LEFT(CG67&amp;"",2))="да",CG67=1)))),$W$14,$W$15))))))))))</f>
        <v/>
      </c>
      <c r="X67" s="70" t="str">
        <f>IF($A67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67="#FIELD",BC67="",AND(OR($X$8="CHANGE_PCT_GE",$X$8="CHANGE_ABS_GE",$X$8="COUNT_FLAG_RULE",$X$8="AND_YES",$X$8="OR_YES"),OR(CH67="#FIELD",CH67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67)))),IF($X$18="LOW_MU",MAX(Настройки!$B$14,$X$16),IF($X$18="NEUTRAL",Настройки!$B$15,IF($X$18="IGNORE","IGNORE",IF(OR(BC67="#FIELD",CH67="#FIELD"),"Поле не найдено","Недостаточно данных")))),IF($X$8="SIGMOID_INC",MAX(Настройки!$B$14,$X$16+($X$17-$X$16)/(1+EXP(-$X$12*(IF(ISNUMBER(BC67),BC67,0)-$X$11)))),IF($X$8="SIGMOID_DEC",MAX(Настройки!$B$14,$X$16+($X$17-$X$16)/(1+EXP($X$12*(IF(ISNUMBER(BC67),BC67,0)-$X$11)))),IF($X$8="TOP_PERCENT",IF((COUNTIF(INDEX(Данные!$A$7:$CV$106,0,MATCH($X$9,Данные!$A$6:$CV$6,0)),"&gt;"&amp;IF(ISNUMBER(BC67),BC67,0))+COUNTIFS(INDEX(Данные!$A$7:$CV$106,0,MATCH($X$9,Данные!$A$6:$CV$6,0)),IF(ISNUMBER(BC67),BC67,0),Данные!$A$7:$A$106,"&lt;"&amp;$A67)+1)/COUNT(INDEX(Данные!$A$7:$CV$106,0,MATCH($X$9,Данные!$A$6:$CV$6,0)))&lt;=$X$11,$X$14,$X$15),IF($X$8="MANUAL_MU",MAX(Настройки!$B$14,MIN(1,IF(ISNUMBER(BC67),BC67,0))),IF($X$8="COUNT_FLAG_RULE",IF(IF(ISNUMBER(BC67),BC67,0)&lt;=$X$11,$X$14,IF(IF(ISNUMBER(BC67),BC67,0)&gt;=$X$12,$X$15,IF(OR(LOWER(LEFT(CH67&amp;"",2))="да",CH67=1),$X$13,$X$15))),IF(OR(AND($X$8="YES_NO",OR(LOWER(LEFT(BC67&amp;"",2))="да",BC67=1)),AND($X$8="THRESHOLD_GE",IF(ISNUMBER(BC67),BC67,0)&gt;=$X$11),AND($X$8="THRESHOLD_GT",IF(ISNUMBER(BC67),BC67,0)&gt;$X$11),AND($X$8="THRESHOLD_LE",IF(ISNUMBER(BC67),BC67,0)&lt;=$X$11),AND($X$8="THRESHOLD_LT",IF(ISNUMBER(BC67),BC67,0)&lt;$X$11),AND($X$8="CHANGE_PCT_GE",IF(IF(ISNUMBER(CH67),CH67,0)=0,IF(ISNUMBER(BC67),BC67,0)&gt;0,(IF(ISNUMBER(BC67),BC67,0)-IF(ISNUMBER(CH67),CH67,0))/ABS(IF(ISNUMBER(CH67),CH67,0))&gt;=$X$11)),AND($X$8="CHANGE_ABS_GE",ABS(IF(ISNUMBER(BC67),BC67,0)-IF(ISNUMBER(CH67),CH67,0))&gt;=$X$11),AND($X$8="COUNT_LT",IF(ISNUMBER(BC67),BC67,0)&lt;$X$11),AND($X$8="COUNT_LE",IF(ISNUMBER(BC67),BC67,0)&lt;=$X$11),AND($X$8="AND_YES",OR(LOWER(LEFT(BC67&amp;"",2))="да",BC67=1),OR(LOWER(LEFT(CH67&amp;"",2))="да",CH67=1)),AND($X$8="OR_YES",OR(OR(LOWER(LEFT(BC67&amp;"",2))="да",BC67=1),OR(LOWER(LEFT(CH67&amp;"",2))="да",CH67=1)))),$X$14,$X$15))))))))))</f>
        <v/>
      </c>
      <c r="Y67" s="70" t="str">
        <f>IF($A67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67="#FIELD",BD67="",AND(OR($Y$8="CHANGE_PCT_GE",$Y$8="CHANGE_ABS_GE",$Y$8="COUNT_FLAG_RULE",$Y$8="AND_YES",$Y$8="OR_YES"),OR(CI67="#FIELD",CI67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67)))),IF($Y$18="LOW_MU",MAX(Настройки!$B$14,$Y$16),IF($Y$18="NEUTRAL",Настройки!$B$15,IF($Y$18="IGNORE","IGNORE",IF(OR(BD67="#FIELD",CI67="#FIELD"),"Поле не найдено","Недостаточно данных")))),IF($Y$8="SIGMOID_INC",MAX(Настройки!$B$14,$Y$16+($Y$17-$Y$16)/(1+EXP(-$Y$12*(IF(ISNUMBER(BD67),BD67,0)-$Y$11)))),IF($Y$8="SIGMOID_DEC",MAX(Настройки!$B$14,$Y$16+($Y$17-$Y$16)/(1+EXP($Y$12*(IF(ISNUMBER(BD67),BD67,0)-$Y$11)))),IF($Y$8="TOP_PERCENT",IF((COUNTIF(INDEX(Данные!$A$7:$CV$106,0,MATCH($Y$9,Данные!$A$6:$CV$6,0)),"&gt;"&amp;IF(ISNUMBER(BD67),BD67,0))+COUNTIFS(INDEX(Данные!$A$7:$CV$106,0,MATCH($Y$9,Данные!$A$6:$CV$6,0)),IF(ISNUMBER(BD67),BD67,0),Данные!$A$7:$A$106,"&lt;"&amp;$A67)+1)/COUNT(INDEX(Данные!$A$7:$CV$106,0,MATCH($Y$9,Данные!$A$6:$CV$6,0)))&lt;=$Y$11,$Y$14,$Y$15),IF($Y$8="MANUAL_MU",MAX(Настройки!$B$14,MIN(1,IF(ISNUMBER(BD67),BD67,0))),IF($Y$8="COUNT_FLAG_RULE",IF(IF(ISNUMBER(BD67),BD67,0)&lt;=$Y$11,$Y$14,IF(IF(ISNUMBER(BD67),BD67,0)&gt;=$Y$12,$Y$15,IF(OR(LOWER(LEFT(CI67&amp;"",2))="да",CI67=1),$Y$13,$Y$15))),IF(OR(AND($Y$8="YES_NO",OR(LOWER(LEFT(BD67&amp;"",2))="да",BD67=1)),AND($Y$8="THRESHOLD_GE",IF(ISNUMBER(BD67),BD67,0)&gt;=$Y$11),AND($Y$8="THRESHOLD_GT",IF(ISNUMBER(BD67),BD67,0)&gt;$Y$11),AND($Y$8="THRESHOLD_LE",IF(ISNUMBER(BD67),BD67,0)&lt;=$Y$11),AND($Y$8="THRESHOLD_LT",IF(ISNUMBER(BD67),BD67,0)&lt;$Y$11),AND($Y$8="CHANGE_PCT_GE",IF(IF(ISNUMBER(CI67),CI67,0)=0,IF(ISNUMBER(BD67),BD67,0)&gt;0,(IF(ISNUMBER(BD67),BD67,0)-IF(ISNUMBER(CI67),CI67,0))/ABS(IF(ISNUMBER(CI67),CI67,0))&gt;=$Y$11)),AND($Y$8="CHANGE_ABS_GE",ABS(IF(ISNUMBER(BD67),BD67,0)-IF(ISNUMBER(CI67),CI67,0))&gt;=$Y$11),AND($Y$8="COUNT_LT",IF(ISNUMBER(BD67),BD67,0)&lt;$Y$11),AND($Y$8="COUNT_LE",IF(ISNUMBER(BD67),BD67,0)&lt;=$Y$11),AND($Y$8="AND_YES",OR(LOWER(LEFT(BD67&amp;"",2))="да",BD67=1),OR(LOWER(LEFT(CI67&amp;"",2))="да",CI67=1)),AND($Y$8="OR_YES",OR(OR(LOWER(LEFT(BD67&amp;"",2))="да",BD67=1),OR(LOWER(LEFT(CI67&amp;"",2))="да",CI67=1)))),$Y$14,$Y$15))))))))))</f>
        <v/>
      </c>
      <c r="Z67" s="70" t="str">
        <f>IF($A67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67="#FIELD",BE67="",AND(OR($Z$8="CHANGE_PCT_GE",$Z$8="CHANGE_ABS_GE",$Z$8="COUNT_FLAG_RULE",$Z$8="AND_YES",$Z$8="OR_YES"),OR(CJ67="#FIELD",CJ67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67)))),IF($Z$18="LOW_MU",MAX(Настройки!$B$14,$Z$16),IF($Z$18="NEUTRAL",Настройки!$B$15,IF($Z$18="IGNORE","IGNORE",IF(OR(BE67="#FIELD",CJ67="#FIELD"),"Поле не найдено","Недостаточно данных")))),IF($Z$8="SIGMOID_INC",MAX(Настройки!$B$14,$Z$16+($Z$17-$Z$16)/(1+EXP(-$Z$12*(IF(ISNUMBER(BE67),BE67,0)-$Z$11)))),IF($Z$8="SIGMOID_DEC",MAX(Настройки!$B$14,$Z$16+($Z$17-$Z$16)/(1+EXP($Z$12*(IF(ISNUMBER(BE67),BE67,0)-$Z$11)))),IF($Z$8="TOP_PERCENT",IF((COUNTIF(INDEX(Данные!$A$7:$CV$106,0,MATCH($Z$9,Данные!$A$6:$CV$6,0)),"&gt;"&amp;IF(ISNUMBER(BE67),BE67,0))+COUNTIFS(INDEX(Данные!$A$7:$CV$106,0,MATCH($Z$9,Данные!$A$6:$CV$6,0)),IF(ISNUMBER(BE67),BE67,0),Данные!$A$7:$A$106,"&lt;"&amp;$A67)+1)/COUNT(INDEX(Данные!$A$7:$CV$106,0,MATCH($Z$9,Данные!$A$6:$CV$6,0)))&lt;=$Z$11,$Z$14,$Z$15),IF($Z$8="MANUAL_MU",MAX(Настройки!$B$14,MIN(1,IF(ISNUMBER(BE67),BE67,0))),IF($Z$8="COUNT_FLAG_RULE",IF(IF(ISNUMBER(BE67),BE67,0)&lt;=$Z$11,$Z$14,IF(IF(ISNUMBER(BE67),BE67,0)&gt;=$Z$12,$Z$15,IF(OR(LOWER(LEFT(CJ67&amp;"",2))="да",CJ67=1),$Z$13,$Z$15))),IF(OR(AND($Z$8="YES_NO",OR(LOWER(LEFT(BE67&amp;"",2))="да",BE67=1)),AND($Z$8="THRESHOLD_GE",IF(ISNUMBER(BE67),BE67,0)&gt;=$Z$11),AND($Z$8="THRESHOLD_GT",IF(ISNUMBER(BE67),BE67,0)&gt;$Z$11),AND($Z$8="THRESHOLD_LE",IF(ISNUMBER(BE67),BE67,0)&lt;=$Z$11),AND($Z$8="THRESHOLD_LT",IF(ISNUMBER(BE67),BE67,0)&lt;$Z$11),AND($Z$8="CHANGE_PCT_GE",IF(IF(ISNUMBER(CJ67),CJ67,0)=0,IF(ISNUMBER(BE67),BE67,0)&gt;0,(IF(ISNUMBER(BE67),BE67,0)-IF(ISNUMBER(CJ67),CJ67,0))/ABS(IF(ISNUMBER(CJ67),CJ67,0))&gt;=$Z$11)),AND($Z$8="CHANGE_ABS_GE",ABS(IF(ISNUMBER(BE67),BE67,0)-IF(ISNUMBER(CJ67),CJ67,0))&gt;=$Z$11),AND($Z$8="COUNT_LT",IF(ISNUMBER(BE67),BE67,0)&lt;$Z$11),AND($Z$8="COUNT_LE",IF(ISNUMBER(BE67),BE67,0)&lt;=$Z$11),AND($Z$8="AND_YES",OR(LOWER(LEFT(BE67&amp;"",2))="да",BE67=1),OR(LOWER(LEFT(CJ67&amp;"",2))="да",CJ67=1)),AND($Z$8="OR_YES",OR(OR(LOWER(LEFT(BE67&amp;"",2))="да",BE67=1),OR(LOWER(LEFT(CJ67&amp;"",2))="да",CJ67=1)))),$Z$14,$Z$15))))))))))</f>
        <v/>
      </c>
      <c r="AA67" s="70" t="str">
        <f>IF($A67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67="#FIELD",BF67="",AND(OR($AA$8="CHANGE_PCT_GE",$AA$8="CHANGE_ABS_GE",$AA$8="COUNT_FLAG_RULE",$AA$8="AND_YES",$AA$8="OR_YES"),OR(CK67="#FIELD",CK67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67)))),IF($AA$18="LOW_MU",MAX(Настройки!$B$14,$AA$16),IF($AA$18="NEUTRAL",Настройки!$B$15,IF($AA$18="IGNORE","IGNORE",IF(OR(BF67="#FIELD",CK67="#FIELD"),"Поле не найдено","Недостаточно данных")))),IF($AA$8="SIGMOID_INC",MAX(Настройки!$B$14,$AA$16+($AA$17-$AA$16)/(1+EXP(-$AA$12*(IF(ISNUMBER(BF67),BF67,0)-$AA$11)))),IF($AA$8="SIGMOID_DEC",MAX(Настройки!$B$14,$AA$16+($AA$17-$AA$16)/(1+EXP($AA$12*(IF(ISNUMBER(BF67),BF67,0)-$AA$11)))),IF($AA$8="TOP_PERCENT",IF((COUNTIF(INDEX(Данные!$A$7:$CV$106,0,MATCH($AA$9,Данные!$A$6:$CV$6,0)),"&gt;"&amp;IF(ISNUMBER(BF67),BF67,0))+COUNTIFS(INDEX(Данные!$A$7:$CV$106,0,MATCH($AA$9,Данные!$A$6:$CV$6,0)),IF(ISNUMBER(BF67),BF67,0),Данные!$A$7:$A$106,"&lt;"&amp;$A67)+1)/COUNT(INDEX(Данные!$A$7:$CV$106,0,MATCH($AA$9,Данные!$A$6:$CV$6,0)))&lt;=$AA$11,$AA$14,$AA$15),IF($AA$8="MANUAL_MU",MAX(Настройки!$B$14,MIN(1,IF(ISNUMBER(BF67),BF67,0))),IF($AA$8="COUNT_FLAG_RULE",IF(IF(ISNUMBER(BF67),BF67,0)&lt;=$AA$11,$AA$14,IF(IF(ISNUMBER(BF67),BF67,0)&gt;=$AA$12,$AA$15,IF(OR(LOWER(LEFT(CK67&amp;"",2))="да",CK67=1),$AA$13,$AA$15))),IF(OR(AND($AA$8="YES_NO",OR(LOWER(LEFT(BF67&amp;"",2))="да",BF67=1)),AND($AA$8="THRESHOLD_GE",IF(ISNUMBER(BF67),BF67,0)&gt;=$AA$11),AND($AA$8="THRESHOLD_GT",IF(ISNUMBER(BF67),BF67,0)&gt;$AA$11),AND($AA$8="THRESHOLD_LE",IF(ISNUMBER(BF67),BF67,0)&lt;=$AA$11),AND($AA$8="THRESHOLD_LT",IF(ISNUMBER(BF67),BF67,0)&lt;$AA$11),AND($AA$8="CHANGE_PCT_GE",IF(IF(ISNUMBER(CK67),CK67,0)=0,IF(ISNUMBER(BF67),BF67,0)&gt;0,(IF(ISNUMBER(BF67),BF67,0)-IF(ISNUMBER(CK67),CK67,0))/ABS(IF(ISNUMBER(CK67),CK67,0))&gt;=$AA$11)),AND($AA$8="CHANGE_ABS_GE",ABS(IF(ISNUMBER(BF67),BF67,0)-IF(ISNUMBER(CK67),CK67,0))&gt;=$AA$11),AND($AA$8="COUNT_LT",IF(ISNUMBER(BF67),BF67,0)&lt;$AA$11),AND($AA$8="COUNT_LE",IF(ISNUMBER(BF67),BF67,0)&lt;=$AA$11),AND($AA$8="AND_YES",OR(LOWER(LEFT(BF67&amp;"",2))="да",BF67=1),OR(LOWER(LEFT(CK67&amp;"",2))="да",CK67=1)),AND($AA$8="OR_YES",OR(OR(LOWER(LEFT(BF67&amp;"",2))="да",BF67=1),OR(LOWER(LEFT(CK67&amp;"",2))="да",CK67=1)))),$AA$14,$AA$15))))))))))</f>
        <v/>
      </c>
      <c r="AB67" s="70" t="str">
        <f>IF($A67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67="#FIELD",BG67="",AND(OR($AB$8="CHANGE_PCT_GE",$AB$8="CHANGE_ABS_GE",$AB$8="COUNT_FLAG_RULE",$AB$8="AND_YES",$AB$8="OR_YES"),OR(CL67="#FIELD",CL67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67)))),IF($AB$18="LOW_MU",MAX(Настройки!$B$14,$AB$16),IF($AB$18="NEUTRAL",Настройки!$B$15,IF($AB$18="IGNORE","IGNORE",IF(OR(BG67="#FIELD",CL67="#FIELD"),"Поле не найдено","Недостаточно данных")))),IF($AB$8="SIGMOID_INC",MAX(Настройки!$B$14,$AB$16+($AB$17-$AB$16)/(1+EXP(-$AB$12*(IF(ISNUMBER(BG67),BG67,0)-$AB$11)))),IF($AB$8="SIGMOID_DEC",MAX(Настройки!$B$14,$AB$16+($AB$17-$AB$16)/(1+EXP($AB$12*(IF(ISNUMBER(BG67),BG67,0)-$AB$11)))),IF($AB$8="TOP_PERCENT",IF((COUNTIF(INDEX(Данные!$A$7:$CV$106,0,MATCH($AB$9,Данные!$A$6:$CV$6,0)),"&gt;"&amp;IF(ISNUMBER(BG67),BG67,0))+COUNTIFS(INDEX(Данные!$A$7:$CV$106,0,MATCH($AB$9,Данные!$A$6:$CV$6,0)),IF(ISNUMBER(BG67),BG67,0),Данные!$A$7:$A$106,"&lt;"&amp;$A67)+1)/COUNT(INDEX(Данные!$A$7:$CV$106,0,MATCH($AB$9,Данные!$A$6:$CV$6,0)))&lt;=$AB$11,$AB$14,$AB$15),IF($AB$8="MANUAL_MU",MAX(Настройки!$B$14,MIN(1,IF(ISNUMBER(BG67),BG67,0))),IF($AB$8="COUNT_FLAG_RULE",IF(IF(ISNUMBER(BG67),BG67,0)&lt;=$AB$11,$AB$14,IF(IF(ISNUMBER(BG67),BG67,0)&gt;=$AB$12,$AB$15,IF(OR(LOWER(LEFT(CL67&amp;"",2))="да",CL67=1),$AB$13,$AB$15))),IF(OR(AND($AB$8="YES_NO",OR(LOWER(LEFT(BG67&amp;"",2))="да",BG67=1)),AND($AB$8="THRESHOLD_GE",IF(ISNUMBER(BG67),BG67,0)&gt;=$AB$11),AND($AB$8="THRESHOLD_GT",IF(ISNUMBER(BG67),BG67,0)&gt;$AB$11),AND($AB$8="THRESHOLD_LE",IF(ISNUMBER(BG67),BG67,0)&lt;=$AB$11),AND($AB$8="THRESHOLD_LT",IF(ISNUMBER(BG67),BG67,0)&lt;$AB$11),AND($AB$8="CHANGE_PCT_GE",IF(IF(ISNUMBER(CL67),CL67,0)=0,IF(ISNUMBER(BG67),BG67,0)&gt;0,(IF(ISNUMBER(BG67),BG67,0)-IF(ISNUMBER(CL67),CL67,0))/ABS(IF(ISNUMBER(CL67),CL67,0))&gt;=$AB$11)),AND($AB$8="CHANGE_ABS_GE",ABS(IF(ISNUMBER(BG67),BG67,0)-IF(ISNUMBER(CL67),CL67,0))&gt;=$AB$11),AND($AB$8="COUNT_LT",IF(ISNUMBER(BG67),BG67,0)&lt;$AB$11),AND($AB$8="COUNT_LE",IF(ISNUMBER(BG67),BG67,0)&lt;=$AB$11),AND($AB$8="AND_YES",OR(LOWER(LEFT(BG67&amp;"",2))="да",BG67=1),OR(LOWER(LEFT(CL67&amp;"",2))="да",CL67=1)),AND($AB$8="OR_YES",OR(OR(LOWER(LEFT(BG67&amp;"",2))="да",BG67=1),OR(LOWER(LEFT(CL67&amp;"",2))="да",CL67=1)))),$AB$14,$AB$15))))))))))</f>
        <v/>
      </c>
      <c r="AC67" s="70" t="str">
        <f>IF($A67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67="#FIELD",BH67="",AND(OR($AC$8="CHANGE_PCT_GE",$AC$8="CHANGE_ABS_GE",$AC$8="COUNT_FLAG_RULE",$AC$8="AND_YES",$AC$8="OR_YES"),OR(CM67="#FIELD",CM67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67)))),IF($AC$18="LOW_MU",MAX(Настройки!$B$14,$AC$16),IF($AC$18="NEUTRAL",Настройки!$B$15,IF($AC$18="IGNORE","IGNORE",IF(OR(BH67="#FIELD",CM67="#FIELD"),"Поле не найдено","Недостаточно данных")))),IF($AC$8="SIGMOID_INC",MAX(Настройки!$B$14,$AC$16+($AC$17-$AC$16)/(1+EXP(-$AC$12*(IF(ISNUMBER(BH67),BH67,0)-$AC$11)))),IF($AC$8="SIGMOID_DEC",MAX(Настройки!$B$14,$AC$16+($AC$17-$AC$16)/(1+EXP($AC$12*(IF(ISNUMBER(BH67),BH67,0)-$AC$11)))),IF($AC$8="TOP_PERCENT",IF((COUNTIF(INDEX(Данные!$A$7:$CV$106,0,MATCH($AC$9,Данные!$A$6:$CV$6,0)),"&gt;"&amp;IF(ISNUMBER(BH67),BH67,0))+COUNTIFS(INDEX(Данные!$A$7:$CV$106,0,MATCH($AC$9,Данные!$A$6:$CV$6,0)),IF(ISNUMBER(BH67),BH67,0),Данные!$A$7:$A$106,"&lt;"&amp;$A67)+1)/COUNT(INDEX(Данные!$A$7:$CV$106,0,MATCH($AC$9,Данные!$A$6:$CV$6,0)))&lt;=$AC$11,$AC$14,$AC$15),IF($AC$8="MANUAL_MU",MAX(Настройки!$B$14,MIN(1,IF(ISNUMBER(BH67),BH67,0))),IF($AC$8="COUNT_FLAG_RULE",IF(IF(ISNUMBER(BH67),BH67,0)&lt;=$AC$11,$AC$14,IF(IF(ISNUMBER(BH67),BH67,0)&gt;=$AC$12,$AC$15,IF(OR(LOWER(LEFT(CM67&amp;"",2))="да",CM67=1),$AC$13,$AC$15))),IF(OR(AND($AC$8="YES_NO",OR(LOWER(LEFT(BH67&amp;"",2))="да",BH67=1)),AND($AC$8="THRESHOLD_GE",IF(ISNUMBER(BH67),BH67,0)&gt;=$AC$11),AND($AC$8="THRESHOLD_GT",IF(ISNUMBER(BH67),BH67,0)&gt;$AC$11),AND($AC$8="THRESHOLD_LE",IF(ISNUMBER(BH67),BH67,0)&lt;=$AC$11),AND($AC$8="THRESHOLD_LT",IF(ISNUMBER(BH67),BH67,0)&lt;$AC$11),AND($AC$8="CHANGE_PCT_GE",IF(IF(ISNUMBER(CM67),CM67,0)=0,IF(ISNUMBER(BH67),BH67,0)&gt;0,(IF(ISNUMBER(BH67),BH67,0)-IF(ISNUMBER(CM67),CM67,0))/ABS(IF(ISNUMBER(CM67),CM67,0))&gt;=$AC$11)),AND($AC$8="CHANGE_ABS_GE",ABS(IF(ISNUMBER(BH67),BH67,0)-IF(ISNUMBER(CM67),CM67,0))&gt;=$AC$11),AND($AC$8="COUNT_LT",IF(ISNUMBER(BH67),BH67,0)&lt;$AC$11),AND($AC$8="COUNT_LE",IF(ISNUMBER(BH67),BH67,0)&lt;=$AC$11),AND($AC$8="AND_YES",OR(LOWER(LEFT(BH67&amp;"",2))="да",BH67=1),OR(LOWER(LEFT(CM67&amp;"",2))="да",CM67=1)),AND($AC$8="OR_YES",OR(OR(LOWER(LEFT(BH67&amp;"",2))="да",BH67=1),OR(LOWER(LEFT(CM67&amp;"",2))="да",CM67=1)))),$AC$14,$AC$15))))))))))</f>
        <v/>
      </c>
      <c r="AD67" s="70" t="str">
        <f>IF($A67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67="#FIELD",BI67="",AND(OR($AD$8="CHANGE_PCT_GE",$AD$8="CHANGE_ABS_GE",$AD$8="COUNT_FLAG_RULE",$AD$8="AND_YES",$AD$8="OR_YES"),OR(CN67="#FIELD",CN67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67)))),IF($AD$18="LOW_MU",MAX(Настройки!$B$14,$AD$16),IF($AD$18="NEUTRAL",Настройки!$B$15,IF($AD$18="IGNORE","IGNORE",IF(OR(BI67="#FIELD",CN67="#FIELD"),"Поле не найдено","Недостаточно данных")))),IF($AD$8="SIGMOID_INC",MAX(Настройки!$B$14,$AD$16+($AD$17-$AD$16)/(1+EXP(-$AD$12*(IF(ISNUMBER(BI67),BI67,0)-$AD$11)))),IF($AD$8="SIGMOID_DEC",MAX(Настройки!$B$14,$AD$16+($AD$17-$AD$16)/(1+EXP($AD$12*(IF(ISNUMBER(BI67),BI67,0)-$AD$11)))),IF($AD$8="TOP_PERCENT",IF((COUNTIF(INDEX(Данные!$A$7:$CV$106,0,MATCH($AD$9,Данные!$A$6:$CV$6,0)),"&gt;"&amp;IF(ISNUMBER(BI67),BI67,0))+COUNTIFS(INDEX(Данные!$A$7:$CV$106,0,MATCH($AD$9,Данные!$A$6:$CV$6,0)),IF(ISNUMBER(BI67),BI67,0),Данные!$A$7:$A$106,"&lt;"&amp;$A67)+1)/COUNT(INDEX(Данные!$A$7:$CV$106,0,MATCH($AD$9,Данные!$A$6:$CV$6,0)))&lt;=$AD$11,$AD$14,$AD$15),IF($AD$8="MANUAL_MU",MAX(Настройки!$B$14,MIN(1,IF(ISNUMBER(BI67),BI67,0))),IF($AD$8="COUNT_FLAG_RULE",IF(IF(ISNUMBER(BI67),BI67,0)&lt;=$AD$11,$AD$14,IF(IF(ISNUMBER(BI67),BI67,0)&gt;=$AD$12,$AD$15,IF(OR(LOWER(LEFT(CN67&amp;"",2))="да",CN67=1),$AD$13,$AD$15))),IF(OR(AND($AD$8="YES_NO",OR(LOWER(LEFT(BI67&amp;"",2))="да",BI67=1)),AND($AD$8="THRESHOLD_GE",IF(ISNUMBER(BI67),BI67,0)&gt;=$AD$11),AND($AD$8="THRESHOLD_GT",IF(ISNUMBER(BI67),BI67,0)&gt;$AD$11),AND($AD$8="THRESHOLD_LE",IF(ISNUMBER(BI67),BI67,0)&lt;=$AD$11),AND($AD$8="THRESHOLD_LT",IF(ISNUMBER(BI67),BI67,0)&lt;$AD$11),AND($AD$8="CHANGE_PCT_GE",IF(IF(ISNUMBER(CN67),CN67,0)=0,IF(ISNUMBER(BI67),BI67,0)&gt;0,(IF(ISNUMBER(BI67),BI67,0)-IF(ISNUMBER(CN67),CN67,0))/ABS(IF(ISNUMBER(CN67),CN67,0))&gt;=$AD$11)),AND($AD$8="CHANGE_ABS_GE",ABS(IF(ISNUMBER(BI67),BI67,0)-IF(ISNUMBER(CN67),CN67,0))&gt;=$AD$11),AND($AD$8="COUNT_LT",IF(ISNUMBER(BI67),BI67,0)&lt;$AD$11),AND($AD$8="COUNT_LE",IF(ISNUMBER(BI67),BI67,0)&lt;=$AD$11),AND($AD$8="AND_YES",OR(LOWER(LEFT(BI67&amp;"",2))="да",BI67=1),OR(LOWER(LEFT(CN67&amp;"",2))="да",CN67=1)),AND($AD$8="OR_YES",OR(OR(LOWER(LEFT(BI67&amp;"",2))="да",BI67=1),OR(LOWER(LEFT(CN67&amp;"",2))="да",CN67=1)))),$AD$14,$AD$15))))))))))</f>
        <v/>
      </c>
      <c r="AE67" s="71" t="str">
        <f>IF($A67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67="#FIELD",BJ67="",AND(OR($AE$8="CHANGE_PCT_GE",$AE$8="CHANGE_ABS_GE",$AE$8="COUNT_FLAG_RULE",$AE$8="AND_YES",$AE$8="OR_YES"),OR(CO67="#FIELD",CO67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67)))),IF($AE$18="LOW_MU",MAX(Настройки!$B$14,$AE$16),IF($AE$18="NEUTRAL",Настройки!$B$15,IF($AE$18="IGNORE","IGNORE",IF(OR(BJ67="#FIELD",CO67="#FIELD"),"Поле не найдено","Недостаточно данных")))),IF($AE$8="SIGMOID_INC",MAX(Настройки!$B$14,$AE$16+($AE$17-$AE$16)/(1+EXP(-$AE$12*(IF(ISNUMBER(BJ67),BJ67,0)-$AE$11)))),IF($AE$8="SIGMOID_DEC",MAX(Настройки!$B$14,$AE$16+($AE$17-$AE$16)/(1+EXP($AE$12*(IF(ISNUMBER(BJ67),BJ67,0)-$AE$11)))),IF($AE$8="TOP_PERCENT",IF((COUNTIF(INDEX(Данные!$A$7:$CV$106,0,MATCH($AE$9,Данные!$A$6:$CV$6,0)),"&gt;"&amp;IF(ISNUMBER(BJ67),BJ67,0))+COUNTIFS(INDEX(Данные!$A$7:$CV$106,0,MATCH($AE$9,Данные!$A$6:$CV$6,0)),IF(ISNUMBER(BJ67),BJ67,0),Данные!$A$7:$A$106,"&lt;"&amp;$A67)+1)/COUNT(INDEX(Данные!$A$7:$CV$106,0,MATCH($AE$9,Данные!$A$6:$CV$6,0)))&lt;=$AE$11,$AE$14,$AE$15),IF($AE$8="MANUAL_MU",MAX(Настройки!$B$14,MIN(1,IF(ISNUMBER(BJ67),BJ67,0))),IF($AE$8="COUNT_FLAG_RULE",IF(IF(ISNUMBER(BJ67),BJ67,0)&lt;=$AE$11,$AE$14,IF(IF(ISNUMBER(BJ67),BJ67,0)&gt;=$AE$12,$AE$15,IF(OR(LOWER(LEFT(CO67&amp;"",2))="да",CO67=1),$AE$13,$AE$15))),IF(OR(AND($AE$8="YES_NO",OR(LOWER(LEFT(BJ67&amp;"",2))="да",BJ67=1)),AND($AE$8="THRESHOLD_GE",IF(ISNUMBER(BJ67),BJ67,0)&gt;=$AE$11),AND($AE$8="THRESHOLD_GT",IF(ISNUMBER(BJ67),BJ67,0)&gt;$AE$11),AND($AE$8="THRESHOLD_LE",IF(ISNUMBER(BJ67),BJ67,0)&lt;=$AE$11),AND($AE$8="THRESHOLD_LT",IF(ISNUMBER(BJ67),BJ67,0)&lt;$AE$11),AND($AE$8="CHANGE_PCT_GE",IF(IF(ISNUMBER(CO67),CO67,0)=0,IF(ISNUMBER(BJ67),BJ67,0)&gt;0,(IF(ISNUMBER(BJ67),BJ67,0)-IF(ISNUMBER(CO67),CO67,0))/ABS(IF(ISNUMBER(CO67),CO67,0))&gt;=$AE$11)),AND($AE$8="CHANGE_ABS_GE",ABS(IF(ISNUMBER(BJ67),BJ67,0)-IF(ISNUMBER(CO67),CO67,0))&gt;=$AE$11),AND($AE$8="COUNT_LT",IF(ISNUMBER(BJ67),BJ67,0)&lt;$AE$11),AND($AE$8="COUNT_LE",IF(ISNUMBER(BJ67),BJ67,0)&lt;=$AE$11),AND($AE$8="AND_YES",OR(LOWER(LEFT(BJ67&amp;"",2))="да",BJ67=1),OR(LOWER(LEFT(CO67&amp;"",2))="да",CO67=1)),AND($AE$8="OR_YES",OR(OR(LOWER(LEFT(BJ67&amp;"",2))="да",BJ67=1),OR(LOWER(LEFT(CO67&amp;"",2))="да",CO67=1)))),$AE$14,$AE$15))))))))))</f>
        <v/>
      </c>
      <c r="AF67" s="75"/>
      <c r="AG67" s="76" t="str">
        <f>IF($A67="","",IF($B$4&lt;&gt;"Да","",IF($B$9="","",IF(COUNTIF(Данные!$A$6:$CV$6,$B$9)=0,"#FIELD",INDEX(Данные!$A$7:$CV$106,ROW()-19,MATCH($B$9,Данные!$A$6:$CV$6,0))))))</f>
        <v/>
      </c>
      <c r="AH67" s="76" t="str">
        <f>IF($A67="","",IF($C$4&lt;&gt;"Да","",IF($C$9="","",IF(COUNTIF(Данные!$A$6:$CV$6,$C$9)=0,"#FIELD",INDEX(Данные!$A$7:$CV$106,ROW()-19,MATCH($C$9,Данные!$A$6:$CV$6,0))))))</f>
        <v/>
      </c>
      <c r="AI67" s="76" t="str">
        <f>IF($A67="","",IF($D$4&lt;&gt;"Да","",IF($D$9="","",IF(COUNTIF(Данные!$A$6:$CV$6,$D$9)=0,"#FIELD",INDEX(Данные!$A$7:$CV$106,ROW()-19,MATCH($D$9,Данные!$A$6:$CV$6,0))))))</f>
        <v/>
      </c>
      <c r="AJ67" s="76" t="str">
        <f>IF($A67="","",IF($E$4&lt;&gt;"Да","",IF($E$9="","",IF(COUNTIF(Данные!$A$6:$CV$6,$E$9)=0,"#FIELD",INDEX(Данные!$A$7:$CV$106,ROW()-19,MATCH($E$9,Данные!$A$6:$CV$6,0))))))</f>
        <v/>
      </c>
      <c r="AK67" s="76" t="str">
        <f>IF($A67="","",IF($F$4&lt;&gt;"Да","",IF($F$9="","",IF(COUNTIF(Данные!$A$6:$CV$6,$F$9)=0,"#FIELD",INDEX(Данные!$A$7:$CV$106,ROW()-19,MATCH($F$9,Данные!$A$6:$CV$6,0))))))</f>
        <v/>
      </c>
      <c r="AL67" s="76" t="str">
        <f>IF($A67="","",IF($G$4&lt;&gt;"Да","",IF($G$9="","",IF(COUNTIF(Данные!$A$6:$CV$6,$G$9)=0,"#FIELD",INDEX(Данные!$A$7:$CV$106,ROW()-19,MATCH($G$9,Данные!$A$6:$CV$6,0))))))</f>
        <v/>
      </c>
      <c r="AM67" s="76" t="str">
        <f>IF($A67="","",IF($H$4&lt;&gt;"Да","",IF($H$9="","",IF(COUNTIF(Данные!$A$6:$CV$6,$H$9)=0,"#FIELD",INDEX(Данные!$A$7:$CV$106,ROW()-19,MATCH($H$9,Данные!$A$6:$CV$6,0))))))</f>
        <v/>
      </c>
      <c r="AN67" s="76" t="str">
        <f>IF($A67="","",IF($I$4&lt;&gt;"Да","",IF($I$9="","",IF(COUNTIF(Данные!$A$6:$CV$6,$I$9)=0,"#FIELD",INDEX(Данные!$A$7:$CV$106,ROW()-19,MATCH($I$9,Данные!$A$6:$CV$6,0))))))</f>
        <v/>
      </c>
      <c r="AO67" s="76" t="str">
        <f>IF($A67="","",IF($J$4&lt;&gt;"Да","",IF($J$9="","",IF(COUNTIF(Данные!$A$6:$CV$6,$J$9)=0,"#FIELD",INDEX(Данные!$A$7:$CV$106,ROW()-19,MATCH($J$9,Данные!$A$6:$CV$6,0))))))</f>
        <v/>
      </c>
      <c r="AP67" s="76" t="str">
        <f>IF($A67="","",IF($K$4&lt;&gt;"Да","",IF($K$9="","",IF(COUNTIF(Данные!$A$6:$CV$6,$K$9)=0,"#FIELD",INDEX(Данные!$A$7:$CV$106,ROW()-19,MATCH($K$9,Данные!$A$6:$CV$6,0))))))</f>
        <v/>
      </c>
      <c r="AQ67" s="76" t="str">
        <f>IF($A67="","",IF($L$4&lt;&gt;"Да","",IF($L$9="","",IF(COUNTIF(Данные!$A$6:$CV$6,$L$9)=0,"#FIELD",INDEX(Данные!$A$7:$CV$106,ROW()-19,MATCH($L$9,Данные!$A$6:$CV$6,0))))))</f>
        <v/>
      </c>
      <c r="AR67" s="76" t="str">
        <f>IF($A67="","",IF($M$4&lt;&gt;"Да","",IF($M$9="","",IF(COUNTIF(Данные!$A$6:$CV$6,$M$9)=0,"#FIELD",INDEX(Данные!$A$7:$CV$106,ROW()-19,MATCH($M$9,Данные!$A$6:$CV$6,0))))))</f>
        <v/>
      </c>
      <c r="AS67" s="76" t="str">
        <f>IF($A67="","",IF($N$4&lt;&gt;"Да","",IF($N$9="","",IF(COUNTIF(Данные!$A$6:$CV$6,$N$9)=0,"#FIELD",INDEX(Данные!$A$7:$CV$106,ROW()-19,MATCH($N$9,Данные!$A$6:$CV$6,0))))))</f>
        <v/>
      </c>
      <c r="AT67" s="76" t="str">
        <f>IF($A67="","",IF($O$4&lt;&gt;"Да","",IF($O$9="","",IF(COUNTIF(Данные!$A$6:$CV$6,$O$9)=0,"#FIELD",INDEX(Данные!$A$7:$CV$106,ROW()-19,MATCH($O$9,Данные!$A$6:$CV$6,0))))))</f>
        <v/>
      </c>
      <c r="AU67" s="76" t="str">
        <f>IF($A67="","",IF($P$4&lt;&gt;"Да","",IF($P$9="","",IF(COUNTIF(Данные!$A$6:$CV$6,$P$9)=0,"#FIELD",INDEX(Данные!$A$7:$CV$106,ROW()-19,MATCH($P$9,Данные!$A$6:$CV$6,0))))))</f>
        <v/>
      </c>
      <c r="AV67" s="76" t="str">
        <f>IF($A67="","",IF($Q$4&lt;&gt;"Да","",IF($Q$9="","",IF(COUNTIF(Данные!$A$6:$CV$6,$Q$9)=0,"#FIELD",INDEX(Данные!$A$7:$CV$106,ROW()-19,MATCH($Q$9,Данные!$A$6:$CV$6,0))))))</f>
        <v/>
      </c>
      <c r="AW67" s="76" t="str">
        <f>IF($A67="","",IF($R$4&lt;&gt;"Да","",IF($R$9="","",IF(COUNTIF(Данные!$A$6:$CV$6,$R$9)=0,"#FIELD",INDEX(Данные!$A$7:$CV$106,ROW()-19,MATCH($R$9,Данные!$A$6:$CV$6,0))))))</f>
        <v/>
      </c>
      <c r="AX67" s="76" t="str">
        <f>IF($A67="","",IF($S$4&lt;&gt;"Да","",IF($S$9="","",IF(COUNTIF(Данные!$A$6:$CV$6,$S$9)=0,"#FIELD",INDEX(Данные!$A$7:$CV$106,ROW()-19,MATCH($S$9,Данные!$A$6:$CV$6,0))))))</f>
        <v/>
      </c>
      <c r="AY67" s="76" t="str">
        <f>IF($A67="","",IF($T$4&lt;&gt;"Да","",IF($T$9="","",IF(COUNTIF(Данные!$A$6:$CV$6,$T$9)=0,"#FIELD",INDEX(Данные!$A$7:$CV$106,ROW()-19,MATCH($T$9,Данные!$A$6:$CV$6,0))))))</f>
        <v/>
      </c>
      <c r="AZ67" s="76" t="str">
        <f>IF($A67="","",IF($U$4&lt;&gt;"Да","",IF($U$9="","",IF(COUNTIF(Данные!$A$6:$CV$6,$U$9)=0,"#FIELD",INDEX(Данные!$A$7:$CV$106,ROW()-19,MATCH($U$9,Данные!$A$6:$CV$6,0))))))</f>
        <v/>
      </c>
      <c r="BA67" s="76" t="str">
        <f>IF($A67="","",IF($V$4&lt;&gt;"Да","",IF($V$9="","",IF(COUNTIF(Данные!$A$6:$CV$6,$V$9)=0,"#FIELD",INDEX(Данные!$A$7:$CV$106,ROW()-19,MATCH($V$9,Данные!$A$6:$CV$6,0))))))</f>
        <v/>
      </c>
      <c r="BB67" s="76" t="str">
        <f>IF($A67="","",IF($W$4&lt;&gt;"Да","",IF($W$9="","",IF(COUNTIF(Данные!$A$6:$CV$6,$W$9)=0,"#FIELD",INDEX(Данные!$A$7:$CV$106,ROW()-19,MATCH($W$9,Данные!$A$6:$CV$6,0))))))</f>
        <v/>
      </c>
      <c r="BC67" s="76" t="str">
        <f>IF($A67="","",IF($X$4&lt;&gt;"Да","",IF($X$9="","",IF(COUNTIF(Данные!$A$6:$CV$6,$X$9)=0,"#FIELD",INDEX(Данные!$A$7:$CV$106,ROW()-19,MATCH($X$9,Данные!$A$6:$CV$6,0))))))</f>
        <v/>
      </c>
      <c r="BD67" s="76" t="str">
        <f>IF($A67="","",IF($Y$4&lt;&gt;"Да","",IF($Y$9="","",IF(COUNTIF(Данные!$A$6:$CV$6,$Y$9)=0,"#FIELD",INDEX(Данные!$A$7:$CV$106,ROW()-19,MATCH($Y$9,Данные!$A$6:$CV$6,0))))))</f>
        <v/>
      </c>
      <c r="BE67" s="76" t="str">
        <f>IF($A67="","",IF($Z$4&lt;&gt;"Да","",IF($Z$9="","",IF(COUNTIF(Данные!$A$6:$CV$6,$Z$9)=0,"#FIELD",INDEX(Данные!$A$7:$CV$106,ROW()-19,MATCH($Z$9,Данные!$A$6:$CV$6,0))))))</f>
        <v/>
      </c>
      <c r="BF67" s="76" t="str">
        <f>IF($A67="","",IF($AA$4&lt;&gt;"Да","",IF($AA$9="","",IF(COUNTIF(Данные!$A$6:$CV$6,$AA$9)=0,"#FIELD",INDEX(Данные!$A$7:$CV$106,ROW()-19,MATCH($AA$9,Данные!$A$6:$CV$6,0))))))</f>
        <v/>
      </c>
      <c r="BG67" s="76" t="str">
        <f>IF($A67="","",IF($AB$4&lt;&gt;"Да","",IF($AB$9="","",IF(COUNTIF(Данные!$A$6:$CV$6,$AB$9)=0,"#FIELD",INDEX(Данные!$A$7:$CV$106,ROW()-19,MATCH($AB$9,Данные!$A$6:$CV$6,0))))))</f>
        <v/>
      </c>
      <c r="BH67" s="76" t="str">
        <f>IF($A67="","",IF($AC$4&lt;&gt;"Да","",IF($AC$9="","",IF(COUNTIF(Данные!$A$6:$CV$6,$AC$9)=0,"#FIELD",INDEX(Данные!$A$7:$CV$106,ROW()-19,MATCH($AC$9,Данные!$A$6:$CV$6,0))))))</f>
        <v/>
      </c>
      <c r="BI67" s="76" t="str">
        <f>IF($A67="","",IF($AD$4&lt;&gt;"Да","",IF($AD$9="","",IF(COUNTIF(Данные!$A$6:$CV$6,$AD$9)=0,"#FIELD",INDEX(Данные!$A$7:$CV$106,ROW()-19,MATCH($AD$9,Данные!$A$6:$CV$6,0))))))</f>
        <v/>
      </c>
      <c r="BJ67" s="76" t="str">
        <f>IF($A67="","",IF($AE$4&lt;&gt;"Да","",IF($AE$9="","",IF(COUNTIF(Данные!$A$6:$CV$6,$AE$9)=0,"#FIELD",INDEX(Данные!$A$7:$CV$106,ROW()-19,MATCH($AE$9,Данные!$A$6:$CV$6,0))))))</f>
        <v/>
      </c>
      <c r="BK67" s="76"/>
      <c r="BL67" s="76" t="str">
        <f>IF($A67="","",IF($B$4&lt;&gt;"Да","",IF($B$10="","",IF(COUNTIF(Данные!$A$6:$CV$6,$B$10)=0,"#FIELD",INDEX(Данные!$A$7:$CV$106,ROW()-19,MATCH($B$10,Данные!$A$6:$CV$6,0))))))</f>
        <v/>
      </c>
      <c r="BM67" s="76" t="str">
        <f>IF($A67="","",IF($C$4&lt;&gt;"Да","",IF($C$10="","",IF(COUNTIF(Данные!$A$6:$CV$6,$C$10)=0,"#FIELD",INDEX(Данные!$A$7:$CV$106,ROW()-19,MATCH($C$10,Данные!$A$6:$CV$6,0))))))</f>
        <v/>
      </c>
      <c r="BN67" s="76" t="str">
        <f>IF($A67="","",IF($D$4&lt;&gt;"Да","",IF($D$10="","",IF(COUNTIF(Данные!$A$6:$CV$6,$D$10)=0,"#FIELD",INDEX(Данные!$A$7:$CV$106,ROW()-19,MATCH($D$10,Данные!$A$6:$CV$6,0))))))</f>
        <v/>
      </c>
      <c r="BO67" s="76" t="str">
        <f>IF($A67="","",IF($E$4&lt;&gt;"Да","",IF($E$10="","",IF(COUNTIF(Данные!$A$6:$CV$6,$E$10)=0,"#FIELD",INDEX(Данные!$A$7:$CV$106,ROW()-19,MATCH($E$10,Данные!$A$6:$CV$6,0))))))</f>
        <v/>
      </c>
      <c r="BP67" s="76" t="str">
        <f>IF($A67="","",IF($F$4&lt;&gt;"Да","",IF($F$10="","",IF(COUNTIF(Данные!$A$6:$CV$6,$F$10)=0,"#FIELD",INDEX(Данные!$A$7:$CV$106,ROW()-19,MATCH($F$10,Данные!$A$6:$CV$6,0))))))</f>
        <v/>
      </c>
      <c r="BQ67" s="76" t="str">
        <f>IF($A67="","",IF($G$4&lt;&gt;"Да","",IF($G$10="","",IF(COUNTIF(Данные!$A$6:$CV$6,$G$10)=0,"#FIELD",INDEX(Данные!$A$7:$CV$106,ROW()-19,MATCH($G$10,Данные!$A$6:$CV$6,0))))))</f>
        <v/>
      </c>
      <c r="BR67" s="76" t="str">
        <f>IF($A67="","",IF($H$4&lt;&gt;"Да","",IF($H$10="","",IF(COUNTIF(Данные!$A$6:$CV$6,$H$10)=0,"#FIELD",INDEX(Данные!$A$7:$CV$106,ROW()-19,MATCH($H$10,Данные!$A$6:$CV$6,0))))))</f>
        <v/>
      </c>
      <c r="BS67" s="76" t="str">
        <f>IF($A67="","",IF($I$4&lt;&gt;"Да","",IF($I$10="","",IF(COUNTIF(Данные!$A$6:$CV$6,$I$10)=0,"#FIELD",INDEX(Данные!$A$7:$CV$106,ROW()-19,MATCH($I$10,Данные!$A$6:$CV$6,0))))))</f>
        <v/>
      </c>
      <c r="BT67" s="76" t="str">
        <f>IF($A67="","",IF($J$4&lt;&gt;"Да","",IF($J$10="","",IF(COUNTIF(Данные!$A$6:$CV$6,$J$10)=0,"#FIELD",INDEX(Данные!$A$7:$CV$106,ROW()-19,MATCH($J$10,Данные!$A$6:$CV$6,0))))))</f>
        <v/>
      </c>
      <c r="BU67" s="76" t="str">
        <f>IF($A67="","",IF($K$4&lt;&gt;"Да","",IF($K$10="","",IF(COUNTIF(Данные!$A$6:$CV$6,$K$10)=0,"#FIELD",INDEX(Данные!$A$7:$CV$106,ROW()-19,MATCH($K$10,Данные!$A$6:$CV$6,0))))))</f>
        <v/>
      </c>
      <c r="BV67" s="76" t="str">
        <f>IF($A67="","",IF($L$4&lt;&gt;"Да","",IF($L$10="","",IF(COUNTIF(Данные!$A$6:$CV$6,$L$10)=0,"#FIELD",INDEX(Данные!$A$7:$CV$106,ROW()-19,MATCH($L$10,Данные!$A$6:$CV$6,0))))))</f>
        <v/>
      </c>
      <c r="BW67" s="76" t="str">
        <f>IF($A67="","",IF($M$4&lt;&gt;"Да","",IF($M$10="","",IF(COUNTIF(Данные!$A$6:$CV$6,$M$10)=0,"#FIELD",INDEX(Данные!$A$7:$CV$106,ROW()-19,MATCH($M$10,Данные!$A$6:$CV$6,0))))))</f>
        <v/>
      </c>
      <c r="BX67" s="76" t="str">
        <f>IF($A67="","",IF($N$4&lt;&gt;"Да","",IF($N$10="","",IF(COUNTIF(Данные!$A$6:$CV$6,$N$10)=0,"#FIELD",INDEX(Данные!$A$7:$CV$106,ROW()-19,MATCH($N$10,Данные!$A$6:$CV$6,0))))))</f>
        <v/>
      </c>
      <c r="BY67" s="76" t="str">
        <f>IF($A67="","",IF($O$4&lt;&gt;"Да","",IF($O$10="","",IF(COUNTIF(Данные!$A$6:$CV$6,$O$10)=0,"#FIELD",INDEX(Данные!$A$7:$CV$106,ROW()-19,MATCH($O$10,Данные!$A$6:$CV$6,0))))))</f>
        <v/>
      </c>
      <c r="BZ67" s="76" t="str">
        <f>IF($A67="","",IF($P$4&lt;&gt;"Да","",IF($P$10="","",IF(COUNTIF(Данные!$A$6:$CV$6,$P$10)=0,"#FIELD",INDEX(Данные!$A$7:$CV$106,ROW()-19,MATCH($P$10,Данные!$A$6:$CV$6,0))))))</f>
        <v/>
      </c>
      <c r="CA67" s="76" t="str">
        <f>IF($A67="","",IF($Q$4&lt;&gt;"Да","",IF($Q$10="","",IF(COUNTIF(Данные!$A$6:$CV$6,$Q$10)=0,"#FIELD",INDEX(Данные!$A$7:$CV$106,ROW()-19,MATCH($Q$10,Данные!$A$6:$CV$6,0))))))</f>
        <v/>
      </c>
      <c r="CB67" s="76" t="str">
        <f>IF($A67="","",IF($R$4&lt;&gt;"Да","",IF($R$10="","",IF(COUNTIF(Данные!$A$6:$CV$6,$R$10)=0,"#FIELD",INDEX(Данные!$A$7:$CV$106,ROW()-19,MATCH($R$10,Данные!$A$6:$CV$6,0))))))</f>
        <v/>
      </c>
      <c r="CC67" s="76" t="str">
        <f>IF($A67="","",IF($S$4&lt;&gt;"Да","",IF($S$10="","",IF(COUNTIF(Данные!$A$6:$CV$6,$S$10)=0,"#FIELD",INDEX(Данные!$A$7:$CV$106,ROW()-19,MATCH($S$10,Данные!$A$6:$CV$6,0))))))</f>
        <v/>
      </c>
      <c r="CD67" s="76" t="str">
        <f>IF($A67="","",IF($T$4&lt;&gt;"Да","",IF($T$10="","",IF(COUNTIF(Данные!$A$6:$CV$6,$T$10)=0,"#FIELD",INDEX(Данные!$A$7:$CV$106,ROW()-19,MATCH($T$10,Данные!$A$6:$CV$6,0))))))</f>
        <v/>
      </c>
      <c r="CE67" s="76" t="str">
        <f>IF($A67="","",IF($U$4&lt;&gt;"Да","",IF($U$10="","",IF(COUNTIF(Данные!$A$6:$CV$6,$U$10)=0,"#FIELD",INDEX(Данные!$A$7:$CV$106,ROW()-19,MATCH($U$10,Данные!$A$6:$CV$6,0))))))</f>
        <v/>
      </c>
      <c r="CF67" s="76" t="str">
        <f>IF($A67="","",IF($V$4&lt;&gt;"Да","",IF($V$10="","",IF(COUNTIF(Данные!$A$6:$CV$6,$V$10)=0,"#FIELD",INDEX(Данные!$A$7:$CV$106,ROW()-19,MATCH($V$10,Данные!$A$6:$CV$6,0))))))</f>
        <v/>
      </c>
      <c r="CG67" s="76" t="str">
        <f>IF($A67="","",IF($W$4&lt;&gt;"Да","",IF($W$10="","",IF(COUNTIF(Данные!$A$6:$CV$6,$W$10)=0,"#FIELD",INDEX(Данные!$A$7:$CV$106,ROW()-19,MATCH($W$10,Данные!$A$6:$CV$6,0))))))</f>
        <v/>
      </c>
      <c r="CH67" s="76" t="str">
        <f>IF($A67="","",IF($X$4&lt;&gt;"Да","",IF($X$10="","",IF(COUNTIF(Данные!$A$6:$CV$6,$X$10)=0,"#FIELD",INDEX(Данные!$A$7:$CV$106,ROW()-19,MATCH($X$10,Данные!$A$6:$CV$6,0))))))</f>
        <v/>
      </c>
      <c r="CI67" s="76" t="str">
        <f>IF($A67="","",IF($Y$4&lt;&gt;"Да","",IF($Y$10="","",IF(COUNTIF(Данные!$A$6:$CV$6,$Y$10)=0,"#FIELD",INDEX(Данные!$A$7:$CV$106,ROW()-19,MATCH($Y$10,Данные!$A$6:$CV$6,0))))))</f>
        <v/>
      </c>
      <c r="CJ67" s="76" t="str">
        <f>IF($A67="","",IF($Z$4&lt;&gt;"Да","",IF($Z$10="","",IF(COUNTIF(Данные!$A$6:$CV$6,$Z$10)=0,"#FIELD",INDEX(Данные!$A$7:$CV$106,ROW()-19,MATCH($Z$10,Данные!$A$6:$CV$6,0))))))</f>
        <v/>
      </c>
      <c r="CK67" s="76" t="str">
        <f>IF($A67="","",IF($AA$4&lt;&gt;"Да","",IF($AA$10="","",IF(COUNTIF(Данные!$A$6:$CV$6,$AA$10)=0,"#FIELD",INDEX(Данные!$A$7:$CV$106,ROW()-19,MATCH($AA$10,Данные!$A$6:$CV$6,0))))))</f>
        <v/>
      </c>
      <c r="CL67" s="76" t="str">
        <f>IF($A67="","",IF($AB$4&lt;&gt;"Да","",IF($AB$10="","",IF(COUNTIF(Данные!$A$6:$CV$6,$AB$10)=0,"#FIELD",INDEX(Данные!$A$7:$CV$106,ROW()-19,MATCH($AB$10,Данные!$A$6:$CV$6,0))))))</f>
        <v/>
      </c>
      <c r="CM67" s="76" t="str">
        <f>IF($A67="","",IF($AC$4&lt;&gt;"Да","",IF($AC$10="","",IF(COUNTIF(Данные!$A$6:$CV$6,$AC$10)=0,"#FIELD",INDEX(Данные!$A$7:$CV$106,ROW()-19,MATCH($AC$10,Данные!$A$6:$CV$6,0))))))</f>
        <v/>
      </c>
      <c r="CN67" s="76" t="str">
        <f>IF($A67="","",IF($AD$4&lt;&gt;"Да","",IF($AD$10="","",IF(COUNTIF(Данные!$A$6:$CV$6,$AD$10)=0,"#FIELD",INDEX(Данные!$A$7:$CV$106,ROW()-19,MATCH($AD$10,Данные!$A$6:$CV$6,0))))))</f>
        <v/>
      </c>
      <c r="CO67" s="77" t="str">
        <f>IF($A67="","",IF($AE$4&lt;&gt;"Да","",IF($AE$10="","",IF(COUNTIF(Данные!$A$6:$CV$6,$AE$10)=0,"#FIELD",INDEX(Данные!$A$7:$CV$106,ROW()-19,MATCH($AE$10,Данные!$A$6:$CV$6,0))))))</f>
        <v/>
      </c>
    </row>
    <row r="68" spans="1:93">
      <c r="A68" s="24" t="str">
        <f>IF(Данные!A55="","",Данные!A55)</f>
        <v/>
      </c>
      <c r="B68" s="19" t="str">
        <f>IF($A68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68="#FIELD",AG68="",AND(OR($B$8="CHANGE_PCT_GE",$B$8="CHANGE_ABS_GE",$B$8="COUNT_FLAG_RULE",$B$8="AND_YES",$B$8="OR_YES"),OR(BL68="#FIELD",BL68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68)))),IF($B$18="LOW_MU",MAX(Настройки!$B$14,$B$16),IF($B$18="NEUTRAL",Настройки!$B$15,IF($B$18="IGNORE","IGNORE",IF(OR(AG68="#FIELD",BL68="#FIELD"),"Поле не найдено","Недостаточно данных")))),IF($B$8="SIGMOID_INC",MAX(Настройки!$B$14,$B$16+($B$17-$B$16)/(1+EXP(-$B$12*(IF(ISNUMBER(AG68),AG68,0)-$B$11)))),IF($B$8="SIGMOID_DEC",MAX(Настройки!$B$14,$B$16+($B$17-$B$16)/(1+EXP($B$12*(IF(ISNUMBER(AG68),AG68,0)-$B$11)))),IF($B$8="TOP_PERCENT",IF((COUNTIF(INDEX(Данные!$A$7:$CV$106,0,MATCH($B$9,Данные!$A$6:$CV$6,0)),"&gt;"&amp;IF(ISNUMBER(AG68),AG68,0))+COUNTIFS(INDEX(Данные!$A$7:$CV$106,0,MATCH($B$9,Данные!$A$6:$CV$6,0)),IF(ISNUMBER(AG68),AG68,0),Данные!$A$7:$A$106,"&lt;"&amp;$A68)+1)/COUNT(INDEX(Данные!$A$7:$CV$106,0,MATCH($B$9,Данные!$A$6:$CV$6,0)))&lt;=$B$11,$B$14,$B$15),IF($B$8="MANUAL_MU",MAX(Настройки!$B$14,MIN(1,IF(ISNUMBER(AG68),AG68,0))),IF($B$8="COUNT_FLAG_RULE",IF(IF(ISNUMBER(AG68),AG68,0)&lt;=$B$11,$B$14,IF(IF(ISNUMBER(AG68),AG68,0)&gt;=$B$12,$B$15,IF(OR(LOWER(LEFT(BL68&amp;"",2))="да",BL68=1),$B$13,$B$15))),IF(OR(AND($B$8="YES_NO",OR(LOWER(LEFT(AG68&amp;"",2))="да",AG68=1)),AND($B$8="THRESHOLD_GE",IF(ISNUMBER(AG68),AG68,0)&gt;=$B$11),AND($B$8="THRESHOLD_GT",IF(ISNUMBER(AG68),AG68,0)&gt;$B$11),AND($B$8="THRESHOLD_LE",IF(ISNUMBER(AG68),AG68,0)&lt;=$B$11),AND($B$8="THRESHOLD_LT",IF(ISNUMBER(AG68),AG68,0)&lt;$B$11),AND($B$8="CHANGE_PCT_GE",IF(IF(ISNUMBER(BL68),BL68,0)=0,IF(ISNUMBER(AG68),AG68,0)&gt;0,(IF(ISNUMBER(AG68),AG68,0)-IF(ISNUMBER(BL68),BL68,0))/ABS(IF(ISNUMBER(BL68),BL68,0))&gt;=$B$11)),AND($B$8="CHANGE_ABS_GE",ABS(IF(ISNUMBER(AG68),AG68,0)-IF(ISNUMBER(BL68),BL68,0))&gt;=$B$11),AND($B$8="COUNT_LT",IF(ISNUMBER(AG68),AG68,0)&lt;$B$11),AND($B$8="COUNT_LE",IF(ISNUMBER(AG68),AG68,0)&lt;=$B$11),AND($B$8="AND_YES",OR(LOWER(LEFT(AG68&amp;"",2))="да",AG68=1),OR(LOWER(LEFT(BL68&amp;"",2))="да",BL68=1)),AND($B$8="OR_YES",OR(OR(LOWER(LEFT(AG68&amp;"",2))="да",AG68=1),OR(LOWER(LEFT(BL68&amp;"",2))="да",BL68=1)))),$B$14,$B$15))))))))))</f>
        <v/>
      </c>
      <c r="C68" s="19" t="str">
        <f>IF($A68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68="#FIELD",AH68="",AND(OR($C$8="CHANGE_PCT_GE",$C$8="CHANGE_ABS_GE",$C$8="COUNT_FLAG_RULE",$C$8="AND_YES",$C$8="OR_YES"),OR(BM68="#FIELD",BM68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68)))),IF($C$18="LOW_MU",MAX(Настройки!$B$14,$C$16),IF($C$18="NEUTRAL",Настройки!$B$15,IF($C$18="IGNORE","IGNORE",IF(OR(AH68="#FIELD",BM68="#FIELD"),"Поле не найдено","Недостаточно данных")))),IF($C$8="SIGMOID_INC",MAX(Настройки!$B$14,$C$16+($C$17-$C$16)/(1+EXP(-$C$12*(IF(ISNUMBER(AH68),AH68,0)-$C$11)))),IF($C$8="SIGMOID_DEC",MAX(Настройки!$B$14,$C$16+($C$17-$C$16)/(1+EXP($C$12*(IF(ISNUMBER(AH68),AH68,0)-$C$11)))),IF($C$8="TOP_PERCENT",IF((COUNTIF(INDEX(Данные!$A$7:$CV$106,0,MATCH($C$9,Данные!$A$6:$CV$6,0)),"&gt;"&amp;IF(ISNUMBER(AH68),AH68,0))+COUNTIFS(INDEX(Данные!$A$7:$CV$106,0,MATCH($C$9,Данные!$A$6:$CV$6,0)),IF(ISNUMBER(AH68),AH68,0),Данные!$A$7:$A$106,"&lt;"&amp;$A68)+1)/COUNT(INDEX(Данные!$A$7:$CV$106,0,MATCH($C$9,Данные!$A$6:$CV$6,0)))&lt;=$C$11,$C$14,$C$15),IF($C$8="MANUAL_MU",MAX(Настройки!$B$14,MIN(1,IF(ISNUMBER(AH68),AH68,0))),IF($C$8="COUNT_FLAG_RULE",IF(IF(ISNUMBER(AH68),AH68,0)&lt;=$C$11,$C$14,IF(IF(ISNUMBER(AH68),AH68,0)&gt;=$C$12,$C$15,IF(OR(LOWER(LEFT(BM68&amp;"",2))="да",BM68=1),$C$13,$C$15))),IF(OR(AND($C$8="YES_NO",OR(LOWER(LEFT(AH68&amp;"",2))="да",AH68=1)),AND($C$8="THRESHOLD_GE",IF(ISNUMBER(AH68),AH68,0)&gt;=$C$11),AND($C$8="THRESHOLD_GT",IF(ISNUMBER(AH68),AH68,0)&gt;$C$11),AND($C$8="THRESHOLD_LE",IF(ISNUMBER(AH68),AH68,0)&lt;=$C$11),AND($C$8="THRESHOLD_LT",IF(ISNUMBER(AH68),AH68,0)&lt;$C$11),AND($C$8="CHANGE_PCT_GE",IF(IF(ISNUMBER(BM68),BM68,0)=0,IF(ISNUMBER(AH68),AH68,0)&gt;0,(IF(ISNUMBER(AH68),AH68,0)-IF(ISNUMBER(BM68),BM68,0))/ABS(IF(ISNUMBER(BM68),BM68,0))&gt;=$C$11)),AND($C$8="CHANGE_ABS_GE",ABS(IF(ISNUMBER(AH68),AH68,0)-IF(ISNUMBER(BM68),BM68,0))&gt;=$C$11),AND($C$8="COUNT_LT",IF(ISNUMBER(AH68),AH68,0)&lt;$C$11),AND($C$8="COUNT_LE",IF(ISNUMBER(AH68),AH68,0)&lt;=$C$11),AND($C$8="AND_YES",OR(LOWER(LEFT(AH68&amp;"",2))="да",AH68=1),OR(LOWER(LEFT(BM68&amp;"",2))="да",BM68=1)),AND($C$8="OR_YES",OR(OR(LOWER(LEFT(AH68&amp;"",2))="да",AH68=1),OR(LOWER(LEFT(BM68&amp;"",2))="да",BM68=1)))),$C$14,$C$15))))))))))</f>
        <v/>
      </c>
      <c r="D68" s="19" t="str">
        <f>IF($A68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68="#FIELD",AI68="",AND(OR($D$8="CHANGE_PCT_GE",$D$8="CHANGE_ABS_GE",$D$8="COUNT_FLAG_RULE",$D$8="AND_YES",$D$8="OR_YES"),OR(BN68="#FIELD",BN68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68)))),IF($D$18="LOW_MU",MAX(Настройки!$B$14,$D$16),IF($D$18="NEUTRAL",Настройки!$B$15,IF($D$18="IGNORE","IGNORE",IF(OR(AI68="#FIELD",BN68="#FIELD"),"Поле не найдено","Недостаточно данных")))),IF($D$8="SIGMOID_INC",MAX(Настройки!$B$14,$D$16+($D$17-$D$16)/(1+EXP(-$D$12*(IF(ISNUMBER(AI68),AI68,0)-$D$11)))),IF($D$8="SIGMOID_DEC",MAX(Настройки!$B$14,$D$16+($D$17-$D$16)/(1+EXP($D$12*(IF(ISNUMBER(AI68),AI68,0)-$D$11)))),IF($D$8="TOP_PERCENT",IF((COUNTIF(INDEX(Данные!$A$7:$CV$106,0,MATCH($D$9,Данные!$A$6:$CV$6,0)),"&gt;"&amp;IF(ISNUMBER(AI68),AI68,0))+COUNTIFS(INDEX(Данные!$A$7:$CV$106,0,MATCH($D$9,Данные!$A$6:$CV$6,0)),IF(ISNUMBER(AI68),AI68,0),Данные!$A$7:$A$106,"&lt;"&amp;$A68)+1)/COUNT(INDEX(Данные!$A$7:$CV$106,0,MATCH($D$9,Данные!$A$6:$CV$6,0)))&lt;=$D$11,$D$14,$D$15),IF($D$8="MANUAL_MU",MAX(Настройки!$B$14,MIN(1,IF(ISNUMBER(AI68),AI68,0))),IF($D$8="COUNT_FLAG_RULE",IF(IF(ISNUMBER(AI68),AI68,0)&lt;=$D$11,$D$14,IF(IF(ISNUMBER(AI68),AI68,0)&gt;=$D$12,$D$15,IF(OR(LOWER(LEFT(BN68&amp;"",2))="да",BN68=1),$D$13,$D$15))),IF(OR(AND($D$8="YES_NO",OR(LOWER(LEFT(AI68&amp;"",2))="да",AI68=1)),AND($D$8="THRESHOLD_GE",IF(ISNUMBER(AI68),AI68,0)&gt;=$D$11),AND($D$8="THRESHOLD_GT",IF(ISNUMBER(AI68),AI68,0)&gt;$D$11),AND($D$8="THRESHOLD_LE",IF(ISNUMBER(AI68),AI68,0)&lt;=$D$11),AND($D$8="THRESHOLD_LT",IF(ISNUMBER(AI68),AI68,0)&lt;$D$11),AND($D$8="CHANGE_PCT_GE",IF(IF(ISNUMBER(BN68),BN68,0)=0,IF(ISNUMBER(AI68),AI68,0)&gt;0,(IF(ISNUMBER(AI68),AI68,0)-IF(ISNUMBER(BN68),BN68,0))/ABS(IF(ISNUMBER(BN68),BN68,0))&gt;=$D$11)),AND($D$8="CHANGE_ABS_GE",ABS(IF(ISNUMBER(AI68),AI68,0)-IF(ISNUMBER(BN68),BN68,0))&gt;=$D$11),AND($D$8="COUNT_LT",IF(ISNUMBER(AI68),AI68,0)&lt;$D$11),AND($D$8="COUNT_LE",IF(ISNUMBER(AI68),AI68,0)&lt;=$D$11),AND($D$8="AND_YES",OR(LOWER(LEFT(AI68&amp;"",2))="да",AI68=1),OR(LOWER(LEFT(BN68&amp;"",2))="да",BN68=1)),AND($D$8="OR_YES",OR(OR(LOWER(LEFT(AI68&amp;"",2))="да",AI68=1),OR(LOWER(LEFT(BN68&amp;"",2))="да",BN68=1)))),$D$14,$D$15))))))))))</f>
        <v/>
      </c>
      <c r="E68" s="19" t="str">
        <f>IF($A68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68="#FIELD",AJ68="",AND(OR($E$8="CHANGE_PCT_GE",$E$8="CHANGE_ABS_GE",$E$8="COUNT_FLAG_RULE",$E$8="AND_YES",$E$8="OR_YES"),OR(BO68="#FIELD",BO68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68)))),IF($E$18="LOW_MU",MAX(Настройки!$B$14,$E$16),IF($E$18="NEUTRAL",Настройки!$B$15,IF($E$18="IGNORE","IGNORE",IF(OR(AJ68="#FIELD",BO68="#FIELD"),"Поле не найдено","Недостаточно данных")))),IF($E$8="SIGMOID_INC",MAX(Настройки!$B$14,$E$16+($E$17-$E$16)/(1+EXP(-$E$12*(IF(ISNUMBER(AJ68),AJ68,0)-$E$11)))),IF($E$8="SIGMOID_DEC",MAX(Настройки!$B$14,$E$16+($E$17-$E$16)/(1+EXP($E$12*(IF(ISNUMBER(AJ68),AJ68,0)-$E$11)))),IF($E$8="TOP_PERCENT",IF((COUNTIF(INDEX(Данные!$A$7:$CV$106,0,MATCH($E$9,Данные!$A$6:$CV$6,0)),"&gt;"&amp;IF(ISNUMBER(AJ68),AJ68,0))+COUNTIFS(INDEX(Данные!$A$7:$CV$106,0,MATCH($E$9,Данные!$A$6:$CV$6,0)),IF(ISNUMBER(AJ68),AJ68,0),Данные!$A$7:$A$106,"&lt;"&amp;$A68)+1)/COUNT(INDEX(Данные!$A$7:$CV$106,0,MATCH($E$9,Данные!$A$6:$CV$6,0)))&lt;=$E$11,$E$14,$E$15),IF($E$8="MANUAL_MU",MAX(Настройки!$B$14,MIN(1,IF(ISNUMBER(AJ68),AJ68,0))),IF($E$8="COUNT_FLAG_RULE",IF(IF(ISNUMBER(AJ68),AJ68,0)&lt;=$E$11,$E$14,IF(IF(ISNUMBER(AJ68),AJ68,0)&gt;=$E$12,$E$15,IF(OR(LOWER(LEFT(BO68&amp;"",2))="да",BO68=1),$E$13,$E$15))),IF(OR(AND($E$8="YES_NO",OR(LOWER(LEFT(AJ68&amp;"",2))="да",AJ68=1)),AND($E$8="THRESHOLD_GE",IF(ISNUMBER(AJ68),AJ68,0)&gt;=$E$11),AND($E$8="THRESHOLD_GT",IF(ISNUMBER(AJ68),AJ68,0)&gt;$E$11),AND($E$8="THRESHOLD_LE",IF(ISNUMBER(AJ68),AJ68,0)&lt;=$E$11),AND($E$8="THRESHOLD_LT",IF(ISNUMBER(AJ68),AJ68,0)&lt;$E$11),AND($E$8="CHANGE_PCT_GE",IF(IF(ISNUMBER(BO68),BO68,0)=0,IF(ISNUMBER(AJ68),AJ68,0)&gt;0,(IF(ISNUMBER(AJ68),AJ68,0)-IF(ISNUMBER(BO68),BO68,0))/ABS(IF(ISNUMBER(BO68),BO68,0))&gt;=$E$11)),AND($E$8="CHANGE_ABS_GE",ABS(IF(ISNUMBER(AJ68),AJ68,0)-IF(ISNUMBER(BO68),BO68,0))&gt;=$E$11),AND($E$8="COUNT_LT",IF(ISNUMBER(AJ68),AJ68,0)&lt;$E$11),AND($E$8="COUNT_LE",IF(ISNUMBER(AJ68),AJ68,0)&lt;=$E$11),AND($E$8="AND_YES",OR(LOWER(LEFT(AJ68&amp;"",2))="да",AJ68=1),OR(LOWER(LEFT(BO68&amp;"",2))="да",BO68=1)),AND($E$8="OR_YES",OR(OR(LOWER(LEFT(AJ68&amp;"",2))="да",AJ68=1),OR(LOWER(LEFT(BO68&amp;"",2))="да",BO68=1)))),$E$14,$E$15))))))))))</f>
        <v/>
      </c>
      <c r="F68" s="19" t="str">
        <f>IF($A68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68="#FIELD",AK68="",AND(OR($F$8="CHANGE_PCT_GE",$F$8="CHANGE_ABS_GE",$F$8="COUNT_FLAG_RULE",$F$8="AND_YES",$F$8="OR_YES"),OR(BP68="#FIELD",BP68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68)))),IF($F$18="LOW_MU",MAX(Настройки!$B$14,$F$16),IF($F$18="NEUTRAL",Настройки!$B$15,IF($F$18="IGNORE","IGNORE",IF(OR(AK68="#FIELD",BP68="#FIELD"),"Поле не найдено","Недостаточно данных")))),IF($F$8="SIGMOID_INC",MAX(Настройки!$B$14,$F$16+($F$17-$F$16)/(1+EXP(-$F$12*(IF(ISNUMBER(AK68),AK68,0)-$F$11)))),IF($F$8="SIGMOID_DEC",MAX(Настройки!$B$14,$F$16+($F$17-$F$16)/(1+EXP($F$12*(IF(ISNUMBER(AK68),AK68,0)-$F$11)))),IF($F$8="TOP_PERCENT",IF((COUNTIF(INDEX(Данные!$A$7:$CV$106,0,MATCH($F$9,Данные!$A$6:$CV$6,0)),"&gt;"&amp;IF(ISNUMBER(AK68),AK68,0))+COUNTIFS(INDEX(Данные!$A$7:$CV$106,0,MATCH($F$9,Данные!$A$6:$CV$6,0)),IF(ISNUMBER(AK68),AK68,0),Данные!$A$7:$A$106,"&lt;"&amp;$A68)+1)/COUNT(INDEX(Данные!$A$7:$CV$106,0,MATCH($F$9,Данные!$A$6:$CV$6,0)))&lt;=$F$11,$F$14,$F$15),IF($F$8="MANUAL_MU",MAX(Настройки!$B$14,MIN(1,IF(ISNUMBER(AK68),AK68,0))),IF($F$8="COUNT_FLAG_RULE",IF(IF(ISNUMBER(AK68),AK68,0)&lt;=$F$11,$F$14,IF(IF(ISNUMBER(AK68),AK68,0)&gt;=$F$12,$F$15,IF(OR(LOWER(LEFT(BP68&amp;"",2))="да",BP68=1),$F$13,$F$15))),IF(OR(AND($F$8="YES_NO",OR(LOWER(LEFT(AK68&amp;"",2))="да",AK68=1)),AND($F$8="THRESHOLD_GE",IF(ISNUMBER(AK68),AK68,0)&gt;=$F$11),AND($F$8="THRESHOLD_GT",IF(ISNUMBER(AK68),AK68,0)&gt;$F$11),AND($F$8="THRESHOLD_LE",IF(ISNUMBER(AK68),AK68,0)&lt;=$F$11),AND($F$8="THRESHOLD_LT",IF(ISNUMBER(AK68),AK68,0)&lt;$F$11),AND($F$8="CHANGE_PCT_GE",IF(IF(ISNUMBER(BP68),BP68,0)=0,IF(ISNUMBER(AK68),AK68,0)&gt;0,(IF(ISNUMBER(AK68),AK68,0)-IF(ISNUMBER(BP68),BP68,0))/ABS(IF(ISNUMBER(BP68),BP68,0))&gt;=$F$11)),AND($F$8="CHANGE_ABS_GE",ABS(IF(ISNUMBER(AK68),AK68,0)-IF(ISNUMBER(BP68),BP68,0))&gt;=$F$11),AND($F$8="COUNT_LT",IF(ISNUMBER(AK68),AK68,0)&lt;$F$11),AND($F$8="COUNT_LE",IF(ISNUMBER(AK68),AK68,0)&lt;=$F$11),AND($F$8="AND_YES",OR(LOWER(LEFT(AK68&amp;"",2))="да",AK68=1),OR(LOWER(LEFT(BP68&amp;"",2))="да",BP68=1)),AND($F$8="OR_YES",OR(OR(LOWER(LEFT(AK68&amp;"",2))="да",AK68=1),OR(LOWER(LEFT(BP68&amp;"",2))="да",BP68=1)))),$F$14,$F$15))))))))))</f>
        <v/>
      </c>
      <c r="G68" s="19" t="str">
        <f>IF($A68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68="#FIELD",AL68="",AND(OR($G$8="CHANGE_PCT_GE",$G$8="CHANGE_ABS_GE",$G$8="COUNT_FLAG_RULE",$G$8="AND_YES",$G$8="OR_YES"),OR(BQ68="#FIELD",BQ68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68)))),IF($G$18="LOW_MU",MAX(Настройки!$B$14,$G$16),IF($G$18="NEUTRAL",Настройки!$B$15,IF($G$18="IGNORE","IGNORE",IF(OR(AL68="#FIELD",BQ68="#FIELD"),"Поле не найдено","Недостаточно данных")))),IF($G$8="SIGMOID_INC",MAX(Настройки!$B$14,$G$16+($G$17-$G$16)/(1+EXP(-$G$12*(IF(ISNUMBER(AL68),AL68,0)-$G$11)))),IF($G$8="SIGMOID_DEC",MAX(Настройки!$B$14,$G$16+($G$17-$G$16)/(1+EXP($G$12*(IF(ISNUMBER(AL68),AL68,0)-$G$11)))),IF($G$8="TOP_PERCENT",IF((COUNTIF(INDEX(Данные!$A$7:$CV$106,0,MATCH($G$9,Данные!$A$6:$CV$6,0)),"&gt;"&amp;IF(ISNUMBER(AL68),AL68,0))+COUNTIFS(INDEX(Данные!$A$7:$CV$106,0,MATCH($G$9,Данные!$A$6:$CV$6,0)),IF(ISNUMBER(AL68),AL68,0),Данные!$A$7:$A$106,"&lt;"&amp;$A68)+1)/COUNT(INDEX(Данные!$A$7:$CV$106,0,MATCH($G$9,Данные!$A$6:$CV$6,0)))&lt;=$G$11,$G$14,$G$15),IF($G$8="MANUAL_MU",MAX(Настройки!$B$14,MIN(1,IF(ISNUMBER(AL68),AL68,0))),IF($G$8="COUNT_FLAG_RULE",IF(IF(ISNUMBER(AL68),AL68,0)&lt;=$G$11,$G$14,IF(IF(ISNUMBER(AL68),AL68,0)&gt;=$G$12,$G$15,IF(OR(LOWER(LEFT(BQ68&amp;"",2))="да",BQ68=1),$G$13,$G$15))),IF(OR(AND($G$8="YES_NO",OR(LOWER(LEFT(AL68&amp;"",2))="да",AL68=1)),AND($G$8="THRESHOLD_GE",IF(ISNUMBER(AL68),AL68,0)&gt;=$G$11),AND($G$8="THRESHOLD_GT",IF(ISNUMBER(AL68),AL68,0)&gt;$G$11),AND($G$8="THRESHOLD_LE",IF(ISNUMBER(AL68),AL68,0)&lt;=$G$11),AND($G$8="THRESHOLD_LT",IF(ISNUMBER(AL68),AL68,0)&lt;$G$11),AND($G$8="CHANGE_PCT_GE",IF(IF(ISNUMBER(BQ68),BQ68,0)=0,IF(ISNUMBER(AL68),AL68,0)&gt;0,(IF(ISNUMBER(AL68),AL68,0)-IF(ISNUMBER(BQ68),BQ68,0))/ABS(IF(ISNUMBER(BQ68),BQ68,0))&gt;=$G$11)),AND($G$8="CHANGE_ABS_GE",ABS(IF(ISNUMBER(AL68),AL68,0)-IF(ISNUMBER(BQ68),BQ68,0))&gt;=$G$11),AND($G$8="COUNT_LT",IF(ISNUMBER(AL68),AL68,0)&lt;$G$11),AND($G$8="COUNT_LE",IF(ISNUMBER(AL68),AL68,0)&lt;=$G$11),AND($G$8="AND_YES",OR(LOWER(LEFT(AL68&amp;"",2))="да",AL68=1),OR(LOWER(LEFT(BQ68&amp;"",2))="да",BQ68=1)),AND($G$8="OR_YES",OR(OR(LOWER(LEFT(AL68&amp;"",2))="да",AL68=1),OR(LOWER(LEFT(BQ68&amp;"",2))="да",BQ68=1)))),$G$14,$G$15))))))))))</f>
        <v/>
      </c>
      <c r="H68" s="19" t="str">
        <f>IF($A68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68="#FIELD",AM68="",AND(OR($H$8="CHANGE_PCT_GE",$H$8="CHANGE_ABS_GE",$H$8="COUNT_FLAG_RULE",$H$8="AND_YES",$H$8="OR_YES"),OR(BR68="#FIELD",BR68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68)))),IF($H$18="LOW_MU",MAX(Настройки!$B$14,$H$16),IF($H$18="NEUTRAL",Настройки!$B$15,IF($H$18="IGNORE","IGNORE",IF(OR(AM68="#FIELD",BR68="#FIELD"),"Поле не найдено","Недостаточно данных")))),IF($H$8="SIGMOID_INC",MAX(Настройки!$B$14,$H$16+($H$17-$H$16)/(1+EXP(-$H$12*(IF(ISNUMBER(AM68),AM68,0)-$H$11)))),IF($H$8="SIGMOID_DEC",MAX(Настройки!$B$14,$H$16+($H$17-$H$16)/(1+EXP($H$12*(IF(ISNUMBER(AM68),AM68,0)-$H$11)))),IF($H$8="TOP_PERCENT",IF((COUNTIF(INDEX(Данные!$A$7:$CV$106,0,MATCH($H$9,Данные!$A$6:$CV$6,0)),"&gt;"&amp;IF(ISNUMBER(AM68),AM68,0))+COUNTIFS(INDEX(Данные!$A$7:$CV$106,0,MATCH($H$9,Данные!$A$6:$CV$6,0)),IF(ISNUMBER(AM68),AM68,0),Данные!$A$7:$A$106,"&lt;"&amp;$A68)+1)/COUNT(INDEX(Данные!$A$7:$CV$106,0,MATCH($H$9,Данные!$A$6:$CV$6,0)))&lt;=$H$11,$H$14,$H$15),IF($H$8="MANUAL_MU",MAX(Настройки!$B$14,MIN(1,IF(ISNUMBER(AM68),AM68,0))),IF($H$8="COUNT_FLAG_RULE",IF(IF(ISNUMBER(AM68),AM68,0)&lt;=$H$11,$H$14,IF(IF(ISNUMBER(AM68),AM68,0)&gt;=$H$12,$H$15,IF(OR(LOWER(LEFT(BR68&amp;"",2))="да",BR68=1),$H$13,$H$15))),IF(OR(AND($H$8="YES_NO",OR(LOWER(LEFT(AM68&amp;"",2))="да",AM68=1)),AND($H$8="THRESHOLD_GE",IF(ISNUMBER(AM68),AM68,0)&gt;=$H$11),AND($H$8="THRESHOLD_GT",IF(ISNUMBER(AM68),AM68,0)&gt;$H$11),AND($H$8="THRESHOLD_LE",IF(ISNUMBER(AM68),AM68,0)&lt;=$H$11),AND($H$8="THRESHOLD_LT",IF(ISNUMBER(AM68),AM68,0)&lt;$H$11),AND($H$8="CHANGE_PCT_GE",IF(IF(ISNUMBER(BR68),BR68,0)=0,IF(ISNUMBER(AM68),AM68,0)&gt;0,(IF(ISNUMBER(AM68),AM68,0)-IF(ISNUMBER(BR68),BR68,0))/ABS(IF(ISNUMBER(BR68),BR68,0))&gt;=$H$11)),AND($H$8="CHANGE_ABS_GE",ABS(IF(ISNUMBER(AM68),AM68,0)-IF(ISNUMBER(BR68),BR68,0))&gt;=$H$11),AND($H$8="COUNT_LT",IF(ISNUMBER(AM68),AM68,0)&lt;$H$11),AND($H$8="COUNT_LE",IF(ISNUMBER(AM68),AM68,0)&lt;=$H$11),AND($H$8="AND_YES",OR(LOWER(LEFT(AM68&amp;"",2))="да",AM68=1),OR(LOWER(LEFT(BR68&amp;"",2))="да",BR68=1)),AND($H$8="OR_YES",OR(OR(LOWER(LEFT(AM68&amp;"",2))="да",AM68=1),OR(LOWER(LEFT(BR68&amp;"",2))="да",BR68=1)))),$H$14,$H$15))))))))))</f>
        <v/>
      </c>
      <c r="I68" s="19" t="str">
        <f>IF($A68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68="#FIELD",AN68="",AND(OR($I$8="CHANGE_PCT_GE",$I$8="CHANGE_ABS_GE",$I$8="COUNT_FLAG_RULE",$I$8="AND_YES",$I$8="OR_YES"),OR(BS68="#FIELD",BS68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68)))),IF($I$18="LOW_MU",MAX(Настройки!$B$14,$I$16),IF($I$18="NEUTRAL",Настройки!$B$15,IF($I$18="IGNORE","IGNORE",IF(OR(AN68="#FIELD",BS68="#FIELD"),"Поле не найдено","Недостаточно данных")))),IF($I$8="SIGMOID_INC",MAX(Настройки!$B$14,$I$16+($I$17-$I$16)/(1+EXP(-$I$12*(IF(ISNUMBER(AN68),AN68,0)-$I$11)))),IF($I$8="SIGMOID_DEC",MAX(Настройки!$B$14,$I$16+($I$17-$I$16)/(1+EXP($I$12*(IF(ISNUMBER(AN68),AN68,0)-$I$11)))),IF($I$8="TOP_PERCENT",IF((COUNTIF(INDEX(Данные!$A$7:$CV$106,0,MATCH($I$9,Данные!$A$6:$CV$6,0)),"&gt;"&amp;IF(ISNUMBER(AN68),AN68,0))+COUNTIFS(INDEX(Данные!$A$7:$CV$106,0,MATCH($I$9,Данные!$A$6:$CV$6,0)),IF(ISNUMBER(AN68),AN68,0),Данные!$A$7:$A$106,"&lt;"&amp;$A68)+1)/COUNT(INDEX(Данные!$A$7:$CV$106,0,MATCH($I$9,Данные!$A$6:$CV$6,0)))&lt;=$I$11,$I$14,$I$15),IF($I$8="MANUAL_MU",MAX(Настройки!$B$14,MIN(1,IF(ISNUMBER(AN68),AN68,0))),IF($I$8="COUNT_FLAG_RULE",IF(IF(ISNUMBER(AN68),AN68,0)&lt;=$I$11,$I$14,IF(IF(ISNUMBER(AN68),AN68,0)&gt;=$I$12,$I$15,IF(OR(LOWER(LEFT(BS68&amp;"",2))="да",BS68=1),$I$13,$I$15))),IF(OR(AND($I$8="YES_NO",OR(LOWER(LEFT(AN68&amp;"",2))="да",AN68=1)),AND($I$8="THRESHOLD_GE",IF(ISNUMBER(AN68),AN68,0)&gt;=$I$11),AND($I$8="THRESHOLD_GT",IF(ISNUMBER(AN68),AN68,0)&gt;$I$11),AND($I$8="THRESHOLD_LE",IF(ISNUMBER(AN68),AN68,0)&lt;=$I$11),AND($I$8="THRESHOLD_LT",IF(ISNUMBER(AN68),AN68,0)&lt;$I$11),AND($I$8="CHANGE_PCT_GE",IF(IF(ISNUMBER(BS68),BS68,0)=0,IF(ISNUMBER(AN68),AN68,0)&gt;0,(IF(ISNUMBER(AN68),AN68,0)-IF(ISNUMBER(BS68),BS68,0))/ABS(IF(ISNUMBER(BS68),BS68,0))&gt;=$I$11)),AND($I$8="CHANGE_ABS_GE",ABS(IF(ISNUMBER(AN68),AN68,0)-IF(ISNUMBER(BS68),BS68,0))&gt;=$I$11),AND($I$8="COUNT_LT",IF(ISNUMBER(AN68),AN68,0)&lt;$I$11),AND($I$8="COUNT_LE",IF(ISNUMBER(AN68),AN68,0)&lt;=$I$11),AND($I$8="AND_YES",OR(LOWER(LEFT(AN68&amp;"",2))="да",AN68=1),OR(LOWER(LEFT(BS68&amp;"",2))="да",BS68=1)),AND($I$8="OR_YES",OR(OR(LOWER(LEFT(AN68&amp;"",2))="да",AN68=1),OR(LOWER(LEFT(BS68&amp;"",2))="да",BS68=1)))),$I$14,$I$15))))))))))</f>
        <v/>
      </c>
      <c r="J68" s="19" t="str">
        <f>IF($A68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68="#FIELD",AO68="",AND(OR($J$8="CHANGE_PCT_GE",$J$8="CHANGE_ABS_GE",$J$8="COUNT_FLAG_RULE",$J$8="AND_YES",$J$8="OR_YES"),OR(BT68="#FIELD",BT68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68)))),IF($J$18="LOW_MU",MAX(Настройки!$B$14,$J$16),IF($J$18="NEUTRAL",Настройки!$B$15,IF($J$18="IGNORE","IGNORE",IF(OR(AO68="#FIELD",BT68="#FIELD"),"Поле не найдено","Недостаточно данных")))),IF($J$8="SIGMOID_INC",MAX(Настройки!$B$14,$J$16+($J$17-$J$16)/(1+EXP(-$J$12*(IF(ISNUMBER(AO68),AO68,0)-$J$11)))),IF($J$8="SIGMOID_DEC",MAX(Настройки!$B$14,$J$16+($J$17-$J$16)/(1+EXP($J$12*(IF(ISNUMBER(AO68),AO68,0)-$J$11)))),IF($J$8="TOP_PERCENT",IF((COUNTIF(INDEX(Данные!$A$7:$CV$106,0,MATCH($J$9,Данные!$A$6:$CV$6,0)),"&gt;"&amp;IF(ISNUMBER(AO68),AO68,0))+COUNTIFS(INDEX(Данные!$A$7:$CV$106,0,MATCH($J$9,Данные!$A$6:$CV$6,0)),IF(ISNUMBER(AO68),AO68,0),Данные!$A$7:$A$106,"&lt;"&amp;$A68)+1)/COUNT(INDEX(Данные!$A$7:$CV$106,0,MATCH($J$9,Данные!$A$6:$CV$6,0)))&lt;=$J$11,$J$14,$J$15),IF($J$8="MANUAL_MU",MAX(Настройки!$B$14,MIN(1,IF(ISNUMBER(AO68),AO68,0))),IF($J$8="COUNT_FLAG_RULE",IF(IF(ISNUMBER(AO68),AO68,0)&lt;=$J$11,$J$14,IF(IF(ISNUMBER(AO68),AO68,0)&gt;=$J$12,$J$15,IF(OR(LOWER(LEFT(BT68&amp;"",2))="да",BT68=1),$J$13,$J$15))),IF(OR(AND($J$8="YES_NO",OR(LOWER(LEFT(AO68&amp;"",2))="да",AO68=1)),AND($J$8="THRESHOLD_GE",IF(ISNUMBER(AO68),AO68,0)&gt;=$J$11),AND($J$8="THRESHOLD_GT",IF(ISNUMBER(AO68),AO68,0)&gt;$J$11),AND($J$8="THRESHOLD_LE",IF(ISNUMBER(AO68),AO68,0)&lt;=$J$11),AND($J$8="THRESHOLD_LT",IF(ISNUMBER(AO68),AO68,0)&lt;$J$11),AND($J$8="CHANGE_PCT_GE",IF(IF(ISNUMBER(BT68),BT68,0)=0,IF(ISNUMBER(AO68),AO68,0)&gt;0,(IF(ISNUMBER(AO68),AO68,0)-IF(ISNUMBER(BT68),BT68,0))/ABS(IF(ISNUMBER(BT68),BT68,0))&gt;=$J$11)),AND($J$8="CHANGE_ABS_GE",ABS(IF(ISNUMBER(AO68),AO68,0)-IF(ISNUMBER(BT68),BT68,0))&gt;=$J$11),AND($J$8="COUNT_LT",IF(ISNUMBER(AO68),AO68,0)&lt;$J$11),AND($J$8="COUNT_LE",IF(ISNUMBER(AO68),AO68,0)&lt;=$J$11),AND($J$8="AND_YES",OR(LOWER(LEFT(AO68&amp;"",2))="да",AO68=1),OR(LOWER(LEFT(BT68&amp;"",2))="да",BT68=1)),AND($J$8="OR_YES",OR(OR(LOWER(LEFT(AO68&amp;"",2))="да",AO68=1),OR(LOWER(LEFT(BT68&amp;"",2))="да",BT68=1)))),$J$14,$J$15))))))))))</f>
        <v/>
      </c>
      <c r="K68" s="19" t="str">
        <f>IF($A68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68="#FIELD",AP68="",AND(OR($K$8="CHANGE_PCT_GE",$K$8="CHANGE_ABS_GE",$K$8="COUNT_FLAG_RULE",$K$8="AND_YES",$K$8="OR_YES"),OR(BU68="#FIELD",BU68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68)))),IF($K$18="LOW_MU",MAX(Настройки!$B$14,$K$16),IF($K$18="NEUTRAL",Настройки!$B$15,IF($K$18="IGNORE","IGNORE",IF(OR(AP68="#FIELD",BU68="#FIELD"),"Поле не найдено","Недостаточно данных")))),IF($K$8="SIGMOID_INC",MAX(Настройки!$B$14,$K$16+($K$17-$K$16)/(1+EXP(-$K$12*(IF(ISNUMBER(AP68),AP68,0)-$K$11)))),IF($K$8="SIGMOID_DEC",MAX(Настройки!$B$14,$K$16+($K$17-$K$16)/(1+EXP($K$12*(IF(ISNUMBER(AP68),AP68,0)-$K$11)))),IF($K$8="TOP_PERCENT",IF((COUNTIF(INDEX(Данные!$A$7:$CV$106,0,MATCH($K$9,Данные!$A$6:$CV$6,0)),"&gt;"&amp;IF(ISNUMBER(AP68),AP68,0))+COUNTIFS(INDEX(Данные!$A$7:$CV$106,0,MATCH($K$9,Данные!$A$6:$CV$6,0)),IF(ISNUMBER(AP68),AP68,0),Данные!$A$7:$A$106,"&lt;"&amp;$A68)+1)/COUNT(INDEX(Данные!$A$7:$CV$106,0,MATCH($K$9,Данные!$A$6:$CV$6,0)))&lt;=$K$11,$K$14,$K$15),IF($K$8="MANUAL_MU",MAX(Настройки!$B$14,MIN(1,IF(ISNUMBER(AP68),AP68,0))),IF($K$8="COUNT_FLAG_RULE",IF(IF(ISNUMBER(AP68),AP68,0)&lt;=$K$11,$K$14,IF(IF(ISNUMBER(AP68),AP68,0)&gt;=$K$12,$K$15,IF(OR(LOWER(LEFT(BU68&amp;"",2))="да",BU68=1),$K$13,$K$15))),IF(OR(AND($K$8="YES_NO",OR(LOWER(LEFT(AP68&amp;"",2))="да",AP68=1)),AND($K$8="THRESHOLD_GE",IF(ISNUMBER(AP68),AP68,0)&gt;=$K$11),AND($K$8="THRESHOLD_GT",IF(ISNUMBER(AP68),AP68,0)&gt;$K$11),AND($K$8="THRESHOLD_LE",IF(ISNUMBER(AP68),AP68,0)&lt;=$K$11),AND($K$8="THRESHOLD_LT",IF(ISNUMBER(AP68),AP68,0)&lt;$K$11),AND($K$8="CHANGE_PCT_GE",IF(IF(ISNUMBER(BU68),BU68,0)=0,IF(ISNUMBER(AP68),AP68,0)&gt;0,(IF(ISNUMBER(AP68),AP68,0)-IF(ISNUMBER(BU68),BU68,0))/ABS(IF(ISNUMBER(BU68),BU68,0))&gt;=$K$11)),AND($K$8="CHANGE_ABS_GE",ABS(IF(ISNUMBER(AP68),AP68,0)-IF(ISNUMBER(BU68),BU68,0))&gt;=$K$11),AND($K$8="COUNT_LT",IF(ISNUMBER(AP68),AP68,0)&lt;$K$11),AND($K$8="COUNT_LE",IF(ISNUMBER(AP68),AP68,0)&lt;=$K$11),AND($K$8="AND_YES",OR(LOWER(LEFT(AP68&amp;"",2))="да",AP68=1),OR(LOWER(LEFT(BU68&amp;"",2))="да",BU68=1)),AND($K$8="OR_YES",OR(OR(LOWER(LEFT(AP68&amp;"",2))="да",AP68=1),OR(LOWER(LEFT(BU68&amp;"",2))="да",BU68=1)))),$K$14,$K$15))))))))))</f>
        <v/>
      </c>
      <c r="L68" s="19" t="str">
        <f>IF($A68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68="#FIELD",AQ68="",AND(OR($L$8="CHANGE_PCT_GE",$L$8="CHANGE_ABS_GE",$L$8="COUNT_FLAG_RULE",$L$8="AND_YES",$L$8="OR_YES"),OR(BV68="#FIELD",BV68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68)))),IF($L$18="LOW_MU",MAX(Настройки!$B$14,$L$16),IF($L$18="NEUTRAL",Настройки!$B$15,IF($L$18="IGNORE","IGNORE",IF(OR(AQ68="#FIELD",BV68="#FIELD"),"Поле не найдено","Недостаточно данных")))),IF($L$8="SIGMOID_INC",MAX(Настройки!$B$14,$L$16+($L$17-$L$16)/(1+EXP(-$L$12*(IF(ISNUMBER(AQ68),AQ68,0)-$L$11)))),IF($L$8="SIGMOID_DEC",MAX(Настройки!$B$14,$L$16+($L$17-$L$16)/(1+EXP($L$12*(IF(ISNUMBER(AQ68),AQ68,0)-$L$11)))),IF($L$8="TOP_PERCENT",IF((COUNTIF(INDEX(Данные!$A$7:$CV$106,0,MATCH($L$9,Данные!$A$6:$CV$6,0)),"&gt;"&amp;IF(ISNUMBER(AQ68),AQ68,0))+COUNTIFS(INDEX(Данные!$A$7:$CV$106,0,MATCH($L$9,Данные!$A$6:$CV$6,0)),IF(ISNUMBER(AQ68),AQ68,0),Данные!$A$7:$A$106,"&lt;"&amp;$A68)+1)/COUNT(INDEX(Данные!$A$7:$CV$106,0,MATCH($L$9,Данные!$A$6:$CV$6,0)))&lt;=$L$11,$L$14,$L$15),IF($L$8="MANUAL_MU",MAX(Настройки!$B$14,MIN(1,IF(ISNUMBER(AQ68),AQ68,0))),IF($L$8="COUNT_FLAG_RULE",IF(IF(ISNUMBER(AQ68),AQ68,0)&lt;=$L$11,$L$14,IF(IF(ISNUMBER(AQ68),AQ68,0)&gt;=$L$12,$L$15,IF(OR(LOWER(LEFT(BV68&amp;"",2))="да",BV68=1),$L$13,$L$15))),IF(OR(AND($L$8="YES_NO",OR(LOWER(LEFT(AQ68&amp;"",2))="да",AQ68=1)),AND($L$8="THRESHOLD_GE",IF(ISNUMBER(AQ68),AQ68,0)&gt;=$L$11),AND($L$8="THRESHOLD_GT",IF(ISNUMBER(AQ68),AQ68,0)&gt;$L$11),AND($L$8="THRESHOLD_LE",IF(ISNUMBER(AQ68),AQ68,0)&lt;=$L$11),AND($L$8="THRESHOLD_LT",IF(ISNUMBER(AQ68),AQ68,0)&lt;$L$11),AND($L$8="CHANGE_PCT_GE",IF(IF(ISNUMBER(BV68),BV68,0)=0,IF(ISNUMBER(AQ68),AQ68,0)&gt;0,(IF(ISNUMBER(AQ68),AQ68,0)-IF(ISNUMBER(BV68),BV68,0))/ABS(IF(ISNUMBER(BV68),BV68,0))&gt;=$L$11)),AND($L$8="CHANGE_ABS_GE",ABS(IF(ISNUMBER(AQ68),AQ68,0)-IF(ISNUMBER(BV68),BV68,0))&gt;=$L$11),AND($L$8="COUNT_LT",IF(ISNUMBER(AQ68),AQ68,0)&lt;$L$11),AND($L$8="COUNT_LE",IF(ISNUMBER(AQ68),AQ68,0)&lt;=$L$11),AND($L$8="AND_YES",OR(LOWER(LEFT(AQ68&amp;"",2))="да",AQ68=1),OR(LOWER(LEFT(BV68&amp;"",2))="да",BV68=1)),AND($L$8="OR_YES",OR(OR(LOWER(LEFT(AQ68&amp;"",2))="да",AQ68=1),OR(LOWER(LEFT(BV68&amp;"",2))="да",BV68=1)))),$L$14,$L$15))))))))))</f>
        <v/>
      </c>
      <c r="M68" s="19" t="str">
        <f>IF($A68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68="#FIELD",AR68="",AND(OR($M$8="CHANGE_PCT_GE",$M$8="CHANGE_ABS_GE",$M$8="COUNT_FLAG_RULE",$M$8="AND_YES",$M$8="OR_YES"),OR(BW68="#FIELD",BW68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68)))),IF($M$18="LOW_MU",MAX(Настройки!$B$14,$M$16),IF($M$18="NEUTRAL",Настройки!$B$15,IF($M$18="IGNORE","IGNORE",IF(OR(AR68="#FIELD",BW68="#FIELD"),"Поле не найдено","Недостаточно данных")))),IF($M$8="SIGMOID_INC",MAX(Настройки!$B$14,$M$16+($M$17-$M$16)/(1+EXP(-$M$12*(IF(ISNUMBER(AR68),AR68,0)-$M$11)))),IF($M$8="SIGMOID_DEC",MAX(Настройки!$B$14,$M$16+($M$17-$M$16)/(1+EXP($M$12*(IF(ISNUMBER(AR68),AR68,0)-$M$11)))),IF($M$8="TOP_PERCENT",IF((COUNTIF(INDEX(Данные!$A$7:$CV$106,0,MATCH($M$9,Данные!$A$6:$CV$6,0)),"&gt;"&amp;IF(ISNUMBER(AR68),AR68,0))+COUNTIFS(INDEX(Данные!$A$7:$CV$106,0,MATCH($M$9,Данные!$A$6:$CV$6,0)),IF(ISNUMBER(AR68),AR68,0),Данные!$A$7:$A$106,"&lt;"&amp;$A68)+1)/COUNT(INDEX(Данные!$A$7:$CV$106,0,MATCH($M$9,Данные!$A$6:$CV$6,0)))&lt;=$M$11,$M$14,$M$15),IF($M$8="MANUAL_MU",MAX(Настройки!$B$14,MIN(1,IF(ISNUMBER(AR68),AR68,0))),IF($M$8="COUNT_FLAG_RULE",IF(IF(ISNUMBER(AR68),AR68,0)&lt;=$M$11,$M$14,IF(IF(ISNUMBER(AR68),AR68,0)&gt;=$M$12,$M$15,IF(OR(LOWER(LEFT(BW68&amp;"",2))="да",BW68=1),$M$13,$M$15))),IF(OR(AND($M$8="YES_NO",OR(LOWER(LEFT(AR68&amp;"",2))="да",AR68=1)),AND($M$8="THRESHOLD_GE",IF(ISNUMBER(AR68),AR68,0)&gt;=$M$11),AND($M$8="THRESHOLD_GT",IF(ISNUMBER(AR68),AR68,0)&gt;$M$11),AND($M$8="THRESHOLD_LE",IF(ISNUMBER(AR68),AR68,0)&lt;=$M$11),AND($M$8="THRESHOLD_LT",IF(ISNUMBER(AR68),AR68,0)&lt;$M$11),AND($M$8="CHANGE_PCT_GE",IF(IF(ISNUMBER(BW68),BW68,0)=0,IF(ISNUMBER(AR68),AR68,0)&gt;0,(IF(ISNUMBER(AR68),AR68,0)-IF(ISNUMBER(BW68),BW68,0))/ABS(IF(ISNUMBER(BW68),BW68,0))&gt;=$M$11)),AND($M$8="CHANGE_ABS_GE",ABS(IF(ISNUMBER(AR68),AR68,0)-IF(ISNUMBER(BW68),BW68,0))&gt;=$M$11),AND($M$8="COUNT_LT",IF(ISNUMBER(AR68),AR68,0)&lt;$M$11),AND($M$8="COUNT_LE",IF(ISNUMBER(AR68),AR68,0)&lt;=$M$11),AND($M$8="AND_YES",OR(LOWER(LEFT(AR68&amp;"",2))="да",AR68=1),OR(LOWER(LEFT(BW68&amp;"",2))="да",BW68=1)),AND($M$8="OR_YES",OR(OR(LOWER(LEFT(AR68&amp;"",2))="да",AR68=1),OR(LOWER(LEFT(BW68&amp;"",2))="да",BW68=1)))),$M$14,$M$15))))))))))</f>
        <v/>
      </c>
      <c r="N68" s="19" t="str">
        <f>IF($A68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68="#FIELD",AS68="",AND(OR($N$8="CHANGE_PCT_GE",$N$8="CHANGE_ABS_GE",$N$8="COUNT_FLAG_RULE",$N$8="AND_YES",$N$8="OR_YES"),OR(BX68="#FIELD",BX68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68)))),IF($N$18="LOW_MU",MAX(Настройки!$B$14,$N$16),IF($N$18="NEUTRAL",Настройки!$B$15,IF($N$18="IGNORE","IGNORE",IF(OR(AS68="#FIELD",BX68="#FIELD"),"Поле не найдено","Недостаточно данных")))),IF($N$8="SIGMOID_INC",MAX(Настройки!$B$14,$N$16+($N$17-$N$16)/(1+EXP(-$N$12*(IF(ISNUMBER(AS68),AS68,0)-$N$11)))),IF($N$8="SIGMOID_DEC",MAX(Настройки!$B$14,$N$16+($N$17-$N$16)/(1+EXP($N$12*(IF(ISNUMBER(AS68),AS68,0)-$N$11)))),IF($N$8="TOP_PERCENT",IF((COUNTIF(INDEX(Данные!$A$7:$CV$106,0,MATCH($N$9,Данные!$A$6:$CV$6,0)),"&gt;"&amp;IF(ISNUMBER(AS68),AS68,0))+COUNTIFS(INDEX(Данные!$A$7:$CV$106,0,MATCH($N$9,Данные!$A$6:$CV$6,0)),IF(ISNUMBER(AS68),AS68,0),Данные!$A$7:$A$106,"&lt;"&amp;$A68)+1)/COUNT(INDEX(Данные!$A$7:$CV$106,0,MATCH($N$9,Данные!$A$6:$CV$6,0)))&lt;=$N$11,$N$14,$N$15),IF($N$8="MANUAL_MU",MAX(Настройки!$B$14,MIN(1,IF(ISNUMBER(AS68),AS68,0))),IF($N$8="COUNT_FLAG_RULE",IF(IF(ISNUMBER(AS68),AS68,0)&lt;=$N$11,$N$14,IF(IF(ISNUMBER(AS68),AS68,0)&gt;=$N$12,$N$15,IF(OR(LOWER(LEFT(BX68&amp;"",2))="да",BX68=1),$N$13,$N$15))),IF(OR(AND($N$8="YES_NO",OR(LOWER(LEFT(AS68&amp;"",2))="да",AS68=1)),AND($N$8="THRESHOLD_GE",IF(ISNUMBER(AS68),AS68,0)&gt;=$N$11),AND($N$8="THRESHOLD_GT",IF(ISNUMBER(AS68),AS68,0)&gt;$N$11),AND($N$8="THRESHOLD_LE",IF(ISNUMBER(AS68),AS68,0)&lt;=$N$11),AND($N$8="THRESHOLD_LT",IF(ISNUMBER(AS68),AS68,0)&lt;$N$11),AND($N$8="CHANGE_PCT_GE",IF(IF(ISNUMBER(BX68),BX68,0)=0,IF(ISNUMBER(AS68),AS68,0)&gt;0,(IF(ISNUMBER(AS68),AS68,0)-IF(ISNUMBER(BX68),BX68,0))/ABS(IF(ISNUMBER(BX68),BX68,0))&gt;=$N$11)),AND($N$8="CHANGE_ABS_GE",ABS(IF(ISNUMBER(AS68),AS68,0)-IF(ISNUMBER(BX68),BX68,0))&gt;=$N$11),AND($N$8="COUNT_LT",IF(ISNUMBER(AS68),AS68,0)&lt;$N$11),AND($N$8="COUNT_LE",IF(ISNUMBER(AS68),AS68,0)&lt;=$N$11),AND($N$8="AND_YES",OR(LOWER(LEFT(AS68&amp;"",2))="да",AS68=1),OR(LOWER(LEFT(BX68&amp;"",2))="да",BX68=1)),AND($N$8="OR_YES",OR(OR(LOWER(LEFT(AS68&amp;"",2))="да",AS68=1),OR(LOWER(LEFT(BX68&amp;"",2))="да",BX68=1)))),$N$14,$N$15))))))))))</f>
        <v/>
      </c>
      <c r="O68" s="19" t="str">
        <f>IF($A68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68="#FIELD",AT68="",AND(OR($O$8="CHANGE_PCT_GE",$O$8="CHANGE_ABS_GE",$O$8="COUNT_FLAG_RULE",$O$8="AND_YES",$O$8="OR_YES"),OR(BY68="#FIELD",BY68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68)))),IF($O$18="LOW_MU",MAX(Настройки!$B$14,$O$16),IF($O$18="NEUTRAL",Настройки!$B$15,IF($O$18="IGNORE","IGNORE",IF(OR(AT68="#FIELD",BY68="#FIELD"),"Поле не найдено","Недостаточно данных")))),IF($O$8="SIGMOID_INC",MAX(Настройки!$B$14,$O$16+($O$17-$O$16)/(1+EXP(-$O$12*(IF(ISNUMBER(AT68),AT68,0)-$O$11)))),IF($O$8="SIGMOID_DEC",MAX(Настройки!$B$14,$O$16+($O$17-$O$16)/(1+EXP($O$12*(IF(ISNUMBER(AT68),AT68,0)-$O$11)))),IF($O$8="TOP_PERCENT",IF((COUNTIF(INDEX(Данные!$A$7:$CV$106,0,MATCH($O$9,Данные!$A$6:$CV$6,0)),"&gt;"&amp;IF(ISNUMBER(AT68),AT68,0))+COUNTIFS(INDEX(Данные!$A$7:$CV$106,0,MATCH($O$9,Данные!$A$6:$CV$6,0)),IF(ISNUMBER(AT68),AT68,0),Данные!$A$7:$A$106,"&lt;"&amp;$A68)+1)/COUNT(INDEX(Данные!$A$7:$CV$106,0,MATCH($O$9,Данные!$A$6:$CV$6,0)))&lt;=$O$11,$O$14,$O$15),IF($O$8="MANUAL_MU",MAX(Настройки!$B$14,MIN(1,IF(ISNUMBER(AT68),AT68,0))),IF($O$8="COUNT_FLAG_RULE",IF(IF(ISNUMBER(AT68),AT68,0)&lt;=$O$11,$O$14,IF(IF(ISNUMBER(AT68),AT68,0)&gt;=$O$12,$O$15,IF(OR(LOWER(LEFT(BY68&amp;"",2))="да",BY68=1),$O$13,$O$15))),IF(OR(AND($O$8="YES_NO",OR(LOWER(LEFT(AT68&amp;"",2))="да",AT68=1)),AND($O$8="THRESHOLD_GE",IF(ISNUMBER(AT68),AT68,0)&gt;=$O$11),AND($O$8="THRESHOLD_GT",IF(ISNUMBER(AT68),AT68,0)&gt;$O$11),AND($O$8="THRESHOLD_LE",IF(ISNUMBER(AT68),AT68,0)&lt;=$O$11),AND($O$8="THRESHOLD_LT",IF(ISNUMBER(AT68),AT68,0)&lt;$O$11),AND($O$8="CHANGE_PCT_GE",IF(IF(ISNUMBER(BY68),BY68,0)=0,IF(ISNUMBER(AT68),AT68,0)&gt;0,(IF(ISNUMBER(AT68),AT68,0)-IF(ISNUMBER(BY68),BY68,0))/ABS(IF(ISNUMBER(BY68),BY68,0))&gt;=$O$11)),AND($O$8="CHANGE_ABS_GE",ABS(IF(ISNUMBER(AT68),AT68,0)-IF(ISNUMBER(BY68),BY68,0))&gt;=$O$11),AND($O$8="COUNT_LT",IF(ISNUMBER(AT68),AT68,0)&lt;$O$11),AND($O$8="COUNT_LE",IF(ISNUMBER(AT68),AT68,0)&lt;=$O$11),AND($O$8="AND_YES",OR(LOWER(LEFT(AT68&amp;"",2))="да",AT68=1),OR(LOWER(LEFT(BY68&amp;"",2))="да",BY68=1)),AND($O$8="OR_YES",OR(OR(LOWER(LEFT(AT68&amp;"",2))="да",AT68=1),OR(LOWER(LEFT(BY68&amp;"",2))="да",BY68=1)))),$O$14,$O$15))))))))))</f>
        <v/>
      </c>
      <c r="P68" s="19" t="str">
        <f>IF($A68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68="#FIELD",AU68="",AND(OR($P$8="CHANGE_PCT_GE",$P$8="CHANGE_ABS_GE",$P$8="COUNT_FLAG_RULE",$P$8="AND_YES",$P$8="OR_YES"),OR(BZ68="#FIELD",BZ68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68)))),IF($P$18="LOW_MU",MAX(Настройки!$B$14,$P$16),IF($P$18="NEUTRAL",Настройки!$B$15,IF($P$18="IGNORE","IGNORE",IF(OR(AU68="#FIELD",BZ68="#FIELD"),"Поле не найдено","Недостаточно данных")))),IF($P$8="SIGMOID_INC",MAX(Настройки!$B$14,$P$16+($P$17-$P$16)/(1+EXP(-$P$12*(IF(ISNUMBER(AU68),AU68,0)-$P$11)))),IF($P$8="SIGMOID_DEC",MAX(Настройки!$B$14,$P$16+($P$17-$P$16)/(1+EXP($P$12*(IF(ISNUMBER(AU68),AU68,0)-$P$11)))),IF($P$8="TOP_PERCENT",IF((COUNTIF(INDEX(Данные!$A$7:$CV$106,0,MATCH($P$9,Данные!$A$6:$CV$6,0)),"&gt;"&amp;IF(ISNUMBER(AU68),AU68,0))+COUNTIFS(INDEX(Данные!$A$7:$CV$106,0,MATCH($P$9,Данные!$A$6:$CV$6,0)),IF(ISNUMBER(AU68),AU68,0),Данные!$A$7:$A$106,"&lt;"&amp;$A68)+1)/COUNT(INDEX(Данные!$A$7:$CV$106,0,MATCH($P$9,Данные!$A$6:$CV$6,0)))&lt;=$P$11,$P$14,$P$15),IF($P$8="MANUAL_MU",MAX(Настройки!$B$14,MIN(1,IF(ISNUMBER(AU68),AU68,0))),IF($P$8="COUNT_FLAG_RULE",IF(IF(ISNUMBER(AU68),AU68,0)&lt;=$P$11,$P$14,IF(IF(ISNUMBER(AU68),AU68,0)&gt;=$P$12,$P$15,IF(OR(LOWER(LEFT(BZ68&amp;"",2))="да",BZ68=1),$P$13,$P$15))),IF(OR(AND($P$8="YES_NO",OR(LOWER(LEFT(AU68&amp;"",2))="да",AU68=1)),AND($P$8="THRESHOLD_GE",IF(ISNUMBER(AU68),AU68,0)&gt;=$P$11),AND($P$8="THRESHOLD_GT",IF(ISNUMBER(AU68),AU68,0)&gt;$P$11),AND($P$8="THRESHOLD_LE",IF(ISNUMBER(AU68),AU68,0)&lt;=$P$11),AND($P$8="THRESHOLD_LT",IF(ISNUMBER(AU68),AU68,0)&lt;$P$11),AND($P$8="CHANGE_PCT_GE",IF(IF(ISNUMBER(BZ68),BZ68,0)=0,IF(ISNUMBER(AU68),AU68,0)&gt;0,(IF(ISNUMBER(AU68),AU68,0)-IF(ISNUMBER(BZ68),BZ68,0))/ABS(IF(ISNUMBER(BZ68),BZ68,0))&gt;=$P$11)),AND($P$8="CHANGE_ABS_GE",ABS(IF(ISNUMBER(AU68),AU68,0)-IF(ISNUMBER(BZ68),BZ68,0))&gt;=$P$11),AND($P$8="COUNT_LT",IF(ISNUMBER(AU68),AU68,0)&lt;$P$11),AND($P$8="COUNT_LE",IF(ISNUMBER(AU68),AU68,0)&lt;=$P$11),AND($P$8="AND_YES",OR(LOWER(LEFT(AU68&amp;"",2))="да",AU68=1),OR(LOWER(LEFT(BZ68&amp;"",2))="да",BZ68=1)),AND($P$8="OR_YES",OR(OR(LOWER(LEFT(AU68&amp;"",2))="да",AU68=1),OR(LOWER(LEFT(BZ68&amp;"",2))="да",BZ68=1)))),$P$14,$P$15))))))))))</f>
        <v/>
      </c>
      <c r="Q68" s="19" t="str">
        <f>IF($A68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68="#FIELD",AV68="",AND(OR($Q$8="CHANGE_PCT_GE",$Q$8="CHANGE_ABS_GE",$Q$8="COUNT_FLAG_RULE",$Q$8="AND_YES",$Q$8="OR_YES"),OR(CA68="#FIELD",CA68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68)))),IF($Q$18="LOW_MU",MAX(Настройки!$B$14,$Q$16),IF($Q$18="NEUTRAL",Настройки!$B$15,IF($Q$18="IGNORE","IGNORE",IF(OR(AV68="#FIELD",CA68="#FIELD"),"Поле не найдено","Недостаточно данных")))),IF($Q$8="SIGMOID_INC",MAX(Настройки!$B$14,$Q$16+($Q$17-$Q$16)/(1+EXP(-$Q$12*(IF(ISNUMBER(AV68),AV68,0)-$Q$11)))),IF($Q$8="SIGMOID_DEC",MAX(Настройки!$B$14,$Q$16+($Q$17-$Q$16)/(1+EXP($Q$12*(IF(ISNUMBER(AV68),AV68,0)-$Q$11)))),IF($Q$8="TOP_PERCENT",IF((COUNTIF(INDEX(Данные!$A$7:$CV$106,0,MATCH($Q$9,Данные!$A$6:$CV$6,0)),"&gt;"&amp;IF(ISNUMBER(AV68),AV68,0))+COUNTIFS(INDEX(Данные!$A$7:$CV$106,0,MATCH($Q$9,Данные!$A$6:$CV$6,0)),IF(ISNUMBER(AV68),AV68,0),Данные!$A$7:$A$106,"&lt;"&amp;$A68)+1)/COUNT(INDEX(Данные!$A$7:$CV$106,0,MATCH($Q$9,Данные!$A$6:$CV$6,0)))&lt;=$Q$11,$Q$14,$Q$15),IF($Q$8="MANUAL_MU",MAX(Настройки!$B$14,MIN(1,IF(ISNUMBER(AV68),AV68,0))),IF($Q$8="COUNT_FLAG_RULE",IF(IF(ISNUMBER(AV68),AV68,0)&lt;=$Q$11,$Q$14,IF(IF(ISNUMBER(AV68),AV68,0)&gt;=$Q$12,$Q$15,IF(OR(LOWER(LEFT(CA68&amp;"",2))="да",CA68=1),$Q$13,$Q$15))),IF(OR(AND($Q$8="YES_NO",OR(LOWER(LEFT(AV68&amp;"",2))="да",AV68=1)),AND($Q$8="THRESHOLD_GE",IF(ISNUMBER(AV68),AV68,0)&gt;=$Q$11),AND($Q$8="THRESHOLD_GT",IF(ISNUMBER(AV68),AV68,0)&gt;$Q$11),AND($Q$8="THRESHOLD_LE",IF(ISNUMBER(AV68),AV68,0)&lt;=$Q$11),AND($Q$8="THRESHOLD_LT",IF(ISNUMBER(AV68),AV68,0)&lt;$Q$11),AND($Q$8="CHANGE_PCT_GE",IF(IF(ISNUMBER(CA68),CA68,0)=0,IF(ISNUMBER(AV68),AV68,0)&gt;0,(IF(ISNUMBER(AV68),AV68,0)-IF(ISNUMBER(CA68),CA68,0))/ABS(IF(ISNUMBER(CA68),CA68,0))&gt;=$Q$11)),AND($Q$8="CHANGE_ABS_GE",ABS(IF(ISNUMBER(AV68),AV68,0)-IF(ISNUMBER(CA68),CA68,0))&gt;=$Q$11),AND($Q$8="COUNT_LT",IF(ISNUMBER(AV68),AV68,0)&lt;$Q$11),AND($Q$8="COUNT_LE",IF(ISNUMBER(AV68),AV68,0)&lt;=$Q$11),AND($Q$8="AND_YES",OR(LOWER(LEFT(AV68&amp;"",2))="да",AV68=1),OR(LOWER(LEFT(CA68&amp;"",2))="да",CA68=1)),AND($Q$8="OR_YES",OR(OR(LOWER(LEFT(AV68&amp;"",2))="да",AV68=1),OR(LOWER(LEFT(CA68&amp;"",2))="да",CA68=1)))),$Q$14,$Q$15))))))))))</f>
        <v/>
      </c>
      <c r="R68" s="69" t="str">
        <f>IF($A68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68="#FIELD",AW68="",AND(OR($R$8="CHANGE_PCT_GE",$R$8="CHANGE_ABS_GE",$R$8="COUNT_FLAG_RULE",$R$8="AND_YES",$R$8="OR_YES"),OR(CB68="#FIELD",CB68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68)))),IF($R$18="LOW_MU",MAX(Настройки!$B$14,$R$16),IF($R$18="NEUTRAL",Настройки!$B$15,IF($R$18="IGNORE","IGNORE",IF(OR(AW68="#FIELD",CB68="#FIELD"),"Поле не найдено","Недостаточно данных")))),IF($R$8="SIGMOID_INC",MAX(Настройки!$B$14,$R$16+($R$17-$R$16)/(1+EXP(-$R$12*(IF(ISNUMBER(AW68),AW68,0)-$R$11)))),IF($R$8="SIGMOID_DEC",MAX(Настройки!$B$14,$R$16+($R$17-$R$16)/(1+EXP($R$12*(IF(ISNUMBER(AW68),AW68,0)-$R$11)))),IF($R$8="TOP_PERCENT",IF((COUNTIF(INDEX(Данные!$A$7:$CV$106,0,MATCH($R$9,Данные!$A$6:$CV$6,0)),"&gt;"&amp;IF(ISNUMBER(AW68),AW68,0))+COUNTIFS(INDEX(Данные!$A$7:$CV$106,0,MATCH($R$9,Данные!$A$6:$CV$6,0)),IF(ISNUMBER(AW68),AW68,0),Данные!$A$7:$A$106,"&lt;"&amp;$A68)+1)/COUNT(INDEX(Данные!$A$7:$CV$106,0,MATCH($R$9,Данные!$A$6:$CV$6,0)))&lt;=$R$11,$R$14,$R$15),IF($R$8="MANUAL_MU",MAX(Настройки!$B$14,MIN(1,IF(ISNUMBER(AW68),AW68,0))),IF($R$8="COUNT_FLAG_RULE",IF(IF(ISNUMBER(AW68),AW68,0)&lt;=$R$11,$R$14,IF(IF(ISNUMBER(AW68),AW68,0)&gt;=$R$12,$R$15,IF(OR(LOWER(LEFT(CB68&amp;"",2))="да",CB68=1),$R$13,$R$15))),IF(OR(AND($R$8="YES_NO",OR(LOWER(LEFT(AW68&amp;"",2))="да",AW68=1)),AND($R$8="THRESHOLD_GE",IF(ISNUMBER(AW68),AW68,0)&gt;=$R$11),AND($R$8="THRESHOLD_GT",IF(ISNUMBER(AW68),AW68,0)&gt;$R$11),AND($R$8="THRESHOLD_LE",IF(ISNUMBER(AW68),AW68,0)&lt;=$R$11),AND($R$8="THRESHOLD_LT",IF(ISNUMBER(AW68),AW68,0)&lt;$R$11),AND($R$8="CHANGE_PCT_GE",IF(IF(ISNUMBER(CB68),CB68,0)=0,IF(ISNUMBER(AW68),AW68,0)&gt;0,(IF(ISNUMBER(AW68),AW68,0)-IF(ISNUMBER(CB68),CB68,0))/ABS(IF(ISNUMBER(CB68),CB68,0))&gt;=$R$11)),AND($R$8="CHANGE_ABS_GE",ABS(IF(ISNUMBER(AW68),AW68,0)-IF(ISNUMBER(CB68),CB68,0))&gt;=$R$11),AND($R$8="COUNT_LT",IF(ISNUMBER(AW68),AW68,0)&lt;$R$11),AND($R$8="COUNT_LE",IF(ISNUMBER(AW68),AW68,0)&lt;=$R$11),AND($R$8="AND_YES",OR(LOWER(LEFT(AW68&amp;"",2))="да",AW68=1),OR(LOWER(LEFT(CB68&amp;"",2))="да",CB68=1)),AND($R$8="OR_YES",OR(OR(LOWER(LEFT(AW68&amp;"",2))="да",AW68=1),OR(LOWER(LEFT(CB68&amp;"",2))="да",CB68=1)))),$R$14,$R$15))))))))))</f>
        <v/>
      </c>
      <c r="S68" s="70" t="str">
        <f>IF($A68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68="#FIELD",AX68="",AND(OR($S$8="CHANGE_PCT_GE",$S$8="CHANGE_ABS_GE",$S$8="COUNT_FLAG_RULE",$S$8="AND_YES",$S$8="OR_YES"),OR(CC68="#FIELD",CC68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68)))),IF($S$18="LOW_MU",MAX(Настройки!$B$14,$S$16),IF($S$18="NEUTRAL",Настройки!$B$15,IF($S$18="IGNORE","IGNORE",IF(OR(AX68="#FIELD",CC68="#FIELD"),"Поле не найдено","Недостаточно данных")))),IF($S$8="SIGMOID_INC",MAX(Настройки!$B$14,$S$16+($S$17-$S$16)/(1+EXP(-$S$12*(IF(ISNUMBER(AX68),AX68,0)-$S$11)))),IF($S$8="SIGMOID_DEC",MAX(Настройки!$B$14,$S$16+($S$17-$S$16)/(1+EXP($S$12*(IF(ISNUMBER(AX68),AX68,0)-$S$11)))),IF($S$8="TOP_PERCENT",IF((COUNTIF(INDEX(Данные!$A$7:$CV$106,0,MATCH($S$9,Данные!$A$6:$CV$6,0)),"&gt;"&amp;IF(ISNUMBER(AX68),AX68,0))+COUNTIFS(INDEX(Данные!$A$7:$CV$106,0,MATCH($S$9,Данные!$A$6:$CV$6,0)),IF(ISNUMBER(AX68),AX68,0),Данные!$A$7:$A$106,"&lt;"&amp;$A68)+1)/COUNT(INDEX(Данные!$A$7:$CV$106,0,MATCH($S$9,Данные!$A$6:$CV$6,0)))&lt;=$S$11,$S$14,$S$15),IF($S$8="MANUAL_MU",MAX(Настройки!$B$14,MIN(1,IF(ISNUMBER(AX68),AX68,0))),IF($S$8="COUNT_FLAG_RULE",IF(IF(ISNUMBER(AX68),AX68,0)&lt;=$S$11,$S$14,IF(IF(ISNUMBER(AX68),AX68,0)&gt;=$S$12,$S$15,IF(OR(LOWER(LEFT(CC68&amp;"",2))="да",CC68=1),$S$13,$S$15))),IF(OR(AND($S$8="YES_NO",OR(LOWER(LEFT(AX68&amp;"",2))="да",AX68=1)),AND($S$8="THRESHOLD_GE",IF(ISNUMBER(AX68),AX68,0)&gt;=$S$11),AND($S$8="THRESHOLD_GT",IF(ISNUMBER(AX68),AX68,0)&gt;$S$11),AND($S$8="THRESHOLD_LE",IF(ISNUMBER(AX68),AX68,0)&lt;=$S$11),AND($S$8="THRESHOLD_LT",IF(ISNUMBER(AX68),AX68,0)&lt;$S$11),AND($S$8="CHANGE_PCT_GE",IF(IF(ISNUMBER(CC68),CC68,0)=0,IF(ISNUMBER(AX68),AX68,0)&gt;0,(IF(ISNUMBER(AX68),AX68,0)-IF(ISNUMBER(CC68),CC68,0))/ABS(IF(ISNUMBER(CC68),CC68,0))&gt;=$S$11)),AND($S$8="CHANGE_ABS_GE",ABS(IF(ISNUMBER(AX68),AX68,0)-IF(ISNUMBER(CC68),CC68,0))&gt;=$S$11),AND($S$8="COUNT_LT",IF(ISNUMBER(AX68),AX68,0)&lt;$S$11),AND($S$8="COUNT_LE",IF(ISNUMBER(AX68),AX68,0)&lt;=$S$11),AND($S$8="AND_YES",OR(LOWER(LEFT(AX68&amp;"",2))="да",AX68=1),OR(LOWER(LEFT(CC68&amp;"",2))="да",CC68=1)),AND($S$8="OR_YES",OR(OR(LOWER(LEFT(AX68&amp;"",2))="да",AX68=1),OR(LOWER(LEFT(CC68&amp;"",2))="да",CC68=1)))),$S$14,$S$15))))))))))</f>
        <v/>
      </c>
      <c r="T68" s="70" t="str">
        <f>IF($A68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68="#FIELD",AY68="",AND(OR($T$8="CHANGE_PCT_GE",$T$8="CHANGE_ABS_GE",$T$8="COUNT_FLAG_RULE",$T$8="AND_YES",$T$8="OR_YES"),OR(CD68="#FIELD",CD68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68)))),IF($T$18="LOW_MU",MAX(Настройки!$B$14,$T$16),IF($T$18="NEUTRAL",Настройки!$B$15,IF($T$18="IGNORE","IGNORE",IF(OR(AY68="#FIELD",CD68="#FIELD"),"Поле не найдено","Недостаточно данных")))),IF($T$8="SIGMOID_INC",MAX(Настройки!$B$14,$T$16+($T$17-$T$16)/(1+EXP(-$T$12*(IF(ISNUMBER(AY68),AY68,0)-$T$11)))),IF($T$8="SIGMOID_DEC",MAX(Настройки!$B$14,$T$16+($T$17-$T$16)/(1+EXP($T$12*(IF(ISNUMBER(AY68),AY68,0)-$T$11)))),IF($T$8="TOP_PERCENT",IF((COUNTIF(INDEX(Данные!$A$7:$CV$106,0,MATCH($T$9,Данные!$A$6:$CV$6,0)),"&gt;"&amp;IF(ISNUMBER(AY68),AY68,0))+COUNTIFS(INDEX(Данные!$A$7:$CV$106,0,MATCH($T$9,Данные!$A$6:$CV$6,0)),IF(ISNUMBER(AY68),AY68,0),Данные!$A$7:$A$106,"&lt;"&amp;$A68)+1)/COUNT(INDEX(Данные!$A$7:$CV$106,0,MATCH($T$9,Данные!$A$6:$CV$6,0)))&lt;=$T$11,$T$14,$T$15),IF($T$8="MANUAL_MU",MAX(Настройки!$B$14,MIN(1,IF(ISNUMBER(AY68),AY68,0))),IF($T$8="COUNT_FLAG_RULE",IF(IF(ISNUMBER(AY68),AY68,0)&lt;=$T$11,$T$14,IF(IF(ISNUMBER(AY68),AY68,0)&gt;=$T$12,$T$15,IF(OR(LOWER(LEFT(CD68&amp;"",2))="да",CD68=1),$T$13,$T$15))),IF(OR(AND($T$8="YES_NO",OR(LOWER(LEFT(AY68&amp;"",2))="да",AY68=1)),AND($T$8="THRESHOLD_GE",IF(ISNUMBER(AY68),AY68,0)&gt;=$T$11),AND($T$8="THRESHOLD_GT",IF(ISNUMBER(AY68),AY68,0)&gt;$T$11),AND($T$8="THRESHOLD_LE",IF(ISNUMBER(AY68),AY68,0)&lt;=$T$11),AND($T$8="THRESHOLD_LT",IF(ISNUMBER(AY68),AY68,0)&lt;$T$11),AND($T$8="CHANGE_PCT_GE",IF(IF(ISNUMBER(CD68),CD68,0)=0,IF(ISNUMBER(AY68),AY68,0)&gt;0,(IF(ISNUMBER(AY68),AY68,0)-IF(ISNUMBER(CD68),CD68,0))/ABS(IF(ISNUMBER(CD68),CD68,0))&gt;=$T$11)),AND($T$8="CHANGE_ABS_GE",ABS(IF(ISNUMBER(AY68),AY68,0)-IF(ISNUMBER(CD68),CD68,0))&gt;=$T$11),AND($T$8="COUNT_LT",IF(ISNUMBER(AY68),AY68,0)&lt;$T$11),AND($T$8="COUNT_LE",IF(ISNUMBER(AY68),AY68,0)&lt;=$T$11),AND($T$8="AND_YES",OR(LOWER(LEFT(AY68&amp;"",2))="да",AY68=1),OR(LOWER(LEFT(CD68&amp;"",2))="да",CD68=1)),AND($T$8="OR_YES",OR(OR(LOWER(LEFT(AY68&amp;"",2))="да",AY68=1),OR(LOWER(LEFT(CD68&amp;"",2))="да",CD68=1)))),$T$14,$T$15))))))))))</f>
        <v/>
      </c>
      <c r="U68" s="70" t="str">
        <f>IF($A68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68="#FIELD",AZ68="",AND(OR($U$8="CHANGE_PCT_GE",$U$8="CHANGE_ABS_GE",$U$8="COUNT_FLAG_RULE",$U$8="AND_YES",$U$8="OR_YES"),OR(CE68="#FIELD",CE68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68)))),IF($U$18="LOW_MU",MAX(Настройки!$B$14,$U$16),IF($U$18="NEUTRAL",Настройки!$B$15,IF($U$18="IGNORE","IGNORE",IF(OR(AZ68="#FIELD",CE68="#FIELD"),"Поле не найдено","Недостаточно данных")))),IF($U$8="SIGMOID_INC",MAX(Настройки!$B$14,$U$16+($U$17-$U$16)/(1+EXP(-$U$12*(IF(ISNUMBER(AZ68),AZ68,0)-$U$11)))),IF($U$8="SIGMOID_DEC",MAX(Настройки!$B$14,$U$16+($U$17-$U$16)/(1+EXP($U$12*(IF(ISNUMBER(AZ68),AZ68,0)-$U$11)))),IF($U$8="TOP_PERCENT",IF((COUNTIF(INDEX(Данные!$A$7:$CV$106,0,MATCH($U$9,Данные!$A$6:$CV$6,0)),"&gt;"&amp;IF(ISNUMBER(AZ68),AZ68,0))+COUNTIFS(INDEX(Данные!$A$7:$CV$106,0,MATCH($U$9,Данные!$A$6:$CV$6,0)),IF(ISNUMBER(AZ68),AZ68,0),Данные!$A$7:$A$106,"&lt;"&amp;$A68)+1)/COUNT(INDEX(Данные!$A$7:$CV$106,0,MATCH($U$9,Данные!$A$6:$CV$6,0)))&lt;=$U$11,$U$14,$U$15),IF($U$8="MANUAL_MU",MAX(Настройки!$B$14,MIN(1,IF(ISNUMBER(AZ68),AZ68,0))),IF($U$8="COUNT_FLAG_RULE",IF(IF(ISNUMBER(AZ68),AZ68,0)&lt;=$U$11,$U$14,IF(IF(ISNUMBER(AZ68),AZ68,0)&gt;=$U$12,$U$15,IF(OR(LOWER(LEFT(CE68&amp;"",2))="да",CE68=1),$U$13,$U$15))),IF(OR(AND($U$8="YES_NO",OR(LOWER(LEFT(AZ68&amp;"",2))="да",AZ68=1)),AND($U$8="THRESHOLD_GE",IF(ISNUMBER(AZ68),AZ68,0)&gt;=$U$11),AND($U$8="THRESHOLD_GT",IF(ISNUMBER(AZ68),AZ68,0)&gt;$U$11),AND($U$8="THRESHOLD_LE",IF(ISNUMBER(AZ68),AZ68,0)&lt;=$U$11),AND($U$8="THRESHOLD_LT",IF(ISNUMBER(AZ68),AZ68,0)&lt;$U$11),AND($U$8="CHANGE_PCT_GE",IF(IF(ISNUMBER(CE68),CE68,0)=0,IF(ISNUMBER(AZ68),AZ68,0)&gt;0,(IF(ISNUMBER(AZ68),AZ68,0)-IF(ISNUMBER(CE68),CE68,0))/ABS(IF(ISNUMBER(CE68),CE68,0))&gt;=$U$11)),AND($U$8="CHANGE_ABS_GE",ABS(IF(ISNUMBER(AZ68),AZ68,0)-IF(ISNUMBER(CE68),CE68,0))&gt;=$U$11),AND($U$8="COUNT_LT",IF(ISNUMBER(AZ68),AZ68,0)&lt;$U$11),AND($U$8="COUNT_LE",IF(ISNUMBER(AZ68),AZ68,0)&lt;=$U$11),AND($U$8="AND_YES",OR(LOWER(LEFT(AZ68&amp;"",2))="да",AZ68=1),OR(LOWER(LEFT(CE68&amp;"",2))="да",CE68=1)),AND($U$8="OR_YES",OR(OR(LOWER(LEFT(AZ68&amp;"",2))="да",AZ68=1),OR(LOWER(LEFT(CE68&amp;"",2))="да",CE68=1)))),$U$14,$U$15))))))))))</f>
        <v/>
      </c>
      <c r="V68" s="70" t="str">
        <f>IF($A68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68="#FIELD",BA68="",AND(OR($V$8="CHANGE_PCT_GE",$V$8="CHANGE_ABS_GE",$V$8="COUNT_FLAG_RULE",$V$8="AND_YES",$V$8="OR_YES"),OR(CF68="#FIELD",CF68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68)))),IF($V$18="LOW_MU",MAX(Настройки!$B$14,$V$16),IF($V$18="NEUTRAL",Настройки!$B$15,IF($V$18="IGNORE","IGNORE",IF(OR(BA68="#FIELD",CF68="#FIELD"),"Поле не найдено","Недостаточно данных")))),IF($V$8="SIGMOID_INC",MAX(Настройки!$B$14,$V$16+($V$17-$V$16)/(1+EXP(-$V$12*(IF(ISNUMBER(BA68),BA68,0)-$V$11)))),IF($V$8="SIGMOID_DEC",MAX(Настройки!$B$14,$V$16+($V$17-$V$16)/(1+EXP($V$12*(IF(ISNUMBER(BA68),BA68,0)-$V$11)))),IF($V$8="TOP_PERCENT",IF((COUNTIF(INDEX(Данные!$A$7:$CV$106,0,MATCH($V$9,Данные!$A$6:$CV$6,0)),"&gt;"&amp;IF(ISNUMBER(BA68),BA68,0))+COUNTIFS(INDEX(Данные!$A$7:$CV$106,0,MATCH($V$9,Данные!$A$6:$CV$6,0)),IF(ISNUMBER(BA68),BA68,0),Данные!$A$7:$A$106,"&lt;"&amp;$A68)+1)/COUNT(INDEX(Данные!$A$7:$CV$106,0,MATCH($V$9,Данные!$A$6:$CV$6,0)))&lt;=$V$11,$V$14,$V$15),IF($V$8="MANUAL_MU",MAX(Настройки!$B$14,MIN(1,IF(ISNUMBER(BA68),BA68,0))),IF($V$8="COUNT_FLAG_RULE",IF(IF(ISNUMBER(BA68),BA68,0)&lt;=$V$11,$V$14,IF(IF(ISNUMBER(BA68),BA68,0)&gt;=$V$12,$V$15,IF(OR(LOWER(LEFT(CF68&amp;"",2))="да",CF68=1),$V$13,$V$15))),IF(OR(AND($V$8="YES_NO",OR(LOWER(LEFT(BA68&amp;"",2))="да",BA68=1)),AND($V$8="THRESHOLD_GE",IF(ISNUMBER(BA68),BA68,0)&gt;=$V$11),AND($V$8="THRESHOLD_GT",IF(ISNUMBER(BA68),BA68,0)&gt;$V$11),AND($V$8="THRESHOLD_LE",IF(ISNUMBER(BA68),BA68,0)&lt;=$V$11),AND($V$8="THRESHOLD_LT",IF(ISNUMBER(BA68),BA68,0)&lt;$V$11),AND($V$8="CHANGE_PCT_GE",IF(IF(ISNUMBER(CF68),CF68,0)=0,IF(ISNUMBER(BA68),BA68,0)&gt;0,(IF(ISNUMBER(BA68),BA68,0)-IF(ISNUMBER(CF68),CF68,0))/ABS(IF(ISNUMBER(CF68),CF68,0))&gt;=$V$11)),AND($V$8="CHANGE_ABS_GE",ABS(IF(ISNUMBER(BA68),BA68,0)-IF(ISNUMBER(CF68),CF68,0))&gt;=$V$11),AND($V$8="COUNT_LT",IF(ISNUMBER(BA68),BA68,0)&lt;$V$11),AND($V$8="COUNT_LE",IF(ISNUMBER(BA68),BA68,0)&lt;=$V$11),AND($V$8="AND_YES",OR(LOWER(LEFT(BA68&amp;"",2))="да",BA68=1),OR(LOWER(LEFT(CF68&amp;"",2))="да",CF68=1)),AND($V$8="OR_YES",OR(OR(LOWER(LEFT(BA68&amp;"",2))="да",BA68=1),OR(LOWER(LEFT(CF68&amp;"",2))="да",CF68=1)))),$V$14,$V$15))))))))))</f>
        <v/>
      </c>
      <c r="W68" s="70" t="str">
        <f>IF($A68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68="#FIELD",BB68="",AND(OR($W$8="CHANGE_PCT_GE",$W$8="CHANGE_ABS_GE",$W$8="COUNT_FLAG_RULE",$W$8="AND_YES",$W$8="OR_YES"),OR(CG68="#FIELD",CG68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68)))),IF($W$18="LOW_MU",MAX(Настройки!$B$14,$W$16),IF($W$18="NEUTRAL",Настройки!$B$15,IF($W$18="IGNORE","IGNORE",IF(OR(BB68="#FIELD",CG68="#FIELD"),"Поле не найдено","Недостаточно данных")))),IF($W$8="SIGMOID_INC",MAX(Настройки!$B$14,$W$16+($W$17-$W$16)/(1+EXP(-$W$12*(IF(ISNUMBER(BB68),BB68,0)-$W$11)))),IF($W$8="SIGMOID_DEC",MAX(Настройки!$B$14,$W$16+($W$17-$W$16)/(1+EXP($W$12*(IF(ISNUMBER(BB68),BB68,0)-$W$11)))),IF($W$8="TOP_PERCENT",IF((COUNTIF(INDEX(Данные!$A$7:$CV$106,0,MATCH($W$9,Данные!$A$6:$CV$6,0)),"&gt;"&amp;IF(ISNUMBER(BB68),BB68,0))+COUNTIFS(INDEX(Данные!$A$7:$CV$106,0,MATCH($W$9,Данные!$A$6:$CV$6,0)),IF(ISNUMBER(BB68),BB68,0),Данные!$A$7:$A$106,"&lt;"&amp;$A68)+1)/COUNT(INDEX(Данные!$A$7:$CV$106,0,MATCH($W$9,Данные!$A$6:$CV$6,0)))&lt;=$W$11,$W$14,$W$15),IF($W$8="MANUAL_MU",MAX(Настройки!$B$14,MIN(1,IF(ISNUMBER(BB68),BB68,0))),IF($W$8="COUNT_FLAG_RULE",IF(IF(ISNUMBER(BB68),BB68,0)&lt;=$W$11,$W$14,IF(IF(ISNUMBER(BB68),BB68,0)&gt;=$W$12,$W$15,IF(OR(LOWER(LEFT(CG68&amp;"",2))="да",CG68=1),$W$13,$W$15))),IF(OR(AND($W$8="YES_NO",OR(LOWER(LEFT(BB68&amp;"",2))="да",BB68=1)),AND($W$8="THRESHOLD_GE",IF(ISNUMBER(BB68),BB68,0)&gt;=$W$11),AND($W$8="THRESHOLD_GT",IF(ISNUMBER(BB68),BB68,0)&gt;$W$11),AND($W$8="THRESHOLD_LE",IF(ISNUMBER(BB68),BB68,0)&lt;=$W$11),AND($W$8="THRESHOLD_LT",IF(ISNUMBER(BB68),BB68,0)&lt;$W$11),AND($W$8="CHANGE_PCT_GE",IF(IF(ISNUMBER(CG68),CG68,0)=0,IF(ISNUMBER(BB68),BB68,0)&gt;0,(IF(ISNUMBER(BB68),BB68,0)-IF(ISNUMBER(CG68),CG68,0))/ABS(IF(ISNUMBER(CG68),CG68,0))&gt;=$W$11)),AND($W$8="CHANGE_ABS_GE",ABS(IF(ISNUMBER(BB68),BB68,0)-IF(ISNUMBER(CG68),CG68,0))&gt;=$W$11),AND($W$8="COUNT_LT",IF(ISNUMBER(BB68),BB68,0)&lt;$W$11),AND($W$8="COUNT_LE",IF(ISNUMBER(BB68),BB68,0)&lt;=$W$11),AND($W$8="AND_YES",OR(LOWER(LEFT(BB68&amp;"",2))="да",BB68=1),OR(LOWER(LEFT(CG68&amp;"",2))="да",CG68=1)),AND($W$8="OR_YES",OR(OR(LOWER(LEFT(BB68&amp;"",2))="да",BB68=1),OR(LOWER(LEFT(CG68&amp;"",2))="да",CG68=1)))),$W$14,$W$15))))))))))</f>
        <v/>
      </c>
      <c r="X68" s="70" t="str">
        <f>IF($A68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68="#FIELD",BC68="",AND(OR($X$8="CHANGE_PCT_GE",$X$8="CHANGE_ABS_GE",$X$8="COUNT_FLAG_RULE",$X$8="AND_YES",$X$8="OR_YES"),OR(CH68="#FIELD",CH68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68)))),IF($X$18="LOW_MU",MAX(Настройки!$B$14,$X$16),IF($X$18="NEUTRAL",Настройки!$B$15,IF($X$18="IGNORE","IGNORE",IF(OR(BC68="#FIELD",CH68="#FIELD"),"Поле не найдено","Недостаточно данных")))),IF($X$8="SIGMOID_INC",MAX(Настройки!$B$14,$X$16+($X$17-$X$16)/(1+EXP(-$X$12*(IF(ISNUMBER(BC68),BC68,0)-$X$11)))),IF($X$8="SIGMOID_DEC",MAX(Настройки!$B$14,$X$16+($X$17-$X$16)/(1+EXP($X$12*(IF(ISNUMBER(BC68),BC68,0)-$X$11)))),IF($X$8="TOP_PERCENT",IF((COUNTIF(INDEX(Данные!$A$7:$CV$106,0,MATCH($X$9,Данные!$A$6:$CV$6,0)),"&gt;"&amp;IF(ISNUMBER(BC68),BC68,0))+COUNTIFS(INDEX(Данные!$A$7:$CV$106,0,MATCH($X$9,Данные!$A$6:$CV$6,0)),IF(ISNUMBER(BC68),BC68,0),Данные!$A$7:$A$106,"&lt;"&amp;$A68)+1)/COUNT(INDEX(Данные!$A$7:$CV$106,0,MATCH($X$9,Данные!$A$6:$CV$6,0)))&lt;=$X$11,$X$14,$X$15),IF($X$8="MANUAL_MU",MAX(Настройки!$B$14,MIN(1,IF(ISNUMBER(BC68),BC68,0))),IF($X$8="COUNT_FLAG_RULE",IF(IF(ISNUMBER(BC68),BC68,0)&lt;=$X$11,$X$14,IF(IF(ISNUMBER(BC68),BC68,0)&gt;=$X$12,$X$15,IF(OR(LOWER(LEFT(CH68&amp;"",2))="да",CH68=1),$X$13,$X$15))),IF(OR(AND($X$8="YES_NO",OR(LOWER(LEFT(BC68&amp;"",2))="да",BC68=1)),AND($X$8="THRESHOLD_GE",IF(ISNUMBER(BC68),BC68,0)&gt;=$X$11),AND($X$8="THRESHOLD_GT",IF(ISNUMBER(BC68),BC68,0)&gt;$X$11),AND($X$8="THRESHOLD_LE",IF(ISNUMBER(BC68),BC68,0)&lt;=$X$11),AND($X$8="THRESHOLD_LT",IF(ISNUMBER(BC68),BC68,0)&lt;$X$11),AND($X$8="CHANGE_PCT_GE",IF(IF(ISNUMBER(CH68),CH68,0)=0,IF(ISNUMBER(BC68),BC68,0)&gt;0,(IF(ISNUMBER(BC68),BC68,0)-IF(ISNUMBER(CH68),CH68,0))/ABS(IF(ISNUMBER(CH68),CH68,0))&gt;=$X$11)),AND($X$8="CHANGE_ABS_GE",ABS(IF(ISNUMBER(BC68),BC68,0)-IF(ISNUMBER(CH68),CH68,0))&gt;=$X$11),AND($X$8="COUNT_LT",IF(ISNUMBER(BC68),BC68,0)&lt;$X$11),AND($X$8="COUNT_LE",IF(ISNUMBER(BC68),BC68,0)&lt;=$X$11),AND($X$8="AND_YES",OR(LOWER(LEFT(BC68&amp;"",2))="да",BC68=1),OR(LOWER(LEFT(CH68&amp;"",2))="да",CH68=1)),AND($X$8="OR_YES",OR(OR(LOWER(LEFT(BC68&amp;"",2))="да",BC68=1),OR(LOWER(LEFT(CH68&amp;"",2))="да",CH68=1)))),$X$14,$X$15))))))))))</f>
        <v/>
      </c>
      <c r="Y68" s="70" t="str">
        <f>IF($A68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68="#FIELD",BD68="",AND(OR($Y$8="CHANGE_PCT_GE",$Y$8="CHANGE_ABS_GE",$Y$8="COUNT_FLAG_RULE",$Y$8="AND_YES",$Y$8="OR_YES"),OR(CI68="#FIELD",CI68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68)))),IF($Y$18="LOW_MU",MAX(Настройки!$B$14,$Y$16),IF($Y$18="NEUTRAL",Настройки!$B$15,IF($Y$18="IGNORE","IGNORE",IF(OR(BD68="#FIELD",CI68="#FIELD"),"Поле не найдено","Недостаточно данных")))),IF($Y$8="SIGMOID_INC",MAX(Настройки!$B$14,$Y$16+($Y$17-$Y$16)/(1+EXP(-$Y$12*(IF(ISNUMBER(BD68),BD68,0)-$Y$11)))),IF($Y$8="SIGMOID_DEC",MAX(Настройки!$B$14,$Y$16+($Y$17-$Y$16)/(1+EXP($Y$12*(IF(ISNUMBER(BD68),BD68,0)-$Y$11)))),IF($Y$8="TOP_PERCENT",IF((COUNTIF(INDEX(Данные!$A$7:$CV$106,0,MATCH($Y$9,Данные!$A$6:$CV$6,0)),"&gt;"&amp;IF(ISNUMBER(BD68),BD68,0))+COUNTIFS(INDEX(Данные!$A$7:$CV$106,0,MATCH($Y$9,Данные!$A$6:$CV$6,0)),IF(ISNUMBER(BD68),BD68,0),Данные!$A$7:$A$106,"&lt;"&amp;$A68)+1)/COUNT(INDEX(Данные!$A$7:$CV$106,0,MATCH($Y$9,Данные!$A$6:$CV$6,0)))&lt;=$Y$11,$Y$14,$Y$15),IF($Y$8="MANUAL_MU",MAX(Настройки!$B$14,MIN(1,IF(ISNUMBER(BD68),BD68,0))),IF($Y$8="COUNT_FLAG_RULE",IF(IF(ISNUMBER(BD68),BD68,0)&lt;=$Y$11,$Y$14,IF(IF(ISNUMBER(BD68),BD68,0)&gt;=$Y$12,$Y$15,IF(OR(LOWER(LEFT(CI68&amp;"",2))="да",CI68=1),$Y$13,$Y$15))),IF(OR(AND($Y$8="YES_NO",OR(LOWER(LEFT(BD68&amp;"",2))="да",BD68=1)),AND($Y$8="THRESHOLD_GE",IF(ISNUMBER(BD68),BD68,0)&gt;=$Y$11),AND($Y$8="THRESHOLD_GT",IF(ISNUMBER(BD68),BD68,0)&gt;$Y$11),AND($Y$8="THRESHOLD_LE",IF(ISNUMBER(BD68),BD68,0)&lt;=$Y$11),AND($Y$8="THRESHOLD_LT",IF(ISNUMBER(BD68),BD68,0)&lt;$Y$11),AND($Y$8="CHANGE_PCT_GE",IF(IF(ISNUMBER(CI68),CI68,0)=0,IF(ISNUMBER(BD68),BD68,0)&gt;0,(IF(ISNUMBER(BD68),BD68,0)-IF(ISNUMBER(CI68),CI68,0))/ABS(IF(ISNUMBER(CI68),CI68,0))&gt;=$Y$11)),AND($Y$8="CHANGE_ABS_GE",ABS(IF(ISNUMBER(BD68),BD68,0)-IF(ISNUMBER(CI68),CI68,0))&gt;=$Y$11),AND($Y$8="COUNT_LT",IF(ISNUMBER(BD68),BD68,0)&lt;$Y$11),AND($Y$8="COUNT_LE",IF(ISNUMBER(BD68),BD68,0)&lt;=$Y$11),AND($Y$8="AND_YES",OR(LOWER(LEFT(BD68&amp;"",2))="да",BD68=1),OR(LOWER(LEFT(CI68&amp;"",2))="да",CI68=1)),AND($Y$8="OR_YES",OR(OR(LOWER(LEFT(BD68&amp;"",2))="да",BD68=1),OR(LOWER(LEFT(CI68&amp;"",2))="да",CI68=1)))),$Y$14,$Y$15))))))))))</f>
        <v/>
      </c>
      <c r="Z68" s="70" t="str">
        <f>IF($A68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68="#FIELD",BE68="",AND(OR($Z$8="CHANGE_PCT_GE",$Z$8="CHANGE_ABS_GE",$Z$8="COUNT_FLAG_RULE",$Z$8="AND_YES",$Z$8="OR_YES"),OR(CJ68="#FIELD",CJ68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68)))),IF($Z$18="LOW_MU",MAX(Настройки!$B$14,$Z$16),IF($Z$18="NEUTRAL",Настройки!$B$15,IF($Z$18="IGNORE","IGNORE",IF(OR(BE68="#FIELD",CJ68="#FIELD"),"Поле не найдено","Недостаточно данных")))),IF($Z$8="SIGMOID_INC",MAX(Настройки!$B$14,$Z$16+($Z$17-$Z$16)/(1+EXP(-$Z$12*(IF(ISNUMBER(BE68),BE68,0)-$Z$11)))),IF($Z$8="SIGMOID_DEC",MAX(Настройки!$B$14,$Z$16+($Z$17-$Z$16)/(1+EXP($Z$12*(IF(ISNUMBER(BE68),BE68,0)-$Z$11)))),IF($Z$8="TOP_PERCENT",IF((COUNTIF(INDEX(Данные!$A$7:$CV$106,0,MATCH($Z$9,Данные!$A$6:$CV$6,0)),"&gt;"&amp;IF(ISNUMBER(BE68),BE68,0))+COUNTIFS(INDEX(Данные!$A$7:$CV$106,0,MATCH($Z$9,Данные!$A$6:$CV$6,0)),IF(ISNUMBER(BE68),BE68,0),Данные!$A$7:$A$106,"&lt;"&amp;$A68)+1)/COUNT(INDEX(Данные!$A$7:$CV$106,0,MATCH($Z$9,Данные!$A$6:$CV$6,0)))&lt;=$Z$11,$Z$14,$Z$15),IF($Z$8="MANUAL_MU",MAX(Настройки!$B$14,MIN(1,IF(ISNUMBER(BE68),BE68,0))),IF($Z$8="COUNT_FLAG_RULE",IF(IF(ISNUMBER(BE68),BE68,0)&lt;=$Z$11,$Z$14,IF(IF(ISNUMBER(BE68),BE68,0)&gt;=$Z$12,$Z$15,IF(OR(LOWER(LEFT(CJ68&amp;"",2))="да",CJ68=1),$Z$13,$Z$15))),IF(OR(AND($Z$8="YES_NO",OR(LOWER(LEFT(BE68&amp;"",2))="да",BE68=1)),AND($Z$8="THRESHOLD_GE",IF(ISNUMBER(BE68),BE68,0)&gt;=$Z$11),AND($Z$8="THRESHOLD_GT",IF(ISNUMBER(BE68),BE68,0)&gt;$Z$11),AND($Z$8="THRESHOLD_LE",IF(ISNUMBER(BE68),BE68,0)&lt;=$Z$11),AND($Z$8="THRESHOLD_LT",IF(ISNUMBER(BE68),BE68,0)&lt;$Z$11),AND($Z$8="CHANGE_PCT_GE",IF(IF(ISNUMBER(CJ68),CJ68,0)=0,IF(ISNUMBER(BE68),BE68,0)&gt;0,(IF(ISNUMBER(BE68),BE68,0)-IF(ISNUMBER(CJ68),CJ68,0))/ABS(IF(ISNUMBER(CJ68),CJ68,0))&gt;=$Z$11)),AND($Z$8="CHANGE_ABS_GE",ABS(IF(ISNUMBER(BE68),BE68,0)-IF(ISNUMBER(CJ68),CJ68,0))&gt;=$Z$11),AND($Z$8="COUNT_LT",IF(ISNUMBER(BE68),BE68,0)&lt;$Z$11),AND($Z$8="COUNT_LE",IF(ISNUMBER(BE68),BE68,0)&lt;=$Z$11),AND($Z$8="AND_YES",OR(LOWER(LEFT(BE68&amp;"",2))="да",BE68=1),OR(LOWER(LEFT(CJ68&amp;"",2))="да",CJ68=1)),AND($Z$8="OR_YES",OR(OR(LOWER(LEFT(BE68&amp;"",2))="да",BE68=1),OR(LOWER(LEFT(CJ68&amp;"",2))="да",CJ68=1)))),$Z$14,$Z$15))))))))))</f>
        <v/>
      </c>
      <c r="AA68" s="70" t="str">
        <f>IF($A68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68="#FIELD",BF68="",AND(OR($AA$8="CHANGE_PCT_GE",$AA$8="CHANGE_ABS_GE",$AA$8="COUNT_FLAG_RULE",$AA$8="AND_YES",$AA$8="OR_YES"),OR(CK68="#FIELD",CK68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68)))),IF($AA$18="LOW_MU",MAX(Настройки!$B$14,$AA$16),IF($AA$18="NEUTRAL",Настройки!$B$15,IF($AA$18="IGNORE","IGNORE",IF(OR(BF68="#FIELD",CK68="#FIELD"),"Поле не найдено","Недостаточно данных")))),IF($AA$8="SIGMOID_INC",MAX(Настройки!$B$14,$AA$16+($AA$17-$AA$16)/(1+EXP(-$AA$12*(IF(ISNUMBER(BF68),BF68,0)-$AA$11)))),IF($AA$8="SIGMOID_DEC",MAX(Настройки!$B$14,$AA$16+($AA$17-$AA$16)/(1+EXP($AA$12*(IF(ISNUMBER(BF68),BF68,0)-$AA$11)))),IF($AA$8="TOP_PERCENT",IF((COUNTIF(INDEX(Данные!$A$7:$CV$106,0,MATCH($AA$9,Данные!$A$6:$CV$6,0)),"&gt;"&amp;IF(ISNUMBER(BF68),BF68,0))+COUNTIFS(INDEX(Данные!$A$7:$CV$106,0,MATCH($AA$9,Данные!$A$6:$CV$6,0)),IF(ISNUMBER(BF68),BF68,0),Данные!$A$7:$A$106,"&lt;"&amp;$A68)+1)/COUNT(INDEX(Данные!$A$7:$CV$106,0,MATCH($AA$9,Данные!$A$6:$CV$6,0)))&lt;=$AA$11,$AA$14,$AA$15),IF($AA$8="MANUAL_MU",MAX(Настройки!$B$14,MIN(1,IF(ISNUMBER(BF68),BF68,0))),IF($AA$8="COUNT_FLAG_RULE",IF(IF(ISNUMBER(BF68),BF68,0)&lt;=$AA$11,$AA$14,IF(IF(ISNUMBER(BF68),BF68,0)&gt;=$AA$12,$AA$15,IF(OR(LOWER(LEFT(CK68&amp;"",2))="да",CK68=1),$AA$13,$AA$15))),IF(OR(AND($AA$8="YES_NO",OR(LOWER(LEFT(BF68&amp;"",2))="да",BF68=1)),AND($AA$8="THRESHOLD_GE",IF(ISNUMBER(BF68),BF68,0)&gt;=$AA$11),AND($AA$8="THRESHOLD_GT",IF(ISNUMBER(BF68),BF68,0)&gt;$AA$11),AND($AA$8="THRESHOLD_LE",IF(ISNUMBER(BF68),BF68,0)&lt;=$AA$11),AND($AA$8="THRESHOLD_LT",IF(ISNUMBER(BF68),BF68,0)&lt;$AA$11),AND($AA$8="CHANGE_PCT_GE",IF(IF(ISNUMBER(CK68),CK68,0)=0,IF(ISNUMBER(BF68),BF68,0)&gt;0,(IF(ISNUMBER(BF68),BF68,0)-IF(ISNUMBER(CK68),CK68,0))/ABS(IF(ISNUMBER(CK68),CK68,0))&gt;=$AA$11)),AND($AA$8="CHANGE_ABS_GE",ABS(IF(ISNUMBER(BF68),BF68,0)-IF(ISNUMBER(CK68),CK68,0))&gt;=$AA$11),AND($AA$8="COUNT_LT",IF(ISNUMBER(BF68),BF68,0)&lt;$AA$11),AND($AA$8="COUNT_LE",IF(ISNUMBER(BF68),BF68,0)&lt;=$AA$11),AND($AA$8="AND_YES",OR(LOWER(LEFT(BF68&amp;"",2))="да",BF68=1),OR(LOWER(LEFT(CK68&amp;"",2))="да",CK68=1)),AND($AA$8="OR_YES",OR(OR(LOWER(LEFT(BF68&amp;"",2))="да",BF68=1),OR(LOWER(LEFT(CK68&amp;"",2))="да",CK68=1)))),$AA$14,$AA$15))))))))))</f>
        <v/>
      </c>
      <c r="AB68" s="70" t="str">
        <f>IF($A68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68="#FIELD",BG68="",AND(OR($AB$8="CHANGE_PCT_GE",$AB$8="CHANGE_ABS_GE",$AB$8="COUNT_FLAG_RULE",$AB$8="AND_YES",$AB$8="OR_YES"),OR(CL68="#FIELD",CL68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68)))),IF($AB$18="LOW_MU",MAX(Настройки!$B$14,$AB$16),IF($AB$18="NEUTRAL",Настройки!$B$15,IF($AB$18="IGNORE","IGNORE",IF(OR(BG68="#FIELD",CL68="#FIELD"),"Поле не найдено","Недостаточно данных")))),IF($AB$8="SIGMOID_INC",MAX(Настройки!$B$14,$AB$16+($AB$17-$AB$16)/(1+EXP(-$AB$12*(IF(ISNUMBER(BG68),BG68,0)-$AB$11)))),IF($AB$8="SIGMOID_DEC",MAX(Настройки!$B$14,$AB$16+($AB$17-$AB$16)/(1+EXP($AB$12*(IF(ISNUMBER(BG68),BG68,0)-$AB$11)))),IF($AB$8="TOP_PERCENT",IF((COUNTIF(INDEX(Данные!$A$7:$CV$106,0,MATCH($AB$9,Данные!$A$6:$CV$6,0)),"&gt;"&amp;IF(ISNUMBER(BG68),BG68,0))+COUNTIFS(INDEX(Данные!$A$7:$CV$106,0,MATCH($AB$9,Данные!$A$6:$CV$6,0)),IF(ISNUMBER(BG68),BG68,0),Данные!$A$7:$A$106,"&lt;"&amp;$A68)+1)/COUNT(INDEX(Данные!$A$7:$CV$106,0,MATCH($AB$9,Данные!$A$6:$CV$6,0)))&lt;=$AB$11,$AB$14,$AB$15),IF($AB$8="MANUAL_MU",MAX(Настройки!$B$14,MIN(1,IF(ISNUMBER(BG68),BG68,0))),IF($AB$8="COUNT_FLAG_RULE",IF(IF(ISNUMBER(BG68),BG68,0)&lt;=$AB$11,$AB$14,IF(IF(ISNUMBER(BG68),BG68,0)&gt;=$AB$12,$AB$15,IF(OR(LOWER(LEFT(CL68&amp;"",2))="да",CL68=1),$AB$13,$AB$15))),IF(OR(AND($AB$8="YES_NO",OR(LOWER(LEFT(BG68&amp;"",2))="да",BG68=1)),AND($AB$8="THRESHOLD_GE",IF(ISNUMBER(BG68),BG68,0)&gt;=$AB$11),AND($AB$8="THRESHOLD_GT",IF(ISNUMBER(BG68),BG68,0)&gt;$AB$11),AND($AB$8="THRESHOLD_LE",IF(ISNUMBER(BG68),BG68,0)&lt;=$AB$11),AND($AB$8="THRESHOLD_LT",IF(ISNUMBER(BG68),BG68,0)&lt;$AB$11),AND($AB$8="CHANGE_PCT_GE",IF(IF(ISNUMBER(CL68),CL68,0)=0,IF(ISNUMBER(BG68),BG68,0)&gt;0,(IF(ISNUMBER(BG68),BG68,0)-IF(ISNUMBER(CL68),CL68,0))/ABS(IF(ISNUMBER(CL68),CL68,0))&gt;=$AB$11)),AND($AB$8="CHANGE_ABS_GE",ABS(IF(ISNUMBER(BG68),BG68,0)-IF(ISNUMBER(CL68),CL68,0))&gt;=$AB$11),AND($AB$8="COUNT_LT",IF(ISNUMBER(BG68),BG68,0)&lt;$AB$11),AND($AB$8="COUNT_LE",IF(ISNUMBER(BG68),BG68,0)&lt;=$AB$11),AND($AB$8="AND_YES",OR(LOWER(LEFT(BG68&amp;"",2))="да",BG68=1),OR(LOWER(LEFT(CL68&amp;"",2))="да",CL68=1)),AND($AB$8="OR_YES",OR(OR(LOWER(LEFT(BG68&amp;"",2))="да",BG68=1),OR(LOWER(LEFT(CL68&amp;"",2))="да",CL68=1)))),$AB$14,$AB$15))))))))))</f>
        <v/>
      </c>
      <c r="AC68" s="70" t="str">
        <f>IF($A68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68="#FIELD",BH68="",AND(OR($AC$8="CHANGE_PCT_GE",$AC$8="CHANGE_ABS_GE",$AC$8="COUNT_FLAG_RULE",$AC$8="AND_YES",$AC$8="OR_YES"),OR(CM68="#FIELD",CM68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68)))),IF($AC$18="LOW_MU",MAX(Настройки!$B$14,$AC$16),IF($AC$18="NEUTRAL",Настройки!$B$15,IF($AC$18="IGNORE","IGNORE",IF(OR(BH68="#FIELD",CM68="#FIELD"),"Поле не найдено","Недостаточно данных")))),IF($AC$8="SIGMOID_INC",MAX(Настройки!$B$14,$AC$16+($AC$17-$AC$16)/(1+EXP(-$AC$12*(IF(ISNUMBER(BH68),BH68,0)-$AC$11)))),IF($AC$8="SIGMOID_DEC",MAX(Настройки!$B$14,$AC$16+($AC$17-$AC$16)/(1+EXP($AC$12*(IF(ISNUMBER(BH68),BH68,0)-$AC$11)))),IF($AC$8="TOP_PERCENT",IF((COUNTIF(INDEX(Данные!$A$7:$CV$106,0,MATCH($AC$9,Данные!$A$6:$CV$6,0)),"&gt;"&amp;IF(ISNUMBER(BH68),BH68,0))+COUNTIFS(INDEX(Данные!$A$7:$CV$106,0,MATCH($AC$9,Данные!$A$6:$CV$6,0)),IF(ISNUMBER(BH68),BH68,0),Данные!$A$7:$A$106,"&lt;"&amp;$A68)+1)/COUNT(INDEX(Данные!$A$7:$CV$106,0,MATCH($AC$9,Данные!$A$6:$CV$6,0)))&lt;=$AC$11,$AC$14,$AC$15),IF($AC$8="MANUAL_MU",MAX(Настройки!$B$14,MIN(1,IF(ISNUMBER(BH68),BH68,0))),IF($AC$8="COUNT_FLAG_RULE",IF(IF(ISNUMBER(BH68),BH68,0)&lt;=$AC$11,$AC$14,IF(IF(ISNUMBER(BH68),BH68,0)&gt;=$AC$12,$AC$15,IF(OR(LOWER(LEFT(CM68&amp;"",2))="да",CM68=1),$AC$13,$AC$15))),IF(OR(AND($AC$8="YES_NO",OR(LOWER(LEFT(BH68&amp;"",2))="да",BH68=1)),AND($AC$8="THRESHOLD_GE",IF(ISNUMBER(BH68),BH68,0)&gt;=$AC$11),AND($AC$8="THRESHOLD_GT",IF(ISNUMBER(BH68),BH68,0)&gt;$AC$11),AND($AC$8="THRESHOLD_LE",IF(ISNUMBER(BH68),BH68,0)&lt;=$AC$11),AND($AC$8="THRESHOLD_LT",IF(ISNUMBER(BH68),BH68,0)&lt;$AC$11),AND($AC$8="CHANGE_PCT_GE",IF(IF(ISNUMBER(CM68),CM68,0)=0,IF(ISNUMBER(BH68),BH68,0)&gt;0,(IF(ISNUMBER(BH68),BH68,0)-IF(ISNUMBER(CM68),CM68,0))/ABS(IF(ISNUMBER(CM68),CM68,0))&gt;=$AC$11)),AND($AC$8="CHANGE_ABS_GE",ABS(IF(ISNUMBER(BH68),BH68,0)-IF(ISNUMBER(CM68),CM68,0))&gt;=$AC$11),AND($AC$8="COUNT_LT",IF(ISNUMBER(BH68),BH68,0)&lt;$AC$11),AND($AC$8="COUNT_LE",IF(ISNUMBER(BH68),BH68,0)&lt;=$AC$11),AND($AC$8="AND_YES",OR(LOWER(LEFT(BH68&amp;"",2))="да",BH68=1),OR(LOWER(LEFT(CM68&amp;"",2))="да",CM68=1)),AND($AC$8="OR_YES",OR(OR(LOWER(LEFT(BH68&amp;"",2))="да",BH68=1),OR(LOWER(LEFT(CM68&amp;"",2))="да",CM68=1)))),$AC$14,$AC$15))))))))))</f>
        <v/>
      </c>
      <c r="AD68" s="70" t="str">
        <f>IF($A68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68="#FIELD",BI68="",AND(OR($AD$8="CHANGE_PCT_GE",$AD$8="CHANGE_ABS_GE",$AD$8="COUNT_FLAG_RULE",$AD$8="AND_YES",$AD$8="OR_YES"),OR(CN68="#FIELD",CN68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68)))),IF($AD$18="LOW_MU",MAX(Настройки!$B$14,$AD$16),IF($AD$18="NEUTRAL",Настройки!$B$15,IF($AD$18="IGNORE","IGNORE",IF(OR(BI68="#FIELD",CN68="#FIELD"),"Поле не найдено","Недостаточно данных")))),IF($AD$8="SIGMOID_INC",MAX(Настройки!$B$14,$AD$16+($AD$17-$AD$16)/(1+EXP(-$AD$12*(IF(ISNUMBER(BI68),BI68,0)-$AD$11)))),IF($AD$8="SIGMOID_DEC",MAX(Настройки!$B$14,$AD$16+($AD$17-$AD$16)/(1+EXP($AD$12*(IF(ISNUMBER(BI68),BI68,0)-$AD$11)))),IF($AD$8="TOP_PERCENT",IF((COUNTIF(INDEX(Данные!$A$7:$CV$106,0,MATCH($AD$9,Данные!$A$6:$CV$6,0)),"&gt;"&amp;IF(ISNUMBER(BI68),BI68,0))+COUNTIFS(INDEX(Данные!$A$7:$CV$106,0,MATCH($AD$9,Данные!$A$6:$CV$6,0)),IF(ISNUMBER(BI68),BI68,0),Данные!$A$7:$A$106,"&lt;"&amp;$A68)+1)/COUNT(INDEX(Данные!$A$7:$CV$106,0,MATCH($AD$9,Данные!$A$6:$CV$6,0)))&lt;=$AD$11,$AD$14,$AD$15),IF($AD$8="MANUAL_MU",MAX(Настройки!$B$14,MIN(1,IF(ISNUMBER(BI68),BI68,0))),IF($AD$8="COUNT_FLAG_RULE",IF(IF(ISNUMBER(BI68),BI68,0)&lt;=$AD$11,$AD$14,IF(IF(ISNUMBER(BI68),BI68,0)&gt;=$AD$12,$AD$15,IF(OR(LOWER(LEFT(CN68&amp;"",2))="да",CN68=1),$AD$13,$AD$15))),IF(OR(AND($AD$8="YES_NO",OR(LOWER(LEFT(BI68&amp;"",2))="да",BI68=1)),AND($AD$8="THRESHOLD_GE",IF(ISNUMBER(BI68),BI68,0)&gt;=$AD$11),AND($AD$8="THRESHOLD_GT",IF(ISNUMBER(BI68),BI68,0)&gt;$AD$11),AND($AD$8="THRESHOLD_LE",IF(ISNUMBER(BI68),BI68,0)&lt;=$AD$11),AND($AD$8="THRESHOLD_LT",IF(ISNUMBER(BI68),BI68,0)&lt;$AD$11),AND($AD$8="CHANGE_PCT_GE",IF(IF(ISNUMBER(CN68),CN68,0)=0,IF(ISNUMBER(BI68),BI68,0)&gt;0,(IF(ISNUMBER(BI68),BI68,0)-IF(ISNUMBER(CN68),CN68,0))/ABS(IF(ISNUMBER(CN68),CN68,0))&gt;=$AD$11)),AND($AD$8="CHANGE_ABS_GE",ABS(IF(ISNUMBER(BI68),BI68,0)-IF(ISNUMBER(CN68),CN68,0))&gt;=$AD$11),AND($AD$8="COUNT_LT",IF(ISNUMBER(BI68),BI68,0)&lt;$AD$11),AND($AD$8="COUNT_LE",IF(ISNUMBER(BI68),BI68,0)&lt;=$AD$11),AND($AD$8="AND_YES",OR(LOWER(LEFT(BI68&amp;"",2))="да",BI68=1),OR(LOWER(LEFT(CN68&amp;"",2))="да",CN68=1)),AND($AD$8="OR_YES",OR(OR(LOWER(LEFT(BI68&amp;"",2))="да",BI68=1),OR(LOWER(LEFT(CN68&amp;"",2))="да",CN68=1)))),$AD$14,$AD$15))))))))))</f>
        <v/>
      </c>
      <c r="AE68" s="71" t="str">
        <f>IF($A68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68="#FIELD",BJ68="",AND(OR($AE$8="CHANGE_PCT_GE",$AE$8="CHANGE_ABS_GE",$AE$8="COUNT_FLAG_RULE",$AE$8="AND_YES",$AE$8="OR_YES"),OR(CO68="#FIELD",CO68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68)))),IF($AE$18="LOW_MU",MAX(Настройки!$B$14,$AE$16),IF($AE$18="NEUTRAL",Настройки!$B$15,IF($AE$18="IGNORE","IGNORE",IF(OR(BJ68="#FIELD",CO68="#FIELD"),"Поле не найдено","Недостаточно данных")))),IF($AE$8="SIGMOID_INC",MAX(Настройки!$B$14,$AE$16+($AE$17-$AE$16)/(1+EXP(-$AE$12*(IF(ISNUMBER(BJ68),BJ68,0)-$AE$11)))),IF($AE$8="SIGMOID_DEC",MAX(Настройки!$B$14,$AE$16+($AE$17-$AE$16)/(1+EXP($AE$12*(IF(ISNUMBER(BJ68),BJ68,0)-$AE$11)))),IF($AE$8="TOP_PERCENT",IF((COUNTIF(INDEX(Данные!$A$7:$CV$106,0,MATCH($AE$9,Данные!$A$6:$CV$6,0)),"&gt;"&amp;IF(ISNUMBER(BJ68),BJ68,0))+COUNTIFS(INDEX(Данные!$A$7:$CV$106,0,MATCH($AE$9,Данные!$A$6:$CV$6,0)),IF(ISNUMBER(BJ68),BJ68,0),Данные!$A$7:$A$106,"&lt;"&amp;$A68)+1)/COUNT(INDEX(Данные!$A$7:$CV$106,0,MATCH($AE$9,Данные!$A$6:$CV$6,0)))&lt;=$AE$11,$AE$14,$AE$15),IF($AE$8="MANUAL_MU",MAX(Настройки!$B$14,MIN(1,IF(ISNUMBER(BJ68),BJ68,0))),IF($AE$8="COUNT_FLAG_RULE",IF(IF(ISNUMBER(BJ68),BJ68,0)&lt;=$AE$11,$AE$14,IF(IF(ISNUMBER(BJ68),BJ68,0)&gt;=$AE$12,$AE$15,IF(OR(LOWER(LEFT(CO68&amp;"",2))="да",CO68=1),$AE$13,$AE$15))),IF(OR(AND($AE$8="YES_NO",OR(LOWER(LEFT(BJ68&amp;"",2))="да",BJ68=1)),AND($AE$8="THRESHOLD_GE",IF(ISNUMBER(BJ68),BJ68,0)&gt;=$AE$11),AND($AE$8="THRESHOLD_GT",IF(ISNUMBER(BJ68),BJ68,0)&gt;$AE$11),AND($AE$8="THRESHOLD_LE",IF(ISNUMBER(BJ68),BJ68,0)&lt;=$AE$11),AND($AE$8="THRESHOLD_LT",IF(ISNUMBER(BJ68),BJ68,0)&lt;$AE$11),AND($AE$8="CHANGE_PCT_GE",IF(IF(ISNUMBER(CO68),CO68,0)=0,IF(ISNUMBER(BJ68),BJ68,0)&gt;0,(IF(ISNUMBER(BJ68),BJ68,0)-IF(ISNUMBER(CO68),CO68,0))/ABS(IF(ISNUMBER(CO68),CO68,0))&gt;=$AE$11)),AND($AE$8="CHANGE_ABS_GE",ABS(IF(ISNUMBER(BJ68),BJ68,0)-IF(ISNUMBER(CO68),CO68,0))&gt;=$AE$11),AND($AE$8="COUNT_LT",IF(ISNUMBER(BJ68),BJ68,0)&lt;$AE$11),AND($AE$8="COUNT_LE",IF(ISNUMBER(BJ68),BJ68,0)&lt;=$AE$11),AND($AE$8="AND_YES",OR(LOWER(LEFT(BJ68&amp;"",2))="да",BJ68=1),OR(LOWER(LEFT(CO68&amp;"",2))="да",CO68=1)),AND($AE$8="OR_YES",OR(OR(LOWER(LEFT(BJ68&amp;"",2))="да",BJ68=1),OR(LOWER(LEFT(CO68&amp;"",2))="да",CO68=1)))),$AE$14,$AE$15))))))))))</f>
        <v/>
      </c>
      <c r="AF68" s="75"/>
      <c r="AG68" s="76" t="str">
        <f>IF($A68="","",IF($B$4&lt;&gt;"Да","",IF($B$9="","",IF(COUNTIF(Данные!$A$6:$CV$6,$B$9)=0,"#FIELD",INDEX(Данные!$A$7:$CV$106,ROW()-19,MATCH($B$9,Данные!$A$6:$CV$6,0))))))</f>
        <v/>
      </c>
      <c r="AH68" s="76" t="str">
        <f>IF($A68="","",IF($C$4&lt;&gt;"Да","",IF($C$9="","",IF(COUNTIF(Данные!$A$6:$CV$6,$C$9)=0,"#FIELD",INDEX(Данные!$A$7:$CV$106,ROW()-19,MATCH($C$9,Данные!$A$6:$CV$6,0))))))</f>
        <v/>
      </c>
      <c r="AI68" s="76" t="str">
        <f>IF($A68="","",IF($D$4&lt;&gt;"Да","",IF($D$9="","",IF(COUNTIF(Данные!$A$6:$CV$6,$D$9)=0,"#FIELD",INDEX(Данные!$A$7:$CV$106,ROW()-19,MATCH($D$9,Данные!$A$6:$CV$6,0))))))</f>
        <v/>
      </c>
      <c r="AJ68" s="76" t="str">
        <f>IF($A68="","",IF($E$4&lt;&gt;"Да","",IF($E$9="","",IF(COUNTIF(Данные!$A$6:$CV$6,$E$9)=0,"#FIELD",INDEX(Данные!$A$7:$CV$106,ROW()-19,MATCH($E$9,Данные!$A$6:$CV$6,0))))))</f>
        <v/>
      </c>
      <c r="AK68" s="76" t="str">
        <f>IF($A68="","",IF($F$4&lt;&gt;"Да","",IF($F$9="","",IF(COUNTIF(Данные!$A$6:$CV$6,$F$9)=0,"#FIELD",INDEX(Данные!$A$7:$CV$106,ROW()-19,MATCH($F$9,Данные!$A$6:$CV$6,0))))))</f>
        <v/>
      </c>
      <c r="AL68" s="76" t="str">
        <f>IF($A68="","",IF($G$4&lt;&gt;"Да","",IF($G$9="","",IF(COUNTIF(Данные!$A$6:$CV$6,$G$9)=0,"#FIELD",INDEX(Данные!$A$7:$CV$106,ROW()-19,MATCH($G$9,Данные!$A$6:$CV$6,0))))))</f>
        <v/>
      </c>
      <c r="AM68" s="76" t="str">
        <f>IF($A68="","",IF($H$4&lt;&gt;"Да","",IF($H$9="","",IF(COUNTIF(Данные!$A$6:$CV$6,$H$9)=0,"#FIELD",INDEX(Данные!$A$7:$CV$106,ROW()-19,MATCH($H$9,Данные!$A$6:$CV$6,0))))))</f>
        <v/>
      </c>
      <c r="AN68" s="76" t="str">
        <f>IF($A68="","",IF($I$4&lt;&gt;"Да","",IF($I$9="","",IF(COUNTIF(Данные!$A$6:$CV$6,$I$9)=0,"#FIELD",INDEX(Данные!$A$7:$CV$106,ROW()-19,MATCH($I$9,Данные!$A$6:$CV$6,0))))))</f>
        <v/>
      </c>
      <c r="AO68" s="76" t="str">
        <f>IF($A68="","",IF($J$4&lt;&gt;"Да","",IF($J$9="","",IF(COUNTIF(Данные!$A$6:$CV$6,$J$9)=0,"#FIELD",INDEX(Данные!$A$7:$CV$106,ROW()-19,MATCH($J$9,Данные!$A$6:$CV$6,0))))))</f>
        <v/>
      </c>
      <c r="AP68" s="76" t="str">
        <f>IF($A68="","",IF($K$4&lt;&gt;"Да","",IF($K$9="","",IF(COUNTIF(Данные!$A$6:$CV$6,$K$9)=0,"#FIELD",INDEX(Данные!$A$7:$CV$106,ROW()-19,MATCH($K$9,Данные!$A$6:$CV$6,0))))))</f>
        <v/>
      </c>
      <c r="AQ68" s="76" t="str">
        <f>IF($A68="","",IF($L$4&lt;&gt;"Да","",IF($L$9="","",IF(COUNTIF(Данные!$A$6:$CV$6,$L$9)=0,"#FIELD",INDEX(Данные!$A$7:$CV$106,ROW()-19,MATCH($L$9,Данные!$A$6:$CV$6,0))))))</f>
        <v/>
      </c>
      <c r="AR68" s="76" t="str">
        <f>IF($A68="","",IF($M$4&lt;&gt;"Да","",IF($M$9="","",IF(COUNTIF(Данные!$A$6:$CV$6,$M$9)=0,"#FIELD",INDEX(Данные!$A$7:$CV$106,ROW()-19,MATCH($M$9,Данные!$A$6:$CV$6,0))))))</f>
        <v/>
      </c>
      <c r="AS68" s="76" t="str">
        <f>IF($A68="","",IF($N$4&lt;&gt;"Да","",IF($N$9="","",IF(COUNTIF(Данные!$A$6:$CV$6,$N$9)=0,"#FIELD",INDEX(Данные!$A$7:$CV$106,ROW()-19,MATCH($N$9,Данные!$A$6:$CV$6,0))))))</f>
        <v/>
      </c>
      <c r="AT68" s="76" t="str">
        <f>IF($A68="","",IF($O$4&lt;&gt;"Да","",IF($O$9="","",IF(COUNTIF(Данные!$A$6:$CV$6,$O$9)=0,"#FIELD",INDEX(Данные!$A$7:$CV$106,ROW()-19,MATCH($O$9,Данные!$A$6:$CV$6,0))))))</f>
        <v/>
      </c>
      <c r="AU68" s="76" t="str">
        <f>IF($A68="","",IF($P$4&lt;&gt;"Да","",IF($P$9="","",IF(COUNTIF(Данные!$A$6:$CV$6,$P$9)=0,"#FIELD",INDEX(Данные!$A$7:$CV$106,ROW()-19,MATCH($P$9,Данные!$A$6:$CV$6,0))))))</f>
        <v/>
      </c>
      <c r="AV68" s="76" t="str">
        <f>IF($A68="","",IF($Q$4&lt;&gt;"Да","",IF($Q$9="","",IF(COUNTIF(Данные!$A$6:$CV$6,$Q$9)=0,"#FIELD",INDEX(Данные!$A$7:$CV$106,ROW()-19,MATCH($Q$9,Данные!$A$6:$CV$6,0))))))</f>
        <v/>
      </c>
      <c r="AW68" s="76" t="str">
        <f>IF($A68="","",IF($R$4&lt;&gt;"Да","",IF($R$9="","",IF(COUNTIF(Данные!$A$6:$CV$6,$R$9)=0,"#FIELD",INDEX(Данные!$A$7:$CV$106,ROW()-19,MATCH($R$9,Данные!$A$6:$CV$6,0))))))</f>
        <v/>
      </c>
      <c r="AX68" s="76" t="str">
        <f>IF($A68="","",IF($S$4&lt;&gt;"Да","",IF($S$9="","",IF(COUNTIF(Данные!$A$6:$CV$6,$S$9)=0,"#FIELD",INDEX(Данные!$A$7:$CV$106,ROW()-19,MATCH($S$9,Данные!$A$6:$CV$6,0))))))</f>
        <v/>
      </c>
      <c r="AY68" s="76" t="str">
        <f>IF($A68="","",IF($T$4&lt;&gt;"Да","",IF($T$9="","",IF(COUNTIF(Данные!$A$6:$CV$6,$T$9)=0,"#FIELD",INDEX(Данные!$A$7:$CV$106,ROW()-19,MATCH($T$9,Данные!$A$6:$CV$6,0))))))</f>
        <v/>
      </c>
      <c r="AZ68" s="76" t="str">
        <f>IF($A68="","",IF($U$4&lt;&gt;"Да","",IF($U$9="","",IF(COUNTIF(Данные!$A$6:$CV$6,$U$9)=0,"#FIELD",INDEX(Данные!$A$7:$CV$106,ROW()-19,MATCH($U$9,Данные!$A$6:$CV$6,0))))))</f>
        <v/>
      </c>
      <c r="BA68" s="76" t="str">
        <f>IF($A68="","",IF($V$4&lt;&gt;"Да","",IF($V$9="","",IF(COUNTIF(Данные!$A$6:$CV$6,$V$9)=0,"#FIELD",INDEX(Данные!$A$7:$CV$106,ROW()-19,MATCH($V$9,Данные!$A$6:$CV$6,0))))))</f>
        <v/>
      </c>
      <c r="BB68" s="76" t="str">
        <f>IF($A68="","",IF($W$4&lt;&gt;"Да","",IF($W$9="","",IF(COUNTIF(Данные!$A$6:$CV$6,$W$9)=0,"#FIELD",INDEX(Данные!$A$7:$CV$106,ROW()-19,MATCH($W$9,Данные!$A$6:$CV$6,0))))))</f>
        <v/>
      </c>
      <c r="BC68" s="76" t="str">
        <f>IF($A68="","",IF($X$4&lt;&gt;"Да","",IF($X$9="","",IF(COUNTIF(Данные!$A$6:$CV$6,$X$9)=0,"#FIELD",INDEX(Данные!$A$7:$CV$106,ROW()-19,MATCH($X$9,Данные!$A$6:$CV$6,0))))))</f>
        <v/>
      </c>
      <c r="BD68" s="76" t="str">
        <f>IF($A68="","",IF($Y$4&lt;&gt;"Да","",IF($Y$9="","",IF(COUNTIF(Данные!$A$6:$CV$6,$Y$9)=0,"#FIELD",INDEX(Данные!$A$7:$CV$106,ROW()-19,MATCH($Y$9,Данные!$A$6:$CV$6,0))))))</f>
        <v/>
      </c>
      <c r="BE68" s="76" t="str">
        <f>IF($A68="","",IF($Z$4&lt;&gt;"Да","",IF($Z$9="","",IF(COUNTIF(Данные!$A$6:$CV$6,$Z$9)=0,"#FIELD",INDEX(Данные!$A$7:$CV$106,ROW()-19,MATCH($Z$9,Данные!$A$6:$CV$6,0))))))</f>
        <v/>
      </c>
      <c r="BF68" s="76" t="str">
        <f>IF($A68="","",IF($AA$4&lt;&gt;"Да","",IF($AA$9="","",IF(COUNTIF(Данные!$A$6:$CV$6,$AA$9)=0,"#FIELD",INDEX(Данные!$A$7:$CV$106,ROW()-19,MATCH($AA$9,Данные!$A$6:$CV$6,0))))))</f>
        <v/>
      </c>
      <c r="BG68" s="76" t="str">
        <f>IF($A68="","",IF($AB$4&lt;&gt;"Да","",IF($AB$9="","",IF(COUNTIF(Данные!$A$6:$CV$6,$AB$9)=0,"#FIELD",INDEX(Данные!$A$7:$CV$106,ROW()-19,MATCH($AB$9,Данные!$A$6:$CV$6,0))))))</f>
        <v/>
      </c>
      <c r="BH68" s="76" t="str">
        <f>IF($A68="","",IF($AC$4&lt;&gt;"Да","",IF($AC$9="","",IF(COUNTIF(Данные!$A$6:$CV$6,$AC$9)=0,"#FIELD",INDEX(Данные!$A$7:$CV$106,ROW()-19,MATCH($AC$9,Данные!$A$6:$CV$6,0))))))</f>
        <v/>
      </c>
      <c r="BI68" s="76" t="str">
        <f>IF($A68="","",IF($AD$4&lt;&gt;"Да","",IF($AD$9="","",IF(COUNTIF(Данные!$A$6:$CV$6,$AD$9)=0,"#FIELD",INDEX(Данные!$A$7:$CV$106,ROW()-19,MATCH($AD$9,Данные!$A$6:$CV$6,0))))))</f>
        <v/>
      </c>
      <c r="BJ68" s="76" t="str">
        <f>IF($A68="","",IF($AE$4&lt;&gt;"Да","",IF($AE$9="","",IF(COUNTIF(Данные!$A$6:$CV$6,$AE$9)=0,"#FIELD",INDEX(Данные!$A$7:$CV$106,ROW()-19,MATCH($AE$9,Данные!$A$6:$CV$6,0))))))</f>
        <v/>
      </c>
      <c r="BK68" s="76"/>
      <c r="BL68" s="76" t="str">
        <f>IF($A68="","",IF($B$4&lt;&gt;"Да","",IF($B$10="","",IF(COUNTIF(Данные!$A$6:$CV$6,$B$10)=0,"#FIELD",INDEX(Данные!$A$7:$CV$106,ROW()-19,MATCH($B$10,Данные!$A$6:$CV$6,0))))))</f>
        <v/>
      </c>
      <c r="BM68" s="76" t="str">
        <f>IF($A68="","",IF($C$4&lt;&gt;"Да","",IF($C$10="","",IF(COUNTIF(Данные!$A$6:$CV$6,$C$10)=0,"#FIELD",INDEX(Данные!$A$7:$CV$106,ROW()-19,MATCH($C$10,Данные!$A$6:$CV$6,0))))))</f>
        <v/>
      </c>
      <c r="BN68" s="76" t="str">
        <f>IF($A68="","",IF($D$4&lt;&gt;"Да","",IF($D$10="","",IF(COUNTIF(Данные!$A$6:$CV$6,$D$10)=0,"#FIELD",INDEX(Данные!$A$7:$CV$106,ROW()-19,MATCH($D$10,Данные!$A$6:$CV$6,0))))))</f>
        <v/>
      </c>
      <c r="BO68" s="76" t="str">
        <f>IF($A68="","",IF($E$4&lt;&gt;"Да","",IF($E$10="","",IF(COUNTIF(Данные!$A$6:$CV$6,$E$10)=0,"#FIELD",INDEX(Данные!$A$7:$CV$106,ROW()-19,MATCH($E$10,Данные!$A$6:$CV$6,0))))))</f>
        <v/>
      </c>
      <c r="BP68" s="76" t="str">
        <f>IF($A68="","",IF($F$4&lt;&gt;"Да","",IF($F$10="","",IF(COUNTIF(Данные!$A$6:$CV$6,$F$10)=0,"#FIELD",INDEX(Данные!$A$7:$CV$106,ROW()-19,MATCH($F$10,Данные!$A$6:$CV$6,0))))))</f>
        <v/>
      </c>
      <c r="BQ68" s="76" t="str">
        <f>IF($A68="","",IF($G$4&lt;&gt;"Да","",IF($G$10="","",IF(COUNTIF(Данные!$A$6:$CV$6,$G$10)=0,"#FIELD",INDEX(Данные!$A$7:$CV$106,ROW()-19,MATCH($G$10,Данные!$A$6:$CV$6,0))))))</f>
        <v/>
      </c>
      <c r="BR68" s="76" t="str">
        <f>IF($A68="","",IF($H$4&lt;&gt;"Да","",IF($H$10="","",IF(COUNTIF(Данные!$A$6:$CV$6,$H$10)=0,"#FIELD",INDEX(Данные!$A$7:$CV$106,ROW()-19,MATCH($H$10,Данные!$A$6:$CV$6,0))))))</f>
        <v/>
      </c>
      <c r="BS68" s="76" t="str">
        <f>IF($A68="","",IF($I$4&lt;&gt;"Да","",IF($I$10="","",IF(COUNTIF(Данные!$A$6:$CV$6,$I$10)=0,"#FIELD",INDEX(Данные!$A$7:$CV$106,ROW()-19,MATCH($I$10,Данные!$A$6:$CV$6,0))))))</f>
        <v/>
      </c>
      <c r="BT68" s="76" t="str">
        <f>IF($A68="","",IF($J$4&lt;&gt;"Да","",IF($J$10="","",IF(COUNTIF(Данные!$A$6:$CV$6,$J$10)=0,"#FIELD",INDEX(Данные!$A$7:$CV$106,ROW()-19,MATCH($J$10,Данные!$A$6:$CV$6,0))))))</f>
        <v/>
      </c>
      <c r="BU68" s="76" t="str">
        <f>IF($A68="","",IF($K$4&lt;&gt;"Да","",IF($K$10="","",IF(COUNTIF(Данные!$A$6:$CV$6,$K$10)=0,"#FIELD",INDEX(Данные!$A$7:$CV$106,ROW()-19,MATCH($K$10,Данные!$A$6:$CV$6,0))))))</f>
        <v/>
      </c>
      <c r="BV68" s="76" t="str">
        <f>IF($A68="","",IF($L$4&lt;&gt;"Да","",IF($L$10="","",IF(COUNTIF(Данные!$A$6:$CV$6,$L$10)=0,"#FIELD",INDEX(Данные!$A$7:$CV$106,ROW()-19,MATCH($L$10,Данные!$A$6:$CV$6,0))))))</f>
        <v/>
      </c>
      <c r="BW68" s="76" t="str">
        <f>IF($A68="","",IF($M$4&lt;&gt;"Да","",IF($M$10="","",IF(COUNTIF(Данные!$A$6:$CV$6,$M$10)=0,"#FIELD",INDEX(Данные!$A$7:$CV$106,ROW()-19,MATCH($M$10,Данные!$A$6:$CV$6,0))))))</f>
        <v/>
      </c>
      <c r="BX68" s="76" t="str">
        <f>IF($A68="","",IF($N$4&lt;&gt;"Да","",IF($N$10="","",IF(COUNTIF(Данные!$A$6:$CV$6,$N$10)=0,"#FIELD",INDEX(Данные!$A$7:$CV$106,ROW()-19,MATCH($N$10,Данные!$A$6:$CV$6,0))))))</f>
        <v/>
      </c>
      <c r="BY68" s="76" t="str">
        <f>IF($A68="","",IF($O$4&lt;&gt;"Да","",IF($O$10="","",IF(COUNTIF(Данные!$A$6:$CV$6,$O$10)=0,"#FIELD",INDEX(Данные!$A$7:$CV$106,ROW()-19,MATCH($O$10,Данные!$A$6:$CV$6,0))))))</f>
        <v/>
      </c>
      <c r="BZ68" s="76" t="str">
        <f>IF($A68="","",IF($P$4&lt;&gt;"Да","",IF($P$10="","",IF(COUNTIF(Данные!$A$6:$CV$6,$P$10)=0,"#FIELD",INDEX(Данные!$A$7:$CV$106,ROW()-19,MATCH($P$10,Данные!$A$6:$CV$6,0))))))</f>
        <v/>
      </c>
      <c r="CA68" s="76" t="str">
        <f>IF($A68="","",IF($Q$4&lt;&gt;"Да","",IF($Q$10="","",IF(COUNTIF(Данные!$A$6:$CV$6,$Q$10)=0,"#FIELD",INDEX(Данные!$A$7:$CV$106,ROW()-19,MATCH($Q$10,Данные!$A$6:$CV$6,0))))))</f>
        <v/>
      </c>
      <c r="CB68" s="76" t="str">
        <f>IF($A68="","",IF($R$4&lt;&gt;"Да","",IF($R$10="","",IF(COUNTIF(Данные!$A$6:$CV$6,$R$10)=0,"#FIELD",INDEX(Данные!$A$7:$CV$106,ROW()-19,MATCH($R$10,Данные!$A$6:$CV$6,0))))))</f>
        <v/>
      </c>
      <c r="CC68" s="76" t="str">
        <f>IF($A68="","",IF($S$4&lt;&gt;"Да","",IF($S$10="","",IF(COUNTIF(Данные!$A$6:$CV$6,$S$10)=0,"#FIELD",INDEX(Данные!$A$7:$CV$106,ROW()-19,MATCH($S$10,Данные!$A$6:$CV$6,0))))))</f>
        <v/>
      </c>
      <c r="CD68" s="76" t="str">
        <f>IF($A68="","",IF($T$4&lt;&gt;"Да","",IF($T$10="","",IF(COUNTIF(Данные!$A$6:$CV$6,$T$10)=0,"#FIELD",INDEX(Данные!$A$7:$CV$106,ROW()-19,MATCH($T$10,Данные!$A$6:$CV$6,0))))))</f>
        <v/>
      </c>
      <c r="CE68" s="76" t="str">
        <f>IF($A68="","",IF($U$4&lt;&gt;"Да","",IF($U$10="","",IF(COUNTIF(Данные!$A$6:$CV$6,$U$10)=0,"#FIELD",INDEX(Данные!$A$7:$CV$106,ROW()-19,MATCH($U$10,Данные!$A$6:$CV$6,0))))))</f>
        <v/>
      </c>
      <c r="CF68" s="76" t="str">
        <f>IF($A68="","",IF($V$4&lt;&gt;"Да","",IF($V$10="","",IF(COUNTIF(Данные!$A$6:$CV$6,$V$10)=0,"#FIELD",INDEX(Данные!$A$7:$CV$106,ROW()-19,MATCH($V$10,Данные!$A$6:$CV$6,0))))))</f>
        <v/>
      </c>
      <c r="CG68" s="76" t="str">
        <f>IF($A68="","",IF($W$4&lt;&gt;"Да","",IF($W$10="","",IF(COUNTIF(Данные!$A$6:$CV$6,$W$10)=0,"#FIELD",INDEX(Данные!$A$7:$CV$106,ROW()-19,MATCH($W$10,Данные!$A$6:$CV$6,0))))))</f>
        <v/>
      </c>
      <c r="CH68" s="76" t="str">
        <f>IF($A68="","",IF($X$4&lt;&gt;"Да","",IF($X$10="","",IF(COUNTIF(Данные!$A$6:$CV$6,$X$10)=0,"#FIELD",INDEX(Данные!$A$7:$CV$106,ROW()-19,MATCH($X$10,Данные!$A$6:$CV$6,0))))))</f>
        <v/>
      </c>
      <c r="CI68" s="76" t="str">
        <f>IF($A68="","",IF($Y$4&lt;&gt;"Да","",IF($Y$10="","",IF(COUNTIF(Данные!$A$6:$CV$6,$Y$10)=0,"#FIELD",INDEX(Данные!$A$7:$CV$106,ROW()-19,MATCH($Y$10,Данные!$A$6:$CV$6,0))))))</f>
        <v/>
      </c>
      <c r="CJ68" s="76" t="str">
        <f>IF($A68="","",IF($Z$4&lt;&gt;"Да","",IF($Z$10="","",IF(COUNTIF(Данные!$A$6:$CV$6,$Z$10)=0,"#FIELD",INDEX(Данные!$A$7:$CV$106,ROW()-19,MATCH($Z$10,Данные!$A$6:$CV$6,0))))))</f>
        <v/>
      </c>
      <c r="CK68" s="76" t="str">
        <f>IF($A68="","",IF($AA$4&lt;&gt;"Да","",IF($AA$10="","",IF(COUNTIF(Данные!$A$6:$CV$6,$AA$10)=0,"#FIELD",INDEX(Данные!$A$7:$CV$106,ROW()-19,MATCH($AA$10,Данные!$A$6:$CV$6,0))))))</f>
        <v/>
      </c>
      <c r="CL68" s="76" t="str">
        <f>IF($A68="","",IF($AB$4&lt;&gt;"Да","",IF($AB$10="","",IF(COUNTIF(Данные!$A$6:$CV$6,$AB$10)=0,"#FIELD",INDEX(Данные!$A$7:$CV$106,ROW()-19,MATCH($AB$10,Данные!$A$6:$CV$6,0))))))</f>
        <v/>
      </c>
      <c r="CM68" s="76" t="str">
        <f>IF($A68="","",IF($AC$4&lt;&gt;"Да","",IF($AC$10="","",IF(COUNTIF(Данные!$A$6:$CV$6,$AC$10)=0,"#FIELD",INDEX(Данные!$A$7:$CV$106,ROW()-19,MATCH($AC$10,Данные!$A$6:$CV$6,0))))))</f>
        <v/>
      </c>
      <c r="CN68" s="76" t="str">
        <f>IF($A68="","",IF($AD$4&lt;&gt;"Да","",IF($AD$10="","",IF(COUNTIF(Данные!$A$6:$CV$6,$AD$10)=0,"#FIELD",INDEX(Данные!$A$7:$CV$106,ROW()-19,MATCH($AD$10,Данные!$A$6:$CV$6,0))))))</f>
        <v/>
      </c>
      <c r="CO68" s="77" t="str">
        <f>IF($A68="","",IF($AE$4&lt;&gt;"Да","",IF($AE$10="","",IF(COUNTIF(Данные!$A$6:$CV$6,$AE$10)=0,"#FIELD",INDEX(Данные!$A$7:$CV$106,ROW()-19,MATCH($AE$10,Данные!$A$6:$CV$6,0))))))</f>
        <v/>
      </c>
    </row>
    <row r="69" spans="1:93">
      <c r="A69" s="24" t="str">
        <f>IF(Данные!A56="","",Данные!A56)</f>
        <v/>
      </c>
      <c r="B69" s="19" t="str">
        <f>IF($A69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69="#FIELD",AG69="",AND(OR($B$8="CHANGE_PCT_GE",$B$8="CHANGE_ABS_GE",$B$8="COUNT_FLAG_RULE",$B$8="AND_YES",$B$8="OR_YES"),OR(BL69="#FIELD",BL69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69)))),IF($B$18="LOW_MU",MAX(Настройки!$B$14,$B$16),IF($B$18="NEUTRAL",Настройки!$B$15,IF($B$18="IGNORE","IGNORE",IF(OR(AG69="#FIELD",BL69="#FIELD"),"Поле не найдено","Недостаточно данных")))),IF($B$8="SIGMOID_INC",MAX(Настройки!$B$14,$B$16+($B$17-$B$16)/(1+EXP(-$B$12*(IF(ISNUMBER(AG69),AG69,0)-$B$11)))),IF($B$8="SIGMOID_DEC",MAX(Настройки!$B$14,$B$16+($B$17-$B$16)/(1+EXP($B$12*(IF(ISNUMBER(AG69),AG69,0)-$B$11)))),IF($B$8="TOP_PERCENT",IF((COUNTIF(INDEX(Данные!$A$7:$CV$106,0,MATCH($B$9,Данные!$A$6:$CV$6,0)),"&gt;"&amp;IF(ISNUMBER(AG69),AG69,0))+COUNTIFS(INDEX(Данные!$A$7:$CV$106,0,MATCH($B$9,Данные!$A$6:$CV$6,0)),IF(ISNUMBER(AG69),AG69,0),Данные!$A$7:$A$106,"&lt;"&amp;$A69)+1)/COUNT(INDEX(Данные!$A$7:$CV$106,0,MATCH($B$9,Данные!$A$6:$CV$6,0)))&lt;=$B$11,$B$14,$B$15),IF($B$8="MANUAL_MU",MAX(Настройки!$B$14,MIN(1,IF(ISNUMBER(AG69),AG69,0))),IF($B$8="COUNT_FLAG_RULE",IF(IF(ISNUMBER(AG69),AG69,0)&lt;=$B$11,$B$14,IF(IF(ISNUMBER(AG69),AG69,0)&gt;=$B$12,$B$15,IF(OR(LOWER(LEFT(BL69&amp;"",2))="да",BL69=1),$B$13,$B$15))),IF(OR(AND($B$8="YES_NO",OR(LOWER(LEFT(AG69&amp;"",2))="да",AG69=1)),AND($B$8="THRESHOLD_GE",IF(ISNUMBER(AG69),AG69,0)&gt;=$B$11),AND($B$8="THRESHOLD_GT",IF(ISNUMBER(AG69),AG69,0)&gt;$B$11),AND($B$8="THRESHOLD_LE",IF(ISNUMBER(AG69),AG69,0)&lt;=$B$11),AND($B$8="THRESHOLD_LT",IF(ISNUMBER(AG69),AG69,0)&lt;$B$11),AND($B$8="CHANGE_PCT_GE",IF(IF(ISNUMBER(BL69),BL69,0)=0,IF(ISNUMBER(AG69),AG69,0)&gt;0,(IF(ISNUMBER(AG69),AG69,0)-IF(ISNUMBER(BL69),BL69,0))/ABS(IF(ISNUMBER(BL69),BL69,0))&gt;=$B$11)),AND($B$8="CHANGE_ABS_GE",ABS(IF(ISNUMBER(AG69),AG69,0)-IF(ISNUMBER(BL69),BL69,0))&gt;=$B$11),AND($B$8="COUNT_LT",IF(ISNUMBER(AG69),AG69,0)&lt;$B$11),AND($B$8="COUNT_LE",IF(ISNUMBER(AG69),AG69,0)&lt;=$B$11),AND($B$8="AND_YES",OR(LOWER(LEFT(AG69&amp;"",2))="да",AG69=1),OR(LOWER(LEFT(BL69&amp;"",2))="да",BL69=1)),AND($B$8="OR_YES",OR(OR(LOWER(LEFT(AG69&amp;"",2))="да",AG69=1),OR(LOWER(LEFT(BL69&amp;"",2))="да",BL69=1)))),$B$14,$B$15))))))))))</f>
        <v/>
      </c>
      <c r="C69" s="19" t="str">
        <f>IF($A69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69="#FIELD",AH69="",AND(OR($C$8="CHANGE_PCT_GE",$C$8="CHANGE_ABS_GE",$C$8="COUNT_FLAG_RULE",$C$8="AND_YES",$C$8="OR_YES"),OR(BM69="#FIELD",BM69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69)))),IF($C$18="LOW_MU",MAX(Настройки!$B$14,$C$16),IF($C$18="NEUTRAL",Настройки!$B$15,IF($C$18="IGNORE","IGNORE",IF(OR(AH69="#FIELD",BM69="#FIELD"),"Поле не найдено","Недостаточно данных")))),IF($C$8="SIGMOID_INC",MAX(Настройки!$B$14,$C$16+($C$17-$C$16)/(1+EXP(-$C$12*(IF(ISNUMBER(AH69),AH69,0)-$C$11)))),IF($C$8="SIGMOID_DEC",MAX(Настройки!$B$14,$C$16+($C$17-$C$16)/(1+EXP($C$12*(IF(ISNUMBER(AH69),AH69,0)-$C$11)))),IF($C$8="TOP_PERCENT",IF((COUNTIF(INDEX(Данные!$A$7:$CV$106,0,MATCH($C$9,Данные!$A$6:$CV$6,0)),"&gt;"&amp;IF(ISNUMBER(AH69),AH69,0))+COUNTIFS(INDEX(Данные!$A$7:$CV$106,0,MATCH($C$9,Данные!$A$6:$CV$6,0)),IF(ISNUMBER(AH69),AH69,0),Данные!$A$7:$A$106,"&lt;"&amp;$A69)+1)/COUNT(INDEX(Данные!$A$7:$CV$106,0,MATCH($C$9,Данные!$A$6:$CV$6,0)))&lt;=$C$11,$C$14,$C$15),IF($C$8="MANUAL_MU",MAX(Настройки!$B$14,MIN(1,IF(ISNUMBER(AH69),AH69,0))),IF($C$8="COUNT_FLAG_RULE",IF(IF(ISNUMBER(AH69),AH69,0)&lt;=$C$11,$C$14,IF(IF(ISNUMBER(AH69),AH69,0)&gt;=$C$12,$C$15,IF(OR(LOWER(LEFT(BM69&amp;"",2))="да",BM69=1),$C$13,$C$15))),IF(OR(AND($C$8="YES_NO",OR(LOWER(LEFT(AH69&amp;"",2))="да",AH69=1)),AND($C$8="THRESHOLD_GE",IF(ISNUMBER(AH69),AH69,0)&gt;=$C$11),AND($C$8="THRESHOLD_GT",IF(ISNUMBER(AH69),AH69,0)&gt;$C$11),AND($C$8="THRESHOLD_LE",IF(ISNUMBER(AH69),AH69,0)&lt;=$C$11),AND($C$8="THRESHOLD_LT",IF(ISNUMBER(AH69),AH69,0)&lt;$C$11),AND($C$8="CHANGE_PCT_GE",IF(IF(ISNUMBER(BM69),BM69,0)=0,IF(ISNUMBER(AH69),AH69,0)&gt;0,(IF(ISNUMBER(AH69),AH69,0)-IF(ISNUMBER(BM69),BM69,0))/ABS(IF(ISNUMBER(BM69),BM69,0))&gt;=$C$11)),AND($C$8="CHANGE_ABS_GE",ABS(IF(ISNUMBER(AH69),AH69,0)-IF(ISNUMBER(BM69),BM69,0))&gt;=$C$11),AND($C$8="COUNT_LT",IF(ISNUMBER(AH69),AH69,0)&lt;$C$11),AND($C$8="COUNT_LE",IF(ISNUMBER(AH69),AH69,0)&lt;=$C$11),AND($C$8="AND_YES",OR(LOWER(LEFT(AH69&amp;"",2))="да",AH69=1),OR(LOWER(LEFT(BM69&amp;"",2))="да",BM69=1)),AND($C$8="OR_YES",OR(OR(LOWER(LEFT(AH69&amp;"",2))="да",AH69=1),OR(LOWER(LEFT(BM69&amp;"",2))="да",BM69=1)))),$C$14,$C$15))))))))))</f>
        <v/>
      </c>
      <c r="D69" s="19" t="str">
        <f>IF($A69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69="#FIELD",AI69="",AND(OR($D$8="CHANGE_PCT_GE",$D$8="CHANGE_ABS_GE",$D$8="COUNT_FLAG_RULE",$D$8="AND_YES",$D$8="OR_YES"),OR(BN69="#FIELD",BN69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69)))),IF($D$18="LOW_MU",MAX(Настройки!$B$14,$D$16),IF($D$18="NEUTRAL",Настройки!$B$15,IF($D$18="IGNORE","IGNORE",IF(OR(AI69="#FIELD",BN69="#FIELD"),"Поле не найдено","Недостаточно данных")))),IF($D$8="SIGMOID_INC",MAX(Настройки!$B$14,$D$16+($D$17-$D$16)/(1+EXP(-$D$12*(IF(ISNUMBER(AI69),AI69,0)-$D$11)))),IF($D$8="SIGMOID_DEC",MAX(Настройки!$B$14,$D$16+($D$17-$D$16)/(1+EXP($D$12*(IF(ISNUMBER(AI69),AI69,0)-$D$11)))),IF($D$8="TOP_PERCENT",IF((COUNTIF(INDEX(Данные!$A$7:$CV$106,0,MATCH($D$9,Данные!$A$6:$CV$6,0)),"&gt;"&amp;IF(ISNUMBER(AI69),AI69,0))+COUNTIFS(INDEX(Данные!$A$7:$CV$106,0,MATCH($D$9,Данные!$A$6:$CV$6,0)),IF(ISNUMBER(AI69),AI69,0),Данные!$A$7:$A$106,"&lt;"&amp;$A69)+1)/COUNT(INDEX(Данные!$A$7:$CV$106,0,MATCH($D$9,Данные!$A$6:$CV$6,0)))&lt;=$D$11,$D$14,$D$15),IF($D$8="MANUAL_MU",MAX(Настройки!$B$14,MIN(1,IF(ISNUMBER(AI69),AI69,0))),IF($D$8="COUNT_FLAG_RULE",IF(IF(ISNUMBER(AI69),AI69,0)&lt;=$D$11,$D$14,IF(IF(ISNUMBER(AI69),AI69,0)&gt;=$D$12,$D$15,IF(OR(LOWER(LEFT(BN69&amp;"",2))="да",BN69=1),$D$13,$D$15))),IF(OR(AND($D$8="YES_NO",OR(LOWER(LEFT(AI69&amp;"",2))="да",AI69=1)),AND($D$8="THRESHOLD_GE",IF(ISNUMBER(AI69),AI69,0)&gt;=$D$11),AND($D$8="THRESHOLD_GT",IF(ISNUMBER(AI69),AI69,0)&gt;$D$11),AND($D$8="THRESHOLD_LE",IF(ISNUMBER(AI69),AI69,0)&lt;=$D$11),AND($D$8="THRESHOLD_LT",IF(ISNUMBER(AI69),AI69,0)&lt;$D$11),AND($D$8="CHANGE_PCT_GE",IF(IF(ISNUMBER(BN69),BN69,0)=0,IF(ISNUMBER(AI69),AI69,0)&gt;0,(IF(ISNUMBER(AI69),AI69,0)-IF(ISNUMBER(BN69),BN69,0))/ABS(IF(ISNUMBER(BN69),BN69,0))&gt;=$D$11)),AND($D$8="CHANGE_ABS_GE",ABS(IF(ISNUMBER(AI69),AI69,0)-IF(ISNUMBER(BN69),BN69,0))&gt;=$D$11),AND($D$8="COUNT_LT",IF(ISNUMBER(AI69),AI69,0)&lt;$D$11),AND($D$8="COUNT_LE",IF(ISNUMBER(AI69),AI69,0)&lt;=$D$11),AND($D$8="AND_YES",OR(LOWER(LEFT(AI69&amp;"",2))="да",AI69=1),OR(LOWER(LEFT(BN69&amp;"",2))="да",BN69=1)),AND($D$8="OR_YES",OR(OR(LOWER(LEFT(AI69&amp;"",2))="да",AI69=1),OR(LOWER(LEFT(BN69&amp;"",2))="да",BN69=1)))),$D$14,$D$15))))))))))</f>
        <v/>
      </c>
      <c r="E69" s="19" t="str">
        <f>IF($A69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69="#FIELD",AJ69="",AND(OR($E$8="CHANGE_PCT_GE",$E$8="CHANGE_ABS_GE",$E$8="COUNT_FLAG_RULE",$E$8="AND_YES",$E$8="OR_YES"),OR(BO69="#FIELD",BO69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69)))),IF($E$18="LOW_MU",MAX(Настройки!$B$14,$E$16),IF($E$18="NEUTRAL",Настройки!$B$15,IF($E$18="IGNORE","IGNORE",IF(OR(AJ69="#FIELD",BO69="#FIELD"),"Поле не найдено","Недостаточно данных")))),IF($E$8="SIGMOID_INC",MAX(Настройки!$B$14,$E$16+($E$17-$E$16)/(1+EXP(-$E$12*(IF(ISNUMBER(AJ69),AJ69,0)-$E$11)))),IF($E$8="SIGMOID_DEC",MAX(Настройки!$B$14,$E$16+($E$17-$E$16)/(1+EXP($E$12*(IF(ISNUMBER(AJ69),AJ69,0)-$E$11)))),IF($E$8="TOP_PERCENT",IF((COUNTIF(INDEX(Данные!$A$7:$CV$106,0,MATCH($E$9,Данные!$A$6:$CV$6,0)),"&gt;"&amp;IF(ISNUMBER(AJ69),AJ69,0))+COUNTIFS(INDEX(Данные!$A$7:$CV$106,0,MATCH($E$9,Данные!$A$6:$CV$6,0)),IF(ISNUMBER(AJ69),AJ69,0),Данные!$A$7:$A$106,"&lt;"&amp;$A69)+1)/COUNT(INDEX(Данные!$A$7:$CV$106,0,MATCH($E$9,Данные!$A$6:$CV$6,0)))&lt;=$E$11,$E$14,$E$15),IF($E$8="MANUAL_MU",MAX(Настройки!$B$14,MIN(1,IF(ISNUMBER(AJ69),AJ69,0))),IF($E$8="COUNT_FLAG_RULE",IF(IF(ISNUMBER(AJ69),AJ69,0)&lt;=$E$11,$E$14,IF(IF(ISNUMBER(AJ69),AJ69,0)&gt;=$E$12,$E$15,IF(OR(LOWER(LEFT(BO69&amp;"",2))="да",BO69=1),$E$13,$E$15))),IF(OR(AND($E$8="YES_NO",OR(LOWER(LEFT(AJ69&amp;"",2))="да",AJ69=1)),AND($E$8="THRESHOLD_GE",IF(ISNUMBER(AJ69),AJ69,0)&gt;=$E$11),AND($E$8="THRESHOLD_GT",IF(ISNUMBER(AJ69),AJ69,0)&gt;$E$11),AND($E$8="THRESHOLD_LE",IF(ISNUMBER(AJ69),AJ69,0)&lt;=$E$11),AND($E$8="THRESHOLD_LT",IF(ISNUMBER(AJ69),AJ69,0)&lt;$E$11),AND($E$8="CHANGE_PCT_GE",IF(IF(ISNUMBER(BO69),BO69,0)=0,IF(ISNUMBER(AJ69),AJ69,0)&gt;0,(IF(ISNUMBER(AJ69),AJ69,0)-IF(ISNUMBER(BO69),BO69,0))/ABS(IF(ISNUMBER(BO69),BO69,0))&gt;=$E$11)),AND($E$8="CHANGE_ABS_GE",ABS(IF(ISNUMBER(AJ69),AJ69,0)-IF(ISNUMBER(BO69),BO69,0))&gt;=$E$11),AND($E$8="COUNT_LT",IF(ISNUMBER(AJ69),AJ69,0)&lt;$E$11),AND($E$8="COUNT_LE",IF(ISNUMBER(AJ69),AJ69,0)&lt;=$E$11),AND($E$8="AND_YES",OR(LOWER(LEFT(AJ69&amp;"",2))="да",AJ69=1),OR(LOWER(LEFT(BO69&amp;"",2))="да",BO69=1)),AND($E$8="OR_YES",OR(OR(LOWER(LEFT(AJ69&amp;"",2))="да",AJ69=1),OR(LOWER(LEFT(BO69&amp;"",2))="да",BO69=1)))),$E$14,$E$15))))))))))</f>
        <v/>
      </c>
      <c r="F69" s="19" t="str">
        <f>IF($A69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69="#FIELD",AK69="",AND(OR($F$8="CHANGE_PCT_GE",$F$8="CHANGE_ABS_GE",$F$8="COUNT_FLAG_RULE",$F$8="AND_YES",$F$8="OR_YES"),OR(BP69="#FIELD",BP69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69)))),IF($F$18="LOW_MU",MAX(Настройки!$B$14,$F$16),IF($F$18="NEUTRAL",Настройки!$B$15,IF($F$18="IGNORE","IGNORE",IF(OR(AK69="#FIELD",BP69="#FIELD"),"Поле не найдено","Недостаточно данных")))),IF($F$8="SIGMOID_INC",MAX(Настройки!$B$14,$F$16+($F$17-$F$16)/(1+EXP(-$F$12*(IF(ISNUMBER(AK69),AK69,0)-$F$11)))),IF($F$8="SIGMOID_DEC",MAX(Настройки!$B$14,$F$16+($F$17-$F$16)/(1+EXP($F$12*(IF(ISNUMBER(AK69),AK69,0)-$F$11)))),IF($F$8="TOP_PERCENT",IF((COUNTIF(INDEX(Данные!$A$7:$CV$106,0,MATCH($F$9,Данные!$A$6:$CV$6,0)),"&gt;"&amp;IF(ISNUMBER(AK69),AK69,0))+COUNTIFS(INDEX(Данные!$A$7:$CV$106,0,MATCH($F$9,Данные!$A$6:$CV$6,0)),IF(ISNUMBER(AK69),AK69,0),Данные!$A$7:$A$106,"&lt;"&amp;$A69)+1)/COUNT(INDEX(Данные!$A$7:$CV$106,0,MATCH($F$9,Данные!$A$6:$CV$6,0)))&lt;=$F$11,$F$14,$F$15),IF($F$8="MANUAL_MU",MAX(Настройки!$B$14,MIN(1,IF(ISNUMBER(AK69),AK69,0))),IF($F$8="COUNT_FLAG_RULE",IF(IF(ISNUMBER(AK69),AK69,0)&lt;=$F$11,$F$14,IF(IF(ISNUMBER(AK69),AK69,0)&gt;=$F$12,$F$15,IF(OR(LOWER(LEFT(BP69&amp;"",2))="да",BP69=1),$F$13,$F$15))),IF(OR(AND($F$8="YES_NO",OR(LOWER(LEFT(AK69&amp;"",2))="да",AK69=1)),AND($F$8="THRESHOLD_GE",IF(ISNUMBER(AK69),AK69,0)&gt;=$F$11),AND($F$8="THRESHOLD_GT",IF(ISNUMBER(AK69),AK69,0)&gt;$F$11),AND($F$8="THRESHOLD_LE",IF(ISNUMBER(AK69),AK69,0)&lt;=$F$11),AND($F$8="THRESHOLD_LT",IF(ISNUMBER(AK69),AK69,0)&lt;$F$11),AND($F$8="CHANGE_PCT_GE",IF(IF(ISNUMBER(BP69),BP69,0)=0,IF(ISNUMBER(AK69),AK69,0)&gt;0,(IF(ISNUMBER(AK69),AK69,0)-IF(ISNUMBER(BP69),BP69,0))/ABS(IF(ISNUMBER(BP69),BP69,0))&gt;=$F$11)),AND($F$8="CHANGE_ABS_GE",ABS(IF(ISNUMBER(AK69),AK69,0)-IF(ISNUMBER(BP69),BP69,0))&gt;=$F$11),AND($F$8="COUNT_LT",IF(ISNUMBER(AK69),AK69,0)&lt;$F$11),AND($F$8="COUNT_LE",IF(ISNUMBER(AK69),AK69,0)&lt;=$F$11),AND($F$8="AND_YES",OR(LOWER(LEFT(AK69&amp;"",2))="да",AK69=1),OR(LOWER(LEFT(BP69&amp;"",2))="да",BP69=1)),AND($F$8="OR_YES",OR(OR(LOWER(LEFT(AK69&amp;"",2))="да",AK69=1),OR(LOWER(LEFT(BP69&amp;"",2))="да",BP69=1)))),$F$14,$F$15))))))))))</f>
        <v/>
      </c>
      <c r="G69" s="19" t="str">
        <f>IF($A69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69="#FIELD",AL69="",AND(OR($G$8="CHANGE_PCT_GE",$G$8="CHANGE_ABS_GE",$G$8="COUNT_FLAG_RULE",$G$8="AND_YES",$G$8="OR_YES"),OR(BQ69="#FIELD",BQ69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69)))),IF($G$18="LOW_MU",MAX(Настройки!$B$14,$G$16),IF($G$18="NEUTRAL",Настройки!$B$15,IF($G$18="IGNORE","IGNORE",IF(OR(AL69="#FIELD",BQ69="#FIELD"),"Поле не найдено","Недостаточно данных")))),IF($G$8="SIGMOID_INC",MAX(Настройки!$B$14,$G$16+($G$17-$G$16)/(1+EXP(-$G$12*(IF(ISNUMBER(AL69),AL69,0)-$G$11)))),IF($G$8="SIGMOID_DEC",MAX(Настройки!$B$14,$G$16+($G$17-$G$16)/(1+EXP($G$12*(IF(ISNUMBER(AL69),AL69,0)-$G$11)))),IF($G$8="TOP_PERCENT",IF((COUNTIF(INDEX(Данные!$A$7:$CV$106,0,MATCH($G$9,Данные!$A$6:$CV$6,0)),"&gt;"&amp;IF(ISNUMBER(AL69),AL69,0))+COUNTIFS(INDEX(Данные!$A$7:$CV$106,0,MATCH($G$9,Данные!$A$6:$CV$6,0)),IF(ISNUMBER(AL69),AL69,0),Данные!$A$7:$A$106,"&lt;"&amp;$A69)+1)/COUNT(INDEX(Данные!$A$7:$CV$106,0,MATCH($G$9,Данные!$A$6:$CV$6,0)))&lt;=$G$11,$G$14,$G$15),IF($G$8="MANUAL_MU",MAX(Настройки!$B$14,MIN(1,IF(ISNUMBER(AL69),AL69,0))),IF($G$8="COUNT_FLAG_RULE",IF(IF(ISNUMBER(AL69),AL69,0)&lt;=$G$11,$G$14,IF(IF(ISNUMBER(AL69),AL69,0)&gt;=$G$12,$G$15,IF(OR(LOWER(LEFT(BQ69&amp;"",2))="да",BQ69=1),$G$13,$G$15))),IF(OR(AND($G$8="YES_NO",OR(LOWER(LEFT(AL69&amp;"",2))="да",AL69=1)),AND($G$8="THRESHOLD_GE",IF(ISNUMBER(AL69),AL69,0)&gt;=$G$11),AND($G$8="THRESHOLD_GT",IF(ISNUMBER(AL69),AL69,0)&gt;$G$11),AND($G$8="THRESHOLD_LE",IF(ISNUMBER(AL69),AL69,0)&lt;=$G$11),AND($G$8="THRESHOLD_LT",IF(ISNUMBER(AL69),AL69,0)&lt;$G$11),AND($G$8="CHANGE_PCT_GE",IF(IF(ISNUMBER(BQ69),BQ69,0)=0,IF(ISNUMBER(AL69),AL69,0)&gt;0,(IF(ISNUMBER(AL69),AL69,0)-IF(ISNUMBER(BQ69),BQ69,0))/ABS(IF(ISNUMBER(BQ69),BQ69,0))&gt;=$G$11)),AND($G$8="CHANGE_ABS_GE",ABS(IF(ISNUMBER(AL69),AL69,0)-IF(ISNUMBER(BQ69),BQ69,0))&gt;=$G$11),AND($G$8="COUNT_LT",IF(ISNUMBER(AL69),AL69,0)&lt;$G$11),AND($G$8="COUNT_LE",IF(ISNUMBER(AL69),AL69,0)&lt;=$G$11),AND($G$8="AND_YES",OR(LOWER(LEFT(AL69&amp;"",2))="да",AL69=1),OR(LOWER(LEFT(BQ69&amp;"",2))="да",BQ69=1)),AND($G$8="OR_YES",OR(OR(LOWER(LEFT(AL69&amp;"",2))="да",AL69=1),OR(LOWER(LEFT(BQ69&amp;"",2))="да",BQ69=1)))),$G$14,$G$15))))))))))</f>
        <v/>
      </c>
      <c r="H69" s="19" t="str">
        <f>IF($A69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69="#FIELD",AM69="",AND(OR($H$8="CHANGE_PCT_GE",$H$8="CHANGE_ABS_GE",$H$8="COUNT_FLAG_RULE",$H$8="AND_YES",$H$8="OR_YES"),OR(BR69="#FIELD",BR69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69)))),IF($H$18="LOW_MU",MAX(Настройки!$B$14,$H$16),IF($H$18="NEUTRAL",Настройки!$B$15,IF($H$18="IGNORE","IGNORE",IF(OR(AM69="#FIELD",BR69="#FIELD"),"Поле не найдено","Недостаточно данных")))),IF($H$8="SIGMOID_INC",MAX(Настройки!$B$14,$H$16+($H$17-$H$16)/(1+EXP(-$H$12*(IF(ISNUMBER(AM69),AM69,0)-$H$11)))),IF($H$8="SIGMOID_DEC",MAX(Настройки!$B$14,$H$16+($H$17-$H$16)/(1+EXP($H$12*(IF(ISNUMBER(AM69),AM69,0)-$H$11)))),IF($H$8="TOP_PERCENT",IF((COUNTIF(INDEX(Данные!$A$7:$CV$106,0,MATCH($H$9,Данные!$A$6:$CV$6,0)),"&gt;"&amp;IF(ISNUMBER(AM69),AM69,0))+COUNTIFS(INDEX(Данные!$A$7:$CV$106,0,MATCH($H$9,Данные!$A$6:$CV$6,0)),IF(ISNUMBER(AM69),AM69,0),Данные!$A$7:$A$106,"&lt;"&amp;$A69)+1)/COUNT(INDEX(Данные!$A$7:$CV$106,0,MATCH($H$9,Данные!$A$6:$CV$6,0)))&lt;=$H$11,$H$14,$H$15),IF($H$8="MANUAL_MU",MAX(Настройки!$B$14,MIN(1,IF(ISNUMBER(AM69),AM69,0))),IF($H$8="COUNT_FLAG_RULE",IF(IF(ISNUMBER(AM69),AM69,0)&lt;=$H$11,$H$14,IF(IF(ISNUMBER(AM69),AM69,0)&gt;=$H$12,$H$15,IF(OR(LOWER(LEFT(BR69&amp;"",2))="да",BR69=1),$H$13,$H$15))),IF(OR(AND($H$8="YES_NO",OR(LOWER(LEFT(AM69&amp;"",2))="да",AM69=1)),AND($H$8="THRESHOLD_GE",IF(ISNUMBER(AM69),AM69,0)&gt;=$H$11),AND($H$8="THRESHOLD_GT",IF(ISNUMBER(AM69),AM69,0)&gt;$H$11),AND($H$8="THRESHOLD_LE",IF(ISNUMBER(AM69),AM69,0)&lt;=$H$11),AND($H$8="THRESHOLD_LT",IF(ISNUMBER(AM69),AM69,0)&lt;$H$11),AND($H$8="CHANGE_PCT_GE",IF(IF(ISNUMBER(BR69),BR69,0)=0,IF(ISNUMBER(AM69),AM69,0)&gt;0,(IF(ISNUMBER(AM69),AM69,0)-IF(ISNUMBER(BR69),BR69,0))/ABS(IF(ISNUMBER(BR69),BR69,0))&gt;=$H$11)),AND($H$8="CHANGE_ABS_GE",ABS(IF(ISNUMBER(AM69),AM69,0)-IF(ISNUMBER(BR69),BR69,0))&gt;=$H$11),AND($H$8="COUNT_LT",IF(ISNUMBER(AM69),AM69,0)&lt;$H$11),AND($H$8="COUNT_LE",IF(ISNUMBER(AM69),AM69,0)&lt;=$H$11),AND($H$8="AND_YES",OR(LOWER(LEFT(AM69&amp;"",2))="да",AM69=1),OR(LOWER(LEFT(BR69&amp;"",2))="да",BR69=1)),AND($H$8="OR_YES",OR(OR(LOWER(LEFT(AM69&amp;"",2))="да",AM69=1),OR(LOWER(LEFT(BR69&amp;"",2))="да",BR69=1)))),$H$14,$H$15))))))))))</f>
        <v/>
      </c>
      <c r="I69" s="19" t="str">
        <f>IF($A69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69="#FIELD",AN69="",AND(OR($I$8="CHANGE_PCT_GE",$I$8="CHANGE_ABS_GE",$I$8="COUNT_FLAG_RULE",$I$8="AND_YES",$I$8="OR_YES"),OR(BS69="#FIELD",BS69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69)))),IF($I$18="LOW_MU",MAX(Настройки!$B$14,$I$16),IF($I$18="NEUTRAL",Настройки!$B$15,IF($I$18="IGNORE","IGNORE",IF(OR(AN69="#FIELD",BS69="#FIELD"),"Поле не найдено","Недостаточно данных")))),IF($I$8="SIGMOID_INC",MAX(Настройки!$B$14,$I$16+($I$17-$I$16)/(1+EXP(-$I$12*(IF(ISNUMBER(AN69),AN69,0)-$I$11)))),IF($I$8="SIGMOID_DEC",MAX(Настройки!$B$14,$I$16+($I$17-$I$16)/(1+EXP($I$12*(IF(ISNUMBER(AN69),AN69,0)-$I$11)))),IF($I$8="TOP_PERCENT",IF((COUNTIF(INDEX(Данные!$A$7:$CV$106,0,MATCH($I$9,Данные!$A$6:$CV$6,0)),"&gt;"&amp;IF(ISNUMBER(AN69),AN69,0))+COUNTIFS(INDEX(Данные!$A$7:$CV$106,0,MATCH($I$9,Данные!$A$6:$CV$6,0)),IF(ISNUMBER(AN69),AN69,0),Данные!$A$7:$A$106,"&lt;"&amp;$A69)+1)/COUNT(INDEX(Данные!$A$7:$CV$106,0,MATCH($I$9,Данные!$A$6:$CV$6,0)))&lt;=$I$11,$I$14,$I$15),IF($I$8="MANUAL_MU",MAX(Настройки!$B$14,MIN(1,IF(ISNUMBER(AN69),AN69,0))),IF($I$8="COUNT_FLAG_RULE",IF(IF(ISNUMBER(AN69),AN69,0)&lt;=$I$11,$I$14,IF(IF(ISNUMBER(AN69),AN69,0)&gt;=$I$12,$I$15,IF(OR(LOWER(LEFT(BS69&amp;"",2))="да",BS69=1),$I$13,$I$15))),IF(OR(AND($I$8="YES_NO",OR(LOWER(LEFT(AN69&amp;"",2))="да",AN69=1)),AND($I$8="THRESHOLD_GE",IF(ISNUMBER(AN69),AN69,0)&gt;=$I$11),AND($I$8="THRESHOLD_GT",IF(ISNUMBER(AN69),AN69,0)&gt;$I$11),AND($I$8="THRESHOLD_LE",IF(ISNUMBER(AN69),AN69,0)&lt;=$I$11),AND($I$8="THRESHOLD_LT",IF(ISNUMBER(AN69),AN69,0)&lt;$I$11),AND($I$8="CHANGE_PCT_GE",IF(IF(ISNUMBER(BS69),BS69,0)=0,IF(ISNUMBER(AN69),AN69,0)&gt;0,(IF(ISNUMBER(AN69),AN69,0)-IF(ISNUMBER(BS69),BS69,0))/ABS(IF(ISNUMBER(BS69),BS69,0))&gt;=$I$11)),AND($I$8="CHANGE_ABS_GE",ABS(IF(ISNUMBER(AN69),AN69,0)-IF(ISNUMBER(BS69),BS69,0))&gt;=$I$11),AND($I$8="COUNT_LT",IF(ISNUMBER(AN69),AN69,0)&lt;$I$11),AND($I$8="COUNT_LE",IF(ISNUMBER(AN69),AN69,0)&lt;=$I$11),AND($I$8="AND_YES",OR(LOWER(LEFT(AN69&amp;"",2))="да",AN69=1),OR(LOWER(LEFT(BS69&amp;"",2))="да",BS69=1)),AND($I$8="OR_YES",OR(OR(LOWER(LEFT(AN69&amp;"",2))="да",AN69=1),OR(LOWER(LEFT(BS69&amp;"",2))="да",BS69=1)))),$I$14,$I$15))))))))))</f>
        <v/>
      </c>
      <c r="J69" s="19" t="str">
        <f>IF($A69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69="#FIELD",AO69="",AND(OR($J$8="CHANGE_PCT_GE",$J$8="CHANGE_ABS_GE",$J$8="COUNT_FLAG_RULE",$J$8="AND_YES",$J$8="OR_YES"),OR(BT69="#FIELD",BT69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69)))),IF($J$18="LOW_MU",MAX(Настройки!$B$14,$J$16),IF($J$18="NEUTRAL",Настройки!$B$15,IF($J$18="IGNORE","IGNORE",IF(OR(AO69="#FIELD",BT69="#FIELD"),"Поле не найдено","Недостаточно данных")))),IF($J$8="SIGMOID_INC",MAX(Настройки!$B$14,$J$16+($J$17-$J$16)/(1+EXP(-$J$12*(IF(ISNUMBER(AO69),AO69,0)-$J$11)))),IF($J$8="SIGMOID_DEC",MAX(Настройки!$B$14,$J$16+($J$17-$J$16)/(1+EXP($J$12*(IF(ISNUMBER(AO69),AO69,0)-$J$11)))),IF($J$8="TOP_PERCENT",IF((COUNTIF(INDEX(Данные!$A$7:$CV$106,0,MATCH($J$9,Данные!$A$6:$CV$6,0)),"&gt;"&amp;IF(ISNUMBER(AO69),AO69,0))+COUNTIFS(INDEX(Данные!$A$7:$CV$106,0,MATCH($J$9,Данные!$A$6:$CV$6,0)),IF(ISNUMBER(AO69),AO69,0),Данные!$A$7:$A$106,"&lt;"&amp;$A69)+1)/COUNT(INDEX(Данные!$A$7:$CV$106,0,MATCH($J$9,Данные!$A$6:$CV$6,0)))&lt;=$J$11,$J$14,$J$15),IF($J$8="MANUAL_MU",MAX(Настройки!$B$14,MIN(1,IF(ISNUMBER(AO69),AO69,0))),IF($J$8="COUNT_FLAG_RULE",IF(IF(ISNUMBER(AO69),AO69,0)&lt;=$J$11,$J$14,IF(IF(ISNUMBER(AO69),AO69,0)&gt;=$J$12,$J$15,IF(OR(LOWER(LEFT(BT69&amp;"",2))="да",BT69=1),$J$13,$J$15))),IF(OR(AND($J$8="YES_NO",OR(LOWER(LEFT(AO69&amp;"",2))="да",AO69=1)),AND($J$8="THRESHOLD_GE",IF(ISNUMBER(AO69),AO69,0)&gt;=$J$11),AND($J$8="THRESHOLD_GT",IF(ISNUMBER(AO69),AO69,0)&gt;$J$11),AND($J$8="THRESHOLD_LE",IF(ISNUMBER(AO69),AO69,0)&lt;=$J$11),AND($J$8="THRESHOLD_LT",IF(ISNUMBER(AO69),AO69,0)&lt;$J$11),AND($J$8="CHANGE_PCT_GE",IF(IF(ISNUMBER(BT69),BT69,0)=0,IF(ISNUMBER(AO69),AO69,0)&gt;0,(IF(ISNUMBER(AO69),AO69,0)-IF(ISNUMBER(BT69),BT69,0))/ABS(IF(ISNUMBER(BT69),BT69,0))&gt;=$J$11)),AND($J$8="CHANGE_ABS_GE",ABS(IF(ISNUMBER(AO69),AO69,0)-IF(ISNUMBER(BT69),BT69,0))&gt;=$J$11),AND($J$8="COUNT_LT",IF(ISNUMBER(AO69),AO69,0)&lt;$J$11),AND($J$8="COUNT_LE",IF(ISNUMBER(AO69),AO69,0)&lt;=$J$11),AND($J$8="AND_YES",OR(LOWER(LEFT(AO69&amp;"",2))="да",AO69=1),OR(LOWER(LEFT(BT69&amp;"",2))="да",BT69=1)),AND($J$8="OR_YES",OR(OR(LOWER(LEFT(AO69&amp;"",2))="да",AO69=1),OR(LOWER(LEFT(BT69&amp;"",2))="да",BT69=1)))),$J$14,$J$15))))))))))</f>
        <v/>
      </c>
      <c r="K69" s="19" t="str">
        <f>IF($A69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69="#FIELD",AP69="",AND(OR($K$8="CHANGE_PCT_GE",$K$8="CHANGE_ABS_GE",$K$8="COUNT_FLAG_RULE",$K$8="AND_YES",$K$8="OR_YES"),OR(BU69="#FIELD",BU69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69)))),IF($K$18="LOW_MU",MAX(Настройки!$B$14,$K$16),IF($K$18="NEUTRAL",Настройки!$B$15,IF($K$18="IGNORE","IGNORE",IF(OR(AP69="#FIELD",BU69="#FIELD"),"Поле не найдено","Недостаточно данных")))),IF($K$8="SIGMOID_INC",MAX(Настройки!$B$14,$K$16+($K$17-$K$16)/(1+EXP(-$K$12*(IF(ISNUMBER(AP69),AP69,0)-$K$11)))),IF($K$8="SIGMOID_DEC",MAX(Настройки!$B$14,$K$16+($K$17-$K$16)/(1+EXP($K$12*(IF(ISNUMBER(AP69),AP69,0)-$K$11)))),IF($K$8="TOP_PERCENT",IF((COUNTIF(INDEX(Данные!$A$7:$CV$106,0,MATCH($K$9,Данные!$A$6:$CV$6,0)),"&gt;"&amp;IF(ISNUMBER(AP69),AP69,0))+COUNTIFS(INDEX(Данные!$A$7:$CV$106,0,MATCH($K$9,Данные!$A$6:$CV$6,0)),IF(ISNUMBER(AP69),AP69,0),Данные!$A$7:$A$106,"&lt;"&amp;$A69)+1)/COUNT(INDEX(Данные!$A$7:$CV$106,0,MATCH($K$9,Данные!$A$6:$CV$6,0)))&lt;=$K$11,$K$14,$K$15),IF($K$8="MANUAL_MU",MAX(Настройки!$B$14,MIN(1,IF(ISNUMBER(AP69),AP69,0))),IF($K$8="COUNT_FLAG_RULE",IF(IF(ISNUMBER(AP69),AP69,0)&lt;=$K$11,$K$14,IF(IF(ISNUMBER(AP69),AP69,0)&gt;=$K$12,$K$15,IF(OR(LOWER(LEFT(BU69&amp;"",2))="да",BU69=1),$K$13,$K$15))),IF(OR(AND($K$8="YES_NO",OR(LOWER(LEFT(AP69&amp;"",2))="да",AP69=1)),AND($K$8="THRESHOLD_GE",IF(ISNUMBER(AP69),AP69,0)&gt;=$K$11),AND($K$8="THRESHOLD_GT",IF(ISNUMBER(AP69),AP69,0)&gt;$K$11),AND($K$8="THRESHOLD_LE",IF(ISNUMBER(AP69),AP69,0)&lt;=$K$11),AND($K$8="THRESHOLD_LT",IF(ISNUMBER(AP69),AP69,0)&lt;$K$11),AND($K$8="CHANGE_PCT_GE",IF(IF(ISNUMBER(BU69),BU69,0)=0,IF(ISNUMBER(AP69),AP69,0)&gt;0,(IF(ISNUMBER(AP69),AP69,0)-IF(ISNUMBER(BU69),BU69,0))/ABS(IF(ISNUMBER(BU69),BU69,0))&gt;=$K$11)),AND($K$8="CHANGE_ABS_GE",ABS(IF(ISNUMBER(AP69),AP69,0)-IF(ISNUMBER(BU69),BU69,0))&gt;=$K$11),AND($K$8="COUNT_LT",IF(ISNUMBER(AP69),AP69,0)&lt;$K$11),AND($K$8="COUNT_LE",IF(ISNUMBER(AP69),AP69,0)&lt;=$K$11),AND($K$8="AND_YES",OR(LOWER(LEFT(AP69&amp;"",2))="да",AP69=1),OR(LOWER(LEFT(BU69&amp;"",2))="да",BU69=1)),AND($K$8="OR_YES",OR(OR(LOWER(LEFT(AP69&amp;"",2))="да",AP69=1),OR(LOWER(LEFT(BU69&amp;"",2))="да",BU69=1)))),$K$14,$K$15))))))))))</f>
        <v/>
      </c>
      <c r="L69" s="19" t="str">
        <f>IF($A69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69="#FIELD",AQ69="",AND(OR($L$8="CHANGE_PCT_GE",$L$8="CHANGE_ABS_GE",$L$8="COUNT_FLAG_RULE",$L$8="AND_YES",$L$8="OR_YES"),OR(BV69="#FIELD",BV69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69)))),IF($L$18="LOW_MU",MAX(Настройки!$B$14,$L$16),IF($L$18="NEUTRAL",Настройки!$B$15,IF($L$18="IGNORE","IGNORE",IF(OR(AQ69="#FIELD",BV69="#FIELD"),"Поле не найдено","Недостаточно данных")))),IF($L$8="SIGMOID_INC",MAX(Настройки!$B$14,$L$16+($L$17-$L$16)/(1+EXP(-$L$12*(IF(ISNUMBER(AQ69),AQ69,0)-$L$11)))),IF($L$8="SIGMOID_DEC",MAX(Настройки!$B$14,$L$16+($L$17-$L$16)/(1+EXP($L$12*(IF(ISNUMBER(AQ69),AQ69,0)-$L$11)))),IF($L$8="TOP_PERCENT",IF((COUNTIF(INDEX(Данные!$A$7:$CV$106,0,MATCH($L$9,Данные!$A$6:$CV$6,0)),"&gt;"&amp;IF(ISNUMBER(AQ69),AQ69,0))+COUNTIFS(INDEX(Данные!$A$7:$CV$106,0,MATCH($L$9,Данные!$A$6:$CV$6,0)),IF(ISNUMBER(AQ69),AQ69,0),Данные!$A$7:$A$106,"&lt;"&amp;$A69)+1)/COUNT(INDEX(Данные!$A$7:$CV$106,0,MATCH($L$9,Данные!$A$6:$CV$6,0)))&lt;=$L$11,$L$14,$L$15),IF($L$8="MANUAL_MU",MAX(Настройки!$B$14,MIN(1,IF(ISNUMBER(AQ69),AQ69,0))),IF($L$8="COUNT_FLAG_RULE",IF(IF(ISNUMBER(AQ69),AQ69,0)&lt;=$L$11,$L$14,IF(IF(ISNUMBER(AQ69),AQ69,0)&gt;=$L$12,$L$15,IF(OR(LOWER(LEFT(BV69&amp;"",2))="да",BV69=1),$L$13,$L$15))),IF(OR(AND($L$8="YES_NO",OR(LOWER(LEFT(AQ69&amp;"",2))="да",AQ69=1)),AND($L$8="THRESHOLD_GE",IF(ISNUMBER(AQ69),AQ69,0)&gt;=$L$11),AND($L$8="THRESHOLD_GT",IF(ISNUMBER(AQ69),AQ69,0)&gt;$L$11),AND($L$8="THRESHOLD_LE",IF(ISNUMBER(AQ69),AQ69,0)&lt;=$L$11),AND($L$8="THRESHOLD_LT",IF(ISNUMBER(AQ69),AQ69,0)&lt;$L$11),AND($L$8="CHANGE_PCT_GE",IF(IF(ISNUMBER(BV69),BV69,0)=0,IF(ISNUMBER(AQ69),AQ69,0)&gt;0,(IF(ISNUMBER(AQ69),AQ69,0)-IF(ISNUMBER(BV69),BV69,0))/ABS(IF(ISNUMBER(BV69),BV69,0))&gt;=$L$11)),AND($L$8="CHANGE_ABS_GE",ABS(IF(ISNUMBER(AQ69),AQ69,0)-IF(ISNUMBER(BV69),BV69,0))&gt;=$L$11),AND($L$8="COUNT_LT",IF(ISNUMBER(AQ69),AQ69,0)&lt;$L$11),AND($L$8="COUNT_LE",IF(ISNUMBER(AQ69),AQ69,0)&lt;=$L$11),AND($L$8="AND_YES",OR(LOWER(LEFT(AQ69&amp;"",2))="да",AQ69=1),OR(LOWER(LEFT(BV69&amp;"",2))="да",BV69=1)),AND($L$8="OR_YES",OR(OR(LOWER(LEFT(AQ69&amp;"",2))="да",AQ69=1),OR(LOWER(LEFT(BV69&amp;"",2))="да",BV69=1)))),$L$14,$L$15))))))))))</f>
        <v/>
      </c>
      <c r="M69" s="19" t="str">
        <f>IF($A69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69="#FIELD",AR69="",AND(OR($M$8="CHANGE_PCT_GE",$M$8="CHANGE_ABS_GE",$M$8="COUNT_FLAG_RULE",$M$8="AND_YES",$M$8="OR_YES"),OR(BW69="#FIELD",BW69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69)))),IF($M$18="LOW_MU",MAX(Настройки!$B$14,$M$16),IF($M$18="NEUTRAL",Настройки!$B$15,IF($M$18="IGNORE","IGNORE",IF(OR(AR69="#FIELD",BW69="#FIELD"),"Поле не найдено","Недостаточно данных")))),IF($M$8="SIGMOID_INC",MAX(Настройки!$B$14,$M$16+($M$17-$M$16)/(1+EXP(-$M$12*(IF(ISNUMBER(AR69),AR69,0)-$M$11)))),IF($M$8="SIGMOID_DEC",MAX(Настройки!$B$14,$M$16+($M$17-$M$16)/(1+EXP($M$12*(IF(ISNUMBER(AR69),AR69,0)-$M$11)))),IF($M$8="TOP_PERCENT",IF((COUNTIF(INDEX(Данные!$A$7:$CV$106,0,MATCH($M$9,Данные!$A$6:$CV$6,0)),"&gt;"&amp;IF(ISNUMBER(AR69),AR69,0))+COUNTIFS(INDEX(Данные!$A$7:$CV$106,0,MATCH($M$9,Данные!$A$6:$CV$6,0)),IF(ISNUMBER(AR69),AR69,0),Данные!$A$7:$A$106,"&lt;"&amp;$A69)+1)/COUNT(INDEX(Данные!$A$7:$CV$106,0,MATCH($M$9,Данные!$A$6:$CV$6,0)))&lt;=$M$11,$M$14,$M$15),IF($M$8="MANUAL_MU",MAX(Настройки!$B$14,MIN(1,IF(ISNUMBER(AR69),AR69,0))),IF($M$8="COUNT_FLAG_RULE",IF(IF(ISNUMBER(AR69),AR69,0)&lt;=$M$11,$M$14,IF(IF(ISNUMBER(AR69),AR69,0)&gt;=$M$12,$M$15,IF(OR(LOWER(LEFT(BW69&amp;"",2))="да",BW69=1),$M$13,$M$15))),IF(OR(AND($M$8="YES_NO",OR(LOWER(LEFT(AR69&amp;"",2))="да",AR69=1)),AND($M$8="THRESHOLD_GE",IF(ISNUMBER(AR69),AR69,0)&gt;=$M$11),AND($M$8="THRESHOLD_GT",IF(ISNUMBER(AR69),AR69,0)&gt;$M$11),AND($M$8="THRESHOLD_LE",IF(ISNUMBER(AR69),AR69,0)&lt;=$M$11),AND($M$8="THRESHOLD_LT",IF(ISNUMBER(AR69),AR69,0)&lt;$M$11),AND($M$8="CHANGE_PCT_GE",IF(IF(ISNUMBER(BW69),BW69,0)=0,IF(ISNUMBER(AR69),AR69,0)&gt;0,(IF(ISNUMBER(AR69),AR69,0)-IF(ISNUMBER(BW69),BW69,0))/ABS(IF(ISNUMBER(BW69),BW69,0))&gt;=$M$11)),AND($M$8="CHANGE_ABS_GE",ABS(IF(ISNUMBER(AR69),AR69,0)-IF(ISNUMBER(BW69),BW69,0))&gt;=$M$11),AND($M$8="COUNT_LT",IF(ISNUMBER(AR69),AR69,0)&lt;$M$11),AND($M$8="COUNT_LE",IF(ISNUMBER(AR69),AR69,0)&lt;=$M$11),AND($M$8="AND_YES",OR(LOWER(LEFT(AR69&amp;"",2))="да",AR69=1),OR(LOWER(LEFT(BW69&amp;"",2))="да",BW69=1)),AND($M$8="OR_YES",OR(OR(LOWER(LEFT(AR69&amp;"",2))="да",AR69=1),OR(LOWER(LEFT(BW69&amp;"",2))="да",BW69=1)))),$M$14,$M$15))))))))))</f>
        <v/>
      </c>
      <c r="N69" s="19" t="str">
        <f>IF($A69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69="#FIELD",AS69="",AND(OR($N$8="CHANGE_PCT_GE",$N$8="CHANGE_ABS_GE",$N$8="COUNT_FLAG_RULE",$N$8="AND_YES",$N$8="OR_YES"),OR(BX69="#FIELD",BX69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69)))),IF($N$18="LOW_MU",MAX(Настройки!$B$14,$N$16),IF($N$18="NEUTRAL",Настройки!$B$15,IF($N$18="IGNORE","IGNORE",IF(OR(AS69="#FIELD",BX69="#FIELD"),"Поле не найдено","Недостаточно данных")))),IF($N$8="SIGMOID_INC",MAX(Настройки!$B$14,$N$16+($N$17-$N$16)/(1+EXP(-$N$12*(IF(ISNUMBER(AS69),AS69,0)-$N$11)))),IF($N$8="SIGMOID_DEC",MAX(Настройки!$B$14,$N$16+($N$17-$N$16)/(1+EXP($N$12*(IF(ISNUMBER(AS69),AS69,0)-$N$11)))),IF($N$8="TOP_PERCENT",IF((COUNTIF(INDEX(Данные!$A$7:$CV$106,0,MATCH($N$9,Данные!$A$6:$CV$6,0)),"&gt;"&amp;IF(ISNUMBER(AS69),AS69,0))+COUNTIFS(INDEX(Данные!$A$7:$CV$106,0,MATCH($N$9,Данные!$A$6:$CV$6,0)),IF(ISNUMBER(AS69),AS69,0),Данные!$A$7:$A$106,"&lt;"&amp;$A69)+1)/COUNT(INDEX(Данные!$A$7:$CV$106,0,MATCH($N$9,Данные!$A$6:$CV$6,0)))&lt;=$N$11,$N$14,$N$15),IF($N$8="MANUAL_MU",MAX(Настройки!$B$14,MIN(1,IF(ISNUMBER(AS69),AS69,0))),IF($N$8="COUNT_FLAG_RULE",IF(IF(ISNUMBER(AS69),AS69,0)&lt;=$N$11,$N$14,IF(IF(ISNUMBER(AS69),AS69,0)&gt;=$N$12,$N$15,IF(OR(LOWER(LEFT(BX69&amp;"",2))="да",BX69=1),$N$13,$N$15))),IF(OR(AND($N$8="YES_NO",OR(LOWER(LEFT(AS69&amp;"",2))="да",AS69=1)),AND($N$8="THRESHOLD_GE",IF(ISNUMBER(AS69),AS69,0)&gt;=$N$11),AND($N$8="THRESHOLD_GT",IF(ISNUMBER(AS69),AS69,0)&gt;$N$11),AND($N$8="THRESHOLD_LE",IF(ISNUMBER(AS69),AS69,0)&lt;=$N$11),AND($N$8="THRESHOLD_LT",IF(ISNUMBER(AS69),AS69,0)&lt;$N$11),AND($N$8="CHANGE_PCT_GE",IF(IF(ISNUMBER(BX69),BX69,0)=0,IF(ISNUMBER(AS69),AS69,0)&gt;0,(IF(ISNUMBER(AS69),AS69,0)-IF(ISNUMBER(BX69),BX69,0))/ABS(IF(ISNUMBER(BX69),BX69,0))&gt;=$N$11)),AND($N$8="CHANGE_ABS_GE",ABS(IF(ISNUMBER(AS69),AS69,0)-IF(ISNUMBER(BX69),BX69,0))&gt;=$N$11),AND($N$8="COUNT_LT",IF(ISNUMBER(AS69),AS69,0)&lt;$N$11),AND($N$8="COUNT_LE",IF(ISNUMBER(AS69),AS69,0)&lt;=$N$11),AND($N$8="AND_YES",OR(LOWER(LEFT(AS69&amp;"",2))="да",AS69=1),OR(LOWER(LEFT(BX69&amp;"",2))="да",BX69=1)),AND($N$8="OR_YES",OR(OR(LOWER(LEFT(AS69&amp;"",2))="да",AS69=1),OR(LOWER(LEFT(BX69&amp;"",2))="да",BX69=1)))),$N$14,$N$15))))))))))</f>
        <v/>
      </c>
      <c r="O69" s="19" t="str">
        <f>IF($A69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69="#FIELD",AT69="",AND(OR($O$8="CHANGE_PCT_GE",$O$8="CHANGE_ABS_GE",$O$8="COUNT_FLAG_RULE",$O$8="AND_YES",$O$8="OR_YES"),OR(BY69="#FIELD",BY69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69)))),IF($O$18="LOW_MU",MAX(Настройки!$B$14,$O$16),IF($O$18="NEUTRAL",Настройки!$B$15,IF($O$18="IGNORE","IGNORE",IF(OR(AT69="#FIELD",BY69="#FIELD"),"Поле не найдено","Недостаточно данных")))),IF($O$8="SIGMOID_INC",MAX(Настройки!$B$14,$O$16+($O$17-$O$16)/(1+EXP(-$O$12*(IF(ISNUMBER(AT69),AT69,0)-$O$11)))),IF($O$8="SIGMOID_DEC",MAX(Настройки!$B$14,$O$16+($O$17-$O$16)/(1+EXP($O$12*(IF(ISNUMBER(AT69),AT69,0)-$O$11)))),IF($O$8="TOP_PERCENT",IF((COUNTIF(INDEX(Данные!$A$7:$CV$106,0,MATCH($O$9,Данные!$A$6:$CV$6,0)),"&gt;"&amp;IF(ISNUMBER(AT69),AT69,0))+COUNTIFS(INDEX(Данные!$A$7:$CV$106,0,MATCH($O$9,Данные!$A$6:$CV$6,0)),IF(ISNUMBER(AT69),AT69,0),Данные!$A$7:$A$106,"&lt;"&amp;$A69)+1)/COUNT(INDEX(Данные!$A$7:$CV$106,0,MATCH($O$9,Данные!$A$6:$CV$6,0)))&lt;=$O$11,$O$14,$O$15),IF($O$8="MANUAL_MU",MAX(Настройки!$B$14,MIN(1,IF(ISNUMBER(AT69),AT69,0))),IF($O$8="COUNT_FLAG_RULE",IF(IF(ISNUMBER(AT69),AT69,0)&lt;=$O$11,$O$14,IF(IF(ISNUMBER(AT69),AT69,0)&gt;=$O$12,$O$15,IF(OR(LOWER(LEFT(BY69&amp;"",2))="да",BY69=1),$O$13,$O$15))),IF(OR(AND($O$8="YES_NO",OR(LOWER(LEFT(AT69&amp;"",2))="да",AT69=1)),AND($O$8="THRESHOLD_GE",IF(ISNUMBER(AT69),AT69,0)&gt;=$O$11),AND($O$8="THRESHOLD_GT",IF(ISNUMBER(AT69),AT69,0)&gt;$O$11),AND($O$8="THRESHOLD_LE",IF(ISNUMBER(AT69),AT69,0)&lt;=$O$11),AND($O$8="THRESHOLD_LT",IF(ISNUMBER(AT69),AT69,0)&lt;$O$11),AND($O$8="CHANGE_PCT_GE",IF(IF(ISNUMBER(BY69),BY69,0)=0,IF(ISNUMBER(AT69),AT69,0)&gt;0,(IF(ISNUMBER(AT69),AT69,0)-IF(ISNUMBER(BY69),BY69,0))/ABS(IF(ISNUMBER(BY69),BY69,0))&gt;=$O$11)),AND($O$8="CHANGE_ABS_GE",ABS(IF(ISNUMBER(AT69),AT69,0)-IF(ISNUMBER(BY69),BY69,0))&gt;=$O$11),AND($O$8="COUNT_LT",IF(ISNUMBER(AT69),AT69,0)&lt;$O$11),AND($O$8="COUNT_LE",IF(ISNUMBER(AT69),AT69,0)&lt;=$O$11),AND($O$8="AND_YES",OR(LOWER(LEFT(AT69&amp;"",2))="да",AT69=1),OR(LOWER(LEFT(BY69&amp;"",2))="да",BY69=1)),AND($O$8="OR_YES",OR(OR(LOWER(LEFT(AT69&amp;"",2))="да",AT69=1),OR(LOWER(LEFT(BY69&amp;"",2))="да",BY69=1)))),$O$14,$O$15))))))))))</f>
        <v/>
      </c>
      <c r="P69" s="19" t="str">
        <f>IF($A69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69="#FIELD",AU69="",AND(OR($P$8="CHANGE_PCT_GE",$P$8="CHANGE_ABS_GE",$P$8="COUNT_FLAG_RULE",$P$8="AND_YES",$P$8="OR_YES"),OR(BZ69="#FIELD",BZ69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69)))),IF($P$18="LOW_MU",MAX(Настройки!$B$14,$P$16),IF($P$18="NEUTRAL",Настройки!$B$15,IF($P$18="IGNORE","IGNORE",IF(OR(AU69="#FIELD",BZ69="#FIELD"),"Поле не найдено","Недостаточно данных")))),IF($P$8="SIGMOID_INC",MAX(Настройки!$B$14,$P$16+($P$17-$P$16)/(1+EXP(-$P$12*(IF(ISNUMBER(AU69),AU69,0)-$P$11)))),IF($P$8="SIGMOID_DEC",MAX(Настройки!$B$14,$P$16+($P$17-$P$16)/(1+EXP($P$12*(IF(ISNUMBER(AU69),AU69,0)-$P$11)))),IF($P$8="TOP_PERCENT",IF((COUNTIF(INDEX(Данные!$A$7:$CV$106,0,MATCH($P$9,Данные!$A$6:$CV$6,0)),"&gt;"&amp;IF(ISNUMBER(AU69),AU69,0))+COUNTIFS(INDEX(Данные!$A$7:$CV$106,0,MATCH($P$9,Данные!$A$6:$CV$6,0)),IF(ISNUMBER(AU69),AU69,0),Данные!$A$7:$A$106,"&lt;"&amp;$A69)+1)/COUNT(INDEX(Данные!$A$7:$CV$106,0,MATCH($P$9,Данные!$A$6:$CV$6,0)))&lt;=$P$11,$P$14,$P$15),IF($P$8="MANUAL_MU",MAX(Настройки!$B$14,MIN(1,IF(ISNUMBER(AU69),AU69,0))),IF($P$8="COUNT_FLAG_RULE",IF(IF(ISNUMBER(AU69),AU69,0)&lt;=$P$11,$P$14,IF(IF(ISNUMBER(AU69),AU69,0)&gt;=$P$12,$P$15,IF(OR(LOWER(LEFT(BZ69&amp;"",2))="да",BZ69=1),$P$13,$P$15))),IF(OR(AND($P$8="YES_NO",OR(LOWER(LEFT(AU69&amp;"",2))="да",AU69=1)),AND($P$8="THRESHOLD_GE",IF(ISNUMBER(AU69),AU69,0)&gt;=$P$11),AND($P$8="THRESHOLD_GT",IF(ISNUMBER(AU69),AU69,0)&gt;$P$11),AND($P$8="THRESHOLD_LE",IF(ISNUMBER(AU69),AU69,0)&lt;=$P$11),AND($P$8="THRESHOLD_LT",IF(ISNUMBER(AU69),AU69,0)&lt;$P$11),AND($P$8="CHANGE_PCT_GE",IF(IF(ISNUMBER(BZ69),BZ69,0)=0,IF(ISNUMBER(AU69),AU69,0)&gt;0,(IF(ISNUMBER(AU69),AU69,0)-IF(ISNUMBER(BZ69),BZ69,0))/ABS(IF(ISNUMBER(BZ69),BZ69,0))&gt;=$P$11)),AND($P$8="CHANGE_ABS_GE",ABS(IF(ISNUMBER(AU69),AU69,0)-IF(ISNUMBER(BZ69),BZ69,0))&gt;=$P$11),AND($P$8="COUNT_LT",IF(ISNUMBER(AU69),AU69,0)&lt;$P$11),AND($P$8="COUNT_LE",IF(ISNUMBER(AU69),AU69,0)&lt;=$P$11),AND($P$8="AND_YES",OR(LOWER(LEFT(AU69&amp;"",2))="да",AU69=1),OR(LOWER(LEFT(BZ69&amp;"",2))="да",BZ69=1)),AND($P$8="OR_YES",OR(OR(LOWER(LEFT(AU69&amp;"",2))="да",AU69=1),OR(LOWER(LEFT(BZ69&amp;"",2))="да",BZ69=1)))),$P$14,$P$15))))))))))</f>
        <v/>
      </c>
      <c r="Q69" s="19" t="str">
        <f>IF($A69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69="#FIELD",AV69="",AND(OR($Q$8="CHANGE_PCT_GE",$Q$8="CHANGE_ABS_GE",$Q$8="COUNT_FLAG_RULE",$Q$8="AND_YES",$Q$8="OR_YES"),OR(CA69="#FIELD",CA69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69)))),IF($Q$18="LOW_MU",MAX(Настройки!$B$14,$Q$16),IF($Q$18="NEUTRAL",Настройки!$B$15,IF($Q$18="IGNORE","IGNORE",IF(OR(AV69="#FIELD",CA69="#FIELD"),"Поле не найдено","Недостаточно данных")))),IF($Q$8="SIGMOID_INC",MAX(Настройки!$B$14,$Q$16+($Q$17-$Q$16)/(1+EXP(-$Q$12*(IF(ISNUMBER(AV69),AV69,0)-$Q$11)))),IF($Q$8="SIGMOID_DEC",MAX(Настройки!$B$14,$Q$16+($Q$17-$Q$16)/(1+EXP($Q$12*(IF(ISNUMBER(AV69),AV69,0)-$Q$11)))),IF($Q$8="TOP_PERCENT",IF((COUNTIF(INDEX(Данные!$A$7:$CV$106,0,MATCH($Q$9,Данные!$A$6:$CV$6,0)),"&gt;"&amp;IF(ISNUMBER(AV69),AV69,0))+COUNTIFS(INDEX(Данные!$A$7:$CV$106,0,MATCH($Q$9,Данные!$A$6:$CV$6,0)),IF(ISNUMBER(AV69),AV69,0),Данные!$A$7:$A$106,"&lt;"&amp;$A69)+1)/COUNT(INDEX(Данные!$A$7:$CV$106,0,MATCH($Q$9,Данные!$A$6:$CV$6,0)))&lt;=$Q$11,$Q$14,$Q$15),IF($Q$8="MANUAL_MU",MAX(Настройки!$B$14,MIN(1,IF(ISNUMBER(AV69),AV69,0))),IF($Q$8="COUNT_FLAG_RULE",IF(IF(ISNUMBER(AV69),AV69,0)&lt;=$Q$11,$Q$14,IF(IF(ISNUMBER(AV69),AV69,0)&gt;=$Q$12,$Q$15,IF(OR(LOWER(LEFT(CA69&amp;"",2))="да",CA69=1),$Q$13,$Q$15))),IF(OR(AND($Q$8="YES_NO",OR(LOWER(LEFT(AV69&amp;"",2))="да",AV69=1)),AND($Q$8="THRESHOLD_GE",IF(ISNUMBER(AV69),AV69,0)&gt;=$Q$11),AND($Q$8="THRESHOLD_GT",IF(ISNUMBER(AV69),AV69,0)&gt;$Q$11),AND($Q$8="THRESHOLD_LE",IF(ISNUMBER(AV69),AV69,0)&lt;=$Q$11),AND($Q$8="THRESHOLD_LT",IF(ISNUMBER(AV69),AV69,0)&lt;$Q$11),AND($Q$8="CHANGE_PCT_GE",IF(IF(ISNUMBER(CA69),CA69,0)=0,IF(ISNUMBER(AV69),AV69,0)&gt;0,(IF(ISNUMBER(AV69),AV69,0)-IF(ISNUMBER(CA69),CA69,0))/ABS(IF(ISNUMBER(CA69),CA69,0))&gt;=$Q$11)),AND($Q$8="CHANGE_ABS_GE",ABS(IF(ISNUMBER(AV69),AV69,0)-IF(ISNUMBER(CA69),CA69,0))&gt;=$Q$11),AND($Q$8="COUNT_LT",IF(ISNUMBER(AV69),AV69,0)&lt;$Q$11),AND($Q$8="COUNT_LE",IF(ISNUMBER(AV69),AV69,0)&lt;=$Q$11),AND($Q$8="AND_YES",OR(LOWER(LEFT(AV69&amp;"",2))="да",AV69=1),OR(LOWER(LEFT(CA69&amp;"",2))="да",CA69=1)),AND($Q$8="OR_YES",OR(OR(LOWER(LEFT(AV69&amp;"",2))="да",AV69=1),OR(LOWER(LEFT(CA69&amp;"",2))="да",CA69=1)))),$Q$14,$Q$15))))))))))</f>
        <v/>
      </c>
      <c r="R69" s="69" t="str">
        <f>IF($A69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69="#FIELD",AW69="",AND(OR($R$8="CHANGE_PCT_GE",$R$8="CHANGE_ABS_GE",$R$8="COUNT_FLAG_RULE",$R$8="AND_YES",$R$8="OR_YES"),OR(CB69="#FIELD",CB69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69)))),IF($R$18="LOW_MU",MAX(Настройки!$B$14,$R$16),IF($R$18="NEUTRAL",Настройки!$B$15,IF($R$18="IGNORE","IGNORE",IF(OR(AW69="#FIELD",CB69="#FIELD"),"Поле не найдено","Недостаточно данных")))),IF($R$8="SIGMOID_INC",MAX(Настройки!$B$14,$R$16+($R$17-$R$16)/(1+EXP(-$R$12*(IF(ISNUMBER(AW69),AW69,0)-$R$11)))),IF($R$8="SIGMOID_DEC",MAX(Настройки!$B$14,$R$16+($R$17-$R$16)/(1+EXP($R$12*(IF(ISNUMBER(AW69),AW69,0)-$R$11)))),IF($R$8="TOP_PERCENT",IF((COUNTIF(INDEX(Данные!$A$7:$CV$106,0,MATCH($R$9,Данные!$A$6:$CV$6,0)),"&gt;"&amp;IF(ISNUMBER(AW69),AW69,0))+COUNTIFS(INDEX(Данные!$A$7:$CV$106,0,MATCH($R$9,Данные!$A$6:$CV$6,0)),IF(ISNUMBER(AW69),AW69,0),Данные!$A$7:$A$106,"&lt;"&amp;$A69)+1)/COUNT(INDEX(Данные!$A$7:$CV$106,0,MATCH($R$9,Данные!$A$6:$CV$6,0)))&lt;=$R$11,$R$14,$R$15),IF($R$8="MANUAL_MU",MAX(Настройки!$B$14,MIN(1,IF(ISNUMBER(AW69),AW69,0))),IF($R$8="COUNT_FLAG_RULE",IF(IF(ISNUMBER(AW69),AW69,0)&lt;=$R$11,$R$14,IF(IF(ISNUMBER(AW69),AW69,0)&gt;=$R$12,$R$15,IF(OR(LOWER(LEFT(CB69&amp;"",2))="да",CB69=1),$R$13,$R$15))),IF(OR(AND($R$8="YES_NO",OR(LOWER(LEFT(AW69&amp;"",2))="да",AW69=1)),AND($R$8="THRESHOLD_GE",IF(ISNUMBER(AW69),AW69,0)&gt;=$R$11),AND($R$8="THRESHOLD_GT",IF(ISNUMBER(AW69),AW69,0)&gt;$R$11),AND($R$8="THRESHOLD_LE",IF(ISNUMBER(AW69),AW69,0)&lt;=$R$11),AND($R$8="THRESHOLD_LT",IF(ISNUMBER(AW69),AW69,0)&lt;$R$11),AND($R$8="CHANGE_PCT_GE",IF(IF(ISNUMBER(CB69),CB69,0)=0,IF(ISNUMBER(AW69),AW69,0)&gt;0,(IF(ISNUMBER(AW69),AW69,0)-IF(ISNUMBER(CB69),CB69,0))/ABS(IF(ISNUMBER(CB69),CB69,0))&gt;=$R$11)),AND($R$8="CHANGE_ABS_GE",ABS(IF(ISNUMBER(AW69),AW69,0)-IF(ISNUMBER(CB69),CB69,0))&gt;=$R$11),AND($R$8="COUNT_LT",IF(ISNUMBER(AW69),AW69,0)&lt;$R$11),AND($R$8="COUNT_LE",IF(ISNUMBER(AW69),AW69,0)&lt;=$R$11),AND($R$8="AND_YES",OR(LOWER(LEFT(AW69&amp;"",2))="да",AW69=1),OR(LOWER(LEFT(CB69&amp;"",2))="да",CB69=1)),AND($R$8="OR_YES",OR(OR(LOWER(LEFT(AW69&amp;"",2))="да",AW69=1),OR(LOWER(LEFT(CB69&amp;"",2))="да",CB69=1)))),$R$14,$R$15))))))))))</f>
        <v/>
      </c>
      <c r="S69" s="70" t="str">
        <f>IF($A69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69="#FIELD",AX69="",AND(OR($S$8="CHANGE_PCT_GE",$S$8="CHANGE_ABS_GE",$S$8="COUNT_FLAG_RULE",$S$8="AND_YES",$S$8="OR_YES"),OR(CC69="#FIELD",CC69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69)))),IF($S$18="LOW_MU",MAX(Настройки!$B$14,$S$16),IF($S$18="NEUTRAL",Настройки!$B$15,IF($S$18="IGNORE","IGNORE",IF(OR(AX69="#FIELD",CC69="#FIELD"),"Поле не найдено","Недостаточно данных")))),IF($S$8="SIGMOID_INC",MAX(Настройки!$B$14,$S$16+($S$17-$S$16)/(1+EXP(-$S$12*(IF(ISNUMBER(AX69),AX69,0)-$S$11)))),IF($S$8="SIGMOID_DEC",MAX(Настройки!$B$14,$S$16+($S$17-$S$16)/(1+EXP($S$12*(IF(ISNUMBER(AX69),AX69,0)-$S$11)))),IF($S$8="TOP_PERCENT",IF((COUNTIF(INDEX(Данные!$A$7:$CV$106,0,MATCH($S$9,Данные!$A$6:$CV$6,0)),"&gt;"&amp;IF(ISNUMBER(AX69),AX69,0))+COUNTIFS(INDEX(Данные!$A$7:$CV$106,0,MATCH($S$9,Данные!$A$6:$CV$6,0)),IF(ISNUMBER(AX69),AX69,0),Данные!$A$7:$A$106,"&lt;"&amp;$A69)+1)/COUNT(INDEX(Данные!$A$7:$CV$106,0,MATCH($S$9,Данные!$A$6:$CV$6,0)))&lt;=$S$11,$S$14,$S$15),IF($S$8="MANUAL_MU",MAX(Настройки!$B$14,MIN(1,IF(ISNUMBER(AX69),AX69,0))),IF($S$8="COUNT_FLAG_RULE",IF(IF(ISNUMBER(AX69),AX69,0)&lt;=$S$11,$S$14,IF(IF(ISNUMBER(AX69),AX69,0)&gt;=$S$12,$S$15,IF(OR(LOWER(LEFT(CC69&amp;"",2))="да",CC69=1),$S$13,$S$15))),IF(OR(AND($S$8="YES_NO",OR(LOWER(LEFT(AX69&amp;"",2))="да",AX69=1)),AND($S$8="THRESHOLD_GE",IF(ISNUMBER(AX69),AX69,0)&gt;=$S$11),AND($S$8="THRESHOLD_GT",IF(ISNUMBER(AX69),AX69,0)&gt;$S$11),AND($S$8="THRESHOLD_LE",IF(ISNUMBER(AX69),AX69,0)&lt;=$S$11),AND($S$8="THRESHOLD_LT",IF(ISNUMBER(AX69),AX69,0)&lt;$S$11),AND($S$8="CHANGE_PCT_GE",IF(IF(ISNUMBER(CC69),CC69,0)=0,IF(ISNUMBER(AX69),AX69,0)&gt;0,(IF(ISNUMBER(AX69),AX69,0)-IF(ISNUMBER(CC69),CC69,0))/ABS(IF(ISNUMBER(CC69),CC69,0))&gt;=$S$11)),AND($S$8="CHANGE_ABS_GE",ABS(IF(ISNUMBER(AX69),AX69,0)-IF(ISNUMBER(CC69),CC69,0))&gt;=$S$11),AND($S$8="COUNT_LT",IF(ISNUMBER(AX69),AX69,0)&lt;$S$11),AND($S$8="COUNT_LE",IF(ISNUMBER(AX69),AX69,0)&lt;=$S$11),AND($S$8="AND_YES",OR(LOWER(LEFT(AX69&amp;"",2))="да",AX69=1),OR(LOWER(LEFT(CC69&amp;"",2))="да",CC69=1)),AND($S$8="OR_YES",OR(OR(LOWER(LEFT(AX69&amp;"",2))="да",AX69=1),OR(LOWER(LEFT(CC69&amp;"",2))="да",CC69=1)))),$S$14,$S$15))))))))))</f>
        <v/>
      </c>
      <c r="T69" s="70" t="str">
        <f>IF($A69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69="#FIELD",AY69="",AND(OR($T$8="CHANGE_PCT_GE",$T$8="CHANGE_ABS_GE",$T$8="COUNT_FLAG_RULE",$T$8="AND_YES",$T$8="OR_YES"),OR(CD69="#FIELD",CD69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69)))),IF($T$18="LOW_MU",MAX(Настройки!$B$14,$T$16),IF($T$18="NEUTRAL",Настройки!$B$15,IF($T$18="IGNORE","IGNORE",IF(OR(AY69="#FIELD",CD69="#FIELD"),"Поле не найдено","Недостаточно данных")))),IF($T$8="SIGMOID_INC",MAX(Настройки!$B$14,$T$16+($T$17-$T$16)/(1+EXP(-$T$12*(IF(ISNUMBER(AY69),AY69,0)-$T$11)))),IF($T$8="SIGMOID_DEC",MAX(Настройки!$B$14,$T$16+($T$17-$T$16)/(1+EXP($T$12*(IF(ISNUMBER(AY69),AY69,0)-$T$11)))),IF($T$8="TOP_PERCENT",IF((COUNTIF(INDEX(Данные!$A$7:$CV$106,0,MATCH($T$9,Данные!$A$6:$CV$6,0)),"&gt;"&amp;IF(ISNUMBER(AY69),AY69,0))+COUNTIFS(INDEX(Данные!$A$7:$CV$106,0,MATCH($T$9,Данные!$A$6:$CV$6,0)),IF(ISNUMBER(AY69),AY69,0),Данные!$A$7:$A$106,"&lt;"&amp;$A69)+1)/COUNT(INDEX(Данные!$A$7:$CV$106,0,MATCH($T$9,Данные!$A$6:$CV$6,0)))&lt;=$T$11,$T$14,$T$15),IF($T$8="MANUAL_MU",MAX(Настройки!$B$14,MIN(1,IF(ISNUMBER(AY69),AY69,0))),IF($T$8="COUNT_FLAG_RULE",IF(IF(ISNUMBER(AY69),AY69,0)&lt;=$T$11,$T$14,IF(IF(ISNUMBER(AY69),AY69,0)&gt;=$T$12,$T$15,IF(OR(LOWER(LEFT(CD69&amp;"",2))="да",CD69=1),$T$13,$T$15))),IF(OR(AND($T$8="YES_NO",OR(LOWER(LEFT(AY69&amp;"",2))="да",AY69=1)),AND($T$8="THRESHOLD_GE",IF(ISNUMBER(AY69),AY69,0)&gt;=$T$11),AND($T$8="THRESHOLD_GT",IF(ISNUMBER(AY69),AY69,0)&gt;$T$11),AND($T$8="THRESHOLD_LE",IF(ISNUMBER(AY69),AY69,0)&lt;=$T$11),AND($T$8="THRESHOLD_LT",IF(ISNUMBER(AY69),AY69,0)&lt;$T$11),AND($T$8="CHANGE_PCT_GE",IF(IF(ISNUMBER(CD69),CD69,0)=0,IF(ISNUMBER(AY69),AY69,0)&gt;0,(IF(ISNUMBER(AY69),AY69,0)-IF(ISNUMBER(CD69),CD69,0))/ABS(IF(ISNUMBER(CD69),CD69,0))&gt;=$T$11)),AND($T$8="CHANGE_ABS_GE",ABS(IF(ISNUMBER(AY69),AY69,0)-IF(ISNUMBER(CD69),CD69,0))&gt;=$T$11),AND($T$8="COUNT_LT",IF(ISNUMBER(AY69),AY69,0)&lt;$T$11),AND($T$8="COUNT_LE",IF(ISNUMBER(AY69),AY69,0)&lt;=$T$11),AND($T$8="AND_YES",OR(LOWER(LEFT(AY69&amp;"",2))="да",AY69=1),OR(LOWER(LEFT(CD69&amp;"",2))="да",CD69=1)),AND($T$8="OR_YES",OR(OR(LOWER(LEFT(AY69&amp;"",2))="да",AY69=1),OR(LOWER(LEFT(CD69&amp;"",2))="да",CD69=1)))),$T$14,$T$15))))))))))</f>
        <v/>
      </c>
      <c r="U69" s="70" t="str">
        <f>IF($A69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69="#FIELD",AZ69="",AND(OR($U$8="CHANGE_PCT_GE",$U$8="CHANGE_ABS_GE",$U$8="COUNT_FLAG_RULE",$U$8="AND_YES",$U$8="OR_YES"),OR(CE69="#FIELD",CE69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69)))),IF($U$18="LOW_MU",MAX(Настройки!$B$14,$U$16),IF($U$18="NEUTRAL",Настройки!$B$15,IF($U$18="IGNORE","IGNORE",IF(OR(AZ69="#FIELD",CE69="#FIELD"),"Поле не найдено","Недостаточно данных")))),IF($U$8="SIGMOID_INC",MAX(Настройки!$B$14,$U$16+($U$17-$U$16)/(1+EXP(-$U$12*(IF(ISNUMBER(AZ69),AZ69,0)-$U$11)))),IF($U$8="SIGMOID_DEC",MAX(Настройки!$B$14,$U$16+($U$17-$U$16)/(1+EXP($U$12*(IF(ISNUMBER(AZ69),AZ69,0)-$U$11)))),IF($U$8="TOP_PERCENT",IF((COUNTIF(INDEX(Данные!$A$7:$CV$106,0,MATCH($U$9,Данные!$A$6:$CV$6,0)),"&gt;"&amp;IF(ISNUMBER(AZ69),AZ69,0))+COUNTIFS(INDEX(Данные!$A$7:$CV$106,0,MATCH($U$9,Данные!$A$6:$CV$6,0)),IF(ISNUMBER(AZ69),AZ69,0),Данные!$A$7:$A$106,"&lt;"&amp;$A69)+1)/COUNT(INDEX(Данные!$A$7:$CV$106,0,MATCH($U$9,Данные!$A$6:$CV$6,0)))&lt;=$U$11,$U$14,$U$15),IF($U$8="MANUAL_MU",MAX(Настройки!$B$14,MIN(1,IF(ISNUMBER(AZ69),AZ69,0))),IF($U$8="COUNT_FLAG_RULE",IF(IF(ISNUMBER(AZ69),AZ69,0)&lt;=$U$11,$U$14,IF(IF(ISNUMBER(AZ69),AZ69,0)&gt;=$U$12,$U$15,IF(OR(LOWER(LEFT(CE69&amp;"",2))="да",CE69=1),$U$13,$U$15))),IF(OR(AND($U$8="YES_NO",OR(LOWER(LEFT(AZ69&amp;"",2))="да",AZ69=1)),AND($U$8="THRESHOLD_GE",IF(ISNUMBER(AZ69),AZ69,0)&gt;=$U$11),AND($U$8="THRESHOLD_GT",IF(ISNUMBER(AZ69),AZ69,0)&gt;$U$11),AND($U$8="THRESHOLD_LE",IF(ISNUMBER(AZ69),AZ69,0)&lt;=$U$11),AND($U$8="THRESHOLD_LT",IF(ISNUMBER(AZ69),AZ69,0)&lt;$U$11),AND($U$8="CHANGE_PCT_GE",IF(IF(ISNUMBER(CE69),CE69,0)=0,IF(ISNUMBER(AZ69),AZ69,0)&gt;0,(IF(ISNUMBER(AZ69),AZ69,0)-IF(ISNUMBER(CE69),CE69,0))/ABS(IF(ISNUMBER(CE69),CE69,0))&gt;=$U$11)),AND($U$8="CHANGE_ABS_GE",ABS(IF(ISNUMBER(AZ69),AZ69,0)-IF(ISNUMBER(CE69),CE69,0))&gt;=$U$11),AND($U$8="COUNT_LT",IF(ISNUMBER(AZ69),AZ69,0)&lt;$U$11),AND($U$8="COUNT_LE",IF(ISNUMBER(AZ69),AZ69,0)&lt;=$U$11),AND($U$8="AND_YES",OR(LOWER(LEFT(AZ69&amp;"",2))="да",AZ69=1),OR(LOWER(LEFT(CE69&amp;"",2))="да",CE69=1)),AND($U$8="OR_YES",OR(OR(LOWER(LEFT(AZ69&amp;"",2))="да",AZ69=1),OR(LOWER(LEFT(CE69&amp;"",2))="да",CE69=1)))),$U$14,$U$15))))))))))</f>
        <v/>
      </c>
      <c r="V69" s="70" t="str">
        <f>IF($A69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69="#FIELD",BA69="",AND(OR($V$8="CHANGE_PCT_GE",$V$8="CHANGE_ABS_GE",$V$8="COUNT_FLAG_RULE",$V$8="AND_YES",$V$8="OR_YES"),OR(CF69="#FIELD",CF69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69)))),IF($V$18="LOW_MU",MAX(Настройки!$B$14,$V$16),IF($V$18="NEUTRAL",Настройки!$B$15,IF($V$18="IGNORE","IGNORE",IF(OR(BA69="#FIELD",CF69="#FIELD"),"Поле не найдено","Недостаточно данных")))),IF($V$8="SIGMOID_INC",MAX(Настройки!$B$14,$V$16+($V$17-$V$16)/(1+EXP(-$V$12*(IF(ISNUMBER(BA69),BA69,0)-$V$11)))),IF($V$8="SIGMOID_DEC",MAX(Настройки!$B$14,$V$16+($V$17-$V$16)/(1+EXP($V$12*(IF(ISNUMBER(BA69),BA69,0)-$V$11)))),IF($V$8="TOP_PERCENT",IF((COUNTIF(INDEX(Данные!$A$7:$CV$106,0,MATCH($V$9,Данные!$A$6:$CV$6,0)),"&gt;"&amp;IF(ISNUMBER(BA69),BA69,0))+COUNTIFS(INDEX(Данные!$A$7:$CV$106,0,MATCH($V$9,Данные!$A$6:$CV$6,0)),IF(ISNUMBER(BA69),BA69,0),Данные!$A$7:$A$106,"&lt;"&amp;$A69)+1)/COUNT(INDEX(Данные!$A$7:$CV$106,0,MATCH($V$9,Данные!$A$6:$CV$6,0)))&lt;=$V$11,$V$14,$V$15),IF($V$8="MANUAL_MU",MAX(Настройки!$B$14,MIN(1,IF(ISNUMBER(BA69),BA69,0))),IF($V$8="COUNT_FLAG_RULE",IF(IF(ISNUMBER(BA69),BA69,0)&lt;=$V$11,$V$14,IF(IF(ISNUMBER(BA69),BA69,0)&gt;=$V$12,$V$15,IF(OR(LOWER(LEFT(CF69&amp;"",2))="да",CF69=1),$V$13,$V$15))),IF(OR(AND($V$8="YES_NO",OR(LOWER(LEFT(BA69&amp;"",2))="да",BA69=1)),AND($V$8="THRESHOLD_GE",IF(ISNUMBER(BA69),BA69,0)&gt;=$V$11),AND($V$8="THRESHOLD_GT",IF(ISNUMBER(BA69),BA69,0)&gt;$V$11),AND($V$8="THRESHOLD_LE",IF(ISNUMBER(BA69),BA69,0)&lt;=$V$11),AND($V$8="THRESHOLD_LT",IF(ISNUMBER(BA69),BA69,0)&lt;$V$11),AND($V$8="CHANGE_PCT_GE",IF(IF(ISNUMBER(CF69),CF69,0)=0,IF(ISNUMBER(BA69),BA69,0)&gt;0,(IF(ISNUMBER(BA69),BA69,0)-IF(ISNUMBER(CF69),CF69,0))/ABS(IF(ISNUMBER(CF69),CF69,0))&gt;=$V$11)),AND($V$8="CHANGE_ABS_GE",ABS(IF(ISNUMBER(BA69),BA69,0)-IF(ISNUMBER(CF69),CF69,0))&gt;=$V$11),AND($V$8="COUNT_LT",IF(ISNUMBER(BA69),BA69,0)&lt;$V$11),AND($V$8="COUNT_LE",IF(ISNUMBER(BA69),BA69,0)&lt;=$V$11),AND($V$8="AND_YES",OR(LOWER(LEFT(BA69&amp;"",2))="да",BA69=1),OR(LOWER(LEFT(CF69&amp;"",2))="да",CF69=1)),AND($V$8="OR_YES",OR(OR(LOWER(LEFT(BA69&amp;"",2))="да",BA69=1),OR(LOWER(LEFT(CF69&amp;"",2))="да",CF69=1)))),$V$14,$V$15))))))))))</f>
        <v/>
      </c>
      <c r="W69" s="70" t="str">
        <f>IF($A69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69="#FIELD",BB69="",AND(OR($W$8="CHANGE_PCT_GE",$W$8="CHANGE_ABS_GE",$W$8="COUNT_FLAG_RULE",$W$8="AND_YES",$W$8="OR_YES"),OR(CG69="#FIELD",CG69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69)))),IF($W$18="LOW_MU",MAX(Настройки!$B$14,$W$16),IF($W$18="NEUTRAL",Настройки!$B$15,IF($W$18="IGNORE","IGNORE",IF(OR(BB69="#FIELD",CG69="#FIELD"),"Поле не найдено","Недостаточно данных")))),IF($W$8="SIGMOID_INC",MAX(Настройки!$B$14,$W$16+($W$17-$W$16)/(1+EXP(-$W$12*(IF(ISNUMBER(BB69),BB69,0)-$W$11)))),IF($W$8="SIGMOID_DEC",MAX(Настройки!$B$14,$W$16+($W$17-$W$16)/(1+EXP($W$12*(IF(ISNUMBER(BB69),BB69,0)-$W$11)))),IF($W$8="TOP_PERCENT",IF((COUNTIF(INDEX(Данные!$A$7:$CV$106,0,MATCH($W$9,Данные!$A$6:$CV$6,0)),"&gt;"&amp;IF(ISNUMBER(BB69),BB69,0))+COUNTIFS(INDEX(Данные!$A$7:$CV$106,0,MATCH($W$9,Данные!$A$6:$CV$6,0)),IF(ISNUMBER(BB69),BB69,0),Данные!$A$7:$A$106,"&lt;"&amp;$A69)+1)/COUNT(INDEX(Данные!$A$7:$CV$106,0,MATCH($W$9,Данные!$A$6:$CV$6,0)))&lt;=$W$11,$W$14,$W$15),IF($W$8="MANUAL_MU",MAX(Настройки!$B$14,MIN(1,IF(ISNUMBER(BB69),BB69,0))),IF($W$8="COUNT_FLAG_RULE",IF(IF(ISNUMBER(BB69),BB69,0)&lt;=$W$11,$W$14,IF(IF(ISNUMBER(BB69),BB69,0)&gt;=$W$12,$W$15,IF(OR(LOWER(LEFT(CG69&amp;"",2))="да",CG69=1),$W$13,$W$15))),IF(OR(AND($W$8="YES_NO",OR(LOWER(LEFT(BB69&amp;"",2))="да",BB69=1)),AND($W$8="THRESHOLD_GE",IF(ISNUMBER(BB69),BB69,0)&gt;=$W$11),AND($W$8="THRESHOLD_GT",IF(ISNUMBER(BB69),BB69,0)&gt;$W$11),AND($W$8="THRESHOLD_LE",IF(ISNUMBER(BB69),BB69,0)&lt;=$W$11),AND($W$8="THRESHOLD_LT",IF(ISNUMBER(BB69),BB69,0)&lt;$W$11),AND($W$8="CHANGE_PCT_GE",IF(IF(ISNUMBER(CG69),CG69,0)=0,IF(ISNUMBER(BB69),BB69,0)&gt;0,(IF(ISNUMBER(BB69),BB69,0)-IF(ISNUMBER(CG69),CG69,0))/ABS(IF(ISNUMBER(CG69),CG69,0))&gt;=$W$11)),AND($W$8="CHANGE_ABS_GE",ABS(IF(ISNUMBER(BB69),BB69,0)-IF(ISNUMBER(CG69),CG69,0))&gt;=$W$11),AND($W$8="COUNT_LT",IF(ISNUMBER(BB69),BB69,0)&lt;$W$11),AND($W$8="COUNT_LE",IF(ISNUMBER(BB69),BB69,0)&lt;=$W$11),AND($W$8="AND_YES",OR(LOWER(LEFT(BB69&amp;"",2))="да",BB69=1),OR(LOWER(LEFT(CG69&amp;"",2))="да",CG69=1)),AND($W$8="OR_YES",OR(OR(LOWER(LEFT(BB69&amp;"",2))="да",BB69=1),OR(LOWER(LEFT(CG69&amp;"",2))="да",CG69=1)))),$W$14,$W$15))))))))))</f>
        <v/>
      </c>
      <c r="X69" s="70" t="str">
        <f>IF($A69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69="#FIELD",BC69="",AND(OR($X$8="CHANGE_PCT_GE",$X$8="CHANGE_ABS_GE",$X$8="COUNT_FLAG_RULE",$X$8="AND_YES",$X$8="OR_YES"),OR(CH69="#FIELD",CH69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69)))),IF($X$18="LOW_MU",MAX(Настройки!$B$14,$X$16),IF($X$18="NEUTRAL",Настройки!$B$15,IF($X$18="IGNORE","IGNORE",IF(OR(BC69="#FIELD",CH69="#FIELD"),"Поле не найдено","Недостаточно данных")))),IF($X$8="SIGMOID_INC",MAX(Настройки!$B$14,$X$16+($X$17-$X$16)/(1+EXP(-$X$12*(IF(ISNUMBER(BC69),BC69,0)-$X$11)))),IF($X$8="SIGMOID_DEC",MAX(Настройки!$B$14,$X$16+($X$17-$X$16)/(1+EXP($X$12*(IF(ISNUMBER(BC69),BC69,0)-$X$11)))),IF($X$8="TOP_PERCENT",IF((COUNTIF(INDEX(Данные!$A$7:$CV$106,0,MATCH($X$9,Данные!$A$6:$CV$6,0)),"&gt;"&amp;IF(ISNUMBER(BC69),BC69,0))+COUNTIFS(INDEX(Данные!$A$7:$CV$106,0,MATCH($X$9,Данные!$A$6:$CV$6,0)),IF(ISNUMBER(BC69),BC69,0),Данные!$A$7:$A$106,"&lt;"&amp;$A69)+1)/COUNT(INDEX(Данные!$A$7:$CV$106,0,MATCH($X$9,Данные!$A$6:$CV$6,0)))&lt;=$X$11,$X$14,$X$15),IF($X$8="MANUAL_MU",MAX(Настройки!$B$14,MIN(1,IF(ISNUMBER(BC69),BC69,0))),IF($X$8="COUNT_FLAG_RULE",IF(IF(ISNUMBER(BC69),BC69,0)&lt;=$X$11,$X$14,IF(IF(ISNUMBER(BC69),BC69,0)&gt;=$X$12,$X$15,IF(OR(LOWER(LEFT(CH69&amp;"",2))="да",CH69=1),$X$13,$X$15))),IF(OR(AND($X$8="YES_NO",OR(LOWER(LEFT(BC69&amp;"",2))="да",BC69=1)),AND($X$8="THRESHOLD_GE",IF(ISNUMBER(BC69),BC69,0)&gt;=$X$11),AND($X$8="THRESHOLD_GT",IF(ISNUMBER(BC69),BC69,0)&gt;$X$11),AND($X$8="THRESHOLD_LE",IF(ISNUMBER(BC69),BC69,0)&lt;=$X$11),AND($X$8="THRESHOLD_LT",IF(ISNUMBER(BC69),BC69,0)&lt;$X$11),AND($X$8="CHANGE_PCT_GE",IF(IF(ISNUMBER(CH69),CH69,0)=0,IF(ISNUMBER(BC69),BC69,0)&gt;0,(IF(ISNUMBER(BC69),BC69,0)-IF(ISNUMBER(CH69),CH69,0))/ABS(IF(ISNUMBER(CH69),CH69,0))&gt;=$X$11)),AND($X$8="CHANGE_ABS_GE",ABS(IF(ISNUMBER(BC69),BC69,0)-IF(ISNUMBER(CH69),CH69,0))&gt;=$X$11),AND($X$8="COUNT_LT",IF(ISNUMBER(BC69),BC69,0)&lt;$X$11),AND($X$8="COUNT_LE",IF(ISNUMBER(BC69),BC69,0)&lt;=$X$11),AND($X$8="AND_YES",OR(LOWER(LEFT(BC69&amp;"",2))="да",BC69=1),OR(LOWER(LEFT(CH69&amp;"",2))="да",CH69=1)),AND($X$8="OR_YES",OR(OR(LOWER(LEFT(BC69&amp;"",2))="да",BC69=1),OR(LOWER(LEFT(CH69&amp;"",2))="да",CH69=1)))),$X$14,$X$15))))))))))</f>
        <v/>
      </c>
      <c r="Y69" s="70" t="str">
        <f>IF($A69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69="#FIELD",BD69="",AND(OR($Y$8="CHANGE_PCT_GE",$Y$8="CHANGE_ABS_GE",$Y$8="COUNT_FLAG_RULE",$Y$8="AND_YES",$Y$8="OR_YES"),OR(CI69="#FIELD",CI69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69)))),IF($Y$18="LOW_MU",MAX(Настройки!$B$14,$Y$16),IF($Y$18="NEUTRAL",Настройки!$B$15,IF($Y$18="IGNORE","IGNORE",IF(OR(BD69="#FIELD",CI69="#FIELD"),"Поле не найдено","Недостаточно данных")))),IF($Y$8="SIGMOID_INC",MAX(Настройки!$B$14,$Y$16+($Y$17-$Y$16)/(1+EXP(-$Y$12*(IF(ISNUMBER(BD69),BD69,0)-$Y$11)))),IF($Y$8="SIGMOID_DEC",MAX(Настройки!$B$14,$Y$16+($Y$17-$Y$16)/(1+EXP($Y$12*(IF(ISNUMBER(BD69),BD69,0)-$Y$11)))),IF($Y$8="TOP_PERCENT",IF((COUNTIF(INDEX(Данные!$A$7:$CV$106,0,MATCH($Y$9,Данные!$A$6:$CV$6,0)),"&gt;"&amp;IF(ISNUMBER(BD69),BD69,0))+COUNTIFS(INDEX(Данные!$A$7:$CV$106,0,MATCH($Y$9,Данные!$A$6:$CV$6,0)),IF(ISNUMBER(BD69),BD69,0),Данные!$A$7:$A$106,"&lt;"&amp;$A69)+1)/COUNT(INDEX(Данные!$A$7:$CV$106,0,MATCH($Y$9,Данные!$A$6:$CV$6,0)))&lt;=$Y$11,$Y$14,$Y$15),IF($Y$8="MANUAL_MU",MAX(Настройки!$B$14,MIN(1,IF(ISNUMBER(BD69),BD69,0))),IF($Y$8="COUNT_FLAG_RULE",IF(IF(ISNUMBER(BD69),BD69,0)&lt;=$Y$11,$Y$14,IF(IF(ISNUMBER(BD69),BD69,0)&gt;=$Y$12,$Y$15,IF(OR(LOWER(LEFT(CI69&amp;"",2))="да",CI69=1),$Y$13,$Y$15))),IF(OR(AND($Y$8="YES_NO",OR(LOWER(LEFT(BD69&amp;"",2))="да",BD69=1)),AND($Y$8="THRESHOLD_GE",IF(ISNUMBER(BD69),BD69,0)&gt;=$Y$11),AND($Y$8="THRESHOLD_GT",IF(ISNUMBER(BD69),BD69,0)&gt;$Y$11),AND($Y$8="THRESHOLD_LE",IF(ISNUMBER(BD69),BD69,0)&lt;=$Y$11),AND($Y$8="THRESHOLD_LT",IF(ISNUMBER(BD69),BD69,0)&lt;$Y$11),AND($Y$8="CHANGE_PCT_GE",IF(IF(ISNUMBER(CI69),CI69,0)=0,IF(ISNUMBER(BD69),BD69,0)&gt;0,(IF(ISNUMBER(BD69),BD69,0)-IF(ISNUMBER(CI69),CI69,0))/ABS(IF(ISNUMBER(CI69),CI69,0))&gt;=$Y$11)),AND($Y$8="CHANGE_ABS_GE",ABS(IF(ISNUMBER(BD69),BD69,0)-IF(ISNUMBER(CI69),CI69,0))&gt;=$Y$11),AND($Y$8="COUNT_LT",IF(ISNUMBER(BD69),BD69,0)&lt;$Y$11),AND($Y$8="COUNT_LE",IF(ISNUMBER(BD69),BD69,0)&lt;=$Y$11),AND($Y$8="AND_YES",OR(LOWER(LEFT(BD69&amp;"",2))="да",BD69=1),OR(LOWER(LEFT(CI69&amp;"",2))="да",CI69=1)),AND($Y$8="OR_YES",OR(OR(LOWER(LEFT(BD69&amp;"",2))="да",BD69=1),OR(LOWER(LEFT(CI69&amp;"",2))="да",CI69=1)))),$Y$14,$Y$15))))))))))</f>
        <v/>
      </c>
      <c r="Z69" s="70" t="str">
        <f>IF($A69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69="#FIELD",BE69="",AND(OR($Z$8="CHANGE_PCT_GE",$Z$8="CHANGE_ABS_GE",$Z$8="COUNT_FLAG_RULE",$Z$8="AND_YES",$Z$8="OR_YES"),OR(CJ69="#FIELD",CJ69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69)))),IF($Z$18="LOW_MU",MAX(Настройки!$B$14,$Z$16),IF($Z$18="NEUTRAL",Настройки!$B$15,IF($Z$18="IGNORE","IGNORE",IF(OR(BE69="#FIELD",CJ69="#FIELD"),"Поле не найдено","Недостаточно данных")))),IF($Z$8="SIGMOID_INC",MAX(Настройки!$B$14,$Z$16+($Z$17-$Z$16)/(1+EXP(-$Z$12*(IF(ISNUMBER(BE69),BE69,0)-$Z$11)))),IF($Z$8="SIGMOID_DEC",MAX(Настройки!$B$14,$Z$16+($Z$17-$Z$16)/(1+EXP($Z$12*(IF(ISNUMBER(BE69),BE69,0)-$Z$11)))),IF($Z$8="TOP_PERCENT",IF((COUNTIF(INDEX(Данные!$A$7:$CV$106,0,MATCH($Z$9,Данные!$A$6:$CV$6,0)),"&gt;"&amp;IF(ISNUMBER(BE69),BE69,0))+COUNTIFS(INDEX(Данные!$A$7:$CV$106,0,MATCH($Z$9,Данные!$A$6:$CV$6,0)),IF(ISNUMBER(BE69),BE69,0),Данные!$A$7:$A$106,"&lt;"&amp;$A69)+1)/COUNT(INDEX(Данные!$A$7:$CV$106,0,MATCH($Z$9,Данные!$A$6:$CV$6,0)))&lt;=$Z$11,$Z$14,$Z$15),IF($Z$8="MANUAL_MU",MAX(Настройки!$B$14,MIN(1,IF(ISNUMBER(BE69),BE69,0))),IF($Z$8="COUNT_FLAG_RULE",IF(IF(ISNUMBER(BE69),BE69,0)&lt;=$Z$11,$Z$14,IF(IF(ISNUMBER(BE69),BE69,0)&gt;=$Z$12,$Z$15,IF(OR(LOWER(LEFT(CJ69&amp;"",2))="да",CJ69=1),$Z$13,$Z$15))),IF(OR(AND($Z$8="YES_NO",OR(LOWER(LEFT(BE69&amp;"",2))="да",BE69=1)),AND($Z$8="THRESHOLD_GE",IF(ISNUMBER(BE69),BE69,0)&gt;=$Z$11),AND($Z$8="THRESHOLD_GT",IF(ISNUMBER(BE69),BE69,0)&gt;$Z$11),AND($Z$8="THRESHOLD_LE",IF(ISNUMBER(BE69),BE69,0)&lt;=$Z$11),AND($Z$8="THRESHOLD_LT",IF(ISNUMBER(BE69),BE69,0)&lt;$Z$11),AND($Z$8="CHANGE_PCT_GE",IF(IF(ISNUMBER(CJ69),CJ69,0)=0,IF(ISNUMBER(BE69),BE69,0)&gt;0,(IF(ISNUMBER(BE69),BE69,0)-IF(ISNUMBER(CJ69),CJ69,0))/ABS(IF(ISNUMBER(CJ69),CJ69,0))&gt;=$Z$11)),AND($Z$8="CHANGE_ABS_GE",ABS(IF(ISNUMBER(BE69),BE69,0)-IF(ISNUMBER(CJ69),CJ69,0))&gt;=$Z$11),AND($Z$8="COUNT_LT",IF(ISNUMBER(BE69),BE69,0)&lt;$Z$11),AND($Z$8="COUNT_LE",IF(ISNUMBER(BE69),BE69,0)&lt;=$Z$11),AND($Z$8="AND_YES",OR(LOWER(LEFT(BE69&amp;"",2))="да",BE69=1),OR(LOWER(LEFT(CJ69&amp;"",2))="да",CJ69=1)),AND($Z$8="OR_YES",OR(OR(LOWER(LEFT(BE69&amp;"",2))="да",BE69=1),OR(LOWER(LEFT(CJ69&amp;"",2))="да",CJ69=1)))),$Z$14,$Z$15))))))))))</f>
        <v/>
      </c>
      <c r="AA69" s="70" t="str">
        <f>IF($A69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69="#FIELD",BF69="",AND(OR($AA$8="CHANGE_PCT_GE",$AA$8="CHANGE_ABS_GE",$AA$8="COUNT_FLAG_RULE",$AA$8="AND_YES",$AA$8="OR_YES"),OR(CK69="#FIELD",CK69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69)))),IF($AA$18="LOW_MU",MAX(Настройки!$B$14,$AA$16),IF($AA$18="NEUTRAL",Настройки!$B$15,IF($AA$18="IGNORE","IGNORE",IF(OR(BF69="#FIELD",CK69="#FIELD"),"Поле не найдено","Недостаточно данных")))),IF($AA$8="SIGMOID_INC",MAX(Настройки!$B$14,$AA$16+($AA$17-$AA$16)/(1+EXP(-$AA$12*(IF(ISNUMBER(BF69),BF69,0)-$AA$11)))),IF($AA$8="SIGMOID_DEC",MAX(Настройки!$B$14,$AA$16+($AA$17-$AA$16)/(1+EXP($AA$12*(IF(ISNUMBER(BF69),BF69,0)-$AA$11)))),IF($AA$8="TOP_PERCENT",IF((COUNTIF(INDEX(Данные!$A$7:$CV$106,0,MATCH($AA$9,Данные!$A$6:$CV$6,0)),"&gt;"&amp;IF(ISNUMBER(BF69),BF69,0))+COUNTIFS(INDEX(Данные!$A$7:$CV$106,0,MATCH($AA$9,Данные!$A$6:$CV$6,0)),IF(ISNUMBER(BF69),BF69,0),Данные!$A$7:$A$106,"&lt;"&amp;$A69)+1)/COUNT(INDEX(Данные!$A$7:$CV$106,0,MATCH($AA$9,Данные!$A$6:$CV$6,0)))&lt;=$AA$11,$AA$14,$AA$15),IF($AA$8="MANUAL_MU",MAX(Настройки!$B$14,MIN(1,IF(ISNUMBER(BF69),BF69,0))),IF($AA$8="COUNT_FLAG_RULE",IF(IF(ISNUMBER(BF69),BF69,0)&lt;=$AA$11,$AA$14,IF(IF(ISNUMBER(BF69),BF69,0)&gt;=$AA$12,$AA$15,IF(OR(LOWER(LEFT(CK69&amp;"",2))="да",CK69=1),$AA$13,$AA$15))),IF(OR(AND($AA$8="YES_NO",OR(LOWER(LEFT(BF69&amp;"",2))="да",BF69=1)),AND($AA$8="THRESHOLD_GE",IF(ISNUMBER(BF69),BF69,0)&gt;=$AA$11),AND($AA$8="THRESHOLD_GT",IF(ISNUMBER(BF69),BF69,0)&gt;$AA$11),AND($AA$8="THRESHOLD_LE",IF(ISNUMBER(BF69),BF69,0)&lt;=$AA$11),AND($AA$8="THRESHOLD_LT",IF(ISNUMBER(BF69),BF69,0)&lt;$AA$11),AND($AA$8="CHANGE_PCT_GE",IF(IF(ISNUMBER(CK69),CK69,0)=0,IF(ISNUMBER(BF69),BF69,0)&gt;0,(IF(ISNUMBER(BF69),BF69,0)-IF(ISNUMBER(CK69),CK69,0))/ABS(IF(ISNUMBER(CK69),CK69,0))&gt;=$AA$11)),AND($AA$8="CHANGE_ABS_GE",ABS(IF(ISNUMBER(BF69),BF69,0)-IF(ISNUMBER(CK69),CK69,0))&gt;=$AA$11),AND($AA$8="COUNT_LT",IF(ISNUMBER(BF69),BF69,0)&lt;$AA$11),AND($AA$8="COUNT_LE",IF(ISNUMBER(BF69),BF69,0)&lt;=$AA$11),AND($AA$8="AND_YES",OR(LOWER(LEFT(BF69&amp;"",2))="да",BF69=1),OR(LOWER(LEFT(CK69&amp;"",2))="да",CK69=1)),AND($AA$8="OR_YES",OR(OR(LOWER(LEFT(BF69&amp;"",2))="да",BF69=1),OR(LOWER(LEFT(CK69&amp;"",2))="да",CK69=1)))),$AA$14,$AA$15))))))))))</f>
        <v/>
      </c>
      <c r="AB69" s="70" t="str">
        <f>IF($A69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69="#FIELD",BG69="",AND(OR($AB$8="CHANGE_PCT_GE",$AB$8="CHANGE_ABS_GE",$AB$8="COUNT_FLAG_RULE",$AB$8="AND_YES",$AB$8="OR_YES"),OR(CL69="#FIELD",CL69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69)))),IF($AB$18="LOW_MU",MAX(Настройки!$B$14,$AB$16),IF($AB$18="NEUTRAL",Настройки!$B$15,IF($AB$18="IGNORE","IGNORE",IF(OR(BG69="#FIELD",CL69="#FIELD"),"Поле не найдено","Недостаточно данных")))),IF($AB$8="SIGMOID_INC",MAX(Настройки!$B$14,$AB$16+($AB$17-$AB$16)/(1+EXP(-$AB$12*(IF(ISNUMBER(BG69),BG69,0)-$AB$11)))),IF($AB$8="SIGMOID_DEC",MAX(Настройки!$B$14,$AB$16+($AB$17-$AB$16)/(1+EXP($AB$12*(IF(ISNUMBER(BG69),BG69,0)-$AB$11)))),IF($AB$8="TOP_PERCENT",IF((COUNTIF(INDEX(Данные!$A$7:$CV$106,0,MATCH($AB$9,Данные!$A$6:$CV$6,0)),"&gt;"&amp;IF(ISNUMBER(BG69),BG69,0))+COUNTIFS(INDEX(Данные!$A$7:$CV$106,0,MATCH($AB$9,Данные!$A$6:$CV$6,0)),IF(ISNUMBER(BG69),BG69,0),Данные!$A$7:$A$106,"&lt;"&amp;$A69)+1)/COUNT(INDEX(Данные!$A$7:$CV$106,0,MATCH($AB$9,Данные!$A$6:$CV$6,0)))&lt;=$AB$11,$AB$14,$AB$15),IF($AB$8="MANUAL_MU",MAX(Настройки!$B$14,MIN(1,IF(ISNUMBER(BG69),BG69,0))),IF($AB$8="COUNT_FLAG_RULE",IF(IF(ISNUMBER(BG69),BG69,0)&lt;=$AB$11,$AB$14,IF(IF(ISNUMBER(BG69),BG69,0)&gt;=$AB$12,$AB$15,IF(OR(LOWER(LEFT(CL69&amp;"",2))="да",CL69=1),$AB$13,$AB$15))),IF(OR(AND($AB$8="YES_NO",OR(LOWER(LEFT(BG69&amp;"",2))="да",BG69=1)),AND($AB$8="THRESHOLD_GE",IF(ISNUMBER(BG69),BG69,0)&gt;=$AB$11),AND($AB$8="THRESHOLD_GT",IF(ISNUMBER(BG69),BG69,0)&gt;$AB$11),AND($AB$8="THRESHOLD_LE",IF(ISNUMBER(BG69),BG69,0)&lt;=$AB$11),AND($AB$8="THRESHOLD_LT",IF(ISNUMBER(BG69),BG69,0)&lt;$AB$11),AND($AB$8="CHANGE_PCT_GE",IF(IF(ISNUMBER(CL69),CL69,0)=0,IF(ISNUMBER(BG69),BG69,0)&gt;0,(IF(ISNUMBER(BG69),BG69,0)-IF(ISNUMBER(CL69),CL69,0))/ABS(IF(ISNUMBER(CL69),CL69,0))&gt;=$AB$11)),AND($AB$8="CHANGE_ABS_GE",ABS(IF(ISNUMBER(BG69),BG69,0)-IF(ISNUMBER(CL69),CL69,0))&gt;=$AB$11),AND($AB$8="COUNT_LT",IF(ISNUMBER(BG69),BG69,0)&lt;$AB$11),AND($AB$8="COUNT_LE",IF(ISNUMBER(BG69),BG69,0)&lt;=$AB$11),AND($AB$8="AND_YES",OR(LOWER(LEFT(BG69&amp;"",2))="да",BG69=1),OR(LOWER(LEFT(CL69&amp;"",2))="да",CL69=1)),AND($AB$8="OR_YES",OR(OR(LOWER(LEFT(BG69&amp;"",2))="да",BG69=1),OR(LOWER(LEFT(CL69&amp;"",2))="да",CL69=1)))),$AB$14,$AB$15))))))))))</f>
        <v/>
      </c>
      <c r="AC69" s="70" t="str">
        <f>IF($A69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69="#FIELD",BH69="",AND(OR($AC$8="CHANGE_PCT_GE",$AC$8="CHANGE_ABS_GE",$AC$8="COUNT_FLAG_RULE",$AC$8="AND_YES",$AC$8="OR_YES"),OR(CM69="#FIELD",CM69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69)))),IF($AC$18="LOW_MU",MAX(Настройки!$B$14,$AC$16),IF($AC$18="NEUTRAL",Настройки!$B$15,IF($AC$18="IGNORE","IGNORE",IF(OR(BH69="#FIELD",CM69="#FIELD"),"Поле не найдено","Недостаточно данных")))),IF($AC$8="SIGMOID_INC",MAX(Настройки!$B$14,$AC$16+($AC$17-$AC$16)/(1+EXP(-$AC$12*(IF(ISNUMBER(BH69),BH69,0)-$AC$11)))),IF($AC$8="SIGMOID_DEC",MAX(Настройки!$B$14,$AC$16+($AC$17-$AC$16)/(1+EXP($AC$12*(IF(ISNUMBER(BH69),BH69,0)-$AC$11)))),IF($AC$8="TOP_PERCENT",IF((COUNTIF(INDEX(Данные!$A$7:$CV$106,0,MATCH($AC$9,Данные!$A$6:$CV$6,0)),"&gt;"&amp;IF(ISNUMBER(BH69),BH69,0))+COUNTIFS(INDEX(Данные!$A$7:$CV$106,0,MATCH($AC$9,Данные!$A$6:$CV$6,0)),IF(ISNUMBER(BH69),BH69,0),Данные!$A$7:$A$106,"&lt;"&amp;$A69)+1)/COUNT(INDEX(Данные!$A$7:$CV$106,0,MATCH($AC$9,Данные!$A$6:$CV$6,0)))&lt;=$AC$11,$AC$14,$AC$15),IF($AC$8="MANUAL_MU",MAX(Настройки!$B$14,MIN(1,IF(ISNUMBER(BH69),BH69,0))),IF($AC$8="COUNT_FLAG_RULE",IF(IF(ISNUMBER(BH69),BH69,0)&lt;=$AC$11,$AC$14,IF(IF(ISNUMBER(BH69),BH69,0)&gt;=$AC$12,$AC$15,IF(OR(LOWER(LEFT(CM69&amp;"",2))="да",CM69=1),$AC$13,$AC$15))),IF(OR(AND($AC$8="YES_NO",OR(LOWER(LEFT(BH69&amp;"",2))="да",BH69=1)),AND($AC$8="THRESHOLD_GE",IF(ISNUMBER(BH69),BH69,0)&gt;=$AC$11),AND($AC$8="THRESHOLD_GT",IF(ISNUMBER(BH69),BH69,0)&gt;$AC$11),AND($AC$8="THRESHOLD_LE",IF(ISNUMBER(BH69),BH69,0)&lt;=$AC$11),AND($AC$8="THRESHOLD_LT",IF(ISNUMBER(BH69),BH69,0)&lt;$AC$11),AND($AC$8="CHANGE_PCT_GE",IF(IF(ISNUMBER(CM69),CM69,0)=0,IF(ISNUMBER(BH69),BH69,0)&gt;0,(IF(ISNUMBER(BH69),BH69,0)-IF(ISNUMBER(CM69),CM69,0))/ABS(IF(ISNUMBER(CM69),CM69,0))&gt;=$AC$11)),AND($AC$8="CHANGE_ABS_GE",ABS(IF(ISNUMBER(BH69),BH69,0)-IF(ISNUMBER(CM69),CM69,0))&gt;=$AC$11),AND($AC$8="COUNT_LT",IF(ISNUMBER(BH69),BH69,0)&lt;$AC$11),AND($AC$8="COUNT_LE",IF(ISNUMBER(BH69),BH69,0)&lt;=$AC$11),AND($AC$8="AND_YES",OR(LOWER(LEFT(BH69&amp;"",2))="да",BH69=1),OR(LOWER(LEFT(CM69&amp;"",2))="да",CM69=1)),AND($AC$8="OR_YES",OR(OR(LOWER(LEFT(BH69&amp;"",2))="да",BH69=1),OR(LOWER(LEFT(CM69&amp;"",2))="да",CM69=1)))),$AC$14,$AC$15))))))))))</f>
        <v/>
      </c>
      <c r="AD69" s="70" t="str">
        <f>IF($A69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69="#FIELD",BI69="",AND(OR($AD$8="CHANGE_PCT_GE",$AD$8="CHANGE_ABS_GE",$AD$8="COUNT_FLAG_RULE",$AD$8="AND_YES",$AD$8="OR_YES"),OR(CN69="#FIELD",CN69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69)))),IF($AD$18="LOW_MU",MAX(Настройки!$B$14,$AD$16),IF($AD$18="NEUTRAL",Настройки!$B$15,IF($AD$18="IGNORE","IGNORE",IF(OR(BI69="#FIELD",CN69="#FIELD"),"Поле не найдено","Недостаточно данных")))),IF($AD$8="SIGMOID_INC",MAX(Настройки!$B$14,$AD$16+($AD$17-$AD$16)/(1+EXP(-$AD$12*(IF(ISNUMBER(BI69),BI69,0)-$AD$11)))),IF($AD$8="SIGMOID_DEC",MAX(Настройки!$B$14,$AD$16+($AD$17-$AD$16)/(1+EXP($AD$12*(IF(ISNUMBER(BI69),BI69,0)-$AD$11)))),IF($AD$8="TOP_PERCENT",IF((COUNTIF(INDEX(Данные!$A$7:$CV$106,0,MATCH($AD$9,Данные!$A$6:$CV$6,0)),"&gt;"&amp;IF(ISNUMBER(BI69),BI69,0))+COUNTIFS(INDEX(Данные!$A$7:$CV$106,0,MATCH($AD$9,Данные!$A$6:$CV$6,0)),IF(ISNUMBER(BI69),BI69,0),Данные!$A$7:$A$106,"&lt;"&amp;$A69)+1)/COUNT(INDEX(Данные!$A$7:$CV$106,0,MATCH($AD$9,Данные!$A$6:$CV$6,0)))&lt;=$AD$11,$AD$14,$AD$15),IF($AD$8="MANUAL_MU",MAX(Настройки!$B$14,MIN(1,IF(ISNUMBER(BI69),BI69,0))),IF($AD$8="COUNT_FLAG_RULE",IF(IF(ISNUMBER(BI69),BI69,0)&lt;=$AD$11,$AD$14,IF(IF(ISNUMBER(BI69),BI69,0)&gt;=$AD$12,$AD$15,IF(OR(LOWER(LEFT(CN69&amp;"",2))="да",CN69=1),$AD$13,$AD$15))),IF(OR(AND($AD$8="YES_NO",OR(LOWER(LEFT(BI69&amp;"",2))="да",BI69=1)),AND($AD$8="THRESHOLD_GE",IF(ISNUMBER(BI69),BI69,0)&gt;=$AD$11),AND($AD$8="THRESHOLD_GT",IF(ISNUMBER(BI69),BI69,0)&gt;$AD$11),AND($AD$8="THRESHOLD_LE",IF(ISNUMBER(BI69),BI69,0)&lt;=$AD$11),AND($AD$8="THRESHOLD_LT",IF(ISNUMBER(BI69),BI69,0)&lt;$AD$11),AND($AD$8="CHANGE_PCT_GE",IF(IF(ISNUMBER(CN69),CN69,0)=0,IF(ISNUMBER(BI69),BI69,0)&gt;0,(IF(ISNUMBER(BI69),BI69,0)-IF(ISNUMBER(CN69),CN69,0))/ABS(IF(ISNUMBER(CN69),CN69,0))&gt;=$AD$11)),AND($AD$8="CHANGE_ABS_GE",ABS(IF(ISNUMBER(BI69),BI69,0)-IF(ISNUMBER(CN69),CN69,0))&gt;=$AD$11),AND($AD$8="COUNT_LT",IF(ISNUMBER(BI69),BI69,0)&lt;$AD$11),AND($AD$8="COUNT_LE",IF(ISNUMBER(BI69),BI69,0)&lt;=$AD$11),AND($AD$8="AND_YES",OR(LOWER(LEFT(BI69&amp;"",2))="да",BI69=1),OR(LOWER(LEFT(CN69&amp;"",2))="да",CN69=1)),AND($AD$8="OR_YES",OR(OR(LOWER(LEFT(BI69&amp;"",2))="да",BI69=1),OR(LOWER(LEFT(CN69&amp;"",2))="да",CN69=1)))),$AD$14,$AD$15))))))))))</f>
        <v/>
      </c>
      <c r="AE69" s="71" t="str">
        <f>IF($A69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69="#FIELD",BJ69="",AND(OR($AE$8="CHANGE_PCT_GE",$AE$8="CHANGE_ABS_GE",$AE$8="COUNT_FLAG_RULE",$AE$8="AND_YES",$AE$8="OR_YES"),OR(CO69="#FIELD",CO69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69)))),IF($AE$18="LOW_MU",MAX(Настройки!$B$14,$AE$16),IF($AE$18="NEUTRAL",Настройки!$B$15,IF($AE$18="IGNORE","IGNORE",IF(OR(BJ69="#FIELD",CO69="#FIELD"),"Поле не найдено","Недостаточно данных")))),IF($AE$8="SIGMOID_INC",MAX(Настройки!$B$14,$AE$16+($AE$17-$AE$16)/(1+EXP(-$AE$12*(IF(ISNUMBER(BJ69),BJ69,0)-$AE$11)))),IF($AE$8="SIGMOID_DEC",MAX(Настройки!$B$14,$AE$16+($AE$17-$AE$16)/(1+EXP($AE$12*(IF(ISNUMBER(BJ69),BJ69,0)-$AE$11)))),IF($AE$8="TOP_PERCENT",IF((COUNTIF(INDEX(Данные!$A$7:$CV$106,0,MATCH($AE$9,Данные!$A$6:$CV$6,0)),"&gt;"&amp;IF(ISNUMBER(BJ69),BJ69,0))+COUNTIFS(INDEX(Данные!$A$7:$CV$106,0,MATCH($AE$9,Данные!$A$6:$CV$6,0)),IF(ISNUMBER(BJ69),BJ69,0),Данные!$A$7:$A$106,"&lt;"&amp;$A69)+1)/COUNT(INDEX(Данные!$A$7:$CV$106,0,MATCH($AE$9,Данные!$A$6:$CV$6,0)))&lt;=$AE$11,$AE$14,$AE$15),IF($AE$8="MANUAL_MU",MAX(Настройки!$B$14,MIN(1,IF(ISNUMBER(BJ69),BJ69,0))),IF($AE$8="COUNT_FLAG_RULE",IF(IF(ISNUMBER(BJ69),BJ69,0)&lt;=$AE$11,$AE$14,IF(IF(ISNUMBER(BJ69),BJ69,0)&gt;=$AE$12,$AE$15,IF(OR(LOWER(LEFT(CO69&amp;"",2))="да",CO69=1),$AE$13,$AE$15))),IF(OR(AND($AE$8="YES_NO",OR(LOWER(LEFT(BJ69&amp;"",2))="да",BJ69=1)),AND($AE$8="THRESHOLD_GE",IF(ISNUMBER(BJ69),BJ69,0)&gt;=$AE$11),AND($AE$8="THRESHOLD_GT",IF(ISNUMBER(BJ69),BJ69,0)&gt;$AE$11),AND($AE$8="THRESHOLD_LE",IF(ISNUMBER(BJ69),BJ69,0)&lt;=$AE$11),AND($AE$8="THRESHOLD_LT",IF(ISNUMBER(BJ69),BJ69,0)&lt;$AE$11),AND($AE$8="CHANGE_PCT_GE",IF(IF(ISNUMBER(CO69),CO69,0)=0,IF(ISNUMBER(BJ69),BJ69,0)&gt;0,(IF(ISNUMBER(BJ69),BJ69,0)-IF(ISNUMBER(CO69),CO69,0))/ABS(IF(ISNUMBER(CO69),CO69,0))&gt;=$AE$11)),AND($AE$8="CHANGE_ABS_GE",ABS(IF(ISNUMBER(BJ69),BJ69,0)-IF(ISNUMBER(CO69),CO69,0))&gt;=$AE$11),AND($AE$8="COUNT_LT",IF(ISNUMBER(BJ69),BJ69,0)&lt;$AE$11),AND($AE$8="COUNT_LE",IF(ISNUMBER(BJ69),BJ69,0)&lt;=$AE$11),AND($AE$8="AND_YES",OR(LOWER(LEFT(BJ69&amp;"",2))="да",BJ69=1),OR(LOWER(LEFT(CO69&amp;"",2))="да",CO69=1)),AND($AE$8="OR_YES",OR(OR(LOWER(LEFT(BJ69&amp;"",2))="да",BJ69=1),OR(LOWER(LEFT(CO69&amp;"",2))="да",CO69=1)))),$AE$14,$AE$15))))))))))</f>
        <v/>
      </c>
      <c r="AF69" s="75"/>
      <c r="AG69" s="76" t="str">
        <f>IF($A69="","",IF($B$4&lt;&gt;"Да","",IF($B$9="","",IF(COUNTIF(Данные!$A$6:$CV$6,$B$9)=0,"#FIELD",INDEX(Данные!$A$7:$CV$106,ROW()-19,MATCH($B$9,Данные!$A$6:$CV$6,0))))))</f>
        <v/>
      </c>
      <c r="AH69" s="76" t="str">
        <f>IF($A69="","",IF($C$4&lt;&gt;"Да","",IF($C$9="","",IF(COUNTIF(Данные!$A$6:$CV$6,$C$9)=0,"#FIELD",INDEX(Данные!$A$7:$CV$106,ROW()-19,MATCH($C$9,Данные!$A$6:$CV$6,0))))))</f>
        <v/>
      </c>
      <c r="AI69" s="76" t="str">
        <f>IF($A69="","",IF($D$4&lt;&gt;"Да","",IF($D$9="","",IF(COUNTIF(Данные!$A$6:$CV$6,$D$9)=0,"#FIELD",INDEX(Данные!$A$7:$CV$106,ROW()-19,MATCH($D$9,Данные!$A$6:$CV$6,0))))))</f>
        <v/>
      </c>
      <c r="AJ69" s="76" t="str">
        <f>IF($A69="","",IF($E$4&lt;&gt;"Да","",IF($E$9="","",IF(COUNTIF(Данные!$A$6:$CV$6,$E$9)=0,"#FIELD",INDEX(Данные!$A$7:$CV$106,ROW()-19,MATCH($E$9,Данные!$A$6:$CV$6,0))))))</f>
        <v/>
      </c>
      <c r="AK69" s="76" t="str">
        <f>IF($A69="","",IF($F$4&lt;&gt;"Да","",IF($F$9="","",IF(COUNTIF(Данные!$A$6:$CV$6,$F$9)=0,"#FIELD",INDEX(Данные!$A$7:$CV$106,ROW()-19,MATCH($F$9,Данные!$A$6:$CV$6,0))))))</f>
        <v/>
      </c>
      <c r="AL69" s="76" t="str">
        <f>IF($A69="","",IF($G$4&lt;&gt;"Да","",IF($G$9="","",IF(COUNTIF(Данные!$A$6:$CV$6,$G$9)=0,"#FIELD",INDEX(Данные!$A$7:$CV$106,ROW()-19,MATCH($G$9,Данные!$A$6:$CV$6,0))))))</f>
        <v/>
      </c>
      <c r="AM69" s="76" t="str">
        <f>IF($A69="","",IF($H$4&lt;&gt;"Да","",IF($H$9="","",IF(COUNTIF(Данные!$A$6:$CV$6,$H$9)=0,"#FIELD",INDEX(Данные!$A$7:$CV$106,ROW()-19,MATCH($H$9,Данные!$A$6:$CV$6,0))))))</f>
        <v/>
      </c>
      <c r="AN69" s="76" t="str">
        <f>IF($A69="","",IF($I$4&lt;&gt;"Да","",IF($I$9="","",IF(COUNTIF(Данные!$A$6:$CV$6,$I$9)=0,"#FIELD",INDEX(Данные!$A$7:$CV$106,ROW()-19,MATCH($I$9,Данные!$A$6:$CV$6,0))))))</f>
        <v/>
      </c>
      <c r="AO69" s="76" t="str">
        <f>IF($A69="","",IF($J$4&lt;&gt;"Да","",IF($J$9="","",IF(COUNTIF(Данные!$A$6:$CV$6,$J$9)=0,"#FIELD",INDEX(Данные!$A$7:$CV$106,ROW()-19,MATCH($J$9,Данные!$A$6:$CV$6,0))))))</f>
        <v/>
      </c>
      <c r="AP69" s="76" t="str">
        <f>IF($A69="","",IF($K$4&lt;&gt;"Да","",IF($K$9="","",IF(COUNTIF(Данные!$A$6:$CV$6,$K$9)=0,"#FIELD",INDEX(Данные!$A$7:$CV$106,ROW()-19,MATCH($K$9,Данные!$A$6:$CV$6,0))))))</f>
        <v/>
      </c>
      <c r="AQ69" s="76" t="str">
        <f>IF($A69="","",IF($L$4&lt;&gt;"Да","",IF($L$9="","",IF(COUNTIF(Данные!$A$6:$CV$6,$L$9)=0,"#FIELD",INDEX(Данные!$A$7:$CV$106,ROW()-19,MATCH($L$9,Данные!$A$6:$CV$6,0))))))</f>
        <v/>
      </c>
      <c r="AR69" s="76" t="str">
        <f>IF($A69="","",IF($M$4&lt;&gt;"Да","",IF($M$9="","",IF(COUNTIF(Данные!$A$6:$CV$6,$M$9)=0,"#FIELD",INDEX(Данные!$A$7:$CV$106,ROW()-19,MATCH($M$9,Данные!$A$6:$CV$6,0))))))</f>
        <v/>
      </c>
      <c r="AS69" s="76" t="str">
        <f>IF($A69="","",IF($N$4&lt;&gt;"Да","",IF($N$9="","",IF(COUNTIF(Данные!$A$6:$CV$6,$N$9)=0,"#FIELD",INDEX(Данные!$A$7:$CV$106,ROW()-19,MATCH($N$9,Данные!$A$6:$CV$6,0))))))</f>
        <v/>
      </c>
      <c r="AT69" s="76" t="str">
        <f>IF($A69="","",IF($O$4&lt;&gt;"Да","",IF($O$9="","",IF(COUNTIF(Данные!$A$6:$CV$6,$O$9)=0,"#FIELD",INDEX(Данные!$A$7:$CV$106,ROW()-19,MATCH($O$9,Данные!$A$6:$CV$6,0))))))</f>
        <v/>
      </c>
      <c r="AU69" s="76" t="str">
        <f>IF($A69="","",IF($P$4&lt;&gt;"Да","",IF($P$9="","",IF(COUNTIF(Данные!$A$6:$CV$6,$P$9)=0,"#FIELD",INDEX(Данные!$A$7:$CV$106,ROW()-19,MATCH($P$9,Данные!$A$6:$CV$6,0))))))</f>
        <v/>
      </c>
      <c r="AV69" s="76" t="str">
        <f>IF($A69="","",IF($Q$4&lt;&gt;"Да","",IF($Q$9="","",IF(COUNTIF(Данные!$A$6:$CV$6,$Q$9)=0,"#FIELD",INDEX(Данные!$A$7:$CV$106,ROW()-19,MATCH($Q$9,Данные!$A$6:$CV$6,0))))))</f>
        <v/>
      </c>
      <c r="AW69" s="76" t="str">
        <f>IF($A69="","",IF($R$4&lt;&gt;"Да","",IF($R$9="","",IF(COUNTIF(Данные!$A$6:$CV$6,$R$9)=0,"#FIELD",INDEX(Данные!$A$7:$CV$106,ROW()-19,MATCH($R$9,Данные!$A$6:$CV$6,0))))))</f>
        <v/>
      </c>
      <c r="AX69" s="76" t="str">
        <f>IF($A69="","",IF($S$4&lt;&gt;"Да","",IF($S$9="","",IF(COUNTIF(Данные!$A$6:$CV$6,$S$9)=0,"#FIELD",INDEX(Данные!$A$7:$CV$106,ROW()-19,MATCH($S$9,Данные!$A$6:$CV$6,0))))))</f>
        <v/>
      </c>
      <c r="AY69" s="76" t="str">
        <f>IF($A69="","",IF($T$4&lt;&gt;"Да","",IF($T$9="","",IF(COUNTIF(Данные!$A$6:$CV$6,$T$9)=0,"#FIELD",INDEX(Данные!$A$7:$CV$106,ROW()-19,MATCH($T$9,Данные!$A$6:$CV$6,0))))))</f>
        <v/>
      </c>
      <c r="AZ69" s="76" t="str">
        <f>IF($A69="","",IF($U$4&lt;&gt;"Да","",IF($U$9="","",IF(COUNTIF(Данные!$A$6:$CV$6,$U$9)=0,"#FIELD",INDEX(Данные!$A$7:$CV$106,ROW()-19,MATCH($U$9,Данные!$A$6:$CV$6,0))))))</f>
        <v/>
      </c>
      <c r="BA69" s="76" t="str">
        <f>IF($A69="","",IF($V$4&lt;&gt;"Да","",IF($V$9="","",IF(COUNTIF(Данные!$A$6:$CV$6,$V$9)=0,"#FIELD",INDEX(Данные!$A$7:$CV$106,ROW()-19,MATCH($V$9,Данные!$A$6:$CV$6,0))))))</f>
        <v/>
      </c>
      <c r="BB69" s="76" t="str">
        <f>IF($A69="","",IF($W$4&lt;&gt;"Да","",IF($W$9="","",IF(COUNTIF(Данные!$A$6:$CV$6,$W$9)=0,"#FIELD",INDEX(Данные!$A$7:$CV$106,ROW()-19,MATCH($W$9,Данные!$A$6:$CV$6,0))))))</f>
        <v/>
      </c>
      <c r="BC69" s="76" t="str">
        <f>IF($A69="","",IF($X$4&lt;&gt;"Да","",IF($X$9="","",IF(COUNTIF(Данные!$A$6:$CV$6,$X$9)=0,"#FIELD",INDEX(Данные!$A$7:$CV$106,ROW()-19,MATCH($X$9,Данные!$A$6:$CV$6,0))))))</f>
        <v/>
      </c>
      <c r="BD69" s="76" t="str">
        <f>IF($A69="","",IF($Y$4&lt;&gt;"Да","",IF($Y$9="","",IF(COUNTIF(Данные!$A$6:$CV$6,$Y$9)=0,"#FIELD",INDEX(Данные!$A$7:$CV$106,ROW()-19,MATCH($Y$9,Данные!$A$6:$CV$6,0))))))</f>
        <v/>
      </c>
      <c r="BE69" s="76" t="str">
        <f>IF($A69="","",IF($Z$4&lt;&gt;"Да","",IF($Z$9="","",IF(COUNTIF(Данные!$A$6:$CV$6,$Z$9)=0,"#FIELD",INDEX(Данные!$A$7:$CV$106,ROW()-19,MATCH($Z$9,Данные!$A$6:$CV$6,0))))))</f>
        <v/>
      </c>
      <c r="BF69" s="76" t="str">
        <f>IF($A69="","",IF($AA$4&lt;&gt;"Да","",IF($AA$9="","",IF(COUNTIF(Данные!$A$6:$CV$6,$AA$9)=0,"#FIELD",INDEX(Данные!$A$7:$CV$106,ROW()-19,MATCH($AA$9,Данные!$A$6:$CV$6,0))))))</f>
        <v/>
      </c>
      <c r="BG69" s="76" t="str">
        <f>IF($A69="","",IF($AB$4&lt;&gt;"Да","",IF($AB$9="","",IF(COUNTIF(Данные!$A$6:$CV$6,$AB$9)=0,"#FIELD",INDEX(Данные!$A$7:$CV$106,ROW()-19,MATCH($AB$9,Данные!$A$6:$CV$6,0))))))</f>
        <v/>
      </c>
      <c r="BH69" s="76" t="str">
        <f>IF($A69="","",IF($AC$4&lt;&gt;"Да","",IF($AC$9="","",IF(COUNTIF(Данные!$A$6:$CV$6,$AC$9)=0,"#FIELD",INDEX(Данные!$A$7:$CV$106,ROW()-19,MATCH($AC$9,Данные!$A$6:$CV$6,0))))))</f>
        <v/>
      </c>
      <c r="BI69" s="76" t="str">
        <f>IF($A69="","",IF($AD$4&lt;&gt;"Да","",IF($AD$9="","",IF(COUNTIF(Данные!$A$6:$CV$6,$AD$9)=0,"#FIELD",INDEX(Данные!$A$7:$CV$106,ROW()-19,MATCH($AD$9,Данные!$A$6:$CV$6,0))))))</f>
        <v/>
      </c>
      <c r="BJ69" s="76" t="str">
        <f>IF($A69="","",IF($AE$4&lt;&gt;"Да","",IF($AE$9="","",IF(COUNTIF(Данные!$A$6:$CV$6,$AE$9)=0,"#FIELD",INDEX(Данные!$A$7:$CV$106,ROW()-19,MATCH($AE$9,Данные!$A$6:$CV$6,0))))))</f>
        <v/>
      </c>
      <c r="BK69" s="76"/>
      <c r="BL69" s="76" t="str">
        <f>IF($A69="","",IF($B$4&lt;&gt;"Да","",IF($B$10="","",IF(COUNTIF(Данные!$A$6:$CV$6,$B$10)=0,"#FIELD",INDEX(Данные!$A$7:$CV$106,ROW()-19,MATCH($B$10,Данные!$A$6:$CV$6,0))))))</f>
        <v/>
      </c>
      <c r="BM69" s="76" t="str">
        <f>IF($A69="","",IF($C$4&lt;&gt;"Да","",IF($C$10="","",IF(COUNTIF(Данные!$A$6:$CV$6,$C$10)=0,"#FIELD",INDEX(Данные!$A$7:$CV$106,ROW()-19,MATCH($C$10,Данные!$A$6:$CV$6,0))))))</f>
        <v/>
      </c>
      <c r="BN69" s="76" t="str">
        <f>IF($A69="","",IF($D$4&lt;&gt;"Да","",IF($D$10="","",IF(COUNTIF(Данные!$A$6:$CV$6,$D$10)=0,"#FIELD",INDEX(Данные!$A$7:$CV$106,ROW()-19,MATCH($D$10,Данные!$A$6:$CV$6,0))))))</f>
        <v/>
      </c>
      <c r="BO69" s="76" t="str">
        <f>IF($A69="","",IF($E$4&lt;&gt;"Да","",IF($E$10="","",IF(COUNTIF(Данные!$A$6:$CV$6,$E$10)=0,"#FIELD",INDEX(Данные!$A$7:$CV$106,ROW()-19,MATCH($E$10,Данные!$A$6:$CV$6,0))))))</f>
        <v/>
      </c>
      <c r="BP69" s="76" t="str">
        <f>IF($A69="","",IF($F$4&lt;&gt;"Да","",IF($F$10="","",IF(COUNTIF(Данные!$A$6:$CV$6,$F$10)=0,"#FIELD",INDEX(Данные!$A$7:$CV$106,ROW()-19,MATCH($F$10,Данные!$A$6:$CV$6,0))))))</f>
        <v/>
      </c>
      <c r="BQ69" s="76" t="str">
        <f>IF($A69="","",IF($G$4&lt;&gt;"Да","",IF($G$10="","",IF(COUNTIF(Данные!$A$6:$CV$6,$G$10)=0,"#FIELD",INDEX(Данные!$A$7:$CV$106,ROW()-19,MATCH($G$10,Данные!$A$6:$CV$6,0))))))</f>
        <v/>
      </c>
      <c r="BR69" s="76" t="str">
        <f>IF($A69="","",IF($H$4&lt;&gt;"Да","",IF($H$10="","",IF(COUNTIF(Данные!$A$6:$CV$6,$H$10)=0,"#FIELD",INDEX(Данные!$A$7:$CV$106,ROW()-19,MATCH($H$10,Данные!$A$6:$CV$6,0))))))</f>
        <v/>
      </c>
      <c r="BS69" s="76" t="str">
        <f>IF($A69="","",IF($I$4&lt;&gt;"Да","",IF($I$10="","",IF(COUNTIF(Данные!$A$6:$CV$6,$I$10)=0,"#FIELD",INDEX(Данные!$A$7:$CV$106,ROW()-19,MATCH($I$10,Данные!$A$6:$CV$6,0))))))</f>
        <v/>
      </c>
      <c r="BT69" s="76" t="str">
        <f>IF($A69="","",IF($J$4&lt;&gt;"Да","",IF($J$10="","",IF(COUNTIF(Данные!$A$6:$CV$6,$J$10)=0,"#FIELD",INDEX(Данные!$A$7:$CV$106,ROW()-19,MATCH($J$10,Данные!$A$6:$CV$6,0))))))</f>
        <v/>
      </c>
      <c r="BU69" s="76" t="str">
        <f>IF($A69="","",IF($K$4&lt;&gt;"Да","",IF($K$10="","",IF(COUNTIF(Данные!$A$6:$CV$6,$K$10)=0,"#FIELD",INDEX(Данные!$A$7:$CV$106,ROW()-19,MATCH($K$10,Данные!$A$6:$CV$6,0))))))</f>
        <v/>
      </c>
      <c r="BV69" s="76" t="str">
        <f>IF($A69="","",IF($L$4&lt;&gt;"Да","",IF($L$10="","",IF(COUNTIF(Данные!$A$6:$CV$6,$L$10)=0,"#FIELD",INDEX(Данные!$A$7:$CV$106,ROW()-19,MATCH($L$10,Данные!$A$6:$CV$6,0))))))</f>
        <v/>
      </c>
      <c r="BW69" s="76" t="str">
        <f>IF($A69="","",IF($M$4&lt;&gt;"Да","",IF($M$10="","",IF(COUNTIF(Данные!$A$6:$CV$6,$M$10)=0,"#FIELD",INDEX(Данные!$A$7:$CV$106,ROW()-19,MATCH($M$10,Данные!$A$6:$CV$6,0))))))</f>
        <v/>
      </c>
      <c r="BX69" s="76" t="str">
        <f>IF($A69="","",IF($N$4&lt;&gt;"Да","",IF($N$10="","",IF(COUNTIF(Данные!$A$6:$CV$6,$N$10)=0,"#FIELD",INDEX(Данные!$A$7:$CV$106,ROW()-19,MATCH($N$10,Данные!$A$6:$CV$6,0))))))</f>
        <v/>
      </c>
      <c r="BY69" s="76" t="str">
        <f>IF($A69="","",IF($O$4&lt;&gt;"Да","",IF($O$10="","",IF(COUNTIF(Данные!$A$6:$CV$6,$O$10)=0,"#FIELD",INDEX(Данные!$A$7:$CV$106,ROW()-19,MATCH($O$10,Данные!$A$6:$CV$6,0))))))</f>
        <v/>
      </c>
      <c r="BZ69" s="76" t="str">
        <f>IF($A69="","",IF($P$4&lt;&gt;"Да","",IF($P$10="","",IF(COUNTIF(Данные!$A$6:$CV$6,$P$10)=0,"#FIELD",INDEX(Данные!$A$7:$CV$106,ROW()-19,MATCH($P$10,Данные!$A$6:$CV$6,0))))))</f>
        <v/>
      </c>
      <c r="CA69" s="76" t="str">
        <f>IF($A69="","",IF($Q$4&lt;&gt;"Да","",IF($Q$10="","",IF(COUNTIF(Данные!$A$6:$CV$6,$Q$10)=0,"#FIELD",INDEX(Данные!$A$7:$CV$106,ROW()-19,MATCH($Q$10,Данные!$A$6:$CV$6,0))))))</f>
        <v/>
      </c>
      <c r="CB69" s="76" t="str">
        <f>IF($A69="","",IF($R$4&lt;&gt;"Да","",IF($R$10="","",IF(COUNTIF(Данные!$A$6:$CV$6,$R$10)=0,"#FIELD",INDEX(Данные!$A$7:$CV$106,ROW()-19,MATCH($R$10,Данные!$A$6:$CV$6,0))))))</f>
        <v/>
      </c>
      <c r="CC69" s="76" t="str">
        <f>IF($A69="","",IF($S$4&lt;&gt;"Да","",IF($S$10="","",IF(COUNTIF(Данные!$A$6:$CV$6,$S$10)=0,"#FIELD",INDEX(Данные!$A$7:$CV$106,ROW()-19,MATCH($S$10,Данные!$A$6:$CV$6,0))))))</f>
        <v/>
      </c>
      <c r="CD69" s="76" t="str">
        <f>IF($A69="","",IF($T$4&lt;&gt;"Да","",IF($T$10="","",IF(COUNTIF(Данные!$A$6:$CV$6,$T$10)=0,"#FIELD",INDEX(Данные!$A$7:$CV$106,ROW()-19,MATCH($T$10,Данные!$A$6:$CV$6,0))))))</f>
        <v/>
      </c>
      <c r="CE69" s="76" t="str">
        <f>IF($A69="","",IF($U$4&lt;&gt;"Да","",IF($U$10="","",IF(COUNTIF(Данные!$A$6:$CV$6,$U$10)=0,"#FIELD",INDEX(Данные!$A$7:$CV$106,ROW()-19,MATCH($U$10,Данные!$A$6:$CV$6,0))))))</f>
        <v/>
      </c>
      <c r="CF69" s="76" t="str">
        <f>IF($A69="","",IF($V$4&lt;&gt;"Да","",IF($V$10="","",IF(COUNTIF(Данные!$A$6:$CV$6,$V$10)=0,"#FIELD",INDEX(Данные!$A$7:$CV$106,ROW()-19,MATCH($V$10,Данные!$A$6:$CV$6,0))))))</f>
        <v/>
      </c>
      <c r="CG69" s="76" t="str">
        <f>IF($A69="","",IF($W$4&lt;&gt;"Да","",IF($W$10="","",IF(COUNTIF(Данные!$A$6:$CV$6,$W$10)=0,"#FIELD",INDEX(Данные!$A$7:$CV$106,ROW()-19,MATCH($W$10,Данные!$A$6:$CV$6,0))))))</f>
        <v/>
      </c>
      <c r="CH69" s="76" t="str">
        <f>IF($A69="","",IF($X$4&lt;&gt;"Да","",IF($X$10="","",IF(COUNTIF(Данные!$A$6:$CV$6,$X$10)=0,"#FIELD",INDEX(Данные!$A$7:$CV$106,ROW()-19,MATCH($X$10,Данные!$A$6:$CV$6,0))))))</f>
        <v/>
      </c>
      <c r="CI69" s="76" t="str">
        <f>IF($A69="","",IF($Y$4&lt;&gt;"Да","",IF($Y$10="","",IF(COUNTIF(Данные!$A$6:$CV$6,$Y$10)=0,"#FIELD",INDEX(Данные!$A$7:$CV$106,ROW()-19,MATCH($Y$10,Данные!$A$6:$CV$6,0))))))</f>
        <v/>
      </c>
      <c r="CJ69" s="76" t="str">
        <f>IF($A69="","",IF($Z$4&lt;&gt;"Да","",IF($Z$10="","",IF(COUNTIF(Данные!$A$6:$CV$6,$Z$10)=0,"#FIELD",INDEX(Данные!$A$7:$CV$106,ROW()-19,MATCH($Z$10,Данные!$A$6:$CV$6,0))))))</f>
        <v/>
      </c>
      <c r="CK69" s="76" t="str">
        <f>IF($A69="","",IF($AA$4&lt;&gt;"Да","",IF($AA$10="","",IF(COUNTIF(Данные!$A$6:$CV$6,$AA$10)=0,"#FIELD",INDEX(Данные!$A$7:$CV$106,ROW()-19,MATCH($AA$10,Данные!$A$6:$CV$6,0))))))</f>
        <v/>
      </c>
      <c r="CL69" s="76" t="str">
        <f>IF($A69="","",IF($AB$4&lt;&gt;"Да","",IF($AB$10="","",IF(COUNTIF(Данные!$A$6:$CV$6,$AB$10)=0,"#FIELD",INDEX(Данные!$A$7:$CV$106,ROW()-19,MATCH($AB$10,Данные!$A$6:$CV$6,0))))))</f>
        <v/>
      </c>
      <c r="CM69" s="76" t="str">
        <f>IF($A69="","",IF($AC$4&lt;&gt;"Да","",IF($AC$10="","",IF(COUNTIF(Данные!$A$6:$CV$6,$AC$10)=0,"#FIELD",INDEX(Данные!$A$7:$CV$106,ROW()-19,MATCH($AC$10,Данные!$A$6:$CV$6,0))))))</f>
        <v/>
      </c>
      <c r="CN69" s="76" t="str">
        <f>IF($A69="","",IF($AD$4&lt;&gt;"Да","",IF($AD$10="","",IF(COUNTIF(Данные!$A$6:$CV$6,$AD$10)=0,"#FIELD",INDEX(Данные!$A$7:$CV$106,ROW()-19,MATCH($AD$10,Данные!$A$6:$CV$6,0))))))</f>
        <v/>
      </c>
      <c r="CO69" s="77" t="str">
        <f>IF($A69="","",IF($AE$4&lt;&gt;"Да","",IF($AE$10="","",IF(COUNTIF(Данные!$A$6:$CV$6,$AE$10)=0,"#FIELD",INDEX(Данные!$A$7:$CV$106,ROW()-19,MATCH($AE$10,Данные!$A$6:$CV$6,0))))))</f>
        <v/>
      </c>
    </row>
    <row r="70" spans="1:93">
      <c r="A70" s="24" t="str">
        <f>IF(Данные!A57="","",Данные!A57)</f>
        <v/>
      </c>
      <c r="B70" s="19" t="str">
        <f>IF($A70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70="#FIELD",AG70="",AND(OR($B$8="CHANGE_PCT_GE",$B$8="CHANGE_ABS_GE",$B$8="COUNT_FLAG_RULE",$B$8="AND_YES",$B$8="OR_YES"),OR(BL70="#FIELD",BL70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70)))),IF($B$18="LOW_MU",MAX(Настройки!$B$14,$B$16),IF($B$18="NEUTRAL",Настройки!$B$15,IF($B$18="IGNORE","IGNORE",IF(OR(AG70="#FIELD",BL70="#FIELD"),"Поле не найдено","Недостаточно данных")))),IF($B$8="SIGMOID_INC",MAX(Настройки!$B$14,$B$16+($B$17-$B$16)/(1+EXP(-$B$12*(IF(ISNUMBER(AG70),AG70,0)-$B$11)))),IF($B$8="SIGMOID_DEC",MAX(Настройки!$B$14,$B$16+($B$17-$B$16)/(1+EXP($B$12*(IF(ISNUMBER(AG70),AG70,0)-$B$11)))),IF($B$8="TOP_PERCENT",IF((COUNTIF(INDEX(Данные!$A$7:$CV$106,0,MATCH($B$9,Данные!$A$6:$CV$6,0)),"&gt;"&amp;IF(ISNUMBER(AG70),AG70,0))+COUNTIFS(INDEX(Данные!$A$7:$CV$106,0,MATCH($B$9,Данные!$A$6:$CV$6,0)),IF(ISNUMBER(AG70),AG70,0),Данные!$A$7:$A$106,"&lt;"&amp;$A70)+1)/COUNT(INDEX(Данные!$A$7:$CV$106,0,MATCH($B$9,Данные!$A$6:$CV$6,0)))&lt;=$B$11,$B$14,$B$15),IF($B$8="MANUAL_MU",MAX(Настройки!$B$14,MIN(1,IF(ISNUMBER(AG70),AG70,0))),IF($B$8="COUNT_FLAG_RULE",IF(IF(ISNUMBER(AG70),AG70,0)&lt;=$B$11,$B$14,IF(IF(ISNUMBER(AG70),AG70,0)&gt;=$B$12,$B$15,IF(OR(LOWER(LEFT(BL70&amp;"",2))="да",BL70=1),$B$13,$B$15))),IF(OR(AND($B$8="YES_NO",OR(LOWER(LEFT(AG70&amp;"",2))="да",AG70=1)),AND($B$8="THRESHOLD_GE",IF(ISNUMBER(AG70),AG70,0)&gt;=$B$11),AND($B$8="THRESHOLD_GT",IF(ISNUMBER(AG70),AG70,0)&gt;$B$11),AND($B$8="THRESHOLD_LE",IF(ISNUMBER(AG70),AG70,0)&lt;=$B$11),AND($B$8="THRESHOLD_LT",IF(ISNUMBER(AG70),AG70,0)&lt;$B$11),AND($B$8="CHANGE_PCT_GE",IF(IF(ISNUMBER(BL70),BL70,0)=0,IF(ISNUMBER(AG70),AG70,0)&gt;0,(IF(ISNUMBER(AG70),AG70,0)-IF(ISNUMBER(BL70),BL70,0))/ABS(IF(ISNUMBER(BL70),BL70,0))&gt;=$B$11)),AND($B$8="CHANGE_ABS_GE",ABS(IF(ISNUMBER(AG70),AG70,0)-IF(ISNUMBER(BL70),BL70,0))&gt;=$B$11),AND($B$8="COUNT_LT",IF(ISNUMBER(AG70),AG70,0)&lt;$B$11),AND($B$8="COUNT_LE",IF(ISNUMBER(AG70),AG70,0)&lt;=$B$11),AND($B$8="AND_YES",OR(LOWER(LEFT(AG70&amp;"",2))="да",AG70=1),OR(LOWER(LEFT(BL70&amp;"",2))="да",BL70=1)),AND($B$8="OR_YES",OR(OR(LOWER(LEFT(AG70&amp;"",2))="да",AG70=1),OR(LOWER(LEFT(BL70&amp;"",2))="да",BL70=1)))),$B$14,$B$15))))))))))</f>
        <v/>
      </c>
      <c r="C70" s="19" t="str">
        <f>IF($A70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70="#FIELD",AH70="",AND(OR($C$8="CHANGE_PCT_GE",$C$8="CHANGE_ABS_GE",$C$8="COUNT_FLAG_RULE",$C$8="AND_YES",$C$8="OR_YES"),OR(BM70="#FIELD",BM70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70)))),IF($C$18="LOW_MU",MAX(Настройки!$B$14,$C$16),IF($C$18="NEUTRAL",Настройки!$B$15,IF($C$18="IGNORE","IGNORE",IF(OR(AH70="#FIELD",BM70="#FIELD"),"Поле не найдено","Недостаточно данных")))),IF($C$8="SIGMOID_INC",MAX(Настройки!$B$14,$C$16+($C$17-$C$16)/(1+EXP(-$C$12*(IF(ISNUMBER(AH70),AH70,0)-$C$11)))),IF($C$8="SIGMOID_DEC",MAX(Настройки!$B$14,$C$16+($C$17-$C$16)/(1+EXP($C$12*(IF(ISNUMBER(AH70),AH70,0)-$C$11)))),IF($C$8="TOP_PERCENT",IF((COUNTIF(INDEX(Данные!$A$7:$CV$106,0,MATCH($C$9,Данные!$A$6:$CV$6,0)),"&gt;"&amp;IF(ISNUMBER(AH70),AH70,0))+COUNTIFS(INDEX(Данные!$A$7:$CV$106,0,MATCH($C$9,Данные!$A$6:$CV$6,0)),IF(ISNUMBER(AH70),AH70,0),Данные!$A$7:$A$106,"&lt;"&amp;$A70)+1)/COUNT(INDEX(Данные!$A$7:$CV$106,0,MATCH($C$9,Данные!$A$6:$CV$6,0)))&lt;=$C$11,$C$14,$C$15),IF($C$8="MANUAL_MU",MAX(Настройки!$B$14,MIN(1,IF(ISNUMBER(AH70),AH70,0))),IF($C$8="COUNT_FLAG_RULE",IF(IF(ISNUMBER(AH70),AH70,0)&lt;=$C$11,$C$14,IF(IF(ISNUMBER(AH70),AH70,0)&gt;=$C$12,$C$15,IF(OR(LOWER(LEFT(BM70&amp;"",2))="да",BM70=1),$C$13,$C$15))),IF(OR(AND($C$8="YES_NO",OR(LOWER(LEFT(AH70&amp;"",2))="да",AH70=1)),AND($C$8="THRESHOLD_GE",IF(ISNUMBER(AH70),AH70,0)&gt;=$C$11),AND($C$8="THRESHOLD_GT",IF(ISNUMBER(AH70),AH70,0)&gt;$C$11),AND($C$8="THRESHOLD_LE",IF(ISNUMBER(AH70),AH70,0)&lt;=$C$11),AND($C$8="THRESHOLD_LT",IF(ISNUMBER(AH70),AH70,0)&lt;$C$11),AND($C$8="CHANGE_PCT_GE",IF(IF(ISNUMBER(BM70),BM70,0)=0,IF(ISNUMBER(AH70),AH70,0)&gt;0,(IF(ISNUMBER(AH70),AH70,0)-IF(ISNUMBER(BM70),BM70,0))/ABS(IF(ISNUMBER(BM70),BM70,0))&gt;=$C$11)),AND($C$8="CHANGE_ABS_GE",ABS(IF(ISNUMBER(AH70),AH70,0)-IF(ISNUMBER(BM70),BM70,0))&gt;=$C$11),AND($C$8="COUNT_LT",IF(ISNUMBER(AH70),AH70,0)&lt;$C$11),AND($C$8="COUNT_LE",IF(ISNUMBER(AH70),AH70,0)&lt;=$C$11),AND($C$8="AND_YES",OR(LOWER(LEFT(AH70&amp;"",2))="да",AH70=1),OR(LOWER(LEFT(BM70&amp;"",2))="да",BM70=1)),AND($C$8="OR_YES",OR(OR(LOWER(LEFT(AH70&amp;"",2))="да",AH70=1),OR(LOWER(LEFT(BM70&amp;"",2))="да",BM70=1)))),$C$14,$C$15))))))))))</f>
        <v/>
      </c>
      <c r="D70" s="19" t="str">
        <f>IF($A70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70="#FIELD",AI70="",AND(OR($D$8="CHANGE_PCT_GE",$D$8="CHANGE_ABS_GE",$D$8="COUNT_FLAG_RULE",$D$8="AND_YES",$D$8="OR_YES"),OR(BN70="#FIELD",BN70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70)))),IF($D$18="LOW_MU",MAX(Настройки!$B$14,$D$16),IF($D$18="NEUTRAL",Настройки!$B$15,IF($D$18="IGNORE","IGNORE",IF(OR(AI70="#FIELD",BN70="#FIELD"),"Поле не найдено","Недостаточно данных")))),IF($D$8="SIGMOID_INC",MAX(Настройки!$B$14,$D$16+($D$17-$D$16)/(1+EXP(-$D$12*(IF(ISNUMBER(AI70),AI70,0)-$D$11)))),IF($D$8="SIGMOID_DEC",MAX(Настройки!$B$14,$D$16+($D$17-$D$16)/(1+EXP($D$12*(IF(ISNUMBER(AI70),AI70,0)-$D$11)))),IF($D$8="TOP_PERCENT",IF((COUNTIF(INDEX(Данные!$A$7:$CV$106,0,MATCH($D$9,Данные!$A$6:$CV$6,0)),"&gt;"&amp;IF(ISNUMBER(AI70),AI70,0))+COUNTIFS(INDEX(Данные!$A$7:$CV$106,0,MATCH($D$9,Данные!$A$6:$CV$6,0)),IF(ISNUMBER(AI70),AI70,0),Данные!$A$7:$A$106,"&lt;"&amp;$A70)+1)/COUNT(INDEX(Данные!$A$7:$CV$106,0,MATCH($D$9,Данные!$A$6:$CV$6,0)))&lt;=$D$11,$D$14,$D$15),IF($D$8="MANUAL_MU",MAX(Настройки!$B$14,MIN(1,IF(ISNUMBER(AI70),AI70,0))),IF($D$8="COUNT_FLAG_RULE",IF(IF(ISNUMBER(AI70),AI70,0)&lt;=$D$11,$D$14,IF(IF(ISNUMBER(AI70),AI70,0)&gt;=$D$12,$D$15,IF(OR(LOWER(LEFT(BN70&amp;"",2))="да",BN70=1),$D$13,$D$15))),IF(OR(AND($D$8="YES_NO",OR(LOWER(LEFT(AI70&amp;"",2))="да",AI70=1)),AND($D$8="THRESHOLD_GE",IF(ISNUMBER(AI70),AI70,0)&gt;=$D$11),AND($D$8="THRESHOLD_GT",IF(ISNUMBER(AI70),AI70,0)&gt;$D$11),AND($D$8="THRESHOLD_LE",IF(ISNUMBER(AI70),AI70,0)&lt;=$D$11),AND($D$8="THRESHOLD_LT",IF(ISNUMBER(AI70),AI70,0)&lt;$D$11),AND($D$8="CHANGE_PCT_GE",IF(IF(ISNUMBER(BN70),BN70,0)=0,IF(ISNUMBER(AI70),AI70,0)&gt;0,(IF(ISNUMBER(AI70),AI70,0)-IF(ISNUMBER(BN70),BN70,0))/ABS(IF(ISNUMBER(BN70),BN70,0))&gt;=$D$11)),AND($D$8="CHANGE_ABS_GE",ABS(IF(ISNUMBER(AI70),AI70,0)-IF(ISNUMBER(BN70),BN70,0))&gt;=$D$11),AND($D$8="COUNT_LT",IF(ISNUMBER(AI70),AI70,0)&lt;$D$11),AND($D$8="COUNT_LE",IF(ISNUMBER(AI70),AI70,0)&lt;=$D$11),AND($D$8="AND_YES",OR(LOWER(LEFT(AI70&amp;"",2))="да",AI70=1),OR(LOWER(LEFT(BN70&amp;"",2))="да",BN70=1)),AND($D$8="OR_YES",OR(OR(LOWER(LEFT(AI70&amp;"",2))="да",AI70=1),OR(LOWER(LEFT(BN70&amp;"",2))="да",BN70=1)))),$D$14,$D$15))))))))))</f>
        <v/>
      </c>
      <c r="E70" s="19" t="str">
        <f>IF($A70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70="#FIELD",AJ70="",AND(OR($E$8="CHANGE_PCT_GE",$E$8="CHANGE_ABS_GE",$E$8="COUNT_FLAG_RULE",$E$8="AND_YES",$E$8="OR_YES"),OR(BO70="#FIELD",BO70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70)))),IF($E$18="LOW_MU",MAX(Настройки!$B$14,$E$16),IF($E$18="NEUTRAL",Настройки!$B$15,IF($E$18="IGNORE","IGNORE",IF(OR(AJ70="#FIELD",BO70="#FIELD"),"Поле не найдено","Недостаточно данных")))),IF($E$8="SIGMOID_INC",MAX(Настройки!$B$14,$E$16+($E$17-$E$16)/(1+EXP(-$E$12*(IF(ISNUMBER(AJ70),AJ70,0)-$E$11)))),IF($E$8="SIGMOID_DEC",MAX(Настройки!$B$14,$E$16+($E$17-$E$16)/(1+EXP($E$12*(IF(ISNUMBER(AJ70),AJ70,0)-$E$11)))),IF($E$8="TOP_PERCENT",IF((COUNTIF(INDEX(Данные!$A$7:$CV$106,0,MATCH($E$9,Данные!$A$6:$CV$6,0)),"&gt;"&amp;IF(ISNUMBER(AJ70),AJ70,0))+COUNTIFS(INDEX(Данные!$A$7:$CV$106,0,MATCH($E$9,Данные!$A$6:$CV$6,0)),IF(ISNUMBER(AJ70),AJ70,0),Данные!$A$7:$A$106,"&lt;"&amp;$A70)+1)/COUNT(INDEX(Данные!$A$7:$CV$106,0,MATCH($E$9,Данные!$A$6:$CV$6,0)))&lt;=$E$11,$E$14,$E$15),IF($E$8="MANUAL_MU",MAX(Настройки!$B$14,MIN(1,IF(ISNUMBER(AJ70),AJ70,0))),IF($E$8="COUNT_FLAG_RULE",IF(IF(ISNUMBER(AJ70),AJ70,0)&lt;=$E$11,$E$14,IF(IF(ISNUMBER(AJ70),AJ70,0)&gt;=$E$12,$E$15,IF(OR(LOWER(LEFT(BO70&amp;"",2))="да",BO70=1),$E$13,$E$15))),IF(OR(AND($E$8="YES_NO",OR(LOWER(LEFT(AJ70&amp;"",2))="да",AJ70=1)),AND($E$8="THRESHOLD_GE",IF(ISNUMBER(AJ70),AJ70,0)&gt;=$E$11),AND($E$8="THRESHOLD_GT",IF(ISNUMBER(AJ70),AJ70,0)&gt;$E$11),AND($E$8="THRESHOLD_LE",IF(ISNUMBER(AJ70),AJ70,0)&lt;=$E$11),AND($E$8="THRESHOLD_LT",IF(ISNUMBER(AJ70),AJ70,0)&lt;$E$11),AND($E$8="CHANGE_PCT_GE",IF(IF(ISNUMBER(BO70),BO70,0)=0,IF(ISNUMBER(AJ70),AJ70,0)&gt;0,(IF(ISNUMBER(AJ70),AJ70,0)-IF(ISNUMBER(BO70),BO70,0))/ABS(IF(ISNUMBER(BO70),BO70,0))&gt;=$E$11)),AND($E$8="CHANGE_ABS_GE",ABS(IF(ISNUMBER(AJ70),AJ70,0)-IF(ISNUMBER(BO70),BO70,0))&gt;=$E$11),AND($E$8="COUNT_LT",IF(ISNUMBER(AJ70),AJ70,0)&lt;$E$11),AND($E$8="COUNT_LE",IF(ISNUMBER(AJ70),AJ70,0)&lt;=$E$11),AND($E$8="AND_YES",OR(LOWER(LEFT(AJ70&amp;"",2))="да",AJ70=1),OR(LOWER(LEFT(BO70&amp;"",2))="да",BO70=1)),AND($E$8="OR_YES",OR(OR(LOWER(LEFT(AJ70&amp;"",2))="да",AJ70=1),OR(LOWER(LEFT(BO70&amp;"",2))="да",BO70=1)))),$E$14,$E$15))))))))))</f>
        <v/>
      </c>
      <c r="F70" s="19" t="str">
        <f>IF($A70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70="#FIELD",AK70="",AND(OR($F$8="CHANGE_PCT_GE",$F$8="CHANGE_ABS_GE",$F$8="COUNT_FLAG_RULE",$F$8="AND_YES",$F$8="OR_YES"),OR(BP70="#FIELD",BP70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70)))),IF($F$18="LOW_MU",MAX(Настройки!$B$14,$F$16),IF($F$18="NEUTRAL",Настройки!$B$15,IF($F$18="IGNORE","IGNORE",IF(OR(AK70="#FIELD",BP70="#FIELD"),"Поле не найдено","Недостаточно данных")))),IF($F$8="SIGMOID_INC",MAX(Настройки!$B$14,$F$16+($F$17-$F$16)/(1+EXP(-$F$12*(IF(ISNUMBER(AK70),AK70,0)-$F$11)))),IF($F$8="SIGMOID_DEC",MAX(Настройки!$B$14,$F$16+($F$17-$F$16)/(1+EXP($F$12*(IF(ISNUMBER(AK70),AK70,0)-$F$11)))),IF($F$8="TOP_PERCENT",IF((COUNTIF(INDEX(Данные!$A$7:$CV$106,0,MATCH($F$9,Данные!$A$6:$CV$6,0)),"&gt;"&amp;IF(ISNUMBER(AK70),AK70,0))+COUNTIFS(INDEX(Данные!$A$7:$CV$106,0,MATCH($F$9,Данные!$A$6:$CV$6,0)),IF(ISNUMBER(AK70),AK70,0),Данные!$A$7:$A$106,"&lt;"&amp;$A70)+1)/COUNT(INDEX(Данные!$A$7:$CV$106,0,MATCH($F$9,Данные!$A$6:$CV$6,0)))&lt;=$F$11,$F$14,$F$15),IF($F$8="MANUAL_MU",MAX(Настройки!$B$14,MIN(1,IF(ISNUMBER(AK70),AK70,0))),IF($F$8="COUNT_FLAG_RULE",IF(IF(ISNUMBER(AK70),AK70,0)&lt;=$F$11,$F$14,IF(IF(ISNUMBER(AK70),AK70,0)&gt;=$F$12,$F$15,IF(OR(LOWER(LEFT(BP70&amp;"",2))="да",BP70=1),$F$13,$F$15))),IF(OR(AND($F$8="YES_NO",OR(LOWER(LEFT(AK70&amp;"",2))="да",AK70=1)),AND($F$8="THRESHOLD_GE",IF(ISNUMBER(AK70),AK70,0)&gt;=$F$11),AND($F$8="THRESHOLD_GT",IF(ISNUMBER(AK70),AK70,0)&gt;$F$11),AND($F$8="THRESHOLD_LE",IF(ISNUMBER(AK70),AK70,0)&lt;=$F$11),AND($F$8="THRESHOLD_LT",IF(ISNUMBER(AK70),AK70,0)&lt;$F$11),AND($F$8="CHANGE_PCT_GE",IF(IF(ISNUMBER(BP70),BP70,0)=0,IF(ISNUMBER(AK70),AK70,0)&gt;0,(IF(ISNUMBER(AK70),AK70,0)-IF(ISNUMBER(BP70),BP70,0))/ABS(IF(ISNUMBER(BP70),BP70,0))&gt;=$F$11)),AND($F$8="CHANGE_ABS_GE",ABS(IF(ISNUMBER(AK70),AK70,0)-IF(ISNUMBER(BP70),BP70,0))&gt;=$F$11),AND($F$8="COUNT_LT",IF(ISNUMBER(AK70),AK70,0)&lt;$F$11),AND($F$8="COUNT_LE",IF(ISNUMBER(AK70),AK70,0)&lt;=$F$11),AND($F$8="AND_YES",OR(LOWER(LEFT(AK70&amp;"",2))="да",AK70=1),OR(LOWER(LEFT(BP70&amp;"",2))="да",BP70=1)),AND($F$8="OR_YES",OR(OR(LOWER(LEFT(AK70&amp;"",2))="да",AK70=1),OR(LOWER(LEFT(BP70&amp;"",2))="да",BP70=1)))),$F$14,$F$15))))))))))</f>
        <v/>
      </c>
      <c r="G70" s="19" t="str">
        <f>IF($A70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70="#FIELD",AL70="",AND(OR($G$8="CHANGE_PCT_GE",$G$8="CHANGE_ABS_GE",$G$8="COUNT_FLAG_RULE",$G$8="AND_YES",$G$8="OR_YES"),OR(BQ70="#FIELD",BQ70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70)))),IF($G$18="LOW_MU",MAX(Настройки!$B$14,$G$16),IF($G$18="NEUTRAL",Настройки!$B$15,IF($G$18="IGNORE","IGNORE",IF(OR(AL70="#FIELD",BQ70="#FIELD"),"Поле не найдено","Недостаточно данных")))),IF($G$8="SIGMOID_INC",MAX(Настройки!$B$14,$G$16+($G$17-$G$16)/(1+EXP(-$G$12*(IF(ISNUMBER(AL70),AL70,0)-$G$11)))),IF($G$8="SIGMOID_DEC",MAX(Настройки!$B$14,$G$16+($G$17-$G$16)/(1+EXP($G$12*(IF(ISNUMBER(AL70),AL70,0)-$G$11)))),IF($G$8="TOP_PERCENT",IF((COUNTIF(INDEX(Данные!$A$7:$CV$106,0,MATCH($G$9,Данные!$A$6:$CV$6,0)),"&gt;"&amp;IF(ISNUMBER(AL70),AL70,0))+COUNTIFS(INDEX(Данные!$A$7:$CV$106,0,MATCH($G$9,Данные!$A$6:$CV$6,0)),IF(ISNUMBER(AL70),AL70,0),Данные!$A$7:$A$106,"&lt;"&amp;$A70)+1)/COUNT(INDEX(Данные!$A$7:$CV$106,0,MATCH($G$9,Данные!$A$6:$CV$6,0)))&lt;=$G$11,$G$14,$G$15),IF($G$8="MANUAL_MU",MAX(Настройки!$B$14,MIN(1,IF(ISNUMBER(AL70),AL70,0))),IF($G$8="COUNT_FLAG_RULE",IF(IF(ISNUMBER(AL70),AL70,0)&lt;=$G$11,$G$14,IF(IF(ISNUMBER(AL70),AL70,0)&gt;=$G$12,$G$15,IF(OR(LOWER(LEFT(BQ70&amp;"",2))="да",BQ70=1),$G$13,$G$15))),IF(OR(AND($G$8="YES_NO",OR(LOWER(LEFT(AL70&amp;"",2))="да",AL70=1)),AND($G$8="THRESHOLD_GE",IF(ISNUMBER(AL70),AL70,0)&gt;=$G$11),AND($G$8="THRESHOLD_GT",IF(ISNUMBER(AL70),AL70,0)&gt;$G$11),AND($G$8="THRESHOLD_LE",IF(ISNUMBER(AL70),AL70,0)&lt;=$G$11),AND($G$8="THRESHOLD_LT",IF(ISNUMBER(AL70),AL70,0)&lt;$G$11),AND($G$8="CHANGE_PCT_GE",IF(IF(ISNUMBER(BQ70),BQ70,0)=0,IF(ISNUMBER(AL70),AL70,0)&gt;0,(IF(ISNUMBER(AL70),AL70,0)-IF(ISNUMBER(BQ70),BQ70,0))/ABS(IF(ISNUMBER(BQ70),BQ70,0))&gt;=$G$11)),AND($G$8="CHANGE_ABS_GE",ABS(IF(ISNUMBER(AL70),AL70,0)-IF(ISNUMBER(BQ70),BQ70,0))&gt;=$G$11),AND($G$8="COUNT_LT",IF(ISNUMBER(AL70),AL70,0)&lt;$G$11),AND($G$8="COUNT_LE",IF(ISNUMBER(AL70),AL70,0)&lt;=$G$11),AND($G$8="AND_YES",OR(LOWER(LEFT(AL70&amp;"",2))="да",AL70=1),OR(LOWER(LEFT(BQ70&amp;"",2))="да",BQ70=1)),AND($G$8="OR_YES",OR(OR(LOWER(LEFT(AL70&amp;"",2))="да",AL70=1),OR(LOWER(LEFT(BQ70&amp;"",2))="да",BQ70=1)))),$G$14,$G$15))))))))))</f>
        <v/>
      </c>
      <c r="H70" s="19" t="str">
        <f>IF($A70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70="#FIELD",AM70="",AND(OR($H$8="CHANGE_PCT_GE",$H$8="CHANGE_ABS_GE",$H$8="COUNT_FLAG_RULE",$H$8="AND_YES",$H$8="OR_YES"),OR(BR70="#FIELD",BR70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70)))),IF($H$18="LOW_MU",MAX(Настройки!$B$14,$H$16),IF($H$18="NEUTRAL",Настройки!$B$15,IF($H$18="IGNORE","IGNORE",IF(OR(AM70="#FIELD",BR70="#FIELD"),"Поле не найдено","Недостаточно данных")))),IF($H$8="SIGMOID_INC",MAX(Настройки!$B$14,$H$16+($H$17-$H$16)/(1+EXP(-$H$12*(IF(ISNUMBER(AM70),AM70,0)-$H$11)))),IF($H$8="SIGMOID_DEC",MAX(Настройки!$B$14,$H$16+($H$17-$H$16)/(1+EXP($H$12*(IF(ISNUMBER(AM70),AM70,0)-$H$11)))),IF($H$8="TOP_PERCENT",IF((COUNTIF(INDEX(Данные!$A$7:$CV$106,0,MATCH($H$9,Данные!$A$6:$CV$6,0)),"&gt;"&amp;IF(ISNUMBER(AM70),AM70,0))+COUNTIFS(INDEX(Данные!$A$7:$CV$106,0,MATCH($H$9,Данные!$A$6:$CV$6,0)),IF(ISNUMBER(AM70),AM70,0),Данные!$A$7:$A$106,"&lt;"&amp;$A70)+1)/COUNT(INDEX(Данные!$A$7:$CV$106,0,MATCH($H$9,Данные!$A$6:$CV$6,0)))&lt;=$H$11,$H$14,$H$15),IF($H$8="MANUAL_MU",MAX(Настройки!$B$14,MIN(1,IF(ISNUMBER(AM70),AM70,0))),IF($H$8="COUNT_FLAG_RULE",IF(IF(ISNUMBER(AM70),AM70,0)&lt;=$H$11,$H$14,IF(IF(ISNUMBER(AM70),AM70,0)&gt;=$H$12,$H$15,IF(OR(LOWER(LEFT(BR70&amp;"",2))="да",BR70=1),$H$13,$H$15))),IF(OR(AND($H$8="YES_NO",OR(LOWER(LEFT(AM70&amp;"",2))="да",AM70=1)),AND($H$8="THRESHOLD_GE",IF(ISNUMBER(AM70),AM70,0)&gt;=$H$11),AND($H$8="THRESHOLD_GT",IF(ISNUMBER(AM70),AM70,0)&gt;$H$11),AND($H$8="THRESHOLD_LE",IF(ISNUMBER(AM70),AM70,0)&lt;=$H$11),AND($H$8="THRESHOLD_LT",IF(ISNUMBER(AM70),AM70,0)&lt;$H$11),AND($H$8="CHANGE_PCT_GE",IF(IF(ISNUMBER(BR70),BR70,0)=0,IF(ISNUMBER(AM70),AM70,0)&gt;0,(IF(ISNUMBER(AM70),AM70,0)-IF(ISNUMBER(BR70),BR70,0))/ABS(IF(ISNUMBER(BR70),BR70,0))&gt;=$H$11)),AND($H$8="CHANGE_ABS_GE",ABS(IF(ISNUMBER(AM70),AM70,0)-IF(ISNUMBER(BR70),BR70,0))&gt;=$H$11),AND($H$8="COUNT_LT",IF(ISNUMBER(AM70),AM70,0)&lt;$H$11),AND($H$8="COUNT_LE",IF(ISNUMBER(AM70),AM70,0)&lt;=$H$11),AND($H$8="AND_YES",OR(LOWER(LEFT(AM70&amp;"",2))="да",AM70=1),OR(LOWER(LEFT(BR70&amp;"",2))="да",BR70=1)),AND($H$8="OR_YES",OR(OR(LOWER(LEFT(AM70&amp;"",2))="да",AM70=1),OR(LOWER(LEFT(BR70&amp;"",2))="да",BR70=1)))),$H$14,$H$15))))))))))</f>
        <v/>
      </c>
      <c r="I70" s="19" t="str">
        <f>IF($A70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70="#FIELD",AN70="",AND(OR($I$8="CHANGE_PCT_GE",$I$8="CHANGE_ABS_GE",$I$8="COUNT_FLAG_RULE",$I$8="AND_YES",$I$8="OR_YES"),OR(BS70="#FIELD",BS70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70)))),IF($I$18="LOW_MU",MAX(Настройки!$B$14,$I$16),IF($I$18="NEUTRAL",Настройки!$B$15,IF($I$18="IGNORE","IGNORE",IF(OR(AN70="#FIELD",BS70="#FIELD"),"Поле не найдено","Недостаточно данных")))),IF($I$8="SIGMOID_INC",MAX(Настройки!$B$14,$I$16+($I$17-$I$16)/(1+EXP(-$I$12*(IF(ISNUMBER(AN70),AN70,0)-$I$11)))),IF($I$8="SIGMOID_DEC",MAX(Настройки!$B$14,$I$16+($I$17-$I$16)/(1+EXP($I$12*(IF(ISNUMBER(AN70),AN70,0)-$I$11)))),IF($I$8="TOP_PERCENT",IF((COUNTIF(INDEX(Данные!$A$7:$CV$106,0,MATCH($I$9,Данные!$A$6:$CV$6,0)),"&gt;"&amp;IF(ISNUMBER(AN70),AN70,0))+COUNTIFS(INDEX(Данные!$A$7:$CV$106,0,MATCH($I$9,Данные!$A$6:$CV$6,0)),IF(ISNUMBER(AN70),AN70,0),Данные!$A$7:$A$106,"&lt;"&amp;$A70)+1)/COUNT(INDEX(Данные!$A$7:$CV$106,0,MATCH($I$9,Данные!$A$6:$CV$6,0)))&lt;=$I$11,$I$14,$I$15),IF($I$8="MANUAL_MU",MAX(Настройки!$B$14,MIN(1,IF(ISNUMBER(AN70),AN70,0))),IF($I$8="COUNT_FLAG_RULE",IF(IF(ISNUMBER(AN70),AN70,0)&lt;=$I$11,$I$14,IF(IF(ISNUMBER(AN70),AN70,0)&gt;=$I$12,$I$15,IF(OR(LOWER(LEFT(BS70&amp;"",2))="да",BS70=1),$I$13,$I$15))),IF(OR(AND($I$8="YES_NO",OR(LOWER(LEFT(AN70&amp;"",2))="да",AN70=1)),AND($I$8="THRESHOLD_GE",IF(ISNUMBER(AN70),AN70,0)&gt;=$I$11),AND($I$8="THRESHOLD_GT",IF(ISNUMBER(AN70),AN70,0)&gt;$I$11),AND($I$8="THRESHOLD_LE",IF(ISNUMBER(AN70),AN70,0)&lt;=$I$11),AND($I$8="THRESHOLD_LT",IF(ISNUMBER(AN70),AN70,0)&lt;$I$11),AND($I$8="CHANGE_PCT_GE",IF(IF(ISNUMBER(BS70),BS70,0)=0,IF(ISNUMBER(AN70),AN70,0)&gt;0,(IF(ISNUMBER(AN70),AN70,0)-IF(ISNUMBER(BS70),BS70,0))/ABS(IF(ISNUMBER(BS70),BS70,0))&gt;=$I$11)),AND($I$8="CHANGE_ABS_GE",ABS(IF(ISNUMBER(AN70),AN70,0)-IF(ISNUMBER(BS70),BS70,0))&gt;=$I$11),AND($I$8="COUNT_LT",IF(ISNUMBER(AN70),AN70,0)&lt;$I$11),AND($I$8="COUNT_LE",IF(ISNUMBER(AN70),AN70,0)&lt;=$I$11),AND($I$8="AND_YES",OR(LOWER(LEFT(AN70&amp;"",2))="да",AN70=1),OR(LOWER(LEFT(BS70&amp;"",2))="да",BS70=1)),AND($I$8="OR_YES",OR(OR(LOWER(LEFT(AN70&amp;"",2))="да",AN70=1),OR(LOWER(LEFT(BS70&amp;"",2))="да",BS70=1)))),$I$14,$I$15))))))))))</f>
        <v/>
      </c>
      <c r="J70" s="19" t="str">
        <f>IF($A70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70="#FIELD",AO70="",AND(OR($J$8="CHANGE_PCT_GE",$J$8="CHANGE_ABS_GE",$J$8="COUNT_FLAG_RULE",$J$8="AND_YES",$J$8="OR_YES"),OR(BT70="#FIELD",BT70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70)))),IF($J$18="LOW_MU",MAX(Настройки!$B$14,$J$16),IF($J$18="NEUTRAL",Настройки!$B$15,IF($J$18="IGNORE","IGNORE",IF(OR(AO70="#FIELD",BT70="#FIELD"),"Поле не найдено","Недостаточно данных")))),IF($J$8="SIGMOID_INC",MAX(Настройки!$B$14,$J$16+($J$17-$J$16)/(1+EXP(-$J$12*(IF(ISNUMBER(AO70),AO70,0)-$J$11)))),IF($J$8="SIGMOID_DEC",MAX(Настройки!$B$14,$J$16+($J$17-$J$16)/(1+EXP($J$12*(IF(ISNUMBER(AO70),AO70,0)-$J$11)))),IF($J$8="TOP_PERCENT",IF((COUNTIF(INDEX(Данные!$A$7:$CV$106,0,MATCH($J$9,Данные!$A$6:$CV$6,0)),"&gt;"&amp;IF(ISNUMBER(AO70),AO70,0))+COUNTIFS(INDEX(Данные!$A$7:$CV$106,0,MATCH($J$9,Данные!$A$6:$CV$6,0)),IF(ISNUMBER(AO70),AO70,0),Данные!$A$7:$A$106,"&lt;"&amp;$A70)+1)/COUNT(INDEX(Данные!$A$7:$CV$106,0,MATCH($J$9,Данные!$A$6:$CV$6,0)))&lt;=$J$11,$J$14,$J$15),IF($J$8="MANUAL_MU",MAX(Настройки!$B$14,MIN(1,IF(ISNUMBER(AO70),AO70,0))),IF($J$8="COUNT_FLAG_RULE",IF(IF(ISNUMBER(AO70),AO70,0)&lt;=$J$11,$J$14,IF(IF(ISNUMBER(AO70),AO70,0)&gt;=$J$12,$J$15,IF(OR(LOWER(LEFT(BT70&amp;"",2))="да",BT70=1),$J$13,$J$15))),IF(OR(AND($J$8="YES_NO",OR(LOWER(LEFT(AO70&amp;"",2))="да",AO70=1)),AND($J$8="THRESHOLD_GE",IF(ISNUMBER(AO70),AO70,0)&gt;=$J$11),AND($J$8="THRESHOLD_GT",IF(ISNUMBER(AO70),AO70,0)&gt;$J$11),AND($J$8="THRESHOLD_LE",IF(ISNUMBER(AO70),AO70,0)&lt;=$J$11),AND($J$8="THRESHOLD_LT",IF(ISNUMBER(AO70),AO70,0)&lt;$J$11),AND($J$8="CHANGE_PCT_GE",IF(IF(ISNUMBER(BT70),BT70,0)=0,IF(ISNUMBER(AO70),AO70,0)&gt;0,(IF(ISNUMBER(AO70),AO70,0)-IF(ISNUMBER(BT70),BT70,0))/ABS(IF(ISNUMBER(BT70),BT70,0))&gt;=$J$11)),AND($J$8="CHANGE_ABS_GE",ABS(IF(ISNUMBER(AO70),AO70,0)-IF(ISNUMBER(BT70),BT70,0))&gt;=$J$11),AND($J$8="COUNT_LT",IF(ISNUMBER(AO70),AO70,0)&lt;$J$11),AND($J$8="COUNT_LE",IF(ISNUMBER(AO70),AO70,0)&lt;=$J$11),AND($J$8="AND_YES",OR(LOWER(LEFT(AO70&amp;"",2))="да",AO70=1),OR(LOWER(LEFT(BT70&amp;"",2))="да",BT70=1)),AND($J$8="OR_YES",OR(OR(LOWER(LEFT(AO70&amp;"",2))="да",AO70=1),OR(LOWER(LEFT(BT70&amp;"",2))="да",BT70=1)))),$J$14,$J$15))))))))))</f>
        <v/>
      </c>
      <c r="K70" s="19" t="str">
        <f>IF($A70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70="#FIELD",AP70="",AND(OR($K$8="CHANGE_PCT_GE",$K$8="CHANGE_ABS_GE",$K$8="COUNT_FLAG_RULE",$K$8="AND_YES",$K$8="OR_YES"),OR(BU70="#FIELD",BU70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70)))),IF($K$18="LOW_MU",MAX(Настройки!$B$14,$K$16),IF($K$18="NEUTRAL",Настройки!$B$15,IF($K$18="IGNORE","IGNORE",IF(OR(AP70="#FIELD",BU70="#FIELD"),"Поле не найдено","Недостаточно данных")))),IF($K$8="SIGMOID_INC",MAX(Настройки!$B$14,$K$16+($K$17-$K$16)/(1+EXP(-$K$12*(IF(ISNUMBER(AP70),AP70,0)-$K$11)))),IF($K$8="SIGMOID_DEC",MAX(Настройки!$B$14,$K$16+($K$17-$K$16)/(1+EXP($K$12*(IF(ISNUMBER(AP70),AP70,0)-$K$11)))),IF($K$8="TOP_PERCENT",IF((COUNTIF(INDEX(Данные!$A$7:$CV$106,0,MATCH($K$9,Данные!$A$6:$CV$6,0)),"&gt;"&amp;IF(ISNUMBER(AP70),AP70,0))+COUNTIFS(INDEX(Данные!$A$7:$CV$106,0,MATCH($K$9,Данные!$A$6:$CV$6,0)),IF(ISNUMBER(AP70),AP70,0),Данные!$A$7:$A$106,"&lt;"&amp;$A70)+1)/COUNT(INDEX(Данные!$A$7:$CV$106,0,MATCH($K$9,Данные!$A$6:$CV$6,0)))&lt;=$K$11,$K$14,$K$15),IF($K$8="MANUAL_MU",MAX(Настройки!$B$14,MIN(1,IF(ISNUMBER(AP70),AP70,0))),IF($K$8="COUNT_FLAG_RULE",IF(IF(ISNUMBER(AP70),AP70,0)&lt;=$K$11,$K$14,IF(IF(ISNUMBER(AP70),AP70,0)&gt;=$K$12,$K$15,IF(OR(LOWER(LEFT(BU70&amp;"",2))="да",BU70=1),$K$13,$K$15))),IF(OR(AND($K$8="YES_NO",OR(LOWER(LEFT(AP70&amp;"",2))="да",AP70=1)),AND($K$8="THRESHOLD_GE",IF(ISNUMBER(AP70),AP70,0)&gt;=$K$11),AND($K$8="THRESHOLD_GT",IF(ISNUMBER(AP70),AP70,0)&gt;$K$11),AND($K$8="THRESHOLD_LE",IF(ISNUMBER(AP70),AP70,0)&lt;=$K$11),AND($K$8="THRESHOLD_LT",IF(ISNUMBER(AP70),AP70,0)&lt;$K$11),AND($K$8="CHANGE_PCT_GE",IF(IF(ISNUMBER(BU70),BU70,0)=0,IF(ISNUMBER(AP70),AP70,0)&gt;0,(IF(ISNUMBER(AP70),AP70,0)-IF(ISNUMBER(BU70),BU70,0))/ABS(IF(ISNUMBER(BU70),BU70,0))&gt;=$K$11)),AND($K$8="CHANGE_ABS_GE",ABS(IF(ISNUMBER(AP70),AP70,0)-IF(ISNUMBER(BU70),BU70,0))&gt;=$K$11),AND($K$8="COUNT_LT",IF(ISNUMBER(AP70),AP70,0)&lt;$K$11),AND($K$8="COUNT_LE",IF(ISNUMBER(AP70),AP70,0)&lt;=$K$11),AND($K$8="AND_YES",OR(LOWER(LEFT(AP70&amp;"",2))="да",AP70=1),OR(LOWER(LEFT(BU70&amp;"",2))="да",BU70=1)),AND($K$8="OR_YES",OR(OR(LOWER(LEFT(AP70&amp;"",2))="да",AP70=1),OR(LOWER(LEFT(BU70&amp;"",2))="да",BU70=1)))),$K$14,$K$15))))))))))</f>
        <v/>
      </c>
      <c r="L70" s="19" t="str">
        <f>IF($A70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70="#FIELD",AQ70="",AND(OR($L$8="CHANGE_PCT_GE",$L$8="CHANGE_ABS_GE",$L$8="COUNT_FLAG_RULE",$L$8="AND_YES",$L$8="OR_YES"),OR(BV70="#FIELD",BV70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70)))),IF($L$18="LOW_MU",MAX(Настройки!$B$14,$L$16),IF($L$18="NEUTRAL",Настройки!$B$15,IF($L$18="IGNORE","IGNORE",IF(OR(AQ70="#FIELD",BV70="#FIELD"),"Поле не найдено","Недостаточно данных")))),IF($L$8="SIGMOID_INC",MAX(Настройки!$B$14,$L$16+($L$17-$L$16)/(1+EXP(-$L$12*(IF(ISNUMBER(AQ70),AQ70,0)-$L$11)))),IF($L$8="SIGMOID_DEC",MAX(Настройки!$B$14,$L$16+($L$17-$L$16)/(1+EXP($L$12*(IF(ISNUMBER(AQ70),AQ70,0)-$L$11)))),IF($L$8="TOP_PERCENT",IF((COUNTIF(INDEX(Данные!$A$7:$CV$106,0,MATCH($L$9,Данные!$A$6:$CV$6,0)),"&gt;"&amp;IF(ISNUMBER(AQ70),AQ70,0))+COUNTIFS(INDEX(Данные!$A$7:$CV$106,0,MATCH($L$9,Данные!$A$6:$CV$6,0)),IF(ISNUMBER(AQ70),AQ70,0),Данные!$A$7:$A$106,"&lt;"&amp;$A70)+1)/COUNT(INDEX(Данные!$A$7:$CV$106,0,MATCH($L$9,Данные!$A$6:$CV$6,0)))&lt;=$L$11,$L$14,$L$15),IF($L$8="MANUAL_MU",MAX(Настройки!$B$14,MIN(1,IF(ISNUMBER(AQ70),AQ70,0))),IF($L$8="COUNT_FLAG_RULE",IF(IF(ISNUMBER(AQ70),AQ70,0)&lt;=$L$11,$L$14,IF(IF(ISNUMBER(AQ70),AQ70,0)&gt;=$L$12,$L$15,IF(OR(LOWER(LEFT(BV70&amp;"",2))="да",BV70=1),$L$13,$L$15))),IF(OR(AND($L$8="YES_NO",OR(LOWER(LEFT(AQ70&amp;"",2))="да",AQ70=1)),AND($L$8="THRESHOLD_GE",IF(ISNUMBER(AQ70),AQ70,0)&gt;=$L$11),AND($L$8="THRESHOLD_GT",IF(ISNUMBER(AQ70),AQ70,0)&gt;$L$11),AND($L$8="THRESHOLD_LE",IF(ISNUMBER(AQ70),AQ70,0)&lt;=$L$11),AND($L$8="THRESHOLD_LT",IF(ISNUMBER(AQ70),AQ70,0)&lt;$L$11),AND($L$8="CHANGE_PCT_GE",IF(IF(ISNUMBER(BV70),BV70,0)=0,IF(ISNUMBER(AQ70),AQ70,0)&gt;0,(IF(ISNUMBER(AQ70),AQ70,0)-IF(ISNUMBER(BV70),BV70,0))/ABS(IF(ISNUMBER(BV70),BV70,0))&gt;=$L$11)),AND($L$8="CHANGE_ABS_GE",ABS(IF(ISNUMBER(AQ70),AQ70,0)-IF(ISNUMBER(BV70),BV70,0))&gt;=$L$11),AND($L$8="COUNT_LT",IF(ISNUMBER(AQ70),AQ70,0)&lt;$L$11),AND($L$8="COUNT_LE",IF(ISNUMBER(AQ70),AQ70,0)&lt;=$L$11),AND($L$8="AND_YES",OR(LOWER(LEFT(AQ70&amp;"",2))="да",AQ70=1),OR(LOWER(LEFT(BV70&amp;"",2))="да",BV70=1)),AND($L$8="OR_YES",OR(OR(LOWER(LEFT(AQ70&amp;"",2))="да",AQ70=1),OR(LOWER(LEFT(BV70&amp;"",2))="да",BV70=1)))),$L$14,$L$15))))))))))</f>
        <v/>
      </c>
      <c r="M70" s="19" t="str">
        <f>IF($A70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70="#FIELD",AR70="",AND(OR($M$8="CHANGE_PCT_GE",$M$8="CHANGE_ABS_GE",$M$8="COUNT_FLAG_RULE",$M$8="AND_YES",$M$8="OR_YES"),OR(BW70="#FIELD",BW70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70)))),IF($M$18="LOW_MU",MAX(Настройки!$B$14,$M$16),IF($M$18="NEUTRAL",Настройки!$B$15,IF($M$18="IGNORE","IGNORE",IF(OR(AR70="#FIELD",BW70="#FIELD"),"Поле не найдено","Недостаточно данных")))),IF($M$8="SIGMOID_INC",MAX(Настройки!$B$14,$M$16+($M$17-$M$16)/(1+EXP(-$M$12*(IF(ISNUMBER(AR70),AR70,0)-$M$11)))),IF($M$8="SIGMOID_DEC",MAX(Настройки!$B$14,$M$16+($M$17-$M$16)/(1+EXP($M$12*(IF(ISNUMBER(AR70),AR70,0)-$M$11)))),IF($M$8="TOP_PERCENT",IF((COUNTIF(INDEX(Данные!$A$7:$CV$106,0,MATCH($M$9,Данные!$A$6:$CV$6,0)),"&gt;"&amp;IF(ISNUMBER(AR70),AR70,0))+COUNTIFS(INDEX(Данные!$A$7:$CV$106,0,MATCH($M$9,Данные!$A$6:$CV$6,0)),IF(ISNUMBER(AR70),AR70,0),Данные!$A$7:$A$106,"&lt;"&amp;$A70)+1)/COUNT(INDEX(Данные!$A$7:$CV$106,0,MATCH($M$9,Данные!$A$6:$CV$6,0)))&lt;=$M$11,$M$14,$M$15),IF($M$8="MANUAL_MU",MAX(Настройки!$B$14,MIN(1,IF(ISNUMBER(AR70),AR70,0))),IF($M$8="COUNT_FLAG_RULE",IF(IF(ISNUMBER(AR70),AR70,0)&lt;=$M$11,$M$14,IF(IF(ISNUMBER(AR70),AR70,0)&gt;=$M$12,$M$15,IF(OR(LOWER(LEFT(BW70&amp;"",2))="да",BW70=1),$M$13,$M$15))),IF(OR(AND($M$8="YES_NO",OR(LOWER(LEFT(AR70&amp;"",2))="да",AR70=1)),AND($M$8="THRESHOLD_GE",IF(ISNUMBER(AR70),AR70,0)&gt;=$M$11),AND($M$8="THRESHOLD_GT",IF(ISNUMBER(AR70),AR70,0)&gt;$M$11),AND($M$8="THRESHOLD_LE",IF(ISNUMBER(AR70),AR70,0)&lt;=$M$11),AND($M$8="THRESHOLD_LT",IF(ISNUMBER(AR70),AR70,0)&lt;$M$11),AND($M$8="CHANGE_PCT_GE",IF(IF(ISNUMBER(BW70),BW70,0)=0,IF(ISNUMBER(AR70),AR70,0)&gt;0,(IF(ISNUMBER(AR70),AR70,0)-IF(ISNUMBER(BW70),BW70,0))/ABS(IF(ISNUMBER(BW70),BW70,0))&gt;=$M$11)),AND($M$8="CHANGE_ABS_GE",ABS(IF(ISNUMBER(AR70),AR70,0)-IF(ISNUMBER(BW70),BW70,0))&gt;=$M$11),AND($M$8="COUNT_LT",IF(ISNUMBER(AR70),AR70,0)&lt;$M$11),AND($M$8="COUNT_LE",IF(ISNUMBER(AR70),AR70,0)&lt;=$M$11),AND($M$8="AND_YES",OR(LOWER(LEFT(AR70&amp;"",2))="да",AR70=1),OR(LOWER(LEFT(BW70&amp;"",2))="да",BW70=1)),AND($M$8="OR_YES",OR(OR(LOWER(LEFT(AR70&amp;"",2))="да",AR70=1),OR(LOWER(LEFT(BW70&amp;"",2))="да",BW70=1)))),$M$14,$M$15))))))))))</f>
        <v/>
      </c>
      <c r="N70" s="19" t="str">
        <f>IF($A70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70="#FIELD",AS70="",AND(OR($N$8="CHANGE_PCT_GE",$N$8="CHANGE_ABS_GE",$N$8="COUNT_FLAG_RULE",$N$8="AND_YES",$N$8="OR_YES"),OR(BX70="#FIELD",BX70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70)))),IF($N$18="LOW_MU",MAX(Настройки!$B$14,$N$16),IF($N$18="NEUTRAL",Настройки!$B$15,IF($N$18="IGNORE","IGNORE",IF(OR(AS70="#FIELD",BX70="#FIELD"),"Поле не найдено","Недостаточно данных")))),IF($N$8="SIGMOID_INC",MAX(Настройки!$B$14,$N$16+($N$17-$N$16)/(1+EXP(-$N$12*(IF(ISNUMBER(AS70),AS70,0)-$N$11)))),IF($N$8="SIGMOID_DEC",MAX(Настройки!$B$14,$N$16+($N$17-$N$16)/(1+EXP($N$12*(IF(ISNUMBER(AS70),AS70,0)-$N$11)))),IF($N$8="TOP_PERCENT",IF((COUNTIF(INDEX(Данные!$A$7:$CV$106,0,MATCH($N$9,Данные!$A$6:$CV$6,0)),"&gt;"&amp;IF(ISNUMBER(AS70),AS70,0))+COUNTIFS(INDEX(Данные!$A$7:$CV$106,0,MATCH($N$9,Данные!$A$6:$CV$6,0)),IF(ISNUMBER(AS70),AS70,0),Данные!$A$7:$A$106,"&lt;"&amp;$A70)+1)/COUNT(INDEX(Данные!$A$7:$CV$106,0,MATCH($N$9,Данные!$A$6:$CV$6,0)))&lt;=$N$11,$N$14,$N$15),IF($N$8="MANUAL_MU",MAX(Настройки!$B$14,MIN(1,IF(ISNUMBER(AS70),AS70,0))),IF($N$8="COUNT_FLAG_RULE",IF(IF(ISNUMBER(AS70),AS70,0)&lt;=$N$11,$N$14,IF(IF(ISNUMBER(AS70),AS70,0)&gt;=$N$12,$N$15,IF(OR(LOWER(LEFT(BX70&amp;"",2))="да",BX70=1),$N$13,$N$15))),IF(OR(AND($N$8="YES_NO",OR(LOWER(LEFT(AS70&amp;"",2))="да",AS70=1)),AND($N$8="THRESHOLD_GE",IF(ISNUMBER(AS70),AS70,0)&gt;=$N$11),AND($N$8="THRESHOLD_GT",IF(ISNUMBER(AS70),AS70,0)&gt;$N$11),AND($N$8="THRESHOLD_LE",IF(ISNUMBER(AS70),AS70,0)&lt;=$N$11),AND($N$8="THRESHOLD_LT",IF(ISNUMBER(AS70),AS70,0)&lt;$N$11),AND($N$8="CHANGE_PCT_GE",IF(IF(ISNUMBER(BX70),BX70,0)=0,IF(ISNUMBER(AS70),AS70,0)&gt;0,(IF(ISNUMBER(AS70),AS70,0)-IF(ISNUMBER(BX70),BX70,0))/ABS(IF(ISNUMBER(BX70),BX70,0))&gt;=$N$11)),AND($N$8="CHANGE_ABS_GE",ABS(IF(ISNUMBER(AS70),AS70,0)-IF(ISNUMBER(BX70),BX70,0))&gt;=$N$11),AND($N$8="COUNT_LT",IF(ISNUMBER(AS70),AS70,0)&lt;$N$11),AND($N$8="COUNT_LE",IF(ISNUMBER(AS70),AS70,0)&lt;=$N$11),AND($N$8="AND_YES",OR(LOWER(LEFT(AS70&amp;"",2))="да",AS70=1),OR(LOWER(LEFT(BX70&amp;"",2))="да",BX70=1)),AND($N$8="OR_YES",OR(OR(LOWER(LEFT(AS70&amp;"",2))="да",AS70=1),OR(LOWER(LEFT(BX70&amp;"",2))="да",BX70=1)))),$N$14,$N$15))))))))))</f>
        <v/>
      </c>
      <c r="O70" s="19" t="str">
        <f>IF($A70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70="#FIELD",AT70="",AND(OR($O$8="CHANGE_PCT_GE",$O$8="CHANGE_ABS_GE",$O$8="COUNT_FLAG_RULE",$O$8="AND_YES",$O$8="OR_YES"),OR(BY70="#FIELD",BY70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70)))),IF($O$18="LOW_MU",MAX(Настройки!$B$14,$O$16),IF($O$18="NEUTRAL",Настройки!$B$15,IF($O$18="IGNORE","IGNORE",IF(OR(AT70="#FIELD",BY70="#FIELD"),"Поле не найдено","Недостаточно данных")))),IF($O$8="SIGMOID_INC",MAX(Настройки!$B$14,$O$16+($O$17-$O$16)/(1+EXP(-$O$12*(IF(ISNUMBER(AT70),AT70,0)-$O$11)))),IF($O$8="SIGMOID_DEC",MAX(Настройки!$B$14,$O$16+($O$17-$O$16)/(1+EXP($O$12*(IF(ISNUMBER(AT70),AT70,0)-$O$11)))),IF($O$8="TOP_PERCENT",IF((COUNTIF(INDEX(Данные!$A$7:$CV$106,0,MATCH($O$9,Данные!$A$6:$CV$6,0)),"&gt;"&amp;IF(ISNUMBER(AT70),AT70,0))+COUNTIFS(INDEX(Данные!$A$7:$CV$106,0,MATCH($O$9,Данные!$A$6:$CV$6,0)),IF(ISNUMBER(AT70),AT70,0),Данные!$A$7:$A$106,"&lt;"&amp;$A70)+1)/COUNT(INDEX(Данные!$A$7:$CV$106,0,MATCH($O$9,Данные!$A$6:$CV$6,0)))&lt;=$O$11,$O$14,$O$15),IF($O$8="MANUAL_MU",MAX(Настройки!$B$14,MIN(1,IF(ISNUMBER(AT70),AT70,0))),IF($O$8="COUNT_FLAG_RULE",IF(IF(ISNUMBER(AT70),AT70,0)&lt;=$O$11,$O$14,IF(IF(ISNUMBER(AT70),AT70,0)&gt;=$O$12,$O$15,IF(OR(LOWER(LEFT(BY70&amp;"",2))="да",BY70=1),$O$13,$O$15))),IF(OR(AND($O$8="YES_NO",OR(LOWER(LEFT(AT70&amp;"",2))="да",AT70=1)),AND($O$8="THRESHOLD_GE",IF(ISNUMBER(AT70),AT70,0)&gt;=$O$11),AND($O$8="THRESHOLD_GT",IF(ISNUMBER(AT70),AT70,0)&gt;$O$11),AND($O$8="THRESHOLD_LE",IF(ISNUMBER(AT70),AT70,0)&lt;=$O$11),AND($O$8="THRESHOLD_LT",IF(ISNUMBER(AT70),AT70,0)&lt;$O$11),AND($O$8="CHANGE_PCT_GE",IF(IF(ISNUMBER(BY70),BY70,0)=0,IF(ISNUMBER(AT70),AT70,0)&gt;0,(IF(ISNUMBER(AT70),AT70,0)-IF(ISNUMBER(BY70),BY70,0))/ABS(IF(ISNUMBER(BY70),BY70,0))&gt;=$O$11)),AND($O$8="CHANGE_ABS_GE",ABS(IF(ISNUMBER(AT70),AT70,0)-IF(ISNUMBER(BY70),BY70,0))&gt;=$O$11),AND($O$8="COUNT_LT",IF(ISNUMBER(AT70),AT70,0)&lt;$O$11),AND($O$8="COUNT_LE",IF(ISNUMBER(AT70),AT70,0)&lt;=$O$11),AND($O$8="AND_YES",OR(LOWER(LEFT(AT70&amp;"",2))="да",AT70=1),OR(LOWER(LEFT(BY70&amp;"",2))="да",BY70=1)),AND($O$8="OR_YES",OR(OR(LOWER(LEFT(AT70&amp;"",2))="да",AT70=1),OR(LOWER(LEFT(BY70&amp;"",2))="да",BY70=1)))),$O$14,$O$15))))))))))</f>
        <v/>
      </c>
      <c r="P70" s="19" t="str">
        <f>IF($A70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70="#FIELD",AU70="",AND(OR($P$8="CHANGE_PCT_GE",$P$8="CHANGE_ABS_GE",$P$8="COUNT_FLAG_RULE",$P$8="AND_YES",$P$8="OR_YES"),OR(BZ70="#FIELD",BZ70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70)))),IF($P$18="LOW_MU",MAX(Настройки!$B$14,$P$16),IF($P$18="NEUTRAL",Настройки!$B$15,IF($P$18="IGNORE","IGNORE",IF(OR(AU70="#FIELD",BZ70="#FIELD"),"Поле не найдено","Недостаточно данных")))),IF($P$8="SIGMOID_INC",MAX(Настройки!$B$14,$P$16+($P$17-$P$16)/(1+EXP(-$P$12*(IF(ISNUMBER(AU70),AU70,0)-$P$11)))),IF($P$8="SIGMOID_DEC",MAX(Настройки!$B$14,$P$16+($P$17-$P$16)/(1+EXP($P$12*(IF(ISNUMBER(AU70),AU70,0)-$P$11)))),IF($P$8="TOP_PERCENT",IF((COUNTIF(INDEX(Данные!$A$7:$CV$106,0,MATCH($P$9,Данные!$A$6:$CV$6,0)),"&gt;"&amp;IF(ISNUMBER(AU70),AU70,0))+COUNTIFS(INDEX(Данные!$A$7:$CV$106,0,MATCH($P$9,Данные!$A$6:$CV$6,0)),IF(ISNUMBER(AU70),AU70,0),Данные!$A$7:$A$106,"&lt;"&amp;$A70)+1)/COUNT(INDEX(Данные!$A$7:$CV$106,0,MATCH($P$9,Данные!$A$6:$CV$6,0)))&lt;=$P$11,$P$14,$P$15),IF($P$8="MANUAL_MU",MAX(Настройки!$B$14,MIN(1,IF(ISNUMBER(AU70),AU70,0))),IF($P$8="COUNT_FLAG_RULE",IF(IF(ISNUMBER(AU70),AU70,0)&lt;=$P$11,$P$14,IF(IF(ISNUMBER(AU70),AU70,0)&gt;=$P$12,$P$15,IF(OR(LOWER(LEFT(BZ70&amp;"",2))="да",BZ70=1),$P$13,$P$15))),IF(OR(AND($P$8="YES_NO",OR(LOWER(LEFT(AU70&amp;"",2))="да",AU70=1)),AND($P$8="THRESHOLD_GE",IF(ISNUMBER(AU70),AU70,0)&gt;=$P$11),AND($P$8="THRESHOLD_GT",IF(ISNUMBER(AU70),AU70,0)&gt;$P$11),AND($P$8="THRESHOLD_LE",IF(ISNUMBER(AU70),AU70,0)&lt;=$P$11),AND($P$8="THRESHOLD_LT",IF(ISNUMBER(AU70),AU70,0)&lt;$P$11),AND($P$8="CHANGE_PCT_GE",IF(IF(ISNUMBER(BZ70),BZ70,0)=0,IF(ISNUMBER(AU70),AU70,0)&gt;0,(IF(ISNUMBER(AU70),AU70,0)-IF(ISNUMBER(BZ70),BZ70,0))/ABS(IF(ISNUMBER(BZ70),BZ70,0))&gt;=$P$11)),AND($P$8="CHANGE_ABS_GE",ABS(IF(ISNUMBER(AU70),AU70,0)-IF(ISNUMBER(BZ70),BZ70,0))&gt;=$P$11),AND($P$8="COUNT_LT",IF(ISNUMBER(AU70),AU70,0)&lt;$P$11),AND($P$8="COUNT_LE",IF(ISNUMBER(AU70),AU70,0)&lt;=$P$11),AND($P$8="AND_YES",OR(LOWER(LEFT(AU70&amp;"",2))="да",AU70=1),OR(LOWER(LEFT(BZ70&amp;"",2))="да",BZ70=1)),AND($P$8="OR_YES",OR(OR(LOWER(LEFT(AU70&amp;"",2))="да",AU70=1),OR(LOWER(LEFT(BZ70&amp;"",2))="да",BZ70=1)))),$P$14,$P$15))))))))))</f>
        <v/>
      </c>
      <c r="Q70" s="19" t="str">
        <f>IF($A70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70="#FIELD",AV70="",AND(OR($Q$8="CHANGE_PCT_GE",$Q$8="CHANGE_ABS_GE",$Q$8="COUNT_FLAG_RULE",$Q$8="AND_YES",$Q$8="OR_YES"),OR(CA70="#FIELD",CA70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70)))),IF($Q$18="LOW_MU",MAX(Настройки!$B$14,$Q$16),IF($Q$18="NEUTRAL",Настройки!$B$15,IF($Q$18="IGNORE","IGNORE",IF(OR(AV70="#FIELD",CA70="#FIELD"),"Поле не найдено","Недостаточно данных")))),IF($Q$8="SIGMOID_INC",MAX(Настройки!$B$14,$Q$16+($Q$17-$Q$16)/(1+EXP(-$Q$12*(IF(ISNUMBER(AV70),AV70,0)-$Q$11)))),IF($Q$8="SIGMOID_DEC",MAX(Настройки!$B$14,$Q$16+($Q$17-$Q$16)/(1+EXP($Q$12*(IF(ISNUMBER(AV70),AV70,0)-$Q$11)))),IF($Q$8="TOP_PERCENT",IF((COUNTIF(INDEX(Данные!$A$7:$CV$106,0,MATCH($Q$9,Данные!$A$6:$CV$6,0)),"&gt;"&amp;IF(ISNUMBER(AV70),AV70,0))+COUNTIFS(INDEX(Данные!$A$7:$CV$106,0,MATCH($Q$9,Данные!$A$6:$CV$6,0)),IF(ISNUMBER(AV70),AV70,0),Данные!$A$7:$A$106,"&lt;"&amp;$A70)+1)/COUNT(INDEX(Данные!$A$7:$CV$106,0,MATCH($Q$9,Данные!$A$6:$CV$6,0)))&lt;=$Q$11,$Q$14,$Q$15),IF($Q$8="MANUAL_MU",MAX(Настройки!$B$14,MIN(1,IF(ISNUMBER(AV70),AV70,0))),IF($Q$8="COUNT_FLAG_RULE",IF(IF(ISNUMBER(AV70),AV70,0)&lt;=$Q$11,$Q$14,IF(IF(ISNUMBER(AV70),AV70,0)&gt;=$Q$12,$Q$15,IF(OR(LOWER(LEFT(CA70&amp;"",2))="да",CA70=1),$Q$13,$Q$15))),IF(OR(AND($Q$8="YES_NO",OR(LOWER(LEFT(AV70&amp;"",2))="да",AV70=1)),AND($Q$8="THRESHOLD_GE",IF(ISNUMBER(AV70),AV70,0)&gt;=$Q$11),AND($Q$8="THRESHOLD_GT",IF(ISNUMBER(AV70),AV70,0)&gt;$Q$11),AND($Q$8="THRESHOLD_LE",IF(ISNUMBER(AV70),AV70,0)&lt;=$Q$11),AND($Q$8="THRESHOLD_LT",IF(ISNUMBER(AV70),AV70,0)&lt;$Q$11),AND($Q$8="CHANGE_PCT_GE",IF(IF(ISNUMBER(CA70),CA70,0)=0,IF(ISNUMBER(AV70),AV70,0)&gt;0,(IF(ISNUMBER(AV70),AV70,0)-IF(ISNUMBER(CA70),CA70,0))/ABS(IF(ISNUMBER(CA70),CA70,0))&gt;=$Q$11)),AND($Q$8="CHANGE_ABS_GE",ABS(IF(ISNUMBER(AV70),AV70,0)-IF(ISNUMBER(CA70),CA70,0))&gt;=$Q$11),AND($Q$8="COUNT_LT",IF(ISNUMBER(AV70),AV70,0)&lt;$Q$11),AND($Q$8="COUNT_LE",IF(ISNUMBER(AV70),AV70,0)&lt;=$Q$11),AND($Q$8="AND_YES",OR(LOWER(LEFT(AV70&amp;"",2))="да",AV70=1),OR(LOWER(LEFT(CA70&amp;"",2))="да",CA70=1)),AND($Q$8="OR_YES",OR(OR(LOWER(LEFT(AV70&amp;"",2))="да",AV70=1),OR(LOWER(LEFT(CA70&amp;"",2))="да",CA70=1)))),$Q$14,$Q$15))))))))))</f>
        <v/>
      </c>
      <c r="R70" s="69" t="str">
        <f>IF($A70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70="#FIELD",AW70="",AND(OR($R$8="CHANGE_PCT_GE",$R$8="CHANGE_ABS_GE",$R$8="COUNT_FLAG_RULE",$R$8="AND_YES",$R$8="OR_YES"),OR(CB70="#FIELD",CB70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70)))),IF($R$18="LOW_MU",MAX(Настройки!$B$14,$R$16),IF($R$18="NEUTRAL",Настройки!$B$15,IF($R$18="IGNORE","IGNORE",IF(OR(AW70="#FIELD",CB70="#FIELD"),"Поле не найдено","Недостаточно данных")))),IF($R$8="SIGMOID_INC",MAX(Настройки!$B$14,$R$16+($R$17-$R$16)/(1+EXP(-$R$12*(IF(ISNUMBER(AW70),AW70,0)-$R$11)))),IF($R$8="SIGMOID_DEC",MAX(Настройки!$B$14,$R$16+($R$17-$R$16)/(1+EXP($R$12*(IF(ISNUMBER(AW70),AW70,0)-$R$11)))),IF($R$8="TOP_PERCENT",IF((COUNTIF(INDEX(Данные!$A$7:$CV$106,0,MATCH($R$9,Данные!$A$6:$CV$6,0)),"&gt;"&amp;IF(ISNUMBER(AW70),AW70,0))+COUNTIFS(INDEX(Данные!$A$7:$CV$106,0,MATCH($R$9,Данные!$A$6:$CV$6,0)),IF(ISNUMBER(AW70),AW70,0),Данные!$A$7:$A$106,"&lt;"&amp;$A70)+1)/COUNT(INDEX(Данные!$A$7:$CV$106,0,MATCH($R$9,Данные!$A$6:$CV$6,0)))&lt;=$R$11,$R$14,$R$15),IF($R$8="MANUAL_MU",MAX(Настройки!$B$14,MIN(1,IF(ISNUMBER(AW70),AW70,0))),IF($R$8="COUNT_FLAG_RULE",IF(IF(ISNUMBER(AW70),AW70,0)&lt;=$R$11,$R$14,IF(IF(ISNUMBER(AW70),AW70,0)&gt;=$R$12,$R$15,IF(OR(LOWER(LEFT(CB70&amp;"",2))="да",CB70=1),$R$13,$R$15))),IF(OR(AND($R$8="YES_NO",OR(LOWER(LEFT(AW70&amp;"",2))="да",AW70=1)),AND($R$8="THRESHOLD_GE",IF(ISNUMBER(AW70),AW70,0)&gt;=$R$11),AND($R$8="THRESHOLD_GT",IF(ISNUMBER(AW70),AW70,0)&gt;$R$11),AND($R$8="THRESHOLD_LE",IF(ISNUMBER(AW70),AW70,0)&lt;=$R$11),AND($R$8="THRESHOLD_LT",IF(ISNUMBER(AW70),AW70,0)&lt;$R$11),AND($R$8="CHANGE_PCT_GE",IF(IF(ISNUMBER(CB70),CB70,0)=0,IF(ISNUMBER(AW70),AW70,0)&gt;0,(IF(ISNUMBER(AW70),AW70,0)-IF(ISNUMBER(CB70),CB70,0))/ABS(IF(ISNUMBER(CB70),CB70,0))&gt;=$R$11)),AND($R$8="CHANGE_ABS_GE",ABS(IF(ISNUMBER(AW70),AW70,0)-IF(ISNUMBER(CB70),CB70,0))&gt;=$R$11),AND($R$8="COUNT_LT",IF(ISNUMBER(AW70),AW70,0)&lt;$R$11),AND($R$8="COUNT_LE",IF(ISNUMBER(AW70),AW70,0)&lt;=$R$11),AND($R$8="AND_YES",OR(LOWER(LEFT(AW70&amp;"",2))="да",AW70=1),OR(LOWER(LEFT(CB70&amp;"",2))="да",CB70=1)),AND($R$8="OR_YES",OR(OR(LOWER(LEFT(AW70&amp;"",2))="да",AW70=1),OR(LOWER(LEFT(CB70&amp;"",2))="да",CB70=1)))),$R$14,$R$15))))))))))</f>
        <v/>
      </c>
      <c r="S70" s="70" t="str">
        <f>IF($A70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70="#FIELD",AX70="",AND(OR($S$8="CHANGE_PCT_GE",$S$8="CHANGE_ABS_GE",$S$8="COUNT_FLAG_RULE",$S$8="AND_YES",$S$8="OR_YES"),OR(CC70="#FIELD",CC70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70)))),IF($S$18="LOW_MU",MAX(Настройки!$B$14,$S$16),IF($S$18="NEUTRAL",Настройки!$B$15,IF($S$18="IGNORE","IGNORE",IF(OR(AX70="#FIELD",CC70="#FIELD"),"Поле не найдено","Недостаточно данных")))),IF($S$8="SIGMOID_INC",MAX(Настройки!$B$14,$S$16+($S$17-$S$16)/(1+EXP(-$S$12*(IF(ISNUMBER(AX70),AX70,0)-$S$11)))),IF($S$8="SIGMOID_DEC",MAX(Настройки!$B$14,$S$16+($S$17-$S$16)/(1+EXP($S$12*(IF(ISNUMBER(AX70),AX70,0)-$S$11)))),IF($S$8="TOP_PERCENT",IF((COUNTIF(INDEX(Данные!$A$7:$CV$106,0,MATCH($S$9,Данные!$A$6:$CV$6,0)),"&gt;"&amp;IF(ISNUMBER(AX70),AX70,0))+COUNTIFS(INDEX(Данные!$A$7:$CV$106,0,MATCH($S$9,Данные!$A$6:$CV$6,0)),IF(ISNUMBER(AX70),AX70,0),Данные!$A$7:$A$106,"&lt;"&amp;$A70)+1)/COUNT(INDEX(Данные!$A$7:$CV$106,0,MATCH($S$9,Данные!$A$6:$CV$6,0)))&lt;=$S$11,$S$14,$S$15),IF($S$8="MANUAL_MU",MAX(Настройки!$B$14,MIN(1,IF(ISNUMBER(AX70),AX70,0))),IF($S$8="COUNT_FLAG_RULE",IF(IF(ISNUMBER(AX70),AX70,0)&lt;=$S$11,$S$14,IF(IF(ISNUMBER(AX70),AX70,0)&gt;=$S$12,$S$15,IF(OR(LOWER(LEFT(CC70&amp;"",2))="да",CC70=1),$S$13,$S$15))),IF(OR(AND($S$8="YES_NO",OR(LOWER(LEFT(AX70&amp;"",2))="да",AX70=1)),AND($S$8="THRESHOLD_GE",IF(ISNUMBER(AX70),AX70,0)&gt;=$S$11),AND($S$8="THRESHOLD_GT",IF(ISNUMBER(AX70),AX70,0)&gt;$S$11),AND($S$8="THRESHOLD_LE",IF(ISNUMBER(AX70),AX70,0)&lt;=$S$11),AND($S$8="THRESHOLD_LT",IF(ISNUMBER(AX70),AX70,0)&lt;$S$11),AND($S$8="CHANGE_PCT_GE",IF(IF(ISNUMBER(CC70),CC70,0)=0,IF(ISNUMBER(AX70),AX70,0)&gt;0,(IF(ISNUMBER(AX70),AX70,0)-IF(ISNUMBER(CC70),CC70,0))/ABS(IF(ISNUMBER(CC70),CC70,0))&gt;=$S$11)),AND($S$8="CHANGE_ABS_GE",ABS(IF(ISNUMBER(AX70),AX70,0)-IF(ISNUMBER(CC70),CC70,0))&gt;=$S$11),AND($S$8="COUNT_LT",IF(ISNUMBER(AX70),AX70,0)&lt;$S$11),AND($S$8="COUNT_LE",IF(ISNUMBER(AX70),AX70,0)&lt;=$S$11),AND($S$8="AND_YES",OR(LOWER(LEFT(AX70&amp;"",2))="да",AX70=1),OR(LOWER(LEFT(CC70&amp;"",2))="да",CC70=1)),AND($S$8="OR_YES",OR(OR(LOWER(LEFT(AX70&amp;"",2))="да",AX70=1),OR(LOWER(LEFT(CC70&amp;"",2))="да",CC70=1)))),$S$14,$S$15))))))))))</f>
        <v/>
      </c>
      <c r="T70" s="70" t="str">
        <f>IF($A70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70="#FIELD",AY70="",AND(OR($T$8="CHANGE_PCT_GE",$T$8="CHANGE_ABS_GE",$T$8="COUNT_FLAG_RULE",$T$8="AND_YES",$T$8="OR_YES"),OR(CD70="#FIELD",CD70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70)))),IF($T$18="LOW_MU",MAX(Настройки!$B$14,$T$16),IF($T$18="NEUTRAL",Настройки!$B$15,IF($T$18="IGNORE","IGNORE",IF(OR(AY70="#FIELD",CD70="#FIELD"),"Поле не найдено","Недостаточно данных")))),IF($T$8="SIGMOID_INC",MAX(Настройки!$B$14,$T$16+($T$17-$T$16)/(1+EXP(-$T$12*(IF(ISNUMBER(AY70),AY70,0)-$T$11)))),IF($T$8="SIGMOID_DEC",MAX(Настройки!$B$14,$T$16+($T$17-$T$16)/(1+EXP($T$12*(IF(ISNUMBER(AY70),AY70,0)-$T$11)))),IF($T$8="TOP_PERCENT",IF((COUNTIF(INDEX(Данные!$A$7:$CV$106,0,MATCH($T$9,Данные!$A$6:$CV$6,0)),"&gt;"&amp;IF(ISNUMBER(AY70),AY70,0))+COUNTIFS(INDEX(Данные!$A$7:$CV$106,0,MATCH($T$9,Данные!$A$6:$CV$6,0)),IF(ISNUMBER(AY70),AY70,0),Данные!$A$7:$A$106,"&lt;"&amp;$A70)+1)/COUNT(INDEX(Данные!$A$7:$CV$106,0,MATCH($T$9,Данные!$A$6:$CV$6,0)))&lt;=$T$11,$T$14,$T$15),IF($T$8="MANUAL_MU",MAX(Настройки!$B$14,MIN(1,IF(ISNUMBER(AY70),AY70,0))),IF($T$8="COUNT_FLAG_RULE",IF(IF(ISNUMBER(AY70),AY70,0)&lt;=$T$11,$T$14,IF(IF(ISNUMBER(AY70),AY70,0)&gt;=$T$12,$T$15,IF(OR(LOWER(LEFT(CD70&amp;"",2))="да",CD70=1),$T$13,$T$15))),IF(OR(AND($T$8="YES_NO",OR(LOWER(LEFT(AY70&amp;"",2))="да",AY70=1)),AND($T$8="THRESHOLD_GE",IF(ISNUMBER(AY70),AY70,0)&gt;=$T$11),AND($T$8="THRESHOLD_GT",IF(ISNUMBER(AY70),AY70,0)&gt;$T$11),AND($T$8="THRESHOLD_LE",IF(ISNUMBER(AY70),AY70,0)&lt;=$T$11),AND($T$8="THRESHOLD_LT",IF(ISNUMBER(AY70),AY70,0)&lt;$T$11),AND($T$8="CHANGE_PCT_GE",IF(IF(ISNUMBER(CD70),CD70,0)=0,IF(ISNUMBER(AY70),AY70,0)&gt;0,(IF(ISNUMBER(AY70),AY70,0)-IF(ISNUMBER(CD70),CD70,0))/ABS(IF(ISNUMBER(CD70),CD70,0))&gt;=$T$11)),AND($T$8="CHANGE_ABS_GE",ABS(IF(ISNUMBER(AY70),AY70,0)-IF(ISNUMBER(CD70),CD70,0))&gt;=$T$11),AND($T$8="COUNT_LT",IF(ISNUMBER(AY70),AY70,0)&lt;$T$11),AND($T$8="COUNT_LE",IF(ISNUMBER(AY70),AY70,0)&lt;=$T$11),AND($T$8="AND_YES",OR(LOWER(LEFT(AY70&amp;"",2))="да",AY70=1),OR(LOWER(LEFT(CD70&amp;"",2))="да",CD70=1)),AND($T$8="OR_YES",OR(OR(LOWER(LEFT(AY70&amp;"",2))="да",AY70=1),OR(LOWER(LEFT(CD70&amp;"",2))="да",CD70=1)))),$T$14,$T$15))))))))))</f>
        <v/>
      </c>
      <c r="U70" s="70" t="str">
        <f>IF($A70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70="#FIELD",AZ70="",AND(OR($U$8="CHANGE_PCT_GE",$U$8="CHANGE_ABS_GE",$U$8="COUNT_FLAG_RULE",$U$8="AND_YES",$U$8="OR_YES"),OR(CE70="#FIELD",CE70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70)))),IF($U$18="LOW_MU",MAX(Настройки!$B$14,$U$16),IF($U$18="NEUTRAL",Настройки!$B$15,IF($U$18="IGNORE","IGNORE",IF(OR(AZ70="#FIELD",CE70="#FIELD"),"Поле не найдено","Недостаточно данных")))),IF($U$8="SIGMOID_INC",MAX(Настройки!$B$14,$U$16+($U$17-$U$16)/(1+EXP(-$U$12*(IF(ISNUMBER(AZ70),AZ70,0)-$U$11)))),IF($U$8="SIGMOID_DEC",MAX(Настройки!$B$14,$U$16+($U$17-$U$16)/(1+EXP($U$12*(IF(ISNUMBER(AZ70),AZ70,0)-$U$11)))),IF($U$8="TOP_PERCENT",IF((COUNTIF(INDEX(Данные!$A$7:$CV$106,0,MATCH($U$9,Данные!$A$6:$CV$6,0)),"&gt;"&amp;IF(ISNUMBER(AZ70),AZ70,0))+COUNTIFS(INDEX(Данные!$A$7:$CV$106,0,MATCH($U$9,Данные!$A$6:$CV$6,0)),IF(ISNUMBER(AZ70),AZ70,0),Данные!$A$7:$A$106,"&lt;"&amp;$A70)+1)/COUNT(INDEX(Данные!$A$7:$CV$106,0,MATCH($U$9,Данные!$A$6:$CV$6,0)))&lt;=$U$11,$U$14,$U$15),IF($U$8="MANUAL_MU",MAX(Настройки!$B$14,MIN(1,IF(ISNUMBER(AZ70),AZ70,0))),IF($U$8="COUNT_FLAG_RULE",IF(IF(ISNUMBER(AZ70),AZ70,0)&lt;=$U$11,$U$14,IF(IF(ISNUMBER(AZ70),AZ70,0)&gt;=$U$12,$U$15,IF(OR(LOWER(LEFT(CE70&amp;"",2))="да",CE70=1),$U$13,$U$15))),IF(OR(AND($U$8="YES_NO",OR(LOWER(LEFT(AZ70&amp;"",2))="да",AZ70=1)),AND($U$8="THRESHOLD_GE",IF(ISNUMBER(AZ70),AZ70,0)&gt;=$U$11),AND($U$8="THRESHOLD_GT",IF(ISNUMBER(AZ70),AZ70,0)&gt;$U$11),AND($U$8="THRESHOLD_LE",IF(ISNUMBER(AZ70),AZ70,0)&lt;=$U$11),AND($U$8="THRESHOLD_LT",IF(ISNUMBER(AZ70),AZ70,0)&lt;$U$11),AND($U$8="CHANGE_PCT_GE",IF(IF(ISNUMBER(CE70),CE70,0)=0,IF(ISNUMBER(AZ70),AZ70,0)&gt;0,(IF(ISNUMBER(AZ70),AZ70,0)-IF(ISNUMBER(CE70),CE70,0))/ABS(IF(ISNUMBER(CE70),CE70,0))&gt;=$U$11)),AND($U$8="CHANGE_ABS_GE",ABS(IF(ISNUMBER(AZ70),AZ70,0)-IF(ISNUMBER(CE70),CE70,0))&gt;=$U$11),AND($U$8="COUNT_LT",IF(ISNUMBER(AZ70),AZ70,0)&lt;$U$11),AND($U$8="COUNT_LE",IF(ISNUMBER(AZ70),AZ70,0)&lt;=$U$11),AND($U$8="AND_YES",OR(LOWER(LEFT(AZ70&amp;"",2))="да",AZ70=1),OR(LOWER(LEFT(CE70&amp;"",2))="да",CE70=1)),AND($U$8="OR_YES",OR(OR(LOWER(LEFT(AZ70&amp;"",2))="да",AZ70=1),OR(LOWER(LEFT(CE70&amp;"",2))="да",CE70=1)))),$U$14,$U$15))))))))))</f>
        <v/>
      </c>
      <c r="V70" s="70" t="str">
        <f>IF($A70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70="#FIELD",BA70="",AND(OR($V$8="CHANGE_PCT_GE",$V$8="CHANGE_ABS_GE",$V$8="COUNT_FLAG_RULE",$V$8="AND_YES",$V$8="OR_YES"),OR(CF70="#FIELD",CF70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70)))),IF($V$18="LOW_MU",MAX(Настройки!$B$14,$V$16),IF($V$18="NEUTRAL",Настройки!$B$15,IF($V$18="IGNORE","IGNORE",IF(OR(BA70="#FIELD",CF70="#FIELD"),"Поле не найдено","Недостаточно данных")))),IF($V$8="SIGMOID_INC",MAX(Настройки!$B$14,$V$16+($V$17-$V$16)/(1+EXP(-$V$12*(IF(ISNUMBER(BA70),BA70,0)-$V$11)))),IF($V$8="SIGMOID_DEC",MAX(Настройки!$B$14,$V$16+($V$17-$V$16)/(1+EXP($V$12*(IF(ISNUMBER(BA70),BA70,0)-$V$11)))),IF($V$8="TOP_PERCENT",IF((COUNTIF(INDEX(Данные!$A$7:$CV$106,0,MATCH($V$9,Данные!$A$6:$CV$6,0)),"&gt;"&amp;IF(ISNUMBER(BA70),BA70,0))+COUNTIFS(INDEX(Данные!$A$7:$CV$106,0,MATCH($V$9,Данные!$A$6:$CV$6,0)),IF(ISNUMBER(BA70),BA70,0),Данные!$A$7:$A$106,"&lt;"&amp;$A70)+1)/COUNT(INDEX(Данные!$A$7:$CV$106,0,MATCH($V$9,Данные!$A$6:$CV$6,0)))&lt;=$V$11,$V$14,$V$15),IF($V$8="MANUAL_MU",MAX(Настройки!$B$14,MIN(1,IF(ISNUMBER(BA70),BA70,0))),IF($V$8="COUNT_FLAG_RULE",IF(IF(ISNUMBER(BA70),BA70,0)&lt;=$V$11,$V$14,IF(IF(ISNUMBER(BA70),BA70,0)&gt;=$V$12,$V$15,IF(OR(LOWER(LEFT(CF70&amp;"",2))="да",CF70=1),$V$13,$V$15))),IF(OR(AND($V$8="YES_NO",OR(LOWER(LEFT(BA70&amp;"",2))="да",BA70=1)),AND($V$8="THRESHOLD_GE",IF(ISNUMBER(BA70),BA70,0)&gt;=$V$11),AND($V$8="THRESHOLD_GT",IF(ISNUMBER(BA70),BA70,0)&gt;$V$11),AND($V$8="THRESHOLD_LE",IF(ISNUMBER(BA70),BA70,0)&lt;=$V$11),AND($V$8="THRESHOLD_LT",IF(ISNUMBER(BA70),BA70,0)&lt;$V$11),AND($V$8="CHANGE_PCT_GE",IF(IF(ISNUMBER(CF70),CF70,0)=0,IF(ISNUMBER(BA70),BA70,0)&gt;0,(IF(ISNUMBER(BA70),BA70,0)-IF(ISNUMBER(CF70),CF70,0))/ABS(IF(ISNUMBER(CF70),CF70,0))&gt;=$V$11)),AND($V$8="CHANGE_ABS_GE",ABS(IF(ISNUMBER(BA70),BA70,0)-IF(ISNUMBER(CF70),CF70,0))&gt;=$V$11),AND($V$8="COUNT_LT",IF(ISNUMBER(BA70),BA70,0)&lt;$V$11),AND($V$8="COUNT_LE",IF(ISNUMBER(BA70),BA70,0)&lt;=$V$11),AND($V$8="AND_YES",OR(LOWER(LEFT(BA70&amp;"",2))="да",BA70=1),OR(LOWER(LEFT(CF70&amp;"",2))="да",CF70=1)),AND($V$8="OR_YES",OR(OR(LOWER(LEFT(BA70&amp;"",2))="да",BA70=1),OR(LOWER(LEFT(CF70&amp;"",2))="да",CF70=1)))),$V$14,$V$15))))))))))</f>
        <v/>
      </c>
      <c r="W70" s="70" t="str">
        <f>IF($A70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70="#FIELD",BB70="",AND(OR($W$8="CHANGE_PCT_GE",$W$8="CHANGE_ABS_GE",$W$8="COUNT_FLAG_RULE",$W$8="AND_YES",$W$8="OR_YES"),OR(CG70="#FIELD",CG70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70)))),IF($W$18="LOW_MU",MAX(Настройки!$B$14,$W$16),IF($W$18="NEUTRAL",Настройки!$B$15,IF($W$18="IGNORE","IGNORE",IF(OR(BB70="#FIELD",CG70="#FIELD"),"Поле не найдено","Недостаточно данных")))),IF($W$8="SIGMOID_INC",MAX(Настройки!$B$14,$W$16+($W$17-$W$16)/(1+EXP(-$W$12*(IF(ISNUMBER(BB70),BB70,0)-$W$11)))),IF($W$8="SIGMOID_DEC",MAX(Настройки!$B$14,$W$16+($W$17-$W$16)/(1+EXP($W$12*(IF(ISNUMBER(BB70),BB70,0)-$W$11)))),IF($W$8="TOP_PERCENT",IF((COUNTIF(INDEX(Данные!$A$7:$CV$106,0,MATCH($W$9,Данные!$A$6:$CV$6,0)),"&gt;"&amp;IF(ISNUMBER(BB70),BB70,0))+COUNTIFS(INDEX(Данные!$A$7:$CV$106,0,MATCH($W$9,Данные!$A$6:$CV$6,0)),IF(ISNUMBER(BB70),BB70,0),Данные!$A$7:$A$106,"&lt;"&amp;$A70)+1)/COUNT(INDEX(Данные!$A$7:$CV$106,0,MATCH($W$9,Данные!$A$6:$CV$6,0)))&lt;=$W$11,$W$14,$W$15),IF($W$8="MANUAL_MU",MAX(Настройки!$B$14,MIN(1,IF(ISNUMBER(BB70),BB70,0))),IF($W$8="COUNT_FLAG_RULE",IF(IF(ISNUMBER(BB70),BB70,0)&lt;=$W$11,$W$14,IF(IF(ISNUMBER(BB70),BB70,0)&gt;=$W$12,$W$15,IF(OR(LOWER(LEFT(CG70&amp;"",2))="да",CG70=1),$W$13,$W$15))),IF(OR(AND($W$8="YES_NO",OR(LOWER(LEFT(BB70&amp;"",2))="да",BB70=1)),AND($W$8="THRESHOLD_GE",IF(ISNUMBER(BB70),BB70,0)&gt;=$W$11),AND($W$8="THRESHOLD_GT",IF(ISNUMBER(BB70),BB70,0)&gt;$W$11),AND($W$8="THRESHOLD_LE",IF(ISNUMBER(BB70),BB70,0)&lt;=$W$11),AND($W$8="THRESHOLD_LT",IF(ISNUMBER(BB70),BB70,0)&lt;$W$11),AND($W$8="CHANGE_PCT_GE",IF(IF(ISNUMBER(CG70),CG70,0)=0,IF(ISNUMBER(BB70),BB70,0)&gt;0,(IF(ISNUMBER(BB70),BB70,0)-IF(ISNUMBER(CG70),CG70,0))/ABS(IF(ISNUMBER(CG70),CG70,0))&gt;=$W$11)),AND($W$8="CHANGE_ABS_GE",ABS(IF(ISNUMBER(BB70),BB70,0)-IF(ISNUMBER(CG70),CG70,0))&gt;=$W$11),AND($W$8="COUNT_LT",IF(ISNUMBER(BB70),BB70,0)&lt;$W$11),AND($W$8="COUNT_LE",IF(ISNUMBER(BB70),BB70,0)&lt;=$W$11),AND($W$8="AND_YES",OR(LOWER(LEFT(BB70&amp;"",2))="да",BB70=1),OR(LOWER(LEFT(CG70&amp;"",2))="да",CG70=1)),AND($W$8="OR_YES",OR(OR(LOWER(LEFT(BB70&amp;"",2))="да",BB70=1),OR(LOWER(LEFT(CG70&amp;"",2))="да",CG70=1)))),$W$14,$W$15))))))))))</f>
        <v/>
      </c>
      <c r="X70" s="70" t="str">
        <f>IF($A70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70="#FIELD",BC70="",AND(OR($X$8="CHANGE_PCT_GE",$X$8="CHANGE_ABS_GE",$X$8="COUNT_FLAG_RULE",$X$8="AND_YES",$X$8="OR_YES"),OR(CH70="#FIELD",CH70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70)))),IF($X$18="LOW_MU",MAX(Настройки!$B$14,$X$16),IF($X$18="NEUTRAL",Настройки!$B$15,IF($X$18="IGNORE","IGNORE",IF(OR(BC70="#FIELD",CH70="#FIELD"),"Поле не найдено","Недостаточно данных")))),IF($X$8="SIGMOID_INC",MAX(Настройки!$B$14,$X$16+($X$17-$X$16)/(1+EXP(-$X$12*(IF(ISNUMBER(BC70),BC70,0)-$X$11)))),IF($X$8="SIGMOID_DEC",MAX(Настройки!$B$14,$X$16+($X$17-$X$16)/(1+EXP($X$12*(IF(ISNUMBER(BC70),BC70,0)-$X$11)))),IF($X$8="TOP_PERCENT",IF((COUNTIF(INDEX(Данные!$A$7:$CV$106,0,MATCH($X$9,Данные!$A$6:$CV$6,0)),"&gt;"&amp;IF(ISNUMBER(BC70),BC70,0))+COUNTIFS(INDEX(Данные!$A$7:$CV$106,0,MATCH($X$9,Данные!$A$6:$CV$6,0)),IF(ISNUMBER(BC70),BC70,0),Данные!$A$7:$A$106,"&lt;"&amp;$A70)+1)/COUNT(INDEX(Данные!$A$7:$CV$106,0,MATCH($X$9,Данные!$A$6:$CV$6,0)))&lt;=$X$11,$X$14,$X$15),IF($X$8="MANUAL_MU",MAX(Настройки!$B$14,MIN(1,IF(ISNUMBER(BC70),BC70,0))),IF($X$8="COUNT_FLAG_RULE",IF(IF(ISNUMBER(BC70),BC70,0)&lt;=$X$11,$X$14,IF(IF(ISNUMBER(BC70),BC70,0)&gt;=$X$12,$X$15,IF(OR(LOWER(LEFT(CH70&amp;"",2))="да",CH70=1),$X$13,$X$15))),IF(OR(AND($X$8="YES_NO",OR(LOWER(LEFT(BC70&amp;"",2))="да",BC70=1)),AND($X$8="THRESHOLD_GE",IF(ISNUMBER(BC70),BC70,0)&gt;=$X$11),AND($X$8="THRESHOLD_GT",IF(ISNUMBER(BC70),BC70,0)&gt;$X$11),AND($X$8="THRESHOLD_LE",IF(ISNUMBER(BC70),BC70,0)&lt;=$X$11),AND($X$8="THRESHOLD_LT",IF(ISNUMBER(BC70),BC70,0)&lt;$X$11),AND($X$8="CHANGE_PCT_GE",IF(IF(ISNUMBER(CH70),CH70,0)=0,IF(ISNUMBER(BC70),BC70,0)&gt;0,(IF(ISNUMBER(BC70),BC70,0)-IF(ISNUMBER(CH70),CH70,0))/ABS(IF(ISNUMBER(CH70),CH70,0))&gt;=$X$11)),AND($X$8="CHANGE_ABS_GE",ABS(IF(ISNUMBER(BC70),BC70,0)-IF(ISNUMBER(CH70),CH70,0))&gt;=$X$11),AND($X$8="COUNT_LT",IF(ISNUMBER(BC70),BC70,0)&lt;$X$11),AND($X$8="COUNT_LE",IF(ISNUMBER(BC70),BC70,0)&lt;=$X$11),AND($X$8="AND_YES",OR(LOWER(LEFT(BC70&amp;"",2))="да",BC70=1),OR(LOWER(LEFT(CH70&amp;"",2))="да",CH70=1)),AND($X$8="OR_YES",OR(OR(LOWER(LEFT(BC70&amp;"",2))="да",BC70=1),OR(LOWER(LEFT(CH70&amp;"",2))="да",CH70=1)))),$X$14,$X$15))))))))))</f>
        <v/>
      </c>
      <c r="Y70" s="70" t="str">
        <f>IF($A70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70="#FIELD",BD70="",AND(OR($Y$8="CHANGE_PCT_GE",$Y$8="CHANGE_ABS_GE",$Y$8="COUNT_FLAG_RULE",$Y$8="AND_YES",$Y$8="OR_YES"),OR(CI70="#FIELD",CI70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70)))),IF($Y$18="LOW_MU",MAX(Настройки!$B$14,$Y$16),IF($Y$18="NEUTRAL",Настройки!$B$15,IF($Y$18="IGNORE","IGNORE",IF(OR(BD70="#FIELD",CI70="#FIELD"),"Поле не найдено","Недостаточно данных")))),IF($Y$8="SIGMOID_INC",MAX(Настройки!$B$14,$Y$16+($Y$17-$Y$16)/(1+EXP(-$Y$12*(IF(ISNUMBER(BD70),BD70,0)-$Y$11)))),IF($Y$8="SIGMOID_DEC",MAX(Настройки!$B$14,$Y$16+($Y$17-$Y$16)/(1+EXP($Y$12*(IF(ISNUMBER(BD70),BD70,0)-$Y$11)))),IF($Y$8="TOP_PERCENT",IF((COUNTIF(INDEX(Данные!$A$7:$CV$106,0,MATCH($Y$9,Данные!$A$6:$CV$6,0)),"&gt;"&amp;IF(ISNUMBER(BD70),BD70,0))+COUNTIFS(INDEX(Данные!$A$7:$CV$106,0,MATCH($Y$9,Данные!$A$6:$CV$6,0)),IF(ISNUMBER(BD70),BD70,0),Данные!$A$7:$A$106,"&lt;"&amp;$A70)+1)/COUNT(INDEX(Данные!$A$7:$CV$106,0,MATCH($Y$9,Данные!$A$6:$CV$6,0)))&lt;=$Y$11,$Y$14,$Y$15),IF($Y$8="MANUAL_MU",MAX(Настройки!$B$14,MIN(1,IF(ISNUMBER(BD70),BD70,0))),IF($Y$8="COUNT_FLAG_RULE",IF(IF(ISNUMBER(BD70),BD70,0)&lt;=$Y$11,$Y$14,IF(IF(ISNUMBER(BD70),BD70,0)&gt;=$Y$12,$Y$15,IF(OR(LOWER(LEFT(CI70&amp;"",2))="да",CI70=1),$Y$13,$Y$15))),IF(OR(AND($Y$8="YES_NO",OR(LOWER(LEFT(BD70&amp;"",2))="да",BD70=1)),AND($Y$8="THRESHOLD_GE",IF(ISNUMBER(BD70),BD70,0)&gt;=$Y$11),AND($Y$8="THRESHOLD_GT",IF(ISNUMBER(BD70),BD70,0)&gt;$Y$11),AND($Y$8="THRESHOLD_LE",IF(ISNUMBER(BD70),BD70,0)&lt;=$Y$11),AND($Y$8="THRESHOLD_LT",IF(ISNUMBER(BD70),BD70,0)&lt;$Y$11),AND($Y$8="CHANGE_PCT_GE",IF(IF(ISNUMBER(CI70),CI70,0)=0,IF(ISNUMBER(BD70),BD70,0)&gt;0,(IF(ISNUMBER(BD70),BD70,0)-IF(ISNUMBER(CI70),CI70,0))/ABS(IF(ISNUMBER(CI70),CI70,0))&gt;=$Y$11)),AND($Y$8="CHANGE_ABS_GE",ABS(IF(ISNUMBER(BD70),BD70,0)-IF(ISNUMBER(CI70),CI70,0))&gt;=$Y$11),AND($Y$8="COUNT_LT",IF(ISNUMBER(BD70),BD70,0)&lt;$Y$11),AND($Y$8="COUNT_LE",IF(ISNUMBER(BD70),BD70,0)&lt;=$Y$11),AND($Y$8="AND_YES",OR(LOWER(LEFT(BD70&amp;"",2))="да",BD70=1),OR(LOWER(LEFT(CI70&amp;"",2))="да",CI70=1)),AND($Y$8="OR_YES",OR(OR(LOWER(LEFT(BD70&amp;"",2))="да",BD70=1),OR(LOWER(LEFT(CI70&amp;"",2))="да",CI70=1)))),$Y$14,$Y$15))))))))))</f>
        <v/>
      </c>
      <c r="Z70" s="70" t="str">
        <f>IF($A70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70="#FIELD",BE70="",AND(OR($Z$8="CHANGE_PCT_GE",$Z$8="CHANGE_ABS_GE",$Z$8="COUNT_FLAG_RULE",$Z$8="AND_YES",$Z$8="OR_YES"),OR(CJ70="#FIELD",CJ70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70)))),IF($Z$18="LOW_MU",MAX(Настройки!$B$14,$Z$16),IF($Z$18="NEUTRAL",Настройки!$B$15,IF($Z$18="IGNORE","IGNORE",IF(OR(BE70="#FIELD",CJ70="#FIELD"),"Поле не найдено","Недостаточно данных")))),IF($Z$8="SIGMOID_INC",MAX(Настройки!$B$14,$Z$16+($Z$17-$Z$16)/(1+EXP(-$Z$12*(IF(ISNUMBER(BE70),BE70,0)-$Z$11)))),IF($Z$8="SIGMOID_DEC",MAX(Настройки!$B$14,$Z$16+($Z$17-$Z$16)/(1+EXP($Z$12*(IF(ISNUMBER(BE70),BE70,0)-$Z$11)))),IF($Z$8="TOP_PERCENT",IF((COUNTIF(INDEX(Данные!$A$7:$CV$106,0,MATCH($Z$9,Данные!$A$6:$CV$6,0)),"&gt;"&amp;IF(ISNUMBER(BE70),BE70,0))+COUNTIFS(INDEX(Данные!$A$7:$CV$106,0,MATCH($Z$9,Данные!$A$6:$CV$6,0)),IF(ISNUMBER(BE70),BE70,0),Данные!$A$7:$A$106,"&lt;"&amp;$A70)+1)/COUNT(INDEX(Данные!$A$7:$CV$106,0,MATCH($Z$9,Данные!$A$6:$CV$6,0)))&lt;=$Z$11,$Z$14,$Z$15),IF($Z$8="MANUAL_MU",MAX(Настройки!$B$14,MIN(1,IF(ISNUMBER(BE70),BE70,0))),IF($Z$8="COUNT_FLAG_RULE",IF(IF(ISNUMBER(BE70),BE70,0)&lt;=$Z$11,$Z$14,IF(IF(ISNUMBER(BE70),BE70,0)&gt;=$Z$12,$Z$15,IF(OR(LOWER(LEFT(CJ70&amp;"",2))="да",CJ70=1),$Z$13,$Z$15))),IF(OR(AND($Z$8="YES_NO",OR(LOWER(LEFT(BE70&amp;"",2))="да",BE70=1)),AND($Z$8="THRESHOLD_GE",IF(ISNUMBER(BE70),BE70,0)&gt;=$Z$11),AND($Z$8="THRESHOLD_GT",IF(ISNUMBER(BE70),BE70,0)&gt;$Z$11),AND($Z$8="THRESHOLD_LE",IF(ISNUMBER(BE70),BE70,0)&lt;=$Z$11),AND($Z$8="THRESHOLD_LT",IF(ISNUMBER(BE70),BE70,0)&lt;$Z$11),AND($Z$8="CHANGE_PCT_GE",IF(IF(ISNUMBER(CJ70),CJ70,0)=0,IF(ISNUMBER(BE70),BE70,0)&gt;0,(IF(ISNUMBER(BE70),BE70,0)-IF(ISNUMBER(CJ70),CJ70,0))/ABS(IF(ISNUMBER(CJ70),CJ70,0))&gt;=$Z$11)),AND($Z$8="CHANGE_ABS_GE",ABS(IF(ISNUMBER(BE70),BE70,0)-IF(ISNUMBER(CJ70),CJ70,0))&gt;=$Z$11),AND($Z$8="COUNT_LT",IF(ISNUMBER(BE70),BE70,0)&lt;$Z$11),AND($Z$8="COUNT_LE",IF(ISNUMBER(BE70),BE70,0)&lt;=$Z$11),AND($Z$8="AND_YES",OR(LOWER(LEFT(BE70&amp;"",2))="да",BE70=1),OR(LOWER(LEFT(CJ70&amp;"",2))="да",CJ70=1)),AND($Z$8="OR_YES",OR(OR(LOWER(LEFT(BE70&amp;"",2))="да",BE70=1),OR(LOWER(LEFT(CJ70&amp;"",2))="да",CJ70=1)))),$Z$14,$Z$15))))))))))</f>
        <v/>
      </c>
      <c r="AA70" s="70" t="str">
        <f>IF($A70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70="#FIELD",BF70="",AND(OR($AA$8="CHANGE_PCT_GE",$AA$8="CHANGE_ABS_GE",$AA$8="COUNT_FLAG_RULE",$AA$8="AND_YES",$AA$8="OR_YES"),OR(CK70="#FIELD",CK70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70)))),IF($AA$18="LOW_MU",MAX(Настройки!$B$14,$AA$16),IF($AA$18="NEUTRAL",Настройки!$B$15,IF($AA$18="IGNORE","IGNORE",IF(OR(BF70="#FIELD",CK70="#FIELD"),"Поле не найдено","Недостаточно данных")))),IF($AA$8="SIGMOID_INC",MAX(Настройки!$B$14,$AA$16+($AA$17-$AA$16)/(1+EXP(-$AA$12*(IF(ISNUMBER(BF70),BF70,0)-$AA$11)))),IF($AA$8="SIGMOID_DEC",MAX(Настройки!$B$14,$AA$16+($AA$17-$AA$16)/(1+EXP($AA$12*(IF(ISNUMBER(BF70),BF70,0)-$AA$11)))),IF($AA$8="TOP_PERCENT",IF((COUNTIF(INDEX(Данные!$A$7:$CV$106,0,MATCH($AA$9,Данные!$A$6:$CV$6,0)),"&gt;"&amp;IF(ISNUMBER(BF70),BF70,0))+COUNTIFS(INDEX(Данные!$A$7:$CV$106,0,MATCH($AA$9,Данные!$A$6:$CV$6,0)),IF(ISNUMBER(BF70),BF70,0),Данные!$A$7:$A$106,"&lt;"&amp;$A70)+1)/COUNT(INDEX(Данные!$A$7:$CV$106,0,MATCH($AA$9,Данные!$A$6:$CV$6,0)))&lt;=$AA$11,$AA$14,$AA$15),IF($AA$8="MANUAL_MU",MAX(Настройки!$B$14,MIN(1,IF(ISNUMBER(BF70),BF70,0))),IF($AA$8="COUNT_FLAG_RULE",IF(IF(ISNUMBER(BF70),BF70,0)&lt;=$AA$11,$AA$14,IF(IF(ISNUMBER(BF70),BF70,0)&gt;=$AA$12,$AA$15,IF(OR(LOWER(LEFT(CK70&amp;"",2))="да",CK70=1),$AA$13,$AA$15))),IF(OR(AND($AA$8="YES_NO",OR(LOWER(LEFT(BF70&amp;"",2))="да",BF70=1)),AND($AA$8="THRESHOLD_GE",IF(ISNUMBER(BF70),BF70,0)&gt;=$AA$11),AND($AA$8="THRESHOLD_GT",IF(ISNUMBER(BF70),BF70,0)&gt;$AA$11),AND($AA$8="THRESHOLD_LE",IF(ISNUMBER(BF70),BF70,0)&lt;=$AA$11),AND($AA$8="THRESHOLD_LT",IF(ISNUMBER(BF70),BF70,0)&lt;$AA$11),AND($AA$8="CHANGE_PCT_GE",IF(IF(ISNUMBER(CK70),CK70,0)=0,IF(ISNUMBER(BF70),BF70,0)&gt;0,(IF(ISNUMBER(BF70),BF70,0)-IF(ISNUMBER(CK70),CK70,0))/ABS(IF(ISNUMBER(CK70),CK70,0))&gt;=$AA$11)),AND($AA$8="CHANGE_ABS_GE",ABS(IF(ISNUMBER(BF70),BF70,0)-IF(ISNUMBER(CK70),CK70,0))&gt;=$AA$11),AND($AA$8="COUNT_LT",IF(ISNUMBER(BF70),BF70,0)&lt;$AA$11),AND($AA$8="COUNT_LE",IF(ISNUMBER(BF70),BF70,0)&lt;=$AA$11),AND($AA$8="AND_YES",OR(LOWER(LEFT(BF70&amp;"",2))="да",BF70=1),OR(LOWER(LEFT(CK70&amp;"",2))="да",CK70=1)),AND($AA$8="OR_YES",OR(OR(LOWER(LEFT(BF70&amp;"",2))="да",BF70=1),OR(LOWER(LEFT(CK70&amp;"",2))="да",CK70=1)))),$AA$14,$AA$15))))))))))</f>
        <v/>
      </c>
      <c r="AB70" s="70" t="str">
        <f>IF($A70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70="#FIELD",BG70="",AND(OR($AB$8="CHANGE_PCT_GE",$AB$8="CHANGE_ABS_GE",$AB$8="COUNT_FLAG_RULE",$AB$8="AND_YES",$AB$8="OR_YES"),OR(CL70="#FIELD",CL70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70)))),IF($AB$18="LOW_MU",MAX(Настройки!$B$14,$AB$16),IF($AB$18="NEUTRAL",Настройки!$B$15,IF($AB$18="IGNORE","IGNORE",IF(OR(BG70="#FIELD",CL70="#FIELD"),"Поле не найдено","Недостаточно данных")))),IF($AB$8="SIGMOID_INC",MAX(Настройки!$B$14,$AB$16+($AB$17-$AB$16)/(1+EXP(-$AB$12*(IF(ISNUMBER(BG70),BG70,0)-$AB$11)))),IF($AB$8="SIGMOID_DEC",MAX(Настройки!$B$14,$AB$16+($AB$17-$AB$16)/(1+EXP($AB$12*(IF(ISNUMBER(BG70),BG70,0)-$AB$11)))),IF($AB$8="TOP_PERCENT",IF((COUNTIF(INDEX(Данные!$A$7:$CV$106,0,MATCH($AB$9,Данные!$A$6:$CV$6,0)),"&gt;"&amp;IF(ISNUMBER(BG70),BG70,0))+COUNTIFS(INDEX(Данные!$A$7:$CV$106,0,MATCH($AB$9,Данные!$A$6:$CV$6,0)),IF(ISNUMBER(BG70),BG70,0),Данные!$A$7:$A$106,"&lt;"&amp;$A70)+1)/COUNT(INDEX(Данные!$A$7:$CV$106,0,MATCH($AB$9,Данные!$A$6:$CV$6,0)))&lt;=$AB$11,$AB$14,$AB$15),IF($AB$8="MANUAL_MU",MAX(Настройки!$B$14,MIN(1,IF(ISNUMBER(BG70),BG70,0))),IF($AB$8="COUNT_FLAG_RULE",IF(IF(ISNUMBER(BG70),BG70,0)&lt;=$AB$11,$AB$14,IF(IF(ISNUMBER(BG70),BG70,0)&gt;=$AB$12,$AB$15,IF(OR(LOWER(LEFT(CL70&amp;"",2))="да",CL70=1),$AB$13,$AB$15))),IF(OR(AND($AB$8="YES_NO",OR(LOWER(LEFT(BG70&amp;"",2))="да",BG70=1)),AND($AB$8="THRESHOLD_GE",IF(ISNUMBER(BG70),BG70,0)&gt;=$AB$11),AND($AB$8="THRESHOLD_GT",IF(ISNUMBER(BG70),BG70,0)&gt;$AB$11),AND($AB$8="THRESHOLD_LE",IF(ISNUMBER(BG70),BG70,0)&lt;=$AB$11),AND($AB$8="THRESHOLD_LT",IF(ISNUMBER(BG70),BG70,0)&lt;$AB$11),AND($AB$8="CHANGE_PCT_GE",IF(IF(ISNUMBER(CL70),CL70,0)=0,IF(ISNUMBER(BG70),BG70,0)&gt;0,(IF(ISNUMBER(BG70),BG70,0)-IF(ISNUMBER(CL70),CL70,0))/ABS(IF(ISNUMBER(CL70),CL70,0))&gt;=$AB$11)),AND($AB$8="CHANGE_ABS_GE",ABS(IF(ISNUMBER(BG70),BG70,0)-IF(ISNUMBER(CL70),CL70,0))&gt;=$AB$11),AND($AB$8="COUNT_LT",IF(ISNUMBER(BG70),BG70,0)&lt;$AB$11),AND($AB$8="COUNT_LE",IF(ISNUMBER(BG70),BG70,0)&lt;=$AB$11),AND($AB$8="AND_YES",OR(LOWER(LEFT(BG70&amp;"",2))="да",BG70=1),OR(LOWER(LEFT(CL70&amp;"",2))="да",CL70=1)),AND($AB$8="OR_YES",OR(OR(LOWER(LEFT(BG70&amp;"",2))="да",BG70=1),OR(LOWER(LEFT(CL70&amp;"",2))="да",CL70=1)))),$AB$14,$AB$15))))))))))</f>
        <v/>
      </c>
      <c r="AC70" s="70" t="str">
        <f>IF($A70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70="#FIELD",BH70="",AND(OR($AC$8="CHANGE_PCT_GE",$AC$8="CHANGE_ABS_GE",$AC$8="COUNT_FLAG_RULE",$AC$8="AND_YES",$AC$8="OR_YES"),OR(CM70="#FIELD",CM70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70)))),IF($AC$18="LOW_MU",MAX(Настройки!$B$14,$AC$16),IF($AC$18="NEUTRAL",Настройки!$B$15,IF($AC$18="IGNORE","IGNORE",IF(OR(BH70="#FIELD",CM70="#FIELD"),"Поле не найдено","Недостаточно данных")))),IF($AC$8="SIGMOID_INC",MAX(Настройки!$B$14,$AC$16+($AC$17-$AC$16)/(1+EXP(-$AC$12*(IF(ISNUMBER(BH70),BH70,0)-$AC$11)))),IF($AC$8="SIGMOID_DEC",MAX(Настройки!$B$14,$AC$16+($AC$17-$AC$16)/(1+EXP($AC$12*(IF(ISNUMBER(BH70),BH70,0)-$AC$11)))),IF($AC$8="TOP_PERCENT",IF((COUNTIF(INDEX(Данные!$A$7:$CV$106,0,MATCH($AC$9,Данные!$A$6:$CV$6,0)),"&gt;"&amp;IF(ISNUMBER(BH70),BH70,0))+COUNTIFS(INDEX(Данные!$A$7:$CV$106,0,MATCH($AC$9,Данные!$A$6:$CV$6,0)),IF(ISNUMBER(BH70),BH70,0),Данные!$A$7:$A$106,"&lt;"&amp;$A70)+1)/COUNT(INDEX(Данные!$A$7:$CV$106,0,MATCH($AC$9,Данные!$A$6:$CV$6,0)))&lt;=$AC$11,$AC$14,$AC$15),IF($AC$8="MANUAL_MU",MAX(Настройки!$B$14,MIN(1,IF(ISNUMBER(BH70),BH70,0))),IF($AC$8="COUNT_FLAG_RULE",IF(IF(ISNUMBER(BH70),BH70,0)&lt;=$AC$11,$AC$14,IF(IF(ISNUMBER(BH70),BH70,0)&gt;=$AC$12,$AC$15,IF(OR(LOWER(LEFT(CM70&amp;"",2))="да",CM70=1),$AC$13,$AC$15))),IF(OR(AND($AC$8="YES_NO",OR(LOWER(LEFT(BH70&amp;"",2))="да",BH70=1)),AND($AC$8="THRESHOLD_GE",IF(ISNUMBER(BH70),BH70,0)&gt;=$AC$11),AND($AC$8="THRESHOLD_GT",IF(ISNUMBER(BH70),BH70,0)&gt;$AC$11),AND($AC$8="THRESHOLD_LE",IF(ISNUMBER(BH70),BH70,0)&lt;=$AC$11),AND($AC$8="THRESHOLD_LT",IF(ISNUMBER(BH70),BH70,0)&lt;$AC$11),AND($AC$8="CHANGE_PCT_GE",IF(IF(ISNUMBER(CM70),CM70,0)=0,IF(ISNUMBER(BH70),BH70,0)&gt;0,(IF(ISNUMBER(BH70),BH70,0)-IF(ISNUMBER(CM70),CM70,0))/ABS(IF(ISNUMBER(CM70),CM70,0))&gt;=$AC$11)),AND($AC$8="CHANGE_ABS_GE",ABS(IF(ISNUMBER(BH70),BH70,0)-IF(ISNUMBER(CM70),CM70,0))&gt;=$AC$11),AND($AC$8="COUNT_LT",IF(ISNUMBER(BH70),BH70,0)&lt;$AC$11),AND($AC$8="COUNT_LE",IF(ISNUMBER(BH70),BH70,0)&lt;=$AC$11),AND($AC$8="AND_YES",OR(LOWER(LEFT(BH70&amp;"",2))="да",BH70=1),OR(LOWER(LEFT(CM70&amp;"",2))="да",CM70=1)),AND($AC$8="OR_YES",OR(OR(LOWER(LEFT(BH70&amp;"",2))="да",BH70=1),OR(LOWER(LEFT(CM70&amp;"",2))="да",CM70=1)))),$AC$14,$AC$15))))))))))</f>
        <v/>
      </c>
      <c r="AD70" s="70" t="str">
        <f>IF($A70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70="#FIELD",BI70="",AND(OR($AD$8="CHANGE_PCT_GE",$AD$8="CHANGE_ABS_GE",$AD$8="COUNT_FLAG_RULE",$AD$8="AND_YES",$AD$8="OR_YES"),OR(CN70="#FIELD",CN70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70)))),IF($AD$18="LOW_MU",MAX(Настройки!$B$14,$AD$16),IF($AD$18="NEUTRAL",Настройки!$B$15,IF($AD$18="IGNORE","IGNORE",IF(OR(BI70="#FIELD",CN70="#FIELD"),"Поле не найдено","Недостаточно данных")))),IF($AD$8="SIGMOID_INC",MAX(Настройки!$B$14,$AD$16+($AD$17-$AD$16)/(1+EXP(-$AD$12*(IF(ISNUMBER(BI70),BI70,0)-$AD$11)))),IF($AD$8="SIGMOID_DEC",MAX(Настройки!$B$14,$AD$16+($AD$17-$AD$16)/(1+EXP($AD$12*(IF(ISNUMBER(BI70),BI70,0)-$AD$11)))),IF($AD$8="TOP_PERCENT",IF((COUNTIF(INDEX(Данные!$A$7:$CV$106,0,MATCH($AD$9,Данные!$A$6:$CV$6,0)),"&gt;"&amp;IF(ISNUMBER(BI70),BI70,0))+COUNTIFS(INDEX(Данные!$A$7:$CV$106,0,MATCH($AD$9,Данные!$A$6:$CV$6,0)),IF(ISNUMBER(BI70),BI70,0),Данные!$A$7:$A$106,"&lt;"&amp;$A70)+1)/COUNT(INDEX(Данные!$A$7:$CV$106,0,MATCH($AD$9,Данные!$A$6:$CV$6,0)))&lt;=$AD$11,$AD$14,$AD$15),IF($AD$8="MANUAL_MU",MAX(Настройки!$B$14,MIN(1,IF(ISNUMBER(BI70),BI70,0))),IF($AD$8="COUNT_FLAG_RULE",IF(IF(ISNUMBER(BI70),BI70,0)&lt;=$AD$11,$AD$14,IF(IF(ISNUMBER(BI70),BI70,0)&gt;=$AD$12,$AD$15,IF(OR(LOWER(LEFT(CN70&amp;"",2))="да",CN70=1),$AD$13,$AD$15))),IF(OR(AND($AD$8="YES_NO",OR(LOWER(LEFT(BI70&amp;"",2))="да",BI70=1)),AND($AD$8="THRESHOLD_GE",IF(ISNUMBER(BI70),BI70,0)&gt;=$AD$11),AND($AD$8="THRESHOLD_GT",IF(ISNUMBER(BI70),BI70,0)&gt;$AD$11),AND($AD$8="THRESHOLD_LE",IF(ISNUMBER(BI70),BI70,0)&lt;=$AD$11),AND($AD$8="THRESHOLD_LT",IF(ISNUMBER(BI70),BI70,0)&lt;$AD$11),AND($AD$8="CHANGE_PCT_GE",IF(IF(ISNUMBER(CN70),CN70,0)=0,IF(ISNUMBER(BI70),BI70,0)&gt;0,(IF(ISNUMBER(BI70),BI70,0)-IF(ISNUMBER(CN70),CN70,0))/ABS(IF(ISNUMBER(CN70),CN70,0))&gt;=$AD$11)),AND($AD$8="CHANGE_ABS_GE",ABS(IF(ISNUMBER(BI70),BI70,0)-IF(ISNUMBER(CN70),CN70,0))&gt;=$AD$11),AND($AD$8="COUNT_LT",IF(ISNUMBER(BI70),BI70,0)&lt;$AD$11),AND($AD$8="COUNT_LE",IF(ISNUMBER(BI70),BI70,0)&lt;=$AD$11),AND($AD$8="AND_YES",OR(LOWER(LEFT(BI70&amp;"",2))="да",BI70=1),OR(LOWER(LEFT(CN70&amp;"",2))="да",CN70=1)),AND($AD$8="OR_YES",OR(OR(LOWER(LEFT(BI70&amp;"",2))="да",BI70=1),OR(LOWER(LEFT(CN70&amp;"",2))="да",CN70=1)))),$AD$14,$AD$15))))))))))</f>
        <v/>
      </c>
      <c r="AE70" s="71" t="str">
        <f>IF($A70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70="#FIELD",BJ70="",AND(OR($AE$8="CHANGE_PCT_GE",$AE$8="CHANGE_ABS_GE",$AE$8="COUNT_FLAG_RULE",$AE$8="AND_YES",$AE$8="OR_YES"),OR(CO70="#FIELD",CO70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70)))),IF($AE$18="LOW_MU",MAX(Настройки!$B$14,$AE$16),IF($AE$18="NEUTRAL",Настройки!$B$15,IF($AE$18="IGNORE","IGNORE",IF(OR(BJ70="#FIELD",CO70="#FIELD"),"Поле не найдено","Недостаточно данных")))),IF($AE$8="SIGMOID_INC",MAX(Настройки!$B$14,$AE$16+($AE$17-$AE$16)/(1+EXP(-$AE$12*(IF(ISNUMBER(BJ70),BJ70,0)-$AE$11)))),IF($AE$8="SIGMOID_DEC",MAX(Настройки!$B$14,$AE$16+($AE$17-$AE$16)/(1+EXP($AE$12*(IF(ISNUMBER(BJ70),BJ70,0)-$AE$11)))),IF($AE$8="TOP_PERCENT",IF((COUNTIF(INDEX(Данные!$A$7:$CV$106,0,MATCH($AE$9,Данные!$A$6:$CV$6,0)),"&gt;"&amp;IF(ISNUMBER(BJ70),BJ70,0))+COUNTIFS(INDEX(Данные!$A$7:$CV$106,0,MATCH($AE$9,Данные!$A$6:$CV$6,0)),IF(ISNUMBER(BJ70),BJ70,0),Данные!$A$7:$A$106,"&lt;"&amp;$A70)+1)/COUNT(INDEX(Данные!$A$7:$CV$106,0,MATCH($AE$9,Данные!$A$6:$CV$6,0)))&lt;=$AE$11,$AE$14,$AE$15),IF($AE$8="MANUAL_MU",MAX(Настройки!$B$14,MIN(1,IF(ISNUMBER(BJ70),BJ70,0))),IF($AE$8="COUNT_FLAG_RULE",IF(IF(ISNUMBER(BJ70),BJ70,0)&lt;=$AE$11,$AE$14,IF(IF(ISNUMBER(BJ70),BJ70,0)&gt;=$AE$12,$AE$15,IF(OR(LOWER(LEFT(CO70&amp;"",2))="да",CO70=1),$AE$13,$AE$15))),IF(OR(AND($AE$8="YES_NO",OR(LOWER(LEFT(BJ70&amp;"",2))="да",BJ70=1)),AND($AE$8="THRESHOLD_GE",IF(ISNUMBER(BJ70),BJ70,0)&gt;=$AE$11),AND($AE$8="THRESHOLD_GT",IF(ISNUMBER(BJ70),BJ70,0)&gt;$AE$11),AND($AE$8="THRESHOLD_LE",IF(ISNUMBER(BJ70),BJ70,0)&lt;=$AE$11),AND($AE$8="THRESHOLD_LT",IF(ISNUMBER(BJ70),BJ70,0)&lt;$AE$11),AND($AE$8="CHANGE_PCT_GE",IF(IF(ISNUMBER(CO70),CO70,0)=0,IF(ISNUMBER(BJ70),BJ70,0)&gt;0,(IF(ISNUMBER(BJ70),BJ70,0)-IF(ISNUMBER(CO70),CO70,0))/ABS(IF(ISNUMBER(CO70),CO70,0))&gt;=$AE$11)),AND($AE$8="CHANGE_ABS_GE",ABS(IF(ISNUMBER(BJ70),BJ70,0)-IF(ISNUMBER(CO70),CO70,0))&gt;=$AE$11),AND($AE$8="COUNT_LT",IF(ISNUMBER(BJ70),BJ70,0)&lt;$AE$11),AND($AE$8="COUNT_LE",IF(ISNUMBER(BJ70),BJ70,0)&lt;=$AE$11),AND($AE$8="AND_YES",OR(LOWER(LEFT(BJ70&amp;"",2))="да",BJ70=1),OR(LOWER(LEFT(CO70&amp;"",2))="да",CO70=1)),AND($AE$8="OR_YES",OR(OR(LOWER(LEFT(BJ70&amp;"",2))="да",BJ70=1),OR(LOWER(LEFT(CO70&amp;"",2))="да",CO70=1)))),$AE$14,$AE$15))))))))))</f>
        <v/>
      </c>
      <c r="AF70" s="75"/>
      <c r="AG70" s="76" t="str">
        <f>IF($A70="","",IF($B$4&lt;&gt;"Да","",IF($B$9="","",IF(COUNTIF(Данные!$A$6:$CV$6,$B$9)=0,"#FIELD",INDEX(Данные!$A$7:$CV$106,ROW()-19,MATCH($B$9,Данные!$A$6:$CV$6,0))))))</f>
        <v/>
      </c>
      <c r="AH70" s="76" t="str">
        <f>IF($A70="","",IF($C$4&lt;&gt;"Да","",IF($C$9="","",IF(COUNTIF(Данные!$A$6:$CV$6,$C$9)=0,"#FIELD",INDEX(Данные!$A$7:$CV$106,ROW()-19,MATCH($C$9,Данные!$A$6:$CV$6,0))))))</f>
        <v/>
      </c>
      <c r="AI70" s="76" t="str">
        <f>IF($A70="","",IF($D$4&lt;&gt;"Да","",IF($D$9="","",IF(COUNTIF(Данные!$A$6:$CV$6,$D$9)=0,"#FIELD",INDEX(Данные!$A$7:$CV$106,ROW()-19,MATCH($D$9,Данные!$A$6:$CV$6,0))))))</f>
        <v/>
      </c>
      <c r="AJ70" s="76" t="str">
        <f>IF($A70="","",IF($E$4&lt;&gt;"Да","",IF($E$9="","",IF(COUNTIF(Данные!$A$6:$CV$6,$E$9)=0,"#FIELD",INDEX(Данные!$A$7:$CV$106,ROW()-19,MATCH($E$9,Данные!$A$6:$CV$6,0))))))</f>
        <v/>
      </c>
      <c r="AK70" s="76" t="str">
        <f>IF($A70="","",IF($F$4&lt;&gt;"Да","",IF($F$9="","",IF(COUNTIF(Данные!$A$6:$CV$6,$F$9)=0,"#FIELD",INDEX(Данные!$A$7:$CV$106,ROW()-19,MATCH($F$9,Данные!$A$6:$CV$6,0))))))</f>
        <v/>
      </c>
      <c r="AL70" s="76" t="str">
        <f>IF($A70="","",IF($G$4&lt;&gt;"Да","",IF($G$9="","",IF(COUNTIF(Данные!$A$6:$CV$6,$G$9)=0,"#FIELD",INDEX(Данные!$A$7:$CV$106,ROW()-19,MATCH($G$9,Данные!$A$6:$CV$6,0))))))</f>
        <v/>
      </c>
      <c r="AM70" s="76" t="str">
        <f>IF($A70="","",IF($H$4&lt;&gt;"Да","",IF($H$9="","",IF(COUNTIF(Данные!$A$6:$CV$6,$H$9)=0,"#FIELD",INDEX(Данные!$A$7:$CV$106,ROW()-19,MATCH($H$9,Данные!$A$6:$CV$6,0))))))</f>
        <v/>
      </c>
      <c r="AN70" s="76" t="str">
        <f>IF($A70="","",IF($I$4&lt;&gt;"Да","",IF($I$9="","",IF(COUNTIF(Данные!$A$6:$CV$6,$I$9)=0,"#FIELD",INDEX(Данные!$A$7:$CV$106,ROW()-19,MATCH($I$9,Данные!$A$6:$CV$6,0))))))</f>
        <v/>
      </c>
      <c r="AO70" s="76" t="str">
        <f>IF($A70="","",IF($J$4&lt;&gt;"Да","",IF($J$9="","",IF(COUNTIF(Данные!$A$6:$CV$6,$J$9)=0,"#FIELD",INDEX(Данные!$A$7:$CV$106,ROW()-19,MATCH($J$9,Данные!$A$6:$CV$6,0))))))</f>
        <v/>
      </c>
      <c r="AP70" s="76" t="str">
        <f>IF($A70="","",IF($K$4&lt;&gt;"Да","",IF($K$9="","",IF(COUNTIF(Данные!$A$6:$CV$6,$K$9)=0,"#FIELD",INDEX(Данные!$A$7:$CV$106,ROW()-19,MATCH($K$9,Данные!$A$6:$CV$6,0))))))</f>
        <v/>
      </c>
      <c r="AQ70" s="76" t="str">
        <f>IF($A70="","",IF($L$4&lt;&gt;"Да","",IF($L$9="","",IF(COUNTIF(Данные!$A$6:$CV$6,$L$9)=0,"#FIELD",INDEX(Данные!$A$7:$CV$106,ROW()-19,MATCH($L$9,Данные!$A$6:$CV$6,0))))))</f>
        <v/>
      </c>
      <c r="AR70" s="76" t="str">
        <f>IF($A70="","",IF($M$4&lt;&gt;"Да","",IF($M$9="","",IF(COUNTIF(Данные!$A$6:$CV$6,$M$9)=0,"#FIELD",INDEX(Данные!$A$7:$CV$106,ROW()-19,MATCH($M$9,Данные!$A$6:$CV$6,0))))))</f>
        <v/>
      </c>
      <c r="AS70" s="76" t="str">
        <f>IF($A70="","",IF($N$4&lt;&gt;"Да","",IF($N$9="","",IF(COUNTIF(Данные!$A$6:$CV$6,$N$9)=0,"#FIELD",INDEX(Данные!$A$7:$CV$106,ROW()-19,MATCH($N$9,Данные!$A$6:$CV$6,0))))))</f>
        <v/>
      </c>
      <c r="AT70" s="76" t="str">
        <f>IF($A70="","",IF($O$4&lt;&gt;"Да","",IF($O$9="","",IF(COUNTIF(Данные!$A$6:$CV$6,$O$9)=0,"#FIELD",INDEX(Данные!$A$7:$CV$106,ROW()-19,MATCH($O$9,Данные!$A$6:$CV$6,0))))))</f>
        <v/>
      </c>
      <c r="AU70" s="76" t="str">
        <f>IF($A70="","",IF($P$4&lt;&gt;"Да","",IF($P$9="","",IF(COUNTIF(Данные!$A$6:$CV$6,$P$9)=0,"#FIELD",INDEX(Данные!$A$7:$CV$106,ROW()-19,MATCH($P$9,Данные!$A$6:$CV$6,0))))))</f>
        <v/>
      </c>
      <c r="AV70" s="76" t="str">
        <f>IF($A70="","",IF($Q$4&lt;&gt;"Да","",IF($Q$9="","",IF(COUNTIF(Данные!$A$6:$CV$6,$Q$9)=0,"#FIELD",INDEX(Данные!$A$7:$CV$106,ROW()-19,MATCH($Q$9,Данные!$A$6:$CV$6,0))))))</f>
        <v/>
      </c>
      <c r="AW70" s="76" t="str">
        <f>IF($A70="","",IF($R$4&lt;&gt;"Да","",IF($R$9="","",IF(COUNTIF(Данные!$A$6:$CV$6,$R$9)=0,"#FIELD",INDEX(Данные!$A$7:$CV$106,ROW()-19,MATCH($R$9,Данные!$A$6:$CV$6,0))))))</f>
        <v/>
      </c>
      <c r="AX70" s="76" t="str">
        <f>IF($A70="","",IF($S$4&lt;&gt;"Да","",IF($S$9="","",IF(COUNTIF(Данные!$A$6:$CV$6,$S$9)=0,"#FIELD",INDEX(Данные!$A$7:$CV$106,ROW()-19,MATCH($S$9,Данные!$A$6:$CV$6,0))))))</f>
        <v/>
      </c>
      <c r="AY70" s="76" t="str">
        <f>IF($A70="","",IF($T$4&lt;&gt;"Да","",IF($T$9="","",IF(COUNTIF(Данные!$A$6:$CV$6,$T$9)=0,"#FIELD",INDEX(Данные!$A$7:$CV$106,ROW()-19,MATCH($T$9,Данные!$A$6:$CV$6,0))))))</f>
        <v/>
      </c>
      <c r="AZ70" s="76" t="str">
        <f>IF($A70="","",IF($U$4&lt;&gt;"Да","",IF($U$9="","",IF(COUNTIF(Данные!$A$6:$CV$6,$U$9)=0,"#FIELD",INDEX(Данные!$A$7:$CV$106,ROW()-19,MATCH($U$9,Данные!$A$6:$CV$6,0))))))</f>
        <v/>
      </c>
      <c r="BA70" s="76" t="str">
        <f>IF($A70="","",IF($V$4&lt;&gt;"Да","",IF($V$9="","",IF(COUNTIF(Данные!$A$6:$CV$6,$V$9)=0,"#FIELD",INDEX(Данные!$A$7:$CV$106,ROW()-19,MATCH($V$9,Данные!$A$6:$CV$6,0))))))</f>
        <v/>
      </c>
      <c r="BB70" s="76" t="str">
        <f>IF($A70="","",IF($W$4&lt;&gt;"Да","",IF($W$9="","",IF(COUNTIF(Данные!$A$6:$CV$6,$W$9)=0,"#FIELD",INDEX(Данные!$A$7:$CV$106,ROW()-19,MATCH($W$9,Данные!$A$6:$CV$6,0))))))</f>
        <v/>
      </c>
      <c r="BC70" s="76" t="str">
        <f>IF($A70="","",IF($X$4&lt;&gt;"Да","",IF($X$9="","",IF(COUNTIF(Данные!$A$6:$CV$6,$X$9)=0,"#FIELD",INDEX(Данные!$A$7:$CV$106,ROW()-19,MATCH($X$9,Данные!$A$6:$CV$6,0))))))</f>
        <v/>
      </c>
      <c r="BD70" s="76" t="str">
        <f>IF($A70="","",IF($Y$4&lt;&gt;"Да","",IF($Y$9="","",IF(COUNTIF(Данные!$A$6:$CV$6,$Y$9)=0,"#FIELD",INDEX(Данные!$A$7:$CV$106,ROW()-19,MATCH($Y$9,Данные!$A$6:$CV$6,0))))))</f>
        <v/>
      </c>
      <c r="BE70" s="76" t="str">
        <f>IF($A70="","",IF($Z$4&lt;&gt;"Да","",IF($Z$9="","",IF(COUNTIF(Данные!$A$6:$CV$6,$Z$9)=0,"#FIELD",INDEX(Данные!$A$7:$CV$106,ROW()-19,MATCH($Z$9,Данные!$A$6:$CV$6,0))))))</f>
        <v/>
      </c>
      <c r="BF70" s="76" t="str">
        <f>IF($A70="","",IF($AA$4&lt;&gt;"Да","",IF($AA$9="","",IF(COUNTIF(Данные!$A$6:$CV$6,$AA$9)=0,"#FIELD",INDEX(Данные!$A$7:$CV$106,ROW()-19,MATCH($AA$9,Данные!$A$6:$CV$6,0))))))</f>
        <v/>
      </c>
      <c r="BG70" s="76" t="str">
        <f>IF($A70="","",IF($AB$4&lt;&gt;"Да","",IF($AB$9="","",IF(COUNTIF(Данные!$A$6:$CV$6,$AB$9)=0,"#FIELD",INDEX(Данные!$A$7:$CV$106,ROW()-19,MATCH($AB$9,Данные!$A$6:$CV$6,0))))))</f>
        <v/>
      </c>
      <c r="BH70" s="76" t="str">
        <f>IF($A70="","",IF($AC$4&lt;&gt;"Да","",IF($AC$9="","",IF(COUNTIF(Данные!$A$6:$CV$6,$AC$9)=0,"#FIELD",INDEX(Данные!$A$7:$CV$106,ROW()-19,MATCH($AC$9,Данные!$A$6:$CV$6,0))))))</f>
        <v/>
      </c>
      <c r="BI70" s="76" t="str">
        <f>IF($A70="","",IF($AD$4&lt;&gt;"Да","",IF($AD$9="","",IF(COUNTIF(Данные!$A$6:$CV$6,$AD$9)=0,"#FIELD",INDEX(Данные!$A$7:$CV$106,ROW()-19,MATCH($AD$9,Данные!$A$6:$CV$6,0))))))</f>
        <v/>
      </c>
      <c r="BJ70" s="76" t="str">
        <f>IF($A70="","",IF($AE$4&lt;&gt;"Да","",IF($AE$9="","",IF(COUNTIF(Данные!$A$6:$CV$6,$AE$9)=0,"#FIELD",INDEX(Данные!$A$7:$CV$106,ROW()-19,MATCH($AE$9,Данные!$A$6:$CV$6,0))))))</f>
        <v/>
      </c>
      <c r="BK70" s="76"/>
      <c r="BL70" s="76" t="str">
        <f>IF($A70="","",IF($B$4&lt;&gt;"Да","",IF($B$10="","",IF(COUNTIF(Данные!$A$6:$CV$6,$B$10)=0,"#FIELD",INDEX(Данные!$A$7:$CV$106,ROW()-19,MATCH($B$10,Данные!$A$6:$CV$6,0))))))</f>
        <v/>
      </c>
      <c r="BM70" s="76" t="str">
        <f>IF($A70="","",IF($C$4&lt;&gt;"Да","",IF($C$10="","",IF(COUNTIF(Данные!$A$6:$CV$6,$C$10)=0,"#FIELD",INDEX(Данные!$A$7:$CV$106,ROW()-19,MATCH($C$10,Данные!$A$6:$CV$6,0))))))</f>
        <v/>
      </c>
      <c r="BN70" s="76" t="str">
        <f>IF($A70="","",IF($D$4&lt;&gt;"Да","",IF($D$10="","",IF(COUNTIF(Данные!$A$6:$CV$6,$D$10)=0,"#FIELD",INDEX(Данные!$A$7:$CV$106,ROW()-19,MATCH($D$10,Данные!$A$6:$CV$6,0))))))</f>
        <v/>
      </c>
      <c r="BO70" s="76" t="str">
        <f>IF($A70="","",IF($E$4&lt;&gt;"Да","",IF($E$10="","",IF(COUNTIF(Данные!$A$6:$CV$6,$E$10)=0,"#FIELD",INDEX(Данные!$A$7:$CV$106,ROW()-19,MATCH($E$10,Данные!$A$6:$CV$6,0))))))</f>
        <v/>
      </c>
      <c r="BP70" s="76" t="str">
        <f>IF($A70="","",IF($F$4&lt;&gt;"Да","",IF($F$10="","",IF(COUNTIF(Данные!$A$6:$CV$6,$F$10)=0,"#FIELD",INDEX(Данные!$A$7:$CV$106,ROW()-19,MATCH($F$10,Данные!$A$6:$CV$6,0))))))</f>
        <v/>
      </c>
      <c r="BQ70" s="76" t="str">
        <f>IF($A70="","",IF($G$4&lt;&gt;"Да","",IF($G$10="","",IF(COUNTIF(Данные!$A$6:$CV$6,$G$10)=0,"#FIELD",INDEX(Данные!$A$7:$CV$106,ROW()-19,MATCH($G$10,Данные!$A$6:$CV$6,0))))))</f>
        <v/>
      </c>
      <c r="BR70" s="76" t="str">
        <f>IF($A70="","",IF($H$4&lt;&gt;"Да","",IF($H$10="","",IF(COUNTIF(Данные!$A$6:$CV$6,$H$10)=0,"#FIELD",INDEX(Данные!$A$7:$CV$106,ROW()-19,MATCH($H$10,Данные!$A$6:$CV$6,0))))))</f>
        <v/>
      </c>
      <c r="BS70" s="76" t="str">
        <f>IF($A70="","",IF($I$4&lt;&gt;"Да","",IF($I$10="","",IF(COUNTIF(Данные!$A$6:$CV$6,$I$10)=0,"#FIELD",INDEX(Данные!$A$7:$CV$106,ROW()-19,MATCH($I$10,Данные!$A$6:$CV$6,0))))))</f>
        <v/>
      </c>
      <c r="BT70" s="76" t="str">
        <f>IF($A70="","",IF($J$4&lt;&gt;"Да","",IF($J$10="","",IF(COUNTIF(Данные!$A$6:$CV$6,$J$10)=0,"#FIELD",INDEX(Данные!$A$7:$CV$106,ROW()-19,MATCH($J$10,Данные!$A$6:$CV$6,0))))))</f>
        <v/>
      </c>
      <c r="BU70" s="76" t="str">
        <f>IF($A70="","",IF($K$4&lt;&gt;"Да","",IF($K$10="","",IF(COUNTIF(Данные!$A$6:$CV$6,$K$10)=0,"#FIELD",INDEX(Данные!$A$7:$CV$106,ROW()-19,MATCH($K$10,Данные!$A$6:$CV$6,0))))))</f>
        <v/>
      </c>
      <c r="BV70" s="76" t="str">
        <f>IF($A70="","",IF($L$4&lt;&gt;"Да","",IF($L$10="","",IF(COUNTIF(Данные!$A$6:$CV$6,$L$10)=0,"#FIELD",INDEX(Данные!$A$7:$CV$106,ROW()-19,MATCH($L$10,Данные!$A$6:$CV$6,0))))))</f>
        <v/>
      </c>
      <c r="BW70" s="76" t="str">
        <f>IF($A70="","",IF($M$4&lt;&gt;"Да","",IF($M$10="","",IF(COUNTIF(Данные!$A$6:$CV$6,$M$10)=0,"#FIELD",INDEX(Данные!$A$7:$CV$106,ROW()-19,MATCH($M$10,Данные!$A$6:$CV$6,0))))))</f>
        <v/>
      </c>
      <c r="BX70" s="76" t="str">
        <f>IF($A70="","",IF($N$4&lt;&gt;"Да","",IF($N$10="","",IF(COUNTIF(Данные!$A$6:$CV$6,$N$10)=0,"#FIELD",INDEX(Данные!$A$7:$CV$106,ROW()-19,MATCH($N$10,Данные!$A$6:$CV$6,0))))))</f>
        <v/>
      </c>
      <c r="BY70" s="76" t="str">
        <f>IF($A70="","",IF($O$4&lt;&gt;"Да","",IF($O$10="","",IF(COUNTIF(Данные!$A$6:$CV$6,$O$10)=0,"#FIELD",INDEX(Данные!$A$7:$CV$106,ROW()-19,MATCH($O$10,Данные!$A$6:$CV$6,0))))))</f>
        <v/>
      </c>
      <c r="BZ70" s="76" t="str">
        <f>IF($A70="","",IF($P$4&lt;&gt;"Да","",IF($P$10="","",IF(COUNTIF(Данные!$A$6:$CV$6,$P$10)=0,"#FIELD",INDEX(Данные!$A$7:$CV$106,ROW()-19,MATCH($P$10,Данные!$A$6:$CV$6,0))))))</f>
        <v/>
      </c>
      <c r="CA70" s="76" t="str">
        <f>IF($A70="","",IF($Q$4&lt;&gt;"Да","",IF($Q$10="","",IF(COUNTIF(Данные!$A$6:$CV$6,$Q$10)=0,"#FIELD",INDEX(Данные!$A$7:$CV$106,ROW()-19,MATCH($Q$10,Данные!$A$6:$CV$6,0))))))</f>
        <v/>
      </c>
      <c r="CB70" s="76" t="str">
        <f>IF($A70="","",IF($R$4&lt;&gt;"Да","",IF($R$10="","",IF(COUNTIF(Данные!$A$6:$CV$6,$R$10)=0,"#FIELD",INDEX(Данные!$A$7:$CV$106,ROW()-19,MATCH($R$10,Данные!$A$6:$CV$6,0))))))</f>
        <v/>
      </c>
      <c r="CC70" s="76" t="str">
        <f>IF($A70="","",IF($S$4&lt;&gt;"Да","",IF($S$10="","",IF(COUNTIF(Данные!$A$6:$CV$6,$S$10)=0,"#FIELD",INDEX(Данные!$A$7:$CV$106,ROW()-19,MATCH($S$10,Данные!$A$6:$CV$6,0))))))</f>
        <v/>
      </c>
      <c r="CD70" s="76" t="str">
        <f>IF($A70="","",IF($T$4&lt;&gt;"Да","",IF($T$10="","",IF(COUNTIF(Данные!$A$6:$CV$6,$T$10)=0,"#FIELD",INDEX(Данные!$A$7:$CV$106,ROW()-19,MATCH($T$10,Данные!$A$6:$CV$6,0))))))</f>
        <v/>
      </c>
      <c r="CE70" s="76" t="str">
        <f>IF($A70="","",IF($U$4&lt;&gt;"Да","",IF($U$10="","",IF(COUNTIF(Данные!$A$6:$CV$6,$U$10)=0,"#FIELD",INDEX(Данные!$A$7:$CV$106,ROW()-19,MATCH($U$10,Данные!$A$6:$CV$6,0))))))</f>
        <v/>
      </c>
      <c r="CF70" s="76" t="str">
        <f>IF($A70="","",IF($V$4&lt;&gt;"Да","",IF($V$10="","",IF(COUNTIF(Данные!$A$6:$CV$6,$V$10)=0,"#FIELD",INDEX(Данные!$A$7:$CV$106,ROW()-19,MATCH($V$10,Данные!$A$6:$CV$6,0))))))</f>
        <v/>
      </c>
      <c r="CG70" s="76" t="str">
        <f>IF($A70="","",IF($W$4&lt;&gt;"Да","",IF($W$10="","",IF(COUNTIF(Данные!$A$6:$CV$6,$W$10)=0,"#FIELD",INDEX(Данные!$A$7:$CV$106,ROW()-19,MATCH($W$10,Данные!$A$6:$CV$6,0))))))</f>
        <v/>
      </c>
      <c r="CH70" s="76" t="str">
        <f>IF($A70="","",IF($X$4&lt;&gt;"Да","",IF($X$10="","",IF(COUNTIF(Данные!$A$6:$CV$6,$X$10)=0,"#FIELD",INDEX(Данные!$A$7:$CV$106,ROW()-19,MATCH($X$10,Данные!$A$6:$CV$6,0))))))</f>
        <v/>
      </c>
      <c r="CI70" s="76" t="str">
        <f>IF($A70="","",IF($Y$4&lt;&gt;"Да","",IF($Y$10="","",IF(COUNTIF(Данные!$A$6:$CV$6,$Y$10)=0,"#FIELD",INDEX(Данные!$A$7:$CV$106,ROW()-19,MATCH($Y$10,Данные!$A$6:$CV$6,0))))))</f>
        <v/>
      </c>
      <c r="CJ70" s="76" t="str">
        <f>IF($A70="","",IF($Z$4&lt;&gt;"Да","",IF($Z$10="","",IF(COUNTIF(Данные!$A$6:$CV$6,$Z$10)=0,"#FIELD",INDEX(Данные!$A$7:$CV$106,ROW()-19,MATCH($Z$10,Данные!$A$6:$CV$6,0))))))</f>
        <v/>
      </c>
      <c r="CK70" s="76" t="str">
        <f>IF($A70="","",IF($AA$4&lt;&gt;"Да","",IF($AA$10="","",IF(COUNTIF(Данные!$A$6:$CV$6,$AA$10)=0,"#FIELD",INDEX(Данные!$A$7:$CV$106,ROW()-19,MATCH($AA$10,Данные!$A$6:$CV$6,0))))))</f>
        <v/>
      </c>
      <c r="CL70" s="76" t="str">
        <f>IF($A70="","",IF($AB$4&lt;&gt;"Да","",IF($AB$10="","",IF(COUNTIF(Данные!$A$6:$CV$6,$AB$10)=0,"#FIELD",INDEX(Данные!$A$7:$CV$106,ROW()-19,MATCH($AB$10,Данные!$A$6:$CV$6,0))))))</f>
        <v/>
      </c>
      <c r="CM70" s="76" t="str">
        <f>IF($A70="","",IF($AC$4&lt;&gt;"Да","",IF($AC$10="","",IF(COUNTIF(Данные!$A$6:$CV$6,$AC$10)=0,"#FIELD",INDEX(Данные!$A$7:$CV$106,ROW()-19,MATCH($AC$10,Данные!$A$6:$CV$6,0))))))</f>
        <v/>
      </c>
      <c r="CN70" s="76" t="str">
        <f>IF($A70="","",IF($AD$4&lt;&gt;"Да","",IF($AD$10="","",IF(COUNTIF(Данные!$A$6:$CV$6,$AD$10)=0,"#FIELD",INDEX(Данные!$A$7:$CV$106,ROW()-19,MATCH($AD$10,Данные!$A$6:$CV$6,0))))))</f>
        <v/>
      </c>
      <c r="CO70" s="77" t="str">
        <f>IF($A70="","",IF($AE$4&lt;&gt;"Да","",IF($AE$10="","",IF(COUNTIF(Данные!$A$6:$CV$6,$AE$10)=0,"#FIELD",INDEX(Данные!$A$7:$CV$106,ROW()-19,MATCH($AE$10,Данные!$A$6:$CV$6,0))))))</f>
        <v/>
      </c>
    </row>
    <row r="71" spans="1:93">
      <c r="A71" s="24" t="str">
        <f>IF(Данные!A58="","",Данные!A58)</f>
        <v/>
      </c>
      <c r="B71" s="19" t="str">
        <f>IF($A71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71="#FIELD",AG71="",AND(OR($B$8="CHANGE_PCT_GE",$B$8="CHANGE_ABS_GE",$B$8="COUNT_FLAG_RULE",$B$8="AND_YES",$B$8="OR_YES"),OR(BL71="#FIELD",BL71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71)))),IF($B$18="LOW_MU",MAX(Настройки!$B$14,$B$16),IF($B$18="NEUTRAL",Настройки!$B$15,IF($B$18="IGNORE","IGNORE",IF(OR(AG71="#FIELD",BL71="#FIELD"),"Поле не найдено","Недостаточно данных")))),IF($B$8="SIGMOID_INC",MAX(Настройки!$B$14,$B$16+($B$17-$B$16)/(1+EXP(-$B$12*(IF(ISNUMBER(AG71),AG71,0)-$B$11)))),IF($B$8="SIGMOID_DEC",MAX(Настройки!$B$14,$B$16+($B$17-$B$16)/(1+EXP($B$12*(IF(ISNUMBER(AG71),AG71,0)-$B$11)))),IF($B$8="TOP_PERCENT",IF((COUNTIF(INDEX(Данные!$A$7:$CV$106,0,MATCH($B$9,Данные!$A$6:$CV$6,0)),"&gt;"&amp;IF(ISNUMBER(AG71),AG71,0))+COUNTIFS(INDEX(Данные!$A$7:$CV$106,0,MATCH($B$9,Данные!$A$6:$CV$6,0)),IF(ISNUMBER(AG71),AG71,0),Данные!$A$7:$A$106,"&lt;"&amp;$A71)+1)/COUNT(INDEX(Данные!$A$7:$CV$106,0,MATCH($B$9,Данные!$A$6:$CV$6,0)))&lt;=$B$11,$B$14,$B$15),IF($B$8="MANUAL_MU",MAX(Настройки!$B$14,MIN(1,IF(ISNUMBER(AG71),AG71,0))),IF($B$8="COUNT_FLAG_RULE",IF(IF(ISNUMBER(AG71),AG71,0)&lt;=$B$11,$B$14,IF(IF(ISNUMBER(AG71),AG71,0)&gt;=$B$12,$B$15,IF(OR(LOWER(LEFT(BL71&amp;"",2))="да",BL71=1),$B$13,$B$15))),IF(OR(AND($B$8="YES_NO",OR(LOWER(LEFT(AG71&amp;"",2))="да",AG71=1)),AND($B$8="THRESHOLD_GE",IF(ISNUMBER(AG71),AG71,0)&gt;=$B$11),AND($B$8="THRESHOLD_GT",IF(ISNUMBER(AG71),AG71,0)&gt;$B$11),AND($B$8="THRESHOLD_LE",IF(ISNUMBER(AG71),AG71,0)&lt;=$B$11),AND($B$8="THRESHOLD_LT",IF(ISNUMBER(AG71),AG71,0)&lt;$B$11),AND($B$8="CHANGE_PCT_GE",IF(IF(ISNUMBER(BL71),BL71,0)=0,IF(ISNUMBER(AG71),AG71,0)&gt;0,(IF(ISNUMBER(AG71),AG71,0)-IF(ISNUMBER(BL71),BL71,0))/ABS(IF(ISNUMBER(BL71),BL71,0))&gt;=$B$11)),AND($B$8="CHANGE_ABS_GE",ABS(IF(ISNUMBER(AG71),AG71,0)-IF(ISNUMBER(BL71),BL71,0))&gt;=$B$11),AND($B$8="COUNT_LT",IF(ISNUMBER(AG71),AG71,0)&lt;$B$11),AND($B$8="COUNT_LE",IF(ISNUMBER(AG71),AG71,0)&lt;=$B$11),AND($B$8="AND_YES",OR(LOWER(LEFT(AG71&amp;"",2))="да",AG71=1),OR(LOWER(LEFT(BL71&amp;"",2))="да",BL71=1)),AND($B$8="OR_YES",OR(OR(LOWER(LEFT(AG71&amp;"",2))="да",AG71=1),OR(LOWER(LEFT(BL71&amp;"",2))="да",BL71=1)))),$B$14,$B$15))))))))))</f>
        <v/>
      </c>
      <c r="C71" s="19" t="str">
        <f>IF($A71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71="#FIELD",AH71="",AND(OR($C$8="CHANGE_PCT_GE",$C$8="CHANGE_ABS_GE",$C$8="COUNT_FLAG_RULE",$C$8="AND_YES",$C$8="OR_YES"),OR(BM71="#FIELD",BM71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71)))),IF($C$18="LOW_MU",MAX(Настройки!$B$14,$C$16),IF($C$18="NEUTRAL",Настройки!$B$15,IF($C$18="IGNORE","IGNORE",IF(OR(AH71="#FIELD",BM71="#FIELD"),"Поле не найдено","Недостаточно данных")))),IF($C$8="SIGMOID_INC",MAX(Настройки!$B$14,$C$16+($C$17-$C$16)/(1+EXP(-$C$12*(IF(ISNUMBER(AH71),AH71,0)-$C$11)))),IF($C$8="SIGMOID_DEC",MAX(Настройки!$B$14,$C$16+($C$17-$C$16)/(1+EXP($C$12*(IF(ISNUMBER(AH71),AH71,0)-$C$11)))),IF($C$8="TOP_PERCENT",IF((COUNTIF(INDEX(Данные!$A$7:$CV$106,0,MATCH($C$9,Данные!$A$6:$CV$6,0)),"&gt;"&amp;IF(ISNUMBER(AH71),AH71,0))+COUNTIFS(INDEX(Данные!$A$7:$CV$106,0,MATCH($C$9,Данные!$A$6:$CV$6,0)),IF(ISNUMBER(AH71),AH71,0),Данные!$A$7:$A$106,"&lt;"&amp;$A71)+1)/COUNT(INDEX(Данные!$A$7:$CV$106,0,MATCH($C$9,Данные!$A$6:$CV$6,0)))&lt;=$C$11,$C$14,$C$15),IF($C$8="MANUAL_MU",MAX(Настройки!$B$14,MIN(1,IF(ISNUMBER(AH71),AH71,0))),IF($C$8="COUNT_FLAG_RULE",IF(IF(ISNUMBER(AH71),AH71,0)&lt;=$C$11,$C$14,IF(IF(ISNUMBER(AH71),AH71,0)&gt;=$C$12,$C$15,IF(OR(LOWER(LEFT(BM71&amp;"",2))="да",BM71=1),$C$13,$C$15))),IF(OR(AND($C$8="YES_NO",OR(LOWER(LEFT(AH71&amp;"",2))="да",AH71=1)),AND($C$8="THRESHOLD_GE",IF(ISNUMBER(AH71),AH71,0)&gt;=$C$11),AND($C$8="THRESHOLD_GT",IF(ISNUMBER(AH71),AH71,0)&gt;$C$11),AND($C$8="THRESHOLD_LE",IF(ISNUMBER(AH71),AH71,0)&lt;=$C$11),AND($C$8="THRESHOLD_LT",IF(ISNUMBER(AH71),AH71,0)&lt;$C$11),AND($C$8="CHANGE_PCT_GE",IF(IF(ISNUMBER(BM71),BM71,0)=0,IF(ISNUMBER(AH71),AH71,0)&gt;0,(IF(ISNUMBER(AH71),AH71,0)-IF(ISNUMBER(BM71),BM71,0))/ABS(IF(ISNUMBER(BM71),BM71,0))&gt;=$C$11)),AND($C$8="CHANGE_ABS_GE",ABS(IF(ISNUMBER(AH71),AH71,0)-IF(ISNUMBER(BM71),BM71,0))&gt;=$C$11),AND($C$8="COUNT_LT",IF(ISNUMBER(AH71),AH71,0)&lt;$C$11),AND($C$8="COUNT_LE",IF(ISNUMBER(AH71),AH71,0)&lt;=$C$11),AND($C$8="AND_YES",OR(LOWER(LEFT(AH71&amp;"",2))="да",AH71=1),OR(LOWER(LEFT(BM71&amp;"",2))="да",BM71=1)),AND($C$8="OR_YES",OR(OR(LOWER(LEFT(AH71&amp;"",2))="да",AH71=1),OR(LOWER(LEFT(BM71&amp;"",2))="да",BM71=1)))),$C$14,$C$15))))))))))</f>
        <v/>
      </c>
      <c r="D71" s="19" t="str">
        <f>IF($A71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71="#FIELD",AI71="",AND(OR($D$8="CHANGE_PCT_GE",$D$8="CHANGE_ABS_GE",$D$8="COUNT_FLAG_RULE",$D$8="AND_YES",$D$8="OR_YES"),OR(BN71="#FIELD",BN71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71)))),IF($D$18="LOW_MU",MAX(Настройки!$B$14,$D$16),IF($D$18="NEUTRAL",Настройки!$B$15,IF($D$18="IGNORE","IGNORE",IF(OR(AI71="#FIELD",BN71="#FIELD"),"Поле не найдено","Недостаточно данных")))),IF($D$8="SIGMOID_INC",MAX(Настройки!$B$14,$D$16+($D$17-$D$16)/(1+EXP(-$D$12*(IF(ISNUMBER(AI71),AI71,0)-$D$11)))),IF($D$8="SIGMOID_DEC",MAX(Настройки!$B$14,$D$16+($D$17-$D$16)/(1+EXP($D$12*(IF(ISNUMBER(AI71),AI71,0)-$D$11)))),IF($D$8="TOP_PERCENT",IF((COUNTIF(INDEX(Данные!$A$7:$CV$106,0,MATCH($D$9,Данные!$A$6:$CV$6,0)),"&gt;"&amp;IF(ISNUMBER(AI71),AI71,0))+COUNTIFS(INDEX(Данные!$A$7:$CV$106,0,MATCH($D$9,Данные!$A$6:$CV$6,0)),IF(ISNUMBER(AI71),AI71,0),Данные!$A$7:$A$106,"&lt;"&amp;$A71)+1)/COUNT(INDEX(Данные!$A$7:$CV$106,0,MATCH($D$9,Данные!$A$6:$CV$6,0)))&lt;=$D$11,$D$14,$D$15),IF($D$8="MANUAL_MU",MAX(Настройки!$B$14,MIN(1,IF(ISNUMBER(AI71),AI71,0))),IF($D$8="COUNT_FLAG_RULE",IF(IF(ISNUMBER(AI71),AI71,0)&lt;=$D$11,$D$14,IF(IF(ISNUMBER(AI71),AI71,0)&gt;=$D$12,$D$15,IF(OR(LOWER(LEFT(BN71&amp;"",2))="да",BN71=1),$D$13,$D$15))),IF(OR(AND($D$8="YES_NO",OR(LOWER(LEFT(AI71&amp;"",2))="да",AI71=1)),AND($D$8="THRESHOLD_GE",IF(ISNUMBER(AI71),AI71,0)&gt;=$D$11),AND($D$8="THRESHOLD_GT",IF(ISNUMBER(AI71),AI71,0)&gt;$D$11),AND($D$8="THRESHOLD_LE",IF(ISNUMBER(AI71),AI71,0)&lt;=$D$11),AND($D$8="THRESHOLD_LT",IF(ISNUMBER(AI71),AI71,0)&lt;$D$11),AND($D$8="CHANGE_PCT_GE",IF(IF(ISNUMBER(BN71),BN71,0)=0,IF(ISNUMBER(AI71),AI71,0)&gt;0,(IF(ISNUMBER(AI71),AI71,0)-IF(ISNUMBER(BN71),BN71,0))/ABS(IF(ISNUMBER(BN71),BN71,0))&gt;=$D$11)),AND($D$8="CHANGE_ABS_GE",ABS(IF(ISNUMBER(AI71),AI71,0)-IF(ISNUMBER(BN71),BN71,0))&gt;=$D$11),AND($D$8="COUNT_LT",IF(ISNUMBER(AI71),AI71,0)&lt;$D$11),AND($D$8="COUNT_LE",IF(ISNUMBER(AI71),AI71,0)&lt;=$D$11),AND($D$8="AND_YES",OR(LOWER(LEFT(AI71&amp;"",2))="да",AI71=1),OR(LOWER(LEFT(BN71&amp;"",2))="да",BN71=1)),AND($D$8="OR_YES",OR(OR(LOWER(LEFT(AI71&amp;"",2))="да",AI71=1),OR(LOWER(LEFT(BN71&amp;"",2))="да",BN71=1)))),$D$14,$D$15))))))))))</f>
        <v/>
      </c>
      <c r="E71" s="19" t="str">
        <f>IF($A71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71="#FIELD",AJ71="",AND(OR($E$8="CHANGE_PCT_GE",$E$8="CHANGE_ABS_GE",$E$8="COUNT_FLAG_RULE",$E$8="AND_YES",$E$8="OR_YES"),OR(BO71="#FIELD",BO71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71)))),IF($E$18="LOW_MU",MAX(Настройки!$B$14,$E$16),IF($E$18="NEUTRAL",Настройки!$B$15,IF($E$18="IGNORE","IGNORE",IF(OR(AJ71="#FIELD",BO71="#FIELD"),"Поле не найдено","Недостаточно данных")))),IF($E$8="SIGMOID_INC",MAX(Настройки!$B$14,$E$16+($E$17-$E$16)/(1+EXP(-$E$12*(IF(ISNUMBER(AJ71),AJ71,0)-$E$11)))),IF($E$8="SIGMOID_DEC",MAX(Настройки!$B$14,$E$16+($E$17-$E$16)/(1+EXP($E$12*(IF(ISNUMBER(AJ71),AJ71,0)-$E$11)))),IF($E$8="TOP_PERCENT",IF((COUNTIF(INDEX(Данные!$A$7:$CV$106,0,MATCH($E$9,Данные!$A$6:$CV$6,0)),"&gt;"&amp;IF(ISNUMBER(AJ71),AJ71,0))+COUNTIFS(INDEX(Данные!$A$7:$CV$106,0,MATCH($E$9,Данные!$A$6:$CV$6,0)),IF(ISNUMBER(AJ71),AJ71,0),Данные!$A$7:$A$106,"&lt;"&amp;$A71)+1)/COUNT(INDEX(Данные!$A$7:$CV$106,0,MATCH($E$9,Данные!$A$6:$CV$6,0)))&lt;=$E$11,$E$14,$E$15),IF($E$8="MANUAL_MU",MAX(Настройки!$B$14,MIN(1,IF(ISNUMBER(AJ71),AJ71,0))),IF($E$8="COUNT_FLAG_RULE",IF(IF(ISNUMBER(AJ71),AJ71,0)&lt;=$E$11,$E$14,IF(IF(ISNUMBER(AJ71),AJ71,0)&gt;=$E$12,$E$15,IF(OR(LOWER(LEFT(BO71&amp;"",2))="да",BO71=1),$E$13,$E$15))),IF(OR(AND($E$8="YES_NO",OR(LOWER(LEFT(AJ71&amp;"",2))="да",AJ71=1)),AND($E$8="THRESHOLD_GE",IF(ISNUMBER(AJ71),AJ71,0)&gt;=$E$11),AND($E$8="THRESHOLD_GT",IF(ISNUMBER(AJ71),AJ71,0)&gt;$E$11),AND($E$8="THRESHOLD_LE",IF(ISNUMBER(AJ71),AJ71,0)&lt;=$E$11),AND($E$8="THRESHOLD_LT",IF(ISNUMBER(AJ71),AJ71,0)&lt;$E$11),AND($E$8="CHANGE_PCT_GE",IF(IF(ISNUMBER(BO71),BO71,0)=0,IF(ISNUMBER(AJ71),AJ71,0)&gt;0,(IF(ISNUMBER(AJ71),AJ71,0)-IF(ISNUMBER(BO71),BO71,0))/ABS(IF(ISNUMBER(BO71),BO71,0))&gt;=$E$11)),AND($E$8="CHANGE_ABS_GE",ABS(IF(ISNUMBER(AJ71),AJ71,0)-IF(ISNUMBER(BO71),BO71,0))&gt;=$E$11),AND($E$8="COUNT_LT",IF(ISNUMBER(AJ71),AJ71,0)&lt;$E$11),AND($E$8="COUNT_LE",IF(ISNUMBER(AJ71),AJ71,0)&lt;=$E$11),AND($E$8="AND_YES",OR(LOWER(LEFT(AJ71&amp;"",2))="да",AJ71=1),OR(LOWER(LEFT(BO71&amp;"",2))="да",BO71=1)),AND($E$8="OR_YES",OR(OR(LOWER(LEFT(AJ71&amp;"",2))="да",AJ71=1),OR(LOWER(LEFT(BO71&amp;"",2))="да",BO71=1)))),$E$14,$E$15))))))))))</f>
        <v/>
      </c>
      <c r="F71" s="19" t="str">
        <f>IF($A71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71="#FIELD",AK71="",AND(OR($F$8="CHANGE_PCT_GE",$F$8="CHANGE_ABS_GE",$F$8="COUNT_FLAG_RULE",$F$8="AND_YES",$F$8="OR_YES"),OR(BP71="#FIELD",BP71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71)))),IF($F$18="LOW_MU",MAX(Настройки!$B$14,$F$16),IF($F$18="NEUTRAL",Настройки!$B$15,IF($F$18="IGNORE","IGNORE",IF(OR(AK71="#FIELD",BP71="#FIELD"),"Поле не найдено","Недостаточно данных")))),IF($F$8="SIGMOID_INC",MAX(Настройки!$B$14,$F$16+($F$17-$F$16)/(1+EXP(-$F$12*(IF(ISNUMBER(AK71),AK71,0)-$F$11)))),IF($F$8="SIGMOID_DEC",MAX(Настройки!$B$14,$F$16+($F$17-$F$16)/(1+EXP($F$12*(IF(ISNUMBER(AK71),AK71,0)-$F$11)))),IF($F$8="TOP_PERCENT",IF((COUNTIF(INDEX(Данные!$A$7:$CV$106,0,MATCH($F$9,Данные!$A$6:$CV$6,0)),"&gt;"&amp;IF(ISNUMBER(AK71),AK71,0))+COUNTIFS(INDEX(Данные!$A$7:$CV$106,0,MATCH($F$9,Данные!$A$6:$CV$6,0)),IF(ISNUMBER(AK71),AK71,0),Данные!$A$7:$A$106,"&lt;"&amp;$A71)+1)/COUNT(INDEX(Данные!$A$7:$CV$106,0,MATCH($F$9,Данные!$A$6:$CV$6,0)))&lt;=$F$11,$F$14,$F$15),IF($F$8="MANUAL_MU",MAX(Настройки!$B$14,MIN(1,IF(ISNUMBER(AK71),AK71,0))),IF($F$8="COUNT_FLAG_RULE",IF(IF(ISNUMBER(AK71),AK71,0)&lt;=$F$11,$F$14,IF(IF(ISNUMBER(AK71),AK71,0)&gt;=$F$12,$F$15,IF(OR(LOWER(LEFT(BP71&amp;"",2))="да",BP71=1),$F$13,$F$15))),IF(OR(AND($F$8="YES_NO",OR(LOWER(LEFT(AK71&amp;"",2))="да",AK71=1)),AND($F$8="THRESHOLD_GE",IF(ISNUMBER(AK71),AK71,0)&gt;=$F$11),AND($F$8="THRESHOLD_GT",IF(ISNUMBER(AK71),AK71,0)&gt;$F$11),AND($F$8="THRESHOLD_LE",IF(ISNUMBER(AK71),AK71,0)&lt;=$F$11),AND($F$8="THRESHOLD_LT",IF(ISNUMBER(AK71),AK71,0)&lt;$F$11),AND($F$8="CHANGE_PCT_GE",IF(IF(ISNUMBER(BP71),BP71,0)=0,IF(ISNUMBER(AK71),AK71,0)&gt;0,(IF(ISNUMBER(AK71),AK71,0)-IF(ISNUMBER(BP71),BP71,0))/ABS(IF(ISNUMBER(BP71),BP71,0))&gt;=$F$11)),AND($F$8="CHANGE_ABS_GE",ABS(IF(ISNUMBER(AK71),AK71,0)-IF(ISNUMBER(BP71),BP71,0))&gt;=$F$11),AND($F$8="COUNT_LT",IF(ISNUMBER(AK71),AK71,0)&lt;$F$11),AND($F$8="COUNT_LE",IF(ISNUMBER(AK71),AK71,0)&lt;=$F$11),AND($F$8="AND_YES",OR(LOWER(LEFT(AK71&amp;"",2))="да",AK71=1),OR(LOWER(LEFT(BP71&amp;"",2))="да",BP71=1)),AND($F$8="OR_YES",OR(OR(LOWER(LEFT(AK71&amp;"",2))="да",AK71=1),OR(LOWER(LEFT(BP71&amp;"",2))="да",BP71=1)))),$F$14,$F$15))))))))))</f>
        <v/>
      </c>
      <c r="G71" s="19" t="str">
        <f>IF($A71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71="#FIELD",AL71="",AND(OR($G$8="CHANGE_PCT_GE",$G$8="CHANGE_ABS_GE",$G$8="COUNT_FLAG_RULE",$G$8="AND_YES",$G$8="OR_YES"),OR(BQ71="#FIELD",BQ71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71)))),IF($G$18="LOW_MU",MAX(Настройки!$B$14,$G$16),IF($G$18="NEUTRAL",Настройки!$B$15,IF($G$18="IGNORE","IGNORE",IF(OR(AL71="#FIELD",BQ71="#FIELD"),"Поле не найдено","Недостаточно данных")))),IF($G$8="SIGMOID_INC",MAX(Настройки!$B$14,$G$16+($G$17-$G$16)/(1+EXP(-$G$12*(IF(ISNUMBER(AL71),AL71,0)-$G$11)))),IF($G$8="SIGMOID_DEC",MAX(Настройки!$B$14,$G$16+($G$17-$G$16)/(1+EXP($G$12*(IF(ISNUMBER(AL71),AL71,0)-$G$11)))),IF($G$8="TOP_PERCENT",IF((COUNTIF(INDEX(Данные!$A$7:$CV$106,0,MATCH($G$9,Данные!$A$6:$CV$6,0)),"&gt;"&amp;IF(ISNUMBER(AL71),AL71,0))+COUNTIFS(INDEX(Данные!$A$7:$CV$106,0,MATCH($G$9,Данные!$A$6:$CV$6,0)),IF(ISNUMBER(AL71),AL71,0),Данные!$A$7:$A$106,"&lt;"&amp;$A71)+1)/COUNT(INDEX(Данные!$A$7:$CV$106,0,MATCH($G$9,Данные!$A$6:$CV$6,0)))&lt;=$G$11,$G$14,$G$15),IF($G$8="MANUAL_MU",MAX(Настройки!$B$14,MIN(1,IF(ISNUMBER(AL71),AL71,0))),IF($G$8="COUNT_FLAG_RULE",IF(IF(ISNUMBER(AL71),AL71,0)&lt;=$G$11,$G$14,IF(IF(ISNUMBER(AL71),AL71,0)&gt;=$G$12,$G$15,IF(OR(LOWER(LEFT(BQ71&amp;"",2))="да",BQ71=1),$G$13,$G$15))),IF(OR(AND($G$8="YES_NO",OR(LOWER(LEFT(AL71&amp;"",2))="да",AL71=1)),AND($G$8="THRESHOLD_GE",IF(ISNUMBER(AL71),AL71,0)&gt;=$G$11),AND($G$8="THRESHOLD_GT",IF(ISNUMBER(AL71),AL71,0)&gt;$G$11),AND($G$8="THRESHOLD_LE",IF(ISNUMBER(AL71),AL71,0)&lt;=$G$11),AND($G$8="THRESHOLD_LT",IF(ISNUMBER(AL71),AL71,0)&lt;$G$11),AND($G$8="CHANGE_PCT_GE",IF(IF(ISNUMBER(BQ71),BQ71,0)=0,IF(ISNUMBER(AL71),AL71,0)&gt;0,(IF(ISNUMBER(AL71),AL71,0)-IF(ISNUMBER(BQ71),BQ71,0))/ABS(IF(ISNUMBER(BQ71),BQ71,0))&gt;=$G$11)),AND($G$8="CHANGE_ABS_GE",ABS(IF(ISNUMBER(AL71),AL71,0)-IF(ISNUMBER(BQ71),BQ71,0))&gt;=$G$11),AND($G$8="COUNT_LT",IF(ISNUMBER(AL71),AL71,0)&lt;$G$11),AND($G$8="COUNT_LE",IF(ISNUMBER(AL71),AL71,0)&lt;=$G$11),AND($G$8="AND_YES",OR(LOWER(LEFT(AL71&amp;"",2))="да",AL71=1),OR(LOWER(LEFT(BQ71&amp;"",2))="да",BQ71=1)),AND($G$8="OR_YES",OR(OR(LOWER(LEFT(AL71&amp;"",2))="да",AL71=1),OR(LOWER(LEFT(BQ71&amp;"",2))="да",BQ71=1)))),$G$14,$G$15))))))))))</f>
        <v/>
      </c>
      <c r="H71" s="19" t="str">
        <f>IF($A71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71="#FIELD",AM71="",AND(OR($H$8="CHANGE_PCT_GE",$H$8="CHANGE_ABS_GE",$H$8="COUNT_FLAG_RULE",$H$8="AND_YES",$H$8="OR_YES"),OR(BR71="#FIELD",BR71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71)))),IF($H$18="LOW_MU",MAX(Настройки!$B$14,$H$16),IF($H$18="NEUTRAL",Настройки!$B$15,IF($H$18="IGNORE","IGNORE",IF(OR(AM71="#FIELD",BR71="#FIELD"),"Поле не найдено","Недостаточно данных")))),IF($H$8="SIGMOID_INC",MAX(Настройки!$B$14,$H$16+($H$17-$H$16)/(1+EXP(-$H$12*(IF(ISNUMBER(AM71),AM71,0)-$H$11)))),IF($H$8="SIGMOID_DEC",MAX(Настройки!$B$14,$H$16+($H$17-$H$16)/(1+EXP($H$12*(IF(ISNUMBER(AM71),AM71,0)-$H$11)))),IF($H$8="TOP_PERCENT",IF((COUNTIF(INDEX(Данные!$A$7:$CV$106,0,MATCH($H$9,Данные!$A$6:$CV$6,0)),"&gt;"&amp;IF(ISNUMBER(AM71),AM71,0))+COUNTIFS(INDEX(Данные!$A$7:$CV$106,0,MATCH($H$9,Данные!$A$6:$CV$6,0)),IF(ISNUMBER(AM71),AM71,0),Данные!$A$7:$A$106,"&lt;"&amp;$A71)+1)/COUNT(INDEX(Данные!$A$7:$CV$106,0,MATCH($H$9,Данные!$A$6:$CV$6,0)))&lt;=$H$11,$H$14,$H$15),IF($H$8="MANUAL_MU",MAX(Настройки!$B$14,MIN(1,IF(ISNUMBER(AM71),AM71,0))),IF($H$8="COUNT_FLAG_RULE",IF(IF(ISNUMBER(AM71),AM71,0)&lt;=$H$11,$H$14,IF(IF(ISNUMBER(AM71),AM71,0)&gt;=$H$12,$H$15,IF(OR(LOWER(LEFT(BR71&amp;"",2))="да",BR71=1),$H$13,$H$15))),IF(OR(AND($H$8="YES_NO",OR(LOWER(LEFT(AM71&amp;"",2))="да",AM71=1)),AND($H$8="THRESHOLD_GE",IF(ISNUMBER(AM71),AM71,0)&gt;=$H$11),AND($H$8="THRESHOLD_GT",IF(ISNUMBER(AM71),AM71,0)&gt;$H$11),AND($H$8="THRESHOLD_LE",IF(ISNUMBER(AM71),AM71,0)&lt;=$H$11),AND($H$8="THRESHOLD_LT",IF(ISNUMBER(AM71),AM71,0)&lt;$H$11),AND($H$8="CHANGE_PCT_GE",IF(IF(ISNUMBER(BR71),BR71,0)=0,IF(ISNUMBER(AM71),AM71,0)&gt;0,(IF(ISNUMBER(AM71),AM71,0)-IF(ISNUMBER(BR71),BR71,0))/ABS(IF(ISNUMBER(BR71),BR71,0))&gt;=$H$11)),AND($H$8="CHANGE_ABS_GE",ABS(IF(ISNUMBER(AM71),AM71,0)-IF(ISNUMBER(BR71),BR71,0))&gt;=$H$11),AND($H$8="COUNT_LT",IF(ISNUMBER(AM71),AM71,0)&lt;$H$11),AND($H$8="COUNT_LE",IF(ISNUMBER(AM71),AM71,0)&lt;=$H$11),AND($H$8="AND_YES",OR(LOWER(LEFT(AM71&amp;"",2))="да",AM71=1),OR(LOWER(LEFT(BR71&amp;"",2))="да",BR71=1)),AND($H$8="OR_YES",OR(OR(LOWER(LEFT(AM71&amp;"",2))="да",AM71=1),OR(LOWER(LEFT(BR71&amp;"",2))="да",BR71=1)))),$H$14,$H$15))))))))))</f>
        <v/>
      </c>
      <c r="I71" s="19" t="str">
        <f>IF($A71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71="#FIELD",AN71="",AND(OR($I$8="CHANGE_PCT_GE",$I$8="CHANGE_ABS_GE",$I$8="COUNT_FLAG_RULE",$I$8="AND_YES",$I$8="OR_YES"),OR(BS71="#FIELD",BS71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71)))),IF($I$18="LOW_MU",MAX(Настройки!$B$14,$I$16),IF($I$18="NEUTRAL",Настройки!$B$15,IF($I$18="IGNORE","IGNORE",IF(OR(AN71="#FIELD",BS71="#FIELD"),"Поле не найдено","Недостаточно данных")))),IF($I$8="SIGMOID_INC",MAX(Настройки!$B$14,$I$16+($I$17-$I$16)/(1+EXP(-$I$12*(IF(ISNUMBER(AN71),AN71,0)-$I$11)))),IF($I$8="SIGMOID_DEC",MAX(Настройки!$B$14,$I$16+($I$17-$I$16)/(1+EXP($I$12*(IF(ISNUMBER(AN71),AN71,0)-$I$11)))),IF($I$8="TOP_PERCENT",IF((COUNTIF(INDEX(Данные!$A$7:$CV$106,0,MATCH($I$9,Данные!$A$6:$CV$6,0)),"&gt;"&amp;IF(ISNUMBER(AN71),AN71,0))+COUNTIFS(INDEX(Данные!$A$7:$CV$106,0,MATCH($I$9,Данные!$A$6:$CV$6,0)),IF(ISNUMBER(AN71),AN71,0),Данные!$A$7:$A$106,"&lt;"&amp;$A71)+1)/COUNT(INDEX(Данные!$A$7:$CV$106,0,MATCH($I$9,Данные!$A$6:$CV$6,0)))&lt;=$I$11,$I$14,$I$15),IF($I$8="MANUAL_MU",MAX(Настройки!$B$14,MIN(1,IF(ISNUMBER(AN71),AN71,0))),IF($I$8="COUNT_FLAG_RULE",IF(IF(ISNUMBER(AN71),AN71,0)&lt;=$I$11,$I$14,IF(IF(ISNUMBER(AN71),AN71,0)&gt;=$I$12,$I$15,IF(OR(LOWER(LEFT(BS71&amp;"",2))="да",BS71=1),$I$13,$I$15))),IF(OR(AND($I$8="YES_NO",OR(LOWER(LEFT(AN71&amp;"",2))="да",AN71=1)),AND($I$8="THRESHOLD_GE",IF(ISNUMBER(AN71),AN71,0)&gt;=$I$11),AND($I$8="THRESHOLD_GT",IF(ISNUMBER(AN71),AN71,0)&gt;$I$11),AND($I$8="THRESHOLD_LE",IF(ISNUMBER(AN71),AN71,0)&lt;=$I$11),AND($I$8="THRESHOLD_LT",IF(ISNUMBER(AN71),AN71,0)&lt;$I$11),AND($I$8="CHANGE_PCT_GE",IF(IF(ISNUMBER(BS71),BS71,0)=0,IF(ISNUMBER(AN71),AN71,0)&gt;0,(IF(ISNUMBER(AN71),AN71,0)-IF(ISNUMBER(BS71),BS71,0))/ABS(IF(ISNUMBER(BS71),BS71,0))&gt;=$I$11)),AND($I$8="CHANGE_ABS_GE",ABS(IF(ISNUMBER(AN71),AN71,0)-IF(ISNUMBER(BS71),BS71,0))&gt;=$I$11),AND($I$8="COUNT_LT",IF(ISNUMBER(AN71),AN71,0)&lt;$I$11),AND($I$8="COUNT_LE",IF(ISNUMBER(AN71),AN71,0)&lt;=$I$11),AND($I$8="AND_YES",OR(LOWER(LEFT(AN71&amp;"",2))="да",AN71=1),OR(LOWER(LEFT(BS71&amp;"",2))="да",BS71=1)),AND($I$8="OR_YES",OR(OR(LOWER(LEFT(AN71&amp;"",2))="да",AN71=1),OR(LOWER(LEFT(BS71&amp;"",2))="да",BS71=1)))),$I$14,$I$15))))))))))</f>
        <v/>
      </c>
      <c r="J71" s="19" t="str">
        <f>IF($A71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71="#FIELD",AO71="",AND(OR($J$8="CHANGE_PCT_GE",$J$8="CHANGE_ABS_GE",$J$8="COUNT_FLAG_RULE",$J$8="AND_YES",$J$8="OR_YES"),OR(BT71="#FIELD",BT71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71)))),IF($J$18="LOW_MU",MAX(Настройки!$B$14,$J$16),IF($J$18="NEUTRAL",Настройки!$B$15,IF($J$18="IGNORE","IGNORE",IF(OR(AO71="#FIELD",BT71="#FIELD"),"Поле не найдено","Недостаточно данных")))),IF($J$8="SIGMOID_INC",MAX(Настройки!$B$14,$J$16+($J$17-$J$16)/(1+EXP(-$J$12*(IF(ISNUMBER(AO71),AO71,0)-$J$11)))),IF($J$8="SIGMOID_DEC",MAX(Настройки!$B$14,$J$16+($J$17-$J$16)/(1+EXP($J$12*(IF(ISNUMBER(AO71),AO71,0)-$J$11)))),IF($J$8="TOP_PERCENT",IF((COUNTIF(INDEX(Данные!$A$7:$CV$106,0,MATCH($J$9,Данные!$A$6:$CV$6,0)),"&gt;"&amp;IF(ISNUMBER(AO71),AO71,0))+COUNTIFS(INDEX(Данные!$A$7:$CV$106,0,MATCH($J$9,Данные!$A$6:$CV$6,0)),IF(ISNUMBER(AO71),AO71,0),Данные!$A$7:$A$106,"&lt;"&amp;$A71)+1)/COUNT(INDEX(Данные!$A$7:$CV$106,0,MATCH($J$9,Данные!$A$6:$CV$6,0)))&lt;=$J$11,$J$14,$J$15),IF($J$8="MANUAL_MU",MAX(Настройки!$B$14,MIN(1,IF(ISNUMBER(AO71),AO71,0))),IF($J$8="COUNT_FLAG_RULE",IF(IF(ISNUMBER(AO71),AO71,0)&lt;=$J$11,$J$14,IF(IF(ISNUMBER(AO71),AO71,0)&gt;=$J$12,$J$15,IF(OR(LOWER(LEFT(BT71&amp;"",2))="да",BT71=1),$J$13,$J$15))),IF(OR(AND($J$8="YES_NO",OR(LOWER(LEFT(AO71&amp;"",2))="да",AO71=1)),AND($J$8="THRESHOLD_GE",IF(ISNUMBER(AO71),AO71,0)&gt;=$J$11),AND($J$8="THRESHOLD_GT",IF(ISNUMBER(AO71),AO71,0)&gt;$J$11),AND($J$8="THRESHOLD_LE",IF(ISNUMBER(AO71),AO71,0)&lt;=$J$11),AND($J$8="THRESHOLD_LT",IF(ISNUMBER(AO71),AO71,0)&lt;$J$11),AND($J$8="CHANGE_PCT_GE",IF(IF(ISNUMBER(BT71),BT71,0)=0,IF(ISNUMBER(AO71),AO71,0)&gt;0,(IF(ISNUMBER(AO71),AO71,0)-IF(ISNUMBER(BT71),BT71,0))/ABS(IF(ISNUMBER(BT71),BT71,0))&gt;=$J$11)),AND($J$8="CHANGE_ABS_GE",ABS(IF(ISNUMBER(AO71),AO71,0)-IF(ISNUMBER(BT71),BT71,0))&gt;=$J$11),AND($J$8="COUNT_LT",IF(ISNUMBER(AO71),AO71,0)&lt;$J$11),AND($J$8="COUNT_LE",IF(ISNUMBER(AO71),AO71,0)&lt;=$J$11),AND($J$8="AND_YES",OR(LOWER(LEFT(AO71&amp;"",2))="да",AO71=1),OR(LOWER(LEFT(BT71&amp;"",2))="да",BT71=1)),AND($J$8="OR_YES",OR(OR(LOWER(LEFT(AO71&amp;"",2))="да",AO71=1),OR(LOWER(LEFT(BT71&amp;"",2))="да",BT71=1)))),$J$14,$J$15))))))))))</f>
        <v/>
      </c>
      <c r="K71" s="19" t="str">
        <f>IF($A71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71="#FIELD",AP71="",AND(OR($K$8="CHANGE_PCT_GE",$K$8="CHANGE_ABS_GE",$K$8="COUNT_FLAG_RULE",$K$8="AND_YES",$K$8="OR_YES"),OR(BU71="#FIELD",BU71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71)))),IF($K$18="LOW_MU",MAX(Настройки!$B$14,$K$16),IF($K$18="NEUTRAL",Настройки!$B$15,IF($K$18="IGNORE","IGNORE",IF(OR(AP71="#FIELD",BU71="#FIELD"),"Поле не найдено","Недостаточно данных")))),IF($K$8="SIGMOID_INC",MAX(Настройки!$B$14,$K$16+($K$17-$K$16)/(1+EXP(-$K$12*(IF(ISNUMBER(AP71),AP71,0)-$K$11)))),IF($K$8="SIGMOID_DEC",MAX(Настройки!$B$14,$K$16+($K$17-$K$16)/(1+EXP($K$12*(IF(ISNUMBER(AP71),AP71,0)-$K$11)))),IF($K$8="TOP_PERCENT",IF((COUNTIF(INDEX(Данные!$A$7:$CV$106,0,MATCH($K$9,Данные!$A$6:$CV$6,0)),"&gt;"&amp;IF(ISNUMBER(AP71),AP71,0))+COUNTIFS(INDEX(Данные!$A$7:$CV$106,0,MATCH($K$9,Данные!$A$6:$CV$6,0)),IF(ISNUMBER(AP71),AP71,0),Данные!$A$7:$A$106,"&lt;"&amp;$A71)+1)/COUNT(INDEX(Данные!$A$7:$CV$106,0,MATCH($K$9,Данные!$A$6:$CV$6,0)))&lt;=$K$11,$K$14,$K$15),IF($K$8="MANUAL_MU",MAX(Настройки!$B$14,MIN(1,IF(ISNUMBER(AP71),AP71,0))),IF($K$8="COUNT_FLAG_RULE",IF(IF(ISNUMBER(AP71),AP71,0)&lt;=$K$11,$K$14,IF(IF(ISNUMBER(AP71),AP71,0)&gt;=$K$12,$K$15,IF(OR(LOWER(LEFT(BU71&amp;"",2))="да",BU71=1),$K$13,$K$15))),IF(OR(AND($K$8="YES_NO",OR(LOWER(LEFT(AP71&amp;"",2))="да",AP71=1)),AND($K$8="THRESHOLD_GE",IF(ISNUMBER(AP71),AP71,0)&gt;=$K$11),AND($K$8="THRESHOLD_GT",IF(ISNUMBER(AP71),AP71,0)&gt;$K$11),AND($K$8="THRESHOLD_LE",IF(ISNUMBER(AP71),AP71,0)&lt;=$K$11),AND($K$8="THRESHOLD_LT",IF(ISNUMBER(AP71),AP71,0)&lt;$K$11),AND($K$8="CHANGE_PCT_GE",IF(IF(ISNUMBER(BU71),BU71,0)=0,IF(ISNUMBER(AP71),AP71,0)&gt;0,(IF(ISNUMBER(AP71),AP71,0)-IF(ISNUMBER(BU71),BU71,0))/ABS(IF(ISNUMBER(BU71),BU71,0))&gt;=$K$11)),AND($K$8="CHANGE_ABS_GE",ABS(IF(ISNUMBER(AP71),AP71,0)-IF(ISNUMBER(BU71),BU71,0))&gt;=$K$11),AND($K$8="COUNT_LT",IF(ISNUMBER(AP71),AP71,0)&lt;$K$11),AND($K$8="COUNT_LE",IF(ISNUMBER(AP71),AP71,0)&lt;=$K$11),AND($K$8="AND_YES",OR(LOWER(LEFT(AP71&amp;"",2))="да",AP71=1),OR(LOWER(LEFT(BU71&amp;"",2))="да",BU71=1)),AND($K$8="OR_YES",OR(OR(LOWER(LEFT(AP71&amp;"",2))="да",AP71=1),OR(LOWER(LEFT(BU71&amp;"",2))="да",BU71=1)))),$K$14,$K$15))))))))))</f>
        <v/>
      </c>
      <c r="L71" s="19" t="str">
        <f>IF($A71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71="#FIELD",AQ71="",AND(OR($L$8="CHANGE_PCT_GE",$L$8="CHANGE_ABS_GE",$L$8="COUNT_FLAG_RULE",$L$8="AND_YES",$L$8="OR_YES"),OR(BV71="#FIELD",BV71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71)))),IF($L$18="LOW_MU",MAX(Настройки!$B$14,$L$16),IF($L$18="NEUTRAL",Настройки!$B$15,IF($L$18="IGNORE","IGNORE",IF(OR(AQ71="#FIELD",BV71="#FIELD"),"Поле не найдено","Недостаточно данных")))),IF($L$8="SIGMOID_INC",MAX(Настройки!$B$14,$L$16+($L$17-$L$16)/(1+EXP(-$L$12*(IF(ISNUMBER(AQ71),AQ71,0)-$L$11)))),IF($L$8="SIGMOID_DEC",MAX(Настройки!$B$14,$L$16+($L$17-$L$16)/(1+EXP($L$12*(IF(ISNUMBER(AQ71),AQ71,0)-$L$11)))),IF($L$8="TOP_PERCENT",IF((COUNTIF(INDEX(Данные!$A$7:$CV$106,0,MATCH($L$9,Данные!$A$6:$CV$6,0)),"&gt;"&amp;IF(ISNUMBER(AQ71),AQ71,0))+COUNTIFS(INDEX(Данные!$A$7:$CV$106,0,MATCH($L$9,Данные!$A$6:$CV$6,0)),IF(ISNUMBER(AQ71),AQ71,0),Данные!$A$7:$A$106,"&lt;"&amp;$A71)+1)/COUNT(INDEX(Данные!$A$7:$CV$106,0,MATCH($L$9,Данные!$A$6:$CV$6,0)))&lt;=$L$11,$L$14,$L$15),IF($L$8="MANUAL_MU",MAX(Настройки!$B$14,MIN(1,IF(ISNUMBER(AQ71),AQ71,0))),IF($L$8="COUNT_FLAG_RULE",IF(IF(ISNUMBER(AQ71),AQ71,0)&lt;=$L$11,$L$14,IF(IF(ISNUMBER(AQ71),AQ71,0)&gt;=$L$12,$L$15,IF(OR(LOWER(LEFT(BV71&amp;"",2))="да",BV71=1),$L$13,$L$15))),IF(OR(AND($L$8="YES_NO",OR(LOWER(LEFT(AQ71&amp;"",2))="да",AQ71=1)),AND($L$8="THRESHOLD_GE",IF(ISNUMBER(AQ71),AQ71,0)&gt;=$L$11),AND($L$8="THRESHOLD_GT",IF(ISNUMBER(AQ71),AQ71,0)&gt;$L$11),AND($L$8="THRESHOLD_LE",IF(ISNUMBER(AQ71),AQ71,0)&lt;=$L$11),AND($L$8="THRESHOLD_LT",IF(ISNUMBER(AQ71),AQ71,0)&lt;$L$11),AND($L$8="CHANGE_PCT_GE",IF(IF(ISNUMBER(BV71),BV71,0)=0,IF(ISNUMBER(AQ71),AQ71,0)&gt;0,(IF(ISNUMBER(AQ71),AQ71,0)-IF(ISNUMBER(BV71),BV71,0))/ABS(IF(ISNUMBER(BV71),BV71,0))&gt;=$L$11)),AND($L$8="CHANGE_ABS_GE",ABS(IF(ISNUMBER(AQ71),AQ71,0)-IF(ISNUMBER(BV71),BV71,0))&gt;=$L$11),AND($L$8="COUNT_LT",IF(ISNUMBER(AQ71),AQ71,0)&lt;$L$11),AND($L$8="COUNT_LE",IF(ISNUMBER(AQ71),AQ71,0)&lt;=$L$11),AND($L$8="AND_YES",OR(LOWER(LEFT(AQ71&amp;"",2))="да",AQ71=1),OR(LOWER(LEFT(BV71&amp;"",2))="да",BV71=1)),AND($L$8="OR_YES",OR(OR(LOWER(LEFT(AQ71&amp;"",2))="да",AQ71=1),OR(LOWER(LEFT(BV71&amp;"",2))="да",BV71=1)))),$L$14,$L$15))))))))))</f>
        <v/>
      </c>
      <c r="M71" s="19" t="str">
        <f>IF($A71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71="#FIELD",AR71="",AND(OR($M$8="CHANGE_PCT_GE",$M$8="CHANGE_ABS_GE",$M$8="COUNT_FLAG_RULE",$M$8="AND_YES",$M$8="OR_YES"),OR(BW71="#FIELD",BW71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71)))),IF($M$18="LOW_MU",MAX(Настройки!$B$14,$M$16),IF($M$18="NEUTRAL",Настройки!$B$15,IF($M$18="IGNORE","IGNORE",IF(OR(AR71="#FIELD",BW71="#FIELD"),"Поле не найдено","Недостаточно данных")))),IF($M$8="SIGMOID_INC",MAX(Настройки!$B$14,$M$16+($M$17-$M$16)/(1+EXP(-$M$12*(IF(ISNUMBER(AR71),AR71,0)-$M$11)))),IF($M$8="SIGMOID_DEC",MAX(Настройки!$B$14,$M$16+($M$17-$M$16)/(1+EXP($M$12*(IF(ISNUMBER(AR71),AR71,0)-$M$11)))),IF($M$8="TOP_PERCENT",IF((COUNTIF(INDEX(Данные!$A$7:$CV$106,0,MATCH($M$9,Данные!$A$6:$CV$6,0)),"&gt;"&amp;IF(ISNUMBER(AR71),AR71,0))+COUNTIFS(INDEX(Данные!$A$7:$CV$106,0,MATCH($M$9,Данные!$A$6:$CV$6,0)),IF(ISNUMBER(AR71),AR71,0),Данные!$A$7:$A$106,"&lt;"&amp;$A71)+1)/COUNT(INDEX(Данные!$A$7:$CV$106,0,MATCH($M$9,Данные!$A$6:$CV$6,0)))&lt;=$M$11,$M$14,$M$15),IF($M$8="MANUAL_MU",MAX(Настройки!$B$14,MIN(1,IF(ISNUMBER(AR71),AR71,0))),IF($M$8="COUNT_FLAG_RULE",IF(IF(ISNUMBER(AR71),AR71,0)&lt;=$M$11,$M$14,IF(IF(ISNUMBER(AR71),AR71,0)&gt;=$M$12,$M$15,IF(OR(LOWER(LEFT(BW71&amp;"",2))="да",BW71=1),$M$13,$M$15))),IF(OR(AND($M$8="YES_NO",OR(LOWER(LEFT(AR71&amp;"",2))="да",AR71=1)),AND($M$8="THRESHOLD_GE",IF(ISNUMBER(AR71),AR71,0)&gt;=$M$11),AND($M$8="THRESHOLD_GT",IF(ISNUMBER(AR71),AR71,0)&gt;$M$11),AND($M$8="THRESHOLD_LE",IF(ISNUMBER(AR71),AR71,0)&lt;=$M$11),AND($M$8="THRESHOLD_LT",IF(ISNUMBER(AR71),AR71,0)&lt;$M$11),AND($M$8="CHANGE_PCT_GE",IF(IF(ISNUMBER(BW71),BW71,0)=0,IF(ISNUMBER(AR71),AR71,0)&gt;0,(IF(ISNUMBER(AR71),AR71,0)-IF(ISNUMBER(BW71),BW71,0))/ABS(IF(ISNUMBER(BW71),BW71,0))&gt;=$M$11)),AND($M$8="CHANGE_ABS_GE",ABS(IF(ISNUMBER(AR71),AR71,0)-IF(ISNUMBER(BW71),BW71,0))&gt;=$M$11),AND($M$8="COUNT_LT",IF(ISNUMBER(AR71),AR71,0)&lt;$M$11),AND($M$8="COUNT_LE",IF(ISNUMBER(AR71),AR71,0)&lt;=$M$11),AND($M$8="AND_YES",OR(LOWER(LEFT(AR71&amp;"",2))="да",AR71=1),OR(LOWER(LEFT(BW71&amp;"",2))="да",BW71=1)),AND($M$8="OR_YES",OR(OR(LOWER(LEFT(AR71&amp;"",2))="да",AR71=1),OR(LOWER(LEFT(BW71&amp;"",2))="да",BW71=1)))),$M$14,$M$15))))))))))</f>
        <v/>
      </c>
      <c r="N71" s="19" t="str">
        <f>IF($A71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71="#FIELD",AS71="",AND(OR($N$8="CHANGE_PCT_GE",$N$8="CHANGE_ABS_GE",$N$8="COUNT_FLAG_RULE",$N$8="AND_YES",$N$8="OR_YES"),OR(BX71="#FIELD",BX71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71)))),IF($N$18="LOW_MU",MAX(Настройки!$B$14,$N$16),IF($N$18="NEUTRAL",Настройки!$B$15,IF($N$18="IGNORE","IGNORE",IF(OR(AS71="#FIELD",BX71="#FIELD"),"Поле не найдено","Недостаточно данных")))),IF($N$8="SIGMOID_INC",MAX(Настройки!$B$14,$N$16+($N$17-$N$16)/(1+EXP(-$N$12*(IF(ISNUMBER(AS71),AS71,0)-$N$11)))),IF($N$8="SIGMOID_DEC",MAX(Настройки!$B$14,$N$16+($N$17-$N$16)/(1+EXP($N$12*(IF(ISNUMBER(AS71),AS71,0)-$N$11)))),IF($N$8="TOP_PERCENT",IF((COUNTIF(INDEX(Данные!$A$7:$CV$106,0,MATCH($N$9,Данные!$A$6:$CV$6,0)),"&gt;"&amp;IF(ISNUMBER(AS71),AS71,0))+COUNTIFS(INDEX(Данные!$A$7:$CV$106,0,MATCH($N$9,Данные!$A$6:$CV$6,0)),IF(ISNUMBER(AS71),AS71,0),Данные!$A$7:$A$106,"&lt;"&amp;$A71)+1)/COUNT(INDEX(Данные!$A$7:$CV$106,0,MATCH($N$9,Данные!$A$6:$CV$6,0)))&lt;=$N$11,$N$14,$N$15),IF($N$8="MANUAL_MU",MAX(Настройки!$B$14,MIN(1,IF(ISNUMBER(AS71),AS71,0))),IF($N$8="COUNT_FLAG_RULE",IF(IF(ISNUMBER(AS71),AS71,0)&lt;=$N$11,$N$14,IF(IF(ISNUMBER(AS71),AS71,0)&gt;=$N$12,$N$15,IF(OR(LOWER(LEFT(BX71&amp;"",2))="да",BX71=1),$N$13,$N$15))),IF(OR(AND($N$8="YES_NO",OR(LOWER(LEFT(AS71&amp;"",2))="да",AS71=1)),AND($N$8="THRESHOLD_GE",IF(ISNUMBER(AS71),AS71,0)&gt;=$N$11),AND($N$8="THRESHOLD_GT",IF(ISNUMBER(AS71),AS71,0)&gt;$N$11),AND($N$8="THRESHOLD_LE",IF(ISNUMBER(AS71),AS71,0)&lt;=$N$11),AND($N$8="THRESHOLD_LT",IF(ISNUMBER(AS71),AS71,0)&lt;$N$11),AND($N$8="CHANGE_PCT_GE",IF(IF(ISNUMBER(BX71),BX71,0)=0,IF(ISNUMBER(AS71),AS71,0)&gt;0,(IF(ISNUMBER(AS71),AS71,0)-IF(ISNUMBER(BX71),BX71,0))/ABS(IF(ISNUMBER(BX71),BX71,0))&gt;=$N$11)),AND($N$8="CHANGE_ABS_GE",ABS(IF(ISNUMBER(AS71),AS71,0)-IF(ISNUMBER(BX71),BX71,0))&gt;=$N$11),AND($N$8="COUNT_LT",IF(ISNUMBER(AS71),AS71,0)&lt;$N$11),AND($N$8="COUNT_LE",IF(ISNUMBER(AS71),AS71,0)&lt;=$N$11),AND($N$8="AND_YES",OR(LOWER(LEFT(AS71&amp;"",2))="да",AS71=1),OR(LOWER(LEFT(BX71&amp;"",2))="да",BX71=1)),AND($N$8="OR_YES",OR(OR(LOWER(LEFT(AS71&amp;"",2))="да",AS71=1),OR(LOWER(LEFT(BX71&amp;"",2))="да",BX71=1)))),$N$14,$N$15))))))))))</f>
        <v/>
      </c>
      <c r="O71" s="19" t="str">
        <f>IF($A71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71="#FIELD",AT71="",AND(OR($O$8="CHANGE_PCT_GE",$O$8="CHANGE_ABS_GE",$O$8="COUNT_FLAG_RULE",$O$8="AND_YES",$O$8="OR_YES"),OR(BY71="#FIELD",BY71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71)))),IF($O$18="LOW_MU",MAX(Настройки!$B$14,$O$16),IF($O$18="NEUTRAL",Настройки!$B$15,IF($O$18="IGNORE","IGNORE",IF(OR(AT71="#FIELD",BY71="#FIELD"),"Поле не найдено","Недостаточно данных")))),IF($O$8="SIGMOID_INC",MAX(Настройки!$B$14,$O$16+($O$17-$O$16)/(1+EXP(-$O$12*(IF(ISNUMBER(AT71),AT71,0)-$O$11)))),IF($O$8="SIGMOID_DEC",MAX(Настройки!$B$14,$O$16+($O$17-$O$16)/(1+EXP($O$12*(IF(ISNUMBER(AT71),AT71,0)-$O$11)))),IF($O$8="TOP_PERCENT",IF((COUNTIF(INDEX(Данные!$A$7:$CV$106,0,MATCH($O$9,Данные!$A$6:$CV$6,0)),"&gt;"&amp;IF(ISNUMBER(AT71),AT71,0))+COUNTIFS(INDEX(Данные!$A$7:$CV$106,0,MATCH($O$9,Данные!$A$6:$CV$6,0)),IF(ISNUMBER(AT71),AT71,0),Данные!$A$7:$A$106,"&lt;"&amp;$A71)+1)/COUNT(INDEX(Данные!$A$7:$CV$106,0,MATCH($O$9,Данные!$A$6:$CV$6,0)))&lt;=$O$11,$O$14,$O$15),IF($O$8="MANUAL_MU",MAX(Настройки!$B$14,MIN(1,IF(ISNUMBER(AT71),AT71,0))),IF($O$8="COUNT_FLAG_RULE",IF(IF(ISNUMBER(AT71),AT71,0)&lt;=$O$11,$O$14,IF(IF(ISNUMBER(AT71),AT71,0)&gt;=$O$12,$O$15,IF(OR(LOWER(LEFT(BY71&amp;"",2))="да",BY71=1),$O$13,$O$15))),IF(OR(AND($O$8="YES_NO",OR(LOWER(LEFT(AT71&amp;"",2))="да",AT71=1)),AND($O$8="THRESHOLD_GE",IF(ISNUMBER(AT71),AT71,0)&gt;=$O$11),AND($O$8="THRESHOLD_GT",IF(ISNUMBER(AT71),AT71,0)&gt;$O$11),AND($O$8="THRESHOLD_LE",IF(ISNUMBER(AT71),AT71,0)&lt;=$O$11),AND($O$8="THRESHOLD_LT",IF(ISNUMBER(AT71),AT71,0)&lt;$O$11),AND($O$8="CHANGE_PCT_GE",IF(IF(ISNUMBER(BY71),BY71,0)=0,IF(ISNUMBER(AT71),AT71,0)&gt;0,(IF(ISNUMBER(AT71),AT71,0)-IF(ISNUMBER(BY71),BY71,0))/ABS(IF(ISNUMBER(BY71),BY71,0))&gt;=$O$11)),AND($O$8="CHANGE_ABS_GE",ABS(IF(ISNUMBER(AT71),AT71,0)-IF(ISNUMBER(BY71),BY71,0))&gt;=$O$11),AND($O$8="COUNT_LT",IF(ISNUMBER(AT71),AT71,0)&lt;$O$11),AND($O$8="COUNT_LE",IF(ISNUMBER(AT71),AT71,0)&lt;=$O$11),AND($O$8="AND_YES",OR(LOWER(LEFT(AT71&amp;"",2))="да",AT71=1),OR(LOWER(LEFT(BY71&amp;"",2))="да",BY71=1)),AND($O$8="OR_YES",OR(OR(LOWER(LEFT(AT71&amp;"",2))="да",AT71=1),OR(LOWER(LEFT(BY71&amp;"",2))="да",BY71=1)))),$O$14,$O$15))))))))))</f>
        <v/>
      </c>
      <c r="P71" s="19" t="str">
        <f>IF($A71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71="#FIELD",AU71="",AND(OR($P$8="CHANGE_PCT_GE",$P$8="CHANGE_ABS_GE",$P$8="COUNT_FLAG_RULE",$P$8="AND_YES",$P$8="OR_YES"),OR(BZ71="#FIELD",BZ71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71)))),IF($P$18="LOW_MU",MAX(Настройки!$B$14,$P$16),IF($P$18="NEUTRAL",Настройки!$B$15,IF($P$18="IGNORE","IGNORE",IF(OR(AU71="#FIELD",BZ71="#FIELD"),"Поле не найдено","Недостаточно данных")))),IF($P$8="SIGMOID_INC",MAX(Настройки!$B$14,$P$16+($P$17-$P$16)/(1+EXP(-$P$12*(IF(ISNUMBER(AU71),AU71,0)-$P$11)))),IF($P$8="SIGMOID_DEC",MAX(Настройки!$B$14,$P$16+($P$17-$P$16)/(1+EXP($P$12*(IF(ISNUMBER(AU71),AU71,0)-$P$11)))),IF($P$8="TOP_PERCENT",IF((COUNTIF(INDEX(Данные!$A$7:$CV$106,0,MATCH($P$9,Данные!$A$6:$CV$6,0)),"&gt;"&amp;IF(ISNUMBER(AU71),AU71,0))+COUNTIFS(INDEX(Данные!$A$7:$CV$106,0,MATCH($P$9,Данные!$A$6:$CV$6,0)),IF(ISNUMBER(AU71),AU71,0),Данные!$A$7:$A$106,"&lt;"&amp;$A71)+1)/COUNT(INDEX(Данные!$A$7:$CV$106,0,MATCH($P$9,Данные!$A$6:$CV$6,0)))&lt;=$P$11,$P$14,$P$15),IF($P$8="MANUAL_MU",MAX(Настройки!$B$14,MIN(1,IF(ISNUMBER(AU71),AU71,0))),IF($P$8="COUNT_FLAG_RULE",IF(IF(ISNUMBER(AU71),AU71,0)&lt;=$P$11,$P$14,IF(IF(ISNUMBER(AU71),AU71,0)&gt;=$P$12,$P$15,IF(OR(LOWER(LEFT(BZ71&amp;"",2))="да",BZ71=1),$P$13,$P$15))),IF(OR(AND($P$8="YES_NO",OR(LOWER(LEFT(AU71&amp;"",2))="да",AU71=1)),AND($P$8="THRESHOLD_GE",IF(ISNUMBER(AU71),AU71,0)&gt;=$P$11),AND($P$8="THRESHOLD_GT",IF(ISNUMBER(AU71),AU71,0)&gt;$P$11),AND($P$8="THRESHOLD_LE",IF(ISNUMBER(AU71),AU71,0)&lt;=$P$11),AND($P$8="THRESHOLD_LT",IF(ISNUMBER(AU71),AU71,0)&lt;$P$11),AND($P$8="CHANGE_PCT_GE",IF(IF(ISNUMBER(BZ71),BZ71,0)=0,IF(ISNUMBER(AU71),AU71,0)&gt;0,(IF(ISNUMBER(AU71),AU71,0)-IF(ISNUMBER(BZ71),BZ71,0))/ABS(IF(ISNUMBER(BZ71),BZ71,0))&gt;=$P$11)),AND($P$8="CHANGE_ABS_GE",ABS(IF(ISNUMBER(AU71),AU71,0)-IF(ISNUMBER(BZ71),BZ71,0))&gt;=$P$11),AND($P$8="COUNT_LT",IF(ISNUMBER(AU71),AU71,0)&lt;$P$11),AND($P$8="COUNT_LE",IF(ISNUMBER(AU71),AU71,0)&lt;=$P$11),AND($P$8="AND_YES",OR(LOWER(LEFT(AU71&amp;"",2))="да",AU71=1),OR(LOWER(LEFT(BZ71&amp;"",2))="да",BZ71=1)),AND($P$8="OR_YES",OR(OR(LOWER(LEFT(AU71&amp;"",2))="да",AU71=1),OR(LOWER(LEFT(BZ71&amp;"",2))="да",BZ71=1)))),$P$14,$P$15))))))))))</f>
        <v/>
      </c>
      <c r="Q71" s="19" t="str">
        <f>IF($A71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71="#FIELD",AV71="",AND(OR($Q$8="CHANGE_PCT_GE",$Q$8="CHANGE_ABS_GE",$Q$8="COUNT_FLAG_RULE",$Q$8="AND_YES",$Q$8="OR_YES"),OR(CA71="#FIELD",CA71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71)))),IF($Q$18="LOW_MU",MAX(Настройки!$B$14,$Q$16),IF($Q$18="NEUTRAL",Настройки!$B$15,IF($Q$18="IGNORE","IGNORE",IF(OR(AV71="#FIELD",CA71="#FIELD"),"Поле не найдено","Недостаточно данных")))),IF($Q$8="SIGMOID_INC",MAX(Настройки!$B$14,$Q$16+($Q$17-$Q$16)/(1+EXP(-$Q$12*(IF(ISNUMBER(AV71),AV71,0)-$Q$11)))),IF($Q$8="SIGMOID_DEC",MAX(Настройки!$B$14,$Q$16+($Q$17-$Q$16)/(1+EXP($Q$12*(IF(ISNUMBER(AV71),AV71,0)-$Q$11)))),IF($Q$8="TOP_PERCENT",IF((COUNTIF(INDEX(Данные!$A$7:$CV$106,0,MATCH($Q$9,Данные!$A$6:$CV$6,0)),"&gt;"&amp;IF(ISNUMBER(AV71),AV71,0))+COUNTIFS(INDEX(Данные!$A$7:$CV$106,0,MATCH($Q$9,Данные!$A$6:$CV$6,0)),IF(ISNUMBER(AV71),AV71,0),Данные!$A$7:$A$106,"&lt;"&amp;$A71)+1)/COUNT(INDEX(Данные!$A$7:$CV$106,0,MATCH($Q$9,Данные!$A$6:$CV$6,0)))&lt;=$Q$11,$Q$14,$Q$15),IF($Q$8="MANUAL_MU",MAX(Настройки!$B$14,MIN(1,IF(ISNUMBER(AV71),AV71,0))),IF($Q$8="COUNT_FLAG_RULE",IF(IF(ISNUMBER(AV71),AV71,0)&lt;=$Q$11,$Q$14,IF(IF(ISNUMBER(AV71),AV71,0)&gt;=$Q$12,$Q$15,IF(OR(LOWER(LEFT(CA71&amp;"",2))="да",CA71=1),$Q$13,$Q$15))),IF(OR(AND($Q$8="YES_NO",OR(LOWER(LEFT(AV71&amp;"",2))="да",AV71=1)),AND($Q$8="THRESHOLD_GE",IF(ISNUMBER(AV71),AV71,0)&gt;=$Q$11),AND($Q$8="THRESHOLD_GT",IF(ISNUMBER(AV71),AV71,0)&gt;$Q$11),AND($Q$8="THRESHOLD_LE",IF(ISNUMBER(AV71),AV71,0)&lt;=$Q$11),AND($Q$8="THRESHOLD_LT",IF(ISNUMBER(AV71),AV71,0)&lt;$Q$11),AND($Q$8="CHANGE_PCT_GE",IF(IF(ISNUMBER(CA71),CA71,0)=0,IF(ISNUMBER(AV71),AV71,0)&gt;0,(IF(ISNUMBER(AV71),AV71,0)-IF(ISNUMBER(CA71),CA71,0))/ABS(IF(ISNUMBER(CA71),CA71,0))&gt;=$Q$11)),AND($Q$8="CHANGE_ABS_GE",ABS(IF(ISNUMBER(AV71),AV71,0)-IF(ISNUMBER(CA71),CA71,0))&gt;=$Q$11),AND($Q$8="COUNT_LT",IF(ISNUMBER(AV71),AV71,0)&lt;$Q$11),AND($Q$8="COUNT_LE",IF(ISNUMBER(AV71),AV71,0)&lt;=$Q$11),AND($Q$8="AND_YES",OR(LOWER(LEFT(AV71&amp;"",2))="да",AV71=1),OR(LOWER(LEFT(CA71&amp;"",2))="да",CA71=1)),AND($Q$8="OR_YES",OR(OR(LOWER(LEFT(AV71&amp;"",2))="да",AV71=1),OR(LOWER(LEFT(CA71&amp;"",2))="да",CA71=1)))),$Q$14,$Q$15))))))))))</f>
        <v/>
      </c>
      <c r="R71" s="69" t="str">
        <f>IF($A71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71="#FIELD",AW71="",AND(OR($R$8="CHANGE_PCT_GE",$R$8="CHANGE_ABS_GE",$R$8="COUNT_FLAG_RULE",$R$8="AND_YES",$R$8="OR_YES"),OR(CB71="#FIELD",CB71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71)))),IF($R$18="LOW_MU",MAX(Настройки!$B$14,$R$16),IF($R$18="NEUTRAL",Настройки!$B$15,IF($R$18="IGNORE","IGNORE",IF(OR(AW71="#FIELD",CB71="#FIELD"),"Поле не найдено","Недостаточно данных")))),IF($R$8="SIGMOID_INC",MAX(Настройки!$B$14,$R$16+($R$17-$R$16)/(1+EXP(-$R$12*(IF(ISNUMBER(AW71),AW71,0)-$R$11)))),IF($R$8="SIGMOID_DEC",MAX(Настройки!$B$14,$R$16+($R$17-$R$16)/(1+EXP($R$12*(IF(ISNUMBER(AW71),AW71,0)-$R$11)))),IF($R$8="TOP_PERCENT",IF((COUNTIF(INDEX(Данные!$A$7:$CV$106,0,MATCH($R$9,Данные!$A$6:$CV$6,0)),"&gt;"&amp;IF(ISNUMBER(AW71),AW71,0))+COUNTIFS(INDEX(Данные!$A$7:$CV$106,0,MATCH($R$9,Данные!$A$6:$CV$6,0)),IF(ISNUMBER(AW71),AW71,0),Данные!$A$7:$A$106,"&lt;"&amp;$A71)+1)/COUNT(INDEX(Данные!$A$7:$CV$106,0,MATCH($R$9,Данные!$A$6:$CV$6,0)))&lt;=$R$11,$R$14,$R$15),IF($R$8="MANUAL_MU",MAX(Настройки!$B$14,MIN(1,IF(ISNUMBER(AW71),AW71,0))),IF($R$8="COUNT_FLAG_RULE",IF(IF(ISNUMBER(AW71),AW71,0)&lt;=$R$11,$R$14,IF(IF(ISNUMBER(AW71),AW71,0)&gt;=$R$12,$R$15,IF(OR(LOWER(LEFT(CB71&amp;"",2))="да",CB71=1),$R$13,$R$15))),IF(OR(AND($R$8="YES_NO",OR(LOWER(LEFT(AW71&amp;"",2))="да",AW71=1)),AND($R$8="THRESHOLD_GE",IF(ISNUMBER(AW71),AW71,0)&gt;=$R$11),AND($R$8="THRESHOLD_GT",IF(ISNUMBER(AW71),AW71,0)&gt;$R$11),AND($R$8="THRESHOLD_LE",IF(ISNUMBER(AW71),AW71,0)&lt;=$R$11),AND($R$8="THRESHOLD_LT",IF(ISNUMBER(AW71),AW71,0)&lt;$R$11),AND($R$8="CHANGE_PCT_GE",IF(IF(ISNUMBER(CB71),CB71,0)=0,IF(ISNUMBER(AW71),AW71,0)&gt;0,(IF(ISNUMBER(AW71),AW71,0)-IF(ISNUMBER(CB71),CB71,0))/ABS(IF(ISNUMBER(CB71),CB71,0))&gt;=$R$11)),AND($R$8="CHANGE_ABS_GE",ABS(IF(ISNUMBER(AW71),AW71,0)-IF(ISNUMBER(CB71),CB71,0))&gt;=$R$11),AND($R$8="COUNT_LT",IF(ISNUMBER(AW71),AW71,0)&lt;$R$11),AND($R$8="COUNT_LE",IF(ISNUMBER(AW71),AW71,0)&lt;=$R$11),AND($R$8="AND_YES",OR(LOWER(LEFT(AW71&amp;"",2))="да",AW71=1),OR(LOWER(LEFT(CB71&amp;"",2))="да",CB71=1)),AND($R$8="OR_YES",OR(OR(LOWER(LEFT(AW71&amp;"",2))="да",AW71=1),OR(LOWER(LEFT(CB71&amp;"",2))="да",CB71=1)))),$R$14,$R$15))))))))))</f>
        <v/>
      </c>
      <c r="S71" s="70" t="str">
        <f>IF($A71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71="#FIELD",AX71="",AND(OR($S$8="CHANGE_PCT_GE",$S$8="CHANGE_ABS_GE",$S$8="COUNT_FLAG_RULE",$S$8="AND_YES",$S$8="OR_YES"),OR(CC71="#FIELD",CC71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71)))),IF($S$18="LOW_MU",MAX(Настройки!$B$14,$S$16),IF($S$18="NEUTRAL",Настройки!$B$15,IF($S$18="IGNORE","IGNORE",IF(OR(AX71="#FIELD",CC71="#FIELD"),"Поле не найдено","Недостаточно данных")))),IF($S$8="SIGMOID_INC",MAX(Настройки!$B$14,$S$16+($S$17-$S$16)/(1+EXP(-$S$12*(IF(ISNUMBER(AX71),AX71,0)-$S$11)))),IF($S$8="SIGMOID_DEC",MAX(Настройки!$B$14,$S$16+($S$17-$S$16)/(1+EXP($S$12*(IF(ISNUMBER(AX71),AX71,0)-$S$11)))),IF($S$8="TOP_PERCENT",IF((COUNTIF(INDEX(Данные!$A$7:$CV$106,0,MATCH($S$9,Данные!$A$6:$CV$6,0)),"&gt;"&amp;IF(ISNUMBER(AX71),AX71,0))+COUNTIFS(INDEX(Данные!$A$7:$CV$106,0,MATCH($S$9,Данные!$A$6:$CV$6,0)),IF(ISNUMBER(AX71),AX71,0),Данные!$A$7:$A$106,"&lt;"&amp;$A71)+1)/COUNT(INDEX(Данные!$A$7:$CV$106,0,MATCH($S$9,Данные!$A$6:$CV$6,0)))&lt;=$S$11,$S$14,$S$15),IF($S$8="MANUAL_MU",MAX(Настройки!$B$14,MIN(1,IF(ISNUMBER(AX71),AX71,0))),IF($S$8="COUNT_FLAG_RULE",IF(IF(ISNUMBER(AX71),AX71,0)&lt;=$S$11,$S$14,IF(IF(ISNUMBER(AX71),AX71,0)&gt;=$S$12,$S$15,IF(OR(LOWER(LEFT(CC71&amp;"",2))="да",CC71=1),$S$13,$S$15))),IF(OR(AND($S$8="YES_NO",OR(LOWER(LEFT(AX71&amp;"",2))="да",AX71=1)),AND($S$8="THRESHOLD_GE",IF(ISNUMBER(AX71),AX71,0)&gt;=$S$11),AND($S$8="THRESHOLD_GT",IF(ISNUMBER(AX71),AX71,0)&gt;$S$11),AND($S$8="THRESHOLD_LE",IF(ISNUMBER(AX71),AX71,0)&lt;=$S$11),AND($S$8="THRESHOLD_LT",IF(ISNUMBER(AX71),AX71,0)&lt;$S$11),AND($S$8="CHANGE_PCT_GE",IF(IF(ISNUMBER(CC71),CC71,0)=0,IF(ISNUMBER(AX71),AX71,0)&gt;0,(IF(ISNUMBER(AX71),AX71,0)-IF(ISNUMBER(CC71),CC71,0))/ABS(IF(ISNUMBER(CC71),CC71,0))&gt;=$S$11)),AND($S$8="CHANGE_ABS_GE",ABS(IF(ISNUMBER(AX71),AX71,0)-IF(ISNUMBER(CC71),CC71,0))&gt;=$S$11),AND($S$8="COUNT_LT",IF(ISNUMBER(AX71),AX71,0)&lt;$S$11),AND($S$8="COUNT_LE",IF(ISNUMBER(AX71),AX71,0)&lt;=$S$11),AND($S$8="AND_YES",OR(LOWER(LEFT(AX71&amp;"",2))="да",AX71=1),OR(LOWER(LEFT(CC71&amp;"",2))="да",CC71=1)),AND($S$8="OR_YES",OR(OR(LOWER(LEFT(AX71&amp;"",2))="да",AX71=1),OR(LOWER(LEFT(CC71&amp;"",2))="да",CC71=1)))),$S$14,$S$15))))))))))</f>
        <v/>
      </c>
      <c r="T71" s="70" t="str">
        <f>IF($A71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71="#FIELD",AY71="",AND(OR($T$8="CHANGE_PCT_GE",$T$8="CHANGE_ABS_GE",$T$8="COUNT_FLAG_RULE",$T$8="AND_YES",$T$8="OR_YES"),OR(CD71="#FIELD",CD71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71)))),IF($T$18="LOW_MU",MAX(Настройки!$B$14,$T$16),IF($T$18="NEUTRAL",Настройки!$B$15,IF($T$18="IGNORE","IGNORE",IF(OR(AY71="#FIELD",CD71="#FIELD"),"Поле не найдено","Недостаточно данных")))),IF($T$8="SIGMOID_INC",MAX(Настройки!$B$14,$T$16+($T$17-$T$16)/(1+EXP(-$T$12*(IF(ISNUMBER(AY71),AY71,0)-$T$11)))),IF($T$8="SIGMOID_DEC",MAX(Настройки!$B$14,$T$16+($T$17-$T$16)/(1+EXP($T$12*(IF(ISNUMBER(AY71),AY71,0)-$T$11)))),IF($T$8="TOP_PERCENT",IF((COUNTIF(INDEX(Данные!$A$7:$CV$106,0,MATCH($T$9,Данные!$A$6:$CV$6,0)),"&gt;"&amp;IF(ISNUMBER(AY71),AY71,0))+COUNTIFS(INDEX(Данные!$A$7:$CV$106,0,MATCH($T$9,Данные!$A$6:$CV$6,0)),IF(ISNUMBER(AY71),AY71,0),Данные!$A$7:$A$106,"&lt;"&amp;$A71)+1)/COUNT(INDEX(Данные!$A$7:$CV$106,0,MATCH($T$9,Данные!$A$6:$CV$6,0)))&lt;=$T$11,$T$14,$T$15),IF($T$8="MANUAL_MU",MAX(Настройки!$B$14,MIN(1,IF(ISNUMBER(AY71),AY71,0))),IF($T$8="COUNT_FLAG_RULE",IF(IF(ISNUMBER(AY71),AY71,0)&lt;=$T$11,$T$14,IF(IF(ISNUMBER(AY71),AY71,0)&gt;=$T$12,$T$15,IF(OR(LOWER(LEFT(CD71&amp;"",2))="да",CD71=1),$T$13,$T$15))),IF(OR(AND($T$8="YES_NO",OR(LOWER(LEFT(AY71&amp;"",2))="да",AY71=1)),AND($T$8="THRESHOLD_GE",IF(ISNUMBER(AY71),AY71,0)&gt;=$T$11),AND($T$8="THRESHOLD_GT",IF(ISNUMBER(AY71),AY71,0)&gt;$T$11),AND($T$8="THRESHOLD_LE",IF(ISNUMBER(AY71),AY71,0)&lt;=$T$11),AND($T$8="THRESHOLD_LT",IF(ISNUMBER(AY71),AY71,0)&lt;$T$11),AND($T$8="CHANGE_PCT_GE",IF(IF(ISNUMBER(CD71),CD71,0)=0,IF(ISNUMBER(AY71),AY71,0)&gt;0,(IF(ISNUMBER(AY71),AY71,0)-IF(ISNUMBER(CD71),CD71,0))/ABS(IF(ISNUMBER(CD71),CD71,0))&gt;=$T$11)),AND($T$8="CHANGE_ABS_GE",ABS(IF(ISNUMBER(AY71),AY71,0)-IF(ISNUMBER(CD71),CD71,0))&gt;=$T$11),AND($T$8="COUNT_LT",IF(ISNUMBER(AY71),AY71,0)&lt;$T$11),AND($T$8="COUNT_LE",IF(ISNUMBER(AY71),AY71,0)&lt;=$T$11),AND($T$8="AND_YES",OR(LOWER(LEFT(AY71&amp;"",2))="да",AY71=1),OR(LOWER(LEFT(CD71&amp;"",2))="да",CD71=1)),AND($T$8="OR_YES",OR(OR(LOWER(LEFT(AY71&amp;"",2))="да",AY71=1),OR(LOWER(LEFT(CD71&amp;"",2))="да",CD71=1)))),$T$14,$T$15))))))))))</f>
        <v/>
      </c>
      <c r="U71" s="70" t="str">
        <f>IF($A71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71="#FIELD",AZ71="",AND(OR($U$8="CHANGE_PCT_GE",$U$8="CHANGE_ABS_GE",$U$8="COUNT_FLAG_RULE",$U$8="AND_YES",$U$8="OR_YES"),OR(CE71="#FIELD",CE71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71)))),IF($U$18="LOW_MU",MAX(Настройки!$B$14,$U$16),IF($U$18="NEUTRAL",Настройки!$B$15,IF($U$18="IGNORE","IGNORE",IF(OR(AZ71="#FIELD",CE71="#FIELD"),"Поле не найдено","Недостаточно данных")))),IF($U$8="SIGMOID_INC",MAX(Настройки!$B$14,$U$16+($U$17-$U$16)/(1+EXP(-$U$12*(IF(ISNUMBER(AZ71),AZ71,0)-$U$11)))),IF($U$8="SIGMOID_DEC",MAX(Настройки!$B$14,$U$16+($U$17-$U$16)/(1+EXP($U$12*(IF(ISNUMBER(AZ71),AZ71,0)-$U$11)))),IF($U$8="TOP_PERCENT",IF((COUNTIF(INDEX(Данные!$A$7:$CV$106,0,MATCH($U$9,Данные!$A$6:$CV$6,0)),"&gt;"&amp;IF(ISNUMBER(AZ71),AZ71,0))+COUNTIFS(INDEX(Данные!$A$7:$CV$106,0,MATCH($U$9,Данные!$A$6:$CV$6,0)),IF(ISNUMBER(AZ71),AZ71,0),Данные!$A$7:$A$106,"&lt;"&amp;$A71)+1)/COUNT(INDEX(Данные!$A$7:$CV$106,0,MATCH($U$9,Данные!$A$6:$CV$6,0)))&lt;=$U$11,$U$14,$U$15),IF($U$8="MANUAL_MU",MAX(Настройки!$B$14,MIN(1,IF(ISNUMBER(AZ71),AZ71,0))),IF($U$8="COUNT_FLAG_RULE",IF(IF(ISNUMBER(AZ71),AZ71,0)&lt;=$U$11,$U$14,IF(IF(ISNUMBER(AZ71),AZ71,0)&gt;=$U$12,$U$15,IF(OR(LOWER(LEFT(CE71&amp;"",2))="да",CE71=1),$U$13,$U$15))),IF(OR(AND($U$8="YES_NO",OR(LOWER(LEFT(AZ71&amp;"",2))="да",AZ71=1)),AND($U$8="THRESHOLD_GE",IF(ISNUMBER(AZ71),AZ71,0)&gt;=$U$11),AND($U$8="THRESHOLD_GT",IF(ISNUMBER(AZ71),AZ71,0)&gt;$U$11),AND($U$8="THRESHOLD_LE",IF(ISNUMBER(AZ71),AZ71,0)&lt;=$U$11),AND($U$8="THRESHOLD_LT",IF(ISNUMBER(AZ71),AZ71,0)&lt;$U$11),AND($U$8="CHANGE_PCT_GE",IF(IF(ISNUMBER(CE71),CE71,0)=0,IF(ISNUMBER(AZ71),AZ71,0)&gt;0,(IF(ISNUMBER(AZ71),AZ71,0)-IF(ISNUMBER(CE71),CE71,0))/ABS(IF(ISNUMBER(CE71),CE71,0))&gt;=$U$11)),AND($U$8="CHANGE_ABS_GE",ABS(IF(ISNUMBER(AZ71),AZ71,0)-IF(ISNUMBER(CE71),CE71,0))&gt;=$U$11),AND($U$8="COUNT_LT",IF(ISNUMBER(AZ71),AZ71,0)&lt;$U$11),AND($U$8="COUNT_LE",IF(ISNUMBER(AZ71),AZ71,0)&lt;=$U$11),AND($U$8="AND_YES",OR(LOWER(LEFT(AZ71&amp;"",2))="да",AZ71=1),OR(LOWER(LEFT(CE71&amp;"",2))="да",CE71=1)),AND($U$8="OR_YES",OR(OR(LOWER(LEFT(AZ71&amp;"",2))="да",AZ71=1),OR(LOWER(LEFT(CE71&amp;"",2))="да",CE71=1)))),$U$14,$U$15))))))))))</f>
        <v/>
      </c>
      <c r="V71" s="70" t="str">
        <f>IF($A71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71="#FIELD",BA71="",AND(OR($V$8="CHANGE_PCT_GE",$V$8="CHANGE_ABS_GE",$V$8="COUNT_FLAG_RULE",$V$8="AND_YES",$V$8="OR_YES"),OR(CF71="#FIELD",CF71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71)))),IF($V$18="LOW_MU",MAX(Настройки!$B$14,$V$16),IF($V$18="NEUTRAL",Настройки!$B$15,IF($V$18="IGNORE","IGNORE",IF(OR(BA71="#FIELD",CF71="#FIELD"),"Поле не найдено","Недостаточно данных")))),IF($V$8="SIGMOID_INC",MAX(Настройки!$B$14,$V$16+($V$17-$V$16)/(1+EXP(-$V$12*(IF(ISNUMBER(BA71),BA71,0)-$V$11)))),IF($V$8="SIGMOID_DEC",MAX(Настройки!$B$14,$V$16+($V$17-$V$16)/(1+EXP($V$12*(IF(ISNUMBER(BA71),BA71,0)-$V$11)))),IF($V$8="TOP_PERCENT",IF((COUNTIF(INDEX(Данные!$A$7:$CV$106,0,MATCH($V$9,Данные!$A$6:$CV$6,0)),"&gt;"&amp;IF(ISNUMBER(BA71),BA71,0))+COUNTIFS(INDEX(Данные!$A$7:$CV$106,0,MATCH($V$9,Данные!$A$6:$CV$6,0)),IF(ISNUMBER(BA71),BA71,0),Данные!$A$7:$A$106,"&lt;"&amp;$A71)+1)/COUNT(INDEX(Данные!$A$7:$CV$106,0,MATCH($V$9,Данные!$A$6:$CV$6,0)))&lt;=$V$11,$V$14,$V$15),IF($V$8="MANUAL_MU",MAX(Настройки!$B$14,MIN(1,IF(ISNUMBER(BA71),BA71,0))),IF($V$8="COUNT_FLAG_RULE",IF(IF(ISNUMBER(BA71),BA71,0)&lt;=$V$11,$V$14,IF(IF(ISNUMBER(BA71),BA71,0)&gt;=$V$12,$V$15,IF(OR(LOWER(LEFT(CF71&amp;"",2))="да",CF71=1),$V$13,$V$15))),IF(OR(AND($V$8="YES_NO",OR(LOWER(LEFT(BA71&amp;"",2))="да",BA71=1)),AND($V$8="THRESHOLD_GE",IF(ISNUMBER(BA71),BA71,0)&gt;=$V$11),AND($V$8="THRESHOLD_GT",IF(ISNUMBER(BA71),BA71,0)&gt;$V$11),AND($V$8="THRESHOLD_LE",IF(ISNUMBER(BA71),BA71,0)&lt;=$V$11),AND($V$8="THRESHOLD_LT",IF(ISNUMBER(BA71),BA71,0)&lt;$V$11),AND($V$8="CHANGE_PCT_GE",IF(IF(ISNUMBER(CF71),CF71,0)=0,IF(ISNUMBER(BA71),BA71,0)&gt;0,(IF(ISNUMBER(BA71),BA71,0)-IF(ISNUMBER(CF71),CF71,0))/ABS(IF(ISNUMBER(CF71),CF71,0))&gt;=$V$11)),AND($V$8="CHANGE_ABS_GE",ABS(IF(ISNUMBER(BA71),BA71,0)-IF(ISNUMBER(CF71),CF71,0))&gt;=$V$11),AND($V$8="COUNT_LT",IF(ISNUMBER(BA71),BA71,0)&lt;$V$11),AND($V$8="COUNT_LE",IF(ISNUMBER(BA71),BA71,0)&lt;=$V$11),AND($V$8="AND_YES",OR(LOWER(LEFT(BA71&amp;"",2))="да",BA71=1),OR(LOWER(LEFT(CF71&amp;"",2))="да",CF71=1)),AND($V$8="OR_YES",OR(OR(LOWER(LEFT(BA71&amp;"",2))="да",BA71=1),OR(LOWER(LEFT(CF71&amp;"",2))="да",CF71=1)))),$V$14,$V$15))))))))))</f>
        <v/>
      </c>
      <c r="W71" s="70" t="str">
        <f>IF($A71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71="#FIELD",BB71="",AND(OR($W$8="CHANGE_PCT_GE",$W$8="CHANGE_ABS_GE",$W$8="COUNT_FLAG_RULE",$W$8="AND_YES",$W$8="OR_YES"),OR(CG71="#FIELD",CG71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71)))),IF($W$18="LOW_MU",MAX(Настройки!$B$14,$W$16),IF($W$18="NEUTRAL",Настройки!$B$15,IF($W$18="IGNORE","IGNORE",IF(OR(BB71="#FIELD",CG71="#FIELD"),"Поле не найдено","Недостаточно данных")))),IF($W$8="SIGMOID_INC",MAX(Настройки!$B$14,$W$16+($W$17-$W$16)/(1+EXP(-$W$12*(IF(ISNUMBER(BB71),BB71,0)-$W$11)))),IF($W$8="SIGMOID_DEC",MAX(Настройки!$B$14,$W$16+($W$17-$W$16)/(1+EXP($W$12*(IF(ISNUMBER(BB71),BB71,0)-$W$11)))),IF($W$8="TOP_PERCENT",IF((COUNTIF(INDEX(Данные!$A$7:$CV$106,0,MATCH($W$9,Данные!$A$6:$CV$6,0)),"&gt;"&amp;IF(ISNUMBER(BB71),BB71,0))+COUNTIFS(INDEX(Данные!$A$7:$CV$106,0,MATCH($W$9,Данные!$A$6:$CV$6,0)),IF(ISNUMBER(BB71),BB71,0),Данные!$A$7:$A$106,"&lt;"&amp;$A71)+1)/COUNT(INDEX(Данные!$A$7:$CV$106,0,MATCH($W$9,Данные!$A$6:$CV$6,0)))&lt;=$W$11,$W$14,$W$15),IF($W$8="MANUAL_MU",MAX(Настройки!$B$14,MIN(1,IF(ISNUMBER(BB71),BB71,0))),IF($W$8="COUNT_FLAG_RULE",IF(IF(ISNUMBER(BB71),BB71,0)&lt;=$W$11,$W$14,IF(IF(ISNUMBER(BB71),BB71,0)&gt;=$W$12,$W$15,IF(OR(LOWER(LEFT(CG71&amp;"",2))="да",CG71=1),$W$13,$W$15))),IF(OR(AND($W$8="YES_NO",OR(LOWER(LEFT(BB71&amp;"",2))="да",BB71=1)),AND($W$8="THRESHOLD_GE",IF(ISNUMBER(BB71),BB71,0)&gt;=$W$11),AND($W$8="THRESHOLD_GT",IF(ISNUMBER(BB71),BB71,0)&gt;$W$11),AND($W$8="THRESHOLD_LE",IF(ISNUMBER(BB71),BB71,0)&lt;=$W$11),AND($W$8="THRESHOLD_LT",IF(ISNUMBER(BB71),BB71,0)&lt;$W$11),AND($W$8="CHANGE_PCT_GE",IF(IF(ISNUMBER(CG71),CG71,0)=0,IF(ISNUMBER(BB71),BB71,0)&gt;0,(IF(ISNUMBER(BB71),BB71,0)-IF(ISNUMBER(CG71),CG71,0))/ABS(IF(ISNUMBER(CG71),CG71,0))&gt;=$W$11)),AND($W$8="CHANGE_ABS_GE",ABS(IF(ISNUMBER(BB71),BB71,0)-IF(ISNUMBER(CG71),CG71,0))&gt;=$W$11),AND($W$8="COUNT_LT",IF(ISNUMBER(BB71),BB71,0)&lt;$W$11),AND($W$8="COUNT_LE",IF(ISNUMBER(BB71),BB71,0)&lt;=$W$11),AND($W$8="AND_YES",OR(LOWER(LEFT(BB71&amp;"",2))="да",BB71=1),OR(LOWER(LEFT(CG71&amp;"",2))="да",CG71=1)),AND($W$8="OR_YES",OR(OR(LOWER(LEFT(BB71&amp;"",2))="да",BB71=1),OR(LOWER(LEFT(CG71&amp;"",2))="да",CG71=1)))),$W$14,$W$15))))))))))</f>
        <v/>
      </c>
      <c r="X71" s="70" t="str">
        <f>IF($A71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71="#FIELD",BC71="",AND(OR($X$8="CHANGE_PCT_GE",$X$8="CHANGE_ABS_GE",$X$8="COUNT_FLAG_RULE",$X$8="AND_YES",$X$8="OR_YES"),OR(CH71="#FIELD",CH71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71)))),IF($X$18="LOW_MU",MAX(Настройки!$B$14,$X$16),IF($X$18="NEUTRAL",Настройки!$B$15,IF($X$18="IGNORE","IGNORE",IF(OR(BC71="#FIELD",CH71="#FIELD"),"Поле не найдено","Недостаточно данных")))),IF($X$8="SIGMOID_INC",MAX(Настройки!$B$14,$X$16+($X$17-$X$16)/(1+EXP(-$X$12*(IF(ISNUMBER(BC71),BC71,0)-$X$11)))),IF($X$8="SIGMOID_DEC",MAX(Настройки!$B$14,$X$16+($X$17-$X$16)/(1+EXP($X$12*(IF(ISNUMBER(BC71),BC71,0)-$X$11)))),IF($X$8="TOP_PERCENT",IF((COUNTIF(INDEX(Данные!$A$7:$CV$106,0,MATCH($X$9,Данные!$A$6:$CV$6,0)),"&gt;"&amp;IF(ISNUMBER(BC71),BC71,0))+COUNTIFS(INDEX(Данные!$A$7:$CV$106,0,MATCH($X$9,Данные!$A$6:$CV$6,0)),IF(ISNUMBER(BC71),BC71,0),Данные!$A$7:$A$106,"&lt;"&amp;$A71)+1)/COUNT(INDEX(Данные!$A$7:$CV$106,0,MATCH($X$9,Данные!$A$6:$CV$6,0)))&lt;=$X$11,$X$14,$X$15),IF($X$8="MANUAL_MU",MAX(Настройки!$B$14,MIN(1,IF(ISNUMBER(BC71),BC71,0))),IF($X$8="COUNT_FLAG_RULE",IF(IF(ISNUMBER(BC71),BC71,0)&lt;=$X$11,$X$14,IF(IF(ISNUMBER(BC71),BC71,0)&gt;=$X$12,$X$15,IF(OR(LOWER(LEFT(CH71&amp;"",2))="да",CH71=1),$X$13,$X$15))),IF(OR(AND($X$8="YES_NO",OR(LOWER(LEFT(BC71&amp;"",2))="да",BC71=1)),AND($X$8="THRESHOLD_GE",IF(ISNUMBER(BC71),BC71,0)&gt;=$X$11),AND($X$8="THRESHOLD_GT",IF(ISNUMBER(BC71),BC71,0)&gt;$X$11),AND($X$8="THRESHOLD_LE",IF(ISNUMBER(BC71),BC71,0)&lt;=$X$11),AND($X$8="THRESHOLD_LT",IF(ISNUMBER(BC71),BC71,0)&lt;$X$11),AND($X$8="CHANGE_PCT_GE",IF(IF(ISNUMBER(CH71),CH71,0)=0,IF(ISNUMBER(BC71),BC71,0)&gt;0,(IF(ISNUMBER(BC71),BC71,0)-IF(ISNUMBER(CH71),CH71,0))/ABS(IF(ISNUMBER(CH71),CH71,0))&gt;=$X$11)),AND($X$8="CHANGE_ABS_GE",ABS(IF(ISNUMBER(BC71),BC71,0)-IF(ISNUMBER(CH71),CH71,0))&gt;=$X$11),AND($X$8="COUNT_LT",IF(ISNUMBER(BC71),BC71,0)&lt;$X$11),AND($X$8="COUNT_LE",IF(ISNUMBER(BC71),BC71,0)&lt;=$X$11),AND($X$8="AND_YES",OR(LOWER(LEFT(BC71&amp;"",2))="да",BC71=1),OR(LOWER(LEFT(CH71&amp;"",2))="да",CH71=1)),AND($X$8="OR_YES",OR(OR(LOWER(LEFT(BC71&amp;"",2))="да",BC71=1),OR(LOWER(LEFT(CH71&amp;"",2))="да",CH71=1)))),$X$14,$X$15))))))))))</f>
        <v/>
      </c>
      <c r="Y71" s="70" t="str">
        <f>IF($A71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71="#FIELD",BD71="",AND(OR($Y$8="CHANGE_PCT_GE",$Y$8="CHANGE_ABS_GE",$Y$8="COUNT_FLAG_RULE",$Y$8="AND_YES",$Y$8="OR_YES"),OR(CI71="#FIELD",CI71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71)))),IF($Y$18="LOW_MU",MAX(Настройки!$B$14,$Y$16),IF($Y$18="NEUTRAL",Настройки!$B$15,IF($Y$18="IGNORE","IGNORE",IF(OR(BD71="#FIELD",CI71="#FIELD"),"Поле не найдено","Недостаточно данных")))),IF($Y$8="SIGMOID_INC",MAX(Настройки!$B$14,$Y$16+($Y$17-$Y$16)/(1+EXP(-$Y$12*(IF(ISNUMBER(BD71),BD71,0)-$Y$11)))),IF($Y$8="SIGMOID_DEC",MAX(Настройки!$B$14,$Y$16+($Y$17-$Y$16)/(1+EXP($Y$12*(IF(ISNUMBER(BD71),BD71,0)-$Y$11)))),IF($Y$8="TOP_PERCENT",IF((COUNTIF(INDEX(Данные!$A$7:$CV$106,0,MATCH($Y$9,Данные!$A$6:$CV$6,0)),"&gt;"&amp;IF(ISNUMBER(BD71),BD71,0))+COUNTIFS(INDEX(Данные!$A$7:$CV$106,0,MATCH($Y$9,Данные!$A$6:$CV$6,0)),IF(ISNUMBER(BD71),BD71,0),Данные!$A$7:$A$106,"&lt;"&amp;$A71)+1)/COUNT(INDEX(Данные!$A$7:$CV$106,0,MATCH($Y$9,Данные!$A$6:$CV$6,0)))&lt;=$Y$11,$Y$14,$Y$15),IF($Y$8="MANUAL_MU",MAX(Настройки!$B$14,MIN(1,IF(ISNUMBER(BD71),BD71,0))),IF($Y$8="COUNT_FLAG_RULE",IF(IF(ISNUMBER(BD71),BD71,0)&lt;=$Y$11,$Y$14,IF(IF(ISNUMBER(BD71),BD71,0)&gt;=$Y$12,$Y$15,IF(OR(LOWER(LEFT(CI71&amp;"",2))="да",CI71=1),$Y$13,$Y$15))),IF(OR(AND($Y$8="YES_NO",OR(LOWER(LEFT(BD71&amp;"",2))="да",BD71=1)),AND($Y$8="THRESHOLD_GE",IF(ISNUMBER(BD71),BD71,0)&gt;=$Y$11),AND($Y$8="THRESHOLD_GT",IF(ISNUMBER(BD71),BD71,0)&gt;$Y$11),AND($Y$8="THRESHOLD_LE",IF(ISNUMBER(BD71),BD71,0)&lt;=$Y$11),AND($Y$8="THRESHOLD_LT",IF(ISNUMBER(BD71),BD71,0)&lt;$Y$11),AND($Y$8="CHANGE_PCT_GE",IF(IF(ISNUMBER(CI71),CI71,0)=0,IF(ISNUMBER(BD71),BD71,0)&gt;0,(IF(ISNUMBER(BD71),BD71,0)-IF(ISNUMBER(CI71),CI71,0))/ABS(IF(ISNUMBER(CI71),CI71,0))&gt;=$Y$11)),AND($Y$8="CHANGE_ABS_GE",ABS(IF(ISNUMBER(BD71),BD71,0)-IF(ISNUMBER(CI71),CI71,0))&gt;=$Y$11),AND($Y$8="COUNT_LT",IF(ISNUMBER(BD71),BD71,0)&lt;$Y$11),AND($Y$8="COUNT_LE",IF(ISNUMBER(BD71),BD71,0)&lt;=$Y$11),AND($Y$8="AND_YES",OR(LOWER(LEFT(BD71&amp;"",2))="да",BD71=1),OR(LOWER(LEFT(CI71&amp;"",2))="да",CI71=1)),AND($Y$8="OR_YES",OR(OR(LOWER(LEFT(BD71&amp;"",2))="да",BD71=1),OR(LOWER(LEFT(CI71&amp;"",2))="да",CI71=1)))),$Y$14,$Y$15))))))))))</f>
        <v/>
      </c>
      <c r="Z71" s="70" t="str">
        <f>IF($A71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71="#FIELD",BE71="",AND(OR($Z$8="CHANGE_PCT_GE",$Z$8="CHANGE_ABS_GE",$Z$8="COUNT_FLAG_RULE",$Z$8="AND_YES",$Z$8="OR_YES"),OR(CJ71="#FIELD",CJ71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71)))),IF($Z$18="LOW_MU",MAX(Настройки!$B$14,$Z$16),IF($Z$18="NEUTRAL",Настройки!$B$15,IF($Z$18="IGNORE","IGNORE",IF(OR(BE71="#FIELD",CJ71="#FIELD"),"Поле не найдено","Недостаточно данных")))),IF($Z$8="SIGMOID_INC",MAX(Настройки!$B$14,$Z$16+($Z$17-$Z$16)/(1+EXP(-$Z$12*(IF(ISNUMBER(BE71),BE71,0)-$Z$11)))),IF($Z$8="SIGMOID_DEC",MAX(Настройки!$B$14,$Z$16+($Z$17-$Z$16)/(1+EXP($Z$12*(IF(ISNUMBER(BE71),BE71,0)-$Z$11)))),IF($Z$8="TOP_PERCENT",IF((COUNTIF(INDEX(Данные!$A$7:$CV$106,0,MATCH($Z$9,Данные!$A$6:$CV$6,0)),"&gt;"&amp;IF(ISNUMBER(BE71),BE71,0))+COUNTIFS(INDEX(Данные!$A$7:$CV$106,0,MATCH($Z$9,Данные!$A$6:$CV$6,0)),IF(ISNUMBER(BE71),BE71,0),Данные!$A$7:$A$106,"&lt;"&amp;$A71)+1)/COUNT(INDEX(Данные!$A$7:$CV$106,0,MATCH($Z$9,Данные!$A$6:$CV$6,0)))&lt;=$Z$11,$Z$14,$Z$15),IF($Z$8="MANUAL_MU",MAX(Настройки!$B$14,MIN(1,IF(ISNUMBER(BE71),BE71,0))),IF($Z$8="COUNT_FLAG_RULE",IF(IF(ISNUMBER(BE71),BE71,0)&lt;=$Z$11,$Z$14,IF(IF(ISNUMBER(BE71),BE71,0)&gt;=$Z$12,$Z$15,IF(OR(LOWER(LEFT(CJ71&amp;"",2))="да",CJ71=1),$Z$13,$Z$15))),IF(OR(AND($Z$8="YES_NO",OR(LOWER(LEFT(BE71&amp;"",2))="да",BE71=1)),AND($Z$8="THRESHOLD_GE",IF(ISNUMBER(BE71),BE71,0)&gt;=$Z$11),AND($Z$8="THRESHOLD_GT",IF(ISNUMBER(BE71),BE71,0)&gt;$Z$11),AND($Z$8="THRESHOLD_LE",IF(ISNUMBER(BE71),BE71,0)&lt;=$Z$11),AND($Z$8="THRESHOLD_LT",IF(ISNUMBER(BE71),BE71,0)&lt;$Z$11),AND($Z$8="CHANGE_PCT_GE",IF(IF(ISNUMBER(CJ71),CJ71,0)=0,IF(ISNUMBER(BE71),BE71,0)&gt;0,(IF(ISNUMBER(BE71),BE71,0)-IF(ISNUMBER(CJ71),CJ71,0))/ABS(IF(ISNUMBER(CJ71),CJ71,0))&gt;=$Z$11)),AND($Z$8="CHANGE_ABS_GE",ABS(IF(ISNUMBER(BE71),BE71,0)-IF(ISNUMBER(CJ71),CJ71,0))&gt;=$Z$11),AND($Z$8="COUNT_LT",IF(ISNUMBER(BE71),BE71,0)&lt;$Z$11),AND($Z$8="COUNT_LE",IF(ISNUMBER(BE71),BE71,0)&lt;=$Z$11),AND($Z$8="AND_YES",OR(LOWER(LEFT(BE71&amp;"",2))="да",BE71=1),OR(LOWER(LEFT(CJ71&amp;"",2))="да",CJ71=1)),AND($Z$8="OR_YES",OR(OR(LOWER(LEFT(BE71&amp;"",2))="да",BE71=1),OR(LOWER(LEFT(CJ71&amp;"",2))="да",CJ71=1)))),$Z$14,$Z$15))))))))))</f>
        <v/>
      </c>
      <c r="AA71" s="70" t="str">
        <f>IF($A71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71="#FIELD",BF71="",AND(OR($AA$8="CHANGE_PCT_GE",$AA$8="CHANGE_ABS_GE",$AA$8="COUNT_FLAG_RULE",$AA$8="AND_YES",$AA$8="OR_YES"),OR(CK71="#FIELD",CK71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71)))),IF($AA$18="LOW_MU",MAX(Настройки!$B$14,$AA$16),IF($AA$18="NEUTRAL",Настройки!$B$15,IF($AA$18="IGNORE","IGNORE",IF(OR(BF71="#FIELD",CK71="#FIELD"),"Поле не найдено","Недостаточно данных")))),IF($AA$8="SIGMOID_INC",MAX(Настройки!$B$14,$AA$16+($AA$17-$AA$16)/(1+EXP(-$AA$12*(IF(ISNUMBER(BF71),BF71,0)-$AA$11)))),IF($AA$8="SIGMOID_DEC",MAX(Настройки!$B$14,$AA$16+($AA$17-$AA$16)/(1+EXP($AA$12*(IF(ISNUMBER(BF71),BF71,0)-$AA$11)))),IF($AA$8="TOP_PERCENT",IF((COUNTIF(INDEX(Данные!$A$7:$CV$106,0,MATCH($AA$9,Данные!$A$6:$CV$6,0)),"&gt;"&amp;IF(ISNUMBER(BF71),BF71,0))+COUNTIFS(INDEX(Данные!$A$7:$CV$106,0,MATCH($AA$9,Данные!$A$6:$CV$6,0)),IF(ISNUMBER(BF71),BF71,0),Данные!$A$7:$A$106,"&lt;"&amp;$A71)+1)/COUNT(INDEX(Данные!$A$7:$CV$106,0,MATCH($AA$9,Данные!$A$6:$CV$6,0)))&lt;=$AA$11,$AA$14,$AA$15),IF($AA$8="MANUAL_MU",MAX(Настройки!$B$14,MIN(1,IF(ISNUMBER(BF71),BF71,0))),IF($AA$8="COUNT_FLAG_RULE",IF(IF(ISNUMBER(BF71),BF71,0)&lt;=$AA$11,$AA$14,IF(IF(ISNUMBER(BF71),BF71,0)&gt;=$AA$12,$AA$15,IF(OR(LOWER(LEFT(CK71&amp;"",2))="да",CK71=1),$AA$13,$AA$15))),IF(OR(AND($AA$8="YES_NO",OR(LOWER(LEFT(BF71&amp;"",2))="да",BF71=1)),AND($AA$8="THRESHOLD_GE",IF(ISNUMBER(BF71),BF71,0)&gt;=$AA$11),AND($AA$8="THRESHOLD_GT",IF(ISNUMBER(BF71),BF71,0)&gt;$AA$11),AND($AA$8="THRESHOLD_LE",IF(ISNUMBER(BF71),BF71,0)&lt;=$AA$11),AND($AA$8="THRESHOLD_LT",IF(ISNUMBER(BF71),BF71,0)&lt;$AA$11),AND($AA$8="CHANGE_PCT_GE",IF(IF(ISNUMBER(CK71),CK71,0)=0,IF(ISNUMBER(BF71),BF71,0)&gt;0,(IF(ISNUMBER(BF71),BF71,0)-IF(ISNUMBER(CK71),CK71,0))/ABS(IF(ISNUMBER(CK71),CK71,0))&gt;=$AA$11)),AND($AA$8="CHANGE_ABS_GE",ABS(IF(ISNUMBER(BF71),BF71,0)-IF(ISNUMBER(CK71),CK71,0))&gt;=$AA$11),AND($AA$8="COUNT_LT",IF(ISNUMBER(BF71),BF71,0)&lt;$AA$11),AND($AA$8="COUNT_LE",IF(ISNUMBER(BF71),BF71,0)&lt;=$AA$11),AND($AA$8="AND_YES",OR(LOWER(LEFT(BF71&amp;"",2))="да",BF71=1),OR(LOWER(LEFT(CK71&amp;"",2))="да",CK71=1)),AND($AA$8="OR_YES",OR(OR(LOWER(LEFT(BF71&amp;"",2))="да",BF71=1),OR(LOWER(LEFT(CK71&amp;"",2))="да",CK71=1)))),$AA$14,$AA$15))))))))))</f>
        <v/>
      </c>
      <c r="AB71" s="70" t="str">
        <f>IF($A71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71="#FIELD",BG71="",AND(OR($AB$8="CHANGE_PCT_GE",$AB$8="CHANGE_ABS_GE",$AB$8="COUNT_FLAG_RULE",$AB$8="AND_YES",$AB$8="OR_YES"),OR(CL71="#FIELD",CL71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71)))),IF($AB$18="LOW_MU",MAX(Настройки!$B$14,$AB$16),IF($AB$18="NEUTRAL",Настройки!$B$15,IF($AB$18="IGNORE","IGNORE",IF(OR(BG71="#FIELD",CL71="#FIELD"),"Поле не найдено","Недостаточно данных")))),IF($AB$8="SIGMOID_INC",MAX(Настройки!$B$14,$AB$16+($AB$17-$AB$16)/(1+EXP(-$AB$12*(IF(ISNUMBER(BG71),BG71,0)-$AB$11)))),IF($AB$8="SIGMOID_DEC",MAX(Настройки!$B$14,$AB$16+($AB$17-$AB$16)/(1+EXP($AB$12*(IF(ISNUMBER(BG71),BG71,0)-$AB$11)))),IF($AB$8="TOP_PERCENT",IF((COUNTIF(INDEX(Данные!$A$7:$CV$106,0,MATCH($AB$9,Данные!$A$6:$CV$6,0)),"&gt;"&amp;IF(ISNUMBER(BG71),BG71,0))+COUNTIFS(INDEX(Данные!$A$7:$CV$106,0,MATCH($AB$9,Данные!$A$6:$CV$6,0)),IF(ISNUMBER(BG71),BG71,0),Данные!$A$7:$A$106,"&lt;"&amp;$A71)+1)/COUNT(INDEX(Данные!$A$7:$CV$106,0,MATCH($AB$9,Данные!$A$6:$CV$6,0)))&lt;=$AB$11,$AB$14,$AB$15),IF($AB$8="MANUAL_MU",MAX(Настройки!$B$14,MIN(1,IF(ISNUMBER(BG71),BG71,0))),IF($AB$8="COUNT_FLAG_RULE",IF(IF(ISNUMBER(BG71),BG71,0)&lt;=$AB$11,$AB$14,IF(IF(ISNUMBER(BG71),BG71,0)&gt;=$AB$12,$AB$15,IF(OR(LOWER(LEFT(CL71&amp;"",2))="да",CL71=1),$AB$13,$AB$15))),IF(OR(AND($AB$8="YES_NO",OR(LOWER(LEFT(BG71&amp;"",2))="да",BG71=1)),AND($AB$8="THRESHOLD_GE",IF(ISNUMBER(BG71),BG71,0)&gt;=$AB$11),AND($AB$8="THRESHOLD_GT",IF(ISNUMBER(BG71),BG71,0)&gt;$AB$11),AND($AB$8="THRESHOLD_LE",IF(ISNUMBER(BG71),BG71,0)&lt;=$AB$11),AND($AB$8="THRESHOLD_LT",IF(ISNUMBER(BG71),BG71,0)&lt;$AB$11),AND($AB$8="CHANGE_PCT_GE",IF(IF(ISNUMBER(CL71),CL71,0)=0,IF(ISNUMBER(BG71),BG71,0)&gt;0,(IF(ISNUMBER(BG71),BG71,0)-IF(ISNUMBER(CL71),CL71,0))/ABS(IF(ISNUMBER(CL71),CL71,0))&gt;=$AB$11)),AND($AB$8="CHANGE_ABS_GE",ABS(IF(ISNUMBER(BG71),BG71,0)-IF(ISNUMBER(CL71),CL71,0))&gt;=$AB$11),AND($AB$8="COUNT_LT",IF(ISNUMBER(BG71),BG71,0)&lt;$AB$11),AND($AB$8="COUNT_LE",IF(ISNUMBER(BG71),BG71,0)&lt;=$AB$11),AND($AB$8="AND_YES",OR(LOWER(LEFT(BG71&amp;"",2))="да",BG71=1),OR(LOWER(LEFT(CL71&amp;"",2))="да",CL71=1)),AND($AB$8="OR_YES",OR(OR(LOWER(LEFT(BG71&amp;"",2))="да",BG71=1),OR(LOWER(LEFT(CL71&amp;"",2))="да",CL71=1)))),$AB$14,$AB$15))))))))))</f>
        <v/>
      </c>
      <c r="AC71" s="70" t="str">
        <f>IF($A71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71="#FIELD",BH71="",AND(OR($AC$8="CHANGE_PCT_GE",$AC$8="CHANGE_ABS_GE",$AC$8="COUNT_FLAG_RULE",$AC$8="AND_YES",$AC$8="OR_YES"),OR(CM71="#FIELD",CM71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71)))),IF($AC$18="LOW_MU",MAX(Настройки!$B$14,$AC$16),IF($AC$18="NEUTRAL",Настройки!$B$15,IF($AC$18="IGNORE","IGNORE",IF(OR(BH71="#FIELD",CM71="#FIELD"),"Поле не найдено","Недостаточно данных")))),IF($AC$8="SIGMOID_INC",MAX(Настройки!$B$14,$AC$16+($AC$17-$AC$16)/(1+EXP(-$AC$12*(IF(ISNUMBER(BH71),BH71,0)-$AC$11)))),IF($AC$8="SIGMOID_DEC",MAX(Настройки!$B$14,$AC$16+($AC$17-$AC$16)/(1+EXP($AC$12*(IF(ISNUMBER(BH71),BH71,0)-$AC$11)))),IF($AC$8="TOP_PERCENT",IF((COUNTIF(INDEX(Данные!$A$7:$CV$106,0,MATCH($AC$9,Данные!$A$6:$CV$6,0)),"&gt;"&amp;IF(ISNUMBER(BH71),BH71,0))+COUNTIFS(INDEX(Данные!$A$7:$CV$106,0,MATCH($AC$9,Данные!$A$6:$CV$6,0)),IF(ISNUMBER(BH71),BH71,0),Данные!$A$7:$A$106,"&lt;"&amp;$A71)+1)/COUNT(INDEX(Данные!$A$7:$CV$106,0,MATCH($AC$9,Данные!$A$6:$CV$6,0)))&lt;=$AC$11,$AC$14,$AC$15),IF($AC$8="MANUAL_MU",MAX(Настройки!$B$14,MIN(1,IF(ISNUMBER(BH71),BH71,0))),IF($AC$8="COUNT_FLAG_RULE",IF(IF(ISNUMBER(BH71),BH71,0)&lt;=$AC$11,$AC$14,IF(IF(ISNUMBER(BH71),BH71,0)&gt;=$AC$12,$AC$15,IF(OR(LOWER(LEFT(CM71&amp;"",2))="да",CM71=1),$AC$13,$AC$15))),IF(OR(AND($AC$8="YES_NO",OR(LOWER(LEFT(BH71&amp;"",2))="да",BH71=1)),AND($AC$8="THRESHOLD_GE",IF(ISNUMBER(BH71),BH71,0)&gt;=$AC$11),AND($AC$8="THRESHOLD_GT",IF(ISNUMBER(BH71),BH71,0)&gt;$AC$11),AND($AC$8="THRESHOLD_LE",IF(ISNUMBER(BH71),BH71,0)&lt;=$AC$11),AND($AC$8="THRESHOLD_LT",IF(ISNUMBER(BH71),BH71,0)&lt;$AC$11),AND($AC$8="CHANGE_PCT_GE",IF(IF(ISNUMBER(CM71),CM71,0)=0,IF(ISNUMBER(BH71),BH71,0)&gt;0,(IF(ISNUMBER(BH71),BH71,0)-IF(ISNUMBER(CM71),CM71,0))/ABS(IF(ISNUMBER(CM71),CM71,0))&gt;=$AC$11)),AND($AC$8="CHANGE_ABS_GE",ABS(IF(ISNUMBER(BH71),BH71,0)-IF(ISNUMBER(CM71),CM71,0))&gt;=$AC$11),AND($AC$8="COUNT_LT",IF(ISNUMBER(BH71),BH71,0)&lt;$AC$11),AND($AC$8="COUNT_LE",IF(ISNUMBER(BH71),BH71,0)&lt;=$AC$11),AND($AC$8="AND_YES",OR(LOWER(LEFT(BH71&amp;"",2))="да",BH71=1),OR(LOWER(LEFT(CM71&amp;"",2))="да",CM71=1)),AND($AC$8="OR_YES",OR(OR(LOWER(LEFT(BH71&amp;"",2))="да",BH71=1),OR(LOWER(LEFT(CM71&amp;"",2))="да",CM71=1)))),$AC$14,$AC$15))))))))))</f>
        <v/>
      </c>
      <c r="AD71" s="70" t="str">
        <f>IF($A71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71="#FIELD",BI71="",AND(OR($AD$8="CHANGE_PCT_GE",$AD$8="CHANGE_ABS_GE",$AD$8="COUNT_FLAG_RULE",$AD$8="AND_YES",$AD$8="OR_YES"),OR(CN71="#FIELD",CN71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71)))),IF($AD$18="LOW_MU",MAX(Настройки!$B$14,$AD$16),IF($AD$18="NEUTRAL",Настройки!$B$15,IF($AD$18="IGNORE","IGNORE",IF(OR(BI71="#FIELD",CN71="#FIELD"),"Поле не найдено","Недостаточно данных")))),IF($AD$8="SIGMOID_INC",MAX(Настройки!$B$14,$AD$16+($AD$17-$AD$16)/(1+EXP(-$AD$12*(IF(ISNUMBER(BI71),BI71,0)-$AD$11)))),IF($AD$8="SIGMOID_DEC",MAX(Настройки!$B$14,$AD$16+($AD$17-$AD$16)/(1+EXP($AD$12*(IF(ISNUMBER(BI71),BI71,0)-$AD$11)))),IF($AD$8="TOP_PERCENT",IF((COUNTIF(INDEX(Данные!$A$7:$CV$106,0,MATCH($AD$9,Данные!$A$6:$CV$6,0)),"&gt;"&amp;IF(ISNUMBER(BI71),BI71,0))+COUNTIFS(INDEX(Данные!$A$7:$CV$106,0,MATCH($AD$9,Данные!$A$6:$CV$6,0)),IF(ISNUMBER(BI71),BI71,0),Данные!$A$7:$A$106,"&lt;"&amp;$A71)+1)/COUNT(INDEX(Данные!$A$7:$CV$106,0,MATCH($AD$9,Данные!$A$6:$CV$6,0)))&lt;=$AD$11,$AD$14,$AD$15),IF($AD$8="MANUAL_MU",MAX(Настройки!$B$14,MIN(1,IF(ISNUMBER(BI71),BI71,0))),IF($AD$8="COUNT_FLAG_RULE",IF(IF(ISNUMBER(BI71),BI71,0)&lt;=$AD$11,$AD$14,IF(IF(ISNUMBER(BI71),BI71,0)&gt;=$AD$12,$AD$15,IF(OR(LOWER(LEFT(CN71&amp;"",2))="да",CN71=1),$AD$13,$AD$15))),IF(OR(AND($AD$8="YES_NO",OR(LOWER(LEFT(BI71&amp;"",2))="да",BI71=1)),AND($AD$8="THRESHOLD_GE",IF(ISNUMBER(BI71),BI71,0)&gt;=$AD$11),AND($AD$8="THRESHOLD_GT",IF(ISNUMBER(BI71),BI71,0)&gt;$AD$11),AND($AD$8="THRESHOLD_LE",IF(ISNUMBER(BI71),BI71,0)&lt;=$AD$11),AND($AD$8="THRESHOLD_LT",IF(ISNUMBER(BI71),BI71,0)&lt;$AD$11),AND($AD$8="CHANGE_PCT_GE",IF(IF(ISNUMBER(CN71),CN71,0)=0,IF(ISNUMBER(BI71),BI71,0)&gt;0,(IF(ISNUMBER(BI71),BI71,0)-IF(ISNUMBER(CN71),CN71,0))/ABS(IF(ISNUMBER(CN71),CN71,0))&gt;=$AD$11)),AND($AD$8="CHANGE_ABS_GE",ABS(IF(ISNUMBER(BI71),BI71,0)-IF(ISNUMBER(CN71),CN71,0))&gt;=$AD$11),AND($AD$8="COUNT_LT",IF(ISNUMBER(BI71),BI71,0)&lt;$AD$11),AND($AD$8="COUNT_LE",IF(ISNUMBER(BI71),BI71,0)&lt;=$AD$11),AND($AD$8="AND_YES",OR(LOWER(LEFT(BI71&amp;"",2))="да",BI71=1),OR(LOWER(LEFT(CN71&amp;"",2))="да",CN71=1)),AND($AD$8="OR_YES",OR(OR(LOWER(LEFT(BI71&amp;"",2))="да",BI71=1),OR(LOWER(LEFT(CN71&amp;"",2))="да",CN71=1)))),$AD$14,$AD$15))))))))))</f>
        <v/>
      </c>
      <c r="AE71" s="71" t="str">
        <f>IF($A71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71="#FIELD",BJ71="",AND(OR($AE$8="CHANGE_PCT_GE",$AE$8="CHANGE_ABS_GE",$AE$8="COUNT_FLAG_RULE",$AE$8="AND_YES",$AE$8="OR_YES"),OR(CO71="#FIELD",CO71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71)))),IF($AE$18="LOW_MU",MAX(Настройки!$B$14,$AE$16),IF($AE$18="NEUTRAL",Настройки!$B$15,IF($AE$18="IGNORE","IGNORE",IF(OR(BJ71="#FIELD",CO71="#FIELD"),"Поле не найдено","Недостаточно данных")))),IF($AE$8="SIGMOID_INC",MAX(Настройки!$B$14,$AE$16+($AE$17-$AE$16)/(1+EXP(-$AE$12*(IF(ISNUMBER(BJ71),BJ71,0)-$AE$11)))),IF($AE$8="SIGMOID_DEC",MAX(Настройки!$B$14,$AE$16+($AE$17-$AE$16)/(1+EXP($AE$12*(IF(ISNUMBER(BJ71),BJ71,0)-$AE$11)))),IF($AE$8="TOP_PERCENT",IF((COUNTIF(INDEX(Данные!$A$7:$CV$106,0,MATCH($AE$9,Данные!$A$6:$CV$6,0)),"&gt;"&amp;IF(ISNUMBER(BJ71),BJ71,0))+COUNTIFS(INDEX(Данные!$A$7:$CV$106,0,MATCH($AE$9,Данные!$A$6:$CV$6,0)),IF(ISNUMBER(BJ71),BJ71,0),Данные!$A$7:$A$106,"&lt;"&amp;$A71)+1)/COUNT(INDEX(Данные!$A$7:$CV$106,0,MATCH($AE$9,Данные!$A$6:$CV$6,0)))&lt;=$AE$11,$AE$14,$AE$15),IF($AE$8="MANUAL_MU",MAX(Настройки!$B$14,MIN(1,IF(ISNUMBER(BJ71),BJ71,0))),IF($AE$8="COUNT_FLAG_RULE",IF(IF(ISNUMBER(BJ71),BJ71,0)&lt;=$AE$11,$AE$14,IF(IF(ISNUMBER(BJ71),BJ71,0)&gt;=$AE$12,$AE$15,IF(OR(LOWER(LEFT(CO71&amp;"",2))="да",CO71=1),$AE$13,$AE$15))),IF(OR(AND($AE$8="YES_NO",OR(LOWER(LEFT(BJ71&amp;"",2))="да",BJ71=1)),AND($AE$8="THRESHOLD_GE",IF(ISNUMBER(BJ71),BJ71,0)&gt;=$AE$11),AND($AE$8="THRESHOLD_GT",IF(ISNUMBER(BJ71),BJ71,0)&gt;$AE$11),AND($AE$8="THRESHOLD_LE",IF(ISNUMBER(BJ71),BJ71,0)&lt;=$AE$11),AND($AE$8="THRESHOLD_LT",IF(ISNUMBER(BJ71),BJ71,0)&lt;$AE$11),AND($AE$8="CHANGE_PCT_GE",IF(IF(ISNUMBER(CO71),CO71,0)=0,IF(ISNUMBER(BJ71),BJ71,0)&gt;0,(IF(ISNUMBER(BJ71),BJ71,0)-IF(ISNUMBER(CO71),CO71,0))/ABS(IF(ISNUMBER(CO71),CO71,0))&gt;=$AE$11)),AND($AE$8="CHANGE_ABS_GE",ABS(IF(ISNUMBER(BJ71),BJ71,0)-IF(ISNUMBER(CO71),CO71,0))&gt;=$AE$11),AND($AE$8="COUNT_LT",IF(ISNUMBER(BJ71),BJ71,0)&lt;$AE$11),AND($AE$8="COUNT_LE",IF(ISNUMBER(BJ71),BJ71,0)&lt;=$AE$11),AND($AE$8="AND_YES",OR(LOWER(LEFT(BJ71&amp;"",2))="да",BJ71=1),OR(LOWER(LEFT(CO71&amp;"",2))="да",CO71=1)),AND($AE$8="OR_YES",OR(OR(LOWER(LEFT(BJ71&amp;"",2))="да",BJ71=1),OR(LOWER(LEFT(CO71&amp;"",2))="да",CO71=1)))),$AE$14,$AE$15))))))))))</f>
        <v/>
      </c>
      <c r="AF71" s="75"/>
      <c r="AG71" s="76" t="str">
        <f>IF($A71="","",IF($B$4&lt;&gt;"Да","",IF($B$9="","",IF(COUNTIF(Данные!$A$6:$CV$6,$B$9)=0,"#FIELD",INDEX(Данные!$A$7:$CV$106,ROW()-19,MATCH($B$9,Данные!$A$6:$CV$6,0))))))</f>
        <v/>
      </c>
      <c r="AH71" s="76" t="str">
        <f>IF($A71="","",IF($C$4&lt;&gt;"Да","",IF($C$9="","",IF(COUNTIF(Данные!$A$6:$CV$6,$C$9)=0,"#FIELD",INDEX(Данные!$A$7:$CV$106,ROW()-19,MATCH($C$9,Данные!$A$6:$CV$6,0))))))</f>
        <v/>
      </c>
      <c r="AI71" s="76" t="str">
        <f>IF($A71="","",IF($D$4&lt;&gt;"Да","",IF($D$9="","",IF(COUNTIF(Данные!$A$6:$CV$6,$D$9)=0,"#FIELD",INDEX(Данные!$A$7:$CV$106,ROW()-19,MATCH($D$9,Данные!$A$6:$CV$6,0))))))</f>
        <v/>
      </c>
      <c r="AJ71" s="76" t="str">
        <f>IF($A71="","",IF($E$4&lt;&gt;"Да","",IF($E$9="","",IF(COUNTIF(Данные!$A$6:$CV$6,$E$9)=0,"#FIELD",INDEX(Данные!$A$7:$CV$106,ROW()-19,MATCH($E$9,Данные!$A$6:$CV$6,0))))))</f>
        <v/>
      </c>
      <c r="AK71" s="76" t="str">
        <f>IF($A71="","",IF($F$4&lt;&gt;"Да","",IF($F$9="","",IF(COUNTIF(Данные!$A$6:$CV$6,$F$9)=0,"#FIELD",INDEX(Данные!$A$7:$CV$106,ROW()-19,MATCH($F$9,Данные!$A$6:$CV$6,0))))))</f>
        <v/>
      </c>
      <c r="AL71" s="76" t="str">
        <f>IF($A71="","",IF($G$4&lt;&gt;"Да","",IF($G$9="","",IF(COUNTIF(Данные!$A$6:$CV$6,$G$9)=0,"#FIELD",INDEX(Данные!$A$7:$CV$106,ROW()-19,MATCH($G$9,Данные!$A$6:$CV$6,0))))))</f>
        <v/>
      </c>
      <c r="AM71" s="76" t="str">
        <f>IF($A71="","",IF($H$4&lt;&gt;"Да","",IF($H$9="","",IF(COUNTIF(Данные!$A$6:$CV$6,$H$9)=0,"#FIELD",INDEX(Данные!$A$7:$CV$106,ROW()-19,MATCH($H$9,Данные!$A$6:$CV$6,0))))))</f>
        <v/>
      </c>
      <c r="AN71" s="76" t="str">
        <f>IF($A71="","",IF($I$4&lt;&gt;"Да","",IF($I$9="","",IF(COUNTIF(Данные!$A$6:$CV$6,$I$9)=0,"#FIELD",INDEX(Данные!$A$7:$CV$106,ROW()-19,MATCH($I$9,Данные!$A$6:$CV$6,0))))))</f>
        <v/>
      </c>
      <c r="AO71" s="76" t="str">
        <f>IF($A71="","",IF($J$4&lt;&gt;"Да","",IF($J$9="","",IF(COUNTIF(Данные!$A$6:$CV$6,$J$9)=0,"#FIELD",INDEX(Данные!$A$7:$CV$106,ROW()-19,MATCH($J$9,Данные!$A$6:$CV$6,0))))))</f>
        <v/>
      </c>
      <c r="AP71" s="76" t="str">
        <f>IF($A71="","",IF($K$4&lt;&gt;"Да","",IF($K$9="","",IF(COUNTIF(Данные!$A$6:$CV$6,$K$9)=0,"#FIELD",INDEX(Данные!$A$7:$CV$106,ROW()-19,MATCH($K$9,Данные!$A$6:$CV$6,0))))))</f>
        <v/>
      </c>
      <c r="AQ71" s="76" t="str">
        <f>IF($A71="","",IF($L$4&lt;&gt;"Да","",IF($L$9="","",IF(COUNTIF(Данные!$A$6:$CV$6,$L$9)=0,"#FIELD",INDEX(Данные!$A$7:$CV$106,ROW()-19,MATCH($L$9,Данные!$A$6:$CV$6,0))))))</f>
        <v/>
      </c>
      <c r="AR71" s="76" t="str">
        <f>IF($A71="","",IF($M$4&lt;&gt;"Да","",IF($M$9="","",IF(COUNTIF(Данные!$A$6:$CV$6,$M$9)=0,"#FIELD",INDEX(Данные!$A$7:$CV$106,ROW()-19,MATCH($M$9,Данные!$A$6:$CV$6,0))))))</f>
        <v/>
      </c>
      <c r="AS71" s="76" t="str">
        <f>IF($A71="","",IF($N$4&lt;&gt;"Да","",IF($N$9="","",IF(COUNTIF(Данные!$A$6:$CV$6,$N$9)=0,"#FIELD",INDEX(Данные!$A$7:$CV$106,ROW()-19,MATCH($N$9,Данные!$A$6:$CV$6,0))))))</f>
        <v/>
      </c>
      <c r="AT71" s="76" t="str">
        <f>IF($A71="","",IF($O$4&lt;&gt;"Да","",IF($O$9="","",IF(COUNTIF(Данные!$A$6:$CV$6,$O$9)=0,"#FIELD",INDEX(Данные!$A$7:$CV$106,ROW()-19,MATCH($O$9,Данные!$A$6:$CV$6,0))))))</f>
        <v/>
      </c>
      <c r="AU71" s="76" t="str">
        <f>IF($A71="","",IF($P$4&lt;&gt;"Да","",IF($P$9="","",IF(COUNTIF(Данные!$A$6:$CV$6,$P$9)=0,"#FIELD",INDEX(Данные!$A$7:$CV$106,ROW()-19,MATCH($P$9,Данные!$A$6:$CV$6,0))))))</f>
        <v/>
      </c>
      <c r="AV71" s="76" t="str">
        <f>IF($A71="","",IF($Q$4&lt;&gt;"Да","",IF($Q$9="","",IF(COUNTIF(Данные!$A$6:$CV$6,$Q$9)=0,"#FIELD",INDEX(Данные!$A$7:$CV$106,ROW()-19,MATCH($Q$9,Данные!$A$6:$CV$6,0))))))</f>
        <v/>
      </c>
      <c r="AW71" s="76" t="str">
        <f>IF($A71="","",IF($R$4&lt;&gt;"Да","",IF($R$9="","",IF(COUNTIF(Данные!$A$6:$CV$6,$R$9)=0,"#FIELD",INDEX(Данные!$A$7:$CV$106,ROW()-19,MATCH($R$9,Данные!$A$6:$CV$6,0))))))</f>
        <v/>
      </c>
      <c r="AX71" s="76" t="str">
        <f>IF($A71="","",IF($S$4&lt;&gt;"Да","",IF($S$9="","",IF(COUNTIF(Данные!$A$6:$CV$6,$S$9)=0,"#FIELD",INDEX(Данные!$A$7:$CV$106,ROW()-19,MATCH($S$9,Данные!$A$6:$CV$6,0))))))</f>
        <v/>
      </c>
      <c r="AY71" s="76" t="str">
        <f>IF($A71="","",IF($T$4&lt;&gt;"Да","",IF($T$9="","",IF(COUNTIF(Данные!$A$6:$CV$6,$T$9)=0,"#FIELD",INDEX(Данные!$A$7:$CV$106,ROW()-19,MATCH($T$9,Данные!$A$6:$CV$6,0))))))</f>
        <v/>
      </c>
      <c r="AZ71" s="76" t="str">
        <f>IF($A71="","",IF($U$4&lt;&gt;"Да","",IF($U$9="","",IF(COUNTIF(Данные!$A$6:$CV$6,$U$9)=0,"#FIELD",INDEX(Данные!$A$7:$CV$106,ROW()-19,MATCH($U$9,Данные!$A$6:$CV$6,0))))))</f>
        <v/>
      </c>
      <c r="BA71" s="76" t="str">
        <f>IF($A71="","",IF($V$4&lt;&gt;"Да","",IF($V$9="","",IF(COUNTIF(Данные!$A$6:$CV$6,$V$9)=0,"#FIELD",INDEX(Данные!$A$7:$CV$106,ROW()-19,MATCH($V$9,Данные!$A$6:$CV$6,0))))))</f>
        <v/>
      </c>
      <c r="BB71" s="76" t="str">
        <f>IF($A71="","",IF($W$4&lt;&gt;"Да","",IF($W$9="","",IF(COUNTIF(Данные!$A$6:$CV$6,$W$9)=0,"#FIELD",INDEX(Данные!$A$7:$CV$106,ROW()-19,MATCH($W$9,Данные!$A$6:$CV$6,0))))))</f>
        <v/>
      </c>
      <c r="BC71" s="76" t="str">
        <f>IF($A71="","",IF($X$4&lt;&gt;"Да","",IF($X$9="","",IF(COUNTIF(Данные!$A$6:$CV$6,$X$9)=0,"#FIELD",INDEX(Данные!$A$7:$CV$106,ROW()-19,MATCH($X$9,Данные!$A$6:$CV$6,0))))))</f>
        <v/>
      </c>
      <c r="BD71" s="76" t="str">
        <f>IF($A71="","",IF($Y$4&lt;&gt;"Да","",IF($Y$9="","",IF(COUNTIF(Данные!$A$6:$CV$6,$Y$9)=0,"#FIELD",INDEX(Данные!$A$7:$CV$106,ROW()-19,MATCH($Y$9,Данные!$A$6:$CV$6,0))))))</f>
        <v/>
      </c>
      <c r="BE71" s="76" t="str">
        <f>IF($A71="","",IF($Z$4&lt;&gt;"Да","",IF($Z$9="","",IF(COUNTIF(Данные!$A$6:$CV$6,$Z$9)=0,"#FIELD",INDEX(Данные!$A$7:$CV$106,ROW()-19,MATCH($Z$9,Данные!$A$6:$CV$6,0))))))</f>
        <v/>
      </c>
      <c r="BF71" s="76" t="str">
        <f>IF($A71="","",IF($AA$4&lt;&gt;"Да","",IF($AA$9="","",IF(COUNTIF(Данные!$A$6:$CV$6,$AA$9)=0,"#FIELD",INDEX(Данные!$A$7:$CV$106,ROW()-19,MATCH($AA$9,Данные!$A$6:$CV$6,0))))))</f>
        <v/>
      </c>
      <c r="BG71" s="76" t="str">
        <f>IF($A71="","",IF($AB$4&lt;&gt;"Да","",IF($AB$9="","",IF(COUNTIF(Данные!$A$6:$CV$6,$AB$9)=0,"#FIELD",INDEX(Данные!$A$7:$CV$106,ROW()-19,MATCH($AB$9,Данные!$A$6:$CV$6,0))))))</f>
        <v/>
      </c>
      <c r="BH71" s="76" t="str">
        <f>IF($A71="","",IF($AC$4&lt;&gt;"Да","",IF($AC$9="","",IF(COUNTIF(Данные!$A$6:$CV$6,$AC$9)=0,"#FIELD",INDEX(Данные!$A$7:$CV$106,ROW()-19,MATCH($AC$9,Данные!$A$6:$CV$6,0))))))</f>
        <v/>
      </c>
      <c r="BI71" s="76" t="str">
        <f>IF($A71="","",IF($AD$4&lt;&gt;"Да","",IF($AD$9="","",IF(COUNTIF(Данные!$A$6:$CV$6,$AD$9)=0,"#FIELD",INDEX(Данные!$A$7:$CV$106,ROW()-19,MATCH($AD$9,Данные!$A$6:$CV$6,0))))))</f>
        <v/>
      </c>
      <c r="BJ71" s="76" t="str">
        <f>IF($A71="","",IF($AE$4&lt;&gt;"Да","",IF($AE$9="","",IF(COUNTIF(Данные!$A$6:$CV$6,$AE$9)=0,"#FIELD",INDEX(Данные!$A$7:$CV$106,ROW()-19,MATCH($AE$9,Данные!$A$6:$CV$6,0))))))</f>
        <v/>
      </c>
      <c r="BK71" s="76"/>
      <c r="BL71" s="76" t="str">
        <f>IF($A71="","",IF($B$4&lt;&gt;"Да","",IF($B$10="","",IF(COUNTIF(Данные!$A$6:$CV$6,$B$10)=0,"#FIELD",INDEX(Данные!$A$7:$CV$106,ROW()-19,MATCH($B$10,Данные!$A$6:$CV$6,0))))))</f>
        <v/>
      </c>
      <c r="BM71" s="76" t="str">
        <f>IF($A71="","",IF($C$4&lt;&gt;"Да","",IF($C$10="","",IF(COUNTIF(Данные!$A$6:$CV$6,$C$10)=0,"#FIELD",INDEX(Данные!$A$7:$CV$106,ROW()-19,MATCH($C$10,Данные!$A$6:$CV$6,0))))))</f>
        <v/>
      </c>
      <c r="BN71" s="76" t="str">
        <f>IF($A71="","",IF($D$4&lt;&gt;"Да","",IF($D$10="","",IF(COUNTIF(Данные!$A$6:$CV$6,$D$10)=0,"#FIELD",INDEX(Данные!$A$7:$CV$106,ROW()-19,MATCH($D$10,Данные!$A$6:$CV$6,0))))))</f>
        <v/>
      </c>
      <c r="BO71" s="76" t="str">
        <f>IF($A71="","",IF($E$4&lt;&gt;"Да","",IF($E$10="","",IF(COUNTIF(Данные!$A$6:$CV$6,$E$10)=0,"#FIELD",INDEX(Данные!$A$7:$CV$106,ROW()-19,MATCH($E$10,Данные!$A$6:$CV$6,0))))))</f>
        <v/>
      </c>
      <c r="BP71" s="76" t="str">
        <f>IF($A71="","",IF($F$4&lt;&gt;"Да","",IF($F$10="","",IF(COUNTIF(Данные!$A$6:$CV$6,$F$10)=0,"#FIELD",INDEX(Данные!$A$7:$CV$106,ROW()-19,MATCH($F$10,Данные!$A$6:$CV$6,0))))))</f>
        <v/>
      </c>
      <c r="BQ71" s="76" t="str">
        <f>IF($A71="","",IF($G$4&lt;&gt;"Да","",IF($G$10="","",IF(COUNTIF(Данные!$A$6:$CV$6,$G$10)=0,"#FIELD",INDEX(Данные!$A$7:$CV$106,ROW()-19,MATCH($G$10,Данные!$A$6:$CV$6,0))))))</f>
        <v/>
      </c>
      <c r="BR71" s="76" t="str">
        <f>IF($A71="","",IF($H$4&lt;&gt;"Да","",IF($H$10="","",IF(COUNTIF(Данные!$A$6:$CV$6,$H$10)=0,"#FIELD",INDEX(Данные!$A$7:$CV$106,ROW()-19,MATCH($H$10,Данные!$A$6:$CV$6,0))))))</f>
        <v/>
      </c>
      <c r="BS71" s="76" t="str">
        <f>IF($A71="","",IF($I$4&lt;&gt;"Да","",IF($I$10="","",IF(COUNTIF(Данные!$A$6:$CV$6,$I$10)=0,"#FIELD",INDEX(Данные!$A$7:$CV$106,ROW()-19,MATCH($I$10,Данные!$A$6:$CV$6,0))))))</f>
        <v/>
      </c>
      <c r="BT71" s="76" t="str">
        <f>IF($A71="","",IF($J$4&lt;&gt;"Да","",IF($J$10="","",IF(COUNTIF(Данные!$A$6:$CV$6,$J$10)=0,"#FIELD",INDEX(Данные!$A$7:$CV$106,ROW()-19,MATCH($J$10,Данные!$A$6:$CV$6,0))))))</f>
        <v/>
      </c>
      <c r="BU71" s="76" t="str">
        <f>IF($A71="","",IF($K$4&lt;&gt;"Да","",IF($K$10="","",IF(COUNTIF(Данные!$A$6:$CV$6,$K$10)=0,"#FIELD",INDEX(Данные!$A$7:$CV$106,ROW()-19,MATCH($K$10,Данные!$A$6:$CV$6,0))))))</f>
        <v/>
      </c>
      <c r="BV71" s="76" t="str">
        <f>IF($A71="","",IF($L$4&lt;&gt;"Да","",IF($L$10="","",IF(COUNTIF(Данные!$A$6:$CV$6,$L$10)=0,"#FIELD",INDEX(Данные!$A$7:$CV$106,ROW()-19,MATCH($L$10,Данные!$A$6:$CV$6,0))))))</f>
        <v/>
      </c>
      <c r="BW71" s="76" t="str">
        <f>IF($A71="","",IF($M$4&lt;&gt;"Да","",IF($M$10="","",IF(COUNTIF(Данные!$A$6:$CV$6,$M$10)=0,"#FIELD",INDEX(Данные!$A$7:$CV$106,ROW()-19,MATCH($M$10,Данные!$A$6:$CV$6,0))))))</f>
        <v/>
      </c>
      <c r="BX71" s="76" t="str">
        <f>IF($A71="","",IF($N$4&lt;&gt;"Да","",IF($N$10="","",IF(COUNTIF(Данные!$A$6:$CV$6,$N$10)=0,"#FIELD",INDEX(Данные!$A$7:$CV$106,ROW()-19,MATCH($N$10,Данные!$A$6:$CV$6,0))))))</f>
        <v/>
      </c>
      <c r="BY71" s="76" t="str">
        <f>IF($A71="","",IF($O$4&lt;&gt;"Да","",IF($O$10="","",IF(COUNTIF(Данные!$A$6:$CV$6,$O$10)=0,"#FIELD",INDEX(Данные!$A$7:$CV$106,ROW()-19,MATCH($O$10,Данные!$A$6:$CV$6,0))))))</f>
        <v/>
      </c>
      <c r="BZ71" s="76" t="str">
        <f>IF($A71="","",IF($P$4&lt;&gt;"Да","",IF($P$10="","",IF(COUNTIF(Данные!$A$6:$CV$6,$P$10)=0,"#FIELD",INDEX(Данные!$A$7:$CV$106,ROW()-19,MATCH($P$10,Данные!$A$6:$CV$6,0))))))</f>
        <v/>
      </c>
      <c r="CA71" s="76" t="str">
        <f>IF($A71="","",IF($Q$4&lt;&gt;"Да","",IF($Q$10="","",IF(COUNTIF(Данные!$A$6:$CV$6,$Q$10)=0,"#FIELD",INDEX(Данные!$A$7:$CV$106,ROW()-19,MATCH($Q$10,Данные!$A$6:$CV$6,0))))))</f>
        <v/>
      </c>
      <c r="CB71" s="76" t="str">
        <f>IF($A71="","",IF($R$4&lt;&gt;"Да","",IF($R$10="","",IF(COUNTIF(Данные!$A$6:$CV$6,$R$10)=0,"#FIELD",INDEX(Данные!$A$7:$CV$106,ROW()-19,MATCH($R$10,Данные!$A$6:$CV$6,0))))))</f>
        <v/>
      </c>
      <c r="CC71" s="76" t="str">
        <f>IF($A71="","",IF($S$4&lt;&gt;"Да","",IF($S$10="","",IF(COUNTIF(Данные!$A$6:$CV$6,$S$10)=0,"#FIELD",INDEX(Данные!$A$7:$CV$106,ROW()-19,MATCH($S$10,Данные!$A$6:$CV$6,0))))))</f>
        <v/>
      </c>
      <c r="CD71" s="76" t="str">
        <f>IF($A71="","",IF($T$4&lt;&gt;"Да","",IF($T$10="","",IF(COUNTIF(Данные!$A$6:$CV$6,$T$10)=0,"#FIELD",INDEX(Данные!$A$7:$CV$106,ROW()-19,MATCH($T$10,Данные!$A$6:$CV$6,0))))))</f>
        <v/>
      </c>
      <c r="CE71" s="76" t="str">
        <f>IF($A71="","",IF($U$4&lt;&gt;"Да","",IF($U$10="","",IF(COUNTIF(Данные!$A$6:$CV$6,$U$10)=0,"#FIELD",INDEX(Данные!$A$7:$CV$106,ROW()-19,MATCH($U$10,Данные!$A$6:$CV$6,0))))))</f>
        <v/>
      </c>
      <c r="CF71" s="76" t="str">
        <f>IF($A71="","",IF($V$4&lt;&gt;"Да","",IF($V$10="","",IF(COUNTIF(Данные!$A$6:$CV$6,$V$10)=0,"#FIELD",INDEX(Данные!$A$7:$CV$106,ROW()-19,MATCH($V$10,Данные!$A$6:$CV$6,0))))))</f>
        <v/>
      </c>
      <c r="CG71" s="76" t="str">
        <f>IF($A71="","",IF($W$4&lt;&gt;"Да","",IF($W$10="","",IF(COUNTIF(Данные!$A$6:$CV$6,$W$10)=0,"#FIELD",INDEX(Данные!$A$7:$CV$106,ROW()-19,MATCH($W$10,Данные!$A$6:$CV$6,0))))))</f>
        <v/>
      </c>
      <c r="CH71" s="76" t="str">
        <f>IF($A71="","",IF($X$4&lt;&gt;"Да","",IF($X$10="","",IF(COUNTIF(Данные!$A$6:$CV$6,$X$10)=0,"#FIELD",INDEX(Данные!$A$7:$CV$106,ROW()-19,MATCH($X$10,Данные!$A$6:$CV$6,0))))))</f>
        <v/>
      </c>
      <c r="CI71" s="76" t="str">
        <f>IF($A71="","",IF($Y$4&lt;&gt;"Да","",IF($Y$10="","",IF(COUNTIF(Данные!$A$6:$CV$6,$Y$10)=0,"#FIELD",INDEX(Данные!$A$7:$CV$106,ROW()-19,MATCH($Y$10,Данные!$A$6:$CV$6,0))))))</f>
        <v/>
      </c>
      <c r="CJ71" s="76" t="str">
        <f>IF($A71="","",IF($Z$4&lt;&gt;"Да","",IF($Z$10="","",IF(COUNTIF(Данные!$A$6:$CV$6,$Z$10)=0,"#FIELD",INDEX(Данные!$A$7:$CV$106,ROW()-19,MATCH($Z$10,Данные!$A$6:$CV$6,0))))))</f>
        <v/>
      </c>
      <c r="CK71" s="76" t="str">
        <f>IF($A71="","",IF($AA$4&lt;&gt;"Да","",IF($AA$10="","",IF(COUNTIF(Данные!$A$6:$CV$6,$AA$10)=0,"#FIELD",INDEX(Данные!$A$7:$CV$106,ROW()-19,MATCH($AA$10,Данные!$A$6:$CV$6,0))))))</f>
        <v/>
      </c>
      <c r="CL71" s="76" t="str">
        <f>IF($A71="","",IF($AB$4&lt;&gt;"Да","",IF($AB$10="","",IF(COUNTIF(Данные!$A$6:$CV$6,$AB$10)=0,"#FIELD",INDEX(Данные!$A$7:$CV$106,ROW()-19,MATCH($AB$10,Данные!$A$6:$CV$6,0))))))</f>
        <v/>
      </c>
      <c r="CM71" s="76" t="str">
        <f>IF($A71="","",IF($AC$4&lt;&gt;"Да","",IF($AC$10="","",IF(COUNTIF(Данные!$A$6:$CV$6,$AC$10)=0,"#FIELD",INDEX(Данные!$A$7:$CV$106,ROW()-19,MATCH($AC$10,Данные!$A$6:$CV$6,0))))))</f>
        <v/>
      </c>
      <c r="CN71" s="76" t="str">
        <f>IF($A71="","",IF($AD$4&lt;&gt;"Да","",IF($AD$10="","",IF(COUNTIF(Данные!$A$6:$CV$6,$AD$10)=0,"#FIELD",INDEX(Данные!$A$7:$CV$106,ROW()-19,MATCH($AD$10,Данные!$A$6:$CV$6,0))))))</f>
        <v/>
      </c>
      <c r="CO71" s="77" t="str">
        <f>IF($A71="","",IF($AE$4&lt;&gt;"Да","",IF($AE$10="","",IF(COUNTIF(Данные!$A$6:$CV$6,$AE$10)=0,"#FIELD",INDEX(Данные!$A$7:$CV$106,ROW()-19,MATCH($AE$10,Данные!$A$6:$CV$6,0))))))</f>
        <v/>
      </c>
    </row>
    <row r="72" spans="1:93">
      <c r="A72" s="24" t="str">
        <f>IF(Данные!A59="","",Данные!A59)</f>
        <v/>
      </c>
      <c r="B72" s="19" t="str">
        <f>IF($A72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72="#FIELD",AG72="",AND(OR($B$8="CHANGE_PCT_GE",$B$8="CHANGE_ABS_GE",$B$8="COUNT_FLAG_RULE",$B$8="AND_YES",$B$8="OR_YES"),OR(BL72="#FIELD",BL72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72)))),IF($B$18="LOW_MU",MAX(Настройки!$B$14,$B$16),IF($B$18="NEUTRAL",Настройки!$B$15,IF($B$18="IGNORE","IGNORE",IF(OR(AG72="#FIELD",BL72="#FIELD"),"Поле не найдено","Недостаточно данных")))),IF($B$8="SIGMOID_INC",MAX(Настройки!$B$14,$B$16+($B$17-$B$16)/(1+EXP(-$B$12*(IF(ISNUMBER(AG72),AG72,0)-$B$11)))),IF($B$8="SIGMOID_DEC",MAX(Настройки!$B$14,$B$16+($B$17-$B$16)/(1+EXP($B$12*(IF(ISNUMBER(AG72),AG72,0)-$B$11)))),IF($B$8="TOP_PERCENT",IF((COUNTIF(INDEX(Данные!$A$7:$CV$106,0,MATCH($B$9,Данные!$A$6:$CV$6,0)),"&gt;"&amp;IF(ISNUMBER(AG72),AG72,0))+COUNTIFS(INDEX(Данные!$A$7:$CV$106,0,MATCH($B$9,Данные!$A$6:$CV$6,0)),IF(ISNUMBER(AG72),AG72,0),Данные!$A$7:$A$106,"&lt;"&amp;$A72)+1)/COUNT(INDEX(Данные!$A$7:$CV$106,0,MATCH($B$9,Данные!$A$6:$CV$6,0)))&lt;=$B$11,$B$14,$B$15),IF($B$8="MANUAL_MU",MAX(Настройки!$B$14,MIN(1,IF(ISNUMBER(AG72),AG72,0))),IF($B$8="COUNT_FLAG_RULE",IF(IF(ISNUMBER(AG72),AG72,0)&lt;=$B$11,$B$14,IF(IF(ISNUMBER(AG72),AG72,0)&gt;=$B$12,$B$15,IF(OR(LOWER(LEFT(BL72&amp;"",2))="да",BL72=1),$B$13,$B$15))),IF(OR(AND($B$8="YES_NO",OR(LOWER(LEFT(AG72&amp;"",2))="да",AG72=1)),AND($B$8="THRESHOLD_GE",IF(ISNUMBER(AG72),AG72,0)&gt;=$B$11),AND($B$8="THRESHOLD_GT",IF(ISNUMBER(AG72),AG72,0)&gt;$B$11),AND($B$8="THRESHOLD_LE",IF(ISNUMBER(AG72),AG72,0)&lt;=$B$11),AND($B$8="THRESHOLD_LT",IF(ISNUMBER(AG72),AG72,0)&lt;$B$11),AND($B$8="CHANGE_PCT_GE",IF(IF(ISNUMBER(BL72),BL72,0)=0,IF(ISNUMBER(AG72),AG72,0)&gt;0,(IF(ISNUMBER(AG72),AG72,0)-IF(ISNUMBER(BL72),BL72,0))/ABS(IF(ISNUMBER(BL72),BL72,0))&gt;=$B$11)),AND($B$8="CHANGE_ABS_GE",ABS(IF(ISNUMBER(AG72),AG72,0)-IF(ISNUMBER(BL72),BL72,0))&gt;=$B$11),AND($B$8="COUNT_LT",IF(ISNUMBER(AG72),AG72,0)&lt;$B$11),AND($B$8="COUNT_LE",IF(ISNUMBER(AG72),AG72,0)&lt;=$B$11),AND($B$8="AND_YES",OR(LOWER(LEFT(AG72&amp;"",2))="да",AG72=1),OR(LOWER(LEFT(BL72&amp;"",2))="да",BL72=1)),AND($B$8="OR_YES",OR(OR(LOWER(LEFT(AG72&amp;"",2))="да",AG72=1),OR(LOWER(LEFT(BL72&amp;"",2))="да",BL72=1)))),$B$14,$B$15))))))))))</f>
        <v/>
      </c>
      <c r="C72" s="19" t="str">
        <f>IF($A72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72="#FIELD",AH72="",AND(OR($C$8="CHANGE_PCT_GE",$C$8="CHANGE_ABS_GE",$C$8="COUNT_FLAG_RULE",$C$8="AND_YES",$C$8="OR_YES"),OR(BM72="#FIELD",BM72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72)))),IF($C$18="LOW_MU",MAX(Настройки!$B$14,$C$16),IF($C$18="NEUTRAL",Настройки!$B$15,IF($C$18="IGNORE","IGNORE",IF(OR(AH72="#FIELD",BM72="#FIELD"),"Поле не найдено","Недостаточно данных")))),IF($C$8="SIGMOID_INC",MAX(Настройки!$B$14,$C$16+($C$17-$C$16)/(1+EXP(-$C$12*(IF(ISNUMBER(AH72),AH72,0)-$C$11)))),IF($C$8="SIGMOID_DEC",MAX(Настройки!$B$14,$C$16+($C$17-$C$16)/(1+EXP($C$12*(IF(ISNUMBER(AH72),AH72,0)-$C$11)))),IF($C$8="TOP_PERCENT",IF((COUNTIF(INDEX(Данные!$A$7:$CV$106,0,MATCH($C$9,Данные!$A$6:$CV$6,0)),"&gt;"&amp;IF(ISNUMBER(AH72),AH72,0))+COUNTIFS(INDEX(Данные!$A$7:$CV$106,0,MATCH($C$9,Данные!$A$6:$CV$6,0)),IF(ISNUMBER(AH72),AH72,0),Данные!$A$7:$A$106,"&lt;"&amp;$A72)+1)/COUNT(INDEX(Данные!$A$7:$CV$106,0,MATCH($C$9,Данные!$A$6:$CV$6,0)))&lt;=$C$11,$C$14,$C$15),IF($C$8="MANUAL_MU",MAX(Настройки!$B$14,MIN(1,IF(ISNUMBER(AH72),AH72,0))),IF($C$8="COUNT_FLAG_RULE",IF(IF(ISNUMBER(AH72),AH72,0)&lt;=$C$11,$C$14,IF(IF(ISNUMBER(AH72),AH72,0)&gt;=$C$12,$C$15,IF(OR(LOWER(LEFT(BM72&amp;"",2))="да",BM72=1),$C$13,$C$15))),IF(OR(AND($C$8="YES_NO",OR(LOWER(LEFT(AH72&amp;"",2))="да",AH72=1)),AND($C$8="THRESHOLD_GE",IF(ISNUMBER(AH72),AH72,0)&gt;=$C$11),AND($C$8="THRESHOLD_GT",IF(ISNUMBER(AH72),AH72,0)&gt;$C$11),AND($C$8="THRESHOLD_LE",IF(ISNUMBER(AH72),AH72,0)&lt;=$C$11),AND($C$8="THRESHOLD_LT",IF(ISNUMBER(AH72),AH72,0)&lt;$C$11),AND($C$8="CHANGE_PCT_GE",IF(IF(ISNUMBER(BM72),BM72,0)=0,IF(ISNUMBER(AH72),AH72,0)&gt;0,(IF(ISNUMBER(AH72),AH72,0)-IF(ISNUMBER(BM72),BM72,0))/ABS(IF(ISNUMBER(BM72),BM72,0))&gt;=$C$11)),AND($C$8="CHANGE_ABS_GE",ABS(IF(ISNUMBER(AH72),AH72,0)-IF(ISNUMBER(BM72),BM72,0))&gt;=$C$11),AND($C$8="COUNT_LT",IF(ISNUMBER(AH72),AH72,0)&lt;$C$11),AND($C$8="COUNT_LE",IF(ISNUMBER(AH72),AH72,0)&lt;=$C$11),AND($C$8="AND_YES",OR(LOWER(LEFT(AH72&amp;"",2))="да",AH72=1),OR(LOWER(LEFT(BM72&amp;"",2))="да",BM72=1)),AND($C$8="OR_YES",OR(OR(LOWER(LEFT(AH72&amp;"",2))="да",AH72=1),OR(LOWER(LEFT(BM72&amp;"",2))="да",BM72=1)))),$C$14,$C$15))))))))))</f>
        <v/>
      </c>
      <c r="D72" s="19" t="str">
        <f>IF($A72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72="#FIELD",AI72="",AND(OR($D$8="CHANGE_PCT_GE",$D$8="CHANGE_ABS_GE",$D$8="COUNT_FLAG_RULE",$D$8="AND_YES",$D$8="OR_YES"),OR(BN72="#FIELD",BN72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72)))),IF($D$18="LOW_MU",MAX(Настройки!$B$14,$D$16),IF($D$18="NEUTRAL",Настройки!$B$15,IF($D$18="IGNORE","IGNORE",IF(OR(AI72="#FIELD",BN72="#FIELD"),"Поле не найдено","Недостаточно данных")))),IF($D$8="SIGMOID_INC",MAX(Настройки!$B$14,$D$16+($D$17-$D$16)/(1+EXP(-$D$12*(IF(ISNUMBER(AI72),AI72,0)-$D$11)))),IF($D$8="SIGMOID_DEC",MAX(Настройки!$B$14,$D$16+($D$17-$D$16)/(1+EXP($D$12*(IF(ISNUMBER(AI72),AI72,0)-$D$11)))),IF($D$8="TOP_PERCENT",IF((COUNTIF(INDEX(Данные!$A$7:$CV$106,0,MATCH($D$9,Данные!$A$6:$CV$6,0)),"&gt;"&amp;IF(ISNUMBER(AI72),AI72,0))+COUNTIFS(INDEX(Данные!$A$7:$CV$106,0,MATCH($D$9,Данные!$A$6:$CV$6,0)),IF(ISNUMBER(AI72),AI72,0),Данные!$A$7:$A$106,"&lt;"&amp;$A72)+1)/COUNT(INDEX(Данные!$A$7:$CV$106,0,MATCH($D$9,Данные!$A$6:$CV$6,0)))&lt;=$D$11,$D$14,$D$15),IF($D$8="MANUAL_MU",MAX(Настройки!$B$14,MIN(1,IF(ISNUMBER(AI72),AI72,0))),IF($D$8="COUNT_FLAG_RULE",IF(IF(ISNUMBER(AI72),AI72,0)&lt;=$D$11,$D$14,IF(IF(ISNUMBER(AI72),AI72,0)&gt;=$D$12,$D$15,IF(OR(LOWER(LEFT(BN72&amp;"",2))="да",BN72=1),$D$13,$D$15))),IF(OR(AND($D$8="YES_NO",OR(LOWER(LEFT(AI72&amp;"",2))="да",AI72=1)),AND($D$8="THRESHOLD_GE",IF(ISNUMBER(AI72),AI72,0)&gt;=$D$11),AND($D$8="THRESHOLD_GT",IF(ISNUMBER(AI72),AI72,0)&gt;$D$11),AND($D$8="THRESHOLD_LE",IF(ISNUMBER(AI72),AI72,0)&lt;=$D$11),AND($D$8="THRESHOLD_LT",IF(ISNUMBER(AI72),AI72,0)&lt;$D$11),AND($D$8="CHANGE_PCT_GE",IF(IF(ISNUMBER(BN72),BN72,0)=0,IF(ISNUMBER(AI72),AI72,0)&gt;0,(IF(ISNUMBER(AI72),AI72,0)-IF(ISNUMBER(BN72),BN72,0))/ABS(IF(ISNUMBER(BN72),BN72,0))&gt;=$D$11)),AND($D$8="CHANGE_ABS_GE",ABS(IF(ISNUMBER(AI72),AI72,0)-IF(ISNUMBER(BN72),BN72,0))&gt;=$D$11),AND($D$8="COUNT_LT",IF(ISNUMBER(AI72),AI72,0)&lt;$D$11),AND($D$8="COUNT_LE",IF(ISNUMBER(AI72),AI72,0)&lt;=$D$11),AND($D$8="AND_YES",OR(LOWER(LEFT(AI72&amp;"",2))="да",AI72=1),OR(LOWER(LEFT(BN72&amp;"",2))="да",BN72=1)),AND($D$8="OR_YES",OR(OR(LOWER(LEFT(AI72&amp;"",2))="да",AI72=1),OR(LOWER(LEFT(BN72&amp;"",2))="да",BN72=1)))),$D$14,$D$15))))))))))</f>
        <v/>
      </c>
      <c r="E72" s="19" t="str">
        <f>IF($A72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72="#FIELD",AJ72="",AND(OR($E$8="CHANGE_PCT_GE",$E$8="CHANGE_ABS_GE",$E$8="COUNT_FLAG_RULE",$E$8="AND_YES",$E$8="OR_YES"),OR(BO72="#FIELD",BO72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72)))),IF($E$18="LOW_MU",MAX(Настройки!$B$14,$E$16),IF($E$18="NEUTRAL",Настройки!$B$15,IF($E$18="IGNORE","IGNORE",IF(OR(AJ72="#FIELD",BO72="#FIELD"),"Поле не найдено","Недостаточно данных")))),IF($E$8="SIGMOID_INC",MAX(Настройки!$B$14,$E$16+($E$17-$E$16)/(1+EXP(-$E$12*(IF(ISNUMBER(AJ72),AJ72,0)-$E$11)))),IF($E$8="SIGMOID_DEC",MAX(Настройки!$B$14,$E$16+($E$17-$E$16)/(1+EXP($E$12*(IF(ISNUMBER(AJ72),AJ72,0)-$E$11)))),IF($E$8="TOP_PERCENT",IF((COUNTIF(INDEX(Данные!$A$7:$CV$106,0,MATCH($E$9,Данные!$A$6:$CV$6,0)),"&gt;"&amp;IF(ISNUMBER(AJ72),AJ72,0))+COUNTIFS(INDEX(Данные!$A$7:$CV$106,0,MATCH($E$9,Данные!$A$6:$CV$6,0)),IF(ISNUMBER(AJ72),AJ72,0),Данные!$A$7:$A$106,"&lt;"&amp;$A72)+1)/COUNT(INDEX(Данные!$A$7:$CV$106,0,MATCH($E$9,Данные!$A$6:$CV$6,0)))&lt;=$E$11,$E$14,$E$15),IF($E$8="MANUAL_MU",MAX(Настройки!$B$14,MIN(1,IF(ISNUMBER(AJ72),AJ72,0))),IF($E$8="COUNT_FLAG_RULE",IF(IF(ISNUMBER(AJ72),AJ72,0)&lt;=$E$11,$E$14,IF(IF(ISNUMBER(AJ72),AJ72,0)&gt;=$E$12,$E$15,IF(OR(LOWER(LEFT(BO72&amp;"",2))="да",BO72=1),$E$13,$E$15))),IF(OR(AND($E$8="YES_NO",OR(LOWER(LEFT(AJ72&amp;"",2))="да",AJ72=1)),AND($E$8="THRESHOLD_GE",IF(ISNUMBER(AJ72),AJ72,0)&gt;=$E$11),AND($E$8="THRESHOLD_GT",IF(ISNUMBER(AJ72),AJ72,0)&gt;$E$11),AND($E$8="THRESHOLD_LE",IF(ISNUMBER(AJ72),AJ72,0)&lt;=$E$11),AND($E$8="THRESHOLD_LT",IF(ISNUMBER(AJ72),AJ72,0)&lt;$E$11),AND($E$8="CHANGE_PCT_GE",IF(IF(ISNUMBER(BO72),BO72,0)=0,IF(ISNUMBER(AJ72),AJ72,0)&gt;0,(IF(ISNUMBER(AJ72),AJ72,0)-IF(ISNUMBER(BO72),BO72,0))/ABS(IF(ISNUMBER(BO72),BO72,0))&gt;=$E$11)),AND($E$8="CHANGE_ABS_GE",ABS(IF(ISNUMBER(AJ72),AJ72,0)-IF(ISNUMBER(BO72),BO72,0))&gt;=$E$11),AND($E$8="COUNT_LT",IF(ISNUMBER(AJ72),AJ72,0)&lt;$E$11),AND($E$8="COUNT_LE",IF(ISNUMBER(AJ72),AJ72,0)&lt;=$E$11),AND($E$8="AND_YES",OR(LOWER(LEFT(AJ72&amp;"",2))="да",AJ72=1),OR(LOWER(LEFT(BO72&amp;"",2))="да",BO72=1)),AND($E$8="OR_YES",OR(OR(LOWER(LEFT(AJ72&amp;"",2))="да",AJ72=1),OR(LOWER(LEFT(BO72&amp;"",2))="да",BO72=1)))),$E$14,$E$15))))))))))</f>
        <v/>
      </c>
      <c r="F72" s="19" t="str">
        <f>IF($A72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72="#FIELD",AK72="",AND(OR($F$8="CHANGE_PCT_GE",$F$8="CHANGE_ABS_GE",$F$8="COUNT_FLAG_RULE",$F$8="AND_YES",$F$8="OR_YES"),OR(BP72="#FIELD",BP72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72)))),IF($F$18="LOW_MU",MAX(Настройки!$B$14,$F$16),IF($F$18="NEUTRAL",Настройки!$B$15,IF($F$18="IGNORE","IGNORE",IF(OR(AK72="#FIELD",BP72="#FIELD"),"Поле не найдено","Недостаточно данных")))),IF($F$8="SIGMOID_INC",MAX(Настройки!$B$14,$F$16+($F$17-$F$16)/(1+EXP(-$F$12*(IF(ISNUMBER(AK72),AK72,0)-$F$11)))),IF($F$8="SIGMOID_DEC",MAX(Настройки!$B$14,$F$16+($F$17-$F$16)/(1+EXP($F$12*(IF(ISNUMBER(AK72),AK72,0)-$F$11)))),IF($F$8="TOP_PERCENT",IF((COUNTIF(INDEX(Данные!$A$7:$CV$106,0,MATCH($F$9,Данные!$A$6:$CV$6,0)),"&gt;"&amp;IF(ISNUMBER(AK72),AK72,0))+COUNTIFS(INDEX(Данные!$A$7:$CV$106,0,MATCH($F$9,Данные!$A$6:$CV$6,0)),IF(ISNUMBER(AK72),AK72,0),Данные!$A$7:$A$106,"&lt;"&amp;$A72)+1)/COUNT(INDEX(Данные!$A$7:$CV$106,0,MATCH($F$9,Данные!$A$6:$CV$6,0)))&lt;=$F$11,$F$14,$F$15),IF($F$8="MANUAL_MU",MAX(Настройки!$B$14,MIN(1,IF(ISNUMBER(AK72),AK72,0))),IF($F$8="COUNT_FLAG_RULE",IF(IF(ISNUMBER(AK72),AK72,0)&lt;=$F$11,$F$14,IF(IF(ISNUMBER(AK72),AK72,0)&gt;=$F$12,$F$15,IF(OR(LOWER(LEFT(BP72&amp;"",2))="да",BP72=1),$F$13,$F$15))),IF(OR(AND($F$8="YES_NO",OR(LOWER(LEFT(AK72&amp;"",2))="да",AK72=1)),AND($F$8="THRESHOLD_GE",IF(ISNUMBER(AK72),AK72,0)&gt;=$F$11),AND($F$8="THRESHOLD_GT",IF(ISNUMBER(AK72),AK72,0)&gt;$F$11),AND($F$8="THRESHOLD_LE",IF(ISNUMBER(AK72),AK72,0)&lt;=$F$11),AND($F$8="THRESHOLD_LT",IF(ISNUMBER(AK72),AK72,0)&lt;$F$11),AND($F$8="CHANGE_PCT_GE",IF(IF(ISNUMBER(BP72),BP72,0)=0,IF(ISNUMBER(AK72),AK72,0)&gt;0,(IF(ISNUMBER(AK72),AK72,0)-IF(ISNUMBER(BP72),BP72,0))/ABS(IF(ISNUMBER(BP72),BP72,0))&gt;=$F$11)),AND($F$8="CHANGE_ABS_GE",ABS(IF(ISNUMBER(AK72),AK72,0)-IF(ISNUMBER(BP72),BP72,0))&gt;=$F$11),AND($F$8="COUNT_LT",IF(ISNUMBER(AK72),AK72,0)&lt;$F$11),AND($F$8="COUNT_LE",IF(ISNUMBER(AK72),AK72,0)&lt;=$F$11),AND($F$8="AND_YES",OR(LOWER(LEFT(AK72&amp;"",2))="да",AK72=1),OR(LOWER(LEFT(BP72&amp;"",2))="да",BP72=1)),AND($F$8="OR_YES",OR(OR(LOWER(LEFT(AK72&amp;"",2))="да",AK72=1),OR(LOWER(LEFT(BP72&amp;"",2))="да",BP72=1)))),$F$14,$F$15))))))))))</f>
        <v/>
      </c>
      <c r="G72" s="19" t="str">
        <f>IF($A72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72="#FIELD",AL72="",AND(OR($G$8="CHANGE_PCT_GE",$G$8="CHANGE_ABS_GE",$G$8="COUNT_FLAG_RULE",$G$8="AND_YES",$G$8="OR_YES"),OR(BQ72="#FIELD",BQ72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72)))),IF($G$18="LOW_MU",MAX(Настройки!$B$14,$G$16),IF($G$18="NEUTRAL",Настройки!$B$15,IF($G$18="IGNORE","IGNORE",IF(OR(AL72="#FIELD",BQ72="#FIELD"),"Поле не найдено","Недостаточно данных")))),IF($G$8="SIGMOID_INC",MAX(Настройки!$B$14,$G$16+($G$17-$G$16)/(1+EXP(-$G$12*(IF(ISNUMBER(AL72),AL72,0)-$G$11)))),IF($G$8="SIGMOID_DEC",MAX(Настройки!$B$14,$G$16+($G$17-$G$16)/(1+EXP($G$12*(IF(ISNUMBER(AL72),AL72,0)-$G$11)))),IF($G$8="TOP_PERCENT",IF((COUNTIF(INDEX(Данные!$A$7:$CV$106,0,MATCH($G$9,Данные!$A$6:$CV$6,0)),"&gt;"&amp;IF(ISNUMBER(AL72),AL72,0))+COUNTIFS(INDEX(Данные!$A$7:$CV$106,0,MATCH($G$9,Данные!$A$6:$CV$6,0)),IF(ISNUMBER(AL72),AL72,0),Данные!$A$7:$A$106,"&lt;"&amp;$A72)+1)/COUNT(INDEX(Данные!$A$7:$CV$106,0,MATCH($G$9,Данные!$A$6:$CV$6,0)))&lt;=$G$11,$G$14,$G$15),IF($G$8="MANUAL_MU",MAX(Настройки!$B$14,MIN(1,IF(ISNUMBER(AL72),AL72,0))),IF($G$8="COUNT_FLAG_RULE",IF(IF(ISNUMBER(AL72),AL72,0)&lt;=$G$11,$G$14,IF(IF(ISNUMBER(AL72),AL72,0)&gt;=$G$12,$G$15,IF(OR(LOWER(LEFT(BQ72&amp;"",2))="да",BQ72=1),$G$13,$G$15))),IF(OR(AND($G$8="YES_NO",OR(LOWER(LEFT(AL72&amp;"",2))="да",AL72=1)),AND($G$8="THRESHOLD_GE",IF(ISNUMBER(AL72),AL72,0)&gt;=$G$11),AND($G$8="THRESHOLD_GT",IF(ISNUMBER(AL72),AL72,0)&gt;$G$11),AND($G$8="THRESHOLD_LE",IF(ISNUMBER(AL72),AL72,0)&lt;=$G$11),AND($G$8="THRESHOLD_LT",IF(ISNUMBER(AL72),AL72,0)&lt;$G$11),AND($G$8="CHANGE_PCT_GE",IF(IF(ISNUMBER(BQ72),BQ72,0)=0,IF(ISNUMBER(AL72),AL72,0)&gt;0,(IF(ISNUMBER(AL72),AL72,0)-IF(ISNUMBER(BQ72),BQ72,0))/ABS(IF(ISNUMBER(BQ72),BQ72,0))&gt;=$G$11)),AND($G$8="CHANGE_ABS_GE",ABS(IF(ISNUMBER(AL72),AL72,0)-IF(ISNUMBER(BQ72),BQ72,0))&gt;=$G$11),AND($G$8="COUNT_LT",IF(ISNUMBER(AL72),AL72,0)&lt;$G$11),AND($G$8="COUNT_LE",IF(ISNUMBER(AL72),AL72,0)&lt;=$G$11),AND($G$8="AND_YES",OR(LOWER(LEFT(AL72&amp;"",2))="да",AL72=1),OR(LOWER(LEFT(BQ72&amp;"",2))="да",BQ72=1)),AND($G$8="OR_YES",OR(OR(LOWER(LEFT(AL72&amp;"",2))="да",AL72=1),OR(LOWER(LEFT(BQ72&amp;"",2))="да",BQ72=1)))),$G$14,$G$15))))))))))</f>
        <v/>
      </c>
      <c r="H72" s="19" t="str">
        <f>IF($A72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72="#FIELD",AM72="",AND(OR($H$8="CHANGE_PCT_GE",$H$8="CHANGE_ABS_GE",$H$8="COUNT_FLAG_RULE",$H$8="AND_YES",$H$8="OR_YES"),OR(BR72="#FIELD",BR72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72)))),IF($H$18="LOW_MU",MAX(Настройки!$B$14,$H$16),IF($H$18="NEUTRAL",Настройки!$B$15,IF($H$18="IGNORE","IGNORE",IF(OR(AM72="#FIELD",BR72="#FIELD"),"Поле не найдено","Недостаточно данных")))),IF($H$8="SIGMOID_INC",MAX(Настройки!$B$14,$H$16+($H$17-$H$16)/(1+EXP(-$H$12*(IF(ISNUMBER(AM72),AM72,0)-$H$11)))),IF($H$8="SIGMOID_DEC",MAX(Настройки!$B$14,$H$16+($H$17-$H$16)/(1+EXP($H$12*(IF(ISNUMBER(AM72),AM72,0)-$H$11)))),IF($H$8="TOP_PERCENT",IF((COUNTIF(INDEX(Данные!$A$7:$CV$106,0,MATCH($H$9,Данные!$A$6:$CV$6,0)),"&gt;"&amp;IF(ISNUMBER(AM72),AM72,0))+COUNTIFS(INDEX(Данные!$A$7:$CV$106,0,MATCH($H$9,Данные!$A$6:$CV$6,0)),IF(ISNUMBER(AM72),AM72,0),Данные!$A$7:$A$106,"&lt;"&amp;$A72)+1)/COUNT(INDEX(Данные!$A$7:$CV$106,0,MATCH($H$9,Данные!$A$6:$CV$6,0)))&lt;=$H$11,$H$14,$H$15),IF($H$8="MANUAL_MU",MAX(Настройки!$B$14,MIN(1,IF(ISNUMBER(AM72),AM72,0))),IF($H$8="COUNT_FLAG_RULE",IF(IF(ISNUMBER(AM72),AM72,0)&lt;=$H$11,$H$14,IF(IF(ISNUMBER(AM72),AM72,0)&gt;=$H$12,$H$15,IF(OR(LOWER(LEFT(BR72&amp;"",2))="да",BR72=1),$H$13,$H$15))),IF(OR(AND($H$8="YES_NO",OR(LOWER(LEFT(AM72&amp;"",2))="да",AM72=1)),AND($H$8="THRESHOLD_GE",IF(ISNUMBER(AM72),AM72,0)&gt;=$H$11),AND($H$8="THRESHOLD_GT",IF(ISNUMBER(AM72),AM72,0)&gt;$H$11),AND($H$8="THRESHOLD_LE",IF(ISNUMBER(AM72),AM72,0)&lt;=$H$11),AND($H$8="THRESHOLD_LT",IF(ISNUMBER(AM72),AM72,0)&lt;$H$11),AND($H$8="CHANGE_PCT_GE",IF(IF(ISNUMBER(BR72),BR72,0)=0,IF(ISNUMBER(AM72),AM72,0)&gt;0,(IF(ISNUMBER(AM72),AM72,0)-IF(ISNUMBER(BR72),BR72,0))/ABS(IF(ISNUMBER(BR72),BR72,0))&gt;=$H$11)),AND($H$8="CHANGE_ABS_GE",ABS(IF(ISNUMBER(AM72),AM72,0)-IF(ISNUMBER(BR72),BR72,0))&gt;=$H$11),AND($H$8="COUNT_LT",IF(ISNUMBER(AM72),AM72,0)&lt;$H$11),AND($H$8="COUNT_LE",IF(ISNUMBER(AM72),AM72,0)&lt;=$H$11),AND($H$8="AND_YES",OR(LOWER(LEFT(AM72&amp;"",2))="да",AM72=1),OR(LOWER(LEFT(BR72&amp;"",2))="да",BR72=1)),AND($H$8="OR_YES",OR(OR(LOWER(LEFT(AM72&amp;"",2))="да",AM72=1),OR(LOWER(LEFT(BR72&amp;"",2))="да",BR72=1)))),$H$14,$H$15))))))))))</f>
        <v/>
      </c>
      <c r="I72" s="19" t="str">
        <f>IF($A72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72="#FIELD",AN72="",AND(OR($I$8="CHANGE_PCT_GE",$I$8="CHANGE_ABS_GE",$I$8="COUNT_FLAG_RULE",$I$8="AND_YES",$I$8="OR_YES"),OR(BS72="#FIELD",BS72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72)))),IF($I$18="LOW_MU",MAX(Настройки!$B$14,$I$16),IF($I$18="NEUTRAL",Настройки!$B$15,IF($I$18="IGNORE","IGNORE",IF(OR(AN72="#FIELD",BS72="#FIELD"),"Поле не найдено","Недостаточно данных")))),IF($I$8="SIGMOID_INC",MAX(Настройки!$B$14,$I$16+($I$17-$I$16)/(1+EXP(-$I$12*(IF(ISNUMBER(AN72),AN72,0)-$I$11)))),IF($I$8="SIGMOID_DEC",MAX(Настройки!$B$14,$I$16+($I$17-$I$16)/(1+EXP($I$12*(IF(ISNUMBER(AN72),AN72,0)-$I$11)))),IF($I$8="TOP_PERCENT",IF((COUNTIF(INDEX(Данные!$A$7:$CV$106,0,MATCH($I$9,Данные!$A$6:$CV$6,0)),"&gt;"&amp;IF(ISNUMBER(AN72),AN72,0))+COUNTIFS(INDEX(Данные!$A$7:$CV$106,0,MATCH($I$9,Данные!$A$6:$CV$6,0)),IF(ISNUMBER(AN72),AN72,0),Данные!$A$7:$A$106,"&lt;"&amp;$A72)+1)/COUNT(INDEX(Данные!$A$7:$CV$106,0,MATCH($I$9,Данные!$A$6:$CV$6,0)))&lt;=$I$11,$I$14,$I$15),IF($I$8="MANUAL_MU",MAX(Настройки!$B$14,MIN(1,IF(ISNUMBER(AN72),AN72,0))),IF($I$8="COUNT_FLAG_RULE",IF(IF(ISNUMBER(AN72),AN72,0)&lt;=$I$11,$I$14,IF(IF(ISNUMBER(AN72),AN72,0)&gt;=$I$12,$I$15,IF(OR(LOWER(LEFT(BS72&amp;"",2))="да",BS72=1),$I$13,$I$15))),IF(OR(AND($I$8="YES_NO",OR(LOWER(LEFT(AN72&amp;"",2))="да",AN72=1)),AND($I$8="THRESHOLD_GE",IF(ISNUMBER(AN72),AN72,0)&gt;=$I$11),AND($I$8="THRESHOLD_GT",IF(ISNUMBER(AN72),AN72,0)&gt;$I$11),AND($I$8="THRESHOLD_LE",IF(ISNUMBER(AN72),AN72,0)&lt;=$I$11),AND($I$8="THRESHOLD_LT",IF(ISNUMBER(AN72),AN72,0)&lt;$I$11),AND($I$8="CHANGE_PCT_GE",IF(IF(ISNUMBER(BS72),BS72,0)=0,IF(ISNUMBER(AN72),AN72,0)&gt;0,(IF(ISNUMBER(AN72),AN72,0)-IF(ISNUMBER(BS72),BS72,0))/ABS(IF(ISNUMBER(BS72),BS72,0))&gt;=$I$11)),AND($I$8="CHANGE_ABS_GE",ABS(IF(ISNUMBER(AN72),AN72,0)-IF(ISNUMBER(BS72),BS72,0))&gt;=$I$11),AND($I$8="COUNT_LT",IF(ISNUMBER(AN72),AN72,0)&lt;$I$11),AND($I$8="COUNT_LE",IF(ISNUMBER(AN72),AN72,0)&lt;=$I$11),AND($I$8="AND_YES",OR(LOWER(LEFT(AN72&amp;"",2))="да",AN72=1),OR(LOWER(LEFT(BS72&amp;"",2))="да",BS72=1)),AND($I$8="OR_YES",OR(OR(LOWER(LEFT(AN72&amp;"",2))="да",AN72=1),OR(LOWER(LEFT(BS72&amp;"",2))="да",BS72=1)))),$I$14,$I$15))))))))))</f>
        <v/>
      </c>
      <c r="J72" s="19" t="str">
        <f>IF($A72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72="#FIELD",AO72="",AND(OR($J$8="CHANGE_PCT_GE",$J$8="CHANGE_ABS_GE",$J$8="COUNT_FLAG_RULE",$J$8="AND_YES",$J$8="OR_YES"),OR(BT72="#FIELD",BT72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72)))),IF($J$18="LOW_MU",MAX(Настройки!$B$14,$J$16),IF($J$18="NEUTRAL",Настройки!$B$15,IF($J$18="IGNORE","IGNORE",IF(OR(AO72="#FIELD",BT72="#FIELD"),"Поле не найдено","Недостаточно данных")))),IF($J$8="SIGMOID_INC",MAX(Настройки!$B$14,$J$16+($J$17-$J$16)/(1+EXP(-$J$12*(IF(ISNUMBER(AO72),AO72,0)-$J$11)))),IF($J$8="SIGMOID_DEC",MAX(Настройки!$B$14,$J$16+($J$17-$J$16)/(1+EXP($J$12*(IF(ISNUMBER(AO72),AO72,0)-$J$11)))),IF($J$8="TOP_PERCENT",IF((COUNTIF(INDEX(Данные!$A$7:$CV$106,0,MATCH($J$9,Данные!$A$6:$CV$6,0)),"&gt;"&amp;IF(ISNUMBER(AO72),AO72,0))+COUNTIFS(INDEX(Данные!$A$7:$CV$106,0,MATCH($J$9,Данные!$A$6:$CV$6,0)),IF(ISNUMBER(AO72),AO72,0),Данные!$A$7:$A$106,"&lt;"&amp;$A72)+1)/COUNT(INDEX(Данные!$A$7:$CV$106,0,MATCH($J$9,Данные!$A$6:$CV$6,0)))&lt;=$J$11,$J$14,$J$15),IF($J$8="MANUAL_MU",MAX(Настройки!$B$14,MIN(1,IF(ISNUMBER(AO72),AO72,0))),IF($J$8="COUNT_FLAG_RULE",IF(IF(ISNUMBER(AO72),AO72,0)&lt;=$J$11,$J$14,IF(IF(ISNUMBER(AO72),AO72,0)&gt;=$J$12,$J$15,IF(OR(LOWER(LEFT(BT72&amp;"",2))="да",BT72=1),$J$13,$J$15))),IF(OR(AND($J$8="YES_NO",OR(LOWER(LEFT(AO72&amp;"",2))="да",AO72=1)),AND($J$8="THRESHOLD_GE",IF(ISNUMBER(AO72),AO72,0)&gt;=$J$11),AND($J$8="THRESHOLD_GT",IF(ISNUMBER(AO72),AO72,0)&gt;$J$11),AND($J$8="THRESHOLD_LE",IF(ISNUMBER(AO72),AO72,0)&lt;=$J$11),AND($J$8="THRESHOLD_LT",IF(ISNUMBER(AO72),AO72,0)&lt;$J$11),AND($J$8="CHANGE_PCT_GE",IF(IF(ISNUMBER(BT72),BT72,0)=0,IF(ISNUMBER(AO72),AO72,0)&gt;0,(IF(ISNUMBER(AO72),AO72,0)-IF(ISNUMBER(BT72),BT72,0))/ABS(IF(ISNUMBER(BT72),BT72,0))&gt;=$J$11)),AND($J$8="CHANGE_ABS_GE",ABS(IF(ISNUMBER(AO72),AO72,0)-IF(ISNUMBER(BT72),BT72,0))&gt;=$J$11),AND($J$8="COUNT_LT",IF(ISNUMBER(AO72),AO72,0)&lt;$J$11),AND($J$8="COUNT_LE",IF(ISNUMBER(AO72),AO72,0)&lt;=$J$11),AND($J$8="AND_YES",OR(LOWER(LEFT(AO72&amp;"",2))="да",AO72=1),OR(LOWER(LEFT(BT72&amp;"",2))="да",BT72=1)),AND($J$8="OR_YES",OR(OR(LOWER(LEFT(AO72&amp;"",2))="да",AO72=1),OR(LOWER(LEFT(BT72&amp;"",2))="да",BT72=1)))),$J$14,$J$15))))))))))</f>
        <v/>
      </c>
      <c r="K72" s="19" t="str">
        <f>IF($A72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72="#FIELD",AP72="",AND(OR($K$8="CHANGE_PCT_GE",$K$8="CHANGE_ABS_GE",$K$8="COUNT_FLAG_RULE",$K$8="AND_YES",$K$8="OR_YES"),OR(BU72="#FIELD",BU72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72)))),IF($K$18="LOW_MU",MAX(Настройки!$B$14,$K$16),IF($K$18="NEUTRAL",Настройки!$B$15,IF($K$18="IGNORE","IGNORE",IF(OR(AP72="#FIELD",BU72="#FIELD"),"Поле не найдено","Недостаточно данных")))),IF($K$8="SIGMOID_INC",MAX(Настройки!$B$14,$K$16+($K$17-$K$16)/(1+EXP(-$K$12*(IF(ISNUMBER(AP72),AP72,0)-$K$11)))),IF($K$8="SIGMOID_DEC",MAX(Настройки!$B$14,$K$16+($K$17-$K$16)/(1+EXP($K$12*(IF(ISNUMBER(AP72),AP72,0)-$K$11)))),IF($K$8="TOP_PERCENT",IF((COUNTIF(INDEX(Данные!$A$7:$CV$106,0,MATCH($K$9,Данные!$A$6:$CV$6,0)),"&gt;"&amp;IF(ISNUMBER(AP72),AP72,0))+COUNTIFS(INDEX(Данные!$A$7:$CV$106,0,MATCH($K$9,Данные!$A$6:$CV$6,0)),IF(ISNUMBER(AP72),AP72,0),Данные!$A$7:$A$106,"&lt;"&amp;$A72)+1)/COUNT(INDEX(Данные!$A$7:$CV$106,0,MATCH($K$9,Данные!$A$6:$CV$6,0)))&lt;=$K$11,$K$14,$K$15),IF($K$8="MANUAL_MU",MAX(Настройки!$B$14,MIN(1,IF(ISNUMBER(AP72),AP72,0))),IF($K$8="COUNT_FLAG_RULE",IF(IF(ISNUMBER(AP72),AP72,0)&lt;=$K$11,$K$14,IF(IF(ISNUMBER(AP72),AP72,0)&gt;=$K$12,$K$15,IF(OR(LOWER(LEFT(BU72&amp;"",2))="да",BU72=1),$K$13,$K$15))),IF(OR(AND($K$8="YES_NO",OR(LOWER(LEFT(AP72&amp;"",2))="да",AP72=1)),AND($K$8="THRESHOLD_GE",IF(ISNUMBER(AP72),AP72,0)&gt;=$K$11),AND($K$8="THRESHOLD_GT",IF(ISNUMBER(AP72),AP72,0)&gt;$K$11),AND($K$8="THRESHOLD_LE",IF(ISNUMBER(AP72),AP72,0)&lt;=$K$11),AND($K$8="THRESHOLD_LT",IF(ISNUMBER(AP72),AP72,0)&lt;$K$11),AND($K$8="CHANGE_PCT_GE",IF(IF(ISNUMBER(BU72),BU72,0)=0,IF(ISNUMBER(AP72),AP72,0)&gt;0,(IF(ISNUMBER(AP72),AP72,0)-IF(ISNUMBER(BU72),BU72,0))/ABS(IF(ISNUMBER(BU72),BU72,0))&gt;=$K$11)),AND($K$8="CHANGE_ABS_GE",ABS(IF(ISNUMBER(AP72),AP72,0)-IF(ISNUMBER(BU72),BU72,0))&gt;=$K$11),AND($K$8="COUNT_LT",IF(ISNUMBER(AP72),AP72,0)&lt;$K$11),AND($K$8="COUNT_LE",IF(ISNUMBER(AP72),AP72,0)&lt;=$K$11),AND($K$8="AND_YES",OR(LOWER(LEFT(AP72&amp;"",2))="да",AP72=1),OR(LOWER(LEFT(BU72&amp;"",2))="да",BU72=1)),AND($K$8="OR_YES",OR(OR(LOWER(LEFT(AP72&amp;"",2))="да",AP72=1),OR(LOWER(LEFT(BU72&amp;"",2))="да",BU72=1)))),$K$14,$K$15))))))))))</f>
        <v/>
      </c>
      <c r="L72" s="19" t="str">
        <f>IF($A72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72="#FIELD",AQ72="",AND(OR($L$8="CHANGE_PCT_GE",$L$8="CHANGE_ABS_GE",$L$8="COUNT_FLAG_RULE",$L$8="AND_YES",$L$8="OR_YES"),OR(BV72="#FIELD",BV72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72)))),IF($L$18="LOW_MU",MAX(Настройки!$B$14,$L$16),IF($L$18="NEUTRAL",Настройки!$B$15,IF($L$18="IGNORE","IGNORE",IF(OR(AQ72="#FIELD",BV72="#FIELD"),"Поле не найдено","Недостаточно данных")))),IF($L$8="SIGMOID_INC",MAX(Настройки!$B$14,$L$16+($L$17-$L$16)/(1+EXP(-$L$12*(IF(ISNUMBER(AQ72),AQ72,0)-$L$11)))),IF($L$8="SIGMOID_DEC",MAX(Настройки!$B$14,$L$16+($L$17-$L$16)/(1+EXP($L$12*(IF(ISNUMBER(AQ72),AQ72,0)-$L$11)))),IF($L$8="TOP_PERCENT",IF((COUNTIF(INDEX(Данные!$A$7:$CV$106,0,MATCH($L$9,Данные!$A$6:$CV$6,0)),"&gt;"&amp;IF(ISNUMBER(AQ72),AQ72,0))+COUNTIFS(INDEX(Данные!$A$7:$CV$106,0,MATCH($L$9,Данные!$A$6:$CV$6,0)),IF(ISNUMBER(AQ72),AQ72,0),Данные!$A$7:$A$106,"&lt;"&amp;$A72)+1)/COUNT(INDEX(Данные!$A$7:$CV$106,0,MATCH($L$9,Данные!$A$6:$CV$6,0)))&lt;=$L$11,$L$14,$L$15),IF($L$8="MANUAL_MU",MAX(Настройки!$B$14,MIN(1,IF(ISNUMBER(AQ72),AQ72,0))),IF($L$8="COUNT_FLAG_RULE",IF(IF(ISNUMBER(AQ72),AQ72,0)&lt;=$L$11,$L$14,IF(IF(ISNUMBER(AQ72),AQ72,0)&gt;=$L$12,$L$15,IF(OR(LOWER(LEFT(BV72&amp;"",2))="да",BV72=1),$L$13,$L$15))),IF(OR(AND($L$8="YES_NO",OR(LOWER(LEFT(AQ72&amp;"",2))="да",AQ72=1)),AND($L$8="THRESHOLD_GE",IF(ISNUMBER(AQ72),AQ72,0)&gt;=$L$11),AND($L$8="THRESHOLD_GT",IF(ISNUMBER(AQ72),AQ72,0)&gt;$L$11),AND($L$8="THRESHOLD_LE",IF(ISNUMBER(AQ72),AQ72,0)&lt;=$L$11),AND($L$8="THRESHOLD_LT",IF(ISNUMBER(AQ72),AQ72,0)&lt;$L$11),AND($L$8="CHANGE_PCT_GE",IF(IF(ISNUMBER(BV72),BV72,0)=0,IF(ISNUMBER(AQ72),AQ72,0)&gt;0,(IF(ISNUMBER(AQ72),AQ72,0)-IF(ISNUMBER(BV72),BV72,0))/ABS(IF(ISNUMBER(BV72),BV72,0))&gt;=$L$11)),AND($L$8="CHANGE_ABS_GE",ABS(IF(ISNUMBER(AQ72),AQ72,0)-IF(ISNUMBER(BV72),BV72,0))&gt;=$L$11),AND($L$8="COUNT_LT",IF(ISNUMBER(AQ72),AQ72,0)&lt;$L$11),AND($L$8="COUNT_LE",IF(ISNUMBER(AQ72),AQ72,0)&lt;=$L$11),AND($L$8="AND_YES",OR(LOWER(LEFT(AQ72&amp;"",2))="да",AQ72=1),OR(LOWER(LEFT(BV72&amp;"",2))="да",BV72=1)),AND($L$8="OR_YES",OR(OR(LOWER(LEFT(AQ72&amp;"",2))="да",AQ72=1),OR(LOWER(LEFT(BV72&amp;"",2))="да",BV72=1)))),$L$14,$L$15))))))))))</f>
        <v/>
      </c>
      <c r="M72" s="19" t="str">
        <f>IF($A72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72="#FIELD",AR72="",AND(OR($M$8="CHANGE_PCT_GE",$M$8="CHANGE_ABS_GE",$M$8="COUNT_FLAG_RULE",$M$8="AND_YES",$M$8="OR_YES"),OR(BW72="#FIELD",BW72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72)))),IF($M$18="LOW_MU",MAX(Настройки!$B$14,$M$16),IF($M$18="NEUTRAL",Настройки!$B$15,IF($M$18="IGNORE","IGNORE",IF(OR(AR72="#FIELD",BW72="#FIELD"),"Поле не найдено","Недостаточно данных")))),IF($M$8="SIGMOID_INC",MAX(Настройки!$B$14,$M$16+($M$17-$M$16)/(1+EXP(-$M$12*(IF(ISNUMBER(AR72),AR72,0)-$M$11)))),IF($M$8="SIGMOID_DEC",MAX(Настройки!$B$14,$M$16+($M$17-$M$16)/(1+EXP($M$12*(IF(ISNUMBER(AR72),AR72,0)-$M$11)))),IF($M$8="TOP_PERCENT",IF((COUNTIF(INDEX(Данные!$A$7:$CV$106,0,MATCH($M$9,Данные!$A$6:$CV$6,0)),"&gt;"&amp;IF(ISNUMBER(AR72),AR72,0))+COUNTIFS(INDEX(Данные!$A$7:$CV$106,0,MATCH($M$9,Данные!$A$6:$CV$6,0)),IF(ISNUMBER(AR72),AR72,0),Данные!$A$7:$A$106,"&lt;"&amp;$A72)+1)/COUNT(INDEX(Данные!$A$7:$CV$106,0,MATCH($M$9,Данные!$A$6:$CV$6,0)))&lt;=$M$11,$M$14,$M$15),IF($M$8="MANUAL_MU",MAX(Настройки!$B$14,MIN(1,IF(ISNUMBER(AR72),AR72,0))),IF($M$8="COUNT_FLAG_RULE",IF(IF(ISNUMBER(AR72),AR72,0)&lt;=$M$11,$M$14,IF(IF(ISNUMBER(AR72),AR72,0)&gt;=$M$12,$M$15,IF(OR(LOWER(LEFT(BW72&amp;"",2))="да",BW72=1),$M$13,$M$15))),IF(OR(AND($M$8="YES_NO",OR(LOWER(LEFT(AR72&amp;"",2))="да",AR72=1)),AND($M$8="THRESHOLD_GE",IF(ISNUMBER(AR72),AR72,0)&gt;=$M$11),AND($M$8="THRESHOLD_GT",IF(ISNUMBER(AR72),AR72,0)&gt;$M$11),AND($M$8="THRESHOLD_LE",IF(ISNUMBER(AR72),AR72,0)&lt;=$M$11),AND($M$8="THRESHOLD_LT",IF(ISNUMBER(AR72),AR72,0)&lt;$M$11),AND($M$8="CHANGE_PCT_GE",IF(IF(ISNUMBER(BW72),BW72,0)=0,IF(ISNUMBER(AR72),AR72,0)&gt;0,(IF(ISNUMBER(AR72),AR72,0)-IF(ISNUMBER(BW72),BW72,0))/ABS(IF(ISNUMBER(BW72),BW72,0))&gt;=$M$11)),AND($M$8="CHANGE_ABS_GE",ABS(IF(ISNUMBER(AR72),AR72,0)-IF(ISNUMBER(BW72),BW72,0))&gt;=$M$11),AND($M$8="COUNT_LT",IF(ISNUMBER(AR72),AR72,0)&lt;$M$11),AND($M$8="COUNT_LE",IF(ISNUMBER(AR72),AR72,0)&lt;=$M$11),AND($M$8="AND_YES",OR(LOWER(LEFT(AR72&amp;"",2))="да",AR72=1),OR(LOWER(LEFT(BW72&amp;"",2))="да",BW72=1)),AND($M$8="OR_YES",OR(OR(LOWER(LEFT(AR72&amp;"",2))="да",AR72=1),OR(LOWER(LEFT(BW72&amp;"",2))="да",BW72=1)))),$M$14,$M$15))))))))))</f>
        <v/>
      </c>
      <c r="N72" s="19" t="str">
        <f>IF($A72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72="#FIELD",AS72="",AND(OR($N$8="CHANGE_PCT_GE",$N$8="CHANGE_ABS_GE",$N$8="COUNT_FLAG_RULE",$N$8="AND_YES",$N$8="OR_YES"),OR(BX72="#FIELD",BX72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72)))),IF($N$18="LOW_MU",MAX(Настройки!$B$14,$N$16),IF($N$18="NEUTRAL",Настройки!$B$15,IF($N$18="IGNORE","IGNORE",IF(OR(AS72="#FIELD",BX72="#FIELD"),"Поле не найдено","Недостаточно данных")))),IF($N$8="SIGMOID_INC",MAX(Настройки!$B$14,$N$16+($N$17-$N$16)/(1+EXP(-$N$12*(IF(ISNUMBER(AS72),AS72,0)-$N$11)))),IF($N$8="SIGMOID_DEC",MAX(Настройки!$B$14,$N$16+($N$17-$N$16)/(1+EXP($N$12*(IF(ISNUMBER(AS72),AS72,0)-$N$11)))),IF($N$8="TOP_PERCENT",IF((COUNTIF(INDEX(Данные!$A$7:$CV$106,0,MATCH($N$9,Данные!$A$6:$CV$6,0)),"&gt;"&amp;IF(ISNUMBER(AS72),AS72,0))+COUNTIFS(INDEX(Данные!$A$7:$CV$106,0,MATCH($N$9,Данные!$A$6:$CV$6,0)),IF(ISNUMBER(AS72),AS72,0),Данные!$A$7:$A$106,"&lt;"&amp;$A72)+1)/COUNT(INDEX(Данные!$A$7:$CV$106,0,MATCH($N$9,Данные!$A$6:$CV$6,0)))&lt;=$N$11,$N$14,$N$15),IF($N$8="MANUAL_MU",MAX(Настройки!$B$14,MIN(1,IF(ISNUMBER(AS72),AS72,0))),IF($N$8="COUNT_FLAG_RULE",IF(IF(ISNUMBER(AS72),AS72,0)&lt;=$N$11,$N$14,IF(IF(ISNUMBER(AS72),AS72,0)&gt;=$N$12,$N$15,IF(OR(LOWER(LEFT(BX72&amp;"",2))="да",BX72=1),$N$13,$N$15))),IF(OR(AND($N$8="YES_NO",OR(LOWER(LEFT(AS72&amp;"",2))="да",AS72=1)),AND($N$8="THRESHOLD_GE",IF(ISNUMBER(AS72),AS72,0)&gt;=$N$11),AND($N$8="THRESHOLD_GT",IF(ISNUMBER(AS72),AS72,0)&gt;$N$11),AND($N$8="THRESHOLD_LE",IF(ISNUMBER(AS72),AS72,0)&lt;=$N$11),AND($N$8="THRESHOLD_LT",IF(ISNUMBER(AS72),AS72,0)&lt;$N$11),AND($N$8="CHANGE_PCT_GE",IF(IF(ISNUMBER(BX72),BX72,0)=0,IF(ISNUMBER(AS72),AS72,0)&gt;0,(IF(ISNUMBER(AS72),AS72,0)-IF(ISNUMBER(BX72),BX72,0))/ABS(IF(ISNUMBER(BX72),BX72,0))&gt;=$N$11)),AND($N$8="CHANGE_ABS_GE",ABS(IF(ISNUMBER(AS72),AS72,0)-IF(ISNUMBER(BX72),BX72,0))&gt;=$N$11),AND($N$8="COUNT_LT",IF(ISNUMBER(AS72),AS72,0)&lt;$N$11),AND($N$8="COUNT_LE",IF(ISNUMBER(AS72),AS72,0)&lt;=$N$11),AND($N$8="AND_YES",OR(LOWER(LEFT(AS72&amp;"",2))="да",AS72=1),OR(LOWER(LEFT(BX72&amp;"",2))="да",BX72=1)),AND($N$8="OR_YES",OR(OR(LOWER(LEFT(AS72&amp;"",2))="да",AS72=1),OR(LOWER(LEFT(BX72&amp;"",2))="да",BX72=1)))),$N$14,$N$15))))))))))</f>
        <v/>
      </c>
      <c r="O72" s="19" t="str">
        <f>IF($A72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72="#FIELD",AT72="",AND(OR($O$8="CHANGE_PCT_GE",$O$8="CHANGE_ABS_GE",$O$8="COUNT_FLAG_RULE",$O$8="AND_YES",$O$8="OR_YES"),OR(BY72="#FIELD",BY72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72)))),IF($O$18="LOW_MU",MAX(Настройки!$B$14,$O$16),IF($O$18="NEUTRAL",Настройки!$B$15,IF($O$18="IGNORE","IGNORE",IF(OR(AT72="#FIELD",BY72="#FIELD"),"Поле не найдено","Недостаточно данных")))),IF($O$8="SIGMOID_INC",MAX(Настройки!$B$14,$O$16+($O$17-$O$16)/(1+EXP(-$O$12*(IF(ISNUMBER(AT72),AT72,0)-$O$11)))),IF($O$8="SIGMOID_DEC",MAX(Настройки!$B$14,$O$16+($O$17-$O$16)/(1+EXP($O$12*(IF(ISNUMBER(AT72),AT72,0)-$O$11)))),IF($O$8="TOP_PERCENT",IF((COUNTIF(INDEX(Данные!$A$7:$CV$106,0,MATCH($O$9,Данные!$A$6:$CV$6,0)),"&gt;"&amp;IF(ISNUMBER(AT72),AT72,0))+COUNTIFS(INDEX(Данные!$A$7:$CV$106,0,MATCH($O$9,Данные!$A$6:$CV$6,0)),IF(ISNUMBER(AT72),AT72,0),Данные!$A$7:$A$106,"&lt;"&amp;$A72)+1)/COUNT(INDEX(Данные!$A$7:$CV$106,0,MATCH($O$9,Данные!$A$6:$CV$6,0)))&lt;=$O$11,$O$14,$O$15),IF($O$8="MANUAL_MU",MAX(Настройки!$B$14,MIN(1,IF(ISNUMBER(AT72),AT72,0))),IF($O$8="COUNT_FLAG_RULE",IF(IF(ISNUMBER(AT72),AT72,0)&lt;=$O$11,$O$14,IF(IF(ISNUMBER(AT72),AT72,0)&gt;=$O$12,$O$15,IF(OR(LOWER(LEFT(BY72&amp;"",2))="да",BY72=1),$O$13,$O$15))),IF(OR(AND($O$8="YES_NO",OR(LOWER(LEFT(AT72&amp;"",2))="да",AT72=1)),AND($O$8="THRESHOLD_GE",IF(ISNUMBER(AT72),AT72,0)&gt;=$O$11),AND($O$8="THRESHOLD_GT",IF(ISNUMBER(AT72),AT72,0)&gt;$O$11),AND($O$8="THRESHOLD_LE",IF(ISNUMBER(AT72),AT72,0)&lt;=$O$11),AND($O$8="THRESHOLD_LT",IF(ISNUMBER(AT72),AT72,0)&lt;$O$11),AND($O$8="CHANGE_PCT_GE",IF(IF(ISNUMBER(BY72),BY72,0)=0,IF(ISNUMBER(AT72),AT72,0)&gt;0,(IF(ISNUMBER(AT72),AT72,0)-IF(ISNUMBER(BY72),BY72,0))/ABS(IF(ISNUMBER(BY72),BY72,0))&gt;=$O$11)),AND($O$8="CHANGE_ABS_GE",ABS(IF(ISNUMBER(AT72),AT72,0)-IF(ISNUMBER(BY72),BY72,0))&gt;=$O$11),AND($O$8="COUNT_LT",IF(ISNUMBER(AT72),AT72,0)&lt;$O$11),AND($O$8="COUNT_LE",IF(ISNUMBER(AT72),AT72,0)&lt;=$O$11),AND($O$8="AND_YES",OR(LOWER(LEFT(AT72&amp;"",2))="да",AT72=1),OR(LOWER(LEFT(BY72&amp;"",2))="да",BY72=1)),AND($O$8="OR_YES",OR(OR(LOWER(LEFT(AT72&amp;"",2))="да",AT72=1),OR(LOWER(LEFT(BY72&amp;"",2))="да",BY72=1)))),$O$14,$O$15))))))))))</f>
        <v/>
      </c>
      <c r="P72" s="19" t="str">
        <f>IF($A72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72="#FIELD",AU72="",AND(OR($P$8="CHANGE_PCT_GE",$P$8="CHANGE_ABS_GE",$P$8="COUNT_FLAG_RULE",$P$8="AND_YES",$P$8="OR_YES"),OR(BZ72="#FIELD",BZ72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72)))),IF($P$18="LOW_MU",MAX(Настройки!$B$14,$P$16),IF($P$18="NEUTRAL",Настройки!$B$15,IF($P$18="IGNORE","IGNORE",IF(OR(AU72="#FIELD",BZ72="#FIELD"),"Поле не найдено","Недостаточно данных")))),IF($P$8="SIGMOID_INC",MAX(Настройки!$B$14,$P$16+($P$17-$P$16)/(1+EXP(-$P$12*(IF(ISNUMBER(AU72),AU72,0)-$P$11)))),IF($P$8="SIGMOID_DEC",MAX(Настройки!$B$14,$P$16+($P$17-$P$16)/(1+EXP($P$12*(IF(ISNUMBER(AU72),AU72,0)-$P$11)))),IF($P$8="TOP_PERCENT",IF((COUNTIF(INDEX(Данные!$A$7:$CV$106,0,MATCH($P$9,Данные!$A$6:$CV$6,0)),"&gt;"&amp;IF(ISNUMBER(AU72),AU72,0))+COUNTIFS(INDEX(Данные!$A$7:$CV$106,0,MATCH($P$9,Данные!$A$6:$CV$6,0)),IF(ISNUMBER(AU72),AU72,0),Данные!$A$7:$A$106,"&lt;"&amp;$A72)+1)/COUNT(INDEX(Данные!$A$7:$CV$106,0,MATCH($P$9,Данные!$A$6:$CV$6,0)))&lt;=$P$11,$P$14,$P$15),IF($P$8="MANUAL_MU",MAX(Настройки!$B$14,MIN(1,IF(ISNUMBER(AU72),AU72,0))),IF($P$8="COUNT_FLAG_RULE",IF(IF(ISNUMBER(AU72),AU72,0)&lt;=$P$11,$P$14,IF(IF(ISNUMBER(AU72),AU72,0)&gt;=$P$12,$P$15,IF(OR(LOWER(LEFT(BZ72&amp;"",2))="да",BZ72=1),$P$13,$P$15))),IF(OR(AND($P$8="YES_NO",OR(LOWER(LEFT(AU72&amp;"",2))="да",AU72=1)),AND($P$8="THRESHOLD_GE",IF(ISNUMBER(AU72),AU72,0)&gt;=$P$11),AND($P$8="THRESHOLD_GT",IF(ISNUMBER(AU72),AU72,0)&gt;$P$11),AND($P$8="THRESHOLD_LE",IF(ISNUMBER(AU72),AU72,0)&lt;=$P$11),AND($P$8="THRESHOLD_LT",IF(ISNUMBER(AU72),AU72,0)&lt;$P$11),AND($P$8="CHANGE_PCT_GE",IF(IF(ISNUMBER(BZ72),BZ72,0)=0,IF(ISNUMBER(AU72),AU72,0)&gt;0,(IF(ISNUMBER(AU72),AU72,0)-IF(ISNUMBER(BZ72),BZ72,0))/ABS(IF(ISNUMBER(BZ72),BZ72,0))&gt;=$P$11)),AND($P$8="CHANGE_ABS_GE",ABS(IF(ISNUMBER(AU72),AU72,0)-IF(ISNUMBER(BZ72),BZ72,0))&gt;=$P$11),AND($P$8="COUNT_LT",IF(ISNUMBER(AU72),AU72,0)&lt;$P$11),AND($P$8="COUNT_LE",IF(ISNUMBER(AU72),AU72,0)&lt;=$P$11),AND($P$8="AND_YES",OR(LOWER(LEFT(AU72&amp;"",2))="да",AU72=1),OR(LOWER(LEFT(BZ72&amp;"",2))="да",BZ72=1)),AND($P$8="OR_YES",OR(OR(LOWER(LEFT(AU72&amp;"",2))="да",AU72=1),OR(LOWER(LEFT(BZ72&amp;"",2))="да",BZ72=1)))),$P$14,$P$15))))))))))</f>
        <v/>
      </c>
      <c r="Q72" s="19" t="str">
        <f>IF($A72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72="#FIELD",AV72="",AND(OR($Q$8="CHANGE_PCT_GE",$Q$8="CHANGE_ABS_GE",$Q$8="COUNT_FLAG_RULE",$Q$8="AND_YES",$Q$8="OR_YES"),OR(CA72="#FIELD",CA72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72)))),IF($Q$18="LOW_MU",MAX(Настройки!$B$14,$Q$16),IF($Q$18="NEUTRAL",Настройки!$B$15,IF($Q$18="IGNORE","IGNORE",IF(OR(AV72="#FIELD",CA72="#FIELD"),"Поле не найдено","Недостаточно данных")))),IF($Q$8="SIGMOID_INC",MAX(Настройки!$B$14,$Q$16+($Q$17-$Q$16)/(1+EXP(-$Q$12*(IF(ISNUMBER(AV72),AV72,0)-$Q$11)))),IF($Q$8="SIGMOID_DEC",MAX(Настройки!$B$14,$Q$16+($Q$17-$Q$16)/(1+EXP($Q$12*(IF(ISNUMBER(AV72),AV72,0)-$Q$11)))),IF($Q$8="TOP_PERCENT",IF((COUNTIF(INDEX(Данные!$A$7:$CV$106,0,MATCH($Q$9,Данные!$A$6:$CV$6,0)),"&gt;"&amp;IF(ISNUMBER(AV72),AV72,0))+COUNTIFS(INDEX(Данные!$A$7:$CV$106,0,MATCH($Q$9,Данные!$A$6:$CV$6,0)),IF(ISNUMBER(AV72),AV72,0),Данные!$A$7:$A$106,"&lt;"&amp;$A72)+1)/COUNT(INDEX(Данные!$A$7:$CV$106,0,MATCH($Q$9,Данные!$A$6:$CV$6,0)))&lt;=$Q$11,$Q$14,$Q$15),IF($Q$8="MANUAL_MU",MAX(Настройки!$B$14,MIN(1,IF(ISNUMBER(AV72),AV72,0))),IF($Q$8="COUNT_FLAG_RULE",IF(IF(ISNUMBER(AV72),AV72,0)&lt;=$Q$11,$Q$14,IF(IF(ISNUMBER(AV72),AV72,0)&gt;=$Q$12,$Q$15,IF(OR(LOWER(LEFT(CA72&amp;"",2))="да",CA72=1),$Q$13,$Q$15))),IF(OR(AND($Q$8="YES_NO",OR(LOWER(LEFT(AV72&amp;"",2))="да",AV72=1)),AND($Q$8="THRESHOLD_GE",IF(ISNUMBER(AV72),AV72,0)&gt;=$Q$11),AND($Q$8="THRESHOLD_GT",IF(ISNUMBER(AV72),AV72,0)&gt;$Q$11),AND($Q$8="THRESHOLD_LE",IF(ISNUMBER(AV72),AV72,0)&lt;=$Q$11),AND($Q$8="THRESHOLD_LT",IF(ISNUMBER(AV72),AV72,0)&lt;$Q$11),AND($Q$8="CHANGE_PCT_GE",IF(IF(ISNUMBER(CA72),CA72,0)=0,IF(ISNUMBER(AV72),AV72,0)&gt;0,(IF(ISNUMBER(AV72),AV72,0)-IF(ISNUMBER(CA72),CA72,0))/ABS(IF(ISNUMBER(CA72),CA72,0))&gt;=$Q$11)),AND($Q$8="CHANGE_ABS_GE",ABS(IF(ISNUMBER(AV72),AV72,0)-IF(ISNUMBER(CA72),CA72,0))&gt;=$Q$11),AND($Q$8="COUNT_LT",IF(ISNUMBER(AV72),AV72,0)&lt;$Q$11),AND($Q$8="COUNT_LE",IF(ISNUMBER(AV72),AV72,0)&lt;=$Q$11),AND($Q$8="AND_YES",OR(LOWER(LEFT(AV72&amp;"",2))="да",AV72=1),OR(LOWER(LEFT(CA72&amp;"",2))="да",CA72=1)),AND($Q$8="OR_YES",OR(OR(LOWER(LEFT(AV72&amp;"",2))="да",AV72=1),OR(LOWER(LEFT(CA72&amp;"",2))="да",CA72=1)))),$Q$14,$Q$15))))))))))</f>
        <v/>
      </c>
      <c r="R72" s="69" t="str">
        <f>IF($A72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72="#FIELD",AW72="",AND(OR($R$8="CHANGE_PCT_GE",$R$8="CHANGE_ABS_GE",$R$8="COUNT_FLAG_RULE",$R$8="AND_YES",$R$8="OR_YES"),OR(CB72="#FIELD",CB72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72)))),IF($R$18="LOW_MU",MAX(Настройки!$B$14,$R$16),IF($R$18="NEUTRAL",Настройки!$B$15,IF($R$18="IGNORE","IGNORE",IF(OR(AW72="#FIELD",CB72="#FIELD"),"Поле не найдено","Недостаточно данных")))),IF($R$8="SIGMOID_INC",MAX(Настройки!$B$14,$R$16+($R$17-$R$16)/(1+EXP(-$R$12*(IF(ISNUMBER(AW72),AW72,0)-$R$11)))),IF($R$8="SIGMOID_DEC",MAX(Настройки!$B$14,$R$16+($R$17-$R$16)/(1+EXP($R$12*(IF(ISNUMBER(AW72),AW72,0)-$R$11)))),IF($R$8="TOP_PERCENT",IF((COUNTIF(INDEX(Данные!$A$7:$CV$106,0,MATCH($R$9,Данные!$A$6:$CV$6,0)),"&gt;"&amp;IF(ISNUMBER(AW72),AW72,0))+COUNTIFS(INDEX(Данные!$A$7:$CV$106,0,MATCH($R$9,Данные!$A$6:$CV$6,0)),IF(ISNUMBER(AW72),AW72,0),Данные!$A$7:$A$106,"&lt;"&amp;$A72)+1)/COUNT(INDEX(Данные!$A$7:$CV$106,0,MATCH($R$9,Данные!$A$6:$CV$6,0)))&lt;=$R$11,$R$14,$R$15),IF($R$8="MANUAL_MU",MAX(Настройки!$B$14,MIN(1,IF(ISNUMBER(AW72),AW72,0))),IF($R$8="COUNT_FLAG_RULE",IF(IF(ISNUMBER(AW72),AW72,0)&lt;=$R$11,$R$14,IF(IF(ISNUMBER(AW72),AW72,0)&gt;=$R$12,$R$15,IF(OR(LOWER(LEFT(CB72&amp;"",2))="да",CB72=1),$R$13,$R$15))),IF(OR(AND($R$8="YES_NO",OR(LOWER(LEFT(AW72&amp;"",2))="да",AW72=1)),AND($R$8="THRESHOLD_GE",IF(ISNUMBER(AW72),AW72,0)&gt;=$R$11),AND($R$8="THRESHOLD_GT",IF(ISNUMBER(AW72),AW72,0)&gt;$R$11),AND($R$8="THRESHOLD_LE",IF(ISNUMBER(AW72),AW72,0)&lt;=$R$11),AND($R$8="THRESHOLD_LT",IF(ISNUMBER(AW72),AW72,0)&lt;$R$11),AND($R$8="CHANGE_PCT_GE",IF(IF(ISNUMBER(CB72),CB72,0)=0,IF(ISNUMBER(AW72),AW72,0)&gt;0,(IF(ISNUMBER(AW72),AW72,0)-IF(ISNUMBER(CB72),CB72,0))/ABS(IF(ISNUMBER(CB72),CB72,0))&gt;=$R$11)),AND($R$8="CHANGE_ABS_GE",ABS(IF(ISNUMBER(AW72),AW72,0)-IF(ISNUMBER(CB72),CB72,0))&gt;=$R$11),AND($R$8="COUNT_LT",IF(ISNUMBER(AW72),AW72,0)&lt;$R$11),AND($R$8="COUNT_LE",IF(ISNUMBER(AW72),AW72,0)&lt;=$R$11),AND($R$8="AND_YES",OR(LOWER(LEFT(AW72&amp;"",2))="да",AW72=1),OR(LOWER(LEFT(CB72&amp;"",2))="да",CB72=1)),AND($R$8="OR_YES",OR(OR(LOWER(LEFT(AW72&amp;"",2))="да",AW72=1),OR(LOWER(LEFT(CB72&amp;"",2))="да",CB72=1)))),$R$14,$R$15))))))))))</f>
        <v/>
      </c>
      <c r="S72" s="70" t="str">
        <f>IF($A72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72="#FIELD",AX72="",AND(OR($S$8="CHANGE_PCT_GE",$S$8="CHANGE_ABS_GE",$S$8="COUNT_FLAG_RULE",$S$8="AND_YES",$S$8="OR_YES"),OR(CC72="#FIELD",CC72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72)))),IF($S$18="LOW_MU",MAX(Настройки!$B$14,$S$16),IF($S$18="NEUTRAL",Настройки!$B$15,IF($S$18="IGNORE","IGNORE",IF(OR(AX72="#FIELD",CC72="#FIELD"),"Поле не найдено","Недостаточно данных")))),IF($S$8="SIGMOID_INC",MAX(Настройки!$B$14,$S$16+($S$17-$S$16)/(1+EXP(-$S$12*(IF(ISNUMBER(AX72),AX72,0)-$S$11)))),IF($S$8="SIGMOID_DEC",MAX(Настройки!$B$14,$S$16+($S$17-$S$16)/(1+EXP($S$12*(IF(ISNUMBER(AX72),AX72,0)-$S$11)))),IF($S$8="TOP_PERCENT",IF((COUNTIF(INDEX(Данные!$A$7:$CV$106,0,MATCH($S$9,Данные!$A$6:$CV$6,0)),"&gt;"&amp;IF(ISNUMBER(AX72),AX72,0))+COUNTIFS(INDEX(Данные!$A$7:$CV$106,0,MATCH($S$9,Данные!$A$6:$CV$6,0)),IF(ISNUMBER(AX72),AX72,0),Данные!$A$7:$A$106,"&lt;"&amp;$A72)+1)/COUNT(INDEX(Данные!$A$7:$CV$106,0,MATCH($S$9,Данные!$A$6:$CV$6,0)))&lt;=$S$11,$S$14,$S$15),IF($S$8="MANUAL_MU",MAX(Настройки!$B$14,MIN(1,IF(ISNUMBER(AX72),AX72,0))),IF($S$8="COUNT_FLAG_RULE",IF(IF(ISNUMBER(AX72),AX72,0)&lt;=$S$11,$S$14,IF(IF(ISNUMBER(AX72),AX72,0)&gt;=$S$12,$S$15,IF(OR(LOWER(LEFT(CC72&amp;"",2))="да",CC72=1),$S$13,$S$15))),IF(OR(AND($S$8="YES_NO",OR(LOWER(LEFT(AX72&amp;"",2))="да",AX72=1)),AND($S$8="THRESHOLD_GE",IF(ISNUMBER(AX72),AX72,0)&gt;=$S$11),AND($S$8="THRESHOLD_GT",IF(ISNUMBER(AX72),AX72,0)&gt;$S$11),AND($S$8="THRESHOLD_LE",IF(ISNUMBER(AX72),AX72,0)&lt;=$S$11),AND($S$8="THRESHOLD_LT",IF(ISNUMBER(AX72),AX72,0)&lt;$S$11),AND($S$8="CHANGE_PCT_GE",IF(IF(ISNUMBER(CC72),CC72,0)=0,IF(ISNUMBER(AX72),AX72,0)&gt;0,(IF(ISNUMBER(AX72),AX72,0)-IF(ISNUMBER(CC72),CC72,0))/ABS(IF(ISNUMBER(CC72),CC72,0))&gt;=$S$11)),AND($S$8="CHANGE_ABS_GE",ABS(IF(ISNUMBER(AX72),AX72,0)-IF(ISNUMBER(CC72),CC72,0))&gt;=$S$11),AND($S$8="COUNT_LT",IF(ISNUMBER(AX72),AX72,0)&lt;$S$11),AND($S$8="COUNT_LE",IF(ISNUMBER(AX72),AX72,0)&lt;=$S$11),AND($S$8="AND_YES",OR(LOWER(LEFT(AX72&amp;"",2))="да",AX72=1),OR(LOWER(LEFT(CC72&amp;"",2))="да",CC72=1)),AND($S$8="OR_YES",OR(OR(LOWER(LEFT(AX72&amp;"",2))="да",AX72=1),OR(LOWER(LEFT(CC72&amp;"",2))="да",CC72=1)))),$S$14,$S$15))))))))))</f>
        <v/>
      </c>
      <c r="T72" s="70" t="str">
        <f>IF($A72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72="#FIELD",AY72="",AND(OR($T$8="CHANGE_PCT_GE",$T$8="CHANGE_ABS_GE",$T$8="COUNT_FLAG_RULE",$T$8="AND_YES",$T$8="OR_YES"),OR(CD72="#FIELD",CD72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72)))),IF($T$18="LOW_MU",MAX(Настройки!$B$14,$T$16),IF($T$18="NEUTRAL",Настройки!$B$15,IF($T$18="IGNORE","IGNORE",IF(OR(AY72="#FIELD",CD72="#FIELD"),"Поле не найдено","Недостаточно данных")))),IF($T$8="SIGMOID_INC",MAX(Настройки!$B$14,$T$16+($T$17-$T$16)/(1+EXP(-$T$12*(IF(ISNUMBER(AY72),AY72,0)-$T$11)))),IF($T$8="SIGMOID_DEC",MAX(Настройки!$B$14,$T$16+($T$17-$T$16)/(1+EXP($T$12*(IF(ISNUMBER(AY72),AY72,0)-$T$11)))),IF($T$8="TOP_PERCENT",IF((COUNTIF(INDEX(Данные!$A$7:$CV$106,0,MATCH($T$9,Данные!$A$6:$CV$6,0)),"&gt;"&amp;IF(ISNUMBER(AY72),AY72,0))+COUNTIFS(INDEX(Данные!$A$7:$CV$106,0,MATCH($T$9,Данные!$A$6:$CV$6,0)),IF(ISNUMBER(AY72),AY72,0),Данные!$A$7:$A$106,"&lt;"&amp;$A72)+1)/COUNT(INDEX(Данные!$A$7:$CV$106,0,MATCH($T$9,Данные!$A$6:$CV$6,0)))&lt;=$T$11,$T$14,$T$15),IF($T$8="MANUAL_MU",MAX(Настройки!$B$14,MIN(1,IF(ISNUMBER(AY72),AY72,0))),IF($T$8="COUNT_FLAG_RULE",IF(IF(ISNUMBER(AY72),AY72,0)&lt;=$T$11,$T$14,IF(IF(ISNUMBER(AY72),AY72,0)&gt;=$T$12,$T$15,IF(OR(LOWER(LEFT(CD72&amp;"",2))="да",CD72=1),$T$13,$T$15))),IF(OR(AND($T$8="YES_NO",OR(LOWER(LEFT(AY72&amp;"",2))="да",AY72=1)),AND($T$8="THRESHOLD_GE",IF(ISNUMBER(AY72),AY72,0)&gt;=$T$11),AND($T$8="THRESHOLD_GT",IF(ISNUMBER(AY72),AY72,0)&gt;$T$11),AND($T$8="THRESHOLD_LE",IF(ISNUMBER(AY72),AY72,0)&lt;=$T$11),AND($T$8="THRESHOLD_LT",IF(ISNUMBER(AY72),AY72,0)&lt;$T$11),AND($T$8="CHANGE_PCT_GE",IF(IF(ISNUMBER(CD72),CD72,0)=0,IF(ISNUMBER(AY72),AY72,0)&gt;0,(IF(ISNUMBER(AY72),AY72,0)-IF(ISNUMBER(CD72),CD72,0))/ABS(IF(ISNUMBER(CD72),CD72,0))&gt;=$T$11)),AND($T$8="CHANGE_ABS_GE",ABS(IF(ISNUMBER(AY72),AY72,0)-IF(ISNUMBER(CD72),CD72,0))&gt;=$T$11),AND($T$8="COUNT_LT",IF(ISNUMBER(AY72),AY72,0)&lt;$T$11),AND($T$8="COUNT_LE",IF(ISNUMBER(AY72),AY72,0)&lt;=$T$11),AND($T$8="AND_YES",OR(LOWER(LEFT(AY72&amp;"",2))="да",AY72=1),OR(LOWER(LEFT(CD72&amp;"",2))="да",CD72=1)),AND($T$8="OR_YES",OR(OR(LOWER(LEFT(AY72&amp;"",2))="да",AY72=1),OR(LOWER(LEFT(CD72&amp;"",2))="да",CD72=1)))),$T$14,$T$15))))))))))</f>
        <v/>
      </c>
      <c r="U72" s="70" t="str">
        <f>IF($A72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72="#FIELD",AZ72="",AND(OR($U$8="CHANGE_PCT_GE",$U$8="CHANGE_ABS_GE",$U$8="COUNT_FLAG_RULE",$U$8="AND_YES",$U$8="OR_YES"),OR(CE72="#FIELD",CE72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72)))),IF($U$18="LOW_MU",MAX(Настройки!$B$14,$U$16),IF($U$18="NEUTRAL",Настройки!$B$15,IF($U$18="IGNORE","IGNORE",IF(OR(AZ72="#FIELD",CE72="#FIELD"),"Поле не найдено","Недостаточно данных")))),IF($U$8="SIGMOID_INC",MAX(Настройки!$B$14,$U$16+($U$17-$U$16)/(1+EXP(-$U$12*(IF(ISNUMBER(AZ72),AZ72,0)-$U$11)))),IF($U$8="SIGMOID_DEC",MAX(Настройки!$B$14,$U$16+($U$17-$U$16)/(1+EXP($U$12*(IF(ISNUMBER(AZ72),AZ72,0)-$U$11)))),IF($U$8="TOP_PERCENT",IF((COUNTIF(INDEX(Данные!$A$7:$CV$106,0,MATCH($U$9,Данные!$A$6:$CV$6,0)),"&gt;"&amp;IF(ISNUMBER(AZ72),AZ72,0))+COUNTIFS(INDEX(Данные!$A$7:$CV$106,0,MATCH($U$9,Данные!$A$6:$CV$6,0)),IF(ISNUMBER(AZ72),AZ72,0),Данные!$A$7:$A$106,"&lt;"&amp;$A72)+1)/COUNT(INDEX(Данные!$A$7:$CV$106,0,MATCH($U$9,Данные!$A$6:$CV$6,0)))&lt;=$U$11,$U$14,$U$15),IF($U$8="MANUAL_MU",MAX(Настройки!$B$14,MIN(1,IF(ISNUMBER(AZ72),AZ72,0))),IF($U$8="COUNT_FLAG_RULE",IF(IF(ISNUMBER(AZ72),AZ72,0)&lt;=$U$11,$U$14,IF(IF(ISNUMBER(AZ72),AZ72,0)&gt;=$U$12,$U$15,IF(OR(LOWER(LEFT(CE72&amp;"",2))="да",CE72=1),$U$13,$U$15))),IF(OR(AND($U$8="YES_NO",OR(LOWER(LEFT(AZ72&amp;"",2))="да",AZ72=1)),AND($U$8="THRESHOLD_GE",IF(ISNUMBER(AZ72),AZ72,0)&gt;=$U$11),AND($U$8="THRESHOLD_GT",IF(ISNUMBER(AZ72),AZ72,0)&gt;$U$11),AND($U$8="THRESHOLD_LE",IF(ISNUMBER(AZ72),AZ72,0)&lt;=$U$11),AND($U$8="THRESHOLD_LT",IF(ISNUMBER(AZ72),AZ72,0)&lt;$U$11),AND($U$8="CHANGE_PCT_GE",IF(IF(ISNUMBER(CE72),CE72,0)=0,IF(ISNUMBER(AZ72),AZ72,0)&gt;0,(IF(ISNUMBER(AZ72),AZ72,0)-IF(ISNUMBER(CE72),CE72,0))/ABS(IF(ISNUMBER(CE72),CE72,0))&gt;=$U$11)),AND($U$8="CHANGE_ABS_GE",ABS(IF(ISNUMBER(AZ72),AZ72,0)-IF(ISNUMBER(CE72),CE72,0))&gt;=$U$11),AND($U$8="COUNT_LT",IF(ISNUMBER(AZ72),AZ72,0)&lt;$U$11),AND($U$8="COUNT_LE",IF(ISNUMBER(AZ72),AZ72,0)&lt;=$U$11),AND($U$8="AND_YES",OR(LOWER(LEFT(AZ72&amp;"",2))="да",AZ72=1),OR(LOWER(LEFT(CE72&amp;"",2))="да",CE72=1)),AND($U$8="OR_YES",OR(OR(LOWER(LEFT(AZ72&amp;"",2))="да",AZ72=1),OR(LOWER(LEFT(CE72&amp;"",2))="да",CE72=1)))),$U$14,$U$15))))))))))</f>
        <v/>
      </c>
      <c r="V72" s="70" t="str">
        <f>IF($A72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72="#FIELD",BA72="",AND(OR($V$8="CHANGE_PCT_GE",$V$8="CHANGE_ABS_GE",$V$8="COUNT_FLAG_RULE",$V$8="AND_YES",$V$8="OR_YES"),OR(CF72="#FIELD",CF72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72)))),IF($V$18="LOW_MU",MAX(Настройки!$B$14,$V$16),IF($V$18="NEUTRAL",Настройки!$B$15,IF($V$18="IGNORE","IGNORE",IF(OR(BA72="#FIELD",CF72="#FIELD"),"Поле не найдено","Недостаточно данных")))),IF($V$8="SIGMOID_INC",MAX(Настройки!$B$14,$V$16+($V$17-$V$16)/(1+EXP(-$V$12*(IF(ISNUMBER(BA72),BA72,0)-$V$11)))),IF($V$8="SIGMOID_DEC",MAX(Настройки!$B$14,$V$16+($V$17-$V$16)/(1+EXP($V$12*(IF(ISNUMBER(BA72),BA72,0)-$V$11)))),IF($V$8="TOP_PERCENT",IF((COUNTIF(INDEX(Данные!$A$7:$CV$106,0,MATCH($V$9,Данные!$A$6:$CV$6,0)),"&gt;"&amp;IF(ISNUMBER(BA72),BA72,0))+COUNTIFS(INDEX(Данные!$A$7:$CV$106,0,MATCH($V$9,Данные!$A$6:$CV$6,0)),IF(ISNUMBER(BA72),BA72,0),Данные!$A$7:$A$106,"&lt;"&amp;$A72)+1)/COUNT(INDEX(Данные!$A$7:$CV$106,0,MATCH($V$9,Данные!$A$6:$CV$6,0)))&lt;=$V$11,$V$14,$V$15),IF($V$8="MANUAL_MU",MAX(Настройки!$B$14,MIN(1,IF(ISNUMBER(BA72),BA72,0))),IF($V$8="COUNT_FLAG_RULE",IF(IF(ISNUMBER(BA72),BA72,0)&lt;=$V$11,$V$14,IF(IF(ISNUMBER(BA72),BA72,0)&gt;=$V$12,$V$15,IF(OR(LOWER(LEFT(CF72&amp;"",2))="да",CF72=1),$V$13,$V$15))),IF(OR(AND($V$8="YES_NO",OR(LOWER(LEFT(BA72&amp;"",2))="да",BA72=1)),AND($V$8="THRESHOLD_GE",IF(ISNUMBER(BA72),BA72,0)&gt;=$V$11),AND($V$8="THRESHOLD_GT",IF(ISNUMBER(BA72),BA72,0)&gt;$V$11),AND($V$8="THRESHOLD_LE",IF(ISNUMBER(BA72),BA72,0)&lt;=$V$11),AND($V$8="THRESHOLD_LT",IF(ISNUMBER(BA72),BA72,0)&lt;$V$11),AND($V$8="CHANGE_PCT_GE",IF(IF(ISNUMBER(CF72),CF72,0)=0,IF(ISNUMBER(BA72),BA72,0)&gt;0,(IF(ISNUMBER(BA72),BA72,0)-IF(ISNUMBER(CF72),CF72,0))/ABS(IF(ISNUMBER(CF72),CF72,0))&gt;=$V$11)),AND($V$8="CHANGE_ABS_GE",ABS(IF(ISNUMBER(BA72),BA72,0)-IF(ISNUMBER(CF72),CF72,0))&gt;=$V$11),AND($V$8="COUNT_LT",IF(ISNUMBER(BA72),BA72,0)&lt;$V$11),AND($V$8="COUNT_LE",IF(ISNUMBER(BA72),BA72,0)&lt;=$V$11),AND($V$8="AND_YES",OR(LOWER(LEFT(BA72&amp;"",2))="да",BA72=1),OR(LOWER(LEFT(CF72&amp;"",2))="да",CF72=1)),AND($V$8="OR_YES",OR(OR(LOWER(LEFT(BA72&amp;"",2))="да",BA72=1),OR(LOWER(LEFT(CF72&amp;"",2))="да",CF72=1)))),$V$14,$V$15))))))))))</f>
        <v/>
      </c>
      <c r="W72" s="70" t="str">
        <f>IF($A72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72="#FIELD",BB72="",AND(OR($W$8="CHANGE_PCT_GE",$W$8="CHANGE_ABS_GE",$W$8="COUNT_FLAG_RULE",$W$8="AND_YES",$W$8="OR_YES"),OR(CG72="#FIELD",CG72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72)))),IF($W$18="LOW_MU",MAX(Настройки!$B$14,$W$16),IF($W$18="NEUTRAL",Настройки!$B$15,IF($W$18="IGNORE","IGNORE",IF(OR(BB72="#FIELD",CG72="#FIELD"),"Поле не найдено","Недостаточно данных")))),IF($W$8="SIGMOID_INC",MAX(Настройки!$B$14,$W$16+($W$17-$W$16)/(1+EXP(-$W$12*(IF(ISNUMBER(BB72),BB72,0)-$W$11)))),IF($W$8="SIGMOID_DEC",MAX(Настройки!$B$14,$W$16+($W$17-$W$16)/(1+EXP($W$12*(IF(ISNUMBER(BB72),BB72,0)-$W$11)))),IF($W$8="TOP_PERCENT",IF((COUNTIF(INDEX(Данные!$A$7:$CV$106,0,MATCH($W$9,Данные!$A$6:$CV$6,0)),"&gt;"&amp;IF(ISNUMBER(BB72),BB72,0))+COUNTIFS(INDEX(Данные!$A$7:$CV$106,0,MATCH($W$9,Данные!$A$6:$CV$6,0)),IF(ISNUMBER(BB72),BB72,0),Данные!$A$7:$A$106,"&lt;"&amp;$A72)+1)/COUNT(INDEX(Данные!$A$7:$CV$106,0,MATCH($W$9,Данные!$A$6:$CV$6,0)))&lt;=$W$11,$W$14,$W$15),IF($W$8="MANUAL_MU",MAX(Настройки!$B$14,MIN(1,IF(ISNUMBER(BB72),BB72,0))),IF($W$8="COUNT_FLAG_RULE",IF(IF(ISNUMBER(BB72),BB72,0)&lt;=$W$11,$W$14,IF(IF(ISNUMBER(BB72),BB72,0)&gt;=$W$12,$W$15,IF(OR(LOWER(LEFT(CG72&amp;"",2))="да",CG72=1),$W$13,$W$15))),IF(OR(AND($W$8="YES_NO",OR(LOWER(LEFT(BB72&amp;"",2))="да",BB72=1)),AND($W$8="THRESHOLD_GE",IF(ISNUMBER(BB72),BB72,0)&gt;=$W$11),AND($W$8="THRESHOLD_GT",IF(ISNUMBER(BB72),BB72,0)&gt;$W$11),AND($W$8="THRESHOLD_LE",IF(ISNUMBER(BB72),BB72,0)&lt;=$W$11),AND($W$8="THRESHOLD_LT",IF(ISNUMBER(BB72),BB72,0)&lt;$W$11),AND($W$8="CHANGE_PCT_GE",IF(IF(ISNUMBER(CG72),CG72,0)=0,IF(ISNUMBER(BB72),BB72,0)&gt;0,(IF(ISNUMBER(BB72),BB72,0)-IF(ISNUMBER(CG72),CG72,0))/ABS(IF(ISNUMBER(CG72),CG72,0))&gt;=$W$11)),AND($W$8="CHANGE_ABS_GE",ABS(IF(ISNUMBER(BB72),BB72,0)-IF(ISNUMBER(CG72),CG72,0))&gt;=$W$11),AND($W$8="COUNT_LT",IF(ISNUMBER(BB72),BB72,0)&lt;$W$11),AND($W$8="COUNT_LE",IF(ISNUMBER(BB72),BB72,0)&lt;=$W$11),AND($W$8="AND_YES",OR(LOWER(LEFT(BB72&amp;"",2))="да",BB72=1),OR(LOWER(LEFT(CG72&amp;"",2))="да",CG72=1)),AND($W$8="OR_YES",OR(OR(LOWER(LEFT(BB72&amp;"",2))="да",BB72=1),OR(LOWER(LEFT(CG72&amp;"",2))="да",CG72=1)))),$W$14,$W$15))))))))))</f>
        <v/>
      </c>
      <c r="X72" s="70" t="str">
        <f>IF($A72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72="#FIELD",BC72="",AND(OR($X$8="CHANGE_PCT_GE",$X$8="CHANGE_ABS_GE",$X$8="COUNT_FLAG_RULE",$X$8="AND_YES",$X$8="OR_YES"),OR(CH72="#FIELD",CH72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72)))),IF($X$18="LOW_MU",MAX(Настройки!$B$14,$X$16),IF($X$18="NEUTRAL",Настройки!$B$15,IF($X$18="IGNORE","IGNORE",IF(OR(BC72="#FIELD",CH72="#FIELD"),"Поле не найдено","Недостаточно данных")))),IF($X$8="SIGMOID_INC",MAX(Настройки!$B$14,$X$16+($X$17-$X$16)/(1+EXP(-$X$12*(IF(ISNUMBER(BC72),BC72,0)-$X$11)))),IF($X$8="SIGMOID_DEC",MAX(Настройки!$B$14,$X$16+($X$17-$X$16)/(1+EXP($X$12*(IF(ISNUMBER(BC72),BC72,0)-$X$11)))),IF($X$8="TOP_PERCENT",IF((COUNTIF(INDEX(Данные!$A$7:$CV$106,0,MATCH($X$9,Данные!$A$6:$CV$6,0)),"&gt;"&amp;IF(ISNUMBER(BC72),BC72,0))+COUNTIFS(INDEX(Данные!$A$7:$CV$106,0,MATCH($X$9,Данные!$A$6:$CV$6,0)),IF(ISNUMBER(BC72),BC72,0),Данные!$A$7:$A$106,"&lt;"&amp;$A72)+1)/COUNT(INDEX(Данные!$A$7:$CV$106,0,MATCH($X$9,Данные!$A$6:$CV$6,0)))&lt;=$X$11,$X$14,$X$15),IF($X$8="MANUAL_MU",MAX(Настройки!$B$14,MIN(1,IF(ISNUMBER(BC72),BC72,0))),IF($X$8="COUNT_FLAG_RULE",IF(IF(ISNUMBER(BC72),BC72,0)&lt;=$X$11,$X$14,IF(IF(ISNUMBER(BC72),BC72,0)&gt;=$X$12,$X$15,IF(OR(LOWER(LEFT(CH72&amp;"",2))="да",CH72=1),$X$13,$X$15))),IF(OR(AND($X$8="YES_NO",OR(LOWER(LEFT(BC72&amp;"",2))="да",BC72=1)),AND($X$8="THRESHOLD_GE",IF(ISNUMBER(BC72),BC72,0)&gt;=$X$11),AND($X$8="THRESHOLD_GT",IF(ISNUMBER(BC72),BC72,0)&gt;$X$11),AND($X$8="THRESHOLD_LE",IF(ISNUMBER(BC72),BC72,0)&lt;=$X$11),AND($X$8="THRESHOLD_LT",IF(ISNUMBER(BC72),BC72,0)&lt;$X$11),AND($X$8="CHANGE_PCT_GE",IF(IF(ISNUMBER(CH72),CH72,0)=0,IF(ISNUMBER(BC72),BC72,0)&gt;0,(IF(ISNUMBER(BC72),BC72,0)-IF(ISNUMBER(CH72),CH72,0))/ABS(IF(ISNUMBER(CH72),CH72,0))&gt;=$X$11)),AND($X$8="CHANGE_ABS_GE",ABS(IF(ISNUMBER(BC72),BC72,0)-IF(ISNUMBER(CH72),CH72,0))&gt;=$X$11),AND($X$8="COUNT_LT",IF(ISNUMBER(BC72),BC72,0)&lt;$X$11),AND($X$8="COUNT_LE",IF(ISNUMBER(BC72),BC72,0)&lt;=$X$11),AND($X$8="AND_YES",OR(LOWER(LEFT(BC72&amp;"",2))="да",BC72=1),OR(LOWER(LEFT(CH72&amp;"",2))="да",CH72=1)),AND($X$8="OR_YES",OR(OR(LOWER(LEFT(BC72&amp;"",2))="да",BC72=1),OR(LOWER(LEFT(CH72&amp;"",2))="да",CH72=1)))),$X$14,$X$15))))))))))</f>
        <v/>
      </c>
      <c r="Y72" s="70" t="str">
        <f>IF($A72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72="#FIELD",BD72="",AND(OR($Y$8="CHANGE_PCT_GE",$Y$8="CHANGE_ABS_GE",$Y$8="COUNT_FLAG_RULE",$Y$8="AND_YES",$Y$8="OR_YES"),OR(CI72="#FIELD",CI72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72)))),IF($Y$18="LOW_MU",MAX(Настройки!$B$14,$Y$16),IF($Y$18="NEUTRAL",Настройки!$B$15,IF($Y$18="IGNORE","IGNORE",IF(OR(BD72="#FIELD",CI72="#FIELD"),"Поле не найдено","Недостаточно данных")))),IF($Y$8="SIGMOID_INC",MAX(Настройки!$B$14,$Y$16+($Y$17-$Y$16)/(1+EXP(-$Y$12*(IF(ISNUMBER(BD72),BD72,0)-$Y$11)))),IF($Y$8="SIGMOID_DEC",MAX(Настройки!$B$14,$Y$16+($Y$17-$Y$16)/(1+EXP($Y$12*(IF(ISNUMBER(BD72),BD72,0)-$Y$11)))),IF($Y$8="TOP_PERCENT",IF((COUNTIF(INDEX(Данные!$A$7:$CV$106,0,MATCH($Y$9,Данные!$A$6:$CV$6,0)),"&gt;"&amp;IF(ISNUMBER(BD72),BD72,0))+COUNTIFS(INDEX(Данные!$A$7:$CV$106,0,MATCH($Y$9,Данные!$A$6:$CV$6,0)),IF(ISNUMBER(BD72),BD72,0),Данные!$A$7:$A$106,"&lt;"&amp;$A72)+1)/COUNT(INDEX(Данные!$A$7:$CV$106,0,MATCH($Y$9,Данные!$A$6:$CV$6,0)))&lt;=$Y$11,$Y$14,$Y$15),IF($Y$8="MANUAL_MU",MAX(Настройки!$B$14,MIN(1,IF(ISNUMBER(BD72),BD72,0))),IF($Y$8="COUNT_FLAG_RULE",IF(IF(ISNUMBER(BD72),BD72,0)&lt;=$Y$11,$Y$14,IF(IF(ISNUMBER(BD72),BD72,0)&gt;=$Y$12,$Y$15,IF(OR(LOWER(LEFT(CI72&amp;"",2))="да",CI72=1),$Y$13,$Y$15))),IF(OR(AND($Y$8="YES_NO",OR(LOWER(LEFT(BD72&amp;"",2))="да",BD72=1)),AND($Y$8="THRESHOLD_GE",IF(ISNUMBER(BD72),BD72,0)&gt;=$Y$11),AND($Y$8="THRESHOLD_GT",IF(ISNUMBER(BD72),BD72,0)&gt;$Y$11),AND($Y$8="THRESHOLD_LE",IF(ISNUMBER(BD72),BD72,0)&lt;=$Y$11),AND($Y$8="THRESHOLD_LT",IF(ISNUMBER(BD72),BD72,0)&lt;$Y$11),AND($Y$8="CHANGE_PCT_GE",IF(IF(ISNUMBER(CI72),CI72,0)=0,IF(ISNUMBER(BD72),BD72,0)&gt;0,(IF(ISNUMBER(BD72),BD72,0)-IF(ISNUMBER(CI72),CI72,0))/ABS(IF(ISNUMBER(CI72),CI72,0))&gt;=$Y$11)),AND($Y$8="CHANGE_ABS_GE",ABS(IF(ISNUMBER(BD72),BD72,0)-IF(ISNUMBER(CI72),CI72,0))&gt;=$Y$11),AND($Y$8="COUNT_LT",IF(ISNUMBER(BD72),BD72,0)&lt;$Y$11),AND($Y$8="COUNT_LE",IF(ISNUMBER(BD72),BD72,0)&lt;=$Y$11),AND($Y$8="AND_YES",OR(LOWER(LEFT(BD72&amp;"",2))="да",BD72=1),OR(LOWER(LEFT(CI72&amp;"",2))="да",CI72=1)),AND($Y$8="OR_YES",OR(OR(LOWER(LEFT(BD72&amp;"",2))="да",BD72=1),OR(LOWER(LEFT(CI72&amp;"",2))="да",CI72=1)))),$Y$14,$Y$15))))))))))</f>
        <v/>
      </c>
      <c r="Z72" s="70" t="str">
        <f>IF($A72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72="#FIELD",BE72="",AND(OR($Z$8="CHANGE_PCT_GE",$Z$8="CHANGE_ABS_GE",$Z$8="COUNT_FLAG_RULE",$Z$8="AND_YES",$Z$8="OR_YES"),OR(CJ72="#FIELD",CJ72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72)))),IF($Z$18="LOW_MU",MAX(Настройки!$B$14,$Z$16),IF($Z$18="NEUTRAL",Настройки!$B$15,IF($Z$18="IGNORE","IGNORE",IF(OR(BE72="#FIELD",CJ72="#FIELD"),"Поле не найдено","Недостаточно данных")))),IF($Z$8="SIGMOID_INC",MAX(Настройки!$B$14,$Z$16+($Z$17-$Z$16)/(1+EXP(-$Z$12*(IF(ISNUMBER(BE72),BE72,0)-$Z$11)))),IF($Z$8="SIGMOID_DEC",MAX(Настройки!$B$14,$Z$16+($Z$17-$Z$16)/(1+EXP($Z$12*(IF(ISNUMBER(BE72),BE72,0)-$Z$11)))),IF($Z$8="TOP_PERCENT",IF((COUNTIF(INDEX(Данные!$A$7:$CV$106,0,MATCH($Z$9,Данные!$A$6:$CV$6,0)),"&gt;"&amp;IF(ISNUMBER(BE72),BE72,0))+COUNTIFS(INDEX(Данные!$A$7:$CV$106,0,MATCH($Z$9,Данные!$A$6:$CV$6,0)),IF(ISNUMBER(BE72),BE72,0),Данные!$A$7:$A$106,"&lt;"&amp;$A72)+1)/COUNT(INDEX(Данные!$A$7:$CV$106,0,MATCH($Z$9,Данные!$A$6:$CV$6,0)))&lt;=$Z$11,$Z$14,$Z$15),IF($Z$8="MANUAL_MU",MAX(Настройки!$B$14,MIN(1,IF(ISNUMBER(BE72),BE72,0))),IF($Z$8="COUNT_FLAG_RULE",IF(IF(ISNUMBER(BE72),BE72,0)&lt;=$Z$11,$Z$14,IF(IF(ISNUMBER(BE72),BE72,0)&gt;=$Z$12,$Z$15,IF(OR(LOWER(LEFT(CJ72&amp;"",2))="да",CJ72=1),$Z$13,$Z$15))),IF(OR(AND($Z$8="YES_NO",OR(LOWER(LEFT(BE72&amp;"",2))="да",BE72=1)),AND($Z$8="THRESHOLD_GE",IF(ISNUMBER(BE72),BE72,0)&gt;=$Z$11),AND($Z$8="THRESHOLD_GT",IF(ISNUMBER(BE72),BE72,0)&gt;$Z$11),AND($Z$8="THRESHOLD_LE",IF(ISNUMBER(BE72),BE72,0)&lt;=$Z$11),AND($Z$8="THRESHOLD_LT",IF(ISNUMBER(BE72),BE72,0)&lt;$Z$11),AND($Z$8="CHANGE_PCT_GE",IF(IF(ISNUMBER(CJ72),CJ72,0)=0,IF(ISNUMBER(BE72),BE72,0)&gt;0,(IF(ISNUMBER(BE72),BE72,0)-IF(ISNUMBER(CJ72),CJ72,0))/ABS(IF(ISNUMBER(CJ72),CJ72,0))&gt;=$Z$11)),AND($Z$8="CHANGE_ABS_GE",ABS(IF(ISNUMBER(BE72),BE72,0)-IF(ISNUMBER(CJ72),CJ72,0))&gt;=$Z$11),AND($Z$8="COUNT_LT",IF(ISNUMBER(BE72),BE72,0)&lt;$Z$11),AND($Z$8="COUNT_LE",IF(ISNUMBER(BE72),BE72,0)&lt;=$Z$11),AND($Z$8="AND_YES",OR(LOWER(LEFT(BE72&amp;"",2))="да",BE72=1),OR(LOWER(LEFT(CJ72&amp;"",2))="да",CJ72=1)),AND($Z$8="OR_YES",OR(OR(LOWER(LEFT(BE72&amp;"",2))="да",BE72=1),OR(LOWER(LEFT(CJ72&amp;"",2))="да",CJ72=1)))),$Z$14,$Z$15))))))))))</f>
        <v/>
      </c>
      <c r="AA72" s="70" t="str">
        <f>IF($A72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72="#FIELD",BF72="",AND(OR($AA$8="CHANGE_PCT_GE",$AA$8="CHANGE_ABS_GE",$AA$8="COUNT_FLAG_RULE",$AA$8="AND_YES",$AA$8="OR_YES"),OR(CK72="#FIELD",CK72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72)))),IF($AA$18="LOW_MU",MAX(Настройки!$B$14,$AA$16),IF($AA$18="NEUTRAL",Настройки!$B$15,IF($AA$18="IGNORE","IGNORE",IF(OR(BF72="#FIELD",CK72="#FIELD"),"Поле не найдено","Недостаточно данных")))),IF($AA$8="SIGMOID_INC",MAX(Настройки!$B$14,$AA$16+($AA$17-$AA$16)/(1+EXP(-$AA$12*(IF(ISNUMBER(BF72),BF72,0)-$AA$11)))),IF($AA$8="SIGMOID_DEC",MAX(Настройки!$B$14,$AA$16+($AA$17-$AA$16)/(1+EXP($AA$12*(IF(ISNUMBER(BF72),BF72,0)-$AA$11)))),IF($AA$8="TOP_PERCENT",IF((COUNTIF(INDEX(Данные!$A$7:$CV$106,0,MATCH($AA$9,Данные!$A$6:$CV$6,0)),"&gt;"&amp;IF(ISNUMBER(BF72),BF72,0))+COUNTIFS(INDEX(Данные!$A$7:$CV$106,0,MATCH($AA$9,Данные!$A$6:$CV$6,0)),IF(ISNUMBER(BF72),BF72,0),Данные!$A$7:$A$106,"&lt;"&amp;$A72)+1)/COUNT(INDEX(Данные!$A$7:$CV$106,0,MATCH($AA$9,Данные!$A$6:$CV$6,0)))&lt;=$AA$11,$AA$14,$AA$15),IF($AA$8="MANUAL_MU",MAX(Настройки!$B$14,MIN(1,IF(ISNUMBER(BF72),BF72,0))),IF($AA$8="COUNT_FLAG_RULE",IF(IF(ISNUMBER(BF72),BF72,0)&lt;=$AA$11,$AA$14,IF(IF(ISNUMBER(BF72),BF72,0)&gt;=$AA$12,$AA$15,IF(OR(LOWER(LEFT(CK72&amp;"",2))="да",CK72=1),$AA$13,$AA$15))),IF(OR(AND($AA$8="YES_NO",OR(LOWER(LEFT(BF72&amp;"",2))="да",BF72=1)),AND($AA$8="THRESHOLD_GE",IF(ISNUMBER(BF72),BF72,0)&gt;=$AA$11),AND($AA$8="THRESHOLD_GT",IF(ISNUMBER(BF72),BF72,0)&gt;$AA$11),AND($AA$8="THRESHOLD_LE",IF(ISNUMBER(BF72),BF72,0)&lt;=$AA$11),AND($AA$8="THRESHOLD_LT",IF(ISNUMBER(BF72),BF72,0)&lt;$AA$11),AND($AA$8="CHANGE_PCT_GE",IF(IF(ISNUMBER(CK72),CK72,0)=0,IF(ISNUMBER(BF72),BF72,0)&gt;0,(IF(ISNUMBER(BF72),BF72,0)-IF(ISNUMBER(CK72),CK72,0))/ABS(IF(ISNUMBER(CK72),CK72,0))&gt;=$AA$11)),AND($AA$8="CHANGE_ABS_GE",ABS(IF(ISNUMBER(BF72),BF72,0)-IF(ISNUMBER(CK72),CK72,0))&gt;=$AA$11),AND($AA$8="COUNT_LT",IF(ISNUMBER(BF72),BF72,0)&lt;$AA$11),AND($AA$8="COUNT_LE",IF(ISNUMBER(BF72),BF72,0)&lt;=$AA$11),AND($AA$8="AND_YES",OR(LOWER(LEFT(BF72&amp;"",2))="да",BF72=1),OR(LOWER(LEFT(CK72&amp;"",2))="да",CK72=1)),AND($AA$8="OR_YES",OR(OR(LOWER(LEFT(BF72&amp;"",2))="да",BF72=1),OR(LOWER(LEFT(CK72&amp;"",2))="да",CK72=1)))),$AA$14,$AA$15))))))))))</f>
        <v/>
      </c>
      <c r="AB72" s="70" t="str">
        <f>IF($A72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72="#FIELD",BG72="",AND(OR($AB$8="CHANGE_PCT_GE",$AB$8="CHANGE_ABS_GE",$AB$8="COUNT_FLAG_RULE",$AB$8="AND_YES",$AB$8="OR_YES"),OR(CL72="#FIELD",CL72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72)))),IF($AB$18="LOW_MU",MAX(Настройки!$B$14,$AB$16),IF($AB$18="NEUTRAL",Настройки!$B$15,IF($AB$18="IGNORE","IGNORE",IF(OR(BG72="#FIELD",CL72="#FIELD"),"Поле не найдено","Недостаточно данных")))),IF($AB$8="SIGMOID_INC",MAX(Настройки!$B$14,$AB$16+($AB$17-$AB$16)/(1+EXP(-$AB$12*(IF(ISNUMBER(BG72),BG72,0)-$AB$11)))),IF($AB$8="SIGMOID_DEC",MAX(Настройки!$B$14,$AB$16+($AB$17-$AB$16)/(1+EXP($AB$12*(IF(ISNUMBER(BG72),BG72,0)-$AB$11)))),IF($AB$8="TOP_PERCENT",IF((COUNTIF(INDEX(Данные!$A$7:$CV$106,0,MATCH($AB$9,Данные!$A$6:$CV$6,0)),"&gt;"&amp;IF(ISNUMBER(BG72),BG72,0))+COUNTIFS(INDEX(Данные!$A$7:$CV$106,0,MATCH($AB$9,Данные!$A$6:$CV$6,0)),IF(ISNUMBER(BG72),BG72,0),Данные!$A$7:$A$106,"&lt;"&amp;$A72)+1)/COUNT(INDEX(Данные!$A$7:$CV$106,0,MATCH($AB$9,Данные!$A$6:$CV$6,0)))&lt;=$AB$11,$AB$14,$AB$15),IF($AB$8="MANUAL_MU",MAX(Настройки!$B$14,MIN(1,IF(ISNUMBER(BG72),BG72,0))),IF($AB$8="COUNT_FLAG_RULE",IF(IF(ISNUMBER(BG72),BG72,0)&lt;=$AB$11,$AB$14,IF(IF(ISNUMBER(BG72),BG72,0)&gt;=$AB$12,$AB$15,IF(OR(LOWER(LEFT(CL72&amp;"",2))="да",CL72=1),$AB$13,$AB$15))),IF(OR(AND($AB$8="YES_NO",OR(LOWER(LEFT(BG72&amp;"",2))="да",BG72=1)),AND($AB$8="THRESHOLD_GE",IF(ISNUMBER(BG72),BG72,0)&gt;=$AB$11),AND($AB$8="THRESHOLD_GT",IF(ISNUMBER(BG72),BG72,0)&gt;$AB$11),AND($AB$8="THRESHOLD_LE",IF(ISNUMBER(BG72),BG72,0)&lt;=$AB$11),AND($AB$8="THRESHOLD_LT",IF(ISNUMBER(BG72),BG72,0)&lt;$AB$11),AND($AB$8="CHANGE_PCT_GE",IF(IF(ISNUMBER(CL72),CL72,0)=0,IF(ISNUMBER(BG72),BG72,0)&gt;0,(IF(ISNUMBER(BG72),BG72,0)-IF(ISNUMBER(CL72),CL72,0))/ABS(IF(ISNUMBER(CL72),CL72,0))&gt;=$AB$11)),AND($AB$8="CHANGE_ABS_GE",ABS(IF(ISNUMBER(BG72),BG72,0)-IF(ISNUMBER(CL72),CL72,0))&gt;=$AB$11),AND($AB$8="COUNT_LT",IF(ISNUMBER(BG72),BG72,0)&lt;$AB$11),AND($AB$8="COUNT_LE",IF(ISNUMBER(BG72),BG72,0)&lt;=$AB$11),AND($AB$8="AND_YES",OR(LOWER(LEFT(BG72&amp;"",2))="да",BG72=1),OR(LOWER(LEFT(CL72&amp;"",2))="да",CL72=1)),AND($AB$8="OR_YES",OR(OR(LOWER(LEFT(BG72&amp;"",2))="да",BG72=1),OR(LOWER(LEFT(CL72&amp;"",2))="да",CL72=1)))),$AB$14,$AB$15))))))))))</f>
        <v/>
      </c>
      <c r="AC72" s="70" t="str">
        <f>IF($A72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72="#FIELD",BH72="",AND(OR($AC$8="CHANGE_PCT_GE",$AC$8="CHANGE_ABS_GE",$AC$8="COUNT_FLAG_RULE",$AC$8="AND_YES",$AC$8="OR_YES"),OR(CM72="#FIELD",CM72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72)))),IF($AC$18="LOW_MU",MAX(Настройки!$B$14,$AC$16),IF($AC$18="NEUTRAL",Настройки!$B$15,IF($AC$18="IGNORE","IGNORE",IF(OR(BH72="#FIELD",CM72="#FIELD"),"Поле не найдено","Недостаточно данных")))),IF($AC$8="SIGMOID_INC",MAX(Настройки!$B$14,$AC$16+($AC$17-$AC$16)/(1+EXP(-$AC$12*(IF(ISNUMBER(BH72),BH72,0)-$AC$11)))),IF($AC$8="SIGMOID_DEC",MAX(Настройки!$B$14,$AC$16+($AC$17-$AC$16)/(1+EXP($AC$12*(IF(ISNUMBER(BH72),BH72,0)-$AC$11)))),IF($AC$8="TOP_PERCENT",IF((COUNTIF(INDEX(Данные!$A$7:$CV$106,0,MATCH($AC$9,Данные!$A$6:$CV$6,0)),"&gt;"&amp;IF(ISNUMBER(BH72),BH72,0))+COUNTIFS(INDEX(Данные!$A$7:$CV$106,0,MATCH($AC$9,Данные!$A$6:$CV$6,0)),IF(ISNUMBER(BH72),BH72,0),Данные!$A$7:$A$106,"&lt;"&amp;$A72)+1)/COUNT(INDEX(Данные!$A$7:$CV$106,0,MATCH($AC$9,Данные!$A$6:$CV$6,0)))&lt;=$AC$11,$AC$14,$AC$15),IF($AC$8="MANUAL_MU",MAX(Настройки!$B$14,MIN(1,IF(ISNUMBER(BH72),BH72,0))),IF($AC$8="COUNT_FLAG_RULE",IF(IF(ISNUMBER(BH72),BH72,0)&lt;=$AC$11,$AC$14,IF(IF(ISNUMBER(BH72),BH72,0)&gt;=$AC$12,$AC$15,IF(OR(LOWER(LEFT(CM72&amp;"",2))="да",CM72=1),$AC$13,$AC$15))),IF(OR(AND($AC$8="YES_NO",OR(LOWER(LEFT(BH72&amp;"",2))="да",BH72=1)),AND($AC$8="THRESHOLD_GE",IF(ISNUMBER(BH72),BH72,0)&gt;=$AC$11),AND($AC$8="THRESHOLD_GT",IF(ISNUMBER(BH72),BH72,0)&gt;$AC$11),AND($AC$8="THRESHOLD_LE",IF(ISNUMBER(BH72),BH72,0)&lt;=$AC$11),AND($AC$8="THRESHOLD_LT",IF(ISNUMBER(BH72),BH72,0)&lt;$AC$11),AND($AC$8="CHANGE_PCT_GE",IF(IF(ISNUMBER(CM72),CM72,0)=0,IF(ISNUMBER(BH72),BH72,0)&gt;0,(IF(ISNUMBER(BH72),BH72,0)-IF(ISNUMBER(CM72),CM72,0))/ABS(IF(ISNUMBER(CM72),CM72,0))&gt;=$AC$11)),AND($AC$8="CHANGE_ABS_GE",ABS(IF(ISNUMBER(BH72),BH72,0)-IF(ISNUMBER(CM72),CM72,0))&gt;=$AC$11),AND($AC$8="COUNT_LT",IF(ISNUMBER(BH72),BH72,0)&lt;$AC$11),AND($AC$8="COUNT_LE",IF(ISNUMBER(BH72),BH72,0)&lt;=$AC$11),AND($AC$8="AND_YES",OR(LOWER(LEFT(BH72&amp;"",2))="да",BH72=1),OR(LOWER(LEFT(CM72&amp;"",2))="да",CM72=1)),AND($AC$8="OR_YES",OR(OR(LOWER(LEFT(BH72&amp;"",2))="да",BH72=1),OR(LOWER(LEFT(CM72&amp;"",2))="да",CM72=1)))),$AC$14,$AC$15))))))))))</f>
        <v/>
      </c>
      <c r="AD72" s="70" t="str">
        <f>IF($A72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72="#FIELD",BI72="",AND(OR($AD$8="CHANGE_PCT_GE",$AD$8="CHANGE_ABS_GE",$AD$8="COUNT_FLAG_RULE",$AD$8="AND_YES",$AD$8="OR_YES"),OR(CN72="#FIELD",CN72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72)))),IF($AD$18="LOW_MU",MAX(Настройки!$B$14,$AD$16),IF($AD$18="NEUTRAL",Настройки!$B$15,IF($AD$18="IGNORE","IGNORE",IF(OR(BI72="#FIELD",CN72="#FIELD"),"Поле не найдено","Недостаточно данных")))),IF($AD$8="SIGMOID_INC",MAX(Настройки!$B$14,$AD$16+($AD$17-$AD$16)/(1+EXP(-$AD$12*(IF(ISNUMBER(BI72),BI72,0)-$AD$11)))),IF($AD$8="SIGMOID_DEC",MAX(Настройки!$B$14,$AD$16+($AD$17-$AD$16)/(1+EXP($AD$12*(IF(ISNUMBER(BI72),BI72,0)-$AD$11)))),IF($AD$8="TOP_PERCENT",IF((COUNTIF(INDEX(Данные!$A$7:$CV$106,0,MATCH($AD$9,Данные!$A$6:$CV$6,0)),"&gt;"&amp;IF(ISNUMBER(BI72),BI72,0))+COUNTIFS(INDEX(Данные!$A$7:$CV$106,0,MATCH($AD$9,Данные!$A$6:$CV$6,0)),IF(ISNUMBER(BI72),BI72,0),Данные!$A$7:$A$106,"&lt;"&amp;$A72)+1)/COUNT(INDEX(Данные!$A$7:$CV$106,0,MATCH($AD$9,Данные!$A$6:$CV$6,0)))&lt;=$AD$11,$AD$14,$AD$15),IF($AD$8="MANUAL_MU",MAX(Настройки!$B$14,MIN(1,IF(ISNUMBER(BI72),BI72,0))),IF($AD$8="COUNT_FLAG_RULE",IF(IF(ISNUMBER(BI72),BI72,0)&lt;=$AD$11,$AD$14,IF(IF(ISNUMBER(BI72),BI72,0)&gt;=$AD$12,$AD$15,IF(OR(LOWER(LEFT(CN72&amp;"",2))="да",CN72=1),$AD$13,$AD$15))),IF(OR(AND($AD$8="YES_NO",OR(LOWER(LEFT(BI72&amp;"",2))="да",BI72=1)),AND($AD$8="THRESHOLD_GE",IF(ISNUMBER(BI72),BI72,0)&gt;=$AD$11),AND($AD$8="THRESHOLD_GT",IF(ISNUMBER(BI72),BI72,0)&gt;$AD$11),AND($AD$8="THRESHOLD_LE",IF(ISNUMBER(BI72),BI72,0)&lt;=$AD$11),AND($AD$8="THRESHOLD_LT",IF(ISNUMBER(BI72),BI72,0)&lt;$AD$11),AND($AD$8="CHANGE_PCT_GE",IF(IF(ISNUMBER(CN72),CN72,0)=0,IF(ISNUMBER(BI72),BI72,0)&gt;0,(IF(ISNUMBER(BI72),BI72,0)-IF(ISNUMBER(CN72),CN72,0))/ABS(IF(ISNUMBER(CN72),CN72,0))&gt;=$AD$11)),AND($AD$8="CHANGE_ABS_GE",ABS(IF(ISNUMBER(BI72),BI72,0)-IF(ISNUMBER(CN72),CN72,0))&gt;=$AD$11),AND($AD$8="COUNT_LT",IF(ISNUMBER(BI72),BI72,0)&lt;$AD$11),AND($AD$8="COUNT_LE",IF(ISNUMBER(BI72),BI72,0)&lt;=$AD$11),AND($AD$8="AND_YES",OR(LOWER(LEFT(BI72&amp;"",2))="да",BI72=1),OR(LOWER(LEFT(CN72&amp;"",2))="да",CN72=1)),AND($AD$8="OR_YES",OR(OR(LOWER(LEFT(BI72&amp;"",2))="да",BI72=1),OR(LOWER(LEFT(CN72&amp;"",2))="да",CN72=1)))),$AD$14,$AD$15))))))))))</f>
        <v/>
      </c>
      <c r="AE72" s="71" t="str">
        <f>IF($A72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72="#FIELD",BJ72="",AND(OR($AE$8="CHANGE_PCT_GE",$AE$8="CHANGE_ABS_GE",$AE$8="COUNT_FLAG_RULE",$AE$8="AND_YES",$AE$8="OR_YES"),OR(CO72="#FIELD",CO72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72)))),IF($AE$18="LOW_MU",MAX(Настройки!$B$14,$AE$16),IF($AE$18="NEUTRAL",Настройки!$B$15,IF($AE$18="IGNORE","IGNORE",IF(OR(BJ72="#FIELD",CO72="#FIELD"),"Поле не найдено","Недостаточно данных")))),IF($AE$8="SIGMOID_INC",MAX(Настройки!$B$14,$AE$16+($AE$17-$AE$16)/(1+EXP(-$AE$12*(IF(ISNUMBER(BJ72),BJ72,0)-$AE$11)))),IF($AE$8="SIGMOID_DEC",MAX(Настройки!$B$14,$AE$16+($AE$17-$AE$16)/(1+EXP($AE$12*(IF(ISNUMBER(BJ72),BJ72,0)-$AE$11)))),IF($AE$8="TOP_PERCENT",IF((COUNTIF(INDEX(Данные!$A$7:$CV$106,0,MATCH($AE$9,Данные!$A$6:$CV$6,0)),"&gt;"&amp;IF(ISNUMBER(BJ72),BJ72,0))+COUNTIFS(INDEX(Данные!$A$7:$CV$106,0,MATCH($AE$9,Данные!$A$6:$CV$6,0)),IF(ISNUMBER(BJ72),BJ72,0),Данные!$A$7:$A$106,"&lt;"&amp;$A72)+1)/COUNT(INDEX(Данные!$A$7:$CV$106,0,MATCH($AE$9,Данные!$A$6:$CV$6,0)))&lt;=$AE$11,$AE$14,$AE$15),IF($AE$8="MANUAL_MU",MAX(Настройки!$B$14,MIN(1,IF(ISNUMBER(BJ72),BJ72,0))),IF($AE$8="COUNT_FLAG_RULE",IF(IF(ISNUMBER(BJ72),BJ72,0)&lt;=$AE$11,$AE$14,IF(IF(ISNUMBER(BJ72),BJ72,0)&gt;=$AE$12,$AE$15,IF(OR(LOWER(LEFT(CO72&amp;"",2))="да",CO72=1),$AE$13,$AE$15))),IF(OR(AND($AE$8="YES_NO",OR(LOWER(LEFT(BJ72&amp;"",2))="да",BJ72=1)),AND($AE$8="THRESHOLD_GE",IF(ISNUMBER(BJ72),BJ72,0)&gt;=$AE$11),AND($AE$8="THRESHOLD_GT",IF(ISNUMBER(BJ72),BJ72,0)&gt;$AE$11),AND($AE$8="THRESHOLD_LE",IF(ISNUMBER(BJ72),BJ72,0)&lt;=$AE$11),AND($AE$8="THRESHOLD_LT",IF(ISNUMBER(BJ72),BJ72,0)&lt;$AE$11),AND($AE$8="CHANGE_PCT_GE",IF(IF(ISNUMBER(CO72),CO72,0)=0,IF(ISNUMBER(BJ72),BJ72,0)&gt;0,(IF(ISNUMBER(BJ72),BJ72,0)-IF(ISNUMBER(CO72),CO72,0))/ABS(IF(ISNUMBER(CO72),CO72,0))&gt;=$AE$11)),AND($AE$8="CHANGE_ABS_GE",ABS(IF(ISNUMBER(BJ72),BJ72,0)-IF(ISNUMBER(CO72),CO72,0))&gt;=$AE$11),AND($AE$8="COUNT_LT",IF(ISNUMBER(BJ72),BJ72,0)&lt;$AE$11),AND($AE$8="COUNT_LE",IF(ISNUMBER(BJ72),BJ72,0)&lt;=$AE$11),AND($AE$8="AND_YES",OR(LOWER(LEFT(BJ72&amp;"",2))="да",BJ72=1),OR(LOWER(LEFT(CO72&amp;"",2))="да",CO72=1)),AND($AE$8="OR_YES",OR(OR(LOWER(LEFT(BJ72&amp;"",2))="да",BJ72=1),OR(LOWER(LEFT(CO72&amp;"",2))="да",CO72=1)))),$AE$14,$AE$15))))))))))</f>
        <v/>
      </c>
      <c r="AF72" s="75"/>
      <c r="AG72" s="76" t="str">
        <f>IF($A72="","",IF($B$4&lt;&gt;"Да","",IF($B$9="","",IF(COUNTIF(Данные!$A$6:$CV$6,$B$9)=0,"#FIELD",INDEX(Данные!$A$7:$CV$106,ROW()-19,MATCH($B$9,Данные!$A$6:$CV$6,0))))))</f>
        <v/>
      </c>
      <c r="AH72" s="76" t="str">
        <f>IF($A72="","",IF($C$4&lt;&gt;"Да","",IF($C$9="","",IF(COUNTIF(Данные!$A$6:$CV$6,$C$9)=0,"#FIELD",INDEX(Данные!$A$7:$CV$106,ROW()-19,MATCH($C$9,Данные!$A$6:$CV$6,0))))))</f>
        <v/>
      </c>
      <c r="AI72" s="76" t="str">
        <f>IF($A72="","",IF($D$4&lt;&gt;"Да","",IF($D$9="","",IF(COUNTIF(Данные!$A$6:$CV$6,$D$9)=0,"#FIELD",INDEX(Данные!$A$7:$CV$106,ROW()-19,MATCH($D$9,Данные!$A$6:$CV$6,0))))))</f>
        <v/>
      </c>
      <c r="AJ72" s="76" t="str">
        <f>IF($A72="","",IF($E$4&lt;&gt;"Да","",IF($E$9="","",IF(COUNTIF(Данные!$A$6:$CV$6,$E$9)=0,"#FIELD",INDEX(Данные!$A$7:$CV$106,ROW()-19,MATCH($E$9,Данные!$A$6:$CV$6,0))))))</f>
        <v/>
      </c>
      <c r="AK72" s="76" t="str">
        <f>IF($A72="","",IF($F$4&lt;&gt;"Да","",IF($F$9="","",IF(COUNTIF(Данные!$A$6:$CV$6,$F$9)=0,"#FIELD",INDEX(Данные!$A$7:$CV$106,ROW()-19,MATCH($F$9,Данные!$A$6:$CV$6,0))))))</f>
        <v/>
      </c>
      <c r="AL72" s="76" t="str">
        <f>IF($A72="","",IF($G$4&lt;&gt;"Да","",IF($G$9="","",IF(COUNTIF(Данные!$A$6:$CV$6,$G$9)=0,"#FIELD",INDEX(Данные!$A$7:$CV$106,ROW()-19,MATCH($G$9,Данные!$A$6:$CV$6,0))))))</f>
        <v/>
      </c>
      <c r="AM72" s="76" t="str">
        <f>IF($A72="","",IF($H$4&lt;&gt;"Да","",IF($H$9="","",IF(COUNTIF(Данные!$A$6:$CV$6,$H$9)=0,"#FIELD",INDEX(Данные!$A$7:$CV$106,ROW()-19,MATCH($H$9,Данные!$A$6:$CV$6,0))))))</f>
        <v/>
      </c>
      <c r="AN72" s="76" t="str">
        <f>IF($A72="","",IF($I$4&lt;&gt;"Да","",IF($I$9="","",IF(COUNTIF(Данные!$A$6:$CV$6,$I$9)=0,"#FIELD",INDEX(Данные!$A$7:$CV$106,ROW()-19,MATCH($I$9,Данные!$A$6:$CV$6,0))))))</f>
        <v/>
      </c>
      <c r="AO72" s="76" t="str">
        <f>IF($A72="","",IF($J$4&lt;&gt;"Да","",IF($J$9="","",IF(COUNTIF(Данные!$A$6:$CV$6,$J$9)=0,"#FIELD",INDEX(Данные!$A$7:$CV$106,ROW()-19,MATCH($J$9,Данные!$A$6:$CV$6,0))))))</f>
        <v/>
      </c>
      <c r="AP72" s="76" t="str">
        <f>IF($A72="","",IF($K$4&lt;&gt;"Да","",IF($K$9="","",IF(COUNTIF(Данные!$A$6:$CV$6,$K$9)=0,"#FIELD",INDEX(Данные!$A$7:$CV$106,ROW()-19,MATCH($K$9,Данные!$A$6:$CV$6,0))))))</f>
        <v/>
      </c>
      <c r="AQ72" s="76" t="str">
        <f>IF($A72="","",IF($L$4&lt;&gt;"Да","",IF($L$9="","",IF(COUNTIF(Данные!$A$6:$CV$6,$L$9)=0,"#FIELD",INDEX(Данные!$A$7:$CV$106,ROW()-19,MATCH($L$9,Данные!$A$6:$CV$6,0))))))</f>
        <v/>
      </c>
      <c r="AR72" s="76" t="str">
        <f>IF($A72="","",IF($M$4&lt;&gt;"Да","",IF($M$9="","",IF(COUNTIF(Данные!$A$6:$CV$6,$M$9)=0,"#FIELD",INDEX(Данные!$A$7:$CV$106,ROW()-19,MATCH($M$9,Данные!$A$6:$CV$6,0))))))</f>
        <v/>
      </c>
      <c r="AS72" s="76" t="str">
        <f>IF($A72="","",IF($N$4&lt;&gt;"Да","",IF($N$9="","",IF(COUNTIF(Данные!$A$6:$CV$6,$N$9)=0,"#FIELD",INDEX(Данные!$A$7:$CV$106,ROW()-19,MATCH($N$9,Данные!$A$6:$CV$6,0))))))</f>
        <v/>
      </c>
      <c r="AT72" s="76" t="str">
        <f>IF($A72="","",IF($O$4&lt;&gt;"Да","",IF($O$9="","",IF(COUNTIF(Данные!$A$6:$CV$6,$O$9)=0,"#FIELD",INDEX(Данные!$A$7:$CV$106,ROW()-19,MATCH($O$9,Данные!$A$6:$CV$6,0))))))</f>
        <v/>
      </c>
      <c r="AU72" s="76" t="str">
        <f>IF($A72="","",IF($P$4&lt;&gt;"Да","",IF($P$9="","",IF(COUNTIF(Данные!$A$6:$CV$6,$P$9)=0,"#FIELD",INDEX(Данные!$A$7:$CV$106,ROW()-19,MATCH($P$9,Данные!$A$6:$CV$6,0))))))</f>
        <v/>
      </c>
      <c r="AV72" s="76" t="str">
        <f>IF($A72="","",IF($Q$4&lt;&gt;"Да","",IF($Q$9="","",IF(COUNTIF(Данные!$A$6:$CV$6,$Q$9)=0,"#FIELD",INDEX(Данные!$A$7:$CV$106,ROW()-19,MATCH($Q$9,Данные!$A$6:$CV$6,0))))))</f>
        <v/>
      </c>
      <c r="AW72" s="76" t="str">
        <f>IF($A72="","",IF($R$4&lt;&gt;"Да","",IF($R$9="","",IF(COUNTIF(Данные!$A$6:$CV$6,$R$9)=0,"#FIELD",INDEX(Данные!$A$7:$CV$106,ROW()-19,MATCH($R$9,Данные!$A$6:$CV$6,0))))))</f>
        <v/>
      </c>
      <c r="AX72" s="76" t="str">
        <f>IF($A72="","",IF($S$4&lt;&gt;"Да","",IF($S$9="","",IF(COUNTIF(Данные!$A$6:$CV$6,$S$9)=0,"#FIELD",INDEX(Данные!$A$7:$CV$106,ROW()-19,MATCH($S$9,Данные!$A$6:$CV$6,0))))))</f>
        <v/>
      </c>
      <c r="AY72" s="76" t="str">
        <f>IF($A72="","",IF($T$4&lt;&gt;"Да","",IF($T$9="","",IF(COUNTIF(Данные!$A$6:$CV$6,$T$9)=0,"#FIELD",INDEX(Данные!$A$7:$CV$106,ROW()-19,MATCH($T$9,Данные!$A$6:$CV$6,0))))))</f>
        <v/>
      </c>
      <c r="AZ72" s="76" t="str">
        <f>IF($A72="","",IF($U$4&lt;&gt;"Да","",IF($U$9="","",IF(COUNTIF(Данные!$A$6:$CV$6,$U$9)=0,"#FIELD",INDEX(Данные!$A$7:$CV$106,ROW()-19,MATCH($U$9,Данные!$A$6:$CV$6,0))))))</f>
        <v/>
      </c>
      <c r="BA72" s="76" t="str">
        <f>IF($A72="","",IF($V$4&lt;&gt;"Да","",IF($V$9="","",IF(COUNTIF(Данные!$A$6:$CV$6,$V$9)=0,"#FIELD",INDEX(Данные!$A$7:$CV$106,ROW()-19,MATCH($V$9,Данные!$A$6:$CV$6,0))))))</f>
        <v/>
      </c>
      <c r="BB72" s="76" t="str">
        <f>IF($A72="","",IF($W$4&lt;&gt;"Да","",IF($W$9="","",IF(COUNTIF(Данные!$A$6:$CV$6,$W$9)=0,"#FIELD",INDEX(Данные!$A$7:$CV$106,ROW()-19,MATCH($W$9,Данные!$A$6:$CV$6,0))))))</f>
        <v/>
      </c>
      <c r="BC72" s="76" t="str">
        <f>IF($A72="","",IF($X$4&lt;&gt;"Да","",IF($X$9="","",IF(COUNTIF(Данные!$A$6:$CV$6,$X$9)=0,"#FIELD",INDEX(Данные!$A$7:$CV$106,ROW()-19,MATCH($X$9,Данные!$A$6:$CV$6,0))))))</f>
        <v/>
      </c>
      <c r="BD72" s="76" t="str">
        <f>IF($A72="","",IF($Y$4&lt;&gt;"Да","",IF($Y$9="","",IF(COUNTIF(Данные!$A$6:$CV$6,$Y$9)=0,"#FIELD",INDEX(Данные!$A$7:$CV$106,ROW()-19,MATCH($Y$9,Данные!$A$6:$CV$6,0))))))</f>
        <v/>
      </c>
      <c r="BE72" s="76" t="str">
        <f>IF($A72="","",IF($Z$4&lt;&gt;"Да","",IF($Z$9="","",IF(COUNTIF(Данные!$A$6:$CV$6,$Z$9)=0,"#FIELD",INDEX(Данные!$A$7:$CV$106,ROW()-19,MATCH($Z$9,Данные!$A$6:$CV$6,0))))))</f>
        <v/>
      </c>
      <c r="BF72" s="76" t="str">
        <f>IF($A72="","",IF($AA$4&lt;&gt;"Да","",IF($AA$9="","",IF(COUNTIF(Данные!$A$6:$CV$6,$AA$9)=0,"#FIELD",INDEX(Данные!$A$7:$CV$106,ROW()-19,MATCH($AA$9,Данные!$A$6:$CV$6,0))))))</f>
        <v/>
      </c>
      <c r="BG72" s="76" t="str">
        <f>IF($A72="","",IF($AB$4&lt;&gt;"Да","",IF($AB$9="","",IF(COUNTIF(Данные!$A$6:$CV$6,$AB$9)=0,"#FIELD",INDEX(Данные!$A$7:$CV$106,ROW()-19,MATCH($AB$9,Данные!$A$6:$CV$6,0))))))</f>
        <v/>
      </c>
      <c r="BH72" s="76" t="str">
        <f>IF($A72="","",IF($AC$4&lt;&gt;"Да","",IF($AC$9="","",IF(COUNTIF(Данные!$A$6:$CV$6,$AC$9)=0,"#FIELD",INDEX(Данные!$A$7:$CV$106,ROW()-19,MATCH($AC$9,Данные!$A$6:$CV$6,0))))))</f>
        <v/>
      </c>
      <c r="BI72" s="76" t="str">
        <f>IF($A72="","",IF($AD$4&lt;&gt;"Да","",IF($AD$9="","",IF(COUNTIF(Данные!$A$6:$CV$6,$AD$9)=0,"#FIELD",INDEX(Данные!$A$7:$CV$106,ROW()-19,MATCH($AD$9,Данные!$A$6:$CV$6,0))))))</f>
        <v/>
      </c>
      <c r="BJ72" s="76" t="str">
        <f>IF($A72="","",IF($AE$4&lt;&gt;"Да","",IF($AE$9="","",IF(COUNTIF(Данные!$A$6:$CV$6,$AE$9)=0,"#FIELD",INDEX(Данные!$A$7:$CV$106,ROW()-19,MATCH($AE$9,Данные!$A$6:$CV$6,0))))))</f>
        <v/>
      </c>
      <c r="BK72" s="76"/>
      <c r="BL72" s="76" t="str">
        <f>IF($A72="","",IF($B$4&lt;&gt;"Да","",IF($B$10="","",IF(COUNTIF(Данные!$A$6:$CV$6,$B$10)=0,"#FIELD",INDEX(Данные!$A$7:$CV$106,ROW()-19,MATCH($B$10,Данные!$A$6:$CV$6,0))))))</f>
        <v/>
      </c>
      <c r="BM72" s="76" t="str">
        <f>IF($A72="","",IF($C$4&lt;&gt;"Да","",IF($C$10="","",IF(COUNTIF(Данные!$A$6:$CV$6,$C$10)=0,"#FIELD",INDEX(Данные!$A$7:$CV$106,ROW()-19,MATCH($C$10,Данные!$A$6:$CV$6,0))))))</f>
        <v/>
      </c>
      <c r="BN72" s="76" t="str">
        <f>IF($A72="","",IF($D$4&lt;&gt;"Да","",IF($D$10="","",IF(COUNTIF(Данные!$A$6:$CV$6,$D$10)=0,"#FIELD",INDEX(Данные!$A$7:$CV$106,ROW()-19,MATCH($D$10,Данные!$A$6:$CV$6,0))))))</f>
        <v/>
      </c>
      <c r="BO72" s="76" t="str">
        <f>IF($A72="","",IF($E$4&lt;&gt;"Да","",IF($E$10="","",IF(COUNTIF(Данные!$A$6:$CV$6,$E$10)=0,"#FIELD",INDEX(Данные!$A$7:$CV$106,ROW()-19,MATCH($E$10,Данные!$A$6:$CV$6,0))))))</f>
        <v/>
      </c>
      <c r="BP72" s="76" t="str">
        <f>IF($A72="","",IF($F$4&lt;&gt;"Да","",IF($F$10="","",IF(COUNTIF(Данные!$A$6:$CV$6,$F$10)=0,"#FIELD",INDEX(Данные!$A$7:$CV$106,ROW()-19,MATCH($F$10,Данные!$A$6:$CV$6,0))))))</f>
        <v/>
      </c>
      <c r="BQ72" s="76" t="str">
        <f>IF($A72="","",IF($G$4&lt;&gt;"Да","",IF($G$10="","",IF(COUNTIF(Данные!$A$6:$CV$6,$G$10)=0,"#FIELD",INDEX(Данные!$A$7:$CV$106,ROW()-19,MATCH($G$10,Данные!$A$6:$CV$6,0))))))</f>
        <v/>
      </c>
      <c r="BR72" s="76" t="str">
        <f>IF($A72="","",IF($H$4&lt;&gt;"Да","",IF($H$10="","",IF(COUNTIF(Данные!$A$6:$CV$6,$H$10)=0,"#FIELD",INDEX(Данные!$A$7:$CV$106,ROW()-19,MATCH($H$10,Данные!$A$6:$CV$6,0))))))</f>
        <v/>
      </c>
      <c r="BS72" s="76" t="str">
        <f>IF($A72="","",IF($I$4&lt;&gt;"Да","",IF($I$10="","",IF(COUNTIF(Данные!$A$6:$CV$6,$I$10)=0,"#FIELD",INDEX(Данные!$A$7:$CV$106,ROW()-19,MATCH($I$10,Данные!$A$6:$CV$6,0))))))</f>
        <v/>
      </c>
      <c r="BT72" s="76" t="str">
        <f>IF($A72="","",IF($J$4&lt;&gt;"Да","",IF($J$10="","",IF(COUNTIF(Данные!$A$6:$CV$6,$J$10)=0,"#FIELD",INDEX(Данные!$A$7:$CV$106,ROW()-19,MATCH($J$10,Данные!$A$6:$CV$6,0))))))</f>
        <v/>
      </c>
      <c r="BU72" s="76" t="str">
        <f>IF($A72="","",IF($K$4&lt;&gt;"Да","",IF($K$10="","",IF(COUNTIF(Данные!$A$6:$CV$6,$K$10)=0,"#FIELD",INDEX(Данные!$A$7:$CV$106,ROW()-19,MATCH($K$10,Данные!$A$6:$CV$6,0))))))</f>
        <v/>
      </c>
      <c r="BV72" s="76" t="str">
        <f>IF($A72="","",IF($L$4&lt;&gt;"Да","",IF($L$10="","",IF(COUNTIF(Данные!$A$6:$CV$6,$L$10)=0,"#FIELD",INDEX(Данные!$A$7:$CV$106,ROW()-19,MATCH($L$10,Данные!$A$6:$CV$6,0))))))</f>
        <v/>
      </c>
      <c r="BW72" s="76" t="str">
        <f>IF($A72="","",IF($M$4&lt;&gt;"Да","",IF($M$10="","",IF(COUNTIF(Данные!$A$6:$CV$6,$M$10)=0,"#FIELD",INDEX(Данные!$A$7:$CV$106,ROW()-19,MATCH($M$10,Данные!$A$6:$CV$6,0))))))</f>
        <v/>
      </c>
      <c r="BX72" s="76" t="str">
        <f>IF($A72="","",IF($N$4&lt;&gt;"Да","",IF($N$10="","",IF(COUNTIF(Данные!$A$6:$CV$6,$N$10)=0,"#FIELD",INDEX(Данные!$A$7:$CV$106,ROW()-19,MATCH($N$10,Данные!$A$6:$CV$6,0))))))</f>
        <v/>
      </c>
      <c r="BY72" s="76" t="str">
        <f>IF($A72="","",IF($O$4&lt;&gt;"Да","",IF($O$10="","",IF(COUNTIF(Данные!$A$6:$CV$6,$O$10)=0,"#FIELD",INDEX(Данные!$A$7:$CV$106,ROW()-19,MATCH($O$10,Данные!$A$6:$CV$6,0))))))</f>
        <v/>
      </c>
      <c r="BZ72" s="76" t="str">
        <f>IF($A72="","",IF($P$4&lt;&gt;"Да","",IF($P$10="","",IF(COUNTIF(Данные!$A$6:$CV$6,$P$10)=0,"#FIELD",INDEX(Данные!$A$7:$CV$106,ROW()-19,MATCH($P$10,Данные!$A$6:$CV$6,0))))))</f>
        <v/>
      </c>
      <c r="CA72" s="76" t="str">
        <f>IF($A72="","",IF($Q$4&lt;&gt;"Да","",IF($Q$10="","",IF(COUNTIF(Данные!$A$6:$CV$6,$Q$10)=0,"#FIELD",INDEX(Данные!$A$7:$CV$106,ROW()-19,MATCH($Q$10,Данные!$A$6:$CV$6,0))))))</f>
        <v/>
      </c>
      <c r="CB72" s="76" t="str">
        <f>IF($A72="","",IF($R$4&lt;&gt;"Да","",IF($R$10="","",IF(COUNTIF(Данные!$A$6:$CV$6,$R$10)=0,"#FIELD",INDEX(Данные!$A$7:$CV$106,ROW()-19,MATCH($R$10,Данные!$A$6:$CV$6,0))))))</f>
        <v/>
      </c>
      <c r="CC72" s="76" t="str">
        <f>IF($A72="","",IF($S$4&lt;&gt;"Да","",IF($S$10="","",IF(COUNTIF(Данные!$A$6:$CV$6,$S$10)=0,"#FIELD",INDEX(Данные!$A$7:$CV$106,ROW()-19,MATCH($S$10,Данные!$A$6:$CV$6,0))))))</f>
        <v/>
      </c>
      <c r="CD72" s="76" t="str">
        <f>IF($A72="","",IF($T$4&lt;&gt;"Да","",IF($T$10="","",IF(COUNTIF(Данные!$A$6:$CV$6,$T$10)=0,"#FIELD",INDEX(Данные!$A$7:$CV$106,ROW()-19,MATCH($T$10,Данные!$A$6:$CV$6,0))))))</f>
        <v/>
      </c>
      <c r="CE72" s="76" t="str">
        <f>IF($A72="","",IF($U$4&lt;&gt;"Да","",IF($U$10="","",IF(COUNTIF(Данные!$A$6:$CV$6,$U$10)=0,"#FIELD",INDEX(Данные!$A$7:$CV$106,ROW()-19,MATCH($U$10,Данные!$A$6:$CV$6,0))))))</f>
        <v/>
      </c>
      <c r="CF72" s="76" t="str">
        <f>IF($A72="","",IF($V$4&lt;&gt;"Да","",IF($V$10="","",IF(COUNTIF(Данные!$A$6:$CV$6,$V$10)=0,"#FIELD",INDEX(Данные!$A$7:$CV$106,ROW()-19,MATCH($V$10,Данные!$A$6:$CV$6,0))))))</f>
        <v/>
      </c>
      <c r="CG72" s="76" t="str">
        <f>IF($A72="","",IF($W$4&lt;&gt;"Да","",IF($W$10="","",IF(COUNTIF(Данные!$A$6:$CV$6,$W$10)=0,"#FIELD",INDEX(Данные!$A$7:$CV$106,ROW()-19,MATCH($W$10,Данные!$A$6:$CV$6,0))))))</f>
        <v/>
      </c>
      <c r="CH72" s="76" t="str">
        <f>IF($A72="","",IF($X$4&lt;&gt;"Да","",IF($X$10="","",IF(COUNTIF(Данные!$A$6:$CV$6,$X$10)=0,"#FIELD",INDEX(Данные!$A$7:$CV$106,ROW()-19,MATCH($X$10,Данные!$A$6:$CV$6,0))))))</f>
        <v/>
      </c>
      <c r="CI72" s="76" t="str">
        <f>IF($A72="","",IF($Y$4&lt;&gt;"Да","",IF($Y$10="","",IF(COUNTIF(Данные!$A$6:$CV$6,$Y$10)=0,"#FIELD",INDEX(Данные!$A$7:$CV$106,ROW()-19,MATCH($Y$10,Данные!$A$6:$CV$6,0))))))</f>
        <v/>
      </c>
      <c r="CJ72" s="76" t="str">
        <f>IF($A72="","",IF($Z$4&lt;&gt;"Да","",IF($Z$10="","",IF(COUNTIF(Данные!$A$6:$CV$6,$Z$10)=0,"#FIELD",INDEX(Данные!$A$7:$CV$106,ROW()-19,MATCH($Z$10,Данные!$A$6:$CV$6,0))))))</f>
        <v/>
      </c>
      <c r="CK72" s="76" t="str">
        <f>IF($A72="","",IF($AA$4&lt;&gt;"Да","",IF($AA$10="","",IF(COUNTIF(Данные!$A$6:$CV$6,$AA$10)=0,"#FIELD",INDEX(Данные!$A$7:$CV$106,ROW()-19,MATCH($AA$10,Данные!$A$6:$CV$6,0))))))</f>
        <v/>
      </c>
      <c r="CL72" s="76" t="str">
        <f>IF($A72="","",IF($AB$4&lt;&gt;"Да","",IF($AB$10="","",IF(COUNTIF(Данные!$A$6:$CV$6,$AB$10)=0,"#FIELD",INDEX(Данные!$A$7:$CV$106,ROW()-19,MATCH($AB$10,Данные!$A$6:$CV$6,0))))))</f>
        <v/>
      </c>
      <c r="CM72" s="76" t="str">
        <f>IF($A72="","",IF($AC$4&lt;&gt;"Да","",IF($AC$10="","",IF(COUNTIF(Данные!$A$6:$CV$6,$AC$10)=0,"#FIELD",INDEX(Данные!$A$7:$CV$106,ROW()-19,MATCH($AC$10,Данные!$A$6:$CV$6,0))))))</f>
        <v/>
      </c>
      <c r="CN72" s="76" t="str">
        <f>IF($A72="","",IF($AD$4&lt;&gt;"Да","",IF($AD$10="","",IF(COUNTIF(Данные!$A$6:$CV$6,$AD$10)=0,"#FIELD",INDEX(Данные!$A$7:$CV$106,ROW()-19,MATCH($AD$10,Данные!$A$6:$CV$6,0))))))</f>
        <v/>
      </c>
      <c r="CO72" s="77" t="str">
        <f>IF($A72="","",IF($AE$4&lt;&gt;"Да","",IF($AE$10="","",IF(COUNTIF(Данные!$A$6:$CV$6,$AE$10)=0,"#FIELD",INDEX(Данные!$A$7:$CV$106,ROW()-19,MATCH($AE$10,Данные!$A$6:$CV$6,0))))))</f>
        <v/>
      </c>
    </row>
    <row r="73" spans="1:93">
      <c r="A73" s="24" t="str">
        <f>IF(Данные!A60="","",Данные!A60)</f>
        <v/>
      </c>
      <c r="B73" s="19" t="str">
        <f>IF($A73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73="#FIELD",AG73="",AND(OR($B$8="CHANGE_PCT_GE",$B$8="CHANGE_ABS_GE",$B$8="COUNT_FLAG_RULE",$B$8="AND_YES",$B$8="OR_YES"),OR(BL73="#FIELD",BL73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73)))),IF($B$18="LOW_MU",MAX(Настройки!$B$14,$B$16),IF($B$18="NEUTRAL",Настройки!$B$15,IF($B$18="IGNORE","IGNORE",IF(OR(AG73="#FIELD",BL73="#FIELD"),"Поле не найдено","Недостаточно данных")))),IF($B$8="SIGMOID_INC",MAX(Настройки!$B$14,$B$16+($B$17-$B$16)/(1+EXP(-$B$12*(IF(ISNUMBER(AG73),AG73,0)-$B$11)))),IF($B$8="SIGMOID_DEC",MAX(Настройки!$B$14,$B$16+($B$17-$B$16)/(1+EXP($B$12*(IF(ISNUMBER(AG73),AG73,0)-$B$11)))),IF($B$8="TOP_PERCENT",IF((COUNTIF(INDEX(Данные!$A$7:$CV$106,0,MATCH($B$9,Данные!$A$6:$CV$6,0)),"&gt;"&amp;IF(ISNUMBER(AG73),AG73,0))+COUNTIFS(INDEX(Данные!$A$7:$CV$106,0,MATCH($B$9,Данные!$A$6:$CV$6,0)),IF(ISNUMBER(AG73),AG73,0),Данные!$A$7:$A$106,"&lt;"&amp;$A73)+1)/COUNT(INDEX(Данные!$A$7:$CV$106,0,MATCH($B$9,Данные!$A$6:$CV$6,0)))&lt;=$B$11,$B$14,$B$15),IF($B$8="MANUAL_MU",MAX(Настройки!$B$14,MIN(1,IF(ISNUMBER(AG73),AG73,0))),IF($B$8="COUNT_FLAG_RULE",IF(IF(ISNUMBER(AG73),AG73,0)&lt;=$B$11,$B$14,IF(IF(ISNUMBER(AG73),AG73,0)&gt;=$B$12,$B$15,IF(OR(LOWER(LEFT(BL73&amp;"",2))="да",BL73=1),$B$13,$B$15))),IF(OR(AND($B$8="YES_NO",OR(LOWER(LEFT(AG73&amp;"",2))="да",AG73=1)),AND($B$8="THRESHOLD_GE",IF(ISNUMBER(AG73),AG73,0)&gt;=$B$11),AND($B$8="THRESHOLD_GT",IF(ISNUMBER(AG73),AG73,0)&gt;$B$11),AND($B$8="THRESHOLD_LE",IF(ISNUMBER(AG73),AG73,0)&lt;=$B$11),AND($B$8="THRESHOLD_LT",IF(ISNUMBER(AG73),AG73,0)&lt;$B$11),AND($B$8="CHANGE_PCT_GE",IF(IF(ISNUMBER(BL73),BL73,0)=0,IF(ISNUMBER(AG73),AG73,0)&gt;0,(IF(ISNUMBER(AG73),AG73,0)-IF(ISNUMBER(BL73),BL73,0))/ABS(IF(ISNUMBER(BL73),BL73,0))&gt;=$B$11)),AND($B$8="CHANGE_ABS_GE",ABS(IF(ISNUMBER(AG73),AG73,0)-IF(ISNUMBER(BL73),BL73,0))&gt;=$B$11),AND($B$8="COUNT_LT",IF(ISNUMBER(AG73),AG73,0)&lt;$B$11),AND($B$8="COUNT_LE",IF(ISNUMBER(AG73),AG73,0)&lt;=$B$11),AND($B$8="AND_YES",OR(LOWER(LEFT(AG73&amp;"",2))="да",AG73=1),OR(LOWER(LEFT(BL73&amp;"",2))="да",BL73=1)),AND($B$8="OR_YES",OR(OR(LOWER(LEFT(AG73&amp;"",2))="да",AG73=1),OR(LOWER(LEFT(BL73&amp;"",2))="да",BL73=1)))),$B$14,$B$15))))))))))</f>
        <v/>
      </c>
      <c r="C73" s="19" t="str">
        <f>IF($A73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73="#FIELD",AH73="",AND(OR($C$8="CHANGE_PCT_GE",$C$8="CHANGE_ABS_GE",$C$8="COUNT_FLAG_RULE",$C$8="AND_YES",$C$8="OR_YES"),OR(BM73="#FIELD",BM73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73)))),IF($C$18="LOW_MU",MAX(Настройки!$B$14,$C$16),IF($C$18="NEUTRAL",Настройки!$B$15,IF($C$18="IGNORE","IGNORE",IF(OR(AH73="#FIELD",BM73="#FIELD"),"Поле не найдено","Недостаточно данных")))),IF($C$8="SIGMOID_INC",MAX(Настройки!$B$14,$C$16+($C$17-$C$16)/(1+EXP(-$C$12*(IF(ISNUMBER(AH73),AH73,0)-$C$11)))),IF($C$8="SIGMOID_DEC",MAX(Настройки!$B$14,$C$16+($C$17-$C$16)/(1+EXP($C$12*(IF(ISNUMBER(AH73),AH73,0)-$C$11)))),IF($C$8="TOP_PERCENT",IF((COUNTIF(INDEX(Данные!$A$7:$CV$106,0,MATCH($C$9,Данные!$A$6:$CV$6,0)),"&gt;"&amp;IF(ISNUMBER(AH73),AH73,0))+COUNTIFS(INDEX(Данные!$A$7:$CV$106,0,MATCH($C$9,Данные!$A$6:$CV$6,0)),IF(ISNUMBER(AH73),AH73,0),Данные!$A$7:$A$106,"&lt;"&amp;$A73)+1)/COUNT(INDEX(Данные!$A$7:$CV$106,0,MATCH($C$9,Данные!$A$6:$CV$6,0)))&lt;=$C$11,$C$14,$C$15),IF($C$8="MANUAL_MU",MAX(Настройки!$B$14,MIN(1,IF(ISNUMBER(AH73),AH73,0))),IF($C$8="COUNT_FLAG_RULE",IF(IF(ISNUMBER(AH73),AH73,0)&lt;=$C$11,$C$14,IF(IF(ISNUMBER(AH73),AH73,0)&gt;=$C$12,$C$15,IF(OR(LOWER(LEFT(BM73&amp;"",2))="да",BM73=1),$C$13,$C$15))),IF(OR(AND($C$8="YES_NO",OR(LOWER(LEFT(AH73&amp;"",2))="да",AH73=1)),AND($C$8="THRESHOLD_GE",IF(ISNUMBER(AH73),AH73,0)&gt;=$C$11),AND($C$8="THRESHOLD_GT",IF(ISNUMBER(AH73),AH73,0)&gt;$C$11),AND($C$8="THRESHOLD_LE",IF(ISNUMBER(AH73),AH73,0)&lt;=$C$11),AND($C$8="THRESHOLD_LT",IF(ISNUMBER(AH73),AH73,0)&lt;$C$11),AND($C$8="CHANGE_PCT_GE",IF(IF(ISNUMBER(BM73),BM73,0)=0,IF(ISNUMBER(AH73),AH73,0)&gt;0,(IF(ISNUMBER(AH73),AH73,0)-IF(ISNUMBER(BM73),BM73,0))/ABS(IF(ISNUMBER(BM73),BM73,0))&gt;=$C$11)),AND($C$8="CHANGE_ABS_GE",ABS(IF(ISNUMBER(AH73),AH73,0)-IF(ISNUMBER(BM73),BM73,0))&gt;=$C$11),AND($C$8="COUNT_LT",IF(ISNUMBER(AH73),AH73,0)&lt;$C$11),AND($C$8="COUNT_LE",IF(ISNUMBER(AH73),AH73,0)&lt;=$C$11),AND($C$8="AND_YES",OR(LOWER(LEFT(AH73&amp;"",2))="да",AH73=1),OR(LOWER(LEFT(BM73&amp;"",2))="да",BM73=1)),AND($C$8="OR_YES",OR(OR(LOWER(LEFT(AH73&amp;"",2))="да",AH73=1),OR(LOWER(LEFT(BM73&amp;"",2))="да",BM73=1)))),$C$14,$C$15))))))))))</f>
        <v/>
      </c>
      <c r="D73" s="19" t="str">
        <f>IF($A73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73="#FIELD",AI73="",AND(OR($D$8="CHANGE_PCT_GE",$D$8="CHANGE_ABS_GE",$D$8="COUNT_FLAG_RULE",$D$8="AND_YES",$D$8="OR_YES"),OR(BN73="#FIELD",BN73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73)))),IF($D$18="LOW_MU",MAX(Настройки!$B$14,$D$16),IF($D$18="NEUTRAL",Настройки!$B$15,IF($D$18="IGNORE","IGNORE",IF(OR(AI73="#FIELD",BN73="#FIELD"),"Поле не найдено","Недостаточно данных")))),IF($D$8="SIGMOID_INC",MAX(Настройки!$B$14,$D$16+($D$17-$D$16)/(1+EXP(-$D$12*(IF(ISNUMBER(AI73),AI73,0)-$D$11)))),IF($D$8="SIGMOID_DEC",MAX(Настройки!$B$14,$D$16+($D$17-$D$16)/(1+EXP($D$12*(IF(ISNUMBER(AI73),AI73,0)-$D$11)))),IF($D$8="TOP_PERCENT",IF((COUNTIF(INDEX(Данные!$A$7:$CV$106,0,MATCH($D$9,Данные!$A$6:$CV$6,0)),"&gt;"&amp;IF(ISNUMBER(AI73),AI73,0))+COUNTIFS(INDEX(Данные!$A$7:$CV$106,0,MATCH($D$9,Данные!$A$6:$CV$6,0)),IF(ISNUMBER(AI73),AI73,0),Данные!$A$7:$A$106,"&lt;"&amp;$A73)+1)/COUNT(INDEX(Данные!$A$7:$CV$106,0,MATCH($D$9,Данные!$A$6:$CV$6,0)))&lt;=$D$11,$D$14,$D$15),IF($D$8="MANUAL_MU",MAX(Настройки!$B$14,MIN(1,IF(ISNUMBER(AI73),AI73,0))),IF($D$8="COUNT_FLAG_RULE",IF(IF(ISNUMBER(AI73),AI73,0)&lt;=$D$11,$D$14,IF(IF(ISNUMBER(AI73),AI73,0)&gt;=$D$12,$D$15,IF(OR(LOWER(LEFT(BN73&amp;"",2))="да",BN73=1),$D$13,$D$15))),IF(OR(AND($D$8="YES_NO",OR(LOWER(LEFT(AI73&amp;"",2))="да",AI73=1)),AND($D$8="THRESHOLD_GE",IF(ISNUMBER(AI73),AI73,0)&gt;=$D$11),AND($D$8="THRESHOLD_GT",IF(ISNUMBER(AI73),AI73,0)&gt;$D$11),AND($D$8="THRESHOLD_LE",IF(ISNUMBER(AI73),AI73,0)&lt;=$D$11),AND($D$8="THRESHOLD_LT",IF(ISNUMBER(AI73),AI73,0)&lt;$D$11),AND($D$8="CHANGE_PCT_GE",IF(IF(ISNUMBER(BN73),BN73,0)=0,IF(ISNUMBER(AI73),AI73,0)&gt;0,(IF(ISNUMBER(AI73),AI73,0)-IF(ISNUMBER(BN73),BN73,0))/ABS(IF(ISNUMBER(BN73),BN73,0))&gt;=$D$11)),AND($D$8="CHANGE_ABS_GE",ABS(IF(ISNUMBER(AI73),AI73,0)-IF(ISNUMBER(BN73),BN73,0))&gt;=$D$11),AND($D$8="COUNT_LT",IF(ISNUMBER(AI73),AI73,0)&lt;$D$11),AND($D$8="COUNT_LE",IF(ISNUMBER(AI73),AI73,0)&lt;=$D$11),AND($D$8="AND_YES",OR(LOWER(LEFT(AI73&amp;"",2))="да",AI73=1),OR(LOWER(LEFT(BN73&amp;"",2))="да",BN73=1)),AND($D$8="OR_YES",OR(OR(LOWER(LEFT(AI73&amp;"",2))="да",AI73=1),OR(LOWER(LEFT(BN73&amp;"",2))="да",BN73=1)))),$D$14,$D$15))))))))))</f>
        <v/>
      </c>
      <c r="E73" s="19" t="str">
        <f>IF($A73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73="#FIELD",AJ73="",AND(OR($E$8="CHANGE_PCT_GE",$E$8="CHANGE_ABS_GE",$E$8="COUNT_FLAG_RULE",$E$8="AND_YES",$E$8="OR_YES"),OR(BO73="#FIELD",BO73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73)))),IF($E$18="LOW_MU",MAX(Настройки!$B$14,$E$16),IF($E$18="NEUTRAL",Настройки!$B$15,IF($E$18="IGNORE","IGNORE",IF(OR(AJ73="#FIELD",BO73="#FIELD"),"Поле не найдено","Недостаточно данных")))),IF($E$8="SIGMOID_INC",MAX(Настройки!$B$14,$E$16+($E$17-$E$16)/(1+EXP(-$E$12*(IF(ISNUMBER(AJ73),AJ73,0)-$E$11)))),IF($E$8="SIGMOID_DEC",MAX(Настройки!$B$14,$E$16+($E$17-$E$16)/(1+EXP($E$12*(IF(ISNUMBER(AJ73),AJ73,0)-$E$11)))),IF($E$8="TOP_PERCENT",IF((COUNTIF(INDEX(Данные!$A$7:$CV$106,0,MATCH($E$9,Данные!$A$6:$CV$6,0)),"&gt;"&amp;IF(ISNUMBER(AJ73),AJ73,0))+COUNTIFS(INDEX(Данные!$A$7:$CV$106,0,MATCH($E$9,Данные!$A$6:$CV$6,0)),IF(ISNUMBER(AJ73),AJ73,0),Данные!$A$7:$A$106,"&lt;"&amp;$A73)+1)/COUNT(INDEX(Данные!$A$7:$CV$106,0,MATCH($E$9,Данные!$A$6:$CV$6,0)))&lt;=$E$11,$E$14,$E$15),IF($E$8="MANUAL_MU",MAX(Настройки!$B$14,MIN(1,IF(ISNUMBER(AJ73),AJ73,0))),IF($E$8="COUNT_FLAG_RULE",IF(IF(ISNUMBER(AJ73),AJ73,0)&lt;=$E$11,$E$14,IF(IF(ISNUMBER(AJ73),AJ73,0)&gt;=$E$12,$E$15,IF(OR(LOWER(LEFT(BO73&amp;"",2))="да",BO73=1),$E$13,$E$15))),IF(OR(AND($E$8="YES_NO",OR(LOWER(LEFT(AJ73&amp;"",2))="да",AJ73=1)),AND($E$8="THRESHOLD_GE",IF(ISNUMBER(AJ73),AJ73,0)&gt;=$E$11),AND($E$8="THRESHOLD_GT",IF(ISNUMBER(AJ73),AJ73,0)&gt;$E$11),AND($E$8="THRESHOLD_LE",IF(ISNUMBER(AJ73),AJ73,0)&lt;=$E$11),AND($E$8="THRESHOLD_LT",IF(ISNUMBER(AJ73),AJ73,0)&lt;$E$11),AND($E$8="CHANGE_PCT_GE",IF(IF(ISNUMBER(BO73),BO73,0)=0,IF(ISNUMBER(AJ73),AJ73,0)&gt;0,(IF(ISNUMBER(AJ73),AJ73,0)-IF(ISNUMBER(BO73),BO73,0))/ABS(IF(ISNUMBER(BO73),BO73,0))&gt;=$E$11)),AND($E$8="CHANGE_ABS_GE",ABS(IF(ISNUMBER(AJ73),AJ73,0)-IF(ISNUMBER(BO73),BO73,0))&gt;=$E$11),AND($E$8="COUNT_LT",IF(ISNUMBER(AJ73),AJ73,0)&lt;$E$11),AND($E$8="COUNT_LE",IF(ISNUMBER(AJ73),AJ73,0)&lt;=$E$11),AND($E$8="AND_YES",OR(LOWER(LEFT(AJ73&amp;"",2))="да",AJ73=1),OR(LOWER(LEFT(BO73&amp;"",2))="да",BO73=1)),AND($E$8="OR_YES",OR(OR(LOWER(LEFT(AJ73&amp;"",2))="да",AJ73=1),OR(LOWER(LEFT(BO73&amp;"",2))="да",BO73=1)))),$E$14,$E$15))))))))))</f>
        <v/>
      </c>
      <c r="F73" s="19" t="str">
        <f>IF($A73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73="#FIELD",AK73="",AND(OR($F$8="CHANGE_PCT_GE",$F$8="CHANGE_ABS_GE",$F$8="COUNT_FLAG_RULE",$F$8="AND_YES",$F$8="OR_YES"),OR(BP73="#FIELD",BP73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73)))),IF($F$18="LOW_MU",MAX(Настройки!$B$14,$F$16),IF($F$18="NEUTRAL",Настройки!$B$15,IF($F$18="IGNORE","IGNORE",IF(OR(AK73="#FIELD",BP73="#FIELD"),"Поле не найдено","Недостаточно данных")))),IF($F$8="SIGMOID_INC",MAX(Настройки!$B$14,$F$16+($F$17-$F$16)/(1+EXP(-$F$12*(IF(ISNUMBER(AK73),AK73,0)-$F$11)))),IF($F$8="SIGMOID_DEC",MAX(Настройки!$B$14,$F$16+($F$17-$F$16)/(1+EXP($F$12*(IF(ISNUMBER(AK73),AK73,0)-$F$11)))),IF($F$8="TOP_PERCENT",IF((COUNTIF(INDEX(Данные!$A$7:$CV$106,0,MATCH($F$9,Данные!$A$6:$CV$6,0)),"&gt;"&amp;IF(ISNUMBER(AK73),AK73,0))+COUNTIFS(INDEX(Данные!$A$7:$CV$106,0,MATCH($F$9,Данные!$A$6:$CV$6,0)),IF(ISNUMBER(AK73),AK73,0),Данные!$A$7:$A$106,"&lt;"&amp;$A73)+1)/COUNT(INDEX(Данные!$A$7:$CV$106,0,MATCH($F$9,Данные!$A$6:$CV$6,0)))&lt;=$F$11,$F$14,$F$15),IF($F$8="MANUAL_MU",MAX(Настройки!$B$14,MIN(1,IF(ISNUMBER(AK73),AK73,0))),IF($F$8="COUNT_FLAG_RULE",IF(IF(ISNUMBER(AK73),AK73,0)&lt;=$F$11,$F$14,IF(IF(ISNUMBER(AK73),AK73,0)&gt;=$F$12,$F$15,IF(OR(LOWER(LEFT(BP73&amp;"",2))="да",BP73=1),$F$13,$F$15))),IF(OR(AND($F$8="YES_NO",OR(LOWER(LEFT(AK73&amp;"",2))="да",AK73=1)),AND($F$8="THRESHOLD_GE",IF(ISNUMBER(AK73),AK73,0)&gt;=$F$11),AND($F$8="THRESHOLD_GT",IF(ISNUMBER(AK73),AK73,0)&gt;$F$11),AND($F$8="THRESHOLD_LE",IF(ISNUMBER(AK73),AK73,0)&lt;=$F$11),AND($F$8="THRESHOLD_LT",IF(ISNUMBER(AK73),AK73,0)&lt;$F$11),AND($F$8="CHANGE_PCT_GE",IF(IF(ISNUMBER(BP73),BP73,0)=0,IF(ISNUMBER(AK73),AK73,0)&gt;0,(IF(ISNUMBER(AK73),AK73,0)-IF(ISNUMBER(BP73),BP73,0))/ABS(IF(ISNUMBER(BP73),BP73,0))&gt;=$F$11)),AND($F$8="CHANGE_ABS_GE",ABS(IF(ISNUMBER(AK73),AK73,0)-IF(ISNUMBER(BP73),BP73,0))&gt;=$F$11),AND($F$8="COUNT_LT",IF(ISNUMBER(AK73),AK73,0)&lt;$F$11),AND($F$8="COUNT_LE",IF(ISNUMBER(AK73),AK73,0)&lt;=$F$11),AND($F$8="AND_YES",OR(LOWER(LEFT(AK73&amp;"",2))="да",AK73=1),OR(LOWER(LEFT(BP73&amp;"",2))="да",BP73=1)),AND($F$8="OR_YES",OR(OR(LOWER(LEFT(AK73&amp;"",2))="да",AK73=1),OR(LOWER(LEFT(BP73&amp;"",2))="да",BP73=1)))),$F$14,$F$15))))))))))</f>
        <v/>
      </c>
      <c r="G73" s="19" t="str">
        <f>IF($A73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73="#FIELD",AL73="",AND(OR($G$8="CHANGE_PCT_GE",$G$8="CHANGE_ABS_GE",$G$8="COUNT_FLAG_RULE",$G$8="AND_YES",$G$8="OR_YES"),OR(BQ73="#FIELD",BQ73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73)))),IF($G$18="LOW_MU",MAX(Настройки!$B$14,$G$16),IF($G$18="NEUTRAL",Настройки!$B$15,IF($G$18="IGNORE","IGNORE",IF(OR(AL73="#FIELD",BQ73="#FIELD"),"Поле не найдено","Недостаточно данных")))),IF($G$8="SIGMOID_INC",MAX(Настройки!$B$14,$G$16+($G$17-$G$16)/(1+EXP(-$G$12*(IF(ISNUMBER(AL73),AL73,0)-$G$11)))),IF($G$8="SIGMOID_DEC",MAX(Настройки!$B$14,$G$16+($G$17-$G$16)/(1+EXP($G$12*(IF(ISNUMBER(AL73),AL73,0)-$G$11)))),IF($G$8="TOP_PERCENT",IF((COUNTIF(INDEX(Данные!$A$7:$CV$106,0,MATCH($G$9,Данные!$A$6:$CV$6,0)),"&gt;"&amp;IF(ISNUMBER(AL73),AL73,0))+COUNTIFS(INDEX(Данные!$A$7:$CV$106,0,MATCH($G$9,Данные!$A$6:$CV$6,0)),IF(ISNUMBER(AL73),AL73,0),Данные!$A$7:$A$106,"&lt;"&amp;$A73)+1)/COUNT(INDEX(Данные!$A$7:$CV$106,0,MATCH($G$9,Данные!$A$6:$CV$6,0)))&lt;=$G$11,$G$14,$G$15),IF($G$8="MANUAL_MU",MAX(Настройки!$B$14,MIN(1,IF(ISNUMBER(AL73),AL73,0))),IF($G$8="COUNT_FLAG_RULE",IF(IF(ISNUMBER(AL73),AL73,0)&lt;=$G$11,$G$14,IF(IF(ISNUMBER(AL73),AL73,0)&gt;=$G$12,$G$15,IF(OR(LOWER(LEFT(BQ73&amp;"",2))="да",BQ73=1),$G$13,$G$15))),IF(OR(AND($G$8="YES_NO",OR(LOWER(LEFT(AL73&amp;"",2))="да",AL73=1)),AND($G$8="THRESHOLD_GE",IF(ISNUMBER(AL73),AL73,0)&gt;=$G$11),AND($G$8="THRESHOLD_GT",IF(ISNUMBER(AL73),AL73,0)&gt;$G$11),AND($G$8="THRESHOLD_LE",IF(ISNUMBER(AL73),AL73,0)&lt;=$G$11),AND($G$8="THRESHOLD_LT",IF(ISNUMBER(AL73),AL73,0)&lt;$G$11),AND($G$8="CHANGE_PCT_GE",IF(IF(ISNUMBER(BQ73),BQ73,0)=0,IF(ISNUMBER(AL73),AL73,0)&gt;0,(IF(ISNUMBER(AL73),AL73,0)-IF(ISNUMBER(BQ73),BQ73,0))/ABS(IF(ISNUMBER(BQ73),BQ73,0))&gt;=$G$11)),AND($G$8="CHANGE_ABS_GE",ABS(IF(ISNUMBER(AL73),AL73,0)-IF(ISNUMBER(BQ73),BQ73,0))&gt;=$G$11),AND($G$8="COUNT_LT",IF(ISNUMBER(AL73),AL73,0)&lt;$G$11),AND($G$8="COUNT_LE",IF(ISNUMBER(AL73),AL73,0)&lt;=$G$11),AND($G$8="AND_YES",OR(LOWER(LEFT(AL73&amp;"",2))="да",AL73=1),OR(LOWER(LEFT(BQ73&amp;"",2))="да",BQ73=1)),AND($G$8="OR_YES",OR(OR(LOWER(LEFT(AL73&amp;"",2))="да",AL73=1),OR(LOWER(LEFT(BQ73&amp;"",2))="да",BQ73=1)))),$G$14,$G$15))))))))))</f>
        <v/>
      </c>
      <c r="H73" s="19" t="str">
        <f>IF($A73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73="#FIELD",AM73="",AND(OR($H$8="CHANGE_PCT_GE",$H$8="CHANGE_ABS_GE",$H$8="COUNT_FLAG_RULE",$H$8="AND_YES",$H$8="OR_YES"),OR(BR73="#FIELD",BR73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73)))),IF($H$18="LOW_MU",MAX(Настройки!$B$14,$H$16),IF($H$18="NEUTRAL",Настройки!$B$15,IF($H$18="IGNORE","IGNORE",IF(OR(AM73="#FIELD",BR73="#FIELD"),"Поле не найдено","Недостаточно данных")))),IF($H$8="SIGMOID_INC",MAX(Настройки!$B$14,$H$16+($H$17-$H$16)/(1+EXP(-$H$12*(IF(ISNUMBER(AM73),AM73,0)-$H$11)))),IF($H$8="SIGMOID_DEC",MAX(Настройки!$B$14,$H$16+($H$17-$H$16)/(1+EXP($H$12*(IF(ISNUMBER(AM73),AM73,0)-$H$11)))),IF($H$8="TOP_PERCENT",IF((COUNTIF(INDEX(Данные!$A$7:$CV$106,0,MATCH($H$9,Данные!$A$6:$CV$6,0)),"&gt;"&amp;IF(ISNUMBER(AM73),AM73,0))+COUNTIFS(INDEX(Данные!$A$7:$CV$106,0,MATCH($H$9,Данные!$A$6:$CV$6,0)),IF(ISNUMBER(AM73),AM73,0),Данные!$A$7:$A$106,"&lt;"&amp;$A73)+1)/COUNT(INDEX(Данные!$A$7:$CV$106,0,MATCH($H$9,Данные!$A$6:$CV$6,0)))&lt;=$H$11,$H$14,$H$15),IF($H$8="MANUAL_MU",MAX(Настройки!$B$14,MIN(1,IF(ISNUMBER(AM73),AM73,0))),IF($H$8="COUNT_FLAG_RULE",IF(IF(ISNUMBER(AM73),AM73,0)&lt;=$H$11,$H$14,IF(IF(ISNUMBER(AM73),AM73,0)&gt;=$H$12,$H$15,IF(OR(LOWER(LEFT(BR73&amp;"",2))="да",BR73=1),$H$13,$H$15))),IF(OR(AND($H$8="YES_NO",OR(LOWER(LEFT(AM73&amp;"",2))="да",AM73=1)),AND($H$8="THRESHOLD_GE",IF(ISNUMBER(AM73),AM73,0)&gt;=$H$11),AND($H$8="THRESHOLD_GT",IF(ISNUMBER(AM73),AM73,0)&gt;$H$11),AND($H$8="THRESHOLD_LE",IF(ISNUMBER(AM73),AM73,0)&lt;=$H$11),AND($H$8="THRESHOLD_LT",IF(ISNUMBER(AM73),AM73,0)&lt;$H$11),AND($H$8="CHANGE_PCT_GE",IF(IF(ISNUMBER(BR73),BR73,0)=0,IF(ISNUMBER(AM73),AM73,0)&gt;0,(IF(ISNUMBER(AM73),AM73,0)-IF(ISNUMBER(BR73),BR73,0))/ABS(IF(ISNUMBER(BR73),BR73,0))&gt;=$H$11)),AND($H$8="CHANGE_ABS_GE",ABS(IF(ISNUMBER(AM73),AM73,0)-IF(ISNUMBER(BR73),BR73,0))&gt;=$H$11),AND($H$8="COUNT_LT",IF(ISNUMBER(AM73),AM73,0)&lt;$H$11),AND($H$8="COUNT_LE",IF(ISNUMBER(AM73),AM73,0)&lt;=$H$11),AND($H$8="AND_YES",OR(LOWER(LEFT(AM73&amp;"",2))="да",AM73=1),OR(LOWER(LEFT(BR73&amp;"",2))="да",BR73=1)),AND($H$8="OR_YES",OR(OR(LOWER(LEFT(AM73&amp;"",2))="да",AM73=1),OR(LOWER(LEFT(BR73&amp;"",2))="да",BR73=1)))),$H$14,$H$15))))))))))</f>
        <v/>
      </c>
      <c r="I73" s="19" t="str">
        <f>IF($A73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73="#FIELD",AN73="",AND(OR($I$8="CHANGE_PCT_GE",$I$8="CHANGE_ABS_GE",$I$8="COUNT_FLAG_RULE",$I$8="AND_YES",$I$8="OR_YES"),OR(BS73="#FIELD",BS73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73)))),IF($I$18="LOW_MU",MAX(Настройки!$B$14,$I$16),IF($I$18="NEUTRAL",Настройки!$B$15,IF($I$18="IGNORE","IGNORE",IF(OR(AN73="#FIELD",BS73="#FIELD"),"Поле не найдено","Недостаточно данных")))),IF($I$8="SIGMOID_INC",MAX(Настройки!$B$14,$I$16+($I$17-$I$16)/(1+EXP(-$I$12*(IF(ISNUMBER(AN73),AN73,0)-$I$11)))),IF($I$8="SIGMOID_DEC",MAX(Настройки!$B$14,$I$16+($I$17-$I$16)/(1+EXP($I$12*(IF(ISNUMBER(AN73),AN73,0)-$I$11)))),IF($I$8="TOP_PERCENT",IF((COUNTIF(INDEX(Данные!$A$7:$CV$106,0,MATCH($I$9,Данные!$A$6:$CV$6,0)),"&gt;"&amp;IF(ISNUMBER(AN73),AN73,0))+COUNTIFS(INDEX(Данные!$A$7:$CV$106,0,MATCH($I$9,Данные!$A$6:$CV$6,0)),IF(ISNUMBER(AN73),AN73,0),Данные!$A$7:$A$106,"&lt;"&amp;$A73)+1)/COUNT(INDEX(Данные!$A$7:$CV$106,0,MATCH($I$9,Данные!$A$6:$CV$6,0)))&lt;=$I$11,$I$14,$I$15),IF($I$8="MANUAL_MU",MAX(Настройки!$B$14,MIN(1,IF(ISNUMBER(AN73),AN73,0))),IF($I$8="COUNT_FLAG_RULE",IF(IF(ISNUMBER(AN73),AN73,0)&lt;=$I$11,$I$14,IF(IF(ISNUMBER(AN73),AN73,0)&gt;=$I$12,$I$15,IF(OR(LOWER(LEFT(BS73&amp;"",2))="да",BS73=1),$I$13,$I$15))),IF(OR(AND($I$8="YES_NO",OR(LOWER(LEFT(AN73&amp;"",2))="да",AN73=1)),AND($I$8="THRESHOLD_GE",IF(ISNUMBER(AN73),AN73,0)&gt;=$I$11),AND($I$8="THRESHOLD_GT",IF(ISNUMBER(AN73),AN73,0)&gt;$I$11),AND($I$8="THRESHOLD_LE",IF(ISNUMBER(AN73),AN73,0)&lt;=$I$11),AND($I$8="THRESHOLD_LT",IF(ISNUMBER(AN73),AN73,0)&lt;$I$11),AND($I$8="CHANGE_PCT_GE",IF(IF(ISNUMBER(BS73),BS73,0)=0,IF(ISNUMBER(AN73),AN73,0)&gt;0,(IF(ISNUMBER(AN73),AN73,0)-IF(ISNUMBER(BS73),BS73,0))/ABS(IF(ISNUMBER(BS73),BS73,0))&gt;=$I$11)),AND($I$8="CHANGE_ABS_GE",ABS(IF(ISNUMBER(AN73),AN73,0)-IF(ISNUMBER(BS73),BS73,0))&gt;=$I$11),AND($I$8="COUNT_LT",IF(ISNUMBER(AN73),AN73,0)&lt;$I$11),AND($I$8="COUNT_LE",IF(ISNUMBER(AN73),AN73,0)&lt;=$I$11),AND($I$8="AND_YES",OR(LOWER(LEFT(AN73&amp;"",2))="да",AN73=1),OR(LOWER(LEFT(BS73&amp;"",2))="да",BS73=1)),AND($I$8="OR_YES",OR(OR(LOWER(LEFT(AN73&amp;"",2))="да",AN73=1),OR(LOWER(LEFT(BS73&amp;"",2))="да",BS73=1)))),$I$14,$I$15))))))))))</f>
        <v/>
      </c>
      <c r="J73" s="19" t="str">
        <f>IF($A73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73="#FIELD",AO73="",AND(OR($J$8="CHANGE_PCT_GE",$J$8="CHANGE_ABS_GE",$J$8="COUNT_FLAG_RULE",$J$8="AND_YES",$J$8="OR_YES"),OR(BT73="#FIELD",BT73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73)))),IF($J$18="LOW_MU",MAX(Настройки!$B$14,$J$16),IF($J$18="NEUTRAL",Настройки!$B$15,IF($J$18="IGNORE","IGNORE",IF(OR(AO73="#FIELD",BT73="#FIELD"),"Поле не найдено","Недостаточно данных")))),IF($J$8="SIGMOID_INC",MAX(Настройки!$B$14,$J$16+($J$17-$J$16)/(1+EXP(-$J$12*(IF(ISNUMBER(AO73),AO73,0)-$J$11)))),IF($J$8="SIGMOID_DEC",MAX(Настройки!$B$14,$J$16+($J$17-$J$16)/(1+EXP($J$12*(IF(ISNUMBER(AO73),AO73,0)-$J$11)))),IF($J$8="TOP_PERCENT",IF((COUNTIF(INDEX(Данные!$A$7:$CV$106,0,MATCH($J$9,Данные!$A$6:$CV$6,0)),"&gt;"&amp;IF(ISNUMBER(AO73),AO73,0))+COUNTIFS(INDEX(Данные!$A$7:$CV$106,0,MATCH($J$9,Данные!$A$6:$CV$6,0)),IF(ISNUMBER(AO73),AO73,0),Данные!$A$7:$A$106,"&lt;"&amp;$A73)+1)/COUNT(INDEX(Данные!$A$7:$CV$106,0,MATCH($J$9,Данные!$A$6:$CV$6,0)))&lt;=$J$11,$J$14,$J$15),IF($J$8="MANUAL_MU",MAX(Настройки!$B$14,MIN(1,IF(ISNUMBER(AO73),AO73,0))),IF($J$8="COUNT_FLAG_RULE",IF(IF(ISNUMBER(AO73),AO73,0)&lt;=$J$11,$J$14,IF(IF(ISNUMBER(AO73),AO73,0)&gt;=$J$12,$J$15,IF(OR(LOWER(LEFT(BT73&amp;"",2))="да",BT73=1),$J$13,$J$15))),IF(OR(AND($J$8="YES_NO",OR(LOWER(LEFT(AO73&amp;"",2))="да",AO73=1)),AND($J$8="THRESHOLD_GE",IF(ISNUMBER(AO73),AO73,0)&gt;=$J$11),AND($J$8="THRESHOLD_GT",IF(ISNUMBER(AO73),AO73,0)&gt;$J$11),AND($J$8="THRESHOLD_LE",IF(ISNUMBER(AO73),AO73,0)&lt;=$J$11),AND($J$8="THRESHOLD_LT",IF(ISNUMBER(AO73),AO73,0)&lt;$J$11),AND($J$8="CHANGE_PCT_GE",IF(IF(ISNUMBER(BT73),BT73,0)=0,IF(ISNUMBER(AO73),AO73,0)&gt;0,(IF(ISNUMBER(AO73),AO73,0)-IF(ISNUMBER(BT73),BT73,0))/ABS(IF(ISNUMBER(BT73),BT73,0))&gt;=$J$11)),AND($J$8="CHANGE_ABS_GE",ABS(IF(ISNUMBER(AO73),AO73,0)-IF(ISNUMBER(BT73),BT73,0))&gt;=$J$11),AND($J$8="COUNT_LT",IF(ISNUMBER(AO73),AO73,0)&lt;$J$11),AND($J$8="COUNT_LE",IF(ISNUMBER(AO73),AO73,0)&lt;=$J$11),AND($J$8="AND_YES",OR(LOWER(LEFT(AO73&amp;"",2))="да",AO73=1),OR(LOWER(LEFT(BT73&amp;"",2))="да",BT73=1)),AND($J$8="OR_YES",OR(OR(LOWER(LEFT(AO73&amp;"",2))="да",AO73=1),OR(LOWER(LEFT(BT73&amp;"",2))="да",BT73=1)))),$J$14,$J$15))))))))))</f>
        <v/>
      </c>
      <c r="K73" s="19" t="str">
        <f>IF($A73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73="#FIELD",AP73="",AND(OR($K$8="CHANGE_PCT_GE",$K$8="CHANGE_ABS_GE",$K$8="COUNT_FLAG_RULE",$K$8="AND_YES",$K$8="OR_YES"),OR(BU73="#FIELD",BU73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73)))),IF($K$18="LOW_MU",MAX(Настройки!$B$14,$K$16),IF($K$18="NEUTRAL",Настройки!$B$15,IF($K$18="IGNORE","IGNORE",IF(OR(AP73="#FIELD",BU73="#FIELD"),"Поле не найдено","Недостаточно данных")))),IF($K$8="SIGMOID_INC",MAX(Настройки!$B$14,$K$16+($K$17-$K$16)/(1+EXP(-$K$12*(IF(ISNUMBER(AP73),AP73,0)-$K$11)))),IF($K$8="SIGMOID_DEC",MAX(Настройки!$B$14,$K$16+($K$17-$K$16)/(1+EXP($K$12*(IF(ISNUMBER(AP73),AP73,0)-$K$11)))),IF($K$8="TOP_PERCENT",IF((COUNTIF(INDEX(Данные!$A$7:$CV$106,0,MATCH($K$9,Данные!$A$6:$CV$6,0)),"&gt;"&amp;IF(ISNUMBER(AP73),AP73,0))+COUNTIFS(INDEX(Данные!$A$7:$CV$106,0,MATCH($K$9,Данные!$A$6:$CV$6,0)),IF(ISNUMBER(AP73),AP73,0),Данные!$A$7:$A$106,"&lt;"&amp;$A73)+1)/COUNT(INDEX(Данные!$A$7:$CV$106,0,MATCH($K$9,Данные!$A$6:$CV$6,0)))&lt;=$K$11,$K$14,$K$15),IF($K$8="MANUAL_MU",MAX(Настройки!$B$14,MIN(1,IF(ISNUMBER(AP73),AP73,0))),IF($K$8="COUNT_FLAG_RULE",IF(IF(ISNUMBER(AP73),AP73,0)&lt;=$K$11,$K$14,IF(IF(ISNUMBER(AP73),AP73,0)&gt;=$K$12,$K$15,IF(OR(LOWER(LEFT(BU73&amp;"",2))="да",BU73=1),$K$13,$K$15))),IF(OR(AND($K$8="YES_NO",OR(LOWER(LEFT(AP73&amp;"",2))="да",AP73=1)),AND($K$8="THRESHOLD_GE",IF(ISNUMBER(AP73),AP73,0)&gt;=$K$11),AND($K$8="THRESHOLD_GT",IF(ISNUMBER(AP73),AP73,0)&gt;$K$11),AND($K$8="THRESHOLD_LE",IF(ISNUMBER(AP73),AP73,0)&lt;=$K$11),AND($K$8="THRESHOLD_LT",IF(ISNUMBER(AP73),AP73,0)&lt;$K$11),AND($K$8="CHANGE_PCT_GE",IF(IF(ISNUMBER(BU73),BU73,0)=0,IF(ISNUMBER(AP73),AP73,0)&gt;0,(IF(ISNUMBER(AP73),AP73,0)-IF(ISNUMBER(BU73),BU73,0))/ABS(IF(ISNUMBER(BU73),BU73,0))&gt;=$K$11)),AND($K$8="CHANGE_ABS_GE",ABS(IF(ISNUMBER(AP73),AP73,0)-IF(ISNUMBER(BU73),BU73,0))&gt;=$K$11),AND($K$8="COUNT_LT",IF(ISNUMBER(AP73),AP73,0)&lt;$K$11),AND($K$8="COUNT_LE",IF(ISNUMBER(AP73),AP73,0)&lt;=$K$11),AND($K$8="AND_YES",OR(LOWER(LEFT(AP73&amp;"",2))="да",AP73=1),OR(LOWER(LEFT(BU73&amp;"",2))="да",BU73=1)),AND($K$8="OR_YES",OR(OR(LOWER(LEFT(AP73&amp;"",2))="да",AP73=1),OR(LOWER(LEFT(BU73&amp;"",2))="да",BU73=1)))),$K$14,$K$15))))))))))</f>
        <v/>
      </c>
      <c r="L73" s="19" t="str">
        <f>IF($A73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73="#FIELD",AQ73="",AND(OR($L$8="CHANGE_PCT_GE",$L$8="CHANGE_ABS_GE",$L$8="COUNT_FLAG_RULE",$L$8="AND_YES",$L$8="OR_YES"),OR(BV73="#FIELD",BV73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73)))),IF($L$18="LOW_MU",MAX(Настройки!$B$14,$L$16),IF($L$18="NEUTRAL",Настройки!$B$15,IF($L$18="IGNORE","IGNORE",IF(OR(AQ73="#FIELD",BV73="#FIELD"),"Поле не найдено","Недостаточно данных")))),IF($L$8="SIGMOID_INC",MAX(Настройки!$B$14,$L$16+($L$17-$L$16)/(1+EXP(-$L$12*(IF(ISNUMBER(AQ73),AQ73,0)-$L$11)))),IF($L$8="SIGMOID_DEC",MAX(Настройки!$B$14,$L$16+($L$17-$L$16)/(1+EXP($L$12*(IF(ISNUMBER(AQ73),AQ73,0)-$L$11)))),IF($L$8="TOP_PERCENT",IF((COUNTIF(INDEX(Данные!$A$7:$CV$106,0,MATCH($L$9,Данные!$A$6:$CV$6,0)),"&gt;"&amp;IF(ISNUMBER(AQ73),AQ73,0))+COUNTIFS(INDEX(Данные!$A$7:$CV$106,0,MATCH($L$9,Данные!$A$6:$CV$6,0)),IF(ISNUMBER(AQ73),AQ73,0),Данные!$A$7:$A$106,"&lt;"&amp;$A73)+1)/COUNT(INDEX(Данные!$A$7:$CV$106,0,MATCH($L$9,Данные!$A$6:$CV$6,0)))&lt;=$L$11,$L$14,$L$15),IF($L$8="MANUAL_MU",MAX(Настройки!$B$14,MIN(1,IF(ISNUMBER(AQ73),AQ73,0))),IF($L$8="COUNT_FLAG_RULE",IF(IF(ISNUMBER(AQ73),AQ73,0)&lt;=$L$11,$L$14,IF(IF(ISNUMBER(AQ73),AQ73,0)&gt;=$L$12,$L$15,IF(OR(LOWER(LEFT(BV73&amp;"",2))="да",BV73=1),$L$13,$L$15))),IF(OR(AND($L$8="YES_NO",OR(LOWER(LEFT(AQ73&amp;"",2))="да",AQ73=1)),AND($L$8="THRESHOLD_GE",IF(ISNUMBER(AQ73),AQ73,0)&gt;=$L$11),AND($L$8="THRESHOLD_GT",IF(ISNUMBER(AQ73),AQ73,0)&gt;$L$11),AND($L$8="THRESHOLD_LE",IF(ISNUMBER(AQ73),AQ73,0)&lt;=$L$11),AND($L$8="THRESHOLD_LT",IF(ISNUMBER(AQ73),AQ73,0)&lt;$L$11),AND($L$8="CHANGE_PCT_GE",IF(IF(ISNUMBER(BV73),BV73,0)=0,IF(ISNUMBER(AQ73),AQ73,0)&gt;0,(IF(ISNUMBER(AQ73),AQ73,0)-IF(ISNUMBER(BV73),BV73,0))/ABS(IF(ISNUMBER(BV73),BV73,0))&gt;=$L$11)),AND($L$8="CHANGE_ABS_GE",ABS(IF(ISNUMBER(AQ73),AQ73,0)-IF(ISNUMBER(BV73),BV73,0))&gt;=$L$11),AND($L$8="COUNT_LT",IF(ISNUMBER(AQ73),AQ73,0)&lt;$L$11),AND($L$8="COUNT_LE",IF(ISNUMBER(AQ73),AQ73,0)&lt;=$L$11),AND($L$8="AND_YES",OR(LOWER(LEFT(AQ73&amp;"",2))="да",AQ73=1),OR(LOWER(LEFT(BV73&amp;"",2))="да",BV73=1)),AND($L$8="OR_YES",OR(OR(LOWER(LEFT(AQ73&amp;"",2))="да",AQ73=1),OR(LOWER(LEFT(BV73&amp;"",2))="да",BV73=1)))),$L$14,$L$15))))))))))</f>
        <v/>
      </c>
      <c r="M73" s="19" t="str">
        <f>IF($A73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73="#FIELD",AR73="",AND(OR($M$8="CHANGE_PCT_GE",$M$8="CHANGE_ABS_GE",$M$8="COUNT_FLAG_RULE",$M$8="AND_YES",$M$8="OR_YES"),OR(BW73="#FIELD",BW73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73)))),IF($M$18="LOW_MU",MAX(Настройки!$B$14,$M$16),IF($M$18="NEUTRAL",Настройки!$B$15,IF($M$18="IGNORE","IGNORE",IF(OR(AR73="#FIELD",BW73="#FIELD"),"Поле не найдено","Недостаточно данных")))),IF($M$8="SIGMOID_INC",MAX(Настройки!$B$14,$M$16+($M$17-$M$16)/(1+EXP(-$M$12*(IF(ISNUMBER(AR73),AR73,0)-$M$11)))),IF($M$8="SIGMOID_DEC",MAX(Настройки!$B$14,$M$16+($M$17-$M$16)/(1+EXP($M$12*(IF(ISNUMBER(AR73),AR73,0)-$M$11)))),IF($M$8="TOP_PERCENT",IF((COUNTIF(INDEX(Данные!$A$7:$CV$106,0,MATCH($M$9,Данные!$A$6:$CV$6,0)),"&gt;"&amp;IF(ISNUMBER(AR73),AR73,0))+COUNTIFS(INDEX(Данные!$A$7:$CV$106,0,MATCH($M$9,Данные!$A$6:$CV$6,0)),IF(ISNUMBER(AR73),AR73,0),Данные!$A$7:$A$106,"&lt;"&amp;$A73)+1)/COUNT(INDEX(Данные!$A$7:$CV$106,0,MATCH($M$9,Данные!$A$6:$CV$6,0)))&lt;=$M$11,$M$14,$M$15),IF($M$8="MANUAL_MU",MAX(Настройки!$B$14,MIN(1,IF(ISNUMBER(AR73),AR73,0))),IF($M$8="COUNT_FLAG_RULE",IF(IF(ISNUMBER(AR73),AR73,0)&lt;=$M$11,$M$14,IF(IF(ISNUMBER(AR73),AR73,0)&gt;=$M$12,$M$15,IF(OR(LOWER(LEFT(BW73&amp;"",2))="да",BW73=1),$M$13,$M$15))),IF(OR(AND($M$8="YES_NO",OR(LOWER(LEFT(AR73&amp;"",2))="да",AR73=1)),AND($M$8="THRESHOLD_GE",IF(ISNUMBER(AR73),AR73,0)&gt;=$M$11),AND($M$8="THRESHOLD_GT",IF(ISNUMBER(AR73),AR73,0)&gt;$M$11),AND($M$8="THRESHOLD_LE",IF(ISNUMBER(AR73),AR73,0)&lt;=$M$11),AND($M$8="THRESHOLD_LT",IF(ISNUMBER(AR73),AR73,0)&lt;$M$11),AND($M$8="CHANGE_PCT_GE",IF(IF(ISNUMBER(BW73),BW73,0)=0,IF(ISNUMBER(AR73),AR73,0)&gt;0,(IF(ISNUMBER(AR73),AR73,0)-IF(ISNUMBER(BW73),BW73,0))/ABS(IF(ISNUMBER(BW73),BW73,0))&gt;=$M$11)),AND($M$8="CHANGE_ABS_GE",ABS(IF(ISNUMBER(AR73),AR73,0)-IF(ISNUMBER(BW73),BW73,0))&gt;=$M$11),AND($M$8="COUNT_LT",IF(ISNUMBER(AR73),AR73,0)&lt;$M$11),AND($M$8="COUNT_LE",IF(ISNUMBER(AR73),AR73,0)&lt;=$M$11),AND($M$8="AND_YES",OR(LOWER(LEFT(AR73&amp;"",2))="да",AR73=1),OR(LOWER(LEFT(BW73&amp;"",2))="да",BW73=1)),AND($M$8="OR_YES",OR(OR(LOWER(LEFT(AR73&amp;"",2))="да",AR73=1),OR(LOWER(LEFT(BW73&amp;"",2))="да",BW73=1)))),$M$14,$M$15))))))))))</f>
        <v/>
      </c>
      <c r="N73" s="19" t="str">
        <f>IF($A73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73="#FIELD",AS73="",AND(OR($N$8="CHANGE_PCT_GE",$N$8="CHANGE_ABS_GE",$N$8="COUNT_FLAG_RULE",$N$8="AND_YES",$N$8="OR_YES"),OR(BX73="#FIELD",BX73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73)))),IF($N$18="LOW_MU",MAX(Настройки!$B$14,$N$16),IF($N$18="NEUTRAL",Настройки!$B$15,IF($N$18="IGNORE","IGNORE",IF(OR(AS73="#FIELD",BX73="#FIELD"),"Поле не найдено","Недостаточно данных")))),IF($N$8="SIGMOID_INC",MAX(Настройки!$B$14,$N$16+($N$17-$N$16)/(1+EXP(-$N$12*(IF(ISNUMBER(AS73),AS73,0)-$N$11)))),IF($N$8="SIGMOID_DEC",MAX(Настройки!$B$14,$N$16+($N$17-$N$16)/(1+EXP($N$12*(IF(ISNUMBER(AS73),AS73,0)-$N$11)))),IF($N$8="TOP_PERCENT",IF((COUNTIF(INDEX(Данные!$A$7:$CV$106,0,MATCH($N$9,Данные!$A$6:$CV$6,0)),"&gt;"&amp;IF(ISNUMBER(AS73),AS73,0))+COUNTIFS(INDEX(Данные!$A$7:$CV$106,0,MATCH($N$9,Данные!$A$6:$CV$6,0)),IF(ISNUMBER(AS73),AS73,0),Данные!$A$7:$A$106,"&lt;"&amp;$A73)+1)/COUNT(INDEX(Данные!$A$7:$CV$106,0,MATCH($N$9,Данные!$A$6:$CV$6,0)))&lt;=$N$11,$N$14,$N$15),IF($N$8="MANUAL_MU",MAX(Настройки!$B$14,MIN(1,IF(ISNUMBER(AS73),AS73,0))),IF($N$8="COUNT_FLAG_RULE",IF(IF(ISNUMBER(AS73),AS73,0)&lt;=$N$11,$N$14,IF(IF(ISNUMBER(AS73),AS73,0)&gt;=$N$12,$N$15,IF(OR(LOWER(LEFT(BX73&amp;"",2))="да",BX73=1),$N$13,$N$15))),IF(OR(AND($N$8="YES_NO",OR(LOWER(LEFT(AS73&amp;"",2))="да",AS73=1)),AND($N$8="THRESHOLD_GE",IF(ISNUMBER(AS73),AS73,0)&gt;=$N$11),AND($N$8="THRESHOLD_GT",IF(ISNUMBER(AS73),AS73,0)&gt;$N$11),AND($N$8="THRESHOLD_LE",IF(ISNUMBER(AS73),AS73,0)&lt;=$N$11),AND($N$8="THRESHOLD_LT",IF(ISNUMBER(AS73),AS73,0)&lt;$N$11),AND($N$8="CHANGE_PCT_GE",IF(IF(ISNUMBER(BX73),BX73,0)=0,IF(ISNUMBER(AS73),AS73,0)&gt;0,(IF(ISNUMBER(AS73),AS73,0)-IF(ISNUMBER(BX73),BX73,0))/ABS(IF(ISNUMBER(BX73),BX73,0))&gt;=$N$11)),AND($N$8="CHANGE_ABS_GE",ABS(IF(ISNUMBER(AS73),AS73,0)-IF(ISNUMBER(BX73),BX73,0))&gt;=$N$11),AND($N$8="COUNT_LT",IF(ISNUMBER(AS73),AS73,0)&lt;$N$11),AND($N$8="COUNT_LE",IF(ISNUMBER(AS73),AS73,0)&lt;=$N$11),AND($N$8="AND_YES",OR(LOWER(LEFT(AS73&amp;"",2))="да",AS73=1),OR(LOWER(LEFT(BX73&amp;"",2))="да",BX73=1)),AND($N$8="OR_YES",OR(OR(LOWER(LEFT(AS73&amp;"",2))="да",AS73=1),OR(LOWER(LEFT(BX73&amp;"",2))="да",BX73=1)))),$N$14,$N$15))))))))))</f>
        <v/>
      </c>
      <c r="O73" s="19" t="str">
        <f>IF($A73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73="#FIELD",AT73="",AND(OR($O$8="CHANGE_PCT_GE",$O$8="CHANGE_ABS_GE",$O$8="COUNT_FLAG_RULE",$O$8="AND_YES",$O$8="OR_YES"),OR(BY73="#FIELD",BY73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73)))),IF($O$18="LOW_MU",MAX(Настройки!$B$14,$O$16),IF($O$18="NEUTRAL",Настройки!$B$15,IF($O$18="IGNORE","IGNORE",IF(OR(AT73="#FIELD",BY73="#FIELD"),"Поле не найдено","Недостаточно данных")))),IF($O$8="SIGMOID_INC",MAX(Настройки!$B$14,$O$16+($O$17-$O$16)/(1+EXP(-$O$12*(IF(ISNUMBER(AT73),AT73,0)-$O$11)))),IF($O$8="SIGMOID_DEC",MAX(Настройки!$B$14,$O$16+($O$17-$O$16)/(1+EXP($O$12*(IF(ISNUMBER(AT73),AT73,0)-$O$11)))),IF($O$8="TOP_PERCENT",IF((COUNTIF(INDEX(Данные!$A$7:$CV$106,0,MATCH($O$9,Данные!$A$6:$CV$6,0)),"&gt;"&amp;IF(ISNUMBER(AT73),AT73,0))+COUNTIFS(INDEX(Данные!$A$7:$CV$106,0,MATCH($O$9,Данные!$A$6:$CV$6,0)),IF(ISNUMBER(AT73),AT73,0),Данные!$A$7:$A$106,"&lt;"&amp;$A73)+1)/COUNT(INDEX(Данные!$A$7:$CV$106,0,MATCH($O$9,Данные!$A$6:$CV$6,0)))&lt;=$O$11,$O$14,$O$15),IF($O$8="MANUAL_MU",MAX(Настройки!$B$14,MIN(1,IF(ISNUMBER(AT73),AT73,0))),IF($O$8="COUNT_FLAG_RULE",IF(IF(ISNUMBER(AT73),AT73,0)&lt;=$O$11,$O$14,IF(IF(ISNUMBER(AT73),AT73,0)&gt;=$O$12,$O$15,IF(OR(LOWER(LEFT(BY73&amp;"",2))="да",BY73=1),$O$13,$O$15))),IF(OR(AND($O$8="YES_NO",OR(LOWER(LEFT(AT73&amp;"",2))="да",AT73=1)),AND($O$8="THRESHOLD_GE",IF(ISNUMBER(AT73),AT73,0)&gt;=$O$11),AND($O$8="THRESHOLD_GT",IF(ISNUMBER(AT73),AT73,0)&gt;$O$11),AND($O$8="THRESHOLD_LE",IF(ISNUMBER(AT73),AT73,0)&lt;=$O$11),AND($O$8="THRESHOLD_LT",IF(ISNUMBER(AT73),AT73,0)&lt;$O$11),AND($O$8="CHANGE_PCT_GE",IF(IF(ISNUMBER(BY73),BY73,0)=0,IF(ISNUMBER(AT73),AT73,0)&gt;0,(IF(ISNUMBER(AT73),AT73,0)-IF(ISNUMBER(BY73),BY73,0))/ABS(IF(ISNUMBER(BY73),BY73,0))&gt;=$O$11)),AND($O$8="CHANGE_ABS_GE",ABS(IF(ISNUMBER(AT73),AT73,0)-IF(ISNUMBER(BY73),BY73,0))&gt;=$O$11),AND($O$8="COUNT_LT",IF(ISNUMBER(AT73),AT73,0)&lt;$O$11),AND($O$8="COUNT_LE",IF(ISNUMBER(AT73),AT73,0)&lt;=$O$11),AND($O$8="AND_YES",OR(LOWER(LEFT(AT73&amp;"",2))="да",AT73=1),OR(LOWER(LEFT(BY73&amp;"",2))="да",BY73=1)),AND($O$8="OR_YES",OR(OR(LOWER(LEFT(AT73&amp;"",2))="да",AT73=1),OR(LOWER(LEFT(BY73&amp;"",2))="да",BY73=1)))),$O$14,$O$15))))))))))</f>
        <v/>
      </c>
      <c r="P73" s="19" t="str">
        <f>IF($A73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73="#FIELD",AU73="",AND(OR($P$8="CHANGE_PCT_GE",$P$8="CHANGE_ABS_GE",$P$8="COUNT_FLAG_RULE",$P$8="AND_YES",$P$8="OR_YES"),OR(BZ73="#FIELD",BZ73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73)))),IF($P$18="LOW_MU",MAX(Настройки!$B$14,$P$16),IF($P$18="NEUTRAL",Настройки!$B$15,IF($P$18="IGNORE","IGNORE",IF(OR(AU73="#FIELD",BZ73="#FIELD"),"Поле не найдено","Недостаточно данных")))),IF($P$8="SIGMOID_INC",MAX(Настройки!$B$14,$P$16+($P$17-$P$16)/(1+EXP(-$P$12*(IF(ISNUMBER(AU73),AU73,0)-$P$11)))),IF($P$8="SIGMOID_DEC",MAX(Настройки!$B$14,$P$16+($P$17-$P$16)/(1+EXP($P$12*(IF(ISNUMBER(AU73),AU73,0)-$P$11)))),IF($P$8="TOP_PERCENT",IF((COUNTIF(INDEX(Данные!$A$7:$CV$106,0,MATCH($P$9,Данные!$A$6:$CV$6,0)),"&gt;"&amp;IF(ISNUMBER(AU73),AU73,0))+COUNTIFS(INDEX(Данные!$A$7:$CV$106,0,MATCH($P$9,Данные!$A$6:$CV$6,0)),IF(ISNUMBER(AU73),AU73,0),Данные!$A$7:$A$106,"&lt;"&amp;$A73)+1)/COUNT(INDEX(Данные!$A$7:$CV$106,0,MATCH($P$9,Данные!$A$6:$CV$6,0)))&lt;=$P$11,$P$14,$P$15),IF($P$8="MANUAL_MU",MAX(Настройки!$B$14,MIN(1,IF(ISNUMBER(AU73),AU73,0))),IF($P$8="COUNT_FLAG_RULE",IF(IF(ISNUMBER(AU73),AU73,0)&lt;=$P$11,$P$14,IF(IF(ISNUMBER(AU73),AU73,0)&gt;=$P$12,$P$15,IF(OR(LOWER(LEFT(BZ73&amp;"",2))="да",BZ73=1),$P$13,$P$15))),IF(OR(AND($P$8="YES_NO",OR(LOWER(LEFT(AU73&amp;"",2))="да",AU73=1)),AND($P$8="THRESHOLD_GE",IF(ISNUMBER(AU73),AU73,0)&gt;=$P$11),AND($P$8="THRESHOLD_GT",IF(ISNUMBER(AU73),AU73,0)&gt;$P$11),AND($P$8="THRESHOLD_LE",IF(ISNUMBER(AU73),AU73,0)&lt;=$P$11),AND($P$8="THRESHOLD_LT",IF(ISNUMBER(AU73),AU73,0)&lt;$P$11),AND($P$8="CHANGE_PCT_GE",IF(IF(ISNUMBER(BZ73),BZ73,0)=0,IF(ISNUMBER(AU73),AU73,0)&gt;0,(IF(ISNUMBER(AU73),AU73,0)-IF(ISNUMBER(BZ73),BZ73,0))/ABS(IF(ISNUMBER(BZ73),BZ73,0))&gt;=$P$11)),AND($P$8="CHANGE_ABS_GE",ABS(IF(ISNUMBER(AU73),AU73,0)-IF(ISNUMBER(BZ73),BZ73,0))&gt;=$P$11),AND($P$8="COUNT_LT",IF(ISNUMBER(AU73),AU73,0)&lt;$P$11),AND($P$8="COUNT_LE",IF(ISNUMBER(AU73),AU73,0)&lt;=$P$11),AND($P$8="AND_YES",OR(LOWER(LEFT(AU73&amp;"",2))="да",AU73=1),OR(LOWER(LEFT(BZ73&amp;"",2))="да",BZ73=1)),AND($P$8="OR_YES",OR(OR(LOWER(LEFT(AU73&amp;"",2))="да",AU73=1),OR(LOWER(LEFT(BZ73&amp;"",2))="да",BZ73=1)))),$P$14,$P$15))))))))))</f>
        <v/>
      </c>
      <c r="Q73" s="19" t="str">
        <f>IF($A73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73="#FIELD",AV73="",AND(OR($Q$8="CHANGE_PCT_GE",$Q$8="CHANGE_ABS_GE",$Q$8="COUNT_FLAG_RULE",$Q$8="AND_YES",$Q$8="OR_YES"),OR(CA73="#FIELD",CA73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73)))),IF($Q$18="LOW_MU",MAX(Настройки!$B$14,$Q$16),IF($Q$18="NEUTRAL",Настройки!$B$15,IF($Q$18="IGNORE","IGNORE",IF(OR(AV73="#FIELD",CA73="#FIELD"),"Поле не найдено","Недостаточно данных")))),IF($Q$8="SIGMOID_INC",MAX(Настройки!$B$14,$Q$16+($Q$17-$Q$16)/(1+EXP(-$Q$12*(IF(ISNUMBER(AV73),AV73,0)-$Q$11)))),IF($Q$8="SIGMOID_DEC",MAX(Настройки!$B$14,$Q$16+($Q$17-$Q$16)/(1+EXP($Q$12*(IF(ISNUMBER(AV73),AV73,0)-$Q$11)))),IF($Q$8="TOP_PERCENT",IF((COUNTIF(INDEX(Данные!$A$7:$CV$106,0,MATCH($Q$9,Данные!$A$6:$CV$6,0)),"&gt;"&amp;IF(ISNUMBER(AV73),AV73,0))+COUNTIFS(INDEX(Данные!$A$7:$CV$106,0,MATCH($Q$9,Данные!$A$6:$CV$6,0)),IF(ISNUMBER(AV73),AV73,0),Данные!$A$7:$A$106,"&lt;"&amp;$A73)+1)/COUNT(INDEX(Данные!$A$7:$CV$106,0,MATCH($Q$9,Данные!$A$6:$CV$6,0)))&lt;=$Q$11,$Q$14,$Q$15),IF($Q$8="MANUAL_MU",MAX(Настройки!$B$14,MIN(1,IF(ISNUMBER(AV73),AV73,0))),IF($Q$8="COUNT_FLAG_RULE",IF(IF(ISNUMBER(AV73),AV73,0)&lt;=$Q$11,$Q$14,IF(IF(ISNUMBER(AV73),AV73,0)&gt;=$Q$12,$Q$15,IF(OR(LOWER(LEFT(CA73&amp;"",2))="да",CA73=1),$Q$13,$Q$15))),IF(OR(AND($Q$8="YES_NO",OR(LOWER(LEFT(AV73&amp;"",2))="да",AV73=1)),AND($Q$8="THRESHOLD_GE",IF(ISNUMBER(AV73),AV73,0)&gt;=$Q$11),AND($Q$8="THRESHOLD_GT",IF(ISNUMBER(AV73),AV73,0)&gt;$Q$11),AND($Q$8="THRESHOLD_LE",IF(ISNUMBER(AV73),AV73,0)&lt;=$Q$11),AND($Q$8="THRESHOLD_LT",IF(ISNUMBER(AV73),AV73,0)&lt;$Q$11),AND($Q$8="CHANGE_PCT_GE",IF(IF(ISNUMBER(CA73),CA73,0)=0,IF(ISNUMBER(AV73),AV73,0)&gt;0,(IF(ISNUMBER(AV73),AV73,0)-IF(ISNUMBER(CA73),CA73,0))/ABS(IF(ISNUMBER(CA73),CA73,0))&gt;=$Q$11)),AND($Q$8="CHANGE_ABS_GE",ABS(IF(ISNUMBER(AV73),AV73,0)-IF(ISNUMBER(CA73),CA73,0))&gt;=$Q$11),AND($Q$8="COUNT_LT",IF(ISNUMBER(AV73),AV73,0)&lt;$Q$11),AND($Q$8="COUNT_LE",IF(ISNUMBER(AV73),AV73,0)&lt;=$Q$11),AND($Q$8="AND_YES",OR(LOWER(LEFT(AV73&amp;"",2))="да",AV73=1),OR(LOWER(LEFT(CA73&amp;"",2))="да",CA73=1)),AND($Q$8="OR_YES",OR(OR(LOWER(LEFT(AV73&amp;"",2))="да",AV73=1),OR(LOWER(LEFT(CA73&amp;"",2))="да",CA73=1)))),$Q$14,$Q$15))))))))))</f>
        <v/>
      </c>
      <c r="R73" s="69" t="str">
        <f>IF($A73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73="#FIELD",AW73="",AND(OR($R$8="CHANGE_PCT_GE",$R$8="CHANGE_ABS_GE",$R$8="COUNT_FLAG_RULE",$R$8="AND_YES",$R$8="OR_YES"),OR(CB73="#FIELD",CB73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73)))),IF($R$18="LOW_MU",MAX(Настройки!$B$14,$R$16),IF($R$18="NEUTRAL",Настройки!$B$15,IF($R$18="IGNORE","IGNORE",IF(OR(AW73="#FIELD",CB73="#FIELD"),"Поле не найдено","Недостаточно данных")))),IF($R$8="SIGMOID_INC",MAX(Настройки!$B$14,$R$16+($R$17-$R$16)/(1+EXP(-$R$12*(IF(ISNUMBER(AW73),AW73,0)-$R$11)))),IF($R$8="SIGMOID_DEC",MAX(Настройки!$B$14,$R$16+($R$17-$R$16)/(1+EXP($R$12*(IF(ISNUMBER(AW73),AW73,0)-$R$11)))),IF($R$8="TOP_PERCENT",IF((COUNTIF(INDEX(Данные!$A$7:$CV$106,0,MATCH($R$9,Данные!$A$6:$CV$6,0)),"&gt;"&amp;IF(ISNUMBER(AW73),AW73,0))+COUNTIFS(INDEX(Данные!$A$7:$CV$106,0,MATCH($R$9,Данные!$A$6:$CV$6,0)),IF(ISNUMBER(AW73),AW73,0),Данные!$A$7:$A$106,"&lt;"&amp;$A73)+1)/COUNT(INDEX(Данные!$A$7:$CV$106,0,MATCH($R$9,Данные!$A$6:$CV$6,0)))&lt;=$R$11,$R$14,$R$15),IF($R$8="MANUAL_MU",MAX(Настройки!$B$14,MIN(1,IF(ISNUMBER(AW73),AW73,0))),IF($R$8="COUNT_FLAG_RULE",IF(IF(ISNUMBER(AW73),AW73,0)&lt;=$R$11,$R$14,IF(IF(ISNUMBER(AW73),AW73,0)&gt;=$R$12,$R$15,IF(OR(LOWER(LEFT(CB73&amp;"",2))="да",CB73=1),$R$13,$R$15))),IF(OR(AND($R$8="YES_NO",OR(LOWER(LEFT(AW73&amp;"",2))="да",AW73=1)),AND($R$8="THRESHOLD_GE",IF(ISNUMBER(AW73),AW73,0)&gt;=$R$11),AND($R$8="THRESHOLD_GT",IF(ISNUMBER(AW73),AW73,0)&gt;$R$11),AND($R$8="THRESHOLD_LE",IF(ISNUMBER(AW73),AW73,0)&lt;=$R$11),AND($R$8="THRESHOLD_LT",IF(ISNUMBER(AW73),AW73,0)&lt;$R$11),AND($R$8="CHANGE_PCT_GE",IF(IF(ISNUMBER(CB73),CB73,0)=0,IF(ISNUMBER(AW73),AW73,0)&gt;0,(IF(ISNUMBER(AW73),AW73,0)-IF(ISNUMBER(CB73),CB73,0))/ABS(IF(ISNUMBER(CB73),CB73,0))&gt;=$R$11)),AND($R$8="CHANGE_ABS_GE",ABS(IF(ISNUMBER(AW73),AW73,0)-IF(ISNUMBER(CB73),CB73,0))&gt;=$R$11),AND($R$8="COUNT_LT",IF(ISNUMBER(AW73),AW73,0)&lt;$R$11),AND($R$8="COUNT_LE",IF(ISNUMBER(AW73),AW73,0)&lt;=$R$11),AND($R$8="AND_YES",OR(LOWER(LEFT(AW73&amp;"",2))="да",AW73=1),OR(LOWER(LEFT(CB73&amp;"",2))="да",CB73=1)),AND($R$8="OR_YES",OR(OR(LOWER(LEFT(AW73&amp;"",2))="да",AW73=1),OR(LOWER(LEFT(CB73&amp;"",2))="да",CB73=1)))),$R$14,$R$15))))))))))</f>
        <v/>
      </c>
      <c r="S73" s="70" t="str">
        <f>IF($A73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73="#FIELD",AX73="",AND(OR($S$8="CHANGE_PCT_GE",$S$8="CHANGE_ABS_GE",$S$8="COUNT_FLAG_RULE",$S$8="AND_YES",$S$8="OR_YES"),OR(CC73="#FIELD",CC73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73)))),IF($S$18="LOW_MU",MAX(Настройки!$B$14,$S$16),IF($S$18="NEUTRAL",Настройки!$B$15,IF($S$18="IGNORE","IGNORE",IF(OR(AX73="#FIELD",CC73="#FIELD"),"Поле не найдено","Недостаточно данных")))),IF($S$8="SIGMOID_INC",MAX(Настройки!$B$14,$S$16+($S$17-$S$16)/(1+EXP(-$S$12*(IF(ISNUMBER(AX73),AX73,0)-$S$11)))),IF($S$8="SIGMOID_DEC",MAX(Настройки!$B$14,$S$16+($S$17-$S$16)/(1+EXP($S$12*(IF(ISNUMBER(AX73),AX73,0)-$S$11)))),IF($S$8="TOP_PERCENT",IF((COUNTIF(INDEX(Данные!$A$7:$CV$106,0,MATCH($S$9,Данные!$A$6:$CV$6,0)),"&gt;"&amp;IF(ISNUMBER(AX73),AX73,0))+COUNTIFS(INDEX(Данные!$A$7:$CV$106,0,MATCH($S$9,Данные!$A$6:$CV$6,0)),IF(ISNUMBER(AX73),AX73,0),Данные!$A$7:$A$106,"&lt;"&amp;$A73)+1)/COUNT(INDEX(Данные!$A$7:$CV$106,0,MATCH($S$9,Данные!$A$6:$CV$6,0)))&lt;=$S$11,$S$14,$S$15),IF($S$8="MANUAL_MU",MAX(Настройки!$B$14,MIN(1,IF(ISNUMBER(AX73),AX73,0))),IF($S$8="COUNT_FLAG_RULE",IF(IF(ISNUMBER(AX73),AX73,0)&lt;=$S$11,$S$14,IF(IF(ISNUMBER(AX73),AX73,0)&gt;=$S$12,$S$15,IF(OR(LOWER(LEFT(CC73&amp;"",2))="да",CC73=1),$S$13,$S$15))),IF(OR(AND($S$8="YES_NO",OR(LOWER(LEFT(AX73&amp;"",2))="да",AX73=1)),AND($S$8="THRESHOLD_GE",IF(ISNUMBER(AX73),AX73,0)&gt;=$S$11),AND($S$8="THRESHOLD_GT",IF(ISNUMBER(AX73),AX73,0)&gt;$S$11),AND($S$8="THRESHOLD_LE",IF(ISNUMBER(AX73),AX73,0)&lt;=$S$11),AND($S$8="THRESHOLD_LT",IF(ISNUMBER(AX73),AX73,0)&lt;$S$11),AND($S$8="CHANGE_PCT_GE",IF(IF(ISNUMBER(CC73),CC73,0)=0,IF(ISNUMBER(AX73),AX73,0)&gt;0,(IF(ISNUMBER(AX73),AX73,0)-IF(ISNUMBER(CC73),CC73,0))/ABS(IF(ISNUMBER(CC73),CC73,0))&gt;=$S$11)),AND($S$8="CHANGE_ABS_GE",ABS(IF(ISNUMBER(AX73),AX73,0)-IF(ISNUMBER(CC73),CC73,0))&gt;=$S$11),AND($S$8="COUNT_LT",IF(ISNUMBER(AX73),AX73,0)&lt;$S$11),AND($S$8="COUNT_LE",IF(ISNUMBER(AX73),AX73,0)&lt;=$S$11),AND($S$8="AND_YES",OR(LOWER(LEFT(AX73&amp;"",2))="да",AX73=1),OR(LOWER(LEFT(CC73&amp;"",2))="да",CC73=1)),AND($S$8="OR_YES",OR(OR(LOWER(LEFT(AX73&amp;"",2))="да",AX73=1),OR(LOWER(LEFT(CC73&amp;"",2))="да",CC73=1)))),$S$14,$S$15))))))))))</f>
        <v/>
      </c>
      <c r="T73" s="70" t="str">
        <f>IF($A73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73="#FIELD",AY73="",AND(OR($T$8="CHANGE_PCT_GE",$T$8="CHANGE_ABS_GE",$T$8="COUNT_FLAG_RULE",$T$8="AND_YES",$T$8="OR_YES"),OR(CD73="#FIELD",CD73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73)))),IF($T$18="LOW_MU",MAX(Настройки!$B$14,$T$16),IF($T$18="NEUTRAL",Настройки!$B$15,IF($T$18="IGNORE","IGNORE",IF(OR(AY73="#FIELD",CD73="#FIELD"),"Поле не найдено","Недостаточно данных")))),IF($T$8="SIGMOID_INC",MAX(Настройки!$B$14,$T$16+($T$17-$T$16)/(1+EXP(-$T$12*(IF(ISNUMBER(AY73),AY73,0)-$T$11)))),IF($T$8="SIGMOID_DEC",MAX(Настройки!$B$14,$T$16+($T$17-$T$16)/(1+EXP($T$12*(IF(ISNUMBER(AY73),AY73,0)-$T$11)))),IF($T$8="TOP_PERCENT",IF((COUNTIF(INDEX(Данные!$A$7:$CV$106,0,MATCH($T$9,Данные!$A$6:$CV$6,0)),"&gt;"&amp;IF(ISNUMBER(AY73),AY73,0))+COUNTIFS(INDEX(Данные!$A$7:$CV$106,0,MATCH($T$9,Данные!$A$6:$CV$6,0)),IF(ISNUMBER(AY73),AY73,0),Данные!$A$7:$A$106,"&lt;"&amp;$A73)+1)/COUNT(INDEX(Данные!$A$7:$CV$106,0,MATCH($T$9,Данные!$A$6:$CV$6,0)))&lt;=$T$11,$T$14,$T$15),IF($T$8="MANUAL_MU",MAX(Настройки!$B$14,MIN(1,IF(ISNUMBER(AY73),AY73,0))),IF($T$8="COUNT_FLAG_RULE",IF(IF(ISNUMBER(AY73),AY73,0)&lt;=$T$11,$T$14,IF(IF(ISNUMBER(AY73),AY73,0)&gt;=$T$12,$T$15,IF(OR(LOWER(LEFT(CD73&amp;"",2))="да",CD73=1),$T$13,$T$15))),IF(OR(AND($T$8="YES_NO",OR(LOWER(LEFT(AY73&amp;"",2))="да",AY73=1)),AND($T$8="THRESHOLD_GE",IF(ISNUMBER(AY73),AY73,0)&gt;=$T$11),AND($T$8="THRESHOLD_GT",IF(ISNUMBER(AY73),AY73,0)&gt;$T$11),AND($T$8="THRESHOLD_LE",IF(ISNUMBER(AY73),AY73,0)&lt;=$T$11),AND($T$8="THRESHOLD_LT",IF(ISNUMBER(AY73),AY73,0)&lt;$T$11),AND($T$8="CHANGE_PCT_GE",IF(IF(ISNUMBER(CD73),CD73,0)=0,IF(ISNUMBER(AY73),AY73,0)&gt;0,(IF(ISNUMBER(AY73),AY73,0)-IF(ISNUMBER(CD73),CD73,0))/ABS(IF(ISNUMBER(CD73),CD73,0))&gt;=$T$11)),AND($T$8="CHANGE_ABS_GE",ABS(IF(ISNUMBER(AY73),AY73,0)-IF(ISNUMBER(CD73),CD73,0))&gt;=$T$11),AND($T$8="COUNT_LT",IF(ISNUMBER(AY73),AY73,0)&lt;$T$11),AND($T$8="COUNT_LE",IF(ISNUMBER(AY73),AY73,0)&lt;=$T$11),AND($T$8="AND_YES",OR(LOWER(LEFT(AY73&amp;"",2))="да",AY73=1),OR(LOWER(LEFT(CD73&amp;"",2))="да",CD73=1)),AND($T$8="OR_YES",OR(OR(LOWER(LEFT(AY73&amp;"",2))="да",AY73=1),OR(LOWER(LEFT(CD73&amp;"",2))="да",CD73=1)))),$T$14,$T$15))))))))))</f>
        <v/>
      </c>
      <c r="U73" s="70" t="str">
        <f>IF($A73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73="#FIELD",AZ73="",AND(OR($U$8="CHANGE_PCT_GE",$U$8="CHANGE_ABS_GE",$U$8="COUNT_FLAG_RULE",$U$8="AND_YES",$U$8="OR_YES"),OR(CE73="#FIELD",CE73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73)))),IF($U$18="LOW_MU",MAX(Настройки!$B$14,$U$16),IF($U$18="NEUTRAL",Настройки!$B$15,IF($U$18="IGNORE","IGNORE",IF(OR(AZ73="#FIELD",CE73="#FIELD"),"Поле не найдено","Недостаточно данных")))),IF($U$8="SIGMOID_INC",MAX(Настройки!$B$14,$U$16+($U$17-$U$16)/(1+EXP(-$U$12*(IF(ISNUMBER(AZ73),AZ73,0)-$U$11)))),IF($U$8="SIGMOID_DEC",MAX(Настройки!$B$14,$U$16+($U$17-$U$16)/(1+EXP($U$12*(IF(ISNUMBER(AZ73),AZ73,0)-$U$11)))),IF($U$8="TOP_PERCENT",IF((COUNTIF(INDEX(Данные!$A$7:$CV$106,0,MATCH($U$9,Данные!$A$6:$CV$6,0)),"&gt;"&amp;IF(ISNUMBER(AZ73),AZ73,0))+COUNTIFS(INDEX(Данные!$A$7:$CV$106,0,MATCH($U$9,Данные!$A$6:$CV$6,0)),IF(ISNUMBER(AZ73),AZ73,0),Данные!$A$7:$A$106,"&lt;"&amp;$A73)+1)/COUNT(INDEX(Данные!$A$7:$CV$106,0,MATCH($U$9,Данные!$A$6:$CV$6,0)))&lt;=$U$11,$U$14,$U$15),IF($U$8="MANUAL_MU",MAX(Настройки!$B$14,MIN(1,IF(ISNUMBER(AZ73),AZ73,0))),IF($U$8="COUNT_FLAG_RULE",IF(IF(ISNUMBER(AZ73),AZ73,0)&lt;=$U$11,$U$14,IF(IF(ISNUMBER(AZ73),AZ73,0)&gt;=$U$12,$U$15,IF(OR(LOWER(LEFT(CE73&amp;"",2))="да",CE73=1),$U$13,$U$15))),IF(OR(AND($U$8="YES_NO",OR(LOWER(LEFT(AZ73&amp;"",2))="да",AZ73=1)),AND($U$8="THRESHOLD_GE",IF(ISNUMBER(AZ73),AZ73,0)&gt;=$U$11),AND($U$8="THRESHOLD_GT",IF(ISNUMBER(AZ73),AZ73,0)&gt;$U$11),AND($U$8="THRESHOLD_LE",IF(ISNUMBER(AZ73),AZ73,0)&lt;=$U$11),AND($U$8="THRESHOLD_LT",IF(ISNUMBER(AZ73),AZ73,0)&lt;$U$11),AND($U$8="CHANGE_PCT_GE",IF(IF(ISNUMBER(CE73),CE73,0)=0,IF(ISNUMBER(AZ73),AZ73,0)&gt;0,(IF(ISNUMBER(AZ73),AZ73,0)-IF(ISNUMBER(CE73),CE73,0))/ABS(IF(ISNUMBER(CE73),CE73,0))&gt;=$U$11)),AND($U$8="CHANGE_ABS_GE",ABS(IF(ISNUMBER(AZ73),AZ73,0)-IF(ISNUMBER(CE73),CE73,0))&gt;=$U$11),AND($U$8="COUNT_LT",IF(ISNUMBER(AZ73),AZ73,0)&lt;$U$11),AND($U$8="COUNT_LE",IF(ISNUMBER(AZ73),AZ73,0)&lt;=$U$11),AND($U$8="AND_YES",OR(LOWER(LEFT(AZ73&amp;"",2))="да",AZ73=1),OR(LOWER(LEFT(CE73&amp;"",2))="да",CE73=1)),AND($U$8="OR_YES",OR(OR(LOWER(LEFT(AZ73&amp;"",2))="да",AZ73=1),OR(LOWER(LEFT(CE73&amp;"",2))="да",CE73=1)))),$U$14,$U$15))))))))))</f>
        <v/>
      </c>
      <c r="V73" s="70" t="str">
        <f>IF($A73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73="#FIELD",BA73="",AND(OR($V$8="CHANGE_PCT_GE",$V$8="CHANGE_ABS_GE",$V$8="COUNT_FLAG_RULE",$V$8="AND_YES",$V$8="OR_YES"),OR(CF73="#FIELD",CF73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73)))),IF($V$18="LOW_MU",MAX(Настройки!$B$14,$V$16),IF($V$18="NEUTRAL",Настройки!$B$15,IF($V$18="IGNORE","IGNORE",IF(OR(BA73="#FIELD",CF73="#FIELD"),"Поле не найдено","Недостаточно данных")))),IF($V$8="SIGMOID_INC",MAX(Настройки!$B$14,$V$16+($V$17-$V$16)/(1+EXP(-$V$12*(IF(ISNUMBER(BA73),BA73,0)-$V$11)))),IF($V$8="SIGMOID_DEC",MAX(Настройки!$B$14,$V$16+($V$17-$V$16)/(1+EXP($V$12*(IF(ISNUMBER(BA73),BA73,0)-$V$11)))),IF($V$8="TOP_PERCENT",IF((COUNTIF(INDEX(Данные!$A$7:$CV$106,0,MATCH($V$9,Данные!$A$6:$CV$6,0)),"&gt;"&amp;IF(ISNUMBER(BA73),BA73,0))+COUNTIFS(INDEX(Данные!$A$7:$CV$106,0,MATCH($V$9,Данные!$A$6:$CV$6,0)),IF(ISNUMBER(BA73),BA73,0),Данные!$A$7:$A$106,"&lt;"&amp;$A73)+1)/COUNT(INDEX(Данные!$A$7:$CV$106,0,MATCH($V$9,Данные!$A$6:$CV$6,0)))&lt;=$V$11,$V$14,$V$15),IF($V$8="MANUAL_MU",MAX(Настройки!$B$14,MIN(1,IF(ISNUMBER(BA73),BA73,0))),IF($V$8="COUNT_FLAG_RULE",IF(IF(ISNUMBER(BA73),BA73,0)&lt;=$V$11,$V$14,IF(IF(ISNUMBER(BA73),BA73,0)&gt;=$V$12,$V$15,IF(OR(LOWER(LEFT(CF73&amp;"",2))="да",CF73=1),$V$13,$V$15))),IF(OR(AND($V$8="YES_NO",OR(LOWER(LEFT(BA73&amp;"",2))="да",BA73=1)),AND($V$8="THRESHOLD_GE",IF(ISNUMBER(BA73),BA73,0)&gt;=$V$11),AND($V$8="THRESHOLD_GT",IF(ISNUMBER(BA73),BA73,0)&gt;$V$11),AND($V$8="THRESHOLD_LE",IF(ISNUMBER(BA73),BA73,0)&lt;=$V$11),AND($V$8="THRESHOLD_LT",IF(ISNUMBER(BA73),BA73,0)&lt;$V$11),AND($V$8="CHANGE_PCT_GE",IF(IF(ISNUMBER(CF73),CF73,0)=0,IF(ISNUMBER(BA73),BA73,0)&gt;0,(IF(ISNUMBER(BA73),BA73,0)-IF(ISNUMBER(CF73),CF73,0))/ABS(IF(ISNUMBER(CF73),CF73,0))&gt;=$V$11)),AND($V$8="CHANGE_ABS_GE",ABS(IF(ISNUMBER(BA73),BA73,0)-IF(ISNUMBER(CF73),CF73,0))&gt;=$V$11),AND($V$8="COUNT_LT",IF(ISNUMBER(BA73),BA73,0)&lt;$V$11),AND($V$8="COUNT_LE",IF(ISNUMBER(BA73),BA73,0)&lt;=$V$11),AND($V$8="AND_YES",OR(LOWER(LEFT(BA73&amp;"",2))="да",BA73=1),OR(LOWER(LEFT(CF73&amp;"",2))="да",CF73=1)),AND($V$8="OR_YES",OR(OR(LOWER(LEFT(BA73&amp;"",2))="да",BA73=1),OR(LOWER(LEFT(CF73&amp;"",2))="да",CF73=1)))),$V$14,$V$15))))))))))</f>
        <v/>
      </c>
      <c r="W73" s="70" t="str">
        <f>IF($A73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73="#FIELD",BB73="",AND(OR($W$8="CHANGE_PCT_GE",$W$8="CHANGE_ABS_GE",$W$8="COUNT_FLAG_RULE",$W$8="AND_YES",$W$8="OR_YES"),OR(CG73="#FIELD",CG73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73)))),IF($W$18="LOW_MU",MAX(Настройки!$B$14,$W$16),IF($W$18="NEUTRAL",Настройки!$B$15,IF($W$18="IGNORE","IGNORE",IF(OR(BB73="#FIELD",CG73="#FIELD"),"Поле не найдено","Недостаточно данных")))),IF($W$8="SIGMOID_INC",MAX(Настройки!$B$14,$W$16+($W$17-$W$16)/(1+EXP(-$W$12*(IF(ISNUMBER(BB73),BB73,0)-$W$11)))),IF($W$8="SIGMOID_DEC",MAX(Настройки!$B$14,$W$16+($W$17-$W$16)/(1+EXP($W$12*(IF(ISNUMBER(BB73),BB73,0)-$W$11)))),IF($W$8="TOP_PERCENT",IF((COUNTIF(INDEX(Данные!$A$7:$CV$106,0,MATCH($W$9,Данные!$A$6:$CV$6,0)),"&gt;"&amp;IF(ISNUMBER(BB73),BB73,0))+COUNTIFS(INDEX(Данные!$A$7:$CV$106,0,MATCH($W$9,Данные!$A$6:$CV$6,0)),IF(ISNUMBER(BB73),BB73,0),Данные!$A$7:$A$106,"&lt;"&amp;$A73)+1)/COUNT(INDEX(Данные!$A$7:$CV$106,0,MATCH($W$9,Данные!$A$6:$CV$6,0)))&lt;=$W$11,$W$14,$W$15),IF($W$8="MANUAL_MU",MAX(Настройки!$B$14,MIN(1,IF(ISNUMBER(BB73),BB73,0))),IF($W$8="COUNT_FLAG_RULE",IF(IF(ISNUMBER(BB73),BB73,0)&lt;=$W$11,$W$14,IF(IF(ISNUMBER(BB73),BB73,0)&gt;=$W$12,$W$15,IF(OR(LOWER(LEFT(CG73&amp;"",2))="да",CG73=1),$W$13,$W$15))),IF(OR(AND($W$8="YES_NO",OR(LOWER(LEFT(BB73&amp;"",2))="да",BB73=1)),AND($W$8="THRESHOLD_GE",IF(ISNUMBER(BB73),BB73,0)&gt;=$W$11),AND($W$8="THRESHOLD_GT",IF(ISNUMBER(BB73),BB73,0)&gt;$W$11),AND($W$8="THRESHOLD_LE",IF(ISNUMBER(BB73),BB73,0)&lt;=$W$11),AND($W$8="THRESHOLD_LT",IF(ISNUMBER(BB73),BB73,0)&lt;$W$11),AND($W$8="CHANGE_PCT_GE",IF(IF(ISNUMBER(CG73),CG73,0)=0,IF(ISNUMBER(BB73),BB73,0)&gt;0,(IF(ISNUMBER(BB73),BB73,0)-IF(ISNUMBER(CG73),CG73,0))/ABS(IF(ISNUMBER(CG73),CG73,0))&gt;=$W$11)),AND($W$8="CHANGE_ABS_GE",ABS(IF(ISNUMBER(BB73),BB73,0)-IF(ISNUMBER(CG73),CG73,0))&gt;=$W$11),AND($W$8="COUNT_LT",IF(ISNUMBER(BB73),BB73,0)&lt;$W$11),AND($W$8="COUNT_LE",IF(ISNUMBER(BB73),BB73,0)&lt;=$W$11),AND($W$8="AND_YES",OR(LOWER(LEFT(BB73&amp;"",2))="да",BB73=1),OR(LOWER(LEFT(CG73&amp;"",2))="да",CG73=1)),AND($W$8="OR_YES",OR(OR(LOWER(LEFT(BB73&amp;"",2))="да",BB73=1),OR(LOWER(LEFT(CG73&amp;"",2))="да",CG73=1)))),$W$14,$W$15))))))))))</f>
        <v/>
      </c>
      <c r="X73" s="70" t="str">
        <f>IF($A73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73="#FIELD",BC73="",AND(OR($X$8="CHANGE_PCT_GE",$X$8="CHANGE_ABS_GE",$X$8="COUNT_FLAG_RULE",$X$8="AND_YES",$X$8="OR_YES"),OR(CH73="#FIELD",CH73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73)))),IF($X$18="LOW_MU",MAX(Настройки!$B$14,$X$16),IF($X$18="NEUTRAL",Настройки!$B$15,IF($X$18="IGNORE","IGNORE",IF(OR(BC73="#FIELD",CH73="#FIELD"),"Поле не найдено","Недостаточно данных")))),IF($X$8="SIGMOID_INC",MAX(Настройки!$B$14,$X$16+($X$17-$X$16)/(1+EXP(-$X$12*(IF(ISNUMBER(BC73),BC73,0)-$X$11)))),IF($X$8="SIGMOID_DEC",MAX(Настройки!$B$14,$X$16+($X$17-$X$16)/(1+EXP($X$12*(IF(ISNUMBER(BC73),BC73,0)-$X$11)))),IF($X$8="TOP_PERCENT",IF((COUNTIF(INDEX(Данные!$A$7:$CV$106,0,MATCH($X$9,Данные!$A$6:$CV$6,0)),"&gt;"&amp;IF(ISNUMBER(BC73),BC73,0))+COUNTIFS(INDEX(Данные!$A$7:$CV$106,0,MATCH($X$9,Данные!$A$6:$CV$6,0)),IF(ISNUMBER(BC73),BC73,0),Данные!$A$7:$A$106,"&lt;"&amp;$A73)+1)/COUNT(INDEX(Данные!$A$7:$CV$106,0,MATCH($X$9,Данные!$A$6:$CV$6,0)))&lt;=$X$11,$X$14,$X$15),IF($X$8="MANUAL_MU",MAX(Настройки!$B$14,MIN(1,IF(ISNUMBER(BC73),BC73,0))),IF($X$8="COUNT_FLAG_RULE",IF(IF(ISNUMBER(BC73),BC73,0)&lt;=$X$11,$X$14,IF(IF(ISNUMBER(BC73),BC73,0)&gt;=$X$12,$X$15,IF(OR(LOWER(LEFT(CH73&amp;"",2))="да",CH73=1),$X$13,$X$15))),IF(OR(AND($X$8="YES_NO",OR(LOWER(LEFT(BC73&amp;"",2))="да",BC73=1)),AND($X$8="THRESHOLD_GE",IF(ISNUMBER(BC73),BC73,0)&gt;=$X$11),AND($X$8="THRESHOLD_GT",IF(ISNUMBER(BC73),BC73,0)&gt;$X$11),AND($X$8="THRESHOLD_LE",IF(ISNUMBER(BC73),BC73,0)&lt;=$X$11),AND($X$8="THRESHOLD_LT",IF(ISNUMBER(BC73),BC73,0)&lt;$X$11),AND($X$8="CHANGE_PCT_GE",IF(IF(ISNUMBER(CH73),CH73,0)=0,IF(ISNUMBER(BC73),BC73,0)&gt;0,(IF(ISNUMBER(BC73),BC73,0)-IF(ISNUMBER(CH73),CH73,0))/ABS(IF(ISNUMBER(CH73),CH73,0))&gt;=$X$11)),AND($X$8="CHANGE_ABS_GE",ABS(IF(ISNUMBER(BC73),BC73,0)-IF(ISNUMBER(CH73),CH73,0))&gt;=$X$11),AND($X$8="COUNT_LT",IF(ISNUMBER(BC73),BC73,0)&lt;$X$11),AND($X$8="COUNT_LE",IF(ISNUMBER(BC73),BC73,0)&lt;=$X$11),AND($X$8="AND_YES",OR(LOWER(LEFT(BC73&amp;"",2))="да",BC73=1),OR(LOWER(LEFT(CH73&amp;"",2))="да",CH73=1)),AND($X$8="OR_YES",OR(OR(LOWER(LEFT(BC73&amp;"",2))="да",BC73=1),OR(LOWER(LEFT(CH73&amp;"",2))="да",CH73=1)))),$X$14,$X$15))))))))))</f>
        <v/>
      </c>
      <c r="Y73" s="70" t="str">
        <f>IF($A73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73="#FIELD",BD73="",AND(OR($Y$8="CHANGE_PCT_GE",$Y$8="CHANGE_ABS_GE",$Y$8="COUNT_FLAG_RULE",$Y$8="AND_YES",$Y$8="OR_YES"),OR(CI73="#FIELD",CI73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73)))),IF($Y$18="LOW_MU",MAX(Настройки!$B$14,$Y$16),IF($Y$18="NEUTRAL",Настройки!$B$15,IF($Y$18="IGNORE","IGNORE",IF(OR(BD73="#FIELD",CI73="#FIELD"),"Поле не найдено","Недостаточно данных")))),IF($Y$8="SIGMOID_INC",MAX(Настройки!$B$14,$Y$16+($Y$17-$Y$16)/(1+EXP(-$Y$12*(IF(ISNUMBER(BD73),BD73,0)-$Y$11)))),IF($Y$8="SIGMOID_DEC",MAX(Настройки!$B$14,$Y$16+($Y$17-$Y$16)/(1+EXP($Y$12*(IF(ISNUMBER(BD73),BD73,0)-$Y$11)))),IF($Y$8="TOP_PERCENT",IF((COUNTIF(INDEX(Данные!$A$7:$CV$106,0,MATCH($Y$9,Данные!$A$6:$CV$6,0)),"&gt;"&amp;IF(ISNUMBER(BD73),BD73,0))+COUNTIFS(INDEX(Данные!$A$7:$CV$106,0,MATCH($Y$9,Данные!$A$6:$CV$6,0)),IF(ISNUMBER(BD73),BD73,0),Данные!$A$7:$A$106,"&lt;"&amp;$A73)+1)/COUNT(INDEX(Данные!$A$7:$CV$106,0,MATCH($Y$9,Данные!$A$6:$CV$6,0)))&lt;=$Y$11,$Y$14,$Y$15),IF($Y$8="MANUAL_MU",MAX(Настройки!$B$14,MIN(1,IF(ISNUMBER(BD73),BD73,0))),IF($Y$8="COUNT_FLAG_RULE",IF(IF(ISNUMBER(BD73),BD73,0)&lt;=$Y$11,$Y$14,IF(IF(ISNUMBER(BD73),BD73,0)&gt;=$Y$12,$Y$15,IF(OR(LOWER(LEFT(CI73&amp;"",2))="да",CI73=1),$Y$13,$Y$15))),IF(OR(AND($Y$8="YES_NO",OR(LOWER(LEFT(BD73&amp;"",2))="да",BD73=1)),AND($Y$8="THRESHOLD_GE",IF(ISNUMBER(BD73),BD73,0)&gt;=$Y$11),AND($Y$8="THRESHOLD_GT",IF(ISNUMBER(BD73),BD73,0)&gt;$Y$11),AND($Y$8="THRESHOLD_LE",IF(ISNUMBER(BD73),BD73,0)&lt;=$Y$11),AND($Y$8="THRESHOLD_LT",IF(ISNUMBER(BD73),BD73,0)&lt;$Y$11),AND($Y$8="CHANGE_PCT_GE",IF(IF(ISNUMBER(CI73),CI73,0)=0,IF(ISNUMBER(BD73),BD73,0)&gt;0,(IF(ISNUMBER(BD73),BD73,0)-IF(ISNUMBER(CI73),CI73,0))/ABS(IF(ISNUMBER(CI73),CI73,0))&gt;=$Y$11)),AND($Y$8="CHANGE_ABS_GE",ABS(IF(ISNUMBER(BD73),BD73,0)-IF(ISNUMBER(CI73),CI73,0))&gt;=$Y$11),AND($Y$8="COUNT_LT",IF(ISNUMBER(BD73),BD73,0)&lt;$Y$11),AND($Y$8="COUNT_LE",IF(ISNUMBER(BD73),BD73,0)&lt;=$Y$11),AND($Y$8="AND_YES",OR(LOWER(LEFT(BD73&amp;"",2))="да",BD73=1),OR(LOWER(LEFT(CI73&amp;"",2))="да",CI73=1)),AND($Y$8="OR_YES",OR(OR(LOWER(LEFT(BD73&amp;"",2))="да",BD73=1),OR(LOWER(LEFT(CI73&amp;"",2))="да",CI73=1)))),$Y$14,$Y$15))))))))))</f>
        <v/>
      </c>
      <c r="Z73" s="70" t="str">
        <f>IF($A73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73="#FIELD",BE73="",AND(OR($Z$8="CHANGE_PCT_GE",$Z$8="CHANGE_ABS_GE",$Z$8="COUNT_FLAG_RULE",$Z$8="AND_YES",$Z$8="OR_YES"),OR(CJ73="#FIELD",CJ73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73)))),IF($Z$18="LOW_MU",MAX(Настройки!$B$14,$Z$16),IF($Z$18="NEUTRAL",Настройки!$B$15,IF($Z$18="IGNORE","IGNORE",IF(OR(BE73="#FIELD",CJ73="#FIELD"),"Поле не найдено","Недостаточно данных")))),IF($Z$8="SIGMOID_INC",MAX(Настройки!$B$14,$Z$16+($Z$17-$Z$16)/(1+EXP(-$Z$12*(IF(ISNUMBER(BE73),BE73,0)-$Z$11)))),IF($Z$8="SIGMOID_DEC",MAX(Настройки!$B$14,$Z$16+($Z$17-$Z$16)/(1+EXP($Z$12*(IF(ISNUMBER(BE73),BE73,0)-$Z$11)))),IF($Z$8="TOP_PERCENT",IF((COUNTIF(INDEX(Данные!$A$7:$CV$106,0,MATCH($Z$9,Данные!$A$6:$CV$6,0)),"&gt;"&amp;IF(ISNUMBER(BE73),BE73,0))+COUNTIFS(INDEX(Данные!$A$7:$CV$106,0,MATCH($Z$9,Данные!$A$6:$CV$6,0)),IF(ISNUMBER(BE73),BE73,0),Данные!$A$7:$A$106,"&lt;"&amp;$A73)+1)/COUNT(INDEX(Данные!$A$7:$CV$106,0,MATCH($Z$9,Данные!$A$6:$CV$6,0)))&lt;=$Z$11,$Z$14,$Z$15),IF($Z$8="MANUAL_MU",MAX(Настройки!$B$14,MIN(1,IF(ISNUMBER(BE73),BE73,0))),IF($Z$8="COUNT_FLAG_RULE",IF(IF(ISNUMBER(BE73),BE73,0)&lt;=$Z$11,$Z$14,IF(IF(ISNUMBER(BE73),BE73,0)&gt;=$Z$12,$Z$15,IF(OR(LOWER(LEFT(CJ73&amp;"",2))="да",CJ73=1),$Z$13,$Z$15))),IF(OR(AND($Z$8="YES_NO",OR(LOWER(LEFT(BE73&amp;"",2))="да",BE73=1)),AND($Z$8="THRESHOLD_GE",IF(ISNUMBER(BE73),BE73,0)&gt;=$Z$11),AND($Z$8="THRESHOLD_GT",IF(ISNUMBER(BE73),BE73,0)&gt;$Z$11),AND($Z$8="THRESHOLD_LE",IF(ISNUMBER(BE73),BE73,0)&lt;=$Z$11),AND($Z$8="THRESHOLD_LT",IF(ISNUMBER(BE73),BE73,0)&lt;$Z$11),AND($Z$8="CHANGE_PCT_GE",IF(IF(ISNUMBER(CJ73),CJ73,0)=0,IF(ISNUMBER(BE73),BE73,0)&gt;0,(IF(ISNUMBER(BE73),BE73,0)-IF(ISNUMBER(CJ73),CJ73,0))/ABS(IF(ISNUMBER(CJ73),CJ73,0))&gt;=$Z$11)),AND($Z$8="CHANGE_ABS_GE",ABS(IF(ISNUMBER(BE73),BE73,0)-IF(ISNUMBER(CJ73),CJ73,0))&gt;=$Z$11),AND($Z$8="COUNT_LT",IF(ISNUMBER(BE73),BE73,0)&lt;$Z$11),AND($Z$8="COUNT_LE",IF(ISNUMBER(BE73),BE73,0)&lt;=$Z$11),AND($Z$8="AND_YES",OR(LOWER(LEFT(BE73&amp;"",2))="да",BE73=1),OR(LOWER(LEFT(CJ73&amp;"",2))="да",CJ73=1)),AND($Z$8="OR_YES",OR(OR(LOWER(LEFT(BE73&amp;"",2))="да",BE73=1),OR(LOWER(LEFT(CJ73&amp;"",2))="да",CJ73=1)))),$Z$14,$Z$15))))))))))</f>
        <v/>
      </c>
      <c r="AA73" s="70" t="str">
        <f>IF($A73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73="#FIELD",BF73="",AND(OR($AA$8="CHANGE_PCT_GE",$AA$8="CHANGE_ABS_GE",$AA$8="COUNT_FLAG_RULE",$AA$8="AND_YES",$AA$8="OR_YES"),OR(CK73="#FIELD",CK73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73)))),IF($AA$18="LOW_MU",MAX(Настройки!$B$14,$AA$16),IF($AA$18="NEUTRAL",Настройки!$B$15,IF($AA$18="IGNORE","IGNORE",IF(OR(BF73="#FIELD",CK73="#FIELD"),"Поле не найдено","Недостаточно данных")))),IF($AA$8="SIGMOID_INC",MAX(Настройки!$B$14,$AA$16+($AA$17-$AA$16)/(1+EXP(-$AA$12*(IF(ISNUMBER(BF73),BF73,0)-$AA$11)))),IF($AA$8="SIGMOID_DEC",MAX(Настройки!$B$14,$AA$16+($AA$17-$AA$16)/(1+EXP($AA$12*(IF(ISNUMBER(BF73),BF73,0)-$AA$11)))),IF($AA$8="TOP_PERCENT",IF((COUNTIF(INDEX(Данные!$A$7:$CV$106,0,MATCH($AA$9,Данные!$A$6:$CV$6,0)),"&gt;"&amp;IF(ISNUMBER(BF73),BF73,0))+COUNTIFS(INDEX(Данные!$A$7:$CV$106,0,MATCH($AA$9,Данные!$A$6:$CV$6,0)),IF(ISNUMBER(BF73),BF73,0),Данные!$A$7:$A$106,"&lt;"&amp;$A73)+1)/COUNT(INDEX(Данные!$A$7:$CV$106,0,MATCH($AA$9,Данные!$A$6:$CV$6,0)))&lt;=$AA$11,$AA$14,$AA$15),IF($AA$8="MANUAL_MU",MAX(Настройки!$B$14,MIN(1,IF(ISNUMBER(BF73),BF73,0))),IF($AA$8="COUNT_FLAG_RULE",IF(IF(ISNUMBER(BF73),BF73,0)&lt;=$AA$11,$AA$14,IF(IF(ISNUMBER(BF73),BF73,0)&gt;=$AA$12,$AA$15,IF(OR(LOWER(LEFT(CK73&amp;"",2))="да",CK73=1),$AA$13,$AA$15))),IF(OR(AND($AA$8="YES_NO",OR(LOWER(LEFT(BF73&amp;"",2))="да",BF73=1)),AND($AA$8="THRESHOLD_GE",IF(ISNUMBER(BF73),BF73,0)&gt;=$AA$11),AND($AA$8="THRESHOLD_GT",IF(ISNUMBER(BF73),BF73,0)&gt;$AA$11),AND($AA$8="THRESHOLD_LE",IF(ISNUMBER(BF73),BF73,0)&lt;=$AA$11),AND($AA$8="THRESHOLD_LT",IF(ISNUMBER(BF73),BF73,0)&lt;$AA$11),AND($AA$8="CHANGE_PCT_GE",IF(IF(ISNUMBER(CK73),CK73,0)=0,IF(ISNUMBER(BF73),BF73,0)&gt;0,(IF(ISNUMBER(BF73),BF73,0)-IF(ISNUMBER(CK73),CK73,0))/ABS(IF(ISNUMBER(CK73),CK73,0))&gt;=$AA$11)),AND($AA$8="CHANGE_ABS_GE",ABS(IF(ISNUMBER(BF73),BF73,0)-IF(ISNUMBER(CK73),CK73,0))&gt;=$AA$11),AND($AA$8="COUNT_LT",IF(ISNUMBER(BF73),BF73,0)&lt;$AA$11),AND($AA$8="COUNT_LE",IF(ISNUMBER(BF73),BF73,0)&lt;=$AA$11),AND($AA$8="AND_YES",OR(LOWER(LEFT(BF73&amp;"",2))="да",BF73=1),OR(LOWER(LEFT(CK73&amp;"",2))="да",CK73=1)),AND($AA$8="OR_YES",OR(OR(LOWER(LEFT(BF73&amp;"",2))="да",BF73=1),OR(LOWER(LEFT(CK73&amp;"",2))="да",CK73=1)))),$AA$14,$AA$15))))))))))</f>
        <v/>
      </c>
      <c r="AB73" s="70" t="str">
        <f>IF($A73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73="#FIELD",BG73="",AND(OR($AB$8="CHANGE_PCT_GE",$AB$8="CHANGE_ABS_GE",$AB$8="COUNT_FLAG_RULE",$AB$8="AND_YES",$AB$8="OR_YES"),OR(CL73="#FIELD",CL73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73)))),IF($AB$18="LOW_MU",MAX(Настройки!$B$14,$AB$16),IF($AB$18="NEUTRAL",Настройки!$B$15,IF($AB$18="IGNORE","IGNORE",IF(OR(BG73="#FIELD",CL73="#FIELD"),"Поле не найдено","Недостаточно данных")))),IF($AB$8="SIGMOID_INC",MAX(Настройки!$B$14,$AB$16+($AB$17-$AB$16)/(1+EXP(-$AB$12*(IF(ISNUMBER(BG73),BG73,0)-$AB$11)))),IF($AB$8="SIGMOID_DEC",MAX(Настройки!$B$14,$AB$16+($AB$17-$AB$16)/(1+EXP($AB$12*(IF(ISNUMBER(BG73),BG73,0)-$AB$11)))),IF($AB$8="TOP_PERCENT",IF((COUNTIF(INDEX(Данные!$A$7:$CV$106,0,MATCH($AB$9,Данные!$A$6:$CV$6,0)),"&gt;"&amp;IF(ISNUMBER(BG73),BG73,0))+COUNTIFS(INDEX(Данные!$A$7:$CV$106,0,MATCH($AB$9,Данные!$A$6:$CV$6,0)),IF(ISNUMBER(BG73),BG73,0),Данные!$A$7:$A$106,"&lt;"&amp;$A73)+1)/COUNT(INDEX(Данные!$A$7:$CV$106,0,MATCH($AB$9,Данные!$A$6:$CV$6,0)))&lt;=$AB$11,$AB$14,$AB$15),IF($AB$8="MANUAL_MU",MAX(Настройки!$B$14,MIN(1,IF(ISNUMBER(BG73),BG73,0))),IF($AB$8="COUNT_FLAG_RULE",IF(IF(ISNUMBER(BG73),BG73,0)&lt;=$AB$11,$AB$14,IF(IF(ISNUMBER(BG73),BG73,0)&gt;=$AB$12,$AB$15,IF(OR(LOWER(LEFT(CL73&amp;"",2))="да",CL73=1),$AB$13,$AB$15))),IF(OR(AND($AB$8="YES_NO",OR(LOWER(LEFT(BG73&amp;"",2))="да",BG73=1)),AND($AB$8="THRESHOLD_GE",IF(ISNUMBER(BG73),BG73,0)&gt;=$AB$11),AND($AB$8="THRESHOLD_GT",IF(ISNUMBER(BG73),BG73,0)&gt;$AB$11),AND($AB$8="THRESHOLD_LE",IF(ISNUMBER(BG73),BG73,0)&lt;=$AB$11),AND($AB$8="THRESHOLD_LT",IF(ISNUMBER(BG73),BG73,0)&lt;$AB$11),AND($AB$8="CHANGE_PCT_GE",IF(IF(ISNUMBER(CL73),CL73,0)=0,IF(ISNUMBER(BG73),BG73,0)&gt;0,(IF(ISNUMBER(BG73),BG73,0)-IF(ISNUMBER(CL73),CL73,0))/ABS(IF(ISNUMBER(CL73),CL73,0))&gt;=$AB$11)),AND($AB$8="CHANGE_ABS_GE",ABS(IF(ISNUMBER(BG73),BG73,0)-IF(ISNUMBER(CL73),CL73,0))&gt;=$AB$11),AND($AB$8="COUNT_LT",IF(ISNUMBER(BG73),BG73,0)&lt;$AB$11),AND($AB$8="COUNT_LE",IF(ISNUMBER(BG73),BG73,0)&lt;=$AB$11),AND($AB$8="AND_YES",OR(LOWER(LEFT(BG73&amp;"",2))="да",BG73=1),OR(LOWER(LEFT(CL73&amp;"",2))="да",CL73=1)),AND($AB$8="OR_YES",OR(OR(LOWER(LEFT(BG73&amp;"",2))="да",BG73=1),OR(LOWER(LEFT(CL73&amp;"",2))="да",CL73=1)))),$AB$14,$AB$15))))))))))</f>
        <v/>
      </c>
      <c r="AC73" s="70" t="str">
        <f>IF($A73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73="#FIELD",BH73="",AND(OR($AC$8="CHANGE_PCT_GE",$AC$8="CHANGE_ABS_GE",$AC$8="COUNT_FLAG_RULE",$AC$8="AND_YES",$AC$8="OR_YES"),OR(CM73="#FIELD",CM73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73)))),IF($AC$18="LOW_MU",MAX(Настройки!$B$14,$AC$16),IF($AC$18="NEUTRAL",Настройки!$B$15,IF($AC$18="IGNORE","IGNORE",IF(OR(BH73="#FIELD",CM73="#FIELD"),"Поле не найдено","Недостаточно данных")))),IF($AC$8="SIGMOID_INC",MAX(Настройки!$B$14,$AC$16+($AC$17-$AC$16)/(1+EXP(-$AC$12*(IF(ISNUMBER(BH73),BH73,0)-$AC$11)))),IF($AC$8="SIGMOID_DEC",MAX(Настройки!$B$14,$AC$16+($AC$17-$AC$16)/(1+EXP($AC$12*(IF(ISNUMBER(BH73),BH73,0)-$AC$11)))),IF($AC$8="TOP_PERCENT",IF((COUNTIF(INDEX(Данные!$A$7:$CV$106,0,MATCH($AC$9,Данные!$A$6:$CV$6,0)),"&gt;"&amp;IF(ISNUMBER(BH73),BH73,0))+COUNTIFS(INDEX(Данные!$A$7:$CV$106,0,MATCH($AC$9,Данные!$A$6:$CV$6,0)),IF(ISNUMBER(BH73),BH73,0),Данные!$A$7:$A$106,"&lt;"&amp;$A73)+1)/COUNT(INDEX(Данные!$A$7:$CV$106,0,MATCH($AC$9,Данные!$A$6:$CV$6,0)))&lt;=$AC$11,$AC$14,$AC$15),IF($AC$8="MANUAL_MU",MAX(Настройки!$B$14,MIN(1,IF(ISNUMBER(BH73),BH73,0))),IF($AC$8="COUNT_FLAG_RULE",IF(IF(ISNUMBER(BH73),BH73,0)&lt;=$AC$11,$AC$14,IF(IF(ISNUMBER(BH73),BH73,0)&gt;=$AC$12,$AC$15,IF(OR(LOWER(LEFT(CM73&amp;"",2))="да",CM73=1),$AC$13,$AC$15))),IF(OR(AND($AC$8="YES_NO",OR(LOWER(LEFT(BH73&amp;"",2))="да",BH73=1)),AND($AC$8="THRESHOLD_GE",IF(ISNUMBER(BH73),BH73,0)&gt;=$AC$11),AND($AC$8="THRESHOLD_GT",IF(ISNUMBER(BH73),BH73,0)&gt;$AC$11),AND($AC$8="THRESHOLD_LE",IF(ISNUMBER(BH73),BH73,0)&lt;=$AC$11),AND($AC$8="THRESHOLD_LT",IF(ISNUMBER(BH73),BH73,0)&lt;$AC$11),AND($AC$8="CHANGE_PCT_GE",IF(IF(ISNUMBER(CM73),CM73,0)=0,IF(ISNUMBER(BH73),BH73,0)&gt;0,(IF(ISNUMBER(BH73),BH73,0)-IF(ISNUMBER(CM73),CM73,0))/ABS(IF(ISNUMBER(CM73),CM73,0))&gt;=$AC$11)),AND($AC$8="CHANGE_ABS_GE",ABS(IF(ISNUMBER(BH73),BH73,0)-IF(ISNUMBER(CM73),CM73,0))&gt;=$AC$11),AND($AC$8="COUNT_LT",IF(ISNUMBER(BH73),BH73,0)&lt;$AC$11),AND($AC$8="COUNT_LE",IF(ISNUMBER(BH73),BH73,0)&lt;=$AC$11),AND($AC$8="AND_YES",OR(LOWER(LEFT(BH73&amp;"",2))="да",BH73=1),OR(LOWER(LEFT(CM73&amp;"",2))="да",CM73=1)),AND($AC$8="OR_YES",OR(OR(LOWER(LEFT(BH73&amp;"",2))="да",BH73=1),OR(LOWER(LEFT(CM73&amp;"",2))="да",CM73=1)))),$AC$14,$AC$15))))))))))</f>
        <v/>
      </c>
      <c r="AD73" s="70" t="str">
        <f>IF($A73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73="#FIELD",BI73="",AND(OR($AD$8="CHANGE_PCT_GE",$AD$8="CHANGE_ABS_GE",$AD$8="COUNT_FLAG_RULE",$AD$8="AND_YES",$AD$8="OR_YES"),OR(CN73="#FIELD",CN73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73)))),IF($AD$18="LOW_MU",MAX(Настройки!$B$14,$AD$16),IF($AD$18="NEUTRAL",Настройки!$B$15,IF($AD$18="IGNORE","IGNORE",IF(OR(BI73="#FIELD",CN73="#FIELD"),"Поле не найдено","Недостаточно данных")))),IF($AD$8="SIGMOID_INC",MAX(Настройки!$B$14,$AD$16+($AD$17-$AD$16)/(1+EXP(-$AD$12*(IF(ISNUMBER(BI73),BI73,0)-$AD$11)))),IF($AD$8="SIGMOID_DEC",MAX(Настройки!$B$14,$AD$16+($AD$17-$AD$16)/(1+EXP($AD$12*(IF(ISNUMBER(BI73),BI73,0)-$AD$11)))),IF($AD$8="TOP_PERCENT",IF((COUNTIF(INDEX(Данные!$A$7:$CV$106,0,MATCH($AD$9,Данные!$A$6:$CV$6,0)),"&gt;"&amp;IF(ISNUMBER(BI73),BI73,0))+COUNTIFS(INDEX(Данные!$A$7:$CV$106,0,MATCH($AD$9,Данные!$A$6:$CV$6,0)),IF(ISNUMBER(BI73),BI73,0),Данные!$A$7:$A$106,"&lt;"&amp;$A73)+1)/COUNT(INDEX(Данные!$A$7:$CV$106,0,MATCH($AD$9,Данные!$A$6:$CV$6,0)))&lt;=$AD$11,$AD$14,$AD$15),IF($AD$8="MANUAL_MU",MAX(Настройки!$B$14,MIN(1,IF(ISNUMBER(BI73),BI73,0))),IF($AD$8="COUNT_FLAG_RULE",IF(IF(ISNUMBER(BI73),BI73,0)&lt;=$AD$11,$AD$14,IF(IF(ISNUMBER(BI73),BI73,0)&gt;=$AD$12,$AD$15,IF(OR(LOWER(LEFT(CN73&amp;"",2))="да",CN73=1),$AD$13,$AD$15))),IF(OR(AND($AD$8="YES_NO",OR(LOWER(LEFT(BI73&amp;"",2))="да",BI73=1)),AND($AD$8="THRESHOLD_GE",IF(ISNUMBER(BI73),BI73,0)&gt;=$AD$11),AND($AD$8="THRESHOLD_GT",IF(ISNUMBER(BI73),BI73,0)&gt;$AD$11),AND($AD$8="THRESHOLD_LE",IF(ISNUMBER(BI73),BI73,0)&lt;=$AD$11),AND($AD$8="THRESHOLD_LT",IF(ISNUMBER(BI73),BI73,0)&lt;$AD$11),AND($AD$8="CHANGE_PCT_GE",IF(IF(ISNUMBER(CN73),CN73,0)=0,IF(ISNUMBER(BI73),BI73,0)&gt;0,(IF(ISNUMBER(BI73),BI73,0)-IF(ISNUMBER(CN73),CN73,0))/ABS(IF(ISNUMBER(CN73),CN73,0))&gt;=$AD$11)),AND($AD$8="CHANGE_ABS_GE",ABS(IF(ISNUMBER(BI73),BI73,0)-IF(ISNUMBER(CN73),CN73,0))&gt;=$AD$11),AND($AD$8="COUNT_LT",IF(ISNUMBER(BI73),BI73,0)&lt;$AD$11),AND($AD$8="COUNT_LE",IF(ISNUMBER(BI73),BI73,0)&lt;=$AD$11),AND($AD$8="AND_YES",OR(LOWER(LEFT(BI73&amp;"",2))="да",BI73=1),OR(LOWER(LEFT(CN73&amp;"",2))="да",CN73=1)),AND($AD$8="OR_YES",OR(OR(LOWER(LEFT(BI73&amp;"",2))="да",BI73=1),OR(LOWER(LEFT(CN73&amp;"",2))="да",CN73=1)))),$AD$14,$AD$15))))))))))</f>
        <v/>
      </c>
      <c r="AE73" s="71" t="str">
        <f>IF($A73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73="#FIELD",BJ73="",AND(OR($AE$8="CHANGE_PCT_GE",$AE$8="CHANGE_ABS_GE",$AE$8="COUNT_FLAG_RULE",$AE$8="AND_YES",$AE$8="OR_YES"),OR(CO73="#FIELD",CO73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73)))),IF($AE$18="LOW_MU",MAX(Настройки!$B$14,$AE$16),IF($AE$18="NEUTRAL",Настройки!$B$15,IF($AE$18="IGNORE","IGNORE",IF(OR(BJ73="#FIELD",CO73="#FIELD"),"Поле не найдено","Недостаточно данных")))),IF($AE$8="SIGMOID_INC",MAX(Настройки!$B$14,$AE$16+($AE$17-$AE$16)/(1+EXP(-$AE$12*(IF(ISNUMBER(BJ73),BJ73,0)-$AE$11)))),IF($AE$8="SIGMOID_DEC",MAX(Настройки!$B$14,$AE$16+($AE$17-$AE$16)/(1+EXP($AE$12*(IF(ISNUMBER(BJ73),BJ73,0)-$AE$11)))),IF($AE$8="TOP_PERCENT",IF((COUNTIF(INDEX(Данные!$A$7:$CV$106,0,MATCH($AE$9,Данные!$A$6:$CV$6,0)),"&gt;"&amp;IF(ISNUMBER(BJ73),BJ73,0))+COUNTIFS(INDEX(Данные!$A$7:$CV$106,0,MATCH($AE$9,Данные!$A$6:$CV$6,0)),IF(ISNUMBER(BJ73),BJ73,0),Данные!$A$7:$A$106,"&lt;"&amp;$A73)+1)/COUNT(INDEX(Данные!$A$7:$CV$106,0,MATCH($AE$9,Данные!$A$6:$CV$6,0)))&lt;=$AE$11,$AE$14,$AE$15),IF($AE$8="MANUAL_MU",MAX(Настройки!$B$14,MIN(1,IF(ISNUMBER(BJ73),BJ73,0))),IF($AE$8="COUNT_FLAG_RULE",IF(IF(ISNUMBER(BJ73),BJ73,0)&lt;=$AE$11,$AE$14,IF(IF(ISNUMBER(BJ73),BJ73,0)&gt;=$AE$12,$AE$15,IF(OR(LOWER(LEFT(CO73&amp;"",2))="да",CO73=1),$AE$13,$AE$15))),IF(OR(AND($AE$8="YES_NO",OR(LOWER(LEFT(BJ73&amp;"",2))="да",BJ73=1)),AND($AE$8="THRESHOLD_GE",IF(ISNUMBER(BJ73),BJ73,0)&gt;=$AE$11),AND($AE$8="THRESHOLD_GT",IF(ISNUMBER(BJ73),BJ73,0)&gt;$AE$11),AND($AE$8="THRESHOLD_LE",IF(ISNUMBER(BJ73),BJ73,0)&lt;=$AE$11),AND($AE$8="THRESHOLD_LT",IF(ISNUMBER(BJ73),BJ73,0)&lt;$AE$11),AND($AE$8="CHANGE_PCT_GE",IF(IF(ISNUMBER(CO73),CO73,0)=0,IF(ISNUMBER(BJ73),BJ73,0)&gt;0,(IF(ISNUMBER(BJ73),BJ73,0)-IF(ISNUMBER(CO73),CO73,0))/ABS(IF(ISNUMBER(CO73),CO73,0))&gt;=$AE$11)),AND($AE$8="CHANGE_ABS_GE",ABS(IF(ISNUMBER(BJ73),BJ73,0)-IF(ISNUMBER(CO73),CO73,0))&gt;=$AE$11),AND($AE$8="COUNT_LT",IF(ISNUMBER(BJ73),BJ73,0)&lt;$AE$11),AND($AE$8="COUNT_LE",IF(ISNUMBER(BJ73),BJ73,0)&lt;=$AE$11),AND($AE$8="AND_YES",OR(LOWER(LEFT(BJ73&amp;"",2))="да",BJ73=1),OR(LOWER(LEFT(CO73&amp;"",2))="да",CO73=1)),AND($AE$8="OR_YES",OR(OR(LOWER(LEFT(BJ73&amp;"",2))="да",BJ73=1),OR(LOWER(LEFT(CO73&amp;"",2))="да",CO73=1)))),$AE$14,$AE$15))))))))))</f>
        <v/>
      </c>
      <c r="AF73" s="75"/>
      <c r="AG73" s="76" t="str">
        <f>IF($A73="","",IF($B$4&lt;&gt;"Да","",IF($B$9="","",IF(COUNTIF(Данные!$A$6:$CV$6,$B$9)=0,"#FIELD",INDEX(Данные!$A$7:$CV$106,ROW()-19,MATCH($B$9,Данные!$A$6:$CV$6,0))))))</f>
        <v/>
      </c>
      <c r="AH73" s="76" t="str">
        <f>IF($A73="","",IF($C$4&lt;&gt;"Да","",IF($C$9="","",IF(COUNTIF(Данные!$A$6:$CV$6,$C$9)=0,"#FIELD",INDEX(Данные!$A$7:$CV$106,ROW()-19,MATCH($C$9,Данные!$A$6:$CV$6,0))))))</f>
        <v/>
      </c>
      <c r="AI73" s="76" t="str">
        <f>IF($A73="","",IF($D$4&lt;&gt;"Да","",IF($D$9="","",IF(COUNTIF(Данные!$A$6:$CV$6,$D$9)=0,"#FIELD",INDEX(Данные!$A$7:$CV$106,ROW()-19,MATCH($D$9,Данные!$A$6:$CV$6,0))))))</f>
        <v/>
      </c>
      <c r="AJ73" s="76" t="str">
        <f>IF($A73="","",IF($E$4&lt;&gt;"Да","",IF($E$9="","",IF(COUNTIF(Данные!$A$6:$CV$6,$E$9)=0,"#FIELD",INDEX(Данные!$A$7:$CV$106,ROW()-19,MATCH($E$9,Данные!$A$6:$CV$6,0))))))</f>
        <v/>
      </c>
      <c r="AK73" s="76" t="str">
        <f>IF($A73="","",IF($F$4&lt;&gt;"Да","",IF($F$9="","",IF(COUNTIF(Данные!$A$6:$CV$6,$F$9)=0,"#FIELD",INDEX(Данные!$A$7:$CV$106,ROW()-19,MATCH($F$9,Данные!$A$6:$CV$6,0))))))</f>
        <v/>
      </c>
      <c r="AL73" s="76" t="str">
        <f>IF($A73="","",IF($G$4&lt;&gt;"Да","",IF($G$9="","",IF(COUNTIF(Данные!$A$6:$CV$6,$G$9)=0,"#FIELD",INDEX(Данные!$A$7:$CV$106,ROW()-19,MATCH($G$9,Данные!$A$6:$CV$6,0))))))</f>
        <v/>
      </c>
      <c r="AM73" s="76" t="str">
        <f>IF($A73="","",IF($H$4&lt;&gt;"Да","",IF($H$9="","",IF(COUNTIF(Данные!$A$6:$CV$6,$H$9)=0,"#FIELD",INDEX(Данные!$A$7:$CV$106,ROW()-19,MATCH($H$9,Данные!$A$6:$CV$6,0))))))</f>
        <v/>
      </c>
      <c r="AN73" s="76" t="str">
        <f>IF($A73="","",IF($I$4&lt;&gt;"Да","",IF($I$9="","",IF(COUNTIF(Данные!$A$6:$CV$6,$I$9)=0,"#FIELD",INDEX(Данные!$A$7:$CV$106,ROW()-19,MATCH($I$9,Данные!$A$6:$CV$6,0))))))</f>
        <v/>
      </c>
      <c r="AO73" s="76" t="str">
        <f>IF($A73="","",IF($J$4&lt;&gt;"Да","",IF($J$9="","",IF(COUNTIF(Данные!$A$6:$CV$6,$J$9)=0,"#FIELD",INDEX(Данные!$A$7:$CV$106,ROW()-19,MATCH($J$9,Данные!$A$6:$CV$6,0))))))</f>
        <v/>
      </c>
      <c r="AP73" s="76" t="str">
        <f>IF($A73="","",IF($K$4&lt;&gt;"Да","",IF($K$9="","",IF(COUNTIF(Данные!$A$6:$CV$6,$K$9)=0,"#FIELD",INDEX(Данные!$A$7:$CV$106,ROW()-19,MATCH($K$9,Данные!$A$6:$CV$6,0))))))</f>
        <v/>
      </c>
      <c r="AQ73" s="76" t="str">
        <f>IF($A73="","",IF($L$4&lt;&gt;"Да","",IF($L$9="","",IF(COUNTIF(Данные!$A$6:$CV$6,$L$9)=0,"#FIELD",INDEX(Данные!$A$7:$CV$106,ROW()-19,MATCH($L$9,Данные!$A$6:$CV$6,0))))))</f>
        <v/>
      </c>
      <c r="AR73" s="76" t="str">
        <f>IF($A73="","",IF($M$4&lt;&gt;"Да","",IF($M$9="","",IF(COUNTIF(Данные!$A$6:$CV$6,$M$9)=0,"#FIELD",INDEX(Данные!$A$7:$CV$106,ROW()-19,MATCH($M$9,Данные!$A$6:$CV$6,0))))))</f>
        <v/>
      </c>
      <c r="AS73" s="76" t="str">
        <f>IF($A73="","",IF($N$4&lt;&gt;"Да","",IF($N$9="","",IF(COUNTIF(Данные!$A$6:$CV$6,$N$9)=0,"#FIELD",INDEX(Данные!$A$7:$CV$106,ROW()-19,MATCH($N$9,Данные!$A$6:$CV$6,0))))))</f>
        <v/>
      </c>
      <c r="AT73" s="76" t="str">
        <f>IF($A73="","",IF($O$4&lt;&gt;"Да","",IF($O$9="","",IF(COUNTIF(Данные!$A$6:$CV$6,$O$9)=0,"#FIELD",INDEX(Данные!$A$7:$CV$106,ROW()-19,MATCH($O$9,Данные!$A$6:$CV$6,0))))))</f>
        <v/>
      </c>
      <c r="AU73" s="76" t="str">
        <f>IF($A73="","",IF($P$4&lt;&gt;"Да","",IF($P$9="","",IF(COUNTIF(Данные!$A$6:$CV$6,$P$9)=0,"#FIELD",INDEX(Данные!$A$7:$CV$106,ROW()-19,MATCH($P$9,Данные!$A$6:$CV$6,0))))))</f>
        <v/>
      </c>
      <c r="AV73" s="76" t="str">
        <f>IF($A73="","",IF($Q$4&lt;&gt;"Да","",IF($Q$9="","",IF(COUNTIF(Данные!$A$6:$CV$6,$Q$9)=0,"#FIELD",INDEX(Данные!$A$7:$CV$106,ROW()-19,MATCH($Q$9,Данные!$A$6:$CV$6,0))))))</f>
        <v/>
      </c>
      <c r="AW73" s="76" t="str">
        <f>IF($A73="","",IF($R$4&lt;&gt;"Да","",IF($R$9="","",IF(COUNTIF(Данные!$A$6:$CV$6,$R$9)=0,"#FIELD",INDEX(Данные!$A$7:$CV$106,ROW()-19,MATCH($R$9,Данные!$A$6:$CV$6,0))))))</f>
        <v/>
      </c>
      <c r="AX73" s="76" t="str">
        <f>IF($A73="","",IF($S$4&lt;&gt;"Да","",IF($S$9="","",IF(COUNTIF(Данные!$A$6:$CV$6,$S$9)=0,"#FIELD",INDEX(Данные!$A$7:$CV$106,ROW()-19,MATCH($S$9,Данные!$A$6:$CV$6,0))))))</f>
        <v/>
      </c>
      <c r="AY73" s="76" t="str">
        <f>IF($A73="","",IF($T$4&lt;&gt;"Да","",IF($T$9="","",IF(COUNTIF(Данные!$A$6:$CV$6,$T$9)=0,"#FIELD",INDEX(Данные!$A$7:$CV$106,ROW()-19,MATCH($T$9,Данные!$A$6:$CV$6,0))))))</f>
        <v/>
      </c>
      <c r="AZ73" s="76" t="str">
        <f>IF($A73="","",IF($U$4&lt;&gt;"Да","",IF($U$9="","",IF(COUNTIF(Данные!$A$6:$CV$6,$U$9)=0,"#FIELD",INDEX(Данные!$A$7:$CV$106,ROW()-19,MATCH($U$9,Данные!$A$6:$CV$6,0))))))</f>
        <v/>
      </c>
      <c r="BA73" s="76" t="str">
        <f>IF($A73="","",IF($V$4&lt;&gt;"Да","",IF($V$9="","",IF(COUNTIF(Данные!$A$6:$CV$6,$V$9)=0,"#FIELD",INDEX(Данные!$A$7:$CV$106,ROW()-19,MATCH($V$9,Данные!$A$6:$CV$6,0))))))</f>
        <v/>
      </c>
      <c r="BB73" s="76" t="str">
        <f>IF($A73="","",IF($W$4&lt;&gt;"Да","",IF($W$9="","",IF(COUNTIF(Данные!$A$6:$CV$6,$W$9)=0,"#FIELD",INDEX(Данные!$A$7:$CV$106,ROW()-19,MATCH($W$9,Данные!$A$6:$CV$6,0))))))</f>
        <v/>
      </c>
      <c r="BC73" s="76" t="str">
        <f>IF($A73="","",IF($X$4&lt;&gt;"Да","",IF($X$9="","",IF(COUNTIF(Данные!$A$6:$CV$6,$X$9)=0,"#FIELD",INDEX(Данные!$A$7:$CV$106,ROW()-19,MATCH($X$9,Данные!$A$6:$CV$6,0))))))</f>
        <v/>
      </c>
      <c r="BD73" s="76" t="str">
        <f>IF($A73="","",IF($Y$4&lt;&gt;"Да","",IF($Y$9="","",IF(COUNTIF(Данные!$A$6:$CV$6,$Y$9)=0,"#FIELD",INDEX(Данные!$A$7:$CV$106,ROW()-19,MATCH($Y$9,Данные!$A$6:$CV$6,0))))))</f>
        <v/>
      </c>
      <c r="BE73" s="76" t="str">
        <f>IF($A73="","",IF($Z$4&lt;&gt;"Да","",IF($Z$9="","",IF(COUNTIF(Данные!$A$6:$CV$6,$Z$9)=0,"#FIELD",INDEX(Данные!$A$7:$CV$106,ROW()-19,MATCH($Z$9,Данные!$A$6:$CV$6,0))))))</f>
        <v/>
      </c>
      <c r="BF73" s="76" t="str">
        <f>IF($A73="","",IF($AA$4&lt;&gt;"Да","",IF($AA$9="","",IF(COUNTIF(Данные!$A$6:$CV$6,$AA$9)=0,"#FIELD",INDEX(Данные!$A$7:$CV$106,ROW()-19,MATCH($AA$9,Данные!$A$6:$CV$6,0))))))</f>
        <v/>
      </c>
      <c r="BG73" s="76" t="str">
        <f>IF($A73="","",IF($AB$4&lt;&gt;"Да","",IF($AB$9="","",IF(COUNTIF(Данные!$A$6:$CV$6,$AB$9)=0,"#FIELD",INDEX(Данные!$A$7:$CV$106,ROW()-19,MATCH($AB$9,Данные!$A$6:$CV$6,0))))))</f>
        <v/>
      </c>
      <c r="BH73" s="76" t="str">
        <f>IF($A73="","",IF($AC$4&lt;&gt;"Да","",IF($AC$9="","",IF(COUNTIF(Данные!$A$6:$CV$6,$AC$9)=0,"#FIELD",INDEX(Данные!$A$7:$CV$106,ROW()-19,MATCH($AC$9,Данные!$A$6:$CV$6,0))))))</f>
        <v/>
      </c>
      <c r="BI73" s="76" t="str">
        <f>IF($A73="","",IF($AD$4&lt;&gt;"Да","",IF($AD$9="","",IF(COUNTIF(Данные!$A$6:$CV$6,$AD$9)=0,"#FIELD",INDEX(Данные!$A$7:$CV$106,ROW()-19,MATCH($AD$9,Данные!$A$6:$CV$6,0))))))</f>
        <v/>
      </c>
      <c r="BJ73" s="76" t="str">
        <f>IF($A73="","",IF($AE$4&lt;&gt;"Да","",IF($AE$9="","",IF(COUNTIF(Данные!$A$6:$CV$6,$AE$9)=0,"#FIELD",INDEX(Данные!$A$7:$CV$106,ROW()-19,MATCH($AE$9,Данные!$A$6:$CV$6,0))))))</f>
        <v/>
      </c>
      <c r="BK73" s="76"/>
      <c r="BL73" s="76" t="str">
        <f>IF($A73="","",IF($B$4&lt;&gt;"Да","",IF($B$10="","",IF(COUNTIF(Данные!$A$6:$CV$6,$B$10)=0,"#FIELD",INDEX(Данные!$A$7:$CV$106,ROW()-19,MATCH($B$10,Данные!$A$6:$CV$6,0))))))</f>
        <v/>
      </c>
      <c r="BM73" s="76" t="str">
        <f>IF($A73="","",IF($C$4&lt;&gt;"Да","",IF($C$10="","",IF(COUNTIF(Данные!$A$6:$CV$6,$C$10)=0,"#FIELD",INDEX(Данные!$A$7:$CV$106,ROW()-19,MATCH($C$10,Данные!$A$6:$CV$6,0))))))</f>
        <v/>
      </c>
      <c r="BN73" s="76" t="str">
        <f>IF($A73="","",IF($D$4&lt;&gt;"Да","",IF($D$10="","",IF(COUNTIF(Данные!$A$6:$CV$6,$D$10)=0,"#FIELD",INDEX(Данные!$A$7:$CV$106,ROW()-19,MATCH($D$10,Данные!$A$6:$CV$6,0))))))</f>
        <v/>
      </c>
      <c r="BO73" s="76" t="str">
        <f>IF($A73="","",IF($E$4&lt;&gt;"Да","",IF($E$10="","",IF(COUNTIF(Данные!$A$6:$CV$6,$E$10)=0,"#FIELD",INDEX(Данные!$A$7:$CV$106,ROW()-19,MATCH($E$10,Данные!$A$6:$CV$6,0))))))</f>
        <v/>
      </c>
      <c r="BP73" s="76" t="str">
        <f>IF($A73="","",IF($F$4&lt;&gt;"Да","",IF($F$10="","",IF(COUNTIF(Данные!$A$6:$CV$6,$F$10)=0,"#FIELD",INDEX(Данные!$A$7:$CV$106,ROW()-19,MATCH($F$10,Данные!$A$6:$CV$6,0))))))</f>
        <v/>
      </c>
      <c r="BQ73" s="76" t="str">
        <f>IF($A73="","",IF($G$4&lt;&gt;"Да","",IF($G$10="","",IF(COUNTIF(Данные!$A$6:$CV$6,$G$10)=0,"#FIELD",INDEX(Данные!$A$7:$CV$106,ROW()-19,MATCH($G$10,Данные!$A$6:$CV$6,0))))))</f>
        <v/>
      </c>
      <c r="BR73" s="76" t="str">
        <f>IF($A73="","",IF($H$4&lt;&gt;"Да","",IF($H$10="","",IF(COUNTIF(Данные!$A$6:$CV$6,$H$10)=0,"#FIELD",INDEX(Данные!$A$7:$CV$106,ROW()-19,MATCH($H$10,Данные!$A$6:$CV$6,0))))))</f>
        <v/>
      </c>
      <c r="BS73" s="76" t="str">
        <f>IF($A73="","",IF($I$4&lt;&gt;"Да","",IF($I$10="","",IF(COUNTIF(Данные!$A$6:$CV$6,$I$10)=0,"#FIELD",INDEX(Данные!$A$7:$CV$106,ROW()-19,MATCH($I$10,Данные!$A$6:$CV$6,0))))))</f>
        <v/>
      </c>
      <c r="BT73" s="76" t="str">
        <f>IF($A73="","",IF($J$4&lt;&gt;"Да","",IF($J$10="","",IF(COUNTIF(Данные!$A$6:$CV$6,$J$10)=0,"#FIELD",INDEX(Данные!$A$7:$CV$106,ROW()-19,MATCH($J$10,Данные!$A$6:$CV$6,0))))))</f>
        <v/>
      </c>
      <c r="BU73" s="76" t="str">
        <f>IF($A73="","",IF($K$4&lt;&gt;"Да","",IF($K$10="","",IF(COUNTIF(Данные!$A$6:$CV$6,$K$10)=0,"#FIELD",INDEX(Данные!$A$7:$CV$106,ROW()-19,MATCH($K$10,Данные!$A$6:$CV$6,0))))))</f>
        <v/>
      </c>
      <c r="BV73" s="76" t="str">
        <f>IF($A73="","",IF($L$4&lt;&gt;"Да","",IF($L$10="","",IF(COUNTIF(Данные!$A$6:$CV$6,$L$10)=0,"#FIELD",INDEX(Данные!$A$7:$CV$106,ROW()-19,MATCH($L$10,Данные!$A$6:$CV$6,0))))))</f>
        <v/>
      </c>
      <c r="BW73" s="76" t="str">
        <f>IF($A73="","",IF($M$4&lt;&gt;"Да","",IF($M$10="","",IF(COUNTIF(Данные!$A$6:$CV$6,$M$10)=0,"#FIELD",INDEX(Данные!$A$7:$CV$106,ROW()-19,MATCH($M$10,Данные!$A$6:$CV$6,0))))))</f>
        <v/>
      </c>
      <c r="BX73" s="76" t="str">
        <f>IF($A73="","",IF($N$4&lt;&gt;"Да","",IF($N$10="","",IF(COUNTIF(Данные!$A$6:$CV$6,$N$10)=0,"#FIELD",INDEX(Данные!$A$7:$CV$106,ROW()-19,MATCH($N$10,Данные!$A$6:$CV$6,0))))))</f>
        <v/>
      </c>
      <c r="BY73" s="76" t="str">
        <f>IF($A73="","",IF($O$4&lt;&gt;"Да","",IF($O$10="","",IF(COUNTIF(Данные!$A$6:$CV$6,$O$10)=0,"#FIELD",INDEX(Данные!$A$7:$CV$106,ROW()-19,MATCH($O$10,Данные!$A$6:$CV$6,0))))))</f>
        <v/>
      </c>
      <c r="BZ73" s="76" t="str">
        <f>IF($A73="","",IF($P$4&lt;&gt;"Да","",IF($P$10="","",IF(COUNTIF(Данные!$A$6:$CV$6,$P$10)=0,"#FIELD",INDEX(Данные!$A$7:$CV$106,ROW()-19,MATCH($P$10,Данные!$A$6:$CV$6,0))))))</f>
        <v/>
      </c>
      <c r="CA73" s="76" t="str">
        <f>IF($A73="","",IF($Q$4&lt;&gt;"Да","",IF($Q$10="","",IF(COUNTIF(Данные!$A$6:$CV$6,$Q$10)=0,"#FIELD",INDEX(Данные!$A$7:$CV$106,ROW()-19,MATCH($Q$10,Данные!$A$6:$CV$6,0))))))</f>
        <v/>
      </c>
      <c r="CB73" s="76" t="str">
        <f>IF($A73="","",IF($R$4&lt;&gt;"Да","",IF($R$10="","",IF(COUNTIF(Данные!$A$6:$CV$6,$R$10)=0,"#FIELD",INDEX(Данные!$A$7:$CV$106,ROW()-19,MATCH($R$10,Данные!$A$6:$CV$6,0))))))</f>
        <v/>
      </c>
      <c r="CC73" s="76" t="str">
        <f>IF($A73="","",IF($S$4&lt;&gt;"Да","",IF($S$10="","",IF(COUNTIF(Данные!$A$6:$CV$6,$S$10)=0,"#FIELD",INDEX(Данные!$A$7:$CV$106,ROW()-19,MATCH($S$10,Данные!$A$6:$CV$6,0))))))</f>
        <v/>
      </c>
      <c r="CD73" s="76" t="str">
        <f>IF($A73="","",IF($T$4&lt;&gt;"Да","",IF($T$10="","",IF(COUNTIF(Данные!$A$6:$CV$6,$T$10)=0,"#FIELD",INDEX(Данные!$A$7:$CV$106,ROW()-19,MATCH($T$10,Данные!$A$6:$CV$6,0))))))</f>
        <v/>
      </c>
      <c r="CE73" s="76" t="str">
        <f>IF($A73="","",IF($U$4&lt;&gt;"Да","",IF($U$10="","",IF(COUNTIF(Данные!$A$6:$CV$6,$U$10)=0,"#FIELD",INDEX(Данные!$A$7:$CV$106,ROW()-19,MATCH($U$10,Данные!$A$6:$CV$6,0))))))</f>
        <v/>
      </c>
      <c r="CF73" s="76" t="str">
        <f>IF($A73="","",IF($V$4&lt;&gt;"Да","",IF($V$10="","",IF(COUNTIF(Данные!$A$6:$CV$6,$V$10)=0,"#FIELD",INDEX(Данные!$A$7:$CV$106,ROW()-19,MATCH($V$10,Данные!$A$6:$CV$6,0))))))</f>
        <v/>
      </c>
      <c r="CG73" s="76" t="str">
        <f>IF($A73="","",IF($W$4&lt;&gt;"Да","",IF($W$10="","",IF(COUNTIF(Данные!$A$6:$CV$6,$W$10)=0,"#FIELD",INDEX(Данные!$A$7:$CV$106,ROW()-19,MATCH($W$10,Данные!$A$6:$CV$6,0))))))</f>
        <v/>
      </c>
      <c r="CH73" s="76" t="str">
        <f>IF($A73="","",IF($X$4&lt;&gt;"Да","",IF($X$10="","",IF(COUNTIF(Данные!$A$6:$CV$6,$X$10)=0,"#FIELD",INDEX(Данные!$A$7:$CV$106,ROW()-19,MATCH($X$10,Данные!$A$6:$CV$6,0))))))</f>
        <v/>
      </c>
      <c r="CI73" s="76" t="str">
        <f>IF($A73="","",IF($Y$4&lt;&gt;"Да","",IF($Y$10="","",IF(COUNTIF(Данные!$A$6:$CV$6,$Y$10)=0,"#FIELD",INDEX(Данные!$A$7:$CV$106,ROW()-19,MATCH($Y$10,Данные!$A$6:$CV$6,0))))))</f>
        <v/>
      </c>
      <c r="CJ73" s="76" t="str">
        <f>IF($A73="","",IF($Z$4&lt;&gt;"Да","",IF($Z$10="","",IF(COUNTIF(Данные!$A$6:$CV$6,$Z$10)=0,"#FIELD",INDEX(Данные!$A$7:$CV$106,ROW()-19,MATCH($Z$10,Данные!$A$6:$CV$6,0))))))</f>
        <v/>
      </c>
      <c r="CK73" s="76" t="str">
        <f>IF($A73="","",IF($AA$4&lt;&gt;"Да","",IF($AA$10="","",IF(COUNTIF(Данные!$A$6:$CV$6,$AA$10)=0,"#FIELD",INDEX(Данные!$A$7:$CV$106,ROW()-19,MATCH($AA$10,Данные!$A$6:$CV$6,0))))))</f>
        <v/>
      </c>
      <c r="CL73" s="76" t="str">
        <f>IF($A73="","",IF($AB$4&lt;&gt;"Да","",IF($AB$10="","",IF(COUNTIF(Данные!$A$6:$CV$6,$AB$10)=0,"#FIELD",INDEX(Данные!$A$7:$CV$106,ROW()-19,MATCH($AB$10,Данные!$A$6:$CV$6,0))))))</f>
        <v/>
      </c>
      <c r="CM73" s="76" t="str">
        <f>IF($A73="","",IF($AC$4&lt;&gt;"Да","",IF($AC$10="","",IF(COUNTIF(Данные!$A$6:$CV$6,$AC$10)=0,"#FIELD",INDEX(Данные!$A$7:$CV$106,ROW()-19,MATCH($AC$10,Данные!$A$6:$CV$6,0))))))</f>
        <v/>
      </c>
      <c r="CN73" s="76" t="str">
        <f>IF($A73="","",IF($AD$4&lt;&gt;"Да","",IF($AD$10="","",IF(COUNTIF(Данные!$A$6:$CV$6,$AD$10)=0,"#FIELD",INDEX(Данные!$A$7:$CV$106,ROW()-19,MATCH($AD$10,Данные!$A$6:$CV$6,0))))))</f>
        <v/>
      </c>
      <c r="CO73" s="77" t="str">
        <f>IF($A73="","",IF($AE$4&lt;&gt;"Да","",IF($AE$10="","",IF(COUNTIF(Данные!$A$6:$CV$6,$AE$10)=0,"#FIELD",INDEX(Данные!$A$7:$CV$106,ROW()-19,MATCH($AE$10,Данные!$A$6:$CV$6,0))))))</f>
        <v/>
      </c>
    </row>
    <row r="74" spans="1:93">
      <c r="A74" s="24" t="str">
        <f>IF(Данные!A61="","",Данные!A61)</f>
        <v/>
      </c>
      <c r="B74" s="19" t="str">
        <f>IF($A74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74="#FIELD",AG74="",AND(OR($B$8="CHANGE_PCT_GE",$B$8="CHANGE_ABS_GE",$B$8="COUNT_FLAG_RULE",$B$8="AND_YES",$B$8="OR_YES"),OR(BL74="#FIELD",BL74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74)))),IF($B$18="LOW_MU",MAX(Настройки!$B$14,$B$16),IF($B$18="NEUTRAL",Настройки!$B$15,IF($B$18="IGNORE","IGNORE",IF(OR(AG74="#FIELD",BL74="#FIELD"),"Поле не найдено","Недостаточно данных")))),IF($B$8="SIGMOID_INC",MAX(Настройки!$B$14,$B$16+($B$17-$B$16)/(1+EXP(-$B$12*(IF(ISNUMBER(AG74),AG74,0)-$B$11)))),IF($B$8="SIGMOID_DEC",MAX(Настройки!$B$14,$B$16+($B$17-$B$16)/(1+EXP($B$12*(IF(ISNUMBER(AG74),AG74,0)-$B$11)))),IF($B$8="TOP_PERCENT",IF((COUNTIF(INDEX(Данные!$A$7:$CV$106,0,MATCH($B$9,Данные!$A$6:$CV$6,0)),"&gt;"&amp;IF(ISNUMBER(AG74),AG74,0))+COUNTIFS(INDEX(Данные!$A$7:$CV$106,0,MATCH($B$9,Данные!$A$6:$CV$6,0)),IF(ISNUMBER(AG74),AG74,0),Данные!$A$7:$A$106,"&lt;"&amp;$A74)+1)/COUNT(INDEX(Данные!$A$7:$CV$106,0,MATCH($B$9,Данные!$A$6:$CV$6,0)))&lt;=$B$11,$B$14,$B$15),IF($B$8="MANUAL_MU",MAX(Настройки!$B$14,MIN(1,IF(ISNUMBER(AG74),AG74,0))),IF($B$8="COUNT_FLAG_RULE",IF(IF(ISNUMBER(AG74),AG74,0)&lt;=$B$11,$B$14,IF(IF(ISNUMBER(AG74),AG74,0)&gt;=$B$12,$B$15,IF(OR(LOWER(LEFT(BL74&amp;"",2))="да",BL74=1),$B$13,$B$15))),IF(OR(AND($B$8="YES_NO",OR(LOWER(LEFT(AG74&amp;"",2))="да",AG74=1)),AND($B$8="THRESHOLD_GE",IF(ISNUMBER(AG74),AG74,0)&gt;=$B$11),AND($B$8="THRESHOLD_GT",IF(ISNUMBER(AG74),AG74,0)&gt;$B$11),AND($B$8="THRESHOLD_LE",IF(ISNUMBER(AG74),AG74,0)&lt;=$B$11),AND($B$8="THRESHOLD_LT",IF(ISNUMBER(AG74),AG74,0)&lt;$B$11),AND($B$8="CHANGE_PCT_GE",IF(IF(ISNUMBER(BL74),BL74,0)=0,IF(ISNUMBER(AG74),AG74,0)&gt;0,(IF(ISNUMBER(AG74),AG74,0)-IF(ISNUMBER(BL74),BL74,0))/ABS(IF(ISNUMBER(BL74),BL74,0))&gt;=$B$11)),AND($B$8="CHANGE_ABS_GE",ABS(IF(ISNUMBER(AG74),AG74,0)-IF(ISNUMBER(BL74),BL74,0))&gt;=$B$11),AND($B$8="COUNT_LT",IF(ISNUMBER(AG74),AG74,0)&lt;$B$11),AND($B$8="COUNT_LE",IF(ISNUMBER(AG74),AG74,0)&lt;=$B$11),AND($B$8="AND_YES",OR(LOWER(LEFT(AG74&amp;"",2))="да",AG74=1),OR(LOWER(LEFT(BL74&amp;"",2))="да",BL74=1)),AND($B$8="OR_YES",OR(OR(LOWER(LEFT(AG74&amp;"",2))="да",AG74=1),OR(LOWER(LEFT(BL74&amp;"",2))="да",BL74=1)))),$B$14,$B$15))))))))))</f>
        <v/>
      </c>
      <c r="C74" s="19" t="str">
        <f>IF($A74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74="#FIELD",AH74="",AND(OR($C$8="CHANGE_PCT_GE",$C$8="CHANGE_ABS_GE",$C$8="COUNT_FLAG_RULE",$C$8="AND_YES",$C$8="OR_YES"),OR(BM74="#FIELD",BM74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74)))),IF($C$18="LOW_MU",MAX(Настройки!$B$14,$C$16),IF($C$18="NEUTRAL",Настройки!$B$15,IF($C$18="IGNORE","IGNORE",IF(OR(AH74="#FIELD",BM74="#FIELD"),"Поле не найдено","Недостаточно данных")))),IF($C$8="SIGMOID_INC",MAX(Настройки!$B$14,$C$16+($C$17-$C$16)/(1+EXP(-$C$12*(IF(ISNUMBER(AH74),AH74,0)-$C$11)))),IF($C$8="SIGMOID_DEC",MAX(Настройки!$B$14,$C$16+($C$17-$C$16)/(1+EXP($C$12*(IF(ISNUMBER(AH74),AH74,0)-$C$11)))),IF($C$8="TOP_PERCENT",IF((COUNTIF(INDEX(Данные!$A$7:$CV$106,0,MATCH($C$9,Данные!$A$6:$CV$6,0)),"&gt;"&amp;IF(ISNUMBER(AH74),AH74,0))+COUNTIFS(INDEX(Данные!$A$7:$CV$106,0,MATCH($C$9,Данные!$A$6:$CV$6,0)),IF(ISNUMBER(AH74),AH74,0),Данные!$A$7:$A$106,"&lt;"&amp;$A74)+1)/COUNT(INDEX(Данные!$A$7:$CV$106,0,MATCH($C$9,Данные!$A$6:$CV$6,0)))&lt;=$C$11,$C$14,$C$15),IF($C$8="MANUAL_MU",MAX(Настройки!$B$14,MIN(1,IF(ISNUMBER(AH74),AH74,0))),IF($C$8="COUNT_FLAG_RULE",IF(IF(ISNUMBER(AH74),AH74,0)&lt;=$C$11,$C$14,IF(IF(ISNUMBER(AH74),AH74,0)&gt;=$C$12,$C$15,IF(OR(LOWER(LEFT(BM74&amp;"",2))="да",BM74=1),$C$13,$C$15))),IF(OR(AND($C$8="YES_NO",OR(LOWER(LEFT(AH74&amp;"",2))="да",AH74=1)),AND($C$8="THRESHOLD_GE",IF(ISNUMBER(AH74),AH74,0)&gt;=$C$11),AND($C$8="THRESHOLD_GT",IF(ISNUMBER(AH74),AH74,0)&gt;$C$11),AND($C$8="THRESHOLD_LE",IF(ISNUMBER(AH74),AH74,0)&lt;=$C$11),AND($C$8="THRESHOLD_LT",IF(ISNUMBER(AH74),AH74,0)&lt;$C$11),AND($C$8="CHANGE_PCT_GE",IF(IF(ISNUMBER(BM74),BM74,0)=0,IF(ISNUMBER(AH74),AH74,0)&gt;0,(IF(ISNUMBER(AH74),AH74,0)-IF(ISNUMBER(BM74),BM74,0))/ABS(IF(ISNUMBER(BM74),BM74,0))&gt;=$C$11)),AND($C$8="CHANGE_ABS_GE",ABS(IF(ISNUMBER(AH74),AH74,0)-IF(ISNUMBER(BM74),BM74,0))&gt;=$C$11),AND($C$8="COUNT_LT",IF(ISNUMBER(AH74),AH74,0)&lt;$C$11),AND($C$8="COUNT_LE",IF(ISNUMBER(AH74),AH74,0)&lt;=$C$11),AND($C$8="AND_YES",OR(LOWER(LEFT(AH74&amp;"",2))="да",AH74=1),OR(LOWER(LEFT(BM74&amp;"",2))="да",BM74=1)),AND($C$8="OR_YES",OR(OR(LOWER(LEFT(AH74&amp;"",2))="да",AH74=1),OR(LOWER(LEFT(BM74&amp;"",2))="да",BM74=1)))),$C$14,$C$15))))))))))</f>
        <v/>
      </c>
      <c r="D74" s="19" t="str">
        <f>IF($A74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74="#FIELD",AI74="",AND(OR($D$8="CHANGE_PCT_GE",$D$8="CHANGE_ABS_GE",$D$8="COUNT_FLAG_RULE",$D$8="AND_YES",$D$8="OR_YES"),OR(BN74="#FIELD",BN74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74)))),IF($D$18="LOW_MU",MAX(Настройки!$B$14,$D$16),IF($D$18="NEUTRAL",Настройки!$B$15,IF($D$18="IGNORE","IGNORE",IF(OR(AI74="#FIELD",BN74="#FIELD"),"Поле не найдено","Недостаточно данных")))),IF($D$8="SIGMOID_INC",MAX(Настройки!$B$14,$D$16+($D$17-$D$16)/(1+EXP(-$D$12*(IF(ISNUMBER(AI74),AI74,0)-$D$11)))),IF($D$8="SIGMOID_DEC",MAX(Настройки!$B$14,$D$16+($D$17-$D$16)/(1+EXP($D$12*(IF(ISNUMBER(AI74),AI74,0)-$D$11)))),IF($D$8="TOP_PERCENT",IF((COUNTIF(INDEX(Данные!$A$7:$CV$106,0,MATCH($D$9,Данные!$A$6:$CV$6,0)),"&gt;"&amp;IF(ISNUMBER(AI74),AI74,0))+COUNTIFS(INDEX(Данные!$A$7:$CV$106,0,MATCH($D$9,Данные!$A$6:$CV$6,0)),IF(ISNUMBER(AI74),AI74,0),Данные!$A$7:$A$106,"&lt;"&amp;$A74)+1)/COUNT(INDEX(Данные!$A$7:$CV$106,0,MATCH($D$9,Данные!$A$6:$CV$6,0)))&lt;=$D$11,$D$14,$D$15),IF($D$8="MANUAL_MU",MAX(Настройки!$B$14,MIN(1,IF(ISNUMBER(AI74),AI74,0))),IF($D$8="COUNT_FLAG_RULE",IF(IF(ISNUMBER(AI74),AI74,0)&lt;=$D$11,$D$14,IF(IF(ISNUMBER(AI74),AI74,0)&gt;=$D$12,$D$15,IF(OR(LOWER(LEFT(BN74&amp;"",2))="да",BN74=1),$D$13,$D$15))),IF(OR(AND($D$8="YES_NO",OR(LOWER(LEFT(AI74&amp;"",2))="да",AI74=1)),AND($D$8="THRESHOLD_GE",IF(ISNUMBER(AI74),AI74,0)&gt;=$D$11),AND($D$8="THRESHOLD_GT",IF(ISNUMBER(AI74),AI74,0)&gt;$D$11),AND($D$8="THRESHOLD_LE",IF(ISNUMBER(AI74),AI74,0)&lt;=$D$11),AND($D$8="THRESHOLD_LT",IF(ISNUMBER(AI74),AI74,0)&lt;$D$11),AND($D$8="CHANGE_PCT_GE",IF(IF(ISNUMBER(BN74),BN74,0)=0,IF(ISNUMBER(AI74),AI74,0)&gt;0,(IF(ISNUMBER(AI74),AI74,0)-IF(ISNUMBER(BN74),BN74,0))/ABS(IF(ISNUMBER(BN74),BN74,0))&gt;=$D$11)),AND($D$8="CHANGE_ABS_GE",ABS(IF(ISNUMBER(AI74),AI74,0)-IF(ISNUMBER(BN74),BN74,0))&gt;=$D$11),AND($D$8="COUNT_LT",IF(ISNUMBER(AI74),AI74,0)&lt;$D$11),AND($D$8="COUNT_LE",IF(ISNUMBER(AI74),AI74,0)&lt;=$D$11),AND($D$8="AND_YES",OR(LOWER(LEFT(AI74&amp;"",2))="да",AI74=1),OR(LOWER(LEFT(BN74&amp;"",2))="да",BN74=1)),AND($D$8="OR_YES",OR(OR(LOWER(LEFT(AI74&amp;"",2))="да",AI74=1),OR(LOWER(LEFT(BN74&amp;"",2))="да",BN74=1)))),$D$14,$D$15))))))))))</f>
        <v/>
      </c>
      <c r="E74" s="19" t="str">
        <f>IF($A74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74="#FIELD",AJ74="",AND(OR($E$8="CHANGE_PCT_GE",$E$8="CHANGE_ABS_GE",$E$8="COUNT_FLAG_RULE",$E$8="AND_YES",$E$8="OR_YES"),OR(BO74="#FIELD",BO74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74)))),IF($E$18="LOW_MU",MAX(Настройки!$B$14,$E$16),IF($E$18="NEUTRAL",Настройки!$B$15,IF($E$18="IGNORE","IGNORE",IF(OR(AJ74="#FIELD",BO74="#FIELD"),"Поле не найдено","Недостаточно данных")))),IF($E$8="SIGMOID_INC",MAX(Настройки!$B$14,$E$16+($E$17-$E$16)/(1+EXP(-$E$12*(IF(ISNUMBER(AJ74),AJ74,0)-$E$11)))),IF($E$8="SIGMOID_DEC",MAX(Настройки!$B$14,$E$16+($E$17-$E$16)/(1+EXP($E$12*(IF(ISNUMBER(AJ74),AJ74,0)-$E$11)))),IF($E$8="TOP_PERCENT",IF((COUNTIF(INDEX(Данные!$A$7:$CV$106,0,MATCH($E$9,Данные!$A$6:$CV$6,0)),"&gt;"&amp;IF(ISNUMBER(AJ74),AJ74,0))+COUNTIFS(INDEX(Данные!$A$7:$CV$106,0,MATCH($E$9,Данные!$A$6:$CV$6,0)),IF(ISNUMBER(AJ74),AJ74,0),Данные!$A$7:$A$106,"&lt;"&amp;$A74)+1)/COUNT(INDEX(Данные!$A$7:$CV$106,0,MATCH($E$9,Данные!$A$6:$CV$6,0)))&lt;=$E$11,$E$14,$E$15),IF($E$8="MANUAL_MU",MAX(Настройки!$B$14,MIN(1,IF(ISNUMBER(AJ74),AJ74,0))),IF($E$8="COUNT_FLAG_RULE",IF(IF(ISNUMBER(AJ74),AJ74,0)&lt;=$E$11,$E$14,IF(IF(ISNUMBER(AJ74),AJ74,0)&gt;=$E$12,$E$15,IF(OR(LOWER(LEFT(BO74&amp;"",2))="да",BO74=1),$E$13,$E$15))),IF(OR(AND($E$8="YES_NO",OR(LOWER(LEFT(AJ74&amp;"",2))="да",AJ74=1)),AND($E$8="THRESHOLD_GE",IF(ISNUMBER(AJ74),AJ74,0)&gt;=$E$11),AND($E$8="THRESHOLD_GT",IF(ISNUMBER(AJ74),AJ74,0)&gt;$E$11),AND($E$8="THRESHOLD_LE",IF(ISNUMBER(AJ74),AJ74,0)&lt;=$E$11),AND($E$8="THRESHOLD_LT",IF(ISNUMBER(AJ74),AJ74,0)&lt;$E$11),AND($E$8="CHANGE_PCT_GE",IF(IF(ISNUMBER(BO74),BO74,0)=0,IF(ISNUMBER(AJ74),AJ74,0)&gt;0,(IF(ISNUMBER(AJ74),AJ74,0)-IF(ISNUMBER(BO74),BO74,0))/ABS(IF(ISNUMBER(BO74),BO74,0))&gt;=$E$11)),AND($E$8="CHANGE_ABS_GE",ABS(IF(ISNUMBER(AJ74),AJ74,0)-IF(ISNUMBER(BO74),BO74,0))&gt;=$E$11),AND($E$8="COUNT_LT",IF(ISNUMBER(AJ74),AJ74,0)&lt;$E$11),AND($E$8="COUNT_LE",IF(ISNUMBER(AJ74),AJ74,0)&lt;=$E$11),AND($E$8="AND_YES",OR(LOWER(LEFT(AJ74&amp;"",2))="да",AJ74=1),OR(LOWER(LEFT(BO74&amp;"",2))="да",BO74=1)),AND($E$8="OR_YES",OR(OR(LOWER(LEFT(AJ74&amp;"",2))="да",AJ74=1),OR(LOWER(LEFT(BO74&amp;"",2))="да",BO74=1)))),$E$14,$E$15))))))))))</f>
        <v/>
      </c>
      <c r="F74" s="19" t="str">
        <f>IF($A74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74="#FIELD",AK74="",AND(OR($F$8="CHANGE_PCT_GE",$F$8="CHANGE_ABS_GE",$F$8="COUNT_FLAG_RULE",$F$8="AND_YES",$F$8="OR_YES"),OR(BP74="#FIELD",BP74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74)))),IF($F$18="LOW_MU",MAX(Настройки!$B$14,$F$16),IF($F$18="NEUTRAL",Настройки!$B$15,IF($F$18="IGNORE","IGNORE",IF(OR(AK74="#FIELD",BP74="#FIELD"),"Поле не найдено","Недостаточно данных")))),IF($F$8="SIGMOID_INC",MAX(Настройки!$B$14,$F$16+($F$17-$F$16)/(1+EXP(-$F$12*(IF(ISNUMBER(AK74),AK74,0)-$F$11)))),IF($F$8="SIGMOID_DEC",MAX(Настройки!$B$14,$F$16+($F$17-$F$16)/(1+EXP($F$12*(IF(ISNUMBER(AK74),AK74,0)-$F$11)))),IF($F$8="TOP_PERCENT",IF((COUNTIF(INDEX(Данные!$A$7:$CV$106,0,MATCH($F$9,Данные!$A$6:$CV$6,0)),"&gt;"&amp;IF(ISNUMBER(AK74),AK74,0))+COUNTIFS(INDEX(Данные!$A$7:$CV$106,0,MATCH($F$9,Данные!$A$6:$CV$6,0)),IF(ISNUMBER(AK74),AK74,0),Данные!$A$7:$A$106,"&lt;"&amp;$A74)+1)/COUNT(INDEX(Данные!$A$7:$CV$106,0,MATCH($F$9,Данные!$A$6:$CV$6,0)))&lt;=$F$11,$F$14,$F$15),IF($F$8="MANUAL_MU",MAX(Настройки!$B$14,MIN(1,IF(ISNUMBER(AK74),AK74,0))),IF($F$8="COUNT_FLAG_RULE",IF(IF(ISNUMBER(AK74),AK74,0)&lt;=$F$11,$F$14,IF(IF(ISNUMBER(AK74),AK74,0)&gt;=$F$12,$F$15,IF(OR(LOWER(LEFT(BP74&amp;"",2))="да",BP74=1),$F$13,$F$15))),IF(OR(AND($F$8="YES_NO",OR(LOWER(LEFT(AK74&amp;"",2))="да",AK74=1)),AND($F$8="THRESHOLD_GE",IF(ISNUMBER(AK74),AK74,0)&gt;=$F$11),AND($F$8="THRESHOLD_GT",IF(ISNUMBER(AK74),AK74,0)&gt;$F$11),AND($F$8="THRESHOLD_LE",IF(ISNUMBER(AK74),AK74,0)&lt;=$F$11),AND($F$8="THRESHOLD_LT",IF(ISNUMBER(AK74),AK74,0)&lt;$F$11),AND($F$8="CHANGE_PCT_GE",IF(IF(ISNUMBER(BP74),BP74,0)=0,IF(ISNUMBER(AK74),AK74,0)&gt;0,(IF(ISNUMBER(AK74),AK74,0)-IF(ISNUMBER(BP74),BP74,0))/ABS(IF(ISNUMBER(BP74),BP74,0))&gt;=$F$11)),AND($F$8="CHANGE_ABS_GE",ABS(IF(ISNUMBER(AK74),AK74,0)-IF(ISNUMBER(BP74),BP74,0))&gt;=$F$11),AND($F$8="COUNT_LT",IF(ISNUMBER(AK74),AK74,0)&lt;$F$11),AND($F$8="COUNT_LE",IF(ISNUMBER(AK74),AK74,0)&lt;=$F$11),AND($F$8="AND_YES",OR(LOWER(LEFT(AK74&amp;"",2))="да",AK74=1),OR(LOWER(LEFT(BP74&amp;"",2))="да",BP74=1)),AND($F$8="OR_YES",OR(OR(LOWER(LEFT(AK74&amp;"",2))="да",AK74=1),OR(LOWER(LEFT(BP74&amp;"",2))="да",BP74=1)))),$F$14,$F$15))))))))))</f>
        <v/>
      </c>
      <c r="G74" s="19" t="str">
        <f>IF($A74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74="#FIELD",AL74="",AND(OR($G$8="CHANGE_PCT_GE",$G$8="CHANGE_ABS_GE",$G$8="COUNT_FLAG_RULE",$G$8="AND_YES",$G$8="OR_YES"),OR(BQ74="#FIELD",BQ74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74)))),IF($G$18="LOW_MU",MAX(Настройки!$B$14,$G$16),IF($G$18="NEUTRAL",Настройки!$B$15,IF($G$18="IGNORE","IGNORE",IF(OR(AL74="#FIELD",BQ74="#FIELD"),"Поле не найдено","Недостаточно данных")))),IF($G$8="SIGMOID_INC",MAX(Настройки!$B$14,$G$16+($G$17-$G$16)/(1+EXP(-$G$12*(IF(ISNUMBER(AL74),AL74,0)-$G$11)))),IF($G$8="SIGMOID_DEC",MAX(Настройки!$B$14,$G$16+($G$17-$G$16)/(1+EXP($G$12*(IF(ISNUMBER(AL74),AL74,0)-$G$11)))),IF($G$8="TOP_PERCENT",IF((COUNTIF(INDEX(Данные!$A$7:$CV$106,0,MATCH($G$9,Данные!$A$6:$CV$6,0)),"&gt;"&amp;IF(ISNUMBER(AL74),AL74,0))+COUNTIFS(INDEX(Данные!$A$7:$CV$106,0,MATCH($G$9,Данные!$A$6:$CV$6,0)),IF(ISNUMBER(AL74),AL74,0),Данные!$A$7:$A$106,"&lt;"&amp;$A74)+1)/COUNT(INDEX(Данные!$A$7:$CV$106,0,MATCH($G$9,Данные!$A$6:$CV$6,0)))&lt;=$G$11,$G$14,$G$15),IF($G$8="MANUAL_MU",MAX(Настройки!$B$14,MIN(1,IF(ISNUMBER(AL74),AL74,0))),IF($G$8="COUNT_FLAG_RULE",IF(IF(ISNUMBER(AL74),AL74,0)&lt;=$G$11,$G$14,IF(IF(ISNUMBER(AL74),AL74,0)&gt;=$G$12,$G$15,IF(OR(LOWER(LEFT(BQ74&amp;"",2))="да",BQ74=1),$G$13,$G$15))),IF(OR(AND($G$8="YES_NO",OR(LOWER(LEFT(AL74&amp;"",2))="да",AL74=1)),AND($G$8="THRESHOLD_GE",IF(ISNUMBER(AL74),AL74,0)&gt;=$G$11),AND($G$8="THRESHOLD_GT",IF(ISNUMBER(AL74),AL74,0)&gt;$G$11),AND($G$8="THRESHOLD_LE",IF(ISNUMBER(AL74),AL74,0)&lt;=$G$11),AND($G$8="THRESHOLD_LT",IF(ISNUMBER(AL74),AL74,0)&lt;$G$11),AND($G$8="CHANGE_PCT_GE",IF(IF(ISNUMBER(BQ74),BQ74,0)=0,IF(ISNUMBER(AL74),AL74,0)&gt;0,(IF(ISNUMBER(AL74),AL74,0)-IF(ISNUMBER(BQ74),BQ74,0))/ABS(IF(ISNUMBER(BQ74),BQ74,0))&gt;=$G$11)),AND($G$8="CHANGE_ABS_GE",ABS(IF(ISNUMBER(AL74),AL74,0)-IF(ISNUMBER(BQ74),BQ74,0))&gt;=$G$11),AND($G$8="COUNT_LT",IF(ISNUMBER(AL74),AL74,0)&lt;$G$11),AND($G$8="COUNT_LE",IF(ISNUMBER(AL74),AL74,0)&lt;=$G$11),AND($G$8="AND_YES",OR(LOWER(LEFT(AL74&amp;"",2))="да",AL74=1),OR(LOWER(LEFT(BQ74&amp;"",2))="да",BQ74=1)),AND($G$8="OR_YES",OR(OR(LOWER(LEFT(AL74&amp;"",2))="да",AL74=1),OR(LOWER(LEFT(BQ74&amp;"",2))="да",BQ74=1)))),$G$14,$G$15))))))))))</f>
        <v/>
      </c>
      <c r="H74" s="19" t="str">
        <f>IF($A74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74="#FIELD",AM74="",AND(OR($H$8="CHANGE_PCT_GE",$H$8="CHANGE_ABS_GE",$H$8="COUNT_FLAG_RULE",$H$8="AND_YES",$H$8="OR_YES"),OR(BR74="#FIELD",BR74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74)))),IF($H$18="LOW_MU",MAX(Настройки!$B$14,$H$16),IF($H$18="NEUTRAL",Настройки!$B$15,IF($H$18="IGNORE","IGNORE",IF(OR(AM74="#FIELD",BR74="#FIELD"),"Поле не найдено","Недостаточно данных")))),IF($H$8="SIGMOID_INC",MAX(Настройки!$B$14,$H$16+($H$17-$H$16)/(1+EXP(-$H$12*(IF(ISNUMBER(AM74),AM74,0)-$H$11)))),IF($H$8="SIGMOID_DEC",MAX(Настройки!$B$14,$H$16+($H$17-$H$16)/(1+EXP($H$12*(IF(ISNUMBER(AM74),AM74,0)-$H$11)))),IF($H$8="TOP_PERCENT",IF((COUNTIF(INDEX(Данные!$A$7:$CV$106,0,MATCH($H$9,Данные!$A$6:$CV$6,0)),"&gt;"&amp;IF(ISNUMBER(AM74),AM74,0))+COUNTIFS(INDEX(Данные!$A$7:$CV$106,0,MATCH($H$9,Данные!$A$6:$CV$6,0)),IF(ISNUMBER(AM74),AM74,0),Данные!$A$7:$A$106,"&lt;"&amp;$A74)+1)/COUNT(INDEX(Данные!$A$7:$CV$106,0,MATCH($H$9,Данные!$A$6:$CV$6,0)))&lt;=$H$11,$H$14,$H$15),IF($H$8="MANUAL_MU",MAX(Настройки!$B$14,MIN(1,IF(ISNUMBER(AM74),AM74,0))),IF($H$8="COUNT_FLAG_RULE",IF(IF(ISNUMBER(AM74),AM74,0)&lt;=$H$11,$H$14,IF(IF(ISNUMBER(AM74),AM74,0)&gt;=$H$12,$H$15,IF(OR(LOWER(LEFT(BR74&amp;"",2))="да",BR74=1),$H$13,$H$15))),IF(OR(AND($H$8="YES_NO",OR(LOWER(LEFT(AM74&amp;"",2))="да",AM74=1)),AND($H$8="THRESHOLD_GE",IF(ISNUMBER(AM74),AM74,0)&gt;=$H$11),AND($H$8="THRESHOLD_GT",IF(ISNUMBER(AM74),AM74,0)&gt;$H$11),AND($H$8="THRESHOLD_LE",IF(ISNUMBER(AM74),AM74,0)&lt;=$H$11),AND($H$8="THRESHOLD_LT",IF(ISNUMBER(AM74),AM74,0)&lt;$H$11),AND($H$8="CHANGE_PCT_GE",IF(IF(ISNUMBER(BR74),BR74,0)=0,IF(ISNUMBER(AM74),AM74,0)&gt;0,(IF(ISNUMBER(AM74),AM74,0)-IF(ISNUMBER(BR74),BR74,0))/ABS(IF(ISNUMBER(BR74),BR74,0))&gt;=$H$11)),AND($H$8="CHANGE_ABS_GE",ABS(IF(ISNUMBER(AM74),AM74,0)-IF(ISNUMBER(BR74),BR74,0))&gt;=$H$11),AND($H$8="COUNT_LT",IF(ISNUMBER(AM74),AM74,0)&lt;$H$11),AND($H$8="COUNT_LE",IF(ISNUMBER(AM74),AM74,0)&lt;=$H$11),AND($H$8="AND_YES",OR(LOWER(LEFT(AM74&amp;"",2))="да",AM74=1),OR(LOWER(LEFT(BR74&amp;"",2))="да",BR74=1)),AND($H$8="OR_YES",OR(OR(LOWER(LEFT(AM74&amp;"",2))="да",AM74=1),OR(LOWER(LEFT(BR74&amp;"",2))="да",BR74=1)))),$H$14,$H$15))))))))))</f>
        <v/>
      </c>
      <c r="I74" s="19" t="str">
        <f>IF($A74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74="#FIELD",AN74="",AND(OR($I$8="CHANGE_PCT_GE",$I$8="CHANGE_ABS_GE",$I$8="COUNT_FLAG_RULE",$I$8="AND_YES",$I$8="OR_YES"),OR(BS74="#FIELD",BS74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74)))),IF($I$18="LOW_MU",MAX(Настройки!$B$14,$I$16),IF($I$18="NEUTRAL",Настройки!$B$15,IF($I$18="IGNORE","IGNORE",IF(OR(AN74="#FIELD",BS74="#FIELD"),"Поле не найдено","Недостаточно данных")))),IF($I$8="SIGMOID_INC",MAX(Настройки!$B$14,$I$16+($I$17-$I$16)/(1+EXP(-$I$12*(IF(ISNUMBER(AN74),AN74,0)-$I$11)))),IF($I$8="SIGMOID_DEC",MAX(Настройки!$B$14,$I$16+($I$17-$I$16)/(1+EXP($I$12*(IF(ISNUMBER(AN74),AN74,0)-$I$11)))),IF($I$8="TOP_PERCENT",IF((COUNTIF(INDEX(Данные!$A$7:$CV$106,0,MATCH($I$9,Данные!$A$6:$CV$6,0)),"&gt;"&amp;IF(ISNUMBER(AN74),AN74,0))+COUNTIFS(INDEX(Данные!$A$7:$CV$106,0,MATCH($I$9,Данные!$A$6:$CV$6,0)),IF(ISNUMBER(AN74),AN74,0),Данные!$A$7:$A$106,"&lt;"&amp;$A74)+1)/COUNT(INDEX(Данные!$A$7:$CV$106,0,MATCH($I$9,Данные!$A$6:$CV$6,0)))&lt;=$I$11,$I$14,$I$15),IF($I$8="MANUAL_MU",MAX(Настройки!$B$14,MIN(1,IF(ISNUMBER(AN74),AN74,0))),IF($I$8="COUNT_FLAG_RULE",IF(IF(ISNUMBER(AN74),AN74,0)&lt;=$I$11,$I$14,IF(IF(ISNUMBER(AN74),AN74,0)&gt;=$I$12,$I$15,IF(OR(LOWER(LEFT(BS74&amp;"",2))="да",BS74=1),$I$13,$I$15))),IF(OR(AND($I$8="YES_NO",OR(LOWER(LEFT(AN74&amp;"",2))="да",AN74=1)),AND($I$8="THRESHOLD_GE",IF(ISNUMBER(AN74),AN74,0)&gt;=$I$11),AND($I$8="THRESHOLD_GT",IF(ISNUMBER(AN74),AN74,0)&gt;$I$11),AND($I$8="THRESHOLD_LE",IF(ISNUMBER(AN74),AN74,0)&lt;=$I$11),AND($I$8="THRESHOLD_LT",IF(ISNUMBER(AN74),AN74,0)&lt;$I$11),AND($I$8="CHANGE_PCT_GE",IF(IF(ISNUMBER(BS74),BS74,0)=0,IF(ISNUMBER(AN74),AN74,0)&gt;0,(IF(ISNUMBER(AN74),AN74,0)-IF(ISNUMBER(BS74),BS74,0))/ABS(IF(ISNUMBER(BS74),BS74,0))&gt;=$I$11)),AND($I$8="CHANGE_ABS_GE",ABS(IF(ISNUMBER(AN74),AN74,0)-IF(ISNUMBER(BS74),BS74,0))&gt;=$I$11),AND($I$8="COUNT_LT",IF(ISNUMBER(AN74),AN74,0)&lt;$I$11),AND($I$8="COUNT_LE",IF(ISNUMBER(AN74),AN74,0)&lt;=$I$11),AND($I$8="AND_YES",OR(LOWER(LEFT(AN74&amp;"",2))="да",AN74=1),OR(LOWER(LEFT(BS74&amp;"",2))="да",BS74=1)),AND($I$8="OR_YES",OR(OR(LOWER(LEFT(AN74&amp;"",2))="да",AN74=1),OR(LOWER(LEFT(BS74&amp;"",2))="да",BS74=1)))),$I$14,$I$15))))))))))</f>
        <v/>
      </c>
      <c r="J74" s="19" t="str">
        <f>IF($A74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74="#FIELD",AO74="",AND(OR($J$8="CHANGE_PCT_GE",$J$8="CHANGE_ABS_GE",$J$8="COUNT_FLAG_RULE",$J$8="AND_YES",$J$8="OR_YES"),OR(BT74="#FIELD",BT74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74)))),IF($J$18="LOW_MU",MAX(Настройки!$B$14,$J$16),IF($J$18="NEUTRAL",Настройки!$B$15,IF($J$18="IGNORE","IGNORE",IF(OR(AO74="#FIELD",BT74="#FIELD"),"Поле не найдено","Недостаточно данных")))),IF($J$8="SIGMOID_INC",MAX(Настройки!$B$14,$J$16+($J$17-$J$16)/(1+EXP(-$J$12*(IF(ISNUMBER(AO74),AO74,0)-$J$11)))),IF($J$8="SIGMOID_DEC",MAX(Настройки!$B$14,$J$16+($J$17-$J$16)/(1+EXP($J$12*(IF(ISNUMBER(AO74),AO74,0)-$J$11)))),IF($J$8="TOP_PERCENT",IF((COUNTIF(INDEX(Данные!$A$7:$CV$106,0,MATCH($J$9,Данные!$A$6:$CV$6,0)),"&gt;"&amp;IF(ISNUMBER(AO74),AO74,0))+COUNTIFS(INDEX(Данные!$A$7:$CV$106,0,MATCH($J$9,Данные!$A$6:$CV$6,0)),IF(ISNUMBER(AO74),AO74,0),Данные!$A$7:$A$106,"&lt;"&amp;$A74)+1)/COUNT(INDEX(Данные!$A$7:$CV$106,0,MATCH($J$9,Данные!$A$6:$CV$6,0)))&lt;=$J$11,$J$14,$J$15),IF($J$8="MANUAL_MU",MAX(Настройки!$B$14,MIN(1,IF(ISNUMBER(AO74),AO74,0))),IF($J$8="COUNT_FLAG_RULE",IF(IF(ISNUMBER(AO74),AO74,0)&lt;=$J$11,$J$14,IF(IF(ISNUMBER(AO74),AO74,0)&gt;=$J$12,$J$15,IF(OR(LOWER(LEFT(BT74&amp;"",2))="да",BT74=1),$J$13,$J$15))),IF(OR(AND($J$8="YES_NO",OR(LOWER(LEFT(AO74&amp;"",2))="да",AO74=1)),AND($J$8="THRESHOLD_GE",IF(ISNUMBER(AO74),AO74,0)&gt;=$J$11),AND($J$8="THRESHOLD_GT",IF(ISNUMBER(AO74),AO74,0)&gt;$J$11),AND($J$8="THRESHOLD_LE",IF(ISNUMBER(AO74),AO74,0)&lt;=$J$11),AND($J$8="THRESHOLD_LT",IF(ISNUMBER(AO74),AO74,0)&lt;$J$11),AND($J$8="CHANGE_PCT_GE",IF(IF(ISNUMBER(BT74),BT74,0)=0,IF(ISNUMBER(AO74),AO74,0)&gt;0,(IF(ISNUMBER(AO74),AO74,0)-IF(ISNUMBER(BT74),BT74,0))/ABS(IF(ISNUMBER(BT74),BT74,0))&gt;=$J$11)),AND($J$8="CHANGE_ABS_GE",ABS(IF(ISNUMBER(AO74),AO74,0)-IF(ISNUMBER(BT74),BT74,0))&gt;=$J$11),AND($J$8="COUNT_LT",IF(ISNUMBER(AO74),AO74,0)&lt;$J$11),AND($J$8="COUNT_LE",IF(ISNUMBER(AO74),AO74,0)&lt;=$J$11),AND($J$8="AND_YES",OR(LOWER(LEFT(AO74&amp;"",2))="да",AO74=1),OR(LOWER(LEFT(BT74&amp;"",2))="да",BT74=1)),AND($J$8="OR_YES",OR(OR(LOWER(LEFT(AO74&amp;"",2))="да",AO74=1),OR(LOWER(LEFT(BT74&amp;"",2))="да",BT74=1)))),$J$14,$J$15))))))))))</f>
        <v/>
      </c>
      <c r="K74" s="19" t="str">
        <f>IF($A74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74="#FIELD",AP74="",AND(OR($K$8="CHANGE_PCT_GE",$K$8="CHANGE_ABS_GE",$K$8="COUNT_FLAG_RULE",$K$8="AND_YES",$K$8="OR_YES"),OR(BU74="#FIELD",BU74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74)))),IF($K$18="LOW_MU",MAX(Настройки!$B$14,$K$16),IF($K$18="NEUTRAL",Настройки!$B$15,IF($K$18="IGNORE","IGNORE",IF(OR(AP74="#FIELD",BU74="#FIELD"),"Поле не найдено","Недостаточно данных")))),IF($K$8="SIGMOID_INC",MAX(Настройки!$B$14,$K$16+($K$17-$K$16)/(1+EXP(-$K$12*(IF(ISNUMBER(AP74),AP74,0)-$K$11)))),IF($K$8="SIGMOID_DEC",MAX(Настройки!$B$14,$K$16+($K$17-$K$16)/(1+EXP($K$12*(IF(ISNUMBER(AP74),AP74,0)-$K$11)))),IF($K$8="TOP_PERCENT",IF((COUNTIF(INDEX(Данные!$A$7:$CV$106,0,MATCH($K$9,Данные!$A$6:$CV$6,0)),"&gt;"&amp;IF(ISNUMBER(AP74),AP74,0))+COUNTIFS(INDEX(Данные!$A$7:$CV$106,0,MATCH($K$9,Данные!$A$6:$CV$6,0)),IF(ISNUMBER(AP74),AP74,0),Данные!$A$7:$A$106,"&lt;"&amp;$A74)+1)/COUNT(INDEX(Данные!$A$7:$CV$106,0,MATCH($K$9,Данные!$A$6:$CV$6,0)))&lt;=$K$11,$K$14,$K$15),IF($K$8="MANUAL_MU",MAX(Настройки!$B$14,MIN(1,IF(ISNUMBER(AP74),AP74,0))),IF($K$8="COUNT_FLAG_RULE",IF(IF(ISNUMBER(AP74),AP74,0)&lt;=$K$11,$K$14,IF(IF(ISNUMBER(AP74),AP74,0)&gt;=$K$12,$K$15,IF(OR(LOWER(LEFT(BU74&amp;"",2))="да",BU74=1),$K$13,$K$15))),IF(OR(AND($K$8="YES_NO",OR(LOWER(LEFT(AP74&amp;"",2))="да",AP74=1)),AND($K$8="THRESHOLD_GE",IF(ISNUMBER(AP74),AP74,0)&gt;=$K$11),AND($K$8="THRESHOLD_GT",IF(ISNUMBER(AP74),AP74,0)&gt;$K$11),AND($K$8="THRESHOLD_LE",IF(ISNUMBER(AP74),AP74,0)&lt;=$K$11),AND($K$8="THRESHOLD_LT",IF(ISNUMBER(AP74),AP74,0)&lt;$K$11),AND($K$8="CHANGE_PCT_GE",IF(IF(ISNUMBER(BU74),BU74,0)=0,IF(ISNUMBER(AP74),AP74,0)&gt;0,(IF(ISNUMBER(AP74),AP74,0)-IF(ISNUMBER(BU74),BU74,0))/ABS(IF(ISNUMBER(BU74),BU74,0))&gt;=$K$11)),AND($K$8="CHANGE_ABS_GE",ABS(IF(ISNUMBER(AP74),AP74,0)-IF(ISNUMBER(BU74),BU74,0))&gt;=$K$11),AND($K$8="COUNT_LT",IF(ISNUMBER(AP74),AP74,0)&lt;$K$11),AND($K$8="COUNT_LE",IF(ISNUMBER(AP74),AP74,0)&lt;=$K$11),AND($K$8="AND_YES",OR(LOWER(LEFT(AP74&amp;"",2))="да",AP74=1),OR(LOWER(LEFT(BU74&amp;"",2))="да",BU74=1)),AND($K$8="OR_YES",OR(OR(LOWER(LEFT(AP74&amp;"",2))="да",AP74=1),OR(LOWER(LEFT(BU74&amp;"",2))="да",BU74=1)))),$K$14,$K$15))))))))))</f>
        <v/>
      </c>
      <c r="L74" s="19" t="str">
        <f>IF($A74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74="#FIELD",AQ74="",AND(OR($L$8="CHANGE_PCT_GE",$L$8="CHANGE_ABS_GE",$L$8="COUNT_FLAG_RULE",$L$8="AND_YES",$L$8="OR_YES"),OR(BV74="#FIELD",BV74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74)))),IF($L$18="LOW_MU",MAX(Настройки!$B$14,$L$16),IF($L$18="NEUTRAL",Настройки!$B$15,IF($L$18="IGNORE","IGNORE",IF(OR(AQ74="#FIELD",BV74="#FIELD"),"Поле не найдено","Недостаточно данных")))),IF($L$8="SIGMOID_INC",MAX(Настройки!$B$14,$L$16+($L$17-$L$16)/(1+EXP(-$L$12*(IF(ISNUMBER(AQ74),AQ74,0)-$L$11)))),IF($L$8="SIGMOID_DEC",MAX(Настройки!$B$14,$L$16+($L$17-$L$16)/(1+EXP($L$12*(IF(ISNUMBER(AQ74),AQ74,0)-$L$11)))),IF($L$8="TOP_PERCENT",IF((COUNTIF(INDEX(Данные!$A$7:$CV$106,0,MATCH($L$9,Данные!$A$6:$CV$6,0)),"&gt;"&amp;IF(ISNUMBER(AQ74),AQ74,0))+COUNTIFS(INDEX(Данные!$A$7:$CV$106,0,MATCH($L$9,Данные!$A$6:$CV$6,0)),IF(ISNUMBER(AQ74),AQ74,0),Данные!$A$7:$A$106,"&lt;"&amp;$A74)+1)/COUNT(INDEX(Данные!$A$7:$CV$106,0,MATCH($L$9,Данные!$A$6:$CV$6,0)))&lt;=$L$11,$L$14,$L$15),IF($L$8="MANUAL_MU",MAX(Настройки!$B$14,MIN(1,IF(ISNUMBER(AQ74),AQ74,0))),IF($L$8="COUNT_FLAG_RULE",IF(IF(ISNUMBER(AQ74),AQ74,0)&lt;=$L$11,$L$14,IF(IF(ISNUMBER(AQ74),AQ74,0)&gt;=$L$12,$L$15,IF(OR(LOWER(LEFT(BV74&amp;"",2))="да",BV74=1),$L$13,$L$15))),IF(OR(AND($L$8="YES_NO",OR(LOWER(LEFT(AQ74&amp;"",2))="да",AQ74=1)),AND($L$8="THRESHOLD_GE",IF(ISNUMBER(AQ74),AQ74,0)&gt;=$L$11),AND($L$8="THRESHOLD_GT",IF(ISNUMBER(AQ74),AQ74,0)&gt;$L$11),AND($L$8="THRESHOLD_LE",IF(ISNUMBER(AQ74),AQ74,0)&lt;=$L$11),AND($L$8="THRESHOLD_LT",IF(ISNUMBER(AQ74),AQ74,0)&lt;$L$11),AND($L$8="CHANGE_PCT_GE",IF(IF(ISNUMBER(BV74),BV74,0)=0,IF(ISNUMBER(AQ74),AQ74,0)&gt;0,(IF(ISNUMBER(AQ74),AQ74,0)-IF(ISNUMBER(BV74),BV74,0))/ABS(IF(ISNUMBER(BV74),BV74,0))&gt;=$L$11)),AND($L$8="CHANGE_ABS_GE",ABS(IF(ISNUMBER(AQ74),AQ74,0)-IF(ISNUMBER(BV74),BV74,0))&gt;=$L$11),AND($L$8="COUNT_LT",IF(ISNUMBER(AQ74),AQ74,0)&lt;$L$11),AND($L$8="COUNT_LE",IF(ISNUMBER(AQ74),AQ74,0)&lt;=$L$11),AND($L$8="AND_YES",OR(LOWER(LEFT(AQ74&amp;"",2))="да",AQ74=1),OR(LOWER(LEFT(BV74&amp;"",2))="да",BV74=1)),AND($L$8="OR_YES",OR(OR(LOWER(LEFT(AQ74&amp;"",2))="да",AQ74=1),OR(LOWER(LEFT(BV74&amp;"",2))="да",BV74=1)))),$L$14,$L$15))))))))))</f>
        <v/>
      </c>
      <c r="M74" s="19" t="str">
        <f>IF($A74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74="#FIELD",AR74="",AND(OR($M$8="CHANGE_PCT_GE",$M$8="CHANGE_ABS_GE",$M$8="COUNT_FLAG_RULE",$M$8="AND_YES",$M$8="OR_YES"),OR(BW74="#FIELD",BW74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74)))),IF($M$18="LOW_MU",MAX(Настройки!$B$14,$M$16),IF($M$18="NEUTRAL",Настройки!$B$15,IF($M$18="IGNORE","IGNORE",IF(OR(AR74="#FIELD",BW74="#FIELD"),"Поле не найдено","Недостаточно данных")))),IF($M$8="SIGMOID_INC",MAX(Настройки!$B$14,$M$16+($M$17-$M$16)/(1+EXP(-$M$12*(IF(ISNUMBER(AR74),AR74,0)-$M$11)))),IF($M$8="SIGMOID_DEC",MAX(Настройки!$B$14,$M$16+($M$17-$M$16)/(1+EXP($M$12*(IF(ISNUMBER(AR74),AR74,0)-$M$11)))),IF($M$8="TOP_PERCENT",IF((COUNTIF(INDEX(Данные!$A$7:$CV$106,0,MATCH($M$9,Данные!$A$6:$CV$6,0)),"&gt;"&amp;IF(ISNUMBER(AR74),AR74,0))+COUNTIFS(INDEX(Данные!$A$7:$CV$106,0,MATCH($M$9,Данные!$A$6:$CV$6,0)),IF(ISNUMBER(AR74),AR74,0),Данные!$A$7:$A$106,"&lt;"&amp;$A74)+1)/COUNT(INDEX(Данные!$A$7:$CV$106,0,MATCH($M$9,Данные!$A$6:$CV$6,0)))&lt;=$M$11,$M$14,$M$15),IF($M$8="MANUAL_MU",MAX(Настройки!$B$14,MIN(1,IF(ISNUMBER(AR74),AR74,0))),IF($M$8="COUNT_FLAG_RULE",IF(IF(ISNUMBER(AR74),AR74,0)&lt;=$M$11,$M$14,IF(IF(ISNUMBER(AR74),AR74,0)&gt;=$M$12,$M$15,IF(OR(LOWER(LEFT(BW74&amp;"",2))="да",BW74=1),$M$13,$M$15))),IF(OR(AND($M$8="YES_NO",OR(LOWER(LEFT(AR74&amp;"",2))="да",AR74=1)),AND($M$8="THRESHOLD_GE",IF(ISNUMBER(AR74),AR74,0)&gt;=$M$11),AND($M$8="THRESHOLD_GT",IF(ISNUMBER(AR74),AR74,0)&gt;$M$11),AND($M$8="THRESHOLD_LE",IF(ISNUMBER(AR74),AR74,0)&lt;=$M$11),AND($M$8="THRESHOLD_LT",IF(ISNUMBER(AR74),AR74,0)&lt;$M$11),AND($M$8="CHANGE_PCT_GE",IF(IF(ISNUMBER(BW74),BW74,0)=0,IF(ISNUMBER(AR74),AR74,0)&gt;0,(IF(ISNUMBER(AR74),AR74,0)-IF(ISNUMBER(BW74),BW74,0))/ABS(IF(ISNUMBER(BW74),BW74,0))&gt;=$M$11)),AND($M$8="CHANGE_ABS_GE",ABS(IF(ISNUMBER(AR74),AR74,0)-IF(ISNUMBER(BW74),BW74,0))&gt;=$M$11),AND($M$8="COUNT_LT",IF(ISNUMBER(AR74),AR74,0)&lt;$M$11),AND($M$8="COUNT_LE",IF(ISNUMBER(AR74),AR74,0)&lt;=$M$11),AND($M$8="AND_YES",OR(LOWER(LEFT(AR74&amp;"",2))="да",AR74=1),OR(LOWER(LEFT(BW74&amp;"",2))="да",BW74=1)),AND($M$8="OR_YES",OR(OR(LOWER(LEFT(AR74&amp;"",2))="да",AR74=1),OR(LOWER(LEFT(BW74&amp;"",2))="да",BW74=1)))),$M$14,$M$15))))))))))</f>
        <v/>
      </c>
      <c r="N74" s="19" t="str">
        <f>IF($A74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74="#FIELD",AS74="",AND(OR($N$8="CHANGE_PCT_GE",$N$8="CHANGE_ABS_GE",$N$8="COUNT_FLAG_RULE",$N$8="AND_YES",$N$8="OR_YES"),OR(BX74="#FIELD",BX74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74)))),IF($N$18="LOW_MU",MAX(Настройки!$B$14,$N$16),IF($N$18="NEUTRAL",Настройки!$B$15,IF($N$18="IGNORE","IGNORE",IF(OR(AS74="#FIELD",BX74="#FIELD"),"Поле не найдено","Недостаточно данных")))),IF($N$8="SIGMOID_INC",MAX(Настройки!$B$14,$N$16+($N$17-$N$16)/(1+EXP(-$N$12*(IF(ISNUMBER(AS74),AS74,0)-$N$11)))),IF($N$8="SIGMOID_DEC",MAX(Настройки!$B$14,$N$16+($N$17-$N$16)/(1+EXP($N$12*(IF(ISNUMBER(AS74),AS74,0)-$N$11)))),IF($N$8="TOP_PERCENT",IF((COUNTIF(INDEX(Данные!$A$7:$CV$106,0,MATCH($N$9,Данные!$A$6:$CV$6,0)),"&gt;"&amp;IF(ISNUMBER(AS74),AS74,0))+COUNTIFS(INDEX(Данные!$A$7:$CV$106,0,MATCH($N$9,Данные!$A$6:$CV$6,0)),IF(ISNUMBER(AS74),AS74,0),Данные!$A$7:$A$106,"&lt;"&amp;$A74)+1)/COUNT(INDEX(Данные!$A$7:$CV$106,0,MATCH($N$9,Данные!$A$6:$CV$6,0)))&lt;=$N$11,$N$14,$N$15),IF($N$8="MANUAL_MU",MAX(Настройки!$B$14,MIN(1,IF(ISNUMBER(AS74),AS74,0))),IF($N$8="COUNT_FLAG_RULE",IF(IF(ISNUMBER(AS74),AS74,0)&lt;=$N$11,$N$14,IF(IF(ISNUMBER(AS74),AS74,0)&gt;=$N$12,$N$15,IF(OR(LOWER(LEFT(BX74&amp;"",2))="да",BX74=1),$N$13,$N$15))),IF(OR(AND($N$8="YES_NO",OR(LOWER(LEFT(AS74&amp;"",2))="да",AS74=1)),AND($N$8="THRESHOLD_GE",IF(ISNUMBER(AS74),AS74,0)&gt;=$N$11),AND($N$8="THRESHOLD_GT",IF(ISNUMBER(AS74),AS74,0)&gt;$N$11),AND($N$8="THRESHOLD_LE",IF(ISNUMBER(AS74),AS74,0)&lt;=$N$11),AND($N$8="THRESHOLD_LT",IF(ISNUMBER(AS74),AS74,0)&lt;$N$11),AND($N$8="CHANGE_PCT_GE",IF(IF(ISNUMBER(BX74),BX74,0)=0,IF(ISNUMBER(AS74),AS74,0)&gt;0,(IF(ISNUMBER(AS74),AS74,0)-IF(ISNUMBER(BX74),BX74,0))/ABS(IF(ISNUMBER(BX74),BX74,0))&gt;=$N$11)),AND($N$8="CHANGE_ABS_GE",ABS(IF(ISNUMBER(AS74),AS74,0)-IF(ISNUMBER(BX74),BX74,0))&gt;=$N$11),AND($N$8="COUNT_LT",IF(ISNUMBER(AS74),AS74,0)&lt;$N$11),AND($N$8="COUNT_LE",IF(ISNUMBER(AS74),AS74,0)&lt;=$N$11),AND($N$8="AND_YES",OR(LOWER(LEFT(AS74&amp;"",2))="да",AS74=1),OR(LOWER(LEFT(BX74&amp;"",2))="да",BX74=1)),AND($N$8="OR_YES",OR(OR(LOWER(LEFT(AS74&amp;"",2))="да",AS74=1),OR(LOWER(LEFT(BX74&amp;"",2))="да",BX74=1)))),$N$14,$N$15))))))))))</f>
        <v/>
      </c>
      <c r="O74" s="19" t="str">
        <f>IF($A74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74="#FIELD",AT74="",AND(OR($O$8="CHANGE_PCT_GE",$O$8="CHANGE_ABS_GE",$O$8="COUNT_FLAG_RULE",$O$8="AND_YES",$O$8="OR_YES"),OR(BY74="#FIELD",BY74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74)))),IF($O$18="LOW_MU",MAX(Настройки!$B$14,$O$16),IF($O$18="NEUTRAL",Настройки!$B$15,IF($O$18="IGNORE","IGNORE",IF(OR(AT74="#FIELD",BY74="#FIELD"),"Поле не найдено","Недостаточно данных")))),IF($O$8="SIGMOID_INC",MAX(Настройки!$B$14,$O$16+($O$17-$O$16)/(1+EXP(-$O$12*(IF(ISNUMBER(AT74),AT74,0)-$O$11)))),IF($O$8="SIGMOID_DEC",MAX(Настройки!$B$14,$O$16+($O$17-$O$16)/(1+EXP($O$12*(IF(ISNUMBER(AT74),AT74,0)-$O$11)))),IF($O$8="TOP_PERCENT",IF((COUNTIF(INDEX(Данные!$A$7:$CV$106,0,MATCH($O$9,Данные!$A$6:$CV$6,0)),"&gt;"&amp;IF(ISNUMBER(AT74),AT74,0))+COUNTIFS(INDEX(Данные!$A$7:$CV$106,0,MATCH($O$9,Данные!$A$6:$CV$6,0)),IF(ISNUMBER(AT74),AT74,0),Данные!$A$7:$A$106,"&lt;"&amp;$A74)+1)/COUNT(INDEX(Данные!$A$7:$CV$106,0,MATCH($O$9,Данные!$A$6:$CV$6,0)))&lt;=$O$11,$O$14,$O$15),IF($O$8="MANUAL_MU",MAX(Настройки!$B$14,MIN(1,IF(ISNUMBER(AT74),AT74,0))),IF($O$8="COUNT_FLAG_RULE",IF(IF(ISNUMBER(AT74),AT74,0)&lt;=$O$11,$O$14,IF(IF(ISNUMBER(AT74),AT74,0)&gt;=$O$12,$O$15,IF(OR(LOWER(LEFT(BY74&amp;"",2))="да",BY74=1),$O$13,$O$15))),IF(OR(AND($O$8="YES_NO",OR(LOWER(LEFT(AT74&amp;"",2))="да",AT74=1)),AND($O$8="THRESHOLD_GE",IF(ISNUMBER(AT74),AT74,0)&gt;=$O$11),AND($O$8="THRESHOLD_GT",IF(ISNUMBER(AT74),AT74,0)&gt;$O$11),AND($O$8="THRESHOLD_LE",IF(ISNUMBER(AT74),AT74,0)&lt;=$O$11),AND($O$8="THRESHOLD_LT",IF(ISNUMBER(AT74),AT74,0)&lt;$O$11),AND($O$8="CHANGE_PCT_GE",IF(IF(ISNUMBER(BY74),BY74,0)=0,IF(ISNUMBER(AT74),AT74,0)&gt;0,(IF(ISNUMBER(AT74),AT74,0)-IF(ISNUMBER(BY74),BY74,0))/ABS(IF(ISNUMBER(BY74),BY74,0))&gt;=$O$11)),AND($O$8="CHANGE_ABS_GE",ABS(IF(ISNUMBER(AT74),AT74,0)-IF(ISNUMBER(BY74),BY74,0))&gt;=$O$11),AND($O$8="COUNT_LT",IF(ISNUMBER(AT74),AT74,0)&lt;$O$11),AND($O$8="COUNT_LE",IF(ISNUMBER(AT74),AT74,0)&lt;=$O$11),AND($O$8="AND_YES",OR(LOWER(LEFT(AT74&amp;"",2))="да",AT74=1),OR(LOWER(LEFT(BY74&amp;"",2))="да",BY74=1)),AND($O$8="OR_YES",OR(OR(LOWER(LEFT(AT74&amp;"",2))="да",AT74=1),OR(LOWER(LEFT(BY74&amp;"",2))="да",BY74=1)))),$O$14,$O$15))))))))))</f>
        <v/>
      </c>
      <c r="P74" s="19" t="str">
        <f>IF($A74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74="#FIELD",AU74="",AND(OR($P$8="CHANGE_PCT_GE",$P$8="CHANGE_ABS_GE",$P$8="COUNT_FLAG_RULE",$P$8="AND_YES",$P$8="OR_YES"),OR(BZ74="#FIELD",BZ74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74)))),IF($P$18="LOW_MU",MAX(Настройки!$B$14,$P$16),IF($P$18="NEUTRAL",Настройки!$B$15,IF($P$18="IGNORE","IGNORE",IF(OR(AU74="#FIELD",BZ74="#FIELD"),"Поле не найдено","Недостаточно данных")))),IF($P$8="SIGMOID_INC",MAX(Настройки!$B$14,$P$16+($P$17-$P$16)/(1+EXP(-$P$12*(IF(ISNUMBER(AU74),AU74,0)-$P$11)))),IF($P$8="SIGMOID_DEC",MAX(Настройки!$B$14,$P$16+($P$17-$P$16)/(1+EXP($P$12*(IF(ISNUMBER(AU74),AU74,0)-$P$11)))),IF($P$8="TOP_PERCENT",IF((COUNTIF(INDEX(Данные!$A$7:$CV$106,0,MATCH($P$9,Данные!$A$6:$CV$6,0)),"&gt;"&amp;IF(ISNUMBER(AU74),AU74,0))+COUNTIFS(INDEX(Данные!$A$7:$CV$106,0,MATCH($P$9,Данные!$A$6:$CV$6,0)),IF(ISNUMBER(AU74),AU74,0),Данные!$A$7:$A$106,"&lt;"&amp;$A74)+1)/COUNT(INDEX(Данные!$A$7:$CV$106,0,MATCH($P$9,Данные!$A$6:$CV$6,0)))&lt;=$P$11,$P$14,$P$15),IF($P$8="MANUAL_MU",MAX(Настройки!$B$14,MIN(1,IF(ISNUMBER(AU74),AU74,0))),IF($P$8="COUNT_FLAG_RULE",IF(IF(ISNUMBER(AU74),AU74,0)&lt;=$P$11,$P$14,IF(IF(ISNUMBER(AU74),AU74,0)&gt;=$P$12,$P$15,IF(OR(LOWER(LEFT(BZ74&amp;"",2))="да",BZ74=1),$P$13,$P$15))),IF(OR(AND($P$8="YES_NO",OR(LOWER(LEFT(AU74&amp;"",2))="да",AU74=1)),AND($P$8="THRESHOLD_GE",IF(ISNUMBER(AU74),AU74,0)&gt;=$P$11),AND($P$8="THRESHOLD_GT",IF(ISNUMBER(AU74),AU74,0)&gt;$P$11),AND($P$8="THRESHOLD_LE",IF(ISNUMBER(AU74),AU74,0)&lt;=$P$11),AND($P$8="THRESHOLD_LT",IF(ISNUMBER(AU74),AU74,0)&lt;$P$11),AND($P$8="CHANGE_PCT_GE",IF(IF(ISNUMBER(BZ74),BZ74,0)=0,IF(ISNUMBER(AU74),AU74,0)&gt;0,(IF(ISNUMBER(AU74),AU74,0)-IF(ISNUMBER(BZ74),BZ74,0))/ABS(IF(ISNUMBER(BZ74),BZ74,0))&gt;=$P$11)),AND($P$8="CHANGE_ABS_GE",ABS(IF(ISNUMBER(AU74),AU74,0)-IF(ISNUMBER(BZ74),BZ74,0))&gt;=$P$11),AND($P$8="COUNT_LT",IF(ISNUMBER(AU74),AU74,0)&lt;$P$11),AND($P$8="COUNT_LE",IF(ISNUMBER(AU74),AU74,0)&lt;=$P$11),AND($P$8="AND_YES",OR(LOWER(LEFT(AU74&amp;"",2))="да",AU74=1),OR(LOWER(LEFT(BZ74&amp;"",2))="да",BZ74=1)),AND($P$8="OR_YES",OR(OR(LOWER(LEFT(AU74&amp;"",2))="да",AU74=1),OR(LOWER(LEFT(BZ74&amp;"",2))="да",BZ74=1)))),$P$14,$P$15))))))))))</f>
        <v/>
      </c>
      <c r="Q74" s="19" t="str">
        <f>IF($A74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74="#FIELD",AV74="",AND(OR($Q$8="CHANGE_PCT_GE",$Q$8="CHANGE_ABS_GE",$Q$8="COUNT_FLAG_RULE",$Q$8="AND_YES",$Q$8="OR_YES"),OR(CA74="#FIELD",CA74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74)))),IF($Q$18="LOW_MU",MAX(Настройки!$B$14,$Q$16),IF($Q$18="NEUTRAL",Настройки!$B$15,IF($Q$18="IGNORE","IGNORE",IF(OR(AV74="#FIELD",CA74="#FIELD"),"Поле не найдено","Недостаточно данных")))),IF($Q$8="SIGMOID_INC",MAX(Настройки!$B$14,$Q$16+($Q$17-$Q$16)/(1+EXP(-$Q$12*(IF(ISNUMBER(AV74),AV74,0)-$Q$11)))),IF($Q$8="SIGMOID_DEC",MAX(Настройки!$B$14,$Q$16+($Q$17-$Q$16)/(1+EXP($Q$12*(IF(ISNUMBER(AV74),AV74,0)-$Q$11)))),IF($Q$8="TOP_PERCENT",IF((COUNTIF(INDEX(Данные!$A$7:$CV$106,0,MATCH($Q$9,Данные!$A$6:$CV$6,0)),"&gt;"&amp;IF(ISNUMBER(AV74),AV74,0))+COUNTIFS(INDEX(Данные!$A$7:$CV$106,0,MATCH($Q$9,Данные!$A$6:$CV$6,0)),IF(ISNUMBER(AV74),AV74,0),Данные!$A$7:$A$106,"&lt;"&amp;$A74)+1)/COUNT(INDEX(Данные!$A$7:$CV$106,0,MATCH($Q$9,Данные!$A$6:$CV$6,0)))&lt;=$Q$11,$Q$14,$Q$15),IF($Q$8="MANUAL_MU",MAX(Настройки!$B$14,MIN(1,IF(ISNUMBER(AV74),AV74,0))),IF($Q$8="COUNT_FLAG_RULE",IF(IF(ISNUMBER(AV74),AV74,0)&lt;=$Q$11,$Q$14,IF(IF(ISNUMBER(AV74),AV74,0)&gt;=$Q$12,$Q$15,IF(OR(LOWER(LEFT(CA74&amp;"",2))="да",CA74=1),$Q$13,$Q$15))),IF(OR(AND($Q$8="YES_NO",OR(LOWER(LEFT(AV74&amp;"",2))="да",AV74=1)),AND($Q$8="THRESHOLD_GE",IF(ISNUMBER(AV74),AV74,0)&gt;=$Q$11),AND($Q$8="THRESHOLD_GT",IF(ISNUMBER(AV74),AV74,0)&gt;$Q$11),AND($Q$8="THRESHOLD_LE",IF(ISNUMBER(AV74),AV74,0)&lt;=$Q$11),AND($Q$8="THRESHOLD_LT",IF(ISNUMBER(AV74),AV74,0)&lt;$Q$11),AND($Q$8="CHANGE_PCT_GE",IF(IF(ISNUMBER(CA74),CA74,0)=0,IF(ISNUMBER(AV74),AV74,0)&gt;0,(IF(ISNUMBER(AV74),AV74,0)-IF(ISNUMBER(CA74),CA74,0))/ABS(IF(ISNUMBER(CA74),CA74,0))&gt;=$Q$11)),AND($Q$8="CHANGE_ABS_GE",ABS(IF(ISNUMBER(AV74),AV74,0)-IF(ISNUMBER(CA74),CA74,0))&gt;=$Q$11),AND($Q$8="COUNT_LT",IF(ISNUMBER(AV74),AV74,0)&lt;$Q$11),AND($Q$8="COUNT_LE",IF(ISNUMBER(AV74),AV74,0)&lt;=$Q$11),AND($Q$8="AND_YES",OR(LOWER(LEFT(AV74&amp;"",2))="да",AV74=1),OR(LOWER(LEFT(CA74&amp;"",2))="да",CA74=1)),AND($Q$8="OR_YES",OR(OR(LOWER(LEFT(AV74&amp;"",2))="да",AV74=1),OR(LOWER(LEFT(CA74&amp;"",2))="да",CA74=1)))),$Q$14,$Q$15))))))))))</f>
        <v/>
      </c>
      <c r="R74" s="69" t="str">
        <f>IF($A74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74="#FIELD",AW74="",AND(OR($R$8="CHANGE_PCT_GE",$R$8="CHANGE_ABS_GE",$R$8="COUNT_FLAG_RULE",$R$8="AND_YES",$R$8="OR_YES"),OR(CB74="#FIELD",CB74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74)))),IF($R$18="LOW_MU",MAX(Настройки!$B$14,$R$16),IF($R$18="NEUTRAL",Настройки!$B$15,IF($R$18="IGNORE","IGNORE",IF(OR(AW74="#FIELD",CB74="#FIELD"),"Поле не найдено","Недостаточно данных")))),IF($R$8="SIGMOID_INC",MAX(Настройки!$B$14,$R$16+($R$17-$R$16)/(1+EXP(-$R$12*(IF(ISNUMBER(AW74),AW74,0)-$R$11)))),IF($R$8="SIGMOID_DEC",MAX(Настройки!$B$14,$R$16+($R$17-$R$16)/(1+EXP($R$12*(IF(ISNUMBER(AW74),AW74,0)-$R$11)))),IF($R$8="TOP_PERCENT",IF((COUNTIF(INDEX(Данные!$A$7:$CV$106,0,MATCH($R$9,Данные!$A$6:$CV$6,0)),"&gt;"&amp;IF(ISNUMBER(AW74),AW74,0))+COUNTIFS(INDEX(Данные!$A$7:$CV$106,0,MATCH($R$9,Данные!$A$6:$CV$6,0)),IF(ISNUMBER(AW74),AW74,0),Данные!$A$7:$A$106,"&lt;"&amp;$A74)+1)/COUNT(INDEX(Данные!$A$7:$CV$106,0,MATCH($R$9,Данные!$A$6:$CV$6,0)))&lt;=$R$11,$R$14,$R$15),IF($R$8="MANUAL_MU",MAX(Настройки!$B$14,MIN(1,IF(ISNUMBER(AW74),AW74,0))),IF($R$8="COUNT_FLAG_RULE",IF(IF(ISNUMBER(AW74),AW74,0)&lt;=$R$11,$R$14,IF(IF(ISNUMBER(AW74),AW74,0)&gt;=$R$12,$R$15,IF(OR(LOWER(LEFT(CB74&amp;"",2))="да",CB74=1),$R$13,$R$15))),IF(OR(AND($R$8="YES_NO",OR(LOWER(LEFT(AW74&amp;"",2))="да",AW74=1)),AND($R$8="THRESHOLD_GE",IF(ISNUMBER(AW74),AW74,0)&gt;=$R$11),AND($R$8="THRESHOLD_GT",IF(ISNUMBER(AW74),AW74,0)&gt;$R$11),AND($R$8="THRESHOLD_LE",IF(ISNUMBER(AW74),AW74,0)&lt;=$R$11),AND($R$8="THRESHOLD_LT",IF(ISNUMBER(AW74),AW74,0)&lt;$R$11),AND($R$8="CHANGE_PCT_GE",IF(IF(ISNUMBER(CB74),CB74,0)=0,IF(ISNUMBER(AW74),AW74,0)&gt;0,(IF(ISNUMBER(AW74),AW74,0)-IF(ISNUMBER(CB74),CB74,0))/ABS(IF(ISNUMBER(CB74),CB74,0))&gt;=$R$11)),AND($R$8="CHANGE_ABS_GE",ABS(IF(ISNUMBER(AW74),AW74,0)-IF(ISNUMBER(CB74),CB74,0))&gt;=$R$11),AND($R$8="COUNT_LT",IF(ISNUMBER(AW74),AW74,0)&lt;$R$11),AND($R$8="COUNT_LE",IF(ISNUMBER(AW74),AW74,0)&lt;=$R$11),AND($R$8="AND_YES",OR(LOWER(LEFT(AW74&amp;"",2))="да",AW74=1),OR(LOWER(LEFT(CB74&amp;"",2))="да",CB74=1)),AND($R$8="OR_YES",OR(OR(LOWER(LEFT(AW74&amp;"",2))="да",AW74=1),OR(LOWER(LEFT(CB74&amp;"",2))="да",CB74=1)))),$R$14,$R$15))))))))))</f>
        <v/>
      </c>
      <c r="S74" s="70" t="str">
        <f>IF($A74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74="#FIELD",AX74="",AND(OR($S$8="CHANGE_PCT_GE",$S$8="CHANGE_ABS_GE",$S$8="COUNT_FLAG_RULE",$S$8="AND_YES",$S$8="OR_YES"),OR(CC74="#FIELD",CC74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74)))),IF($S$18="LOW_MU",MAX(Настройки!$B$14,$S$16),IF($S$18="NEUTRAL",Настройки!$B$15,IF($S$18="IGNORE","IGNORE",IF(OR(AX74="#FIELD",CC74="#FIELD"),"Поле не найдено","Недостаточно данных")))),IF($S$8="SIGMOID_INC",MAX(Настройки!$B$14,$S$16+($S$17-$S$16)/(1+EXP(-$S$12*(IF(ISNUMBER(AX74),AX74,0)-$S$11)))),IF($S$8="SIGMOID_DEC",MAX(Настройки!$B$14,$S$16+($S$17-$S$16)/(1+EXP($S$12*(IF(ISNUMBER(AX74),AX74,0)-$S$11)))),IF($S$8="TOP_PERCENT",IF((COUNTIF(INDEX(Данные!$A$7:$CV$106,0,MATCH($S$9,Данные!$A$6:$CV$6,0)),"&gt;"&amp;IF(ISNUMBER(AX74),AX74,0))+COUNTIFS(INDEX(Данные!$A$7:$CV$106,0,MATCH($S$9,Данные!$A$6:$CV$6,0)),IF(ISNUMBER(AX74),AX74,0),Данные!$A$7:$A$106,"&lt;"&amp;$A74)+1)/COUNT(INDEX(Данные!$A$7:$CV$106,0,MATCH($S$9,Данные!$A$6:$CV$6,0)))&lt;=$S$11,$S$14,$S$15),IF($S$8="MANUAL_MU",MAX(Настройки!$B$14,MIN(1,IF(ISNUMBER(AX74),AX74,0))),IF($S$8="COUNT_FLAG_RULE",IF(IF(ISNUMBER(AX74),AX74,0)&lt;=$S$11,$S$14,IF(IF(ISNUMBER(AX74),AX74,0)&gt;=$S$12,$S$15,IF(OR(LOWER(LEFT(CC74&amp;"",2))="да",CC74=1),$S$13,$S$15))),IF(OR(AND($S$8="YES_NO",OR(LOWER(LEFT(AX74&amp;"",2))="да",AX74=1)),AND($S$8="THRESHOLD_GE",IF(ISNUMBER(AX74),AX74,0)&gt;=$S$11),AND($S$8="THRESHOLD_GT",IF(ISNUMBER(AX74),AX74,0)&gt;$S$11),AND($S$8="THRESHOLD_LE",IF(ISNUMBER(AX74),AX74,0)&lt;=$S$11),AND($S$8="THRESHOLD_LT",IF(ISNUMBER(AX74),AX74,0)&lt;$S$11),AND($S$8="CHANGE_PCT_GE",IF(IF(ISNUMBER(CC74),CC74,0)=0,IF(ISNUMBER(AX74),AX74,0)&gt;0,(IF(ISNUMBER(AX74),AX74,0)-IF(ISNUMBER(CC74),CC74,0))/ABS(IF(ISNUMBER(CC74),CC74,0))&gt;=$S$11)),AND($S$8="CHANGE_ABS_GE",ABS(IF(ISNUMBER(AX74),AX74,0)-IF(ISNUMBER(CC74),CC74,0))&gt;=$S$11),AND($S$8="COUNT_LT",IF(ISNUMBER(AX74),AX74,0)&lt;$S$11),AND($S$8="COUNT_LE",IF(ISNUMBER(AX74),AX74,0)&lt;=$S$11),AND($S$8="AND_YES",OR(LOWER(LEFT(AX74&amp;"",2))="да",AX74=1),OR(LOWER(LEFT(CC74&amp;"",2))="да",CC74=1)),AND($S$8="OR_YES",OR(OR(LOWER(LEFT(AX74&amp;"",2))="да",AX74=1),OR(LOWER(LEFT(CC74&amp;"",2))="да",CC74=1)))),$S$14,$S$15))))))))))</f>
        <v/>
      </c>
      <c r="T74" s="70" t="str">
        <f>IF($A74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74="#FIELD",AY74="",AND(OR($T$8="CHANGE_PCT_GE",$T$8="CHANGE_ABS_GE",$T$8="COUNT_FLAG_RULE",$T$8="AND_YES",$T$8="OR_YES"),OR(CD74="#FIELD",CD74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74)))),IF($T$18="LOW_MU",MAX(Настройки!$B$14,$T$16),IF($T$18="NEUTRAL",Настройки!$B$15,IF($T$18="IGNORE","IGNORE",IF(OR(AY74="#FIELD",CD74="#FIELD"),"Поле не найдено","Недостаточно данных")))),IF($T$8="SIGMOID_INC",MAX(Настройки!$B$14,$T$16+($T$17-$T$16)/(1+EXP(-$T$12*(IF(ISNUMBER(AY74),AY74,0)-$T$11)))),IF($T$8="SIGMOID_DEC",MAX(Настройки!$B$14,$T$16+($T$17-$T$16)/(1+EXP($T$12*(IF(ISNUMBER(AY74),AY74,0)-$T$11)))),IF($T$8="TOP_PERCENT",IF((COUNTIF(INDEX(Данные!$A$7:$CV$106,0,MATCH($T$9,Данные!$A$6:$CV$6,0)),"&gt;"&amp;IF(ISNUMBER(AY74),AY74,0))+COUNTIFS(INDEX(Данные!$A$7:$CV$106,0,MATCH($T$9,Данные!$A$6:$CV$6,0)),IF(ISNUMBER(AY74),AY74,0),Данные!$A$7:$A$106,"&lt;"&amp;$A74)+1)/COUNT(INDEX(Данные!$A$7:$CV$106,0,MATCH($T$9,Данные!$A$6:$CV$6,0)))&lt;=$T$11,$T$14,$T$15),IF($T$8="MANUAL_MU",MAX(Настройки!$B$14,MIN(1,IF(ISNUMBER(AY74),AY74,0))),IF($T$8="COUNT_FLAG_RULE",IF(IF(ISNUMBER(AY74),AY74,0)&lt;=$T$11,$T$14,IF(IF(ISNUMBER(AY74),AY74,0)&gt;=$T$12,$T$15,IF(OR(LOWER(LEFT(CD74&amp;"",2))="да",CD74=1),$T$13,$T$15))),IF(OR(AND($T$8="YES_NO",OR(LOWER(LEFT(AY74&amp;"",2))="да",AY74=1)),AND($T$8="THRESHOLD_GE",IF(ISNUMBER(AY74),AY74,0)&gt;=$T$11),AND($T$8="THRESHOLD_GT",IF(ISNUMBER(AY74),AY74,0)&gt;$T$11),AND($T$8="THRESHOLD_LE",IF(ISNUMBER(AY74),AY74,0)&lt;=$T$11),AND($T$8="THRESHOLD_LT",IF(ISNUMBER(AY74),AY74,0)&lt;$T$11),AND($T$8="CHANGE_PCT_GE",IF(IF(ISNUMBER(CD74),CD74,0)=0,IF(ISNUMBER(AY74),AY74,0)&gt;0,(IF(ISNUMBER(AY74),AY74,0)-IF(ISNUMBER(CD74),CD74,0))/ABS(IF(ISNUMBER(CD74),CD74,0))&gt;=$T$11)),AND($T$8="CHANGE_ABS_GE",ABS(IF(ISNUMBER(AY74),AY74,0)-IF(ISNUMBER(CD74),CD74,0))&gt;=$T$11),AND($T$8="COUNT_LT",IF(ISNUMBER(AY74),AY74,0)&lt;$T$11),AND($T$8="COUNT_LE",IF(ISNUMBER(AY74),AY74,0)&lt;=$T$11),AND($T$8="AND_YES",OR(LOWER(LEFT(AY74&amp;"",2))="да",AY74=1),OR(LOWER(LEFT(CD74&amp;"",2))="да",CD74=1)),AND($T$8="OR_YES",OR(OR(LOWER(LEFT(AY74&amp;"",2))="да",AY74=1),OR(LOWER(LEFT(CD74&amp;"",2))="да",CD74=1)))),$T$14,$T$15))))))))))</f>
        <v/>
      </c>
      <c r="U74" s="70" t="str">
        <f>IF($A74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74="#FIELD",AZ74="",AND(OR($U$8="CHANGE_PCT_GE",$U$8="CHANGE_ABS_GE",$U$8="COUNT_FLAG_RULE",$U$8="AND_YES",$U$8="OR_YES"),OR(CE74="#FIELD",CE74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74)))),IF($U$18="LOW_MU",MAX(Настройки!$B$14,$U$16),IF($U$18="NEUTRAL",Настройки!$B$15,IF($U$18="IGNORE","IGNORE",IF(OR(AZ74="#FIELD",CE74="#FIELD"),"Поле не найдено","Недостаточно данных")))),IF($U$8="SIGMOID_INC",MAX(Настройки!$B$14,$U$16+($U$17-$U$16)/(1+EXP(-$U$12*(IF(ISNUMBER(AZ74),AZ74,0)-$U$11)))),IF($U$8="SIGMOID_DEC",MAX(Настройки!$B$14,$U$16+($U$17-$U$16)/(1+EXP($U$12*(IF(ISNUMBER(AZ74),AZ74,0)-$U$11)))),IF($U$8="TOP_PERCENT",IF((COUNTIF(INDEX(Данные!$A$7:$CV$106,0,MATCH($U$9,Данные!$A$6:$CV$6,0)),"&gt;"&amp;IF(ISNUMBER(AZ74),AZ74,0))+COUNTIFS(INDEX(Данные!$A$7:$CV$106,0,MATCH($U$9,Данные!$A$6:$CV$6,0)),IF(ISNUMBER(AZ74),AZ74,0),Данные!$A$7:$A$106,"&lt;"&amp;$A74)+1)/COUNT(INDEX(Данные!$A$7:$CV$106,0,MATCH($U$9,Данные!$A$6:$CV$6,0)))&lt;=$U$11,$U$14,$U$15),IF($U$8="MANUAL_MU",MAX(Настройки!$B$14,MIN(1,IF(ISNUMBER(AZ74),AZ74,0))),IF($U$8="COUNT_FLAG_RULE",IF(IF(ISNUMBER(AZ74),AZ74,0)&lt;=$U$11,$U$14,IF(IF(ISNUMBER(AZ74),AZ74,0)&gt;=$U$12,$U$15,IF(OR(LOWER(LEFT(CE74&amp;"",2))="да",CE74=1),$U$13,$U$15))),IF(OR(AND($U$8="YES_NO",OR(LOWER(LEFT(AZ74&amp;"",2))="да",AZ74=1)),AND($U$8="THRESHOLD_GE",IF(ISNUMBER(AZ74),AZ74,0)&gt;=$U$11),AND($U$8="THRESHOLD_GT",IF(ISNUMBER(AZ74),AZ74,0)&gt;$U$11),AND($U$8="THRESHOLD_LE",IF(ISNUMBER(AZ74),AZ74,0)&lt;=$U$11),AND($U$8="THRESHOLD_LT",IF(ISNUMBER(AZ74),AZ74,0)&lt;$U$11),AND($U$8="CHANGE_PCT_GE",IF(IF(ISNUMBER(CE74),CE74,0)=0,IF(ISNUMBER(AZ74),AZ74,0)&gt;0,(IF(ISNUMBER(AZ74),AZ74,0)-IF(ISNUMBER(CE74),CE74,0))/ABS(IF(ISNUMBER(CE74),CE74,0))&gt;=$U$11)),AND($U$8="CHANGE_ABS_GE",ABS(IF(ISNUMBER(AZ74),AZ74,0)-IF(ISNUMBER(CE74),CE74,0))&gt;=$U$11),AND($U$8="COUNT_LT",IF(ISNUMBER(AZ74),AZ74,0)&lt;$U$11),AND($U$8="COUNT_LE",IF(ISNUMBER(AZ74),AZ74,0)&lt;=$U$11),AND($U$8="AND_YES",OR(LOWER(LEFT(AZ74&amp;"",2))="да",AZ74=1),OR(LOWER(LEFT(CE74&amp;"",2))="да",CE74=1)),AND($U$8="OR_YES",OR(OR(LOWER(LEFT(AZ74&amp;"",2))="да",AZ74=1),OR(LOWER(LEFT(CE74&amp;"",2))="да",CE74=1)))),$U$14,$U$15))))))))))</f>
        <v/>
      </c>
      <c r="V74" s="70" t="str">
        <f>IF($A74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74="#FIELD",BA74="",AND(OR($V$8="CHANGE_PCT_GE",$V$8="CHANGE_ABS_GE",$V$8="COUNT_FLAG_RULE",$V$8="AND_YES",$V$8="OR_YES"),OR(CF74="#FIELD",CF74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74)))),IF($V$18="LOW_MU",MAX(Настройки!$B$14,$V$16),IF($V$18="NEUTRAL",Настройки!$B$15,IF($V$18="IGNORE","IGNORE",IF(OR(BA74="#FIELD",CF74="#FIELD"),"Поле не найдено","Недостаточно данных")))),IF($V$8="SIGMOID_INC",MAX(Настройки!$B$14,$V$16+($V$17-$V$16)/(1+EXP(-$V$12*(IF(ISNUMBER(BA74),BA74,0)-$V$11)))),IF($V$8="SIGMOID_DEC",MAX(Настройки!$B$14,$V$16+($V$17-$V$16)/(1+EXP($V$12*(IF(ISNUMBER(BA74),BA74,0)-$V$11)))),IF($V$8="TOP_PERCENT",IF((COUNTIF(INDEX(Данные!$A$7:$CV$106,0,MATCH($V$9,Данные!$A$6:$CV$6,0)),"&gt;"&amp;IF(ISNUMBER(BA74),BA74,0))+COUNTIFS(INDEX(Данные!$A$7:$CV$106,0,MATCH($V$9,Данные!$A$6:$CV$6,0)),IF(ISNUMBER(BA74),BA74,0),Данные!$A$7:$A$106,"&lt;"&amp;$A74)+1)/COUNT(INDEX(Данные!$A$7:$CV$106,0,MATCH($V$9,Данные!$A$6:$CV$6,0)))&lt;=$V$11,$V$14,$V$15),IF($V$8="MANUAL_MU",MAX(Настройки!$B$14,MIN(1,IF(ISNUMBER(BA74),BA74,0))),IF($V$8="COUNT_FLAG_RULE",IF(IF(ISNUMBER(BA74),BA74,0)&lt;=$V$11,$V$14,IF(IF(ISNUMBER(BA74),BA74,0)&gt;=$V$12,$V$15,IF(OR(LOWER(LEFT(CF74&amp;"",2))="да",CF74=1),$V$13,$V$15))),IF(OR(AND($V$8="YES_NO",OR(LOWER(LEFT(BA74&amp;"",2))="да",BA74=1)),AND($V$8="THRESHOLD_GE",IF(ISNUMBER(BA74),BA74,0)&gt;=$V$11),AND($V$8="THRESHOLD_GT",IF(ISNUMBER(BA74),BA74,0)&gt;$V$11),AND($V$8="THRESHOLD_LE",IF(ISNUMBER(BA74),BA74,0)&lt;=$V$11),AND($V$8="THRESHOLD_LT",IF(ISNUMBER(BA74),BA74,0)&lt;$V$11),AND($V$8="CHANGE_PCT_GE",IF(IF(ISNUMBER(CF74),CF74,0)=0,IF(ISNUMBER(BA74),BA74,0)&gt;0,(IF(ISNUMBER(BA74),BA74,0)-IF(ISNUMBER(CF74),CF74,0))/ABS(IF(ISNUMBER(CF74),CF74,0))&gt;=$V$11)),AND($V$8="CHANGE_ABS_GE",ABS(IF(ISNUMBER(BA74),BA74,0)-IF(ISNUMBER(CF74),CF74,0))&gt;=$V$11),AND($V$8="COUNT_LT",IF(ISNUMBER(BA74),BA74,0)&lt;$V$11),AND($V$8="COUNT_LE",IF(ISNUMBER(BA74),BA74,0)&lt;=$V$11),AND($V$8="AND_YES",OR(LOWER(LEFT(BA74&amp;"",2))="да",BA74=1),OR(LOWER(LEFT(CF74&amp;"",2))="да",CF74=1)),AND($V$8="OR_YES",OR(OR(LOWER(LEFT(BA74&amp;"",2))="да",BA74=1),OR(LOWER(LEFT(CF74&amp;"",2))="да",CF74=1)))),$V$14,$V$15))))))))))</f>
        <v/>
      </c>
      <c r="W74" s="70" t="str">
        <f>IF($A74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74="#FIELD",BB74="",AND(OR($W$8="CHANGE_PCT_GE",$W$8="CHANGE_ABS_GE",$W$8="COUNT_FLAG_RULE",$W$8="AND_YES",$W$8="OR_YES"),OR(CG74="#FIELD",CG74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74)))),IF($W$18="LOW_MU",MAX(Настройки!$B$14,$W$16),IF($W$18="NEUTRAL",Настройки!$B$15,IF($W$18="IGNORE","IGNORE",IF(OR(BB74="#FIELD",CG74="#FIELD"),"Поле не найдено","Недостаточно данных")))),IF($W$8="SIGMOID_INC",MAX(Настройки!$B$14,$W$16+($W$17-$W$16)/(1+EXP(-$W$12*(IF(ISNUMBER(BB74),BB74,0)-$W$11)))),IF($W$8="SIGMOID_DEC",MAX(Настройки!$B$14,$W$16+($W$17-$W$16)/(1+EXP($W$12*(IF(ISNUMBER(BB74),BB74,0)-$W$11)))),IF($W$8="TOP_PERCENT",IF((COUNTIF(INDEX(Данные!$A$7:$CV$106,0,MATCH($W$9,Данные!$A$6:$CV$6,0)),"&gt;"&amp;IF(ISNUMBER(BB74),BB74,0))+COUNTIFS(INDEX(Данные!$A$7:$CV$106,0,MATCH($W$9,Данные!$A$6:$CV$6,0)),IF(ISNUMBER(BB74),BB74,0),Данные!$A$7:$A$106,"&lt;"&amp;$A74)+1)/COUNT(INDEX(Данные!$A$7:$CV$106,0,MATCH($W$9,Данные!$A$6:$CV$6,0)))&lt;=$W$11,$W$14,$W$15),IF($W$8="MANUAL_MU",MAX(Настройки!$B$14,MIN(1,IF(ISNUMBER(BB74),BB74,0))),IF($W$8="COUNT_FLAG_RULE",IF(IF(ISNUMBER(BB74),BB74,0)&lt;=$W$11,$W$14,IF(IF(ISNUMBER(BB74),BB74,0)&gt;=$W$12,$W$15,IF(OR(LOWER(LEFT(CG74&amp;"",2))="да",CG74=1),$W$13,$W$15))),IF(OR(AND($W$8="YES_NO",OR(LOWER(LEFT(BB74&amp;"",2))="да",BB74=1)),AND($W$8="THRESHOLD_GE",IF(ISNUMBER(BB74),BB74,0)&gt;=$W$11),AND($W$8="THRESHOLD_GT",IF(ISNUMBER(BB74),BB74,0)&gt;$W$11),AND($W$8="THRESHOLD_LE",IF(ISNUMBER(BB74),BB74,0)&lt;=$W$11),AND($W$8="THRESHOLD_LT",IF(ISNUMBER(BB74),BB74,0)&lt;$W$11),AND($W$8="CHANGE_PCT_GE",IF(IF(ISNUMBER(CG74),CG74,0)=0,IF(ISNUMBER(BB74),BB74,0)&gt;0,(IF(ISNUMBER(BB74),BB74,0)-IF(ISNUMBER(CG74),CG74,0))/ABS(IF(ISNUMBER(CG74),CG74,0))&gt;=$W$11)),AND($W$8="CHANGE_ABS_GE",ABS(IF(ISNUMBER(BB74),BB74,0)-IF(ISNUMBER(CG74),CG74,0))&gt;=$W$11),AND($W$8="COUNT_LT",IF(ISNUMBER(BB74),BB74,0)&lt;$W$11),AND($W$8="COUNT_LE",IF(ISNUMBER(BB74),BB74,0)&lt;=$W$11),AND($W$8="AND_YES",OR(LOWER(LEFT(BB74&amp;"",2))="да",BB74=1),OR(LOWER(LEFT(CG74&amp;"",2))="да",CG74=1)),AND($W$8="OR_YES",OR(OR(LOWER(LEFT(BB74&amp;"",2))="да",BB74=1),OR(LOWER(LEFT(CG74&amp;"",2))="да",CG74=1)))),$W$14,$W$15))))))))))</f>
        <v/>
      </c>
      <c r="X74" s="70" t="str">
        <f>IF($A74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74="#FIELD",BC74="",AND(OR($X$8="CHANGE_PCT_GE",$X$8="CHANGE_ABS_GE",$X$8="COUNT_FLAG_RULE",$X$8="AND_YES",$X$8="OR_YES"),OR(CH74="#FIELD",CH74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74)))),IF($X$18="LOW_MU",MAX(Настройки!$B$14,$X$16),IF($X$18="NEUTRAL",Настройки!$B$15,IF($X$18="IGNORE","IGNORE",IF(OR(BC74="#FIELD",CH74="#FIELD"),"Поле не найдено","Недостаточно данных")))),IF($X$8="SIGMOID_INC",MAX(Настройки!$B$14,$X$16+($X$17-$X$16)/(1+EXP(-$X$12*(IF(ISNUMBER(BC74),BC74,0)-$X$11)))),IF($X$8="SIGMOID_DEC",MAX(Настройки!$B$14,$X$16+($X$17-$X$16)/(1+EXP($X$12*(IF(ISNUMBER(BC74),BC74,0)-$X$11)))),IF($X$8="TOP_PERCENT",IF((COUNTIF(INDEX(Данные!$A$7:$CV$106,0,MATCH($X$9,Данные!$A$6:$CV$6,0)),"&gt;"&amp;IF(ISNUMBER(BC74),BC74,0))+COUNTIFS(INDEX(Данные!$A$7:$CV$106,0,MATCH($X$9,Данные!$A$6:$CV$6,0)),IF(ISNUMBER(BC74),BC74,0),Данные!$A$7:$A$106,"&lt;"&amp;$A74)+1)/COUNT(INDEX(Данные!$A$7:$CV$106,0,MATCH($X$9,Данные!$A$6:$CV$6,0)))&lt;=$X$11,$X$14,$X$15),IF($X$8="MANUAL_MU",MAX(Настройки!$B$14,MIN(1,IF(ISNUMBER(BC74),BC74,0))),IF($X$8="COUNT_FLAG_RULE",IF(IF(ISNUMBER(BC74),BC74,0)&lt;=$X$11,$X$14,IF(IF(ISNUMBER(BC74),BC74,0)&gt;=$X$12,$X$15,IF(OR(LOWER(LEFT(CH74&amp;"",2))="да",CH74=1),$X$13,$X$15))),IF(OR(AND($X$8="YES_NO",OR(LOWER(LEFT(BC74&amp;"",2))="да",BC74=1)),AND($X$8="THRESHOLD_GE",IF(ISNUMBER(BC74),BC74,0)&gt;=$X$11),AND($X$8="THRESHOLD_GT",IF(ISNUMBER(BC74),BC74,0)&gt;$X$11),AND($X$8="THRESHOLD_LE",IF(ISNUMBER(BC74),BC74,0)&lt;=$X$11),AND($X$8="THRESHOLD_LT",IF(ISNUMBER(BC74),BC74,0)&lt;$X$11),AND($X$8="CHANGE_PCT_GE",IF(IF(ISNUMBER(CH74),CH74,0)=0,IF(ISNUMBER(BC74),BC74,0)&gt;0,(IF(ISNUMBER(BC74),BC74,0)-IF(ISNUMBER(CH74),CH74,0))/ABS(IF(ISNUMBER(CH74),CH74,0))&gt;=$X$11)),AND($X$8="CHANGE_ABS_GE",ABS(IF(ISNUMBER(BC74),BC74,0)-IF(ISNUMBER(CH74),CH74,0))&gt;=$X$11),AND($X$8="COUNT_LT",IF(ISNUMBER(BC74),BC74,0)&lt;$X$11),AND($X$8="COUNT_LE",IF(ISNUMBER(BC74),BC74,0)&lt;=$X$11),AND($X$8="AND_YES",OR(LOWER(LEFT(BC74&amp;"",2))="да",BC74=1),OR(LOWER(LEFT(CH74&amp;"",2))="да",CH74=1)),AND($X$8="OR_YES",OR(OR(LOWER(LEFT(BC74&amp;"",2))="да",BC74=1),OR(LOWER(LEFT(CH74&amp;"",2))="да",CH74=1)))),$X$14,$X$15))))))))))</f>
        <v/>
      </c>
      <c r="Y74" s="70" t="str">
        <f>IF($A74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74="#FIELD",BD74="",AND(OR($Y$8="CHANGE_PCT_GE",$Y$8="CHANGE_ABS_GE",$Y$8="COUNT_FLAG_RULE",$Y$8="AND_YES",$Y$8="OR_YES"),OR(CI74="#FIELD",CI74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74)))),IF($Y$18="LOW_MU",MAX(Настройки!$B$14,$Y$16),IF($Y$18="NEUTRAL",Настройки!$B$15,IF($Y$18="IGNORE","IGNORE",IF(OR(BD74="#FIELD",CI74="#FIELD"),"Поле не найдено","Недостаточно данных")))),IF($Y$8="SIGMOID_INC",MAX(Настройки!$B$14,$Y$16+($Y$17-$Y$16)/(1+EXP(-$Y$12*(IF(ISNUMBER(BD74),BD74,0)-$Y$11)))),IF($Y$8="SIGMOID_DEC",MAX(Настройки!$B$14,$Y$16+($Y$17-$Y$16)/(1+EXP($Y$12*(IF(ISNUMBER(BD74),BD74,0)-$Y$11)))),IF($Y$8="TOP_PERCENT",IF((COUNTIF(INDEX(Данные!$A$7:$CV$106,0,MATCH($Y$9,Данные!$A$6:$CV$6,0)),"&gt;"&amp;IF(ISNUMBER(BD74),BD74,0))+COUNTIFS(INDEX(Данные!$A$7:$CV$106,0,MATCH($Y$9,Данные!$A$6:$CV$6,0)),IF(ISNUMBER(BD74),BD74,0),Данные!$A$7:$A$106,"&lt;"&amp;$A74)+1)/COUNT(INDEX(Данные!$A$7:$CV$106,0,MATCH($Y$9,Данные!$A$6:$CV$6,0)))&lt;=$Y$11,$Y$14,$Y$15),IF($Y$8="MANUAL_MU",MAX(Настройки!$B$14,MIN(1,IF(ISNUMBER(BD74),BD74,0))),IF($Y$8="COUNT_FLAG_RULE",IF(IF(ISNUMBER(BD74),BD74,0)&lt;=$Y$11,$Y$14,IF(IF(ISNUMBER(BD74),BD74,0)&gt;=$Y$12,$Y$15,IF(OR(LOWER(LEFT(CI74&amp;"",2))="да",CI74=1),$Y$13,$Y$15))),IF(OR(AND($Y$8="YES_NO",OR(LOWER(LEFT(BD74&amp;"",2))="да",BD74=1)),AND($Y$8="THRESHOLD_GE",IF(ISNUMBER(BD74),BD74,0)&gt;=$Y$11),AND($Y$8="THRESHOLD_GT",IF(ISNUMBER(BD74),BD74,0)&gt;$Y$11),AND($Y$8="THRESHOLD_LE",IF(ISNUMBER(BD74),BD74,0)&lt;=$Y$11),AND($Y$8="THRESHOLD_LT",IF(ISNUMBER(BD74),BD74,0)&lt;$Y$11),AND($Y$8="CHANGE_PCT_GE",IF(IF(ISNUMBER(CI74),CI74,0)=0,IF(ISNUMBER(BD74),BD74,0)&gt;0,(IF(ISNUMBER(BD74),BD74,0)-IF(ISNUMBER(CI74),CI74,0))/ABS(IF(ISNUMBER(CI74),CI74,0))&gt;=$Y$11)),AND($Y$8="CHANGE_ABS_GE",ABS(IF(ISNUMBER(BD74),BD74,0)-IF(ISNUMBER(CI74),CI74,0))&gt;=$Y$11),AND($Y$8="COUNT_LT",IF(ISNUMBER(BD74),BD74,0)&lt;$Y$11),AND($Y$8="COUNT_LE",IF(ISNUMBER(BD74),BD74,0)&lt;=$Y$11),AND($Y$8="AND_YES",OR(LOWER(LEFT(BD74&amp;"",2))="да",BD74=1),OR(LOWER(LEFT(CI74&amp;"",2))="да",CI74=1)),AND($Y$8="OR_YES",OR(OR(LOWER(LEFT(BD74&amp;"",2))="да",BD74=1),OR(LOWER(LEFT(CI74&amp;"",2))="да",CI74=1)))),$Y$14,$Y$15))))))))))</f>
        <v/>
      </c>
      <c r="Z74" s="70" t="str">
        <f>IF($A74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74="#FIELD",BE74="",AND(OR($Z$8="CHANGE_PCT_GE",$Z$8="CHANGE_ABS_GE",$Z$8="COUNT_FLAG_RULE",$Z$8="AND_YES",$Z$8="OR_YES"),OR(CJ74="#FIELD",CJ74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74)))),IF($Z$18="LOW_MU",MAX(Настройки!$B$14,$Z$16),IF($Z$18="NEUTRAL",Настройки!$B$15,IF($Z$18="IGNORE","IGNORE",IF(OR(BE74="#FIELD",CJ74="#FIELD"),"Поле не найдено","Недостаточно данных")))),IF($Z$8="SIGMOID_INC",MAX(Настройки!$B$14,$Z$16+($Z$17-$Z$16)/(1+EXP(-$Z$12*(IF(ISNUMBER(BE74),BE74,0)-$Z$11)))),IF($Z$8="SIGMOID_DEC",MAX(Настройки!$B$14,$Z$16+($Z$17-$Z$16)/(1+EXP($Z$12*(IF(ISNUMBER(BE74),BE74,0)-$Z$11)))),IF($Z$8="TOP_PERCENT",IF((COUNTIF(INDEX(Данные!$A$7:$CV$106,0,MATCH($Z$9,Данные!$A$6:$CV$6,0)),"&gt;"&amp;IF(ISNUMBER(BE74),BE74,0))+COUNTIFS(INDEX(Данные!$A$7:$CV$106,0,MATCH($Z$9,Данные!$A$6:$CV$6,0)),IF(ISNUMBER(BE74),BE74,0),Данные!$A$7:$A$106,"&lt;"&amp;$A74)+1)/COUNT(INDEX(Данные!$A$7:$CV$106,0,MATCH($Z$9,Данные!$A$6:$CV$6,0)))&lt;=$Z$11,$Z$14,$Z$15),IF($Z$8="MANUAL_MU",MAX(Настройки!$B$14,MIN(1,IF(ISNUMBER(BE74),BE74,0))),IF($Z$8="COUNT_FLAG_RULE",IF(IF(ISNUMBER(BE74),BE74,0)&lt;=$Z$11,$Z$14,IF(IF(ISNUMBER(BE74),BE74,0)&gt;=$Z$12,$Z$15,IF(OR(LOWER(LEFT(CJ74&amp;"",2))="да",CJ74=1),$Z$13,$Z$15))),IF(OR(AND($Z$8="YES_NO",OR(LOWER(LEFT(BE74&amp;"",2))="да",BE74=1)),AND($Z$8="THRESHOLD_GE",IF(ISNUMBER(BE74),BE74,0)&gt;=$Z$11),AND($Z$8="THRESHOLD_GT",IF(ISNUMBER(BE74),BE74,0)&gt;$Z$11),AND($Z$8="THRESHOLD_LE",IF(ISNUMBER(BE74),BE74,0)&lt;=$Z$11),AND($Z$8="THRESHOLD_LT",IF(ISNUMBER(BE74),BE74,0)&lt;$Z$11),AND($Z$8="CHANGE_PCT_GE",IF(IF(ISNUMBER(CJ74),CJ74,0)=0,IF(ISNUMBER(BE74),BE74,0)&gt;0,(IF(ISNUMBER(BE74),BE74,0)-IF(ISNUMBER(CJ74),CJ74,0))/ABS(IF(ISNUMBER(CJ74),CJ74,0))&gt;=$Z$11)),AND($Z$8="CHANGE_ABS_GE",ABS(IF(ISNUMBER(BE74),BE74,0)-IF(ISNUMBER(CJ74),CJ74,0))&gt;=$Z$11),AND($Z$8="COUNT_LT",IF(ISNUMBER(BE74),BE74,0)&lt;$Z$11),AND($Z$8="COUNT_LE",IF(ISNUMBER(BE74),BE74,0)&lt;=$Z$11),AND($Z$8="AND_YES",OR(LOWER(LEFT(BE74&amp;"",2))="да",BE74=1),OR(LOWER(LEFT(CJ74&amp;"",2))="да",CJ74=1)),AND($Z$8="OR_YES",OR(OR(LOWER(LEFT(BE74&amp;"",2))="да",BE74=1),OR(LOWER(LEFT(CJ74&amp;"",2))="да",CJ74=1)))),$Z$14,$Z$15))))))))))</f>
        <v/>
      </c>
      <c r="AA74" s="70" t="str">
        <f>IF($A74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74="#FIELD",BF74="",AND(OR($AA$8="CHANGE_PCT_GE",$AA$8="CHANGE_ABS_GE",$AA$8="COUNT_FLAG_RULE",$AA$8="AND_YES",$AA$8="OR_YES"),OR(CK74="#FIELD",CK74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74)))),IF($AA$18="LOW_MU",MAX(Настройки!$B$14,$AA$16),IF($AA$18="NEUTRAL",Настройки!$B$15,IF($AA$18="IGNORE","IGNORE",IF(OR(BF74="#FIELD",CK74="#FIELD"),"Поле не найдено","Недостаточно данных")))),IF($AA$8="SIGMOID_INC",MAX(Настройки!$B$14,$AA$16+($AA$17-$AA$16)/(1+EXP(-$AA$12*(IF(ISNUMBER(BF74),BF74,0)-$AA$11)))),IF($AA$8="SIGMOID_DEC",MAX(Настройки!$B$14,$AA$16+($AA$17-$AA$16)/(1+EXP($AA$12*(IF(ISNUMBER(BF74),BF74,0)-$AA$11)))),IF($AA$8="TOP_PERCENT",IF((COUNTIF(INDEX(Данные!$A$7:$CV$106,0,MATCH($AA$9,Данные!$A$6:$CV$6,0)),"&gt;"&amp;IF(ISNUMBER(BF74),BF74,0))+COUNTIFS(INDEX(Данные!$A$7:$CV$106,0,MATCH($AA$9,Данные!$A$6:$CV$6,0)),IF(ISNUMBER(BF74),BF74,0),Данные!$A$7:$A$106,"&lt;"&amp;$A74)+1)/COUNT(INDEX(Данные!$A$7:$CV$106,0,MATCH($AA$9,Данные!$A$6:$CV$6,0)))&lt;=$AA$11,$AA$14,$AA$15),IF($AA$8="MANUAL_MU",MAX(Настройки!$B$14,MIN(1,IF(ISNUMBER(BF74),BF74,0))),IF($AA$8="COUNT_FLAG_RULE",IF(IF(ISNUMBER(BF74),BF74,0)&lt;=$AA$11,$AA$14,IF(IF(ISNUMBER(BF74),BF74,0)&gt;=$AA$12,$AA$15,IF(OR(LOWER(LEFT(CK74&amp;"",2))="да",CK74=1),$AA$13,$AA$15))),IF(OR(AND($AA$8="YES_NO",OR(LOWER(LEFT(BF74&amp;"",2))="да",BF74=1)),AND($AA$8="THRESHOLD_GE",IF(ISNUMBER(BF74),BF74,0)&gt;=$AA$11),AND($AA$8="THRESHOLD_GT",IF(ISNUMBER(BF74),BF74,0)&gt;$AA$11),AND($AA$8="THRESHOLD_LE",IF(ISNUMBER(BF74),BF74,0)&lt;=$AA$11),AND($AA$8="THRESHOLD_LT",IF(ISNUMBER(BF74),BF74,0)&lt;$AA$11),AND($AA$8="CHANGE_PCT_GE",IF(IF(ISNUMBER(CK74),CK74,0)=0,IF(ISNUMBER(BF74),BF74,0)&gt;0,(IF(ISNUMBER(BF74),BF74,0)-IF(ISNUMBER(CK74),CK74,0))/ABS(IF(ISNUMBER(CK74),CK74,0))&gt;=$AA$11)),AND($AA$8="CHANGE_ABS_GE",ABS(IF(ISNUMBER(BF74),BF74,0)-IF(ISNUMBER(CK74),CK74,0))&gt;=$AA$11),AND($AA$8="COUNT_LT",IF(ISNUMBER(BF74),BF74,0)&lt;$AA$11),AND($AA$8="COUNT_LE",IF(ISNUMBER(BF74),BF74,0)&lt;=$AA$11),AND($AA$8="AND_YES",OR(LOWER(LEFT(BF74&amp;"",2))="да",BF74=1),OR(LOWER(LEFT(CK74&amp;"",2))="да",CK74=1)),AND($AA$8="OR_YES",OR(OR(LOWER(LEFT(BF74&amp;"",2))="да",BF74=1),OR(LOWER(LEFT(CK74&amp;"",2))="да",CK74=1)))),$AA$14,$AA$15))))))))))</f>
        <v/>
      </c>
      <c r="AB74" s="70" t="str">
        <f>IF($A74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74="#FIELD",BG74="",AND(OR($AB$8="CHANGE_PCT_GE",$AB$8="CHANGE_ABS_GE",$AB$8="COUNT_FLAG_RULE",$AB$8="AND_YES",$AB$8="OR_YES"),OR(CL74="#FIELD",CL74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74)))),IF($AB$18="LOW_MU",MAX(Настройки!$B$14,$AB$16),IF($AB$18="NEUTRAL",Настройки!$B$15,IF($AB$18="IGNORE","IGNORE",IF(OR(BG74="#FIELD",CL74="#FIELD"),"Поле не найдено","Недостаточно данных")))),IF($AB$8="SIGMOID_INC",MAX(Настройки!$B$14,$AB$16+($AB$17-$AB$16)/(1+EXP(-$AB$12*(IF(ISNUMBER(BG74),BG74,0)-$AB$11)))),IF($AB$8="SIGMOID_DEC",MAX(Настройки!$B$14,$AB$16+($AB$17-$AB$16)/(1+EXP($AB$12*(IF(ISNUMBER(BG74),BG74,0)-$AB$11)))),IF($AB$8="TOP_PERCENT",IF((COUNTIF(INDEX(Данные!$A$7:$CV$106,0,MATCH($AB$9,Данные!$A$6:$CV$6,0)),"&gt;"&amp;IF(ISNUMBER(BG74),BG74,0))+COUNTIFS(INDEX(Данные!$A$7:$CV$106,0,MATCH($AB$9,Данные!$A$6:$CV$6,0)),IF(ISNUMBER(BG74),BG74,0),Данные!$A$7:$A$106,"&lt;"&amp;$A74)+1)/COUNT(INDEX(Данные!$A$7:$CV$106,0,MATCH($AB$9,Данные!$A$6:$CV$6,0)))&lt;=$AB$11,$AB$14,$AB$15),IF($AB$8="MANUAL_MU",MAX(Настройки!$B$14,MIN(1,IF(ISNUMBER(BG74),BG74,0))),IF($AB$8="COUNT_FLAG_RULE",IF(IF(ISNUMBER(BG74),BG74,0)&lt;=$AB$11,$AB$14,IF(IF(ISNUMBER(BG74),BG74,0)&gt;=$AB$12,$AB$15,IF(OR(LOWER(LEFT(CL74&amp;"",2))="да",CL74=1),$AB$13,$AB$15))),IF(OR(AND($AB$8="YES_NO",OR(LOWER(LEFT(BG74&amp;"",2))="да",BG74=1)),AND($AB$8="THRESHOLD_GE",IF(ISNUMBER(BG74),BG74,0)&gt;=$AB$11),AND($AB$8="THRESHOLD_GT",IF(ISNUMBER(BG74),BG74,0)&gt;$AB$11),AND($AB$8="THRESHOLD_LE",IF(ISNUMBER(BG74),BG74,0)&lt;=$AB$11),AND($AB$8="THRESHOLD_LT",IF(ISNUMBER(BG74),BG74,0)&lt;$AB$11),AND($AB$8="CHANGE_PCT_GE",IF(IF(ISNUMBER(CL74),CL74,0)=0,IF(ISNUMBER(BG74),BG74,0)&gt;0,(IF(ISNUMBER(BG74),BG74,0)-IF(ISNUMBER(CL74),CL74,0))/ABS(IF(ISNUMBER(CL74),CL74,0))&gt;=$AB$11)),AND($AB$8="CHANGE_ABS_GE",ABS(IF(ISNUMBER(BG74),BG74,0)-IF(ISNUMBER(CL74),CL74,0))&gt;=$AB$11),AND($AB$8="COUNT_LT",IF(ISNUMBER(BG74),BG74,0)&lt;$AB$11),AND($AB$8="COUNT_LE",IF(ISNUMBER(BG74),BG74,0)&lt;=$AB$11),AND($AB$8="AND_YES",OR(LOWER(LEFT(BG74&amp;"",2))="да",BG74=1),OR(LOWER(LEFT(CL74&amp;"",2))="да",CL74=1)),AND($AB$8="OR_YES",OR(OR(LOWER(LEFT(BG74&amp;"",2))="да",BG74=1),OR(LOWER(LEFT(CL74&amp;"",2))="да",CL74=1)))),$AB$14,$AB$15))))))))))</f>
        <v/>
      </c>
      <c r="AC74" s="70" t="str">
        <f>IF($A74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74="#FIELD",BH74="",AND(OR($AC$8="CHANGE_PCT_GE",$AC$8="CHANGE_ABS_GE",$AC$8="COUNT_FLAG_RULE",$AC$8="AND_YES",$AC$8="OR_YES"),OR(CM74="#FIELD",CM74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74)))),IF($AC$18="LOW_MU",MAX(Настройки!$B$14,$AC$16),IF($AC$18="NEUTRAL",Настройки!$B$15,IF($AC$18="IGNORE","IGNORE",IF(OR(BH74="#FIELD",CM74="#FIELD"),"Поле не найдено","Недостаточно данных")))),IF($AC$8="SIGMOID_INC",MAX(Настройки!$B$14,$AC$16+($AC$17-$AC$16)/(1+EXP(-$AC$12*(IF(ISNUMBER(BH74),BH74,0)-$AC$11)))),IF($AC$8="SIGMOID_DEC",MAX(Настройки!$B$14,$AC$16+($AC$17-$AC$16)/(1+EXP($AC$12*(IF(ISNUMBER(BH74),BH74,0)-$AC$11)))),IF($AC$8="TOP_PERCENT",IF((COUNTIF(INDEX(Данные!$A$7:$CV$106,0,MATCH($AC$9,Данные!$A$6:$CV$6,0)),"&gt;"&amp;IF(ISNUMBER(BH74),BH74,0))+COUNTIFS(INDEX(Данные!$A$7:$CV$106,0,MATCH($AC$9,Данные!$A$6:$CV$6,0)),IF(ISNUMBER(BH74),BH74,0),Данные!$A$7:$A$106,"&lt;"&amp;$A74)+1)/COUNT(INDEX(Данные!$A$7:$CV$106,0,MATCH($AC$9,Данные!$A$6:$CV$6,0)))&lt;=$AC$11,$AC$14,$AC$15),IF($AC$8="MANUAL_MU",MAX(Настройки!$B$14,MIN(1,IF(ISNUMBER(BH74),BH74,0))),IF($AC$8="COUNT_FLAG_RULE",IF(IF(ISNUMBER(BH74),BH74,0)&lt;=$AC$11,$AC$14,IF(IF(ISNUMBER(BH74),BH74,0)&gt;=$AC$12,$AC$15,IF(OR(LOWER(LEFT(CM74&amp;"",2))="да",CM74=1),$AC$13,$AC$15))),IF(OR(AND($AC$8="YES_NO",OR(LOWER(LEFT(BH74&amp;"",2))="да",BH74=1)),AND($AC$8="THRESHOLD_GE",IF(ISNUMBER(BH74),BH74,0)&gt;=$AC$11),AND($AC$8="THRESHOLD_GT",IF(ISNUMBER(BH74),BH74,0)&gt;$AC$11),AND($AC$8="THRESHOLD_LE",IF(ISNUMBER(BH74),BH74,0)&lt;=$AC$11),AND($AC$8="THRESHOLD_LT",IF(ISNUMBER(BH74),BH74,0)&lt;$AC$11),AND($AC$8="CHANGE_PCT_GE",IF(IF(ISNUMBER(CM74),CM74,0)=0,IF(ISNUMBER(BH74),BH74,0)&gt;0,(IF(ISNUMBER(BH74),BH74,0)-IF(ISNUMBER(CM74),CM74,0))/ABS(IF(ISNUMBER(CM74),CM74,0))&gt;=$AC$11)),AND($AC$8="CHANGE_ABS_GE",ABS(IF(ISNUMBER(BH74),BH74,0)-IF(ISNUMBER(CM74),CM74,0))&gt;=$AC$11),AND($AC$8="COUNT_LT",IF(ISNUMBER(BH74),BH74,0)&lt;$AC$11),AND($AC$8="COUNT_LE",IF(ISNUMBER(BH74),BH74,0)&lt;=$AC$11),AND($AC$8="AND_YES",OR(LOWER(LEFT(BH74&amp;"",2))="да",BH74=1),OR(LOWER(LEFT(CM74&amp;"",2))="да",CM74=1)),AND($AC$8="OR_YES",OR(OR(LOWER(LEFT(BH74&amp;"",2))="да",BH74=1),OR(LOWER(LEFT(CM74&amp;"",2))="да",CM74=1)))),$AC$14,$AC$15))))))))))</f>
        <v/>
      </c>
      <c r="AD74" s="70" t="str">
        <f>IF($A74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74="#FIELD",BI74="",AND(OR($AD$8="CHANGE_PCT_GE",$AD$8="CHANGE_ABS_GE",$AD$8="COUNT_FLAG_RULE",$AD$8="AND_YES",$AD$8="OR_YES"),OR(CN74="#FIELD",CN74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74)))),IF($AD$18="LOW_MU",MAX(Настройки!$B$14,$AD$16),IF($AD$18="NEUTRAL",Настройки!$B$15,IF($AD$18="IGNORE","IGNORE",IF(OR(BI74="#FIELD",CN74="#FIELD"),"Поле не найдено","Недостаточно данных")))),IF($AD$8="SIGMOID_INC",MAX(Настройки!$B$14,$AD$16+($AD$17-$AD$16)/(1+EXP(-$AD$12*(IF(ISNUMBER(BI74),BI74,0)-$AD$11)))),IF($AD$8="SIGMOID_DEC",MAX(Настройки!$B$14,$AD$16+($AD$17-$AD$16)/(1+EXP($AD$12*(IF(ISNUMBER(BI74),BI74,0)-$AD$11)))),IF($AD$8="TOP_PERCENT",IF((COUNTIF(INDEX(Данные!$A$7:$CV$106,0,MATCH($AD$9,Данные!$A$6:$CV$6,0)),"&gt;"&amp;IF(ISNUMBER(BI74),BI74,0))+COUNTIFS(INDEX(Данные!$A$7:$CV$106,0,MATCH($AD$9,Данные!$A$6:$CV$6,0)),IF(ISNUMBER(BI74),BI74,0),Данные!$A$7:$A$106,"&lt;"&amp;$A74)+1)/COUNT(INDEX(Данные!$A$7:$CV$106,0,MATCH($AD$9,Данные!$A$6:$CV$6,0)))&lt;=$AD$11,$AD$14,$AD$15),IF($AD$8="MANUAL_MU",MAX(Настройки!$B$14,MIN(1,IF(ISNUMBER(BI74),BI74,0))),IF($AD$8="COUNT_FLAG_RULE",IF(IF(ISNUMBER(BI74),BI74,0)&lt;=$AD$11,$AD$14,IF(IF(ISNUMBER(BI74),BI74,0)&gt;=$AD$12,$AD$15,IF(OR(LOWER(LEFT(CN74&amp;"",2))="да",CN74=1),$AD$13,$AD$15))),IF(OR(AND($AD$8="YES_NO",OR(LOWER(LEFT(BI74&amp;"",2))="да",BI74=1)),AND($AD$8="THRESHOLD_GE",IF(ISNUMBER(BI74),BI74,0)&gt;=$AD$11),AND($AD$8="THRESHOLD_GT",IF(ISNUMBER(BI74),BI74,0)&gt;$AD$11),AND($AD$8="THRESHOLD_LE",IF(ISNUMBER(BI74),BI74,0)&lt;=$AD$11),AND($AD$8="THRESHOLD_LT",IF(ISNUMBER(BI74),BI74,0)&lt;$AD$11),AND($AD$8="CHANGE_PCT_GE",IF(IF(ISNUMBER(CN74),CN74,0)=0,IF(ISNUMBER(BI74),BI74,0)&gt;0,(IF(ISNUMBER(BI74),BI74,0)-IF(ISNUMBER(CN74),CN74,0))/ABS(IF(ISNUMBER(CN74),CN74,0))&gt;=$AD$11)),AND($AD$8="CHANGE_ABS_GE",ABS(IF(ISNUMBER(BI74),BI74,0)-IF(ISNUMBER(CN74),CN74,0))&gt;=$AD$11),AND($AD$8="COUNT_LT",IF(ISNUMBER(BI74),BI74,0)&lt;$AD$11),AND($AD$8="COUNT_LE",IF(ISNUMBER(BI74),BI74,0)&lt;=$AD$11),AND($AD$8="AND_YES",OR(LOWER(LEFT(BI74&amp;"",2))="да",BI74=1),OR(LOWER(LEFT(CN74&amp;"",2))="да",CN74=1)),AND($AD$8="OR_YES",OR(OR(LOWER(LEFT(BI74&amp;"",2))="да",BI74=1),OR(LOWER(LEFT(CN74&amp;"",2))="да",CN74=1)))),$AD$14,$AD$15))))))))))</f>
        <v/>
      </c>
      <c r="AE74" s="71" t="str">
        <f>IF($A74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74="#FIELD",BJ74="",AND(OR($AE$8="CHANGE_PCT_GE",$AE$8="CHANGE_ABS_GE",$AE$8="COUNT_FLAG_RULE",$AE$8="AND_YES",$AE$8="OR_YES"),OR(CO74="#FIELD",CO74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74)))),IF($AE$18="LOW_MU",MAX(Настройки!$B$14,$AE$16),IF($AE$18="NEUTRAL",Настройки!$B$15,IF($AE$18="IGNORE","IGNORE",IF(OR(BJ74="#FIELD",CO74="#FIELD"),"Поле не найдено","Недостаточно данных")))),IF($AE$8="SIGMOID_INC",MAX(Настройки!$B$14,$AE$16+($AE$17-$AE$16)/(1+EXP(-$AE$12*(IF(ISNUMBER(BJ74),BJ74,0)-$AE$11)))),IF($AE$8="SIGMOID_DEC",MAX(Настройки!$B$14,$AE$16+($AE$17-$AE$16)/(1+EXP($AE$12*(IF(ISNUMBER(BJ74),BJ74,0)-$AE$11)))),IF($AE$8="TOP_PERCENT",IF((COUNTIF(INDEX(Данные!$A$7:$CV$106,0,MATCH($AE$9,Данные!$A$6:$CV$6,0)),"&gt;"&amp;IF(ISNUMBER(BJ74),BJ74,0))+COUNTIFS(INDEX(Данные!$A$7:$CV$106,0,MATCH($AE$9,Данные!$A$6:$CV$6,0)),IF(ISNUMBER(BJ74),BJ74,0),Данные!$A$7:$A$106,"&lt;"&amp;$A74)+1)/COUNT(INDEX(Данные!$A$7:$CV$106,0,MATCH($AE$9,Данные!$A$6:$CV$6,0)))&lt;=$AE$11,$AE$14,$AE$15),IF($AE$8="MANUAL_MU",MAX(Настройки!$B$14,MIN(1,IF(ISNUMBER(BJ74),BJ74,0))),IF($AE$8="COUNT_FLAG_RULE",IF(IF(ISNUMBER(BJ74),BJ74,0)&lt;=$AE$11,$AE$14,IF(IF(ISNUMBER(BJ74),BJ74,0)&gt;=$AE$12,$AE$15,IF(OR(LOWER(LEFT(CO74&amp;"",2))="да",CO74=1),$AE$13,$AE$15))),IF(OR(AND($AE$8="YES_NO",OR(LOWER(LEFT(BJ74&amp;"",2))="да",BJ74=1)),AND($AE$8="THRESHOLD_GE",IF(ISNUMBER(BJ74),BJ74,0)&gt;=$AE$11),AND($AE$8="THRESHOLD_GT",IF(ISNUMBER(BJ74),BJ74,0)&gt;$AE$11),AND($AE$8="THRESHOLD_LE",IF(ISNUMBER(BJ74),BJ74,0)&lt;=$AE$11),AND($AE$8="THRESHOLD_LT",IF(ISNUMBER(BJ74),BJ74,0)&lt;$AE$11),AND($AE$8="CHANGE_PCT_GE",IF(IF(ISNUMBER(CO74),CO74,0)=0,IF(ISNUMBER(BJ74),BJ74,0)&gt;0,(IF(ISNUMBER(BJ74),BJ74,0)-IF(ISNUMBER(CO74),CO74,0))/ABS(IF(ISNUMBER(CO74),CO74,0))&gt;=$AE$11)),AND($AE$8="CHANGE_ABS_GE",ABS(IF(ISNUMBER(BJ74),BJ74,0)-IF(ISNUMBER(CO74),CO74,0))&gt;=$AE$11),AND($AE$8="COUNT_LT",IF(ISNUMBER(BJ74),BJ74,0)&lt;$AE$11),AND($AE$8="COUNT_LE",IF(ISNUMBER(BJ74),BJ74,0)&lt;=$AE$11),AND($AE$8="AND_YES",OR(LOWER(LEFT(BJ74&amp;"",2))="да",BJ74=1),OR(LOWER(LEFT(CO74&amp;"",2))="да",CO74=1)),AND($AE$8="OR_YES",OR(OR(LOWER(LEFT(BJ74&amp;"",2))="да",BJ74=1),OR(LOWER(LEFT(CO74&amp;"",2))="да",CO74=1)))),$AE$14,$AE$15))))))))))</f>
        <v/>
      </c>
      <c r="AF74" s="75"/>
      <c r="AG74" s="76" t="str">
        <f>IF($A74="","",IF($B$4&lt;&gt;"Да","",IF($B$9="","",IF(COUNTIF(Данные!$A$6:$CV$6,$B$9)=0,"#FIELD",INDEX(Данные!$A$7:$CV$106,ROW()-19,MATCH($B$9,Данные!$A$6:$CV$6,0))))))</f>
        <v/>
      </c>
      <c r="AH74" s="76" t="str">
        <f>IF($A74="","",IF($C$4&lt;&gt;"Да","",IF($C$9="","",IF(COUNTIF(Данные!$A$6:$CV$6,$C$9)=0,"#FIELD",INDEX(Данные!$A$7:$CV$106,ROW()-19,MATCH($C$9,Данные!$A$6:$CV$6,0))))))</f>
        <v/>
      </c>
      <c r="AI74" s="76" t="str">
        <f>IF($A74="","",IF($D$4&lt;&gt;"Да","",IF($D$9="","",IF(COUNTIF(Данные!$A$6:$CV$6,$D$9)=0,"#FIELD",INDEX(Данные!$A$7:$CV$106,ROW()-19,MATCH($D$9,Данные!$A$6:$CV$6,0))))))</f>
        <v/>
      </c>
      <c r="AJ74" s="76" t="str">
        <f>IF($A74="","",IF($E$4&lt;&gt;"Да","",IF($E$9="","",IF(COUNTIF(Данные!$A$6:$CV$6,$E$9)=0,"#FIELD",INDEX(Данные!$A$7:$CV$106,ROW()-19,MATCH($E$9,Данные!$A$6:$CV$6,0))))))</f>
        <v/>
      </c>
      <c r="AK74" s="76" t="str">
        <f>IF($A74="","",IF($F$4&lt;&gt;"Да","",IF($F$9="","",IF(COUNTIF(Данные!$A$6:$CV$6,$F$9)=0,"#FIELD",INDEX(Данные!$A$7:$CV$106,ROW()-19,MATCH($F$9,Данные!$A$6:$CV$6,0))))))</f>
        <v/>
      </c>
      <c r="AL74" s="76" t="str">
        <f>IF($A74="","",IF($G$4&lt;&gt;"Да","",IF($G$9="","",IF(COUNTIF(Данные!$A$6:$CV$6,$G$9)=0,"#FIELD",INDEX(Данные!$A$7:$CV$106,ROW()-19,MATCH($G$9,Данные!$A$6:$CV$6,0))))))</f>
        <v/>
      </c>
      <c r="AM74" s="76" t="str">
        <f>IF($A74="","",IF($H$4&lt;&gt;"Да","",IF($H$9="","",IF(COUNTIF(Данные!$A$6:$CV$6,$H$9)=0,"#FIELD",INDEX(Данные!$A$7:$CV$106,ROW()-19,MATCH($H$9,Данные!$A$6:$CV$6,0))))))</f>
        <v/>
      </c>
      <c r="AN74" s="76" t="str">
        <f>IF($A74="","",IF($I$4&lt;&gt;"Да","",IF($I$9="","",IF(COUNTIF(Данные!$A$6:$CV$6,$I$9)=0,"#FIELD",INDEX(Данные!$A$7:$CV$106,ROW()-19,MATCH($I$9,Данные!$A$6:$CV$6,0))))))</f>
        <v/>
      </c>
      <c r="AO74" s="76" t="str">
        <f>IF($A74="","",IF($J$4&lt;&gt;"Да","",IF($J$9="","",IF(COUNTIF(Данные!$A$6:$CV$6,$J$9)=0,"#FIELD",INDEX(Данные!$A$7:$CV$106,ROW()-19,MATCH($J$9,Данные!$A$6:$CV$6,0))))))</f>
        <v/>
      </c>
      <c r="AP74" s="76" t="str">
        <f>IF($A74="","",IF($K$4&lt;&gt;"Да","",IF($K$9="","",IF(COUNTIF(Данные!$A$6:$CV$6,$K$9)=0,"#FIELD",INDEX(Данные!$A$7:$CV$106,ROW()-19,MATCH($K$9,Данные!$A$6:$CV$6,0))))))</f>
        <v/>
      </c>
      <c r="AQ74" s="76" t="str">
        <f>IF($A74="","",IF($L$4&lt;&gt;"Да","",IF($L$9="","",IF(COUNTIF(Данные!$A$6:$CV$6,$L$9)=0,"#FIELD",INDEX(Данные!$A$7:$CV$106,ROW()-19,MATCH($L$9,Данные!$A$6:$CV$6,0))))))</f>
        <v/>
      </c>
      <c r="AR74" s="76" t="str">
        <f>IF($A74="","",IF($M$4&lt;&gt;"Да","",IF($M$9="","",IF(COUNTIF(Данные!$A$6:$CV$6,$M$9)=0,"#FIELD",INDEX(Данные!$A$7:$CV$106,ROW()-19,MATCH($M$9,Данные!$A$6:$CV$6,0))))))</f>
        <v/>
      </c>
      <c r="AS74" s="76" t="str">
        <f>IF($A74="","",IF($N$4&lt;&gt;"Да","",IF($N$9="","",IF(COUNTIF(Данные!$A$6:$CV$6,$N$9)=0,"#FIELD",INDEX(Данные!$A$7:$CV$106,ROW()-19,MATCH($N$9,Данные!$A$6:$CV$6,0))))))</f>
        <v/>
      </c>
      <c r="AT74" s="76" t="str">
        <f>IF($A74="","",IF($O$4&lt;&gt;"Да","",IF($O$9="","",IF(COUNTIF(Данные!$A$6:$CV$6,$O$9)=0,"#FIELD",INDEX(Данные!$A$7:$CV$106,ROW()-19,MATCH($O$9,Данные!$A$6:$CV$6,0))))))</f>
        <v/>
      </c>
      <c r="AU74" s="76" t="str">
        <f>IF($A74="","",IF($P$4&lt;&gt;"Да","",IF($P$9="","",IF(COUNTIF(Данные!$A$6:$CV$6,$P$9)=0,"#FIELD",INDEX(Данные!$A$7:$CV$106,ROW()-19,MATCH($P$9,Данные!$A$6:$CV$6,0))))))</f>
        <v/>
      </c>
      <c r="AV74" s="76" t="str">
        <f>IF($A74="","",IF($Q$4&lt;&gt;"Да","",IF($Q$9="","",IF(COUNTIF(Данные!$A$6:$CV$6,$Q$9)=0,"#FIELD",INDEX(Данные!$A$7:$CV$106,ROW()-19,MATCH($Q$9,Данные!$A$6:$CV$6,0))))))</f>
        <v/>
      </c>
      <c r="AW74" s="76" t="str">
        <f>IF($A74="","",IF($R$4&lt;&gt;"Да","",IF($R$9="","",IF(COUNTIF(Данные!$A$6:$CV$6,$R$9)=0,"#FIELD",INDEX(Данные!$A$7:$CV$106,ROW()-19,MATCH($R$9,Данные!$A$6:$CV$6,0))))))</f>
        <v/>
      </c>
      <c r="AX74" s="76" t="str">
        <f>IF($A74="","",IF($S$4&lt;&gt;"Да","",IF($S$9="","",IF(COUNTIF(Данные!$A$6:$CV$6,$S$9)=0,"#FIELD",INDEX(Данные!$A$7:$CV$106,ROW()-19,MATCH($S$9,Данные!$A$6:$CV$6,0))))))</f>
        <v/>
      </c>
      <c r="AY74" s="76" t="str">
        <f>IF($A74="","",IF($T$4&lt;&gt;"Да","",IF($T$9="","",IF(COUNTIF(Данные!$A$6:$CV$6,$T$9)=0,"#FIELD",INDEX(Данные!$A$7:$CV$106,ROW()-19,MATCH($T$9,Данные!$A$6:$CV$6,0))))))</f>
        <v/>
      </c>
      <c r="AZ74" s="76" t="str">
        <f>IF($A74="","",IF($U$4&lt;&gt;"Да","",IF($U$9="","",IF(COUNTIF(Данные!$A$6:$CV$6,$U$9)=0,"#FIELD",INDEX(Данные!$A$7:$CV$106,ROW()-19,MATCH($U$9,Данные!$A$6:$CV$6,0))))))</f>
        <v/>
      </c>
      <c r="BA74" s="76" t="str">
        <f>IF($A74="","",IF($V$4&lt;&gt;"Да","",IF($V$9="","",IF(COUNTIF(Данные!$A$6:$CV$6,$V$9)=0,"#FIELD",INDEX(Данные!$A$7:$CV$106,ROW()-19,MATCH($V$9,Данные!$A$6:$CV$6,0))))))</f>
        <v/>
      </c>
      <c r="BB74" s="76" t="str">
        <f>IF($A74="","",IF($W$4&lt;&gt;"Да","",IF($W$9="","",IF(COUNTIF(Данные!$A$6:$CV$6,$W$9)=0,"#FIELD",INDEX(Данные!$A$7:$CV$106,ROW()-19,MATCH($W$9,Данные!$A$6:$CV$6,0))))))</f>
        <v/>
      </c>
      <c r="BC74" s="76" t="str">
        <f>IF($A74="","",IF($X$4&lt;&gt;"Да","",IF($X$9="","",IF(COUNTIF(Данные!$A$6:$CV$6,$X$9)=0,"#FIELD",INDEX(Данные!$A$7:$CV$106,ROW()-19,MATCH($X$9,Данные!$A$6:$CV$6,0))))))</f>
        <v/>
      </c>
      <c r="BD74" s="76" t="str">
        <f>IF($A74="","",IF($Y$4&lt;&gt;"Да","",IF($Y$9="","",IF(COUNTIF(Данные!$A$6:$CV$6,$Y$9)=0,"#FIELD",INDEX(Данные!$A$7:$CV$106,ROW()-19,MATCH($Y$9,Данные!$A$6:$CV$6,0))))))</f>
        <v/>
      </c>
      <c r="BE74" s="76" t="str">
        <f>IF($A74="","",IF($Z$4&lt;&gt;"Да","",IF($Z$9="","",IF(COUNTIF(Данные!$A$6:$CV$6,$Z$9)=0,"#FIELD",INDEX(Данные!$A$7:$CV$106,ROW()-19,MATCH($Z$9,Данные!$A$6:$CV$6,0))))))</f>
        <v/>
      </c>
      <c r="BF74" s="76" t="str">
        <f>IF($A74="","",IF($AA$4&lt;&gt;"Да","",IF($AA$9="","",IF(COUNTIF(Данные!$A$6:$CV$6,$AA$9)=0,"#FIELD",INDEX(Данные!$A$7:$CV$106,ROW()-19,MATCH($AA$9,Данные!$A$6:$CV$6,0))))))</f>
        <v/>
      </c>
      <c r="BG74" s="76" t="str">
        <f>IF($A74="","",IF($AB$4&lt;&gt;"Да","",IF($AB$9="","",IF(COUNTIF(Данные!$A$6:$CV$6,$AB$9)=0,"#FIELD",INDEX(Данные!$A$7:$CV$106,ROW()-19,MATCH($AB$9,Данные!$A$6:$CV$6,0))))))</f>
        <v/>
      </c>
      <c r="BH74" s="76" t="str">
        <f>IF($A74="","",IF($AC$4&lt;&gt;"Да","",IF($AC$9="","",IF(COUNTIF(Данные!$A$6:$CV$6,$AC$9)=0,"#FIELD",INDEX(Данные!$A$7:$CV$106,ROW()-19,MATCH($AC$9,Данные!$A$6:$CV$6,0))))))</f>
        <v/>
      </c>
      <c r="BI74" s="76" t="str">
        <f>IF($A74="","",IF($AD$4&lt;&gt;"Да","",IF($AD$9="","",IF(COUNTIF(Данные!$A$6:$CV$6,$AD$9)=0,"#FIELD",INDEX(Данные!$A$7:$CV$106,ROW()-19,MATCH($AD$9,Данные!$A$6:$CV$6,0))))))</f>
        <v/>
      </c>
      <c r="BJ74" s="76" t="str">
        <f>IF($A74="","",IF($AE$4&lt;&gt;"Да","",IF($AE$9="","",IF(COUNTIF(Данные!$A$6:$CV$6,$AE$9)=0,"#FIELD",INDEX(Данные!$A$7:$CV$106,ROW()-19,MATCH($AE$9,Данные!$A$6:$CV$6,0))))))</f>
        <v/>
      </c>
      <c r="BK74" s="76"/>
      <c r="BL74" s="76" t="str">
        <f>IF($A74="","",IF($B$4&lt;&gt;"Да","",IF($B$10="","",IF(COUNTIF(Данные!$A$6:$CV$6,$B$10)=0,"#FIELD",INDEX(Данные!$A$7:$CV$106,ROW()-19,MATCH($B$10,Данные!$A$6:$CV$6,0))))))</f>
        <v/>
      </c>
      <c r="BM74" s="76" t="str">
        <f>IF($A74="","",IF($C$4&lt;&gt;"Да","",IF($C$10="","",IF(COUNTIF(Данные!$A$6:$CV$6,$C$10)=0,"#FIELD",INDEX(Данные!$A$7:$CV$106,ROW()-19,MATCH($C$10,Данные!$A$6:$CV$6,0))))))</f>
        <v/>
      </c>
      <c r="BN74" s="76" t="str">
        <f>IF($A74="","",IF($D$4&lt;&gt;"Да","",IF($D$10="","",IF(COUNTIF(Данные!$A$6:$CV$6,$D$10)=0,"#FIELD",INDEX(Данные!$A$7:$CV$106,ROW()-19,MATCH($D$10,Данные!$A$6:$CV$6,0))))))</f>
        <v/>
      </c>
      <c r="BO74" s="76" t="str">
        <f>IF($A74="","",IF($E$4&lt;&gt;"Да","",IF($E$10="","",IF(COUNTIF(Данные!$A$6:$CV$6,$E$10)=0,"#FIELD",INDEX(Данные!$A$7:$CV$106,ROW()-19,MATCH($E$10,Данные!$A$6:$CV$6,0))))))</f>
        <v/>
      </c>
      <c r="BP74" s="76" t="str">
        <f>IF($A74="","",IF($F$4&lt;&gt;"Да","",IF($F$10="","",IF(COUNTIF(Данные!$A$6:$CV$6,$F$10)=0,"#FIELD",INDEX(Данные!$A$7:$CV$106,ROW()-19,MATCH($F$10,Данные!$A$6:$CV$6,0))))))</f>
        <v/>
      </c>
      <c r="BQ74" s="76" t="str">
        <f>IF($A74="","",IF($G$4&lt;&gt;"Да","",IF($G$10="","",IF(COUNTIF(Данные!$A$6:$CV$6,$G$10)=0,"#FIELD",INDEX(Данные!$A$7:$CV$106,ROW()-19,MATCH($G$10,Данные!$A$6:$CV$6,0))))))</f>
        <v/>
      </c>
      <c r="BR74" s="76" t="str">
        <f>IF($A74="","",IF($H$4&lt;&gt;"Да","",IF($H$10="","",IF(COUNTIF(Данные!$A$6:$CV$6,$H$10)=0,"#FIELD",INDEX(Данные!$A$7:$CV$106,ROW()-19,MATCH($H$10,Данные!$A$6:$CV$6,0))))))</f>
        <v/>
      </c>
      <c r="BS74" s="76" t="str">
        <f>IF($A74="","",IF($I$4&lt;&gt;"Да","",IF($I$10="","",IF(COUNTIF(Данные!$A$6:$CV$6,$I$10)=0,"#FIELD",INDEX(Данные!$A$7:$CV$106,ROW()-19,MATCH($I$10,Данные!$A$6:$CV$6,0))))))</f>
        <v/>
      </c>
      <c r="BT74" s="76" t="str">
        <f>IF($A74="","",IF($J$4&lt;&gt;"Да","",IF($J$10="","",IF(COUNTIF(Данные!$A$6:$CV$6,$J$10)=0,"#FIELD",INDEX(Данные!$A$7:$CV$106,ROW()-19,MATCH($J$10,Данные!$A$6:$CV$6,0))))))</f>
        <v/>
      </c>
      <c r="BU74" s="76" t="str">
        <f>IF($A74="","",IF($K$4&lt;&gt;"Да","",IF($K$10="","",IF(COUNTIF(Данные!$A$6:$CV$6,$K$10)=0,"#FIELD",INDEX(Данные!$A$7:$CV$106,ROW()-19,MATCH($K$10,Данные!$A$6:$CV$6,0))))))</f>
        <v/>
      </c>
      <c r="BV74" s="76" t="str">
        <f>IF($A74="","",IF($L$4&lt;&gt;"Да","",IF($L$10="","",IF(COUNTIF(Данные!$A$6:$CV$6,$L$10)=0,"#FIELD",INDEX(Данные!$A$7:$CV$106,ROW()-19,MATCH($L$10,Данные!$A$6:$CV$6,0))))))</f>
        <v/>
      </c>
      <c r="BW74" s="76" t="str">
        <f>IF($A74="","",IF($M$4&lt;&gt;"Да","",IF($M$10="","",IF(COUNTIF(Данные!$A$6:$CV$6,$M$10)=0,"#FIELD",INDEX(Данные!$A$7:$CV$106,ROW()-19,MATCH($M$10,Данные!$A$6:$CV$6,0))))))</f>
        <v/>
      </c>
      <c r="BX74" s="76" t="str">
        <f>IF($A74="","",IF($N$4&lt;&gt;"Да","",IF($N$10="","",IF(COUNTIF(Данные!$A$6:$CV$6,$N$10)=0,"#FIELD",INDEX(Данные!$A$7:$CV$106,ROW()-19,MATCH($N$10,Данные!$A$6:$CV$6,0))))))</f>
        <v/>
      </c>
      <c r="BY74" s="76" t="str">
        <f>IF($A74="","",IF($O$4&lt;&gt;"Да","",IF($O$10="","",IF(COUNTIF(Данные!$A$6:$CV$6,$O$10)=0,"#FIELD",INDEX(Данные!$A$7:$CV$106,ROW()-19,MATCH($O$10,Данные!$A$6:$CV$6,0))))))</f>
        <v/>
      </c>
      <c r="BZ74" s="76" t="str">
        <f>IF($A74="","",IF($P$4&lt;&gt;"Да","",IF($P$10="","",IF(COUNTIF(Данные!$A$6:$CV$6,$P$10)=0,"#FIELD",INDEX(Данные!$A$7:$CV$106,ROW()-19,MATCH($P$10,Данные!$A$6:$CV$6,0))))))</f>
        <v/>
      </c>
      <c r="CA74" s="76" t="str">
        <f>IF($A74="","",IF($Q$4&lt;&gt;"Да","",IF($Q$10="","",IF(COUNTIF(Данные!$A$6:$CV$6,$Q$10)=0,"#FIELD",INDEX(Данные!$A$7:$CV$106,ROW()-19,MATCH($Q$10,Данные!$A$6:$CV$6,0))))))</f>
        <v/>
      </c>
      <c r="CB74" s="76" t="str">
        <f>IF($A74="","",IF($R$4&lt;&gt;"Да","",IF($R$10="","",IF(COUNTIF(Данные!$A$6:$CV$6,$R$10)=0,"#FIELD",INDEX(Данные!$A$7:$CV$106,ROW()-19,MATCH($R$10,Данные!$A$6:$CV$6,0))))))</f>
        <v/>
      </c>
      <c r="CC74" s="76" t="str">
        <f>IF($A74="","",IF($S$4&lt;&gt;"Да","",IF($S$10="","",IF(COUNTIF(Данные!$A$6:$CV$6,$S$10)=0,"#FIELD",INDEX(Данные!$A$7:$CV$106,ROW()-19,MATCH($S$10,Данные!$A$6:$CV$6,0))))))</f>
        <v/>
      </c>
      <c r="CD74" s="76" t="str">
        <f>IF($A74="","",IF($T$4&lt;&gt;"Да","",IF($T$10="","",IF(COUNTIF(Данные!$A$6:$CV$6,$T$10)=0,"#FIELD",INDEX(Данные!$A$7:$CV$106,ROW()-19,MATCH($T$10,Данные!$A$6:$CV$6,0))))))</f>
        <v/>
      </c>
      <c r="CE74" s="76" t="str">
        <f>IF($A74="","",IF($U$4&lt;&gt;"Да","",IF($U$10="","",IF(COUNTIF(Данные!$A$6:$CV$6,$U$10)=0,"#FIELD",INDEX(Данные!$A$7:$CV$106,ROW()-19,MATCH($U$10,Данные!$A$6:$CV$6,0))))))</f>
        <v/>
      </c>
      <c r="CF74" s="76" t="str">
        <f>IF($A74="","",IF($V$4&lt;&gt;"Да","",IF($V$10="","",IF(COUNTIF(Данные!$A$6:$CV$6,$V$10)=0,"#FIELD",INDEX(Данные!$A$7:$CV$106,ROW()-19,MATCH($V$10,Данные!$A$6:$CV$6,0))))))</f>
        <v/>
      </c>
      <c r="CG74" s="76" t="str">
        <f>IF($A74="","",IF($W$4&lt;&gt;"Да","",IF($W$10="","",IF(COUNTIF(Данные!$A$6:$CV$6,$W$10)=0,"#FIELD",INDEX(Данные!$A$7:$CV$106,ROW()-19,MATCH($W$10,Данные!$A$6:$CV$6,0))))))</f>
        <v/>
      </c>
      <c r="CH74" s="76" t="str">
        <f>IF($A74="","",IF($X$4&lt;&gt;"Да","",IF($X$10="","",IF(COUNTIF(Данные!$A$6:$CV$6,$X$10)=0,"#FIELD",INDEX(Данные!$A$7:$CV$106,ROW()-19,MATCH($X$10,Данные!$A$6:$CV$6,0))))))</f>
        <v/>
      </c>
      <c r="CI74" s="76" t="str">
        <f>IF($A74="","",IF($Y$4&lt;&gt;"Да","",IF($Y$10="","",IF(COUNTIF(Данные!$A$6:$CV$6,$Y$10)=0,"#FIELD",INDEX(Данные!$A$7:$CV$106,ROW()-19,MATCH($Y$10,Данные!$A$6:$CV$6,0))))))</f>
        <v/>
      </c>
      <c r="CJ74" s="76" t="str">
        <f>IF($A74="","",IF($Z$4&lt;&gt;"Да","",IF($Z$10="","",IF(COUNTIF(Данные!$A$6:$CV$6,$Z$10)=0,"#FIELD",INDEX(Данные!$A$7:$CV$106,ROW()-19,MATCH($Z$10,Данные!$A$6:$CV$6,0))))))</f>
        <v/>
      </c>
      <c r="CK74" s="76" t="str">
        <f>IF($A74="","",IF($AA$4&lt;&gt;"Да","",IF($AA$10="","",IF(COUNTIF(Данные!$A$6:$CV$6,$AA$10)=0,"#FIELD",INDEX(Данные!$A$7:$CV$106,ROW()-19,MATCH($AA$10,Данные!$A$6:$CV$6,0))))))</f>
        <v/>
      </c>
      <c r="CL74" s="76" t="str">
        <f>IF($A74="","",IF($AB$4&lt;&gt;"Да","",IF($AB$10="","",IF(COUNTIF(Данные!$A$6:$CV$6,$AB$10)=0,"#FIELD",INDEX(Данные!$A$7:$CV$106,ROW()-19,MATCH($AB$10,Данные!$A$6:$CV$6,0))))))</f>
        <v/>
      </c>
      <c r="CM74" s="76" t="str">
        <f>IF($A74="","",IF($AC$4&lt;&gt;"Да","",IF($AC$10="","",IF(COUNTIF(Данные!$A$6:$CV$6,$AC$10)=0,"#FIELD",INDEX(Данные!$A$7:$CV$106,ROW()-19,MATCH($AC$10,Данные!$A$6:$CV$6,0))))))</f>
        <v/>
      </c>
      <c r="CN74" s="76" t="str">
        <f>IF($A74="","",IF($AD$4&lt;&gt;"Да","",IF($AD$10="","",IF(COUNTIF(Данные!$A$6:$CV$6,$AD$10)=0,"#FIELD",INDEX(Данные!$A$7:$CV$106,ROW()-19,MATCH($AD$10,Данные!$A$6:$CV$6,0))))))</f>
        <v/>
      </c>
      <c r="CO74" s="77" t="str">
        <f>IF($A74="","",IF($AE$4&lt;&gt;"Да","",IF($AE$10="","",IF(COUNTIF(Данные!$A$6:$CV$6,$AE$10)=0,"#FIELD",INDEX(Данные!$A$7:$CV$106,ROW()-19,MATCH($AE$10,Данные!$A$6:$CV$6,0))))))</f>
        <v/>
      </c>
    </row>
    <row r="75" spans="1:93">
      <c r="A75" s="24" t="str">
        <f>IF(Данные!A62="","",Данные!A62)</f>
        <v/>
      </c>
      <c r="B75" s="19" t="str">
        <f>IF($A75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75="#FIELD",AG75="",AND(OR($B$8="CHANGE_PCT_GE",$B$8="CHANGE_ABS_GE",$B$8="COUNT_FLAG_RULE",$B$8="AND_YES",$B$8="OR_YES"),OR(BL75="#FIELD",BL75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75)))),IF($B$18="LOW_MU",MAX(Настройки!$B$14,$B$16),IF($B$18="NEUTRAL",Настройки!$B$15,IF($B$18="IGNORE","IGNORE",IF(OR(AG75="#FIELD",BL75="#FIELD"),"Поле не найдено","Недостаточно данных")))),IF($B$8="SIGMOID_INC",MAX(Настройки!$B$14,$B$16+($B$17-$B$16)/(1+EXP(-$B$12*(IF(ISNUMBER(AG75),AG75,0)-$B$11)))),IF($B$8="SIGMOID_DEC",MAX(Настройки!$B$14,$B$16+($B$17-$B$16)/(1+EXP($B$12*(IF(ISNUMBER(AG75),AG75,0)-$B$11)))),IF($B$8="TOP_PERCENT",IF((COUNTIF(INDEX(Данные!$A$7:$CV$106,0,MATCH($B$9,Данные!$A$6:$CV$6,0)),"&gt;"&amp;IF(ISNUMBER(AG75),AG75,0))+COUNTIFS(INDEX(Данные!$A$7:$CV$106,0,MATCH($B$9,Данные!$A$6:$CV$6,0)),IF(ISNUMBER(AG75),AG75,0),Данные!$A$7:$A$106,"&lt;"&amp;$A75)+1)/COUNT(INDEX(Данные!$A$7:$CV$106,0,MATCH($B$9,Данные!$A$6:$CV$6,0)))&lt;=$B$11,$B$14,$B$15),IF($B$8="MANUAL_MU",MAX(Настройки!$B$14,MIN(1,IF(ISNUMBER(AG75),AG75,0))),IF($B$8="COUNT_FLAG_RULE",IF(IF(ISNUMBER(AG75),AG75,0)&lt;=$B$11,$B$14,IF(IF(ISNUMBER(AG75),AG75,0)&gt;=$B$12,$B$15,IF(OR(LOWER(LEFT(BL75&amp;"",2))="да",BL75=1),$B$13,$B$15))),IF(OR(AND($B$8="YES_NO",OR(LOWER(LEFT(AG75&amp;"",2))="да",AG75=1)),AND($B$8="THRESHOLD_GE",IF(ISNUMBER(AG75),AG75,0)&gt;=$B$11),AND($B$8="THRESHOLD_GT",IF(ISNUMBER(AG75),AG75,0)&gt;$B$11),AND($B$8="THRESHOLD_LE",IF(ISNUMBER(AG75),AG75,0)&lt;=$B$11),AND($B$8="THRESHOLD_LT",IF(ISNUMBER(AG75),AG75,0)&lt;$B$11),AND($B$8="CHANGE_PCT_GE",IF(IF(ISNUMBER(BL75),BL75,0)=0,IF(ISNUMBER(AG75),AG75,0)&gt;0,(IF(ISNUMBER(AG75),AG75,0)-IF(ISNUMBER(BL75),BL75,0))/ABS(IF(ISNUMBER(BL75),BL75,0))&gt;=$B$11)),AND($B$8="CHANGE_ABS_GE",ABS(IF(ISNUMBER(AG75),AG75,0)-IF(ISNUMBER(BL75),BL75,0))&gt;=$B$11),AND($B$8="COUNT_LT",IF(ISNUMBER(AG75),AG75,0)&lt;$B$11),AND($B$8="COUNT_LE",IF(ISNUMBER(AG75),AG75,0)&lt;=$B$11),AND($B$8="AND_YES",OR(LOWER(LEFT(AG75&amp;"",2))="да",AG75=1),OR(LOWER(LEFT(BL75&amp;"",2))="да",BL75=1)),AND($B$8="OR_YES",OR(OR(LOWER(LEFT(AG75&amp;"",2))="да",AG75=1),OR(LOWER(LEFT(BL75&amp;"",2))="да",BL75=1)))),$B$14,$B$15))))))))))</f>
        <v/>
      </c>
      <c r="C75" s="19" t="str">
        <f>IF($A75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75="#FIELD",AH75="",AND(OR($C$8="CHANGE_PCT_GE",$C$8="CHANGE_ABS_GE",$C$8="COUNT_FLAG_RULE",$C$8="AND_YES",$C$8="OR_YES"),OR(BM75="#FIELD",BM75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75)))),IF($C$18="LOW_MU",MAX(Настройки!$B$14,$C$16),IF($C$18="NEUTRAL",Настройки!$B$15,IF($C$18="IGNORE","IGNORE",IF(OR(AH75="#FIELD",BM75="#FIELD"),"Поле не найдено","Недостаточно данных")))),IF($C$8="SIGMOID_INC",MAX(Настройки!$B$14,$C$16+($C$17-$C$16)/(1+EXP(-$C$12*(IF(ISNUMBER(AH75),AH75,0)-$C$11)))),IF($C$8="SIGMOID_DEC",MAX(Настройки!$B$14,$C$16+($C$17-$C$16)/(1+EXP($C$12*(IF(ISNUMBER(AH75),AH75,0)-$C$11)))),IF($C$8="TOP_PERCENT",IF((COUNTIF(INDEX(Данные!$A$7:$CV$106,0,MATCH($C$9,Данные!$A$6:$CV$6,0)),"&gt;"&amp;IF(ISNUMBER(AH75),AH75,0))+COUNTIFS(INDEX(Данные!$A$7:$CV$106,0,MATCH($C$9,Данные!$A$6:$CV$6,0)),IF(ISNUMBER(AH75),AH75,0),Данные!$A$7:$A$106,"&lt;"&amp;$A75)+1)/COUNT(INDEX(Данные!$A$7:$CV$106,0,MATCH($C$9,Данные!$A$6:$CV$6,0)))&lt;=$C$11,$C$14,$C$15),IF($C$8="MANUAL_MU",MAX(Настройки!$B$14,MIN(1,IF(ISNUMBER(AH75),AH75,0))),IF($C$8="COUNT_FLAG_RULE",IF(IF(ISNUMBER(AH75),AH75,0)&lt;=$C$11,$C$14,IF(IF(ISNUMBER(AH75),AH75,0)&gt;=$C$12,$C$15,IF(OR(LOWER(LEFT(BM75&amp;"",2))="да",BM75=1),$C$13,$C$15))),IF(OR(AND($C$8="YES_NO",OR(LOWER(LEFT(AH75&amp;"",2))="да",AH75=1)),AND($C$8="THRESHOLD_GE",IF(ISNUMBER(AH75),AH75,0)&gt;=$C$11),AND($C$8="THRESHOLD_GT",IF(ISNUMBER(AH75),AH75,0)&gt;$C$11),AND($C$8="THRESHOLD_LE",IF(ISNUMBER(AH75),AH75,0)&lt;=$C$11),AND($C$8="THRESHOLD_LT",IF(ISNUMBER(AH75),AH75,0)&lt;$C$11),AND($C$8="CHANGE_PCT_GE",IF(IF(ISNUMBER(BM75),BM75,0)=0,IF(ISNUMBER(AH75),AH75,0)&gt;0,(IF(ISNUMBER(AH75),AH75,0)-IF(ISNUMBER(BM75),BM75,0))/ABS(IF(ISNUMBER(BM75),BM75,0))&gt;=$C$11)),AND($C$8="CHANGE_ABS_GE",ABS(IF(ISNUMBER(AH75),AH75,0)-IF(ISNUMBER(BM75),BM75,0))&gt;=$C$11),AND($C$8="COUNT_LT",IF(ISNUMBER(AH75),AH75,0)&lt;$C$11),AND($C$8="COUNT_LE",IF(ISNUMBER(AH75),AH75,0)&lt;=$C$11),AND($C$8="AND_YES",OR(LOWER(LEFT(AH75&amp;"",2))="да",AH75=1),OR(LOWER(LEFT(BM75&amp;"",2))="да",BM75=1)),AND($C$8="OR_YES",OR(OR(LOWER(LEFT(AH75&amp;"",2))="да",AH75=1),OR(LOWER(LEFT(BM75&amp;"",2))="да",BM75=1)))),$C$14,$C$15))))))))))</f>
        <v/>
      </c>
      <c r="D75" s="19" t="str">
        <f>IF($A75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75="#FIELD",AI75="",AND(OR($D$8="CHANGE_PCT_GE",$D$8="CHANGE_ABS_GE",$D$8="COUNT_FLAG_RULE",$D$8="AND_YES",$D$8="OR_YES"),OR(BN75="#FIELD",BN75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75)))),IF($D$18="LOW_MU",MAX(Настройки!$B$14,$D$16),IF($D$18="NEUTRAL",Настройки!$B$15,IF($D$18="IGNORE","IGNORE",IF(OR(AI75="#FIELD",BN75="#FIELD"),"Поле не найдено","Недостаточно данных")))),IF($D$8="SIGMOID_INC",MAX(Настройки!$B$14,$D$16+($D$17-$D$16)/(1+EXP(-$D$12*(IF(ISNUMBER(AI75),AI75,0)-$D$11)))),IF($D$8="SIGMOID_DEC",MAX(Настройки!$B$14,$D$16+($D$17-$D$16)/(1+EXP($D$12*(IF(ISNUMBER(AI75),AI75,0)-$D$11)))),IF($D$8="TOP_PERCENT",IF((COUNTIF(INDEX(Данные!$A$7:$CV$106,0,MATCH($D$9,Данные!$A$6:$CV$6,0)),"&gt;"&amp;IF(ISNUMBER(AI75),AI75,0))+COUNTIFS(INDEX(Данные!$A$7:$CV$106,0,MATCH($D$9,Данные!$A$6:$CV$6,0)),IF(ISNUMBER(AI75),AI75,0),Данные!$A$7:$A$106,"&lt;"&amp;$A75)+1)/COUNT(INDEX(Данные!$A$7:$CV$106,0,MATCH($D$9,Данные!$A$6:$CV$6,0)))&lt;=$D$11,$D$14,$D$15),IF($D$8="MANUAL_MU",MAX(Настройки!$B$14,MIN(1,IF(ISNUMBER(AI75),AI75,0))),IF($D$8="COUNT_FLAG_RULE",IF(IF(ISNUMBER(AI75),AI75,0)&lt;=$D$11,$D$14,IF(IF(ISNUMBER(AI75),AI75,0)&gt;=$D$12,$D$15,IF(OR(LOWER(LEFT(BN75&amp;"",2))="да",BN75=1),$D$13,$D$15))),IF(OR(AND($D$8="YES_NO",OR(LOWER(LEFT(AI75&amp;"",2))="да",AI75=1)),AND($D$8="THRESHOLD_GE",IF(ISNUMBER(AI75),AI75,0)&gt;=$D$11),AND($D$8="THRESHOLD_GT",IF(ISNUMBER(AI75),AI75,0)&gt;$D$11),AND($D$8="THRESHOLD_LE",IF(ISNUMBER(AI75),AI75,0)&lt;=$D$11),AND($D$8="THRESHOLD_LT",IF(ISNUMBER(AI75),AI75,0)&lt;$D$11),AND($D$8="CHANGE_PCT_GE",IF(IF(ISNUMBER(BN75),BN75,0)=0,IF(ISNUMBER(AI75),AI75,0)&gt;0,(IF(ISNUMBER(AI75),AI75,0)-IF(ISNUMBER(BN75),BN75,0))/ABS(IF(ISNUMBER(BN75),BN75,0))&gt;=$D$11)),AND($D$8="CHANGE_ABS_GE",ABS(IF(ISNUMBER(AI75),AI75,0)-IF(ISNUMBER(BN75),BN75,0))&gt;=$D$11),AND($D$8="COUNT_LT",IF(ISNUMBER(AI75),AI75,0)&lt;$D$11),AND($D$8="COUNT_LE",IF(ISNUMBER(AI75),AI75,0)&lt;=$D$11),AND($D$8="AND_YES",OR(LOWER(LEFT(AI75&amp;"",2))="да",AI75=1),OR(LOWER(LEFT(BN75&amp;"",2))="да",BN75=1)),AND($D$8="OR_YES",OR(OR(LOWER(LEFT(AI75&amp;"",2))="да",AI75=1),OR(LOWER(LEFT(BN75&amp;"",2))="да",BN75=1)))),$D$14,$D$15))))))))))</f>
        <v/>
      </c>
      <c r="E75" s="19" t="str">
        <f>IF($A75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75="#FIELD",AJ75="",AND(OR($E$8="CHANGE_PCT_GE",$E$8="CHANGE_ABS_GE",$E$8="COUNT_FLAG_RULE",$E$8="AND_YES",$E$8="OR_YES"),OR(BO75="#FIELD",BO75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75)))),IF($E$18="LOW_MU",MAX(Настройки!$B$14,$E$16),IF($E$18="NEUTRAL",Настройки!$B$15,IF($E$18="IGNORE","IGNORE",IF(OR(AJ75="#FIELD",BO75="#FIELD"),"Поле не найдено","Недостаточно данных")))),IF($E$8="SIGMOID_INC",MAX(Настройки!$B$14,$E$16+($E$17-$E$16)/(1+EXP(-$E$12*(IF(ISNUMBER(AJ75),AJ75,0)-$E$11)))),IF($E$8="SIGMOID_DEC",MAX(Настройки!$B$14,$E$16+($E$17-$E$16)/(1+EXP($E$12*(IF(ISNUMBER(AJ75),AJ75,0)-$E$11)))),IF($E$8="TOP_PERCENT",IF((COUNTIF(INDEX(Данные!$A$7:$CV$106,0,MATCH($E$9,Данные!$A$6:$CV$6,0)),"&gt;"&amp;IF(ISNUMBER(AJ75),AJ75,0))+COUNTIFS(INDEX(Данные!$A$7:$CV$106,0,MATCH($E$9,Данные!$A$6:$CV$6,0)),IF(ISNUMBER(AJ75),AJ75,0),Данные!$A$7:$A$106,"&lt;"&amp;$A75)+1)/COUNT(INDEX(Данные!$A$7:$CV$106,0,MATCH($E$9,Данные!$A$6:$CV$6,0)))&lt;=$E$11,$E$14,$E$15),IF($E$8="MANUAL_MU",MAX(Настройки!$B$14,MIN(1,IF(ISNUMBER(AJ75),AJ75,0))),IF($E$8="COUNT_FLAG_RULE",IF(IF(ISNUMBER(AJ75),AJ75,0)&lt;=$E$11,$E$14,IF(IF(ISNUMBER(AJ75),AJ75,0)&gt;=$E$12,$E$15,IF(OR(LOWER(LEFT(BO75&amp;"",2))="да",BO75=1),$E$13,$E$15))),IF(OR(AND($E$8="YES_NO",OR(LOWER(LEFT(AJ75&amp;"",2))="да",AJ75=1)),AND($E$8="THRESHOLD_GE",IF(ISNUMBER(AJ75),AJ75,0)&gt;=$E$11),AND($E$8="THRESHOLD_GT",IF(ISNUMBER(AJ75),AJ75,0)&gt;$E$11),AND($E$8="THRESHOLD_LE",IF(ISNUMBER(AJ75),AJ75,0)&lt;=$E$11),AND($E$8="THRESHOLD_LT",IF(ISNUMBER(AJ75),AJ75,0)&lt;$E$11),AND($E$8="CHANGE_PCT_GE",IF(IF(ISNUMBER(BO75),BO75,0)=0,IF(ISNUMBER(AJ75),AJ75,0)&gt;0,(IF(ISNUMBER(AJ75),AJ75,0)-IF(ISNUMBER(BO75),BO75,0))/ABS(IF(ISNUMBER(BO75),BO75,0))&gt;=$E$11)),AND($E$8="CHANGE_ABS_GE",ABS(IF(ISNUMBER(AJ75),AJ75,0)-IF(ISNUMBER(BO75),BO75,0))&gt;=$E$11),AND($E$8="COUNT_LT",IF(ISNUMBER(AJ75),AJ75,0)&lt;$E$11),AND($E$8="COUNT_LE",IF(ISNUMBER(AJ75),AJ75,0)&lt;=$E$11),AND($E$8="AND_YES",OR(LOWER(LEFT(AJ75&amp;"",2))="да",AJ75=1),OR(LOWER(LEFT(BO75&amp;"",2))="да",BO75=1)),AND($E$8="OR_YES",OR(OR(LOWER(LEFT(AJ75&amp;"",2))="да",AJ75=1),OR(LOWER(LEFT(BO75&amp;"",2))="да",BO75=1)))),$E$14,$E$15))))))))))</f>
        <v/>
      </c>
      <c r="F75" s="19" t="str">
        <f>IF($A75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75="#FIELD",AK75="",AND(OR($F$8="CHANGE_PCT_GE",$F$8="CHANGE_ABS_GE",$F$8="COUNT_FLAG_RULE",$F$8="AND_YES",$F$8="OR_YES"),OR(BP75="#FIELD",BP75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75)))),IF($F$18="LOW_MU",MAX(Настройки!$B$14,$F$16),IF($F$18="NEUTRAL",Настройки!$B$15,IF($F$18="IGNORE","IGNORE",IF(OR(AK75="#FIELD",BP75="#FIELD"),"Поле не найдено","Недостаточно данных")))),IF($F$8="SIGMOID_INC",MAX(Настройки!$B$14,$F$16+($F$17-$F$16)/(1+EXP(-$F$12*(IF(ISNUMBER(AK75),AK75,0)-$F$11)))),IF($F$8="SIGMOID_DEC",MAX(Настройки!$B$14,$F$16+($F$17-$F$16)/(1+EXP($F$12*(IF(ISNUMBER(AK75),AK75,0)-$F$11)))),IF($F$8="TOP_PERCENT",IF((COUNTIF(INDEX(Данные!$A$7:$CV$106,0,MATCH($F$9,Данные!$A$6:$CV$6,0)),"&gt;"&amp;IF(ISNUMBER(AK75),AK75,0))+COUNTIFS(INDEX(Данные!$A$7:$CV$106,0,MATCH($F$9,Данные!$A$6:$CV$6,0)),IF(ISNUMBER(AK75),AK75,0),Данные!$A$7:$A$106,"&lt;"&amp;$A75)+1)/COUNT(INDEX(Данные!$A$7:$CV$106,0,MATCH($F$9,Данные!$A$6:$CV$6,0)))&lt;=$F$11,$F$14,$F$15),IF($F$8="MANUAL_MU",MAX(Настройки!$B$14,MIN(1,IF(ISNUMBER(AK75),AK75,0))),IF($F$8="COUNT_FLAG_RULE",IF(IF(ISNUMBER(AK75),AK75,0)&lt;=$F$11,$F$14,IF(IF(ISNUMBER(AK75),AK75,0)&gt;=$F$12,$F$15,IF(OR(LOWER(LEFT(BP75&amp;"",2))="да",BP75=1),$F$13,$F$15))),IF(OR(AND($F$8="YES_NO",OR(LOWER(LEFT(AK75&amp;"",2))="да",AK75=1)),AND($F$8="THRESHOLD_GE",IF(ISNUMBER(AK75),AK75,0)&gt;=$F$11),AND($F$8="THRESHOLD_GT",IF(ISNUMBER(AK75),AK75,0)&gt;$F$11),AND($F$8="THRESHOLD_LE",IF(ISNUMBER(AK75),AK75,0)&lt;=$F$11),AND($F$8="THRESHOLD_LT",IF(ISNUMBER(AK75),AK75,0)&lt;$F$11),AND($F$8="CHANGE_PCT_GE",IF(IF(ISNUMBER(BP75),BP75,0)=0,IF(ISNUMBER(AK75),AK75,0)&gt;0,(IF(ISNUMBER(AK75),AK75,0)-IF(ISNUMBER(BP75),BP75,0))/ABS(IF(ISNUMBER(BP75),BP75,0))&gt;=$F$11)),AND($F$8="CHANGE_ABS_GE",ABS(IF(ISNUMBER(AK75),AK75,0)-IF(ISNUMBER(BP75),BP75,0))&gt;=$F$11),AND($F$8="COUNT_LT",IF(ISNUMBER(AK75),AK75,0)&lt;$F$11),AND($F$8="COUNT_LE",IF(ISNUMBER(AK75),AK75,0)&lt;=$F$11),AND($F$8="AND_YES",OR(LOWER(LEFT(AK75&amp;"",2))="да",AK75=1),OR(LOWER(LEFT(BP75&amp;"",2))="да",BP75=1)),AND($F$8="OR_YES",OR(OR(LOWER(LEFT(AK75&amp;"",2))="да",AK75=1),OR(LOWER(LEFT(BP75&amp;"",2))="да",BP75=1)))),$F$14,$F$15))))))))))</f>
        <v/>
      </c>
      <c r="G75" s="19" t="str">
        <f>IF($A75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75="#FIELD",AL75="",AND(OR($G$8="CHANGE_PCT_GE",$G$8="CHANGE_ABS_GE",$G$8="COUNT_FLAG_RULE",$G$8="AND_YES",$G$8="OR_YES"),OR(BQ75="#FIELD",BQ75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75)))),IF($G$18="LOW_MU",MAX(Настройки!$B$14,$G$16),IF($G$18="NEUTRAL",Настройки!$B$15,IF($G$18="IGNORE","IGNORE",IF(OR(AL75="#FIELD",BQ75="#FIELD"),"Поле не найдено","Недостаточно данных")))),IF($G$8="SIGMOID_INC",MAX(Настройки!$B$14,$G$16+($G$17-$G$16)/(1+EXP(-$G$12*(IF(ISNUMBER(AL75),AL75,0)-$G$11)))),IF($G$8="SIGMOID_DEC",MAX(Настройки!$B$14,$G$16+($G$17-$G$16)/(1+EXP($G$12*(IF(ISNUMBER(AL75),AL75,0)-$G$11)))),IF($G$8="TOP_PERCENT",IF((COUNTIF(INDEX(Данные!$A$7:$CV$106,0,MATCH($G$9,Данные!$A$6:$CV$6,0)),"&gt;"&amp;IF(ISNUMBER(AL75),AL75,0))+COUNTIFS(INDEX(Данные!$A$7:$CV$106,0,MATCH($G$9,Данные!$A$6:$CV$6,0)),IF(ISNUMBER(AL75),AL75,0),Данные!$A$7:$A$106,"&lt;"&amp;$A75)+1)/COUNT(INDEX(Данные!$A$7:$CV$106,0,MATCH($G$9,Данные!$A$6:$CV$6,0)))&lt;=$G$11,$G$14,$G$15),IF($G$8="MANUAL_MU",MAX(Настройки!$B$14,MIN(1,IF(ISNUMBER(AL75),AL75,0))),IF($G$8="COUNT_FLAG_RULE",IF(IF(ISNUMBER(AL75),AL75,0)&lt;=$G$11,$G$14,IF(IF(ISNUMBER(AL75),AL75,0)&gt;=$G$12,$G$15,IF(OR(LOWER(LEFT(BQ75&amp;"",2))="да",BQ75=1),$G$13,$G$15))),IF(OR(AND($G$8="YES_NO",OR(LOWER(LEFT(AL75&amp;"",2))="да",AL75=1)),AND($G$8="THRESHOLD_GE",IF(ISNUMBER(AL75),AL75,0)&gt;=$G$11),AND($G$8="THRESHOLD_GT",IF(ISNUMBER(AL75),AL75,0)&gt;$G$11),AND($G$8="THRESHOLD_LE",IF(ISNUMBER(AL75),AL75,0)&lt;=$G$11),AND($G$8="THRESHOLD_LT",IF(ISNUMBER(AL75),AL75,0)&lt;$G$11),AND($G$8="CHANGE_PCT_GE",IF(IF(ISNUMBER(BQ75),BQ75,0)=0,IF(ISNUMBER(AL75),AL75,0)&gt;0,(IF(ISNUMBER(AL75),AL75,0)-IF(ISNUMBER(BQ75),BQ75,0))/ABS(IF(ISNUMBER(BQ75),BQ75,0))&gt;=$G$11)),AND($G$8="CHANGE_ABS_GE",ABS(IF(ISNUMBER(AL75),AL75,0)-IF(ISNUMBER(BQ75),BQ75,0))&gt;=$G$11),AND($G$8="COUNT_LT",IF(ISNUMBER(AL75),AL75,0)&lt;$G$11),AND($G$8="COUNT_LE",IF(ISNUMBER(AL75),AL75,0)&lt;=$G$11),AND($G$8="AND_YES",OR(LOWER(LEFT(AL75&amp;"",2))="да",AL75=1),OR(LOWER(LEFT(BQ75&amp;"",2))="да",BQ75=1)),AND($G$8="OR_YES",OR(OR(LOWER(LEFT(AL75&amp;"",2))="да",AL75=1),OR(LOWER(LEFT(BQ75&amp;"",2))="да",BQ75=1)))),$G$14,$G$15))))))))))</f>
        <v/>
      </c>
      <c r="H75" s="19" t="str">
        <f>IF($A75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75="#FIELD",AM75="",AND(OR($H$8="CHANGE_PCT_GE",$H$8="CHANGE_ABS_GE",$H$8="COUNT_FLAG_RULE",$H$8="AND_YES",$H$8="OR_YES"),OR(BR75="#FIELD",BR75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75)))),IF($H$18="LOW_MU",MAX(Настройки!$B$14,$H$16),IF($H$18="NEUTRAL",Настройки!$B$15,IF($H$18="IGNORE","IGNORE",IF(OR(AM75="#FIELD",BR75="#FIELD"),"Поле не найдено","Недостаточно данных")))),IF($H$8="SIGMOID_INC",MAX(Настройки!$B$14,$H$16+($H$17-$H$16)/(1+EXP(-$H$12*(IF(ISNUMBER(AM75),AM75,0)-$H$11)))),IF($H$8="SIGMOID_DEC",MAX(Настройки!$B$14,$H$16+($H$17-$H$16)/(1+EXP($H$12*(IF(ISNUMBER(AM75),AM75,0)-$H$11)))),IF($H$8="TOP_PERCENT",IF((COUNTIF(INDEX(Данные!$A$7:$CV$106,0,MATCH($H$9,Данные!$A$6:$CV$6,0)),"&gt;"&amp;IF(ISNUMBER(AM75),AM75,0))+COUNTIFS(INDEX(Данные!$A$7:$CV$106,0,MATCH($H$9,Данные!$A$6:$CV$6,0)),IF(ISNUMBER(AM75),AM75,0),Данные!$A$7:$A$106,"&lt;"&amp;$A75)+1)/COUNT(INDEX(Данные!$A$7:$CV$106,0,MATCH($H$9,Данные!$A$6:$CV$6,0)))&lt;=$H$11,$H$14,$H$15),IF($H$8="MANUAL_MU",MAX(Настройки!$B$14,MIN(1,IF(ISNUMBER(AM75),AM75,0))),IF($H$8="COUNT_FLAG_RULE",IF(IF(ISNUMBER(AM75),AM75,0)&lt;=$H$11,$H$14,IF(IF(ISNUMBER(AM75),AM75,0)&gt;=$H$12,$H$15,IF(OR(LOWER(LEFT(BR75&amp;"",2))="да",BR75=1),$H$13,$H$15))),IF(OR(AND($H$8="YES_NO",OR(LOWER(LEFT(AM75&amp;"",2))="да",AM75=1)),AND($H$8="THRESHOLD_GE",IF(ISNUMBER(AM75),AM75,0)&gt;=$H$11),AND($H$8="THRESHOLD_GT",IF(ISNUMBER(AM75),AM75,0)&gt;$H$11),AND($H$8="THRESHOLD_LE",IF(ISNUMBER(AM75),AM75,0)&lt;=$H$11),AND($H$8="THRESHOLD_LT",IF(ISNUMBER(AM75),AM75,0)&lt;$H$11),AND($H$8="CHANGE_PCT_GE",IF(IF(ISNUMBER(BR75),BR75,0)=0,IF(ISNUMBER(AM75),AM75,0)&gt;0,(IF(ISNUMBER(AM75),AM75,0)-IF(ISNUMBER(BR75),BR75,0))/ABS(IF(ISNUMBER(BR75),BR75,0))&gt;=$H$11)),AND($H$8="CHANGE_ABS_GE",ABS(IF(ISNUMBER(AM75),AM75,0)-IF(ISNUMBER(BR75),BR75,0))&gt;=$H$11),AND($H$8="COUNT_LT",IF(ISNUMBER(AM75),AM75,0)&lt;$H$11),AND($H$8="COUNT_LE",IF(ISNUMBER(AM75),AM75,0)&lt;=$H$11),AND($H$8="AND_YES",OR(LOWER(LEFT(AM75&amp;"",2))="да",AM75=1),OR(LOWER(LEFT(BR75&amp;"",2))="да",BR75=1)),AND($H$8="OR_YES",OR(OR(LOWER(LEFT(AM75&amp;"",2))="да",AM75=1),OR(LOWER(LEFT(BR75&amp;"",2))="да",BR75=1)))),$H$14,$H$15))))))))))</f>
        <v/>
      </c>
      <c r="I75" s="19" t="str">
        <f>IF($A75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75="#FIELD",AN75="",AND(OR($I$8="CHANGE_PCT_GE",$I$8="CHANGE_ABS_GE",$I$8="COUNT_FLAG_RULE",$I$8="AND_YES",$I$8="OR_YES"),OR(BS75="#FIELD",BS75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75)))),IF($I$18="LOW_MU",MAX(Настройки!$B$14,$I$16),IF($I$18="NEUTRAL",Настройки!$B$15,IF($I$18="IGNORE","IGNORE",IF(OR(AN75="#FIELD",BS75="#FIELD"),"Поле не найдено","Недостаточно данных")))),IF($I$8="SIGMOID_INC",MAX(Настройки!$B$14,$I$16+($I$17-$I$16)/(1+EXP(-$I$12*(IF(ISNUMBER(AN75),AN75,0)-$I$11)))),IF($I$8="SIGMOID_DEC",MAX(Настройки!$B$14,$I$16+($I$17-$I$16)/(1+EXP($I$12*(IF(ISNUMBER(AN75),AN75,0)-$I$11)))),IF($I$8="TOP_PERCENT",IF((COUNTIF(INDEX(Данные!$A$7:$CV$106,0,MATCH($I$9,Данные!$A$6:$CV$6,0)),"&gt;"&amp;IF(ISNUMBER(AN75),AN75,0))+COUNTIFS(INDEX(Данные!$A$7:$CV$106,0,MATCH($I$9,Данные!$A$6:$CV$6,0)),IF(ISNUMBER(AN75),AN75,0),Данные!$A$7:$A$106,"&lt;"&amp;$A75)+1)/COUNT(INDEX(Данные!$A$7:$CV$106,0,MATCH($I$9,Данные!$A$6:$CV$6,0)))&lt;=$I$11,$I$14,$I$15),IF($I$8="MANUAL_MU",MAX(Настройки!$B$14,MIN(1,IF(ISNUMBER(AN75),AN75,0))),IF($I$8="COUNT_FLAG_RULE",IF(IF(ISNUMBER(AN75),AN75,0)&lt;=$I$11,$I$14,IF(IF(ISNUMBER(AN75),AN75,0)&gt;=$I$12,$I$15,IF(OR(LOWER(LEFT(BS75&amp;"",2))="да",BS75=1),$I$13,$I$15))),IF(OR(AND($I$8="YES_NO",OR(LOWER(LEFT(AN75&amp;"",2))="да",AN75=1)),AND($I$8="THRESHOLD_GE",IF(ISNUMBER(AN75),AN75,0)&gt;=$I$11),AND($I$8="THRESHOLD_GT",IF(ISNUMBER(AN75),AN75,0)&gt;$I$11),AND($I$8="THRESHOLD_LE",IF(ISNUMBER(AN75),AN75,0)&lt;=$I$11),AND($I$8="THRESHOLD_LT",IF(ISNUMBER(AN75),AN75,0)&lt;$I$11),AND($I$8="CHANGE_PCT_GE",IF(IF(ISNUMBER(BS75),BS75,0)=0,IF(ISNUMBER(AN75),AN75,0)&gt;0,(IF(ISNUMBER(AN75),AN75,0)-IF(ISNUMBER(BS75),BS75,0))/ABS(IF(ISNUMBER(BS75),BS75,0))&gt;=$I$11)),AND($I$8="CHANGE_ABS_GE",ABS(IF(ISNUMBER(AN75),AN75,0)-IF(ISNUMBER(BS75),BS75,0))&gt;=$I$11),AND($I$8="COUNT_LT",IF(ISNUMBER(AN75),AN75,0)&lt;$I$11),AND($I$8="COUNT_LE",IF(ISNUMBER(AN75),AN75,0)&lt;=$I$11),AND($I$8="AND_YES",OR(LOWER(LEFT(AN75&amp;"",2))="да",AN75=1),OR(LOWER(LEFT(BS75&amp;"",2))="да",BS75=1)),AND($I$8="OR_YES",OR(OR(LOWER(LEFT(AN75&amp;"",2))="да",AN75=1),OR(LOWER(LEFT(BS75&amp;"",2))="да",BS75=1)))),$I$14,$I$15))))))))))</f>
        <v/>
      </c>
      <c r="J75" s="19" t="str">
        <f>IF($A75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75="#FIELD",AO75="",AND(OR($J$8="CHANGE_PCT_GE",$J$8="CHANGE_ABS_GE",$J$8="COUNT_FLAG_RULE",$J$8="AND_YES",$J$8="OR_YES"),OR(BT75="#FIELD",BT75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75)))),IF($J$18="LOW_MU",MAX(Настройки!$B$14,$J$16),IF($J$18="NEUTRAL",Настройки!$B$15,IF($J$18="IGNORE","IGNORE",IF(OR(AO75="#FIELD",BT75="#FIELD"),"Поле не найдено","Недостаточно данных")))),IF($J$8="SIGMOID_INC",MAX(Настройки!$B$14,$J$16+($J$17-$J$16)/(1+EXP(-$J$12*(IF(ISNUMBER(AO75),AO75,0)-$J$11)))),IF($J$8="SIGMOID_DEC",MAX(Настройки!$B$14,$J$16+($J$17-$J$16)/(1+EXP($J$12*(IF(ISNUMBER(AO75),AO75,0)-$J$11)))),IF($J$8="TOP_PERCENT",IF((COUNTIF(INDEX(Данные!$A$7:$CV$106,0,MATCH($J$9,Данные!$A$6:$CV$6,0)),"&gt;"&amp;IF(ISNUMBER(AO75),AO75,0))+COUNTIFS(INDEX(Данные!$A$7:$CV$106,0,MATCH($J$9,Данные!$A$6:$CV$6,0)),IF(ISNUMBER(AO75),AO75,0),Данные!$A$7:$A$106,"&lt;"&amp;$A75)+1)/COUNT(INDEX(Данные!$A$7:$CV$106,0,MATCH($J$9,Данные!$A$6:$CV$6,0)))&lt;=$J$11,$J$14,$J$15),IF($J$8="MANUAL_MU",MAX(Настройки!$B$14,MIN(1,IF(ISNUMBER(AO75),AO75,0))),IF($J$8="COUNT_FLAG_RULE",IF(IF(ISNUMBER(AO75),AO75,0)&lt;=$J$11,$J$14,IF(IF(ISNUMBER(AO75),AO75,0)&gt;=$J$12,$J$15,IF(OR(LOWER(LEFT(BT75&amp;"",2))="да",BT75=1),$J$13,$J$15))),IF(OR(AND($J$8="YES_NO",OR(LOWER(LEFT(AO75&amp;"",2))="да",AO75=1)),AND($J$8="THRESHOLD_GE",IF(ISNUMBER(AO75),AO75,0)&gt;=$J$11),AND($J$8="THRESHOLD_GT",IF(ISNUMBER(AO75),AO75,0)&gt;$J$11),AND($J$8="THRESHOLD_LE",IF(ISNUMBER(AO75),AO75,0)&lt;=$J$11),AND($J$8="THRESHOLD_LT",IF(ISNUMBER(AO75),AO75,0)&lt;$J$11),AND($J$8="CHANGE_PCT_GE",IF(IF(ISNUMBER(BT75),BT75,0)=0,IF(ISNUMBER(AO75),AO75,0)&gt;0,(IF(ISNUMBER(AO75),AO75,0)-IF(ISNUMBER(BT75),BT75,0))/ABS(IF(ISNUMBER(BT75),BT75,0))&gt;=$J$11)),AND($J$8="CHANGE_ABS_GE",ABS(IF(ISNUMBER(AO75),AO75,0)-IF(ISNUMBER(BT75),BT75,0))&gt;=$J$11),AND($J$8="COUNT_LT",IF(ISNUMBER(AO75),AO75,0)&lt;$J$11),AND($J$8="COUNT_LE",IF(ISNUMBER(AO75),AO75,0)&lt;=$J$11),AND($J$8="AND_YES",OR(LOWER(LEFT(AO75&amp;"",2))="да",AO75=1),OR(LOWER(LEFT(BT75&amp;"",2))="да",BT75=1)),AND($J$8="OR_YES",OR(OR(LOWER(LEFT(AO75&amp;"",2))="да",AO75=1),OR(LOWER(LEFT(BT75&amp;"",2))="да",BT75=1)))),$J$14,$J$15))))))))))</f>
        <v/>
      </c>
      <c r="K75" s="19" t="str">
        <f>IF($A75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75="#FIELD",AP75="",AND(OR($K$8="CHANGE_PCT_GE",$K$8="CHANGE_ABS_GE",$K$8="COUNT_FLAG_RULE",$K$8="AND_YES",$K$8="OR_YES"),OR(BU75="#FIELD",BU75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75)))),IF($K$18="LOW_MU",MAX(Настройки!$B$14,$K$16),IF($K$18="NEUTRAL",Настройки!$B$15,IF($K$18="IGNORE","IGNORE",IF(OR(AP75="#FIELD",BU75="#FIELD"),"Поле не найдено","Недостаточно данных")))),IF($K$8="SIGMOID_INC",MAX(Настройки!$B$14,$K$16+($K$17-$K$16)/(1+EXP(-$K$12*(IF(ISNUMBER(AP75),AP75,0)-$K$11)))),IF($K$8="SIGMOID_DEC",MAX(Настройки!$B$14,$K$16+($K$17-$K$16)/(1+EXP($K$12*(IF(ISNUMBER(AP75),AP75,0)-$K$11)))),IF($K$8="TOP_PERCENT",IF((COUNTIF(INDEX(Данные!$A$7:$CV$106,0,MATCH($K$9,Данные!$A$6:$CV$6,0)),"&gt;"&amp;IF(ISNUMBER(AP75),AP75,0))+COUNTIFS(INDEX(Данные!$A$7:$CV$106,0,MATCH($K$9,Данные!$A$6:$CV$6,0)),IF(ISNUMBER(AP75),AP75,0),Данные!$A$7:$A$106,"&lt;"&amp;$A75)+1)/COUNT(INDEX(Данные!$A$7:$CV$106,0,MATCH($K$9,Данные!$A$6:$CV$6,0)))&lt;=$K$11,$K$14,$K$15),IF($K$8="MANUAL_MU",MAX(Настройки!$B$14,MIN(1,IF(ISNUMBER(AP75),AP75,0))),IF($K$8="COUNT_FLAG_RULE",IF(IF(ISNUMBER(AP75),AP75,0)&lt;=$K$11,$K$14,IF(IF(ISNUMBER(AP75),AP75,0)&gt;=$K$12,$K$15,IF(OR(LOWER(LEFT(BU75&amp;"",2))="да",BU75=1),$K$13,$K$15))),IF(OR(AND($K$8="YES_NO",OR(LOWER(LEFT(AP75&amp;"",2))="да",AP75=1)),AND($K$8="THRESHOLD_GE",IF(ISNUMBER(AP75),AP75,0)&gt;=$K$11),AND($K$8="THRESHOLD_GT",IF(ISNUMBER(AP75),AP75,0)&gt;$K$11),AND($K$8="THRESHOLD_LE",IF(ISNUMBER(AP75),AP75,0)&lt;=$K$11),AND($K$8="THRESHOLD_LT",IF(ISNUMBER(AP75),AP75,0)&lt;$K$11),AND($K$8="CHANGE_PCT_GE",IF(IF(ISNUMBER(BU75),BU75,0)=0,IF(ISNUMBER(AP75),AP75,0)&gt;0,(IF(ISNUMBER(AP75),AP75,0)-IF(ISNUMBER(BU75),BU75,0))/ABS(IF(ISNUMBER(BU75),BU75,0))&gt;=$K$11)),AND($K$8="CHANGE_ABS_GE",ABS(IF(ISNUMBER(AP75),AP75,0)-IF(ISNUMBER(BU75),BU75,0))&gt;=$K$11),AND($K$8="COUNT_LT",IF(ISNUMBER(AP75),AP75,0)&lt;$K$11),AND($K$8="COUNT_LE",IF(ISNUMBER(AP75),AP75,0)&lt;=$K$11),AND($K$8="AND_YES",OR(LOWER(LEFT(AP75&amp;"",2))="да",AP75=1),OR(LOWER(LEFT(BU75&amp;"",2))="да",BU75=1)),AND($K$8="OR_YES",OR(OR(LOWER(LEFT(AP75&amp;"",2))="да",AP75=1),OR(LOWER(LEFT(BU75&amp;"",2))="да",BU75=1)))),$K$14,$K$15))))))))))</f>
        <v/>
      </c>
      <c r="L75" s="19" t="str">
        <f>IF($A75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75="#FIELD",AQ75="",AND(OR($L$8="CHANGE_PCT_GE",$L$8="CHANGE_ABS_GE",$L$8="COUNT_FLAG_RULE",$L$8="AND_YES",$L$8="OR_YES"),OR(BV75="#FIELD",BV75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75)))),IF($L$18="LOW_MU",MAX(Настройки!$B$14,$L$16),IF($L$18="NEUTRAL",Настройки!$B$15,IF($L$18="IGNORE","IGNORE",IF(OR(AQ75="#FIELD",BV75="#FIELD"),"Поле не найдено","Недостаточно данных")))),IF($L$8="SIGMOID_INC",MAX(Настройки!$B$14,$L$16+($L$17-$L$16)/(1+EXP(-$L$12*(IF(ISNUMBER(AQ75),AQ75,0)-$L$11)))),IF($L$8="SIGMOID_DEC",MAX(Настройки!$B$14,$L$16+($L$17-$L$16)/(1+EXP($L$12*(IF(ISNUMBER(AQ75),AQ75,0)-$L$11)))),IF($L$8="TOP_PERCENT",IF((COUNTIF(INDEX(Данные!$A$7:$CV$106,0,MATCH($L$9,Данные!$A$6:$CV$6,0)),"&gt;"&amp;IF(ISNUMBER(AQ75),AQ75,0))+COUNTIFS(INDEX(Данные!$A$7:$CV$106,0,MATCH($L$9,Данные!$A$6:$CV$6,0)),IF(ISNUMBER(AQ75),AQ75,0),Данные!$A$7:$A$106,"&lt;"&amp;$A75)+1)/COUNT(INDEX(Данные!$A$7:$CV$106,0,MATCH($L$9,Данные!$A$6:$CV$6,0)))&lt;=$L$11,$L$14,$L$15),IF($L$8="MANUAL_MU",MAX(Настройки!$B$14,MIN(1,IF(ISNUMBER(AQ75),AQ75,0))),IF($L$8="COUNT_FLAG_RULE",IF(IF(ISNUMBER(AQ75),AQ75,0)&lt;=$L$11,$L$14,IF(IF(ISNUMBER(AQ75),AQ75,0)&gt;=$L$12,$L$15,IF(OR(LOWER(LEFT(BV75&amp;"",2))="да",BV75=1),$L$13,$L$15))),IF(OR(AND($L$8="YES_NO",OR(LOWER(LEFT(AQ75&amp;"",2))="да",AQ75=1)),AND($L$8="THRESHOLD_GE",IF(ISNUMBER(AQ75),AQ75,0)&gt;=$L$11),AND($L$8="THRESHOLD_GT",IF(ISNUMBER(AQ75),AQ75,0)&gt;$L$11),AND($L$8="THRESHOLD_LE",IF(ISNUMBER(AQ75),AQ75,0)&lt;=$L$11),AND($L$8="THRESHOLD_LT",IF(ISNUMBER(AQ75),AQ75,0)&lt;$L$11),AND($L$8="CHANGE_PCT_GE",IF(IF(ISNUMBER(BV75),BV75,0)=0,IF(ISNUMBER(AQ75),AQ75,0)&gt;0,(IF(ISNUMBER(AQ75),AQ75,0)-IF(ISNUMBER(BV75),BV75,0))/ABS(IF(ISNUMBER(BV75),BV75,0))&gt;=$L$11)),AND($L$8="CHANGE_ABS_GE",ABS(IF(ISNUMBER(AQ75),AQ75,0)-IF(ISNUMBER(BV75),BV75,0))&gt;=$L$11),AND($L$8="COUNT_LT",IF(ISNUMBER(AQ75),AQ75,0)&lt;$L$11),AND($L$8="COUNT_LE",IF(ISNUMBER(AQ75),AQ75,0)&lt;=$L$11),AND($L$8="AND_YES",OR(LOWER(LEFT(AQ75&amp;"",2))="да",AQ75=1),OR(LOWER(LEFT(BV75&amp;"",2))="да",BV75=1)),AND($L$8="OR_YES",OR(OR(LOWER(LEFT(AQ75&amp;"",2))="да",AQ75=1),OR(LOWER(LEFT(BV75&amp;"",2))="да",BV75=1)))),$L$14,$L$15))))))))))</f>
        <v/>
      </c>
      <c r="M75" s="19" t="str">
        <f>IF($A75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75="#FIELD",AR75="",AND(OR($M$8="CHANGE_PCT_GE",$M$8="CHANGE_ABS_GE",$M$8="COUNT_FLAG_RULE",$M$8="AND_YES",$M$8="OR_YES"),OR(BW75="#FIELD",BW75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75)))),IF($M$18="LOW_MU",MAX(Настройки!$B$14,$M$16),IF($M$18="NEUTRAL",Настройки!$B$15,IF($M$18="IGNORE","IGNORE",IF(OR(AR75="#FIELD",BW75="#FIELD"),"Поле не найдено","Недостаточно данных")))),IF($M$8="SIGMOID_INC",MAX(Настройки!$B$14,$M$16+($M$17-$M$16)/(1+EXP(-$M$12*(IF(ISNUMBER(AR75),AR75,0)-$M$11)))),IF($M$8="SIGMOID_DEC",MAX(Настройки!$B$14,$M$16+($M$17-$M$16)/(1+EXP($M$12*(IF(ISNUMBER(AR75),AR75,0)-$M$11)))),IF($M$8="TOP_PERCENT",IF((COUNTIF(INDEX(Данные!$A$7:$CV$106,0,MATCH($M$9,Данные!$A$6:$CV$6,0)),"&gt;"&amp;IF(ISNUMBER(AR75),AR75,0))+COUNTIFS(INDEX(Данные!$A$7:$CV$106,0,MATCH($M$9,Данные!$A$6:$CV$6,0)),IF(ISNUMBER(AR75),AR75,0),Данные!$A$7:$A$106,"&lt;"&amp;$A75)+1)/COUNT(INDEX(Данные!$A$7:$CV$106,0,MATCH($M$9,Данные!$A$6:$CV$6,0)))&lt;=$M$11,$M$14,$M$15),IF($M$8="MANUAL_MU",MAX(Настройки!$B$14,MIN(1,IF(ISNUMBER(AR75),AR75,0))),IF($M$8="COUNT_FLAG_RULE",IF(IF(ISNUMBER(AR75),AR75,0)&lt;=$M$11,$M$14,IF(IF(ISNUMBER(AR75),AR75,0)&gt;=$M$12,$M$15,IF(OR(LOWER(LEFT(BW75&amp;"",2))="да",BW75=1),$M$13,$M$15))),IF(OR(AND($M$8="YES_NO",OR(LOWER(LEFT(AR75&amp;"",2))="да",AR75=1)),AND($M$8="THRESHOLD_GE",IF(ISNUMBER(AR75),AR75,0)&gt;=$M$11),AND($M$8="THRESHOLD_GT",IF(ISNUMBER(AR75),AR75,0)&gt;$M$11),AND($M$8="THRESHOLD_LE",IF(ISNUMBER(AR75),AR75,0)&lt;=$M$11),AND($M$8="THRESHOLD_LT",IF(ISNUMBER(AR75),AR75,0)&lt;$M$11),AND($M$8="CHANGE_PCT_GE",IF(IF(ISNUMBER(BW75),BW75,0)=0,IF(ISNUMBER(AR75),AR75,0)&gt;0,(IF(ISNUMBER(AR75),AR75,0)-IF(ISNUMBER(BW75),BW75,0))/ABS(IF(ISNUMBER(BW75),BW75,0))&gt;=$M$11)),AND($M$8="CHANGE_ABS_GE",ABS(IF(ISNUMBER(AR75),AR75,0)-IF(ISNUMBER(BW75),BW75,0))&gt;=$M$11),AND($M$8="COUNT_LT",IF(ISNUMBER(AR75),AR75,0)&lt;$M$11),AND($M$8="COUNT_LE",IF(ISNUMBER(AR75),AR75,0)&lt;=$M$11),AND($M$8="AND_YES",OR(LOWER(LEFT(AR75&amp;"",2))="да",AR75=1),OR(LOWER(LEFT(BW75&amp;"",2))="да",BW75=1)),AND($M$8="OR_YES",OR(OR(LOWER(LEFT(AR75&amp;"",2))="да",AR75=1),OR(LOWER(LEFT(BW75&amp;"",2))="да",BW75=1)))),$M$14,$M$15))))))))))</f>
        <v/>
      </c>
      <c r="N75" s="19" t="str">
        <f>IF($A75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75="#FIELD",AS75="",AND(OR($N$8="CHANGE_PCT_GE",$N$8="CHANGE_ABS_GE",$N$8="COUNT_FLAG_RULE",$N$8="AND_YES",$N$8="OR_YES"),OR(BX75="#FIELD",BX75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75)))),IF($N$18="LOW_MU",MAX(Настройки!$B$14,$N$16),IF($N$18="NEUTRAL",Настройки!$B$15,IF($N$18="IGNORE","IGNORE",IF(OR(AS75="#FIELD",BX75="#FIELD"),"Поле не найдено","Недостаточно данных")))),IF($N$8="SIGMOID_INC",MAX(Настройки!$B$14,$N$16+($N$17-$N$16)/(1+EXP(-$N$12*(IF(ISNUMBER(AS75),AS75,0)-$N$11)))),IF($N$8="SIGMOID_DEC",MAX(Настройки!$B$14,$N$16+($N$17-$N$16)/(1+EXP($N$12*(IF(ISNUMBER(AS75),AS75,0)-$N$11)))),IF($N$8="TOP_PERCENT",IF((COUNTIF(INDEX(Данные!$A$7:$CV$106,0,MATCH($N$9,Данные!$A$6:$CV$6,0)),"&gt;"&amp;IF(ISNUMBER(AS75),AS75,0))+COUNTIFS(INDEX(Данные!$A$7:$CV$106,0,MATCH($N$9,Данные!$A$6:$CV$6,0)),IF(ISNUMBER(AS75),AS75,0),Данные!$A$7:$A$106,"&lt;"&amp;$A75)+1)/COUNT(INDEX(Данные!$A$7:$CV$106,0,MATCH($N$9,Данные!$A$6:$CV$6,0)))&lt;=$N$11,$N$14,$N$15),IF($N$8="MANUAL_MU",MAX(Настройки!$B$14,MIN(1,IF(ISNUMBER(AS75),AS75,0))),IF($N$8="COUNT_FLAG_RULE",IF(IF(ISNUMBER(AS75),AS75,0)&lt;=$N$11,$N$14,IF(IF(ISNUMBER(AS75),AS75,0)&gt;=$N$12,$N$15,IF(OR(LOWER(LEFT(BX75&amp;"",2))="да",BX75=1),$N$13,$N$15))),IF(OR(AND($N$8="YES_NO",OR(LOWER(LEFT(AS75&amp;"",2))="да",AS75=1)),AND($N$8="THRESHOLD_GE",IF(ISNUMBER(AS75),AS75,0)&gt;=$N$11),AND($N$8="THRESHOLD_GT",IF(ISNUMBER(AS75),AS75,0)&gt;$N$11),AND($N$8="THRESHOLD_LE",IF(ISNUMBER(AS75),AS75,0)&lt;=$N$11),AND($N$8="THRESHOLD_LT",IF(ISNUMBER(AS75),AS75,0)&lt;$N$11),AND($N$8="CHANGE_PCT_GE",IF(IF(ISNUMBER(BX75),BX75,0)=0,IF(ISNUMBER(AS75),AS75,0)&gt;0,(IF(ISNUMBER(AS75),AS75,0)-IF(ISNUMBER(BX75),BX75,0))/ABS(IF(ISNUMBER(BX75),BX75,0))&gt;=$N$11)),AND($N$8="CHANGE_ABS_GE",ABS(IF(ISNUMBER(AS75),AS75,0)-IF(ISNUMBER(BX75),BX75,0))&gt;=$N$11),AND($N$8="COUNT_LT",IF(ISNUMBER(AS75),AS75,0)&lt;$N$11),AND($N$8="COUNT_LE",IF(ISNUMBER(AS75),AS75,0)&lt;=$N$11),AND($N$8="AND_YES",OR(LOWER(LEFT(AS75&amp;"",2))="да",AS75=1),OR(LOWER(LEFT(BX75&amp;"",2))="да",BX75=1)),AND($N$8="OR_YES",OR(OR(LOWER(LEFT(AS75&amp;"",2))="да",AS75=1),OR(LOWER(LEFT(BX75&amp;"",2))="да",BX75=1)))),$N$14,$N$15))))))))))</f>
        <v/>
      </c>
      <c r="O75" s="19" t="str">
        <f>IF($A75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75="#FIELD",AT75="",AND(OR($O$8="CHANGE_PCT_GE",$O$8="CHANGE_ABS_GE",$O$8="COUNT_FLAG_RULE",$O$8="AND_YES",$O$8="OR_YES"),OR(BY75="#FIELD",BY75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75)))),IF($O$18="LOW_MU",MAX(Настройки!$B$14,$O$16),IF($O$18="NEUTRAL",Настройки!$B$15,IF($O$18="IGNORE","IGNORE",IF(OR(AT75="#FIELD",BY75="#FIELD"),"Поле не найдено","Недостаточно данных")))),IF($O$8="SIGMOID_INC",MAX(Настройки!$B$14,$O$16+($O$17-$O$16)/(1+EXP(-$O$12*(IF(ISNUMBER(AT75),AT75,0)-$O$11)))),IF($O$8="SIGMOID_DEC",MAX(Настройки!$B$14,$O$16+($O$17-$O$16)/(1+EXP($O$12*(IF(ISNUMBER(AT75),AT75,0)-$O$11)))),IF($O$8="TOP_PERCENT",IF((COUNTIF(INDEX(Данные!$A$7:$CV$106,0,MATCH($O$9,Данные!$A$6:$CV$6,0)),"&gt;"&amp;IF(ISNUMBER(AT75),AT75,0))+COUNTIFS(INDEX(Данные!$A$7:$CV$106,0,MATCH($O$9,Данные!$A$6:$CV$6,0)),IF(ISNUMBER(AT75),AT75,0),Данные!$A$7:$A$106,"&lt;"&amp;$A75)+1)/COUNT(INDEX(Данные!$A$7:$CV$106,0,MATCH($O$9,Данные!$A$6:$CV$6,0)))&lt;=$O$11,$O$14,$O$15),IF($O$8="MANUAL_MU",MAX(Настройки!$B$14,MIN(1,IF(ISNUMBER(AT75),AT75,0))),IF($O$8="COUNT_FLAG_RULE",IF(IF(ISNUMBER(AT75),AT75,0)&lt;=$O$11,$O$14,IF(IF(ISNUMBER(AT75),AT75,0)&gt;=$O$12,$O$15,IF(OR(LOWER(LEFT(BY75&amp;"",2))="да",BY75=1),$O$13,$O$15))),IF(OR(AND($O$8="YES_NO",OR(LOWER(LEFT(AT75&amp;"",2))="да",AT75=1)),AND($O$8="THRESHOLD_GE",IF(ISNUMBER(AT75),AT75,0)&gt;=$O$11),AND($O$8="THRESHOLD_GT",IF(ISNUMBER(AT75),AT75,0)&gt;$O$11),AND($O$8="THRESHOLD_LE",IF(ISNUMBER(AT75),AT75,0)&lt;=$O$11),AND($O$8="THRESHOLD_LT",IF(ISNUMBER(AT75),AT75,0)&lt;$O$11),AND($O$8="CHANGE_PCT_GE",IF(IF(ISNUMBER(BY75),BY75,0)=0,IF(ISNUMBER(AT75),AT75,0)&gt;0,(IF(ISNUMBER(AT75),AT75,0)-IF(ISNUMBER(BY75),BY75,0))/ABS(IF(ISNUMBER(BY75),BY75,0))&gt;=$O$11)),AND($O$8="CHANGE_ABS_GE",ABS(IF(ISNUMBER(AT75),AT75,0)-IF(ISNUMBER(BY75),BY75,0))&gt;=$O$11),AND($O$8="COUNT_LT",IF(ISNUMBER(AT75),AT75,0)&lt;$O$11),AND($O$8="COUNT_LE",IF(ISNUMBER(AT75),AT75,0)&lt;=$O$11),AND($O$8="AND_YES",OR(LOWER(LEFT(AT75&amp;"",2))="да",AT75=1),OR(LOWER(LEFT(BY75&amp;"",2))="да",BY75=1)),AND($O$8="OR_YES",OR(OR(LOWER(LEFT(AT75&amp;"",2))="да",AT75=1),OR(LOWER(LEFT(BY75&amp;"",2))="да",BY75=1)))),$O$14,$O$15))))))))))</f>
        <v/>
      </c>
      <c r="P75" s="19" t="str">
        <f>IF($A75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75="#FIELD",AU75="",AND(OR($P$8="CHANGE_PCT_GE",$P$8="CHANGE_ABS_GE",$P$8="COUNT_FLAG_RULE",$P$8="AND_YES",$P$8="OR_YES"),OR(BZ75="#FIELD",BZ75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75)))),IF($P$18="LOW_MU",MAX(Настройки!$B$14,$P$16),IF($P$18="NEUTRAL",Настройки!$B$15,IF($P$18="IGNORE","IGNORE",IF(OR(AU75="#FIELD",BZ75="#FIELD"),"Поле не найдено","Недостаточно данных")))),IF($P$8="SIGMOID_INC",MAX(Настройки!$B$14,$P$16+($P$17-$P$16)/(1+EXP(-$P$12*(IF(ISNUMBER(AU75),AU75,0)-$P$11)))),IF($P$8="SIGMOID_DEC",MAX(Настройки!$B$14,$P$16+($P$17-$P$16)/(1+EXP($P$12*(IF(ISNUMBER(AU75),AU75,0)-$P$11)))),IF($P$8="TOP_PERCENT",IF((COUNTIF(INDEX(Данные!$A$7:$CV$106,0,MATCH($P$9,Данные!$A$6:$CV$6,0)),"&gt;"&amp;IF(ISNUMBER(AU75),AU75,0))+COUNTIFS(INDEX(Данные!$A$7:$CV$106,0,MATCH($P$9,Данные!$A$6:$CV$6,0)),IF(ISNUMBER(AU75),AU75,0),Данные!$A$7:$A$106,"&lt;"&amp;$A75)+1)/COUNT(INDEX(Данные!$A$7:$CV$106,0,MATCH($P$9,Данные!$A$6:$CV$6,0)))&lt;=$P$11,$P$14,$P$15),IF($P$8="MANUAL_MU",MAX(Настройки!$B$14,MIN(1,IF(ISNUMBER(AU75),AU75,0))),IF($P$8="COUNT_FLAG_RULE",IF(IF(ISNUMBER(AU75),AU75,0)&lt;=$P$11,$P$14,IF(IF(ISNUMBER(AU75),AU75,0)&gt;=$P$12,$P$15,IF(OR(LOWER(LEFT(BZ75&amp;"",2))="да",BZ75=1),$P$13,$P$15))),IF(OR(AND($P$8="YES_NO",OR(LOWER(LEFT(AU75&amp;"",2))="да",AU75=1)),AND($P$8="THRESHOLD_GE",IF(ISNUMBER(AU75),AU75,0)&gt;=$P$11),AND($P$8="THRESHOLD_GT",IF(ISNUMBER(AU75),AU75,0)&gt;$P$11),AND($P$8="THRESHOLD_LE",IF(ISNUMBER(AU75),AU75,0)&lt;=$P$11),AND($P$8="THRESHOLD_LT",IF(ISNUMBER(AU75),AU75,0)&lt;$P$11),AND($P$8="CHANGE_PCT_GE",IF(IF(ISNUMBER(BZ75),BZ75,0)=0,IF(ISNUMBER(AU75),AU75,0)&gt;0,(IF(ISNUMBER(AU75),AU75,0)-IF(ISNUMBER(BZ75),BZ75,0))/ABS(IF(ISNUMBER(BZ75),BZ75,0))&gt;=$P$11)),AND($P$8="CHANGE_ABS_GE",ABS(IF(ISNUMBER(AU75),AU75,0)-IF(ISNUMBER(BZ75),BZ75,0))&gt;=$P$11),AND($P$8="COUNT_LT",IF(ISNUMBER(AU75),AU75,0)&lt;$P$11),AND($P$8="COUNT_LE",IF(ISNUMBER(AU75),AU75,0)&lt;=$P$11),AND($P$8="AND_YES",OR(LOWER(LEFT(AU75&amp;"",2))="да",AU75=1),OR(LOWER(LEFT(BZ75&amp;"",2))="да",BZ75=1)),AND($P$8="OR_YES",OR(OR(LOWER(LEFT(AU75&amp;"",2))="да",AU75=1),OR(LOWER(LEFT(BZ75&amp;"",2))="да",BZ75=1)))),$P$14,$P$15))))))))))</f>
        <v/>
      </c>
      <c r="Q75" s="19" t="str">
        <f>IF($A75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75="#FIELD",AV75="",AND(OR($Q$8="CHANGE_PCT_GE",$Q$8="CHANGE_ABS_GE",$Q$8="COUNT_FLAG_RULE",$Q$8="AND_YES",$Q$8="OR_YES"),OR(CA75="#FIELD",CA75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75)))),IF($Q$18="LOW_MU",MAX(Настройки!$B$14,$Q$16),IF($Q$18="NEUTRAL",Настройки!$B$15,IF($Q$18="IGNORE","IGNORE",IF(OR(AV75="#FIELD",CA75="#FIELD"),"Поле не найдено","Недостаточно данных")))),IF($Q$8="SIGMOID_INC",MAX(Настройки!$B$14,$Q$16+($Q$17-$Q$16)/(1+EXP(-$Q$12*(IF(ISNUMBER(AV75),AV75,0)-$Q$11)))),IF($Q$8="SIGMOID_DEC",MAX(Настройки!$B$14,$Q$16+($Q$17-$Q$16)/(1+EXP($Q$12*(IF(ISNUMBER(AV75),AV75,0)-$Q$11)))),IF($Q$8="TOP_PERCENT",IF((COUNTIF(INDEX(Данные!$A$7:$CV$106,0,MATCH($Q$9,Данные!$A$6:$CV$6,0)),"&gt;"&amp;IF(ISNUMBER(AV75),AV75,0))+COUNTIFS(INDEX(Данные!$A$7:$CV$106,0,MATCH($Q$9,Данные!$A$6:$CV$6,0)),IF(ISNUMBER(AV75),AV75,0),Данные!$A$7:$A$106,"&lt;"&amp;$A75)+1)/COUNT(INDEX(Данные!$A$7:$CV$106,0,MATCH($Q$9,Данные!$A$6:$CV$6,0)))&lt;=$Q$11,$Q$14,$Q$15),IF($Q$8="MANUAL_MU",MAX(Настройки!$B$14,MIN(1,IF(ISNUMBER(AV75),AV75,0))),IF($Q$8="COUNT_FLAG_RULE",IF(IF(ISNUMBER(AV75),AV75,0)&lt;=$Q$11,$Q$14,IF(IF(ISNUMBER(AV75),AV75,0)&gt;=$Q$12,$Q$15,IF(OR(LOWER(LEFT(CA75&amp;"",2))="да",CA75=1),$Q$13,$Q$15))),IF(OR(AND($Q$8="YES_NO",OR(LOWER(LEFT(AV75&amp;"",2))="да",AV75=1)),AND($Q$8="THRESHOLD_GE",IF(ISNUMBER(AV75),AV75,0)&gt;=$Q$11),AND($Q$8="THRESHOLD_GT",IF(ISNUMBER(AV75),AV75,0)&gt;$Q$11),AND($Q$8="THRESHOLD_LE",IF(ISNUMBER(AV75),AV75,0)&lt;=$Q$11),AND($Q$8="THRESHOLD_LT",IF(ISNUMBER(AV75),AV75,0)&lt;$Q$11),AND($Q$8="CHANGE_PCT_GE",IF(IF(ISNUMBER(CA75),CA75,0)=0,IF(ISNUMBER(AV75),AV75,0)&gt;0,(IF(ISNUMBER(AV75),AV75,0)-IF(ISNUMBER(CA75),CA75,0))/ABS(IF(ISNUMBER(CA75),CA75,0))&gt;=$Q$11)),AND($Q$8="CHANGE_ABS_GE",ABS(IF(ISNUMBER(AV75),AV75,0)-IF(ISNUMBER(CA75),CA75,0))&gt;=$Q$11),AND($Q$8="COUNT_LT",IF(ISNUMBER(AV75),AV75,0)&lt;$Q$11),AND($Q$8="COUNT_LE",IF(ISNUMBER(AV75),AV75,0)&lt;=$Q$11),AND($Q$8="AND_YES",OR(LOWER(LEFT(AV75&amp;"",2))="да",AV75=1),OR(LOWER(LEFT(CA75&amp;"",2))="да",CA75=1)),AND($Q$8="OR_YES",OR(OR(LOWER(LEFT(AV75&amp;"",2))="да",AV75=1),OR(LOWER(LEFT(CA75&amp;"",2))="да",CA75=1)))),$Q$14,$Q$15))))))))))</f>
        <v/>
      </c>
      <c r="R75" s="69" t="str">
        <f>IF($A75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75="#FIELD",AW75="",AND(OR($R$8="CHANGE_PCT_GE",$R$8="CHANGE_ABS_GE",$R$8="COUNT_FLAG_RULE",$R$8="AND_YES",$R$8="OR_YES"),OR(CB75="#FIELD",CB75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75)))),IF($R$18="LOW_MU",MAX(Настройки!$B$14,$R$16),IF($R$18="NEUTRAL",Настройки!$B$15,IF($R$18="IGNORE","IGNORE",IF(OR(AW75="#FIELD",CB75="#FIELD"),"Поле не найдено","Недостаточно данных")))),IF($R$8="SIGMOID_INC",MAX(Настройки!$B$14,$R$16+($R$17-$R$16)/(1+EXP(-$R$12*(IF(ISNUMBER(AW75),AW75,0)-$R$11)))),IF($R$8="SIGMOID_DEC",MAX(Настройки!$B$14,$R$16+($R$17-$R$16)/(1+EXP($R$12*(IF(ISNUMBER(AW75),AW75,0)-$R$11)))),IF($R$8="TOP_PERCENT",IF((COUNTIF(INDEX(Данные!$A$7:$CV$106,0,MATCH($R$9,Данные!$A$6:$CV$6,0)),"&gt;"&amp;IF(ISNUMBER(AW75),AW75,0))+COUNTIFS(INDEX(Данные!$A$7:$CV$106,0,MATCH($R$9,Данные!$A$6:$CV$6,0)),IF(ISNUMBER(AW75),AW75,0),Данные!$A$7:$A$106,"&lt;"&amp;$A75)+1)/COUNT(INDEX(Данные!$A$7:$CV$106,0,MATCH($R$9,Данные!$A$6:$CV$6,0)))&lt;=$R$11,$R$14,$R$15),IF($R$8="MANUAL_MU",MAX(Настройки!$B$14,MIN(1,IF(ISNUMBER(AW75),AW75,0))),IF($R$8="COUNT_FLAG_RULE",IF(IF(ISNUMBER(AW75),AW75,0)&lt;=$R$11,$R$14,IF(IF(ISNUMBER(AW75),AW75,0)&gt;=$R$12,$R$15,IF(OR(LOWER(LEFT(CB75&amp;"",2))="да",CB75=1),$R$13,$R$15))),IF(OR(AND($R$8="YES_NO",OR(LOWER(LEFT(AW75&amp;"",2))="да",AW75=1)),AND($R$8="THRESHOLD_GE",IF(ISNUMBER(AW75),AW75,0)&gt;=$R$11),AND($R$8="THRESHOLD_GT",IF(ISNUMBER(AW75),AW75,0)&gt;$R$11),AND($R$8="THRESHOLD_LE",IF(ISNUMBER(AW75),AW75,0)&lt;=$R$11),AND($R$8="THRESHOLD_LT",IF(ISNUMBER(AW75),AW75,0)&lt;$R$11),AND($R$8="CHANGE_PCT_GE",IF(IF(ISNUMBER(CB75),CB75,0)=0,IF(ISNUMBER(AW75),AW75,0)&gt;0,(IF(ISNUMBER(AW75),AW75,0)-IF(ISNUMBER(CB75),CB75,0))/ABS(IF(ISNUMBER(CB75),CB75,0))&gt;=$R$11)),AND($R$8="CHANGE_ABS_GE",ABS(IF(ISNUMBER(AW75),AW75,0)-IF(ISNUMBER(CB75),CB75,0))&gt;=$R$11),AND($R$8="COUNT_LT",IF(ISNUMBER(AW75),AW75,0)&lt;$R$11),AND($R$8="COUNT_LE",IF(ISNUMBER(AW75),AW75,0)&lt;=$R$11),AND($R$8="AND_YES",OR(LOWER(LEFT(AW75&amp;"",2))="да",AW75=1),OR(LOWER(LEFT(CB75&amp;"",2))="да",CB75=1)),AND($R$8="OR_YES",OR(OR(LOWER(LEFT(AW75&amp;"",2))="да",AW75=1),OR(LOWER(LEFT(CB75&amp;"",2))="да",CB75=1)))),$R$14,$R$15))))))))))</f>
        <v/>
      </c>
      <c r="S75" s="70" t="str">
        <f>IF($A75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75="#FIELD",AX75="",AND(OR($S$8="CHANGE_PCT_GE",$S$8="CHANGE_ABS_GE",$S$8="COUNT_FLAG_RULE",$S$8="AND_YES",$S$8="OR_YES"),OR(CC75="#FIELD",CC75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75)))),IF($S$18="LOW_MU",MAX(Настройки!$B$14,$S$16),IF($S$18="NEUTRAL",Настройки!$B$15,IF($S$18="IGNORE","IGNORE",IF(OR(AX75="#FIELD",CC75="#FIELD"),"Поле не найдено","Недостаточно данных")))),IF($S$8="SIGMOID_INC",MAX(Настройки!$B$14,$S$16+($S$17-$S$16)/(1+EXP(-$S$12*(IF(ISNUMBER(AX75),AX75,0)-$S$11)))),IF($S$8="SIGMOID_DEC",MAX(Настройки!$B$14,$S$16+($S$17-$S$16)/(1+EXP($S$12*(IF(ISNUMBER(AX75),AX75,0)-$S$11)))),IF($S$8="TOP_PERCENT",IF((COUNTIF(INDEX(Данные!$A$7:$CV$106,0,MATCH($S$9,Данные!$A$6:$CV$6,0)),"&gt;"&amp;IF(ISNUMBER(AX75),AX75,0))+COUNTIFS(INDEX(Данные!$A$7:$CV$106,0,MATCH($S$9,Данные!$A$6:$CV$6,0)),IF(ISNUMBER(AX75),AX75,0),Данные!$A$7:$A$106,"&lt;"&amp;$A75)+1)/COUNT(INDEX(Данные!$A$7:$CV$106,0,MATCH($S$9,Данные!$A$6:$CV$6,0)))&lt;=$S$11,$S$14,$S$15),IF($S$8="MANUAL_MU",MAX(Настройки!$B$14,MIN(1,IF(ISNUMBER(AX75),AX75,0))),IF($S$8="COUNT_FLAG_RULE",IF(IF(ISNUMBER(AX75),AX75,0)&lt;=$S$11,$S$14,IF(IF(ISNUMBER(AX75),AX75,0)&gt;=$S$12,$S$15,IF(OR(LOWER(LEFT(CC75&amp;"",2))="да",CC75=1),$S$13,$S$15))),IF(OR(AND($S$8="YES_NO",OR(LOWER(LEFT(AX75&amp;"",2))="да",AX75=1)),AND($S$8="THRESHOLD_GE",IF(ISNUMBER(AX75),AX75,0)&gt;=$S$11),AND($S$8="THRESHOLD_GT",IF(ISNUMBER(AX75),AX75,0)&gt;$S$11),AND($S$8="THRESHOLD_LE",IF(ISNUMBER(AX75),AX75,0)&lt;=$S$11),AND($S$8="THRESHOLD_LT",IF(ISNUMBER(AX75),AX75,0)&lt;$S$11),AND($S$8="CHANGE_PCT_GE",IF(IF(ISNUMBER(CC75),CC75,0)=0,IF(ISNUMBER(AX75),AX75,0)&gt;0,(IF(ISNUMBER(AX75),AX75,0)-IF(ISNUMBER(CC75),CC75,0))/ABS(IF(ISNUMBER(CC75),CC75,0))&gt;=$S$11)),AND($S$8="CHANGE_ABS_GE",ABS(IF(ISNUMBER(AX75),AX75,0)-IF(ISNUMBER(CC75),CC75,0))&gt;=$S$11),AND($S$8="COUNT_LT",IF(ISNUMBER(AX75),AX75,0)&lt;$S$11),AND($S$8="COUNT_LE",IF(ISNUMBER(AX75),AX75,0)&lt;=$S$11),AND($S$8="AND_YES",OR(LOWER(LEFT(AX75&amp;"",2))="да",AX75=1),OR(LOWER(LEFT(CC75&amp;"",2))="да",CC75=1)),AND($S$8="OR_YES",OR(OR(LOWER(LEFT(AX75&amp;"",2))="да",AX75=1),OR(LOWER(LEFT(CC75&amp;"",2))="да",CC75=1)))),$S$14,$S$15))))))))))</f>
        <v/>
      </c>
      <c r="T75" s="70" t="str">
        <f>IF($A75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75="#FIELD",AY75="",AND(OR($T$8="CHANGE_PCT_GE",$T$8="CHANGE_ABS_GE",$T$8="COUNT_FLAG_RULE",$T$8="AND_YES",$T$8="OR_YES"),OR(CD75="#FIELD",CD75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75)))),IF($T$18="LOW_MU",MAX(Настройки!$B$14,$T$16),IF($T$18="NEUTRAL",Настройки!$B$15,IF($T$18="IGNORE","IGNORE",IF(OR(AY75="#FIELD",CD75="#FIELD"),"Поле не найдено","Недостаточно данных")))),IF($T$8="SIGMOID_INC",MAX(Настройки!$B$14,$T$16+($T$17-$T$16)/(1+EXP(-$T$12*(IF(ISNUMBER(AY75),AY75,0)-$T$11)))),IF($T$8="SIGMOID_DEC",MAX(Настройки!$B$14,$T$16+($T$17-$T$16)/(1+EXP($T$12*(IF(ISNUMBER(AY75),AY75,0)-$T$11)))),IF($T$8="TOP_PERCENT",IF((COUNTIF(INDEX(Данные!$A$7:$CV$106,0,MATCH($T$9,Данные!$A$6:$CV$6,0)),"&gt;"&amp;IF(ISNUMBER(AY75),AY75,0))+COUNTIFS(INDEX(Данные!$A$7:$CV$106,0,MATCH($T$9,Данные!$A$6:$CV$6,0)),IF(ISNUMBER(AY75),AY75,0),Данные!$A$7:$A$106,"&lt;"&amp;$A75)+1)/COUNT(INDEX(Данные!$A$7:$CV$106,0,MATCH($T$9,Данные!$A$6:$CV$6,0)))&lt;=$T$11,$T$14,$T$15),IF($T$8="MANUAL_MU",MAX(Настройки!$B$14,MIN(1,IF(ISNUMBER(AY75),AY75,0))),IF($T$8="COUNT_FLAG_RULE",IF(IF(ISNUMBER(AY75),AY75,0)&lt;=$T$11,$T$14,IF(IF(ISNUMBER(AY75),AY75,0)&gt;=$T$12,$T$15,IF(OR(LOWER(LEFT(CD75&amp;"",2))="да",CD75=1),$T$13,$T$15))),IF(OR(AND($T$8="YES_NO",OR(LOWER(LEFT(AY75&amp;"",2))="да",AY75=1)),AND($T$8="THRESHOLD_GE",IF(ISNUMBER(AY75),AY75,0)&gt;=$T$11),AND($T$8="THRESHOLD_GT",IF(ISNUMBER(AY75),AY75,0)&gt;$T$11),AND($T$8="THRESHOLD_LE",IF(ISNUMBER(AY75),AY75,0)&lt;=$T$11),AND($T$8="THRESHOLD_LT",IF(ISNUMBER(AY75),AY75,0)&lt;$T$11),AND($T$8="CHANGE_PCT_GE",IF(IF(ISNUMBER(CD75),CD75,0)=0,IF(ISNUMBER(AY75),AY75,0)&gt;0,(IF(ISNUMBER(AY75),AY75,0)-IF(ISNUMBER(CD75),CD75,0))/ABS(IF(ISNUMBER(CD75),CD75,0))&gt;=$T$11)),AND($T$8="CHANGE_ABS_GE",ABS(IF(ISNUMBER(AY75),AY75,0)-IF(ISNUMBER(CD75),CD75,0))&gt;=$T$11),AND($T$8="COUNT_LT",IF(ISNUMBER(AY75),AY75,0)&lt;$T$11),AND($T$8="COUNT_LE",IF(ISNUMBER(AY75),AY75,0)&lt;=$T$11),AND($T$8="AND_YES",OR(LOWER(LEFT(AY75&amp;"",2))="да",AY75=1),OR(LOWER(LEFT(CD75&amp;"",2))="да",CD75=1)),AND($T$8="OR_YES",OR(OR(LOWER(LEFT(AY75&amp;"",2))="да",AY75=1),OR(LOWER(LEFT(CD75&amp;"",2))="да",CD75=1)))),$T$14,$T$15))))))))))</f>
        <v/>
      </c>
      <c r="U75" s="70" t="str">
        <f>IF($A75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75="#FIELD",AZ75="",AND(OR($U$8="CHANGE_PCT_GE",$U$8="CHANGE_ABS_GE",$U$8="COUNT_FLAG_RULE",$U$8="AND_YES",$U$8="OR_YES"),OR(CE75="#FIELD",CE75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75)))),IF($U$18="LOW_MU",MAX(Настройки!$B$14,$U$16),IF($U$18="NEUTRAL",Настройки!$B$15,IF($U$18="IGNORE","IGNORE",IF(OR(AZ75="#FIELD",CE75="#FIELD"),"Поле не найдено","Недостаточно данных")))),IF($U$8="SIGMOID_INC",MAX(Настройки!$B$14,$U$16+($U$17-$U$16)/(1+EXP(-$U$12*(IF(ISNUMBER(AZ75),AZ75,0)-$U$11)))),IF($U$8="SIGMOID_DEC",MAX(Настройки!$B$14,$U$16+($U$17-$U$16)/(1+EXP($U$12*(IF(ISNUMBER(AZ75),AZ75,0)-$U$11)))),IF($U$8="TOP_PERCENT",IF((COUNTIF(INDEX(Данные!$A$7:$CV$106,0,MATCH($U$9,Данные!$A$6:$CV$6,0)),"&gt;"&amp;IF(ISNUMBER(AZ75),AZ75,0))+COUNTIFS(INDEX(Данные!$A$7:$CV$106,0,MATCH($U$9,Данные!$A$6:$CV$6,0)),IF(ISNUMBER(AZ75),AZ75,0),Данные!$A$7:$A$106,"&lt;"&amp;$A75)+1)/COUNT(INDEX(Данные!$A$7:$CV$106,0,MATCH($U$9,Данные!$A$6:$CV$6,0)))&lt;=$U$11,$U$14,$U$15),IF($U$8="MANUAL_MU",MAX(Настройки!$B$14,MIN(1,IF(ISNUMBER(AZ75),AZ75,0))),IF($U$8="COUNT_FLAG_RULE",IF(IF(ISNUMBER(AZ75),AZ75,0)&lt;=$U$11,$U$14,IF(IF(ISNUMBER(AZ75),AZ75,0)&gt;=$U$12,$U$15,IF(OR(LOWER(LEFT(CE75&amp;"",2))="да",CE75=1),$U$13,$U$15))),IF(OR(AND($U$8="YES_NO",OR(LOWER(LEFT(AZ75&amp;"",2))="да",AZ75=1)),AND($U$8="THRESHOLD_GE",IF(ISNUMBER(AZ75),AZ75,0)&gt;=$U$11),AND($U$8="THRESHOLD_GT",IF(ISNUMBER(AZ75),AZ75,0)&gt;$U$11),AND($U$8="THRESHOLD_LE",IF(ISNUMBER(AZ75),AZ75,0)&lt;=$U$11),AND($U$8="THRESHOLD_LT",IF(ISNUMBER(AZ75),AZ75,0)&lt;$U$11),AND($U$8="CHANGE_PCT_GE",IF(IF(ISNUMBER(CE75),CE75,0)=0,IF(ISNUMBER(AZ75),AZ75,0)&gt;0,(IF(ISNUMBER(AZ75),AZ75,0)-IF(ISNUMBER(CE75),CE75,0))/ABS(IF(ISNUMBER(CE75),CE75,0))&gt;=$U$11)),AND($U$8="CHANGE_ABS_GE",ABS(IF(ISNUMBER(AZ75),AZ75,0)-IF(ISNUMBER(CE75),CE75,0))&gt;=$U$11),AND($U$8="COUNT_LT",IF(ISNUMBER(AZ75),AZ75,0)&lt;$U$11),AND($U$8="COUNT_LE",IF(ISNUMBER(AZ75),AZ75,0)&lt;=$U$11),AND($U$8="AND_YES",OR(LOWER(LEFT(AZ75&amp;"",2))="да",AZ75=1),OR(LOWER(LEFT(CE75&amp;"",2))="да",CE75=1)),AND($U$8="OR_YES",OR(OR(LOWER(LEFT(AZ75&amp;"",2))="да",AZ75=1),OR(LOWER(LEFT(CE75&amp;"",2))="да",CE75=1)))),$U$14,$U$15))))))))))</f>
        <v/>
      </c>
      <c r="V75" s="70" t="str">
        <f>IF($A75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75="#FIELD",BA75="",AND(OR($V$8="CHANGE_PCT_GE",$V$8="CHANGE_ABS_GE",$V$8="COUNT_FLAG_RULE",$V$8="AND_YES",$V$8="OR_YES"),OR(CF75="#FIELD",CF75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75)))),IF($V$18="LOW_MU",MAX(Настройки!$B$14,$V$16),IF($V$18="NEUTRAL",Настройки!$B$15,IF($V$18="IGNORE","IGNORE",IF(OR(BA75="#FIELD",CF75="#FIELD"),"Поле не найдено","Недостаточно данных")))),IF($V$8="SIGMOID_INC",MAX(Настройки!$B$14,$V$16+($V$17-$V$16)/(1+EXP(-$V$12*(IF(ISNUMBER(BA75),BA75,0)-$V$11)))),IF($V$8="SIGMOID_DEC",MAX(Настройки!$B$14,$V$16+($V$17-$V$16)/(1+EXP($V$12*(IF(ISNUMBER(BA75),BA75,0)-$V$11)))),IF($V$8="TOP_PERCENT",IF((COUNTIF(INDEX(Данные!$A$7:$CV$106,0,MATCH($V$9,Данные!$A$6:$CV$6,0)),"&gt;"&amp;IF(ISNUMBER(BA75),BA75,0))+COUNTIFS(INDEX(Данные!$A$7:$CV$106,0,MATCH($V$9,Данные!$A$6:$CV$6,0)),IF(ISNUMBER(BA75),BA75,0),Данные!$A$7:$A$106,"&lt;"&amp;$A75)+1)/COUNT(INDEX(Данные!$A$7:$CV$106,0,MATCH($V$9,Данные!$A$6:$CV$6,0)))&lt;=$V$11,$V$14,$V$15),IF($V$8="MANUAL_MU",MAX(Настройки!$B$14,MIN(1,IF(ISNUMBER(BA75),BA75,0))),IF($V$8="COUNT_FLAG_RULE",IF(IF(ISNUMBER(BA75),BA75,0)&lt;=$V$11,$V$14,IF(IF(ISNUMBER(BA75),BA75,0)&gt;=$V$12,$V$15,IF(OR(LOWER(LEFT(CF75&amp;"",2))="да",CF75=1),$V$13,$V$15))),IF(OR(AND($V$8="YES_NO",OR(LOWER(LEFT(BA75&amp;"",2))="да",BA75=1)),AND($V$8="THRESHOLD_GE",IF(ISNUMBER(BA75),BA75,0)&gt;=$V$11),AND($V$8="THRESHOLD_GT",IF(ISNUMBER(BA75),BA75,0)&gt;$V$11),AND($V$8="THRESHOLD_LE",IF(ISNUMBER(BA75),BA75,0)&lt;=$V$11),AND($V$8="THRESHOLD_LT",IF(ISNUMBER(BA75),BA75,0)&lt;$V$11),AND($V$8="CHANGE_PCT_GE",IF(IF(ISNUMBER(CF75),CF75,0)=0,IF(ISNUMBER(BA75),BA75,0)&gt;0,(IF(ISNUMBER(BA75),BA75,0)-IF(ISNUMBER(CF75),CF75,0))/ABS(IF(ISNUMBER(CF75),CF75,0))&gt;=$V$11)),AND($V$8="CHANGE_ABS_GE",ABS(IF(ISNUMBER(BA75),BA75,0)-IF(ISNUMBER(CF75),CF75,0))&gt;=$V$11),AND($V$8="COUNT_LT",IF(ISNUMBER(BA75),BA75,0)&lt;$V$11),AND($V$8="COUNT_LE",IF(ISNUMBER(BA75),BA75,0)&lt;=$V$11),AND($V$8="AND_YES",OR(LOWER(LEFT(BA75&amp;"",2))="да",BA75=1),OR(LOWER(LEFT(CF75&amp;"",2))="да",CF75=1)),AND($V$8="OR_YES",OR(OR(LOWER(LEFT(BA75&amp;"",2))="да",BA75=1),OR(LOWER(LEFT(CF75&amp;"",2))="да",CF75=1)))),$V$14,$V$15))))))))))</f>
        <v/>
      </c>
      <c r="W75" s="70" t="str">
        <f>IF($A75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75="#FIELD",BB75="",AND(OR($W$8="CHANGE_PCT_GE",$W$8="CHANGE_ABS_GE",$W$8="COUNT_FLAG_RULE",$W$8="AND_YES",$W$8="OR_YES"),OR(CG75="#FIELD",CG75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75)))),IF($W$18="LOW_MU",MAX(Настройки!$B$14,$W$16),IF($W$18="NEUTRAL",Настройки!$B$15,IF($W$18="IGNORE","IGNORE",IF(OR(BB75="#FIELD",CG75="#FIELD"),"Поле не найдено","Недостаточно данных")))),IF($W$8="SIGMOID_INC",MAX(Настройки!$B$14,$W$16+($W$17-$W$16)/(1+EXP(-$W$12*(IF(ISNUMBER(BB75),BB75,0)-$W$11)))),IF($W$8="SIGMOID_DEC",MAX(Настройки!$B$14,$W$16+($W$17-$W$16)/(1+EXP($W$12*(IF(ISNUMBER(BB75),BB75,0)-$W$11)))),IF($W$8="TOP_PERCENT",IF((COUNTIF(INDEX(Данные!$A$7:$CV$106,0,MATCH($W$9,Данные!$A$6:$CV$6,0)),"&gt;"&amp;IF(ISNUMBER(BB75),BB75,0))+COUNTIFS(INDEX(Данные!$A$7:$CV$106,0,MATCH($W$9,Данные!$A$6:$CV$6,0)),IF(ISNUMBER(BB75),BB75,0),Данные!$A$7:$A$106,"&lt;"&amp;$A75)+1)/COUNT(INDEX(Данные!$A$7:$CV$106,0,MATCH($W$9,Данные!$A$6:$CV$6,0)))&lt;=$W$11,$W$14,$W$15),IF($W$8="MANUAL_MU",MAX(Настройки!$B$14,MIN(1,IF(ISNUMBER(BB75),BB75,0))),IF($W$8="COUNT_FLAG_RULE",IF(IF(ISNUMBER(BB75),BB75,0)&lt;=$W$11,$W$14,IF(IF(ISNUMBER(BB75),BB75,0)&gt;=$W$12,$W$15,IF(OR(LOWER(LEFT(CG75&amp;"",2))="да",CG75=1),$W$13,$W$15))),IF(OR(AND($W$8="YES_NO",OR(LOWER(LEFT(BB75&amp;"",2))="да",BB75=1)),AND($W$8="THRESHOLD_GE",IF(ISNUMBER(BB75),BB75,0)&gt;=$W$11),AND($W$8="THRESHOLD_GT",IF(ISNUMBER(BB75),BB75,0)&gt;$W$11),AND($W$8="THRESHOLD_LE",IF(ISNUMBER(BB75),BB75,0)&lt;=$W$11),AND($W$8="THRESHOLD_LT",IF(ISNUMBER(BB75),BB75,0)&lt;$W$11),AND($W$8="CHANGE_PCT_GE",IF(IF(ISNUMBER(CG75),CG75,0)=0,IF(ISNUMBER(BB75),BB75,0)&gt;0,(IF(ISNUMBER(BB75),BB75,0)-IF(ISNUMBER(CG75),CG75,0))/ABS(IF(ISNUMBER(CG75),CG75,0))&gt;=$W$11)),AND($W$8="CHANGE_ABS_GE",ABS(IF(ISNUMBER(BB75),BB75,0)-IF(ISNUMBER(CG75),CG75,0))&gt;=$W$11),AND($W$8="COUNT_LT",IF(ISNUMBER(BB75),BB75,0)&lt;$W$11),AND($W$8="COUNT_LE",IF(ISNUMBER(BB75),BB75,0)&lt;=$W$11),AND($W$8="AND_YES",OR(LOWER(LEFT(BB75&amp;"",2))="да",BB75=1),OR(LOWER(LEFT(CG75&amp;"",2))="да",CG75=1)),AND($W$8="OR_YES",OR(OR(LOWER(LEFT(BB75&amp;"",2))="да",BB75=1),OR(LOWER(LEFT(CG75&amp;"",2))="да",CG75=1)))),$W$14,$W$15))))))))))</f>
        <v/>
      </c>
      <c r="X75" s="70" t="str">
        <f>IF($A75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75="#FIELD",BC75="",AND(OR($X$8="CHANGE_PCT_GE",$X$8="CHANGE_ABS_GE",$X$8="COUNT_FLAG_RULE",$X$8="AND_YES",$X$8="OR_YES"),OR(CH75="#FIELD",CH75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75)))),IF($X$18="LOW_MU",MAX(Настройки!$B$14,$X$16),IF($X$18="NEUTRAL",Настройки!$B$15,IF($X$18="IGNORE","IGNORE",IF(OR(BC75="#FIELD",CH75="#FIELD"),"Поле не найдено","Недостаточно данных")))),IF($X$8="SIGMOID_INC",MAX(Настройки!$B$14,$X$16+($X$17-$X$16)/(1+EXP(-$X$12*(IF(ISNUMBER(BC75),BC75,0)-$X$11)))),IF($X$8="SIGMOID_DEC",MAX(Настройки!$B$14,$X$16+($X$17-$X$16)/(1+EXP($X$12*(IF(ISNUMBER(BC75),BC75,0)-$X$11)))),IF($X$8="TOP_PERCENT",IF((COUNTIF(INDEX(Данные!$A$7:$CV$106,0,MATCH($X$9,Данные!$A$6:$CV$6,0)),"&gt;"&amp;IF(ISNUMBER(BC75),BC75,0))+COUNTIFS(INDEX(Данные!$A$7:$CV$106,0,MATCH($X$9,Данные!$A$6:$CV$6,0)),IF(ISNUMBER(BC75),BC75,0),Данные!$A$7:$A$106,"&lt;"&amp;$A75)+1)/COUNT(INDEX(Данные!$A$7:$CV$106,0,MATCH($X$9,Данные!$A$6:$CV$6,0)))&lt;=$X$11,$X$14,$X$15),IF($X$8="MANUAL_MU",MAX(Настройки!$B$14,MIN(1,IF(ISNUMBER(BC75),BC75,0))),IF($X$8="COUNT_FLAG_RULE",IF(IF(ISNUMBER(BC75),BC75,0)&lt;=$X$11,$X$14,IF(IF(ISNUMBER(BC75),BC75,0)&gt;=$X$12,$X$15,IF(OR(LOWER(LEFT(CH75&amp;"",2))="да",CH75=1),$X$13,$X$15))),IF(OR(AND($X$8="YES_NO",OR(LOWER(LEFT(BC75&amp;"",2))="да",BC75=1)),AND($X$8="THRESHOLD_GE",IF(ISNUMBER(BC75),BC75,0)&gt;=$X$11),AND($X$8="THRESHOLD_GT",IF(ISNUMBER(BC75),BC75,0)&gt;$X$11),AND($X$8="THRESHOLD_LE",IF(ISNUMBER(BC75),BC75,0)&lt;=$X$11),AND($X$8="THRESHOLD_LT",IF(ISNUMBER(BC75),BC75,0)&lt;$X$11),AND($X$8="CHANGE_PCT_GE",IF(IF(ISNUMBER(CH75),CH75,0)=0,IF(ISNUMBER(BC75),BC75,0)&gt;0,(IF(ISNUMBER(BC75),BC75,0)-IF(ISNUMBER(CH75),CH75,0))/ABS(IF(ISNUMBER(CH75),CH75,0))&gt;=$X$11)),AND($X$8="CHANGE_ABS_GE",ABS(IF(ISNUMBER(BC75),BC75,0)-IF(ISNUMBER(CH75),CH75,0))&gt;=$X$11),AND($X$8="COUNT_LT",IF(ISNUMBER(BC75),BC75,0)&lt;$X$11),AND($X$8="COUNT_LE",IF(ISNUMBER(BC75),BC75,0)&lt;=$X$11),AND($X$8="AND_YES",OR(LOWER(LEFT(BC75&amp;"",2))="да",BC75=1),OR(LOWER(LEFT(CH75&amp;"",2))="да",CH75=1)),AND($X$8="OR_YES",OR(OR(LOWER(LEFT(BC75&amp;"",2))="да",BC75=1),OR(LOWER(LEFT(CH75&amp;"",2))="да",CH75=1)))),$X$14,$X$15))))))))))</f>
        <v/>
      </c>
      <c r="Y75" s="70" t="str">
        <f>IF($A75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75="#FIELD",BD75="",AND(OR($Y$8="CHANGE_PCT_GE",$Y$8="CHANGE_ABS_GE",$Y$8="COUNT_FLAG_RULE",$Y$8="AND_YES",$Y$8="OR_YES"),OR(CI75="#FIELD",CI75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75)))),IF($Y$18="LOW_MU",MAX(Настройки!$B$14,$Y$16),IF($Y$18="NEUTRAL",Настройки!$B$15,IF($Y$18="IGNORE","IGNORE",IF(OR(BD75="#FIELD",CI75="#FIELD"),"Поле не найдено","Недостаточно данных")))),IF($Y$8="SIGMOID_INC",MAX(Настройки!$B$14,$Y$16+($Y$17-$Y$16)/(1+EXP(-$Y$12*(IF(ISNUMBER(BD75),BD75,0)-$Y$11)))),IF($Y$8="SIGMOID_DEC",MAX(Настройки!$B$14,$Y$16+($Y$17-$Y$16)/(1+EXP($Y$12*(IF(ISNUMBER(BD75),BD75,0)-$Y$11)))),IF($Y$8="TOP_PERCENT",IF((COUNTIF(INDEX(Данные!$A$7:$CV$106,0,MATCH($Y$9,Данные!$A$6:$CV$6,0)),"&gt;"&amp;IF(ISNUMBER(BD75),BD75,0))+COUNTIFS(INDEX(Данные!$A$7:$CV$106,0,MATCH($Y$9,Данные!$A$6:$CV$6,0)),IF(ISNUMBER(BD75),BD75,0),Данные!$A$7:$A$106,"&lt;"&amp;$A75)+1)/COUNT(INDEX(Данные!$A$7:$CV$106,0,MATCH($Y$9,Данные!$A$6:$CV$6,0)))&lt;=$Y$11,$Y$14,$Y$15),IF($Y$8="MANUAL_MU",MAX(Настройки!$B$14,MIN(1,IF(ISNUMBER(BD75),BD75,0))),IF($Y$8="COUNT_FLAG_RULE",IF(IF(ISNUMBER(BD75),BD75,0)&lt;=$Y$11,$Y$14,IF(IF(ISNUMBER(BD75),BD75,0)&gt;=$Y$12,$Y$15,IF(OR(LOWER(LEFT(CI75&amp;"",2))="да",CI75=1),$Y$13,$Y$15))),IF(OR(AND($Y$8="YES_NO",OR(LOWER(LEFT(BD75&amp;"",2))="да",BD75=1)),AND($Y$8="THRESHOLD_GE",IF(ISNUMBER(BD75),BD75,0)&gt;=$Y$11),AND($Y$8="THRESHOLD_GT",IF(ISNUMBER(BD75),BD75,0)&gt;$Y$11),AND($Y$8="THRESHOLD_LE",IF(ISNUMBER(BD75),BD75,0)&lt;=$Y$11),AND($Y$8="THRESHOLD_LT",IF(ISNUMBER(BD75),BD75,0)&lt;$Y$11),AND($Y$8="CHANGE_PCT_GE",IF(IF(ISNUMBER(CI75),CI75,0)=0,IF(ISNUMBER(BD75),BD75,0)&gt;0,(IF(ISNUMBER(BD75),BD75,0)-IF(ISNUMBER(CI75),CI75,0))/ABS(IF(ISNUMBER(CI75),CI75,0))&gt;=$Y$11)),AND($Y$8="CHANGE_ABS_GE",ABS(IF(ISNUMBER(BD75),BD75,0)-IF(ISNUMBER(CI75),CI75,0))&gt;=$Y$11),AND($Y$8="COUNT_LT",IF(ISNUMBER(BD75),BD75,0)&lt;$Y$11),AND($Y$8="COUNT_LE",IF(ISNUMBER(BD75),BD75,0)&lt;=$Y$11),AND($Y$8="AND_YES",OR(LOWER(LEFT(BD75&amp;"",2))="да",BD75=1),OR(LOWER(LEFT(CI75&amp;"",2))="да",CI75=1)),AND($Y$8="OR_YES",OR(OR(LOWER(LEFT(BD75&amp;"",2))="да",BD75=1),OR(LOWER(LEFT(CI75&amp;"",2))="да",CI75=1)))),$Y$14,$Y$15))))))))))</f>
        <v/>
      </c>
      <c r="Z75" s="70" t="str">
        <f>IF($A75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75="#FIELD",BE75="",AND(OR($Z$8="CHANGE_PCT_GE",$Z$8="CHANGE_ABS_GE",$Z$8="COUNT_FLAG_RULE",$Z$8="AND_YES",$Z$8="OR_YES"),OR(CJ75="#FIELD",CJ75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75)))),IF($Z$18="LOW_MU",MAX(Настройки!$B$14,$Z$16),IF($Z$18="NEUTRAL",Настройки!$B$15,IF($Z$18="IGNORE","IGNORE",IF(OR(BE75="#FIELD",CJ75="#FIELD"),"Поле не найдено","Недостаточно данных")))),IF($Z$8="SIGMOID_INC",MAX(Настройки!$B$14,$Z$16+($Z$17-$Z$16)/(1+EXP(-$Z$12*(IF(ISNUMBER(BE75),BE75,0)-$Z$11)))),IF($Z$8="SIGMOID_DEC",MAX(Настройки!$B$14,$Z$16+($Z$17-$Z$16)/(1+EXP($Z$12*(IF(ISNUMBER(BE75),BE75,0)-$Z$11)))),IF($Z$8="TOP_PERCENT",IF((COUNTIF(INDEX(Данные!$A$7:$CV$106,0,MATCH($Z$9,Данные!$A$6:$CV$6,0)),"&gt;"&amp;IF(ISNUMBER(BE75),BE75,0))+COUNTIFS(INDEX(Данные!$A$7:$CV$106,0,MATCH($Z$9,Данные!$A$6:$CV$6,0)),IF(ISNUMBER(BE75),BE75,0),Данные!$A$7:$A$106,"&lt;"&amp;$A75)+1)/COUNT(INDEX(Данные!$A$7:$CV$106,0,MATCH($Z$9,Данные!$A$6:$CV$6,0)))&lt;=$Z$11,$Z$14,$Z$15),IF($Z$8="MANUAL_MU",MAX(Настройки!$B$14,MIN(1,IF(ISNUMBER(BE75),BE75,0))),IF($Z$8="COUNT_FLAG_RULE",IF(IF(ISNUMBER(BE75),BE75,0)&lt;=$Z$11,$Z$14,IF(IF(ISNUMBER(BE75),BE75,0)&gt;=$Z$12,$Z$15,IF(OR(LOWER(LEFT(CJ75&amp;"",2))="да",CJ75=1),$Z$13,$Z$15))),IF(OR(AND($Z$8="YES_NO",OR(LOWER(LEFT(BE75&amp;"",2))="да",BE75=1)),AND($Z$8="THRESHOLD_GE",IF(ISNUMBER(BE75),BE75,0)&gt;=$Z$11),AND($Z$8="THRESHOLD_GT",IF(ISNUMBER(BE75),BE75,0)&gt;$Z$11),AND($Z$8="THRESHOLD_LE",IF(ISNUMBER(BE75),BE75,0)&lt;=$Z$11),AND($Z$8="THRESHOLD_LT",IF(ISNUMBER(BE75),BE75,0)&lt;$Z$11),AND($Z$8="CHANGE_PCT_GE",IF(IF(ISNUMBER(CJ75),CJ75,0)=0,IF(ISNUMBER(BE75),BE75,0)&gt;0,(IF(ISNUMBER(BE75),BE75,0)-IF(ISNUMBER(CJ75),CJ75,0))/ABS(IF(ISNUMBER(CJ75),CJ75,0))&gt;=$Z$11)),AND($Z$8="CHANGE_ABS_GE",ABS(IF(ISNUMBER(BE75),BE75,0)-IF(ISNUMBER(CJ75),CJ75,0))&gt;=$Z$11),AND($Z$8="COUNT_LT",IF(ISNUMBER(BE75),BE75,0)&lt;$Z$11),AND($Z$8="COUNT_LE",IF(ISNUMBER(BE75),BE75,0)&lt;=$Z$11),AND($Z$8="AND_YES",OR(LOWER(LEFT(BE75&amp;"",2))="да",BE75=1),OR(LOWER(LEFT(CJ75&amp;"",2))="да",CJ75=1)),AND($Z$8="OR_YES",OR(OR(LOWER(LEFT(BE75&amp;"",2))="да",BE75=1),OR(LOWER(LEFT(CJ75&amp;"",2))="да",CJ75=1)))),$Z$14,$Z$15))))))))))</f>
        <v/>
      </c>
      <c r="AA75" s="70" t="str">
        <f>IF($A75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75="#FIELD",BF75="",AND(OR($AA$8="CHANGE_PCT_GE",$AA$8="CHANGE_ABS_GE",$AA$8="COUNT_FLAG_RULE",$AA$8="AND_YES",$AA$8="OR_YES"),OR(CK75="#FIELD",CK75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75)))),IF($AA$18="LOW_MU",MAX(Настройки!$B$14,$AA$16),IF($AA$18="NEUTRAL",Настройки!$B$15,IF($AA$18="IGNORE","IGNORE",IF(OR(BF75="#FIELD",CK75="#FIELD"),"Поле не найдено","Недостаточно данных")))),IF($AA$8="SIGMOID_INC",MAX(Настройки!$B$14,$AA$16+($AA$17-$AA$16)/(1+EXP(-$AA$12*(IF(ISNUMBER(BF75),BF75,0)-$AA$11)))),IF($AA$8="SIGMOID_DEC",MAX(Настройки!$B$14,$AA$16+($AA$17-$AA$16)/(1+EXP($AA$12*(IF(ISNUMBER(BF75),BF75,0)-$AA$11)))),IF($AA$8="TOP_PERCENT",IF((COUNTIF(INDEX(Данные!$A$7:$CV$106,0,MATCH($AA$9,Данные!$A$6:$CV$6,0)),"&gt;"&amp;IF(ISNUMBER(BF75),BF75,0))+COUNTIFS(INDEX(Данные!$A$7:$CV$106,0,MATCH($AA$9,Данные!$A$6:$CV$6,0)),IF(ISNUMBER(BF75),BF75,0),Данные!$A$7:$A$106,"&lt;"&amp;$A75)+1)/COUNT(INDEX(Данные!$A$7:$CV$106,0,MATCH($AA$9,Данные!$A$6:$CV$6,0)))&lt;=$AA$11,$AA$14,$AA$15),IF($AA$8="MANUAL_MU",MAX(Настройки!$B$14,MIN(1,IF(ISNUMBER(BF75),BF75,0))),IF($AA$8="COUNT_FLAG_RULE",IF(IF(ISNUMBER(BF75),BF75,0)&lt;=$AA$11,$AA$14,IF(IF(ISNUMBER(BF75),BF75,0)&gt;=$AA$12,$AA$15,IF(OR(LOWER(LEFT(CK75&amp;"",2))="да",CK75=1),$AA$13,$AA$15))),IF(OR(AND($AA$8="YES_NO",OR(LOWER(LEFT(BF75&amp;"",2))="да",BF75=1)),AND($AA$8="THRESHOLD_GE",IF(ISNUMBER(BF75),BF75,0)&gt;=$AA$11),AND($AA$8="THRESHOLD_GT",IF(ISNUMBER(BF75),BF75,0)&gt;$AA$11),AND($AA$8="THRESHOLD_LE",IF(ISNUMBER(BF75),BF75,0)&lt;=$AA$11),AND($AA$8="THRESHOLD_LT",IF(ISNUMBER(BF75),BF75,0)&lt;$AA$11),AND($AA$8="CHANGE_PCT_GE",IF(IF(ISNUMBER(CK75),CK75,0)=0,IF(ISNUMBER(BF75),BF75,0)&gt;0,(IF(ISNUMBER(BF75),BF75,0)-IF(ISNUMBER(CK75),CK75,0))/ABS(IF(ISNUMBER(CK75),CK75,0))&gt;=$AA$11)),AND($AA$8="CHANGE_ABS_GE",ABS(IF(ISNUMBER(BF75),BF75,0)-IF(ISNUMBER(CK75),CK75,0))&gt;=$AA$11),AND($AA$8="COUNT_LT",IF(ISNUMBER(BF75),BF75,0)&lt;$AA$11),AND($AA$8="COUNT_LE",IF(ISNUMBER(BF75),BF75,0)&lt;=$AA$11),AND($AA$8="AND_YES",OR(LOWER(LEFT(BF75&amp;"",2))="да",BF75=1),OR(LOWER(LEFT(CK75&amp;"",2))="да",CK75=1)),AND($AA$8="OR_YES",OR(OR(LOWER(LEFT(BF75&amp;"",2))="да",BF75=1),OR(LOWER(LEFT(CK75&amp;"",2))="да",CK75=1)))),$AA$14,$AA$15))))))))))</f>
        <v/>
      </c>
      <c r="AB75" s="70" t="str">
        <f>IF($A75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75="#FIELD",BG75="",AND(OR($AB$8="CHANGE_PCT_GE",$AB$8="CHANGE_ABS_GE",$AB$8="COUNT_FLAG_RULE",$AB$8="AND_YES",$AB$8="OR_YES"),OR(CL75="#FIELD",CL75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75)))),IF($AB$18="LOW_MU",MAX(Настройки!$B$14,$AB$16),IF($AB$18="NEUTRAL",Настройки!$B$15,IF($AB$18="IGNORE","IGNORE",IF(OR(BG75="#FIELD",CL75="#FIELD"),"Поле не найдено","Недостаточно данных")))),IF($AB$8="SIGMOID_INC",MAX(Настройки!$B$14,$AB$16+($AB$17-$AB$16)/(1+EXP(-$AB$12*(IF(ISNUMBER(BG75),BG75,0)-$AB$11)))),IF($AB$8="SIGMOID_DEC",MAX(Настройки!$B$14,$AB$16+($AB$17-$AB$16)/(1+EXP($AB$12*(IF(ISNUMBER(BG75),BG75,0)-$AB$11)))),IF($AB$8="TOP_PERCENT",IF((COUNTIF(INDEX(Данные!$A$7:$CV$106,0,MATCH($AB$9,Данные!$A$6:$CV$6,0)),"&gt;"&amp;IF(ISNUMBER(BG75),BG75,0))+COUNTIFS(INDEX(Данные!$A$7:$CV$106,0,MATCH($AB$9,Данные!$A$6:$CV$6,0)),IF(ISNUMBER(BG75),BG75,0),Данные!$A$7:$A$106,"&lt;"&amp;$A75)+1)/COUNT(INDEX(Данные!$A$7:$CV$106,0,MATCH($AB$9,Данные!$A$6:$CV$6,0)))&lt;=$AB$11,$AB$14,$AB$15),IF($AB$8="MANUAL_MU",MAX(Настройки!$B$14,MIN(1,IF(ISNUMBER(BG75),BG75,0))),IF($AB$8="COUNT_FLAG_RULE",IF(IF(ISNUMBER(BG75),BG75,0)&lt;=$AB$11,$AB$14,IF(IF(ISNUMBER(BG75),BG75,0)&gt;=$AB$12,$AB$15,IF(OR(LOWER(LEFT(CL75&amp;"",2))="да",CL75=1),$AB$13,$AB$15))),IF(OR(AND($AB$8="YES_NO",OR(LOWER(LEFT(BG75&amp;"",2))="да",BG75=1)),AND($AB$8="THRESHOLD_GE",IF(ISNUMBER(BG75),BG75,0)&gt;=$AB$11),AND($AB$8="THRESHOLD_GT",IF(ISNUMBER(BG75),BG75,0)&gt;$AB$11),AND($AB$8="THRESHOLD_LE",IF(ISNUMBER(BG75),BG75,0)&lt;=$AB$11),AND($AB$8="THRESHOLD_LT",IF(ISNUMBER(BG75),BG75,0)&lt;$AB$11),AND($AB$8="CHANGE_PCT_GE",IF(IF(ISNUMBER(CL75),CL75,0)=0,IF(ISNUMBER(BG75),BG75,0)&gt;0,(IF(ISNUMBER(BG75),BG75,0)-IF(ISNUMBER(CL75),CL75,0))/ABS(IF(ISNUMBER(CL75),CL75,0))&gt;=$AB$11)),AND($AB$8="CHANGE_ABS_GE",ABS(IF(ISNUMBER(BG75),BG75,0)-IF(ISNUMBER(CL75),CL75,0))&gt;=$AB$11),AND($AB$8="COUNT_LT",IF(ISNUMBER(BG75),BG75,0)&lt;$AB$11),AND($AB$8="COUNT_LE",IF(ISNUMBER(BG75),BG75,0)&lt;=$AB$11),AND($AB$8="AND_YES",OR(LOWER(LEFT(BG75&amp;"",2))="да",BG75=1),OR(LOWER(LEFT(CL75&amp;"",2))="да",CL75=1)),AND($AB$8="OR_YES",OR(OR(LOWER(LEFT(BG75&amp;"",2))="да",BG75=1),OR(LOWER(LEFT(CL75&amp;"",2))="да",CL75=1)))),$AB$14,$AB$15))))))))))</f>
        <v/>
      </c>
      <c r="AC75" s="70" t="str">
        <f>IF($A75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75="#FIELD",BH75="",AND(OR($AC$8="CHANGE_PCT_GE",$AC$8="CHANGE_ABS_GE",$AC$8="COUNT_FLAG_RULE",$AC$8="AND_YES",$AC$8="OR_YES"),OR(CM75="#FIELD",CM75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75)))),IF($AC$18="LOW_MU",MAX(Настройки!$B$14,$AC$16),IF($AC$18="NEUTRAL",Настройки!$B$15,IF($AC$18="IGNORE","IGNORE",IF(OR(BH75="#FIELD",CM75="#FIELD"),"Поле не найдено","Недостаточно данных")))),IF($AC$8="SIGMOID_INC",MAX(Настройки!$B$14,$AC$16+($AC$17-$AC$16)/(1+EXP(-$AC$12*(IF(ISNUMBER(BH75),BH75,0)-$AC$11)))),IF($AC$8="SIGMOID_DEC",MAX(Настройки!$B$14,$AC$16+($AC$17-$AC$16)/(1+EXP($AC$12*(IF(ISNUMBER(BH75),BH75,0)-$AC$11)))),IF($AC$8="TOP_PERCENT",IF((COUNTIF(INDEX(Данные!$A$7:$CV$106,0,MATCH($AC$9,Данные!$A$6:$CV$6,0)),"&gt;"&amp;IF(ISNUMBER(BH75),BH75,0))+COUNTIFS(INDEX(Данные!$A$7:$CV$106,0,MATCH($AC$9,Данные!$A$6:$CV$6,0)),IF(ISNUMBER(BH75),BH75,0),Данные!$A$7:$A$106,"&lt;"&amp;$A75)+1)/COUNT(INDEX(Данные!$A$7:$CV$106,0,MATCH($AC$9,Данные!$A$6:$CV$6,0)))&lt;=$AC$11,$AC$14,$AC$15),IF($AC$8="MANUAL_MU",MAX(Настройки!$B$14,MIN(1,IF(ISNUMBER(BH75),BH75,0))),IF($AC$8="COUNT_FLAG_RULE",IF(IF(ISNUMBER(BH75),BH75,0)&lt;=$AC$11,$AC$14,IF(IF(ISNUMBER(BH75),BH75,0)&gt;=$AC$12,$AC$15,IF(OR(LOWER(LEFT(CM75&amp;"",2))="да",CM75=1),$AC$13,$AC$15))),IF(OR(AND($AC$8="YES_NO",OR(LOWER(LEFT(BH75&amp;"",2))="да",BH75=1)),AND($AC$8="THRESHOLD_GE",IF(ISNUMBER(BH75),BH75,0)&gt;=$AC$11),AND($AC$8="THRESHOLD_GT",IF(ISNUMBER(BH75),BH75,0)&gt;$AC$11),AND($AC$8="THRESHOLD_LE",IF(ISNUMBER(BH75),BH75,0)&lt;=$AC$11),AND($AC$8="THRESHOLD_LT",IF(ISNUMBER(BH75),BH75,0)&lt;$AC$11),AND($AC$8="CHANGE_PCT_GE",IF(IF(ISNUMBER(CM75),CM75,0)=0,IF(ISNUMBER(BH75),BH75,0)&gt;0,(IF(ISNUMBER(BH75),BH75,0)-IF(ISNUMBER(CM75),CM75,0))/ABS(IF(ISNUMBER(CM75),CM75,0))&gt;=$AC$11)),AND($AC$8="CHANGE_ABS_GE",ABS(IF(ISNUMBER(BH75),BH75,0)-IF(ISNUMBER(CM75),CM75,0))&gt;=$AC$11),AND($AC$8="COUNT_LT",IF(ISNUMBER(BH75),BH75,0)&lt;$AC$11),AND($AC$8="COUNT_LE",IF(ISNUMBER(BH75),BH75,0)&lt;=$AC$11),AND($AC$8="AND_YES",OR(LOWER(LEFT(BH75&amp;"",2))="да",BH75=1),OR(LOWER(LEFT(CM75&amp;"",2))="да",CM75=1)),AND($AC$8="OR_YES",OR(OR(LOWER(LEFT(BH75&amp;"",2))="да",BH75=1),OR(LOWER(LEFT(CM75&amp;"",2))="да",CM75=1)))),$AC$14,$AC$15))))))))))</f>
        <v/>
      </c>
      <c r="AD75" s="70" t="str">
        <f>IF($A75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75="#FIELD",BI75="",AND(OR($AD$8="CHANGE_PCT_GE",$AD$8="CHANGE_ABS_GE",$AD$8="COUNT_FLAG_RULE",$AD$8="AND_YES",$AD$8="OR_YES"),OR(CN75="#FIELD",CN75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75)))),IF($AD$18="LOW_MU",MAX(Настройки!$B$14,$AD$16),IF($AD$18="NEUTRAL",Настройки!$B$15,IF($AD$18="IGNORE","IGNORE",IF(OR(BI75="#FIELD",CN75="#FIELD"),"Поле не найдено","Недостаточно данных")))),IF($AD$8="SIGMOID_INC",MAX(Настройки!$B$14,$AD$16+($AD$17-$AD$16)/(1+EXP(-$AD$12*(IF(ISNUMBER(BI75),BI75,0)-$AD$11)))),IF($AD$8="SIGMOID_DEC",MAX(Настройки!$B$14,$AD$16+($AD$17-$AD$16)/(1+EXP($AD$12*(IF(ISNUMBER(BI75),BI75,0)-$AD$11)))),IF($AD$8="TOP_PERCENT",IF((COUNTIF(INDEX(Данные!$A$7:$CV$106,0,MATCH($AD$9,Данные!$A$6:$CV$6,0)),"&gt;"&amp;IF(ISNUMBER(BI75),BI75,0))+COUNTIFS(INDEX(Данные!$A$7:$CV$106,0,MATCH($AD$9,Данные!$A$6:$CV$6,0)),IF(ISNUMBER(BI75),BI75,0),Данные!$A$7:$A$106,"&lt;"&amp;$A75)+1)/COUNT(INDEX(Данные!$A$7:$CV$106,0,MATCH($AD$9,Данные!$A$6:$CV$6,0)))&lt;=$AD$11,$AD$14,$AD$15),IF($AD$8="MANUAL_MU",MAX(Настройки!$B$14,MIN(1,IF(ISNUMBER(BI75),BI75,0))),IF($AD$8="COUNT_FLAG_RULE",IF(IF(ISNUMBER(BI75),BI75,0)&lt;=$AD$11,$AD$14,IF(IF(ISNUMBER(BI75),BI75,0)&gt;=$AD$12,$AD$15,IF(OR(LOWER(LEFT(CN75&amp;"",2))="да",CN75=1),$AD$13,$AD$15))),IF(OR(AND($AD$8="YES_NO",OR(LOWER(LEFT(BI75&amp;"",2))="да",BI75=1)),AND($AD$8="THRESHOLD_GE",IF(ISNUMBER(BI75),BI75,0)&gt;=$AD$11),AND($AD$8="THRESHOLD_GT",IF(ISNUMBER(BI75),BI75,0)&gt;$AD$11),AND($AD$8="THRESHOLD_LE",IF(ISNUMBER(BI75),BI75,0)&lt;=$AD$11),AND($AD$8="THRESHOLD_LT",IF(ISNUMBER(BI75),BI75,0)&lt;$AD$11),AND($AD$8="CHANGE_PCT_GE",IF(IF(ISNUMBER(CN75),CN75,0)=0,IF(ISNUMBER(BI75),BI75,0)&gt;0,(IF(ISNUMBER(BI75),BI75,0)-IF(ISNUMBER(CN75),CN75,0))/ABS(IF(ISNUMBER(CN75),CN75,0))&gt;=$AD$11)),AND($AD$8="CHANGE_ABS_GE",ABS(IF(ISNUMBER(BI75),BI75,0)-IF(ISNUMBER(CN75),CN75,0))&gt;=$AD$11),AND($AD$8="COUNT_LT",IF(ISNUMBER(BI75),BI75,0)&lt;$AD$11),AND($AD$8="COUNT_LE",IF(ISNUMBER(BI75),BI75,0)&lt;=$AD$11),AND($AD$8="AND_YES",OR(LOWER(LEFT(BI75&amp;"",2))="да",BI75=1),OR(LOWER(LEFT(CN75&amp;"",2))="да",CN75=1)),AND($AD$8="OR_YES",OR(OR(LOWER(LEFT(BI75&amp;"",2))="да",BI75=1),OR(LOWER(LEFT(CN75&amp;"",2))="да",CN75=1)))),$AD$14,$AD$15))))))))))</f>
        <v/>
      </c>
      <c r="AE75" s="71" t="str">
        <f>IF($A75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75="#FIELD",BJ75="",AND(OR($AE$8="CHANGE_PCT_GE",$AE$8="CHANGE_ABS_GE",$AE$8="COUNT_FLAG_RULE",$AE$8="AND_YES",$AE$8="OR_YES"),OR(CO75="#FIELD",CO75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75)))),IF($AE$18="LOW_MU",MAX(Настройки!$B$14,$AE$16),IF($AE$18="NEUTRAL",Настройки!$B$15,IF($AE$18="IGNORE","IGNORE",IF(OR(BJ75="#FIELD",CO75="#FIELD"),"Поле не найдено","Недостаточно данных")))),IF($AE$8="SIGMOID_INC",MAX(Настройки!$B$14,$AE$16+($AE$17-$AE$16)/(1+EXP(-$AE$12*(IF(ISNUMBER(BJ75),BJ75,0)-$AE$11)))),IF($AE$8="SIGMOID_DEC",MAX(Настройки!$B$14,$AE$16+($AE$17-$AE$16)/(1+EXP($AE$12*(IF(ISNUMBER(BJ75),BJ75,0)-$AE$11)))),IF($AE$8="TOP_PERCENT",IF((COUNTIF(INDEX(Данные!$A$7:$CV$106,0,MATCH($AE$9,Данные!$A$6:$CV$6,0)),"&gt;"&amp;IF(ISNUMBER(BJ75),BJ75,0))+COUNTIFS(INDEX(Данные!$A$7:$CV$106,0,MATCH($AE$9,Данные!$A$6:$CV$6,0)),IF(ISNUMBER(BJ75),BJ75,0),Данные!$A$7:$A$106,"&lt;"&amp;$A75)+1)/COUNT(INDEX(Данные!$A$7:$CV$106,0,MATCH($AE$9,Данные!$A$6:$CV$6,0)))&lt;=$AE$11,$AE$14,$AE$15),IF($AE$8="MANUAL_MU",MAX(Настройки!$B$14,MIN(1,IF(ISNUMBER(BJ75),BJ75,0))),IF($AE$8="COUNT_FLAG_RULE",IF(IF(ISNUMBER(BJ75),BJ75,0)&lt;=$AE$11,$AE$14,IF(IF(ISNUMBER(BJ75),BJ75,0)&gt;=$AE$12,$AE$15,IF(OR(LOWER(LEFT(CO75&amp;"",2))="да",CO75=1),$AE$13,$AE$15))),IF(OR(AND($AE$8="YES_NO",OR(LOWER(LEFT(BJ75&amp;"",2))="да",BJ75=1)),AND($AE$8="THRESHOLD_GE",IF(ISNUMBER(BJ75),BJ75,0)&gt;=$AE$11),AND($AE$8="THRESHOLD_GT",IF(ISNUMBER(BJ75),BJ75,0)&gt;$AE$11),AND($AE$8="THRESHOLD_LE",IF(ISNUMBER(BJ75),BJ75,0)&lt;=$AE$11),AND($AE$8="THRESHOLD_LT",IF(ISNUMBER(BJ75),BJ75,0)&lt;$AE$11),AND($AE$8="CHANGE_PCT_GE",IF(IF(ISNUMBER(CO75),CO75,0)=0,IF(ISNUMBER(BJ75),BJ75,0)&gt;0,(IF(ISNUMBER(BJ75),BJ75,0)-IF(ISNUMBER(CO75),CO75,0))/ABS(IF(ISNUMBER(CO75),CO75,0))&gt;=$AE$11)),AND($AE$8="CHANGE_ABS_GE",ABS(IF(ISNUMBER(BJ75),BJ75,0)-IF(ISNUMBER(CO75),CO75,0))&gt;=$AE$11),AND($AE$8="COUNT_LT",IF(ISNUMBER(BJ75),BJ75,0)&lt;$AE$11),AND($AE$8="COUNT_LE",IF(ISNUMBER(BJ75),BJ75,0)&lt;=$AE$11),AND($AE$8="AND_YES",OR(LOWER(LEFT(BJ75&amp;"",2))="да",BJ75=1),OR(LOWER(LEFT(CO75&amp;"",2))="да",CO75=1)),AND($AE$8="OR_YES",OR(OR(LOWER(LEFT(BJ75&amp;"",2))="да",BJ75=1),OR(LOWER(LEFT(CO75&amp;"",2))="да",CO75=1)))),$AE$14,$AE$15))))))))))</f>
        <v/>
      </c>
      <c r="AF75" s="75"/>
      <c r="AG75" s="76" t="str">
        <f>IF($A75="","",IF($B$4&lt;&gt;"Да","",IF($B$9="","",IF(COUNTIF(Данные!$A$6:$CV$6,$B$9)=0,"#FIELD",INDEX(Данные!$A$7:$CV$106,ROW()-19,MATCH($B$9,Данные!$A$6:$CV$6,0))))))</f>
        <v/>
      </c>
      <c r="AH75" s="76" t="str">
        <f>IF($A75="","",IF($C$4&lt;&gt;"Да","",IF($C$9="","",IF(COUNTIF(Данные!$A$6:$CV$6,$C$9)=0,"#FIELD",INDEX(Данные!$A$7:$CV$106,ROW()-19,MATCH($C$9,Данные!$A$6:$CV$6,0))))))</f>
        <v/>
      </c>
      <c r="AI75" s="76" t="str">
        <f>IF($A75="","",IF($D$4&lt;&gt;"Да","",IF($D$9="","",IF(COUNTIF(Данные!$A$6:$CV$6,$D$9)=0,"#FIELD",INDEX(Данные!$A$7:$CV$106,ROW()-19,MATCH($D$9,Данные!$A$6:$CV$6,0))))))</f>
        <v/>
      </c>
      <c r="AJ75" s="76" t="str">
        <f>IF($A75="","",IF($E$4&lt;&gt;"Да","",IF($E$9="","",IF(COUNTIF(Данные!$A$6:$CV$6,$E$9)=0,"#FIELD",INDEX(Данные!$A$7:$CV$106,ROW()-19,MATCH($E$9,Данные!$A$6:$CV$6,0))))))</f>
        <v/>
      </c>
      <c r="AK75" s="76" t="str">
        <f>IF($A75="","",IF($F$4&lt;&gt;"Да","",IF($F$9="","",IF(COUNTIF(Данные!$A$6:$CV$6,$F$9)=0,"#FIELD",INDEX(Данные!$A$7:$CV$106,ROW()-19,MATCH($F$9,Данные!$A$6:$CV$6,0))))))</f>
        <v/>
      </c>
      <c r="AL75" s="76" t="str">
        <f>IF($A75="","",IF($G$4&lt;&gt;"Да","",IF($G$9="","",IF(COUNTIF(Данные!$A$6:$CV$6,$G$9)=0,"#FIELD",INDEX(Данные!$A$7:$CV$106,ROW()-19,MATCH($G$9,Данные!$A$6:$CV$6,0))))))</f>
        <v/>
      </c>
      <c r="AM75" s="76" t="str">
        <f>IF($A75="","",IF($H$4&lt;&gt;"Да","",IF($H$9="","",IF(COUNTIF(Данные!$A$6:$CV$6,$H$9)=0,"#FIELD",INDEX(Данные!$A$7:$CV$106,ROW()-19,MATCH($H$9,Данные!$A$6:$CV$6,0))))))</f>
        <v/>
      </c>
      <c r="AN75" s="76" t="str">
        <f>IF($A75="","",IF($I$4&lt;&gt;"Да","",IF($I$9="","",IF(COUNTIF(Данные!$A$6:$CV$6,$I$9)=0,"#FIELD",INDEX(Данные!$A$7:$CV$106,ROW()-19,MATCH($I$9,Данные!$A$6:$CV$6,0))))))</f>
        <v/>
      </c>
      <c r="AO75" s="76" t="str">
        <f>IF($A75="","",IF($J$4&lt;&gt;"Да","",IF($J$9="","",IF(COUNTIF(Данные!$A$6:$CV$6,$J$9)=0,"#FIELD",INDEX(Данные!$A$7:$CV$106,ROW()-19,MATCH($J$9,Данные!$A$6:$CV$6,0))))))</f>
        <v/>
      </c>
      <c r="AP75" s="76" t="str">
        <f>IF($A75="","",IF($K$4&lt;&gt;"Да","",IF($K$9="","",IF(COUNTIF(Данные!$A$6:$CV$6,$K$9)=0,"#FIELD",INDEX(Данные!$A$7:$CV$106,ROW()-19,MATCH($K$9,Данные!$A$6:$CV$6,0))))))</f>
        <v/>
      </c>
      <c r="AQ75" s="76" t="str">
        <f>IF($A75="","",IF($L$4&lt;&gt;"Да","",IF($L$9="","",IF(COUNTIF(Данные!$A$6:$CV$6,$L$9)=0,"#FIELD",INDEX(Данные!$A$7:$CV$106,ROW()-19,MATCH($L$9,Данные!$A$6:$CV$6,0))))))</f>
        <v/>
      </c>
      <c r="AR75" s="76" t="str">
        <f>IF($A75="","",IF($M$4&lt;&gt;"Да","",IF($M$9="","",IF(COUNTIF(Данные!$A$6:$CV$6,$M$9)=0,"#FIELD",INDEX(Данные!$A$7:$CV$106,ROW()-19,MATCH($M$9,Данные!$A$6:$CV$6,0))))))</f>
        <v/>
      </c>
      <c r="AS75" s="76" t="str">
        <f>IF($A75="","",IF($N$4&lt;&gt;"Да","",IF($N$9="","",IF(COUNTIF(Данные!$A$6:$CV$6,$N$9)=0,"#FIELD",INDEX(Данные!$A$7:$CV$106,ROW()-19,MATCH($N$9,Данные!$A$6:$CV$6,0))))))</f>
        <v/>
      </c>
      <c r="AT75" s="76" t="str">
        <f>IF($A75="","",IF($O$4&lt;&gt;"Да","",IF($O$9="","",IF(COUNTIF(Данные!$A$6:$CV$6,$O$9)=0,"#FIELD",INDEX(Данные!$A$7:$CV$106,ROW()-19,MATCH($O$9,Данные!$A$6:$CV$6,0))))))</f>
        <v/>
      </c>
      <c r="AU75" s="76" t="str">
        <f>IF($A75="","",IF($P$4&lt;&gt;"Да","",IF($P$9="","",IF(COUNTIF(Данные!$A$6:$CV$6,$P$9)=0,"#FIELD",INDEX(Данные!$A$7:$CV$106,ROW()-19,MATCH($P$9,Данные!$A$6:$CV$6,0))))))</f>
        <v/>
      </c>
      <c r="AV75" s="76" t="str">
        <f>IF($A75="","",IF($Q$4&lt;&gt;"Да","",IF($Q$9="","",IF(COUNTIF(Данные!$A$6:$CV$6,$Q$9)=0,"#FIELD",INDEX(Данные!$A$7:$CV$106,ROW()-19,MATCH($Q$9,Данные!$A$6:$CV$6,0))))))</f>
        <v/>
      </c>
      <c r="AW75" s="76" t="str">
        <f>IF($A75="","",IF($R$4&lt;&gt;"Да","",IF($R$9="","",IF(COUNTIF(Данные!$A$6:$CV$6,$R$9)=0,"#FIELD",INDEX(Данные!$A$7:$CV$106,ROW()-19,MATCH($R$9,Данные!$A$6:$CV$6,0))))))</f>
        <v/>
      </c>
      <c r="AX75" s="76" t="str">
        <f>IF($A75="","",IF($S$4&lt;&gt;"Да","",IF($S$9="","",IF(COUNTIF(Данные!$A$6:$CV$6,$S$9)=0,"#FIELD",INDEX(Данные!$A$7:$CV$106,ROW()-19,MATCH($S$9,Данные!$A$6:$CV$6,0))))))</f>
        <v/>
      </c>
      <c r="AY75" s="76" t="str">
        <f>IF($A75="","",IF($T$4&lt;&gt;"Да","",IF($T$9="","",IF(COUNTIF(Данные!$A$6:$CV$6,$T$9)=0,"#FIELD",INDEX(Данные!$A$7:$CV$106,ROW()-19,MATCH($T$9,Данные!$A$6:$CV$6,0))))))</f>
        <v/>
      </c>
      <c r="AZ75" s="76" t="str">
        <f>IF($A75="","",IF($U$4&lt;&gt;"Да","",IF($U$9="","",IF(COUNTIF(Данные!$A$6:$CV$6,$U$9)=0,"#FIELD",INDEX(Данные!$A$7:$CV$106,ROW()-19,MATCH($U$9,Данные!$A$6:$CV$6,0))))))</f>
        <v/>
      </c>
      <c r="BA75" s="76" t="str">
        <f>IF($A75="","",IF($V$4&lt;&gt;"Да","",IF($V$9="","",IF(COUNTIF(Данные!$A$6:$CV$6,$V$9)=0,"#FIELD",INDEX(Данные!$A$7:$CV$106,ROW()-19,MATCH($V$9,Данные!$A$6:$CV$6,0))))))</f>
        <v/>
      </c>
      <c r="BB75" s="76" t="str">
        <f>IF($A75="","",IF($W$4&lt;&gt;"Да","",IF($W$9="","",IF(COUNTIF(Данные!$A$6:$CV$6,$W$9)=0,"#FIELD",INDEX(Данные!$A$7:$CV$106,ROW()-19,MATCH($W$9,Данные!$A$6:$CV$6,0))))))</f>
        <v/>
      </c>
      <c r="BC75" s="76" t="str">
        <f>IF($A75="","",IF($X$4&lt;&gt;"Да","",IF($X$9="","",IF(COUNTIF(Данные!$A$6:$CV$6,$X$9)=0,"#FIELD",INDEX(Данные!$A$7:$CV$106,ROW()-19,MATCH($X$9,Данные!$A$6:$CV$6,0))))))</f>
        <v/>
      </c>
      <c r="BD75" s="76" t="str">
        <f>IF($A75="","",IF($Y$4&lt;&gt;"Да","",IF($Y$9="","",IF(COUNTIF(Данные!$A$6:$CV$6,$Y$9)=0,"#FIELD",INDEX(Данные!$A$7:$CV$106,ROW()-19,MATCH($Y$9,Данные!$A$6:$CV$6,0))))))</f>
        <v/>
      </c>
      <c r="BE75" s="76" t="str">
        <f>IF($A75="","",IF($Z$4&lt;&gt;"Да","",IF($Z$9="","",IF(COUNTIF(Данные!$A$6:$CV$6,$Z$9)=0,"#FIELD",INDEX(Данные!$A$7:$CV$106,ROW()-19,MATCH($Z$9,Данные!$A$6:$CV$6,0))))))</f>
        <v/>
      </c>
      <c r="BF75" s="76" t="str">
        <f>IF($A75="","",IF($AA$4&lt;&gt;"Да","",IF($AA$9="","",IF(COUNTIF(Данные!$A$6:$CV$6,$AA$9)=0,"#FIELD",INDEX(Данные!$A$7:$CV$106,ROW()-19,MATCH($AA$9,Данные!$A$6:$CV$6,0))))))</f>
        <v/>
      </c>
      <c r="BG75" s="76" t="str">
        <f>IF($A75="","",IF($AB$4&lt;&gt;"Да","",IF($AB$9="","",IF(COUNTIF(Данные!$A$6:$CV$6,$AB$9)=0,"#FIELD",INDEX(Данные!$A$7:$CV$106,ROW()-19,MATCH($AB$9,Данные!$A$6:$CV$6,0))))))</f>
        <v/>
      </c>
      <c r="BH75" s="76" t="str">
        <f>IF($A75="","",IF($AC$4&lt;&gt;"Да","",IF($AC$9="","",IF(COUNTIF(Данные!$A$6:$CV$6,$AC$9)=0,"#FIELD",INDEX(Данные!$A$7:$CV$106,ROW()-19,MATCH($AC$9,Данные!$A$6:$CV$6,0))))))</f>
        <v/>
      </c>
      <c r="BI75" s="76" t="str">
        <f>IF($A75="","",IF($AD$4&lt;&gt;"Да","",IF($AD$9="","",IF(COUNTIF(Данные!$A$6:$CV$6,$AD$9)=0,"#FIELD",INDEX(Данные!$A$7:$CV$106,ROW()-19,MATCH($AD$9,Данные!$A$6:$CV$6,0))))))</f>
        <v/>
      </c>
      <c r="BJ75" s="76" t="str">
        <f>IF($A75="","",IF($AE$4&lt;&gt;"Да","",IF($AE$9="","",IF(COUNTIF(Данные!$A$6:$CV$6,$AE$9)=0,"#FIELD",INDEX(Данные!$A$7:$CV$106,ROW()-19,MATCH($AE$9,Данные!$A$6:$CV$6,0))))))</f>
        <v/>
      </c>
      <c r="BK75" s="76"/>
      <c r="BL75" s="76" t="str">
        <f>IF($A75="","",IF($B$4&lt;&gt;"Да","",IF($B$10="","",IF(COUNTIF(Данные!$A$6:$CV$6,$B$10)=0,"#FIELD",INDEX(Данные!$A$7:$CV$106,ROW()-19,MATCH($B$10,Данные!$A$6:$CV$6,0))))))</f>
        <v/>
      </c>
      <c r="BM75" s="76" t="str">
        <f>IF($A75="","",IF($C$4&lt;&gt;"Да","",IF($C$10="","",IF(COUNTIF(Данные!$A$6:$CV$6,$C$10)=0,"#FIELD",INDEX(Данные!$A$7:$CV$106,ROW()-19,MATCH($C$10,Данные!$A$6:$CV$6,0))))))</f>
        <v/>
      </c>
      <c r="BN75" s="76" t="str">
        <f>IF($A75="","",IF($D$4&lt;&gt;"Да","",IF($D$10="","",IF(COUNTIF(Данные!$A$6:$CV$6,$D$10)=0,"#FIELD",INDEX(Данные!$A$7:$CV$106,ROW()-19,MATCH($D$10,Данные!$A$6:$CV$6,0))))))</f>
        <v/>
      </c>
      <c r="BO75" s="76" t="str">
        <f>IF($A75="","",IF($E$4&lt;&gt;"Да","",IF($E$10="","",IF(COUNTIF(Данные!$A$6:$CV$6,$E$10)=0,"#FIELD",INDEX(Данные!$A$7:$CV$106,ROW()-19,MATCH($E$10,Данные!$A$6:$CV$6,0))))))</f>
        <v/>
      </c>
      <c r="BP75" s="76" t="str">
        <f>IF($A75="","",IF($F$4&lt;&gt;"Да","",IF($F$10="","",IF(COUNTIF(Данные!$A$6:$CV$6,$F$10)=0,"#FIELD",INDEX(Данные!$A$7:$CV$106,ROW()-19,MATCH($F$10,Данные!$A$6:$CV$6,0))))))</f>
        <v/>
      </c>
      <c r="BQ75" s="76" t="str">
        <f>IF($A75="","",IF($G$4&lt;&gt;"Да","",IF($G$10="","",IF(COUNTIF(Данные!$A$6:$CV$6,$G$10)=0,"#FIELD",INDEX(Данные!$A$7:$CV$106,ROW()-19,MATCH($G$10,Данные!$A$6:$CV$6,0))))))</f>
        <v/>
      </c>
      <c r="BR75" s="76" t="str">
        <f>IF($A75="","",IF($H$4&lt;&gt;"Да","",IF($H$10="","",IF(COUNTIF(Данные!$A$6:$CV$6,$H$10)=0,"#FIELD",INDEX(Данные!$A$7:$CV$106,ROW()-19,MATCH($H$10,Данные!$A$6:$CV$6,0))))))</f>
        <v/>
      </c>
      <c r="BS75" s="76" t="str">
        <f>IF($A75="","",IF($I$4&lt;&gt;"Да","",IF($I$10="","",IF(COUNTIF(Данные!$A$6:$CV$6,$I$10)=0,"#FIELD",INDEX(Данные!$A$7:$CV$106,ROW()-19,MATCH($I$10,Данные!$A$6:$CV$6,0))))))</f>
        <v/>
      </c>
      <c r="BT75" s="76" t="str">
        <f>IF($A75="","",IF($J$4&lt;&gt;"Да","",IF($J$10="","",IF(COUNTIF(Данные!$A$6:$CV$6,$J$10)=0,"#FIELD",INDEX(Данные!$A$7:$CV$106,ROW()-19,MATCH($J$10,Данные!$A$6:$CV$6,0))))))</f>
        <v/>
      </c>
      <c r="BU75" s="76" t="str">
        <f>IF($A75="","",IF($K$4&lt;&gt;"Да","",IF($K$10="","",IF(COUNTIF(Данные!$A$6:$CV$6,$K$10)=0,"#FIELD",INDEX(Данные!$A$7:$CV$106,ROW()-19,MATCH($K$10,Данные!$A$6:$CV$6,0))))))</f>
        <v/>
      </c>
      <c r="BV75" s="76" t="str">
        <f>IF($A75="","",IF($L$4&lt;&gt;"Да","",IF($L$10="","",IF(COUNTIF(Данные!$A$6:$CV$6,$L$10)=0,"#FIELD",INDEX(Данные!$A$7:$CV$106,ROW()-19,MATCH($L$10,Данные!$A$6:$CV$6,0))))))</f>
        <v/>
      </c>
      <c r="BW75" s="76" t="str">
        <f>IF($A75="","",IF($M$4&lt;&gt;"Да","",IF($M$10="","",IF(COUNTIF(Данные!$A$6:$CV$6,$M$10)=0,"#FIELD",INDEX(Данные!$A$7:$CV$106,ROW()-19,MATCH($M$10,Данные!$A$6:$CV$6,0))))))</f>
        <v/>
      </c>
      <c r="BX75" s="76" t="str">
        <f>IF($A75="","",IF($N$4&lt;&gt;"Да","",IF($N$10="","",IF(COUNTIF(Данные!$A$6:$CV$6,$N$10)=0,"#FIELD",INDEX(Данные!$A$7:$CV$106,ROW()-19,MATCH($N$10,Данные!$A$6:$CV$6,0))))))</f>
        <v/>
      </c>
      <c r="BY75" s="76" t="str">
        <f>IF($A75="","",IF($O$4&lt;&gt;"Да","",IF($O$10="","",IF(COUNTIF(Данные!$A$6:$CV$6,$O$10)=0,"#FIELD",INDEX(Данные!$A$7:$CV$106,ROW()-19,MATCH($O$10,Данные!$A$6:$CV$6,0))))))</f>
        <v/>
      </c>
      <c r="BZ75" s="76" t="str">
        <f>IF($A75="","",IF($P$4&lt;&gt;"Да","",IF($P$10="","",IF(COUNTIF(Данные!$A$6:$CV$6,$P$10)=0,"#FIELD",INDEX(Данные!$A$7:$CV$106,ROW()-19,MATCH($P$10,Данные!$A$6:$CV$6,0))))))</f>
        <v/>
      </c>
      <c r="CA75" s="76" t="str">
        <f>IF($A75="","",IF($Q$4&lt;&gt;"Да","",IF($Q$10="","",IF(COUNTIF(Данные!$A$6:$CV$6,$Q$10)=0,"#FIELD",INDEX(Данные!$A$7:$CV$106,ROW()-19,MATCH($Q$10,Данные!$A$6:$CV$6,0))))))</f>
        <v/>
      </c>
      <c r="CB75" s="76" t="str">
        <f>IF($A75="","",IF($R$4&lt;&gt;"Да","",IF($R$10="","",IF(COUNTIF(Данные!$A$6:$CV$6,$R$10)=0,"#FIELD",INDEX(Данные!$A$7:$CV$106,ROW()-19,MATCH($R$10,Данные!$A$6:$CV$6,0))))))</f>
        <v/>
      </c>
      <c r="CC75" s="76" t="str">
        <f>IF($A75="","",IF($S$4&lt;&gt;"Да","",IF($S$10="","",IF(COUNTIF(Данные!$A$6:$CV$6,$S$10)=0,"#FIELD",INDEX(Данные!$A$7:$CV$106,ROW()-19,MATCH($S$10,Данные!$A$6:$CV$6,0))))))</f>
        <v/>
      </c>
      <c r="CD75" s="76" t="str">
        <f>IF($A75="","",IF($T$4&lt;&gt;"Да","",IF($T$10="","",IF(COUNTIF(Данные!$A$6:$CV$6,$T$10)=0,"#FIELD",INDEX(Данные!$A$7:$CV$106,ROW()-19,MATCH($T$10,Данные!$A$6:$CV$6,0))))))</f>
        <v/>
      </c>
      <c r="CE75" s="76" t="str">
        <f>IF($A75="","",IF($U$4&lt;&gt;"Да","",IF($U$10="","",IF(COUNTIF(Данные!$A$6:$CV$6,$U$10)=0,"#FIELD",INDEX(Данные!$A$7:$CV$106,ROW()-19,MATCH($U$10,Данные!$A$6:$CV$6,0))))))</f>
        <v/>
      </c>
      <c r="CF75" s="76" t="str">
        <f>IF($A75="","",IF($V$4&lt;&gt;"Да","",IF($V$10="","",IF(COUNTIF(Данные!$A$6:$CV$6,$V$10)=0,"#FIELD",INDEX(Данные!$A$7:$CV$106,ROW()-19,MATCH($V$10,Данные!$A$6:$CV$6,0))))))</f>
        <v/>
      </c>
      <c r="CG75" s="76" t="str">
        <f>IF($A75="","",IF($W$4&lt;&gt;"Да","",IF($W$10="","",IF(COUNTIF(Данные!$A$6:$CV$6,$W$10)=0,"#FIELD",INDEX(Данные!$A$7:$CV$106,ROW()-19,MATCH($W$10,Данные!$A$6:$CV$6,0))))))</f>
        <v/>
      </c>
      <c r="CH75" s="76" t="str">
        <f>IF($A75="","",IF($X$4&lt;&gt;"Да","",IF($X$10="","",IF(COUNTIF(Данные!$A$6:$CV$6,$X$10)=0,"#FIELD",INDEX(Данные!$A$7:$CV$106,ROW()-19,MATCH($X$10,Данные!$A$6:$CV$6,0))))))</f>
        <v/>
      </c>
      <c r="CI75" s="76" t="str">
        <f>IF($A75="","",IF($Y$4&lt;&gt;"Да","",IF($Y$10="","",IF(COUNTIF(Данные!$A$6:$CV$6,$Y$10)=0,"#FIELD",INDEX(Данные!$A$7:$CV$106,ROW()-19,MATCH($Y$10,Данные!$A$6:$CV$6,0))))))</f>
        <v/>
      </c>
      <c r="CJ75" s="76" t="str">
        <f>IF($A75="","",IF($Z$4&lt;&gt;"Да","",IF($Z$10="","",IF(COUNTIF(Данные!$A$6:$CV$6,$Z$10)=0,"#FIELD",INDEX(Данные!$A$7:$CV$106,ROW()-19,MATCH($Z$10,Данные!$A$6:$CV$6,0))))))</f>
        <v/>
      </c>
      <c r="CK75" s="76" t="str">
        <f>IF($A75="","",IF($AA$4&lt;&gt;"Да","",IF($AA$10="","",IF(COUNTIF(Данные!$A$6:$CV$6,$AA$10)=0,"#FIELD",INDEX(Данные!$A$7:$CV$106,ROW()-19,MATCH($AA$10,Данные!$A$6:$CV$6,0))))))</f>
        <v/>
      </c>
      <c r="CL75" s="76" t="str">
        <f>IF($A75="","",IF($AB$4&lt;&gt;"Да","",IF($AB$10="","",IF(COUNTIF(Данные!$A$6:$CV$6,$AB$10)=0,"#FIELD",INDEX(Данные!$A$7:$CV$106,ROW()-19,MATCH($AB$10,Данные!$A$6:$CV$6,0))))))</f>
        <v/>
      </c>
      <c r="CM75" s="76" t="str">
        <f>IF($A75="","",IF($AC$4&lt;&gt;"Да","",IF($AC$10="","",IF(COUNTIF(Данные!$A$6:$CV$6,$AC$10)=0,"#FIELD",INDEX(Данные!$A$7:$CV$106,ROW()-19,MATCH($AC$10,Данные!$A$6:$CV$6,0))))))</f>
        <v/>
      </c>
      <c r="CN75" s="76" t="str">
        <f>IF($A75="","",IF($AD$4&lt;&gt;"Да","",IF($AD$10="","",IF(COUNTIF(Данные!$A$6:$CV$6,$AD$10)=0,"#FIELD",INDEX(Данные!$A$7:$CV$106,ROW()-19,MATCH($AD$10,Данные!$A$6:$CV$6,0))))))</f>
        <v/>
      </c>
      <c r="CO75" s="77" t="str">
        <f>IF($A75="","",IF($AE$4&lt;&gt;"Да","",IF($AE$10="","",IF(COUNTIF(Данные!$A$6:$CV$6,$AE$10)=0,"#FIELD",INDEX(Данные!$A$7:$CV$106,ROW()-19,MATCH($AE$10,Данные!$A$6:$CV$6,0))))))</f>
        <v/>
      </c>
    </row>
    <row r="76" spans="1:93">
      <c r="A76" s="24" t="str">
        <f>IF(Данные!A63="","",Данные!A63)</f>
        <v/>
      </c>
      <c r="B76" s="19" t="str">
        <f>IF($A76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76="#FIELD",AG76="",AND(OR($B$8="CHANGE_PCT_GE",$B$8="CHANGE_ABS_GE",$B$8="COUNT_FLAG_RULE",$B$8="AND_YES",$B$8="OR_YES"),OR(BL76="#FIELD",BL76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76)))),IF($B$18="LOW_MU",MAX(Настройки!$B$14,$B$16),IF($B$18="NEUTRAL",Настройки!$B$15,IF($B$18="IGNORE","IGNORE",IF(OR(AG76="#FIELD",BL76="#FIELD"),"Поле не найдено","Недостаточно данных")))),IF($B$8="SIGMOID_INC",MAX(Настройки!$B$14,$B$16+($B$17-$B$16)/(1+EXP(-$B$12*(IF(ISNUMBER(AG76),AG76,0)-$B$11)))),IF($B$8="SIGMOID_DEC",MAX(Настройки!$B$14,$B$16+($B$17-$B$16)/(1+EXP($B$12*(IF(ISNUMBER(AG76),AG76,0)-$B$11)))),IF($B$8="TOP_PERCENT",IF((COUNTIF(INDEX(Данные!$A$7:$CV$106,0,MATCH($B$9,Данные!$A$6:$CV$6,0)),"&gt;"&amp;IF(ISNUMBER(AG76),AG76,0))+COUNTIFS(INDEX(Данные!$A$7:$CV$106,0,MATCH($B$9,Данные!$A$6:$CV$6,0)),IF(ISNUMBER(AG76),AG76,0),Данные!$A$7:$A$106,"&lt;"&amp;$A76)+1)/COUNT(INDEX(Данные!$A$7:$CV$106,0,MATCH($B$9,Данные!$A$6:$CV$6,0)))&lt;=$B$11,$B$14,$B$15),IF($B$8="MANUAL_MU",MAX(Настройки!$B$14,MIN(1,IF(ISNUMBER(AG76),AG76,0))),IF($B$8="COUNT_FLAG_RULE",IF(IF(ISNUMBER(AG76),AG76,0)&lt;=$B$11,$B$14,IF(IF(ISNUMBER(AG76),AG76,0)&gt;=$B$12,$B$15,IF(OR(LOWER(LEFT(BL76&amp;"",2))="да",BL76=1),$B$13,$B$15))),IF(OR(AND($B$8="YES_NO",OR(LOWER(LEFT(AG76&amp;"",2))="да",AG76=1)),AND($B$8="THRESHOLD_GE",IF(ISNUMBER(AG76),AG76,0)&gt;=$B$11),AND($B$8="THRESHOLD_GT",IF(ISNUMBER(AG76),AG76,0)&gt;$B$11),AND($B$8="THRESHOLD_LE",IF(ISNUMBER(AG76),AG76,0)&lt;=$B$11),AND($B$8="THRESHOLD_LT",IF(ISNUMBER(AG76),AG76,0)&lt;$B$11),AND($B$8="CHANGE_PCT_GE",IF(IF(ISNUMBER(BL76),BL76,0)=0,IF(ISNUMBER(AG76),AG76,0)&gt;0,(IF(ISNUMBER(AG76),AG76,0)-IF(ISNUMBER(BL76),BL76,0))/ABS(IF(ISNUMBER(BL76),BL76,0))&gt;=$B$11)),AND($B$8="CHANGE_ABS_GE",ABS(IF(ISNUMBER(AG76),AG76,0)-IF(ISNUMBER(BL76),BL76,0))&gt;=$B$11),AND($B$8="COUNT_LT",IF(ISNUMBER(AG76),AG76,0)&lt;$B$11),AND($B$8="COUNT_LE",IF(ISNUMBER(AG76),AG76,0)&lt;=$B$11),AND($B$8="AND_YES",OR(LOWER(LEFT(AG76&amp;"",2))="да",AG76=1),OR(LOWER(LEFT(BL76&amp;"",2))="да",BL76=1)),AND($B$8="OR_YES",OR(OR(LOWER(LEFT(AG76&amp;"",2))="да",AG76=1),OR(LOWER(LEFT(BL76&amp;"",2))="да",BL76=1)))),$B$14,$B$15))))))))))</f>
        <v/>
      </c>
      <c r="C76" s="19" t="str">
        <f>IF($A76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76="#FIELD",AH76="",AND(OR($C$8="CHANGE_PCT_GE",$C$8="CHANGE_ABS_GE",$C$8="COUNT_FLAG_RULE",$C$8="AND_YES",$C$8="OR_YES"),OR(BM76="#FIELD",BM76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76)))),IF($C$18="LOW_MU",MAX(Настройки!$B$14,$C$16),IF($C$18="NEUTRAL",Настройки!$B$15,IF($C$18="IGNORE","IGNORE",IF(OR(AH76="#FIELD",BM76="#FIELD"),"Поле не найдено","Недостаточно данных")))),IF($C$8="SIGMOID_INC",MAX(Настройки!$B$14,$C$16+($C$17-$C$16)/(1+EXP(-$C$12*(IF(ISNUMBER(AH76),AH76,0)-$C$11)))),IF($C$8="SIGMOID_DEC",MAX(Настройки!$B$14,$C$16+($C$17-$C$16)/(1+EXP($C$12*(IF(ISNUMBER(AH76),AH76,0)-$C$11)))),IF($C$8="TOP_PERCENT",IF((COUNTIF(INDEX(Данные!$A$7:$CV$106,0,MATCH($C$9,Данные!$A$6:$CV$6,0)),"&gt;"&amp;IF(ISNUMBER(AH76),AH76,0))+COUNTIFS(INDEX(Данные!$A$7:$CV$106,0,MATCH($C$9,Данные!$A$6:$CV$6,0)),IF(ISNUMBER(AH76),AH76,0),Данные!$A$7:$A$106,"&lt;"&amp;$A76)+1)/COUNT(INDEX(Данные!$A$7:$CV$106,0,MATCH($C$9,Данные!$A$6:$CV$6,0)))&lt;=$C$11,$C$14,$C$15),IF($C$8="MANUAL_MU",MAX(Настройки!$B$14,MIN(1,IF(ISNUMBER(AH76),AH76,0))),IF($C$8="COUNT_FLAG_RULE",IF(IF(ISNUMBER(AH76),AH76,0)&lt;=$C$11,$C$14,IF(IF(ISNUMBER(AH76),AH76,0)&gt;=$C$12,$C$15,IF(OR(LOWER(LEFT(BM76&amp;"",2))="да",BM76=1),$C$13,$C$15))),IF(OR(AND($C$8="YES_NO",OR(LOWER(LEFT(AH76&amp;"",2))="да",AH76=1)),AND($C$8="THRESHOLD_GE",IF(ISNUMBER(AH76),AH76,0)&gt;=$C$11),AND($C$8="THRESHOLD_GT",IF(ISNUMBER(AH76),AH76,0)&gt;$C$11),AND($C$8="THRESHOLD_LE",IF(ISNUMBER(AH76),AH76,0)&lt;=$C$11),AND($C$8="THRESHOLD_LT",IF(ISNUMBER(AH76),AH76,0)&lt;$C$11),AND($C$8="CHANGE_PCT_GE",IF(IF(ISNUMBER(BM76),BM76,0)=0,IF(ISNUMBER(AH76),AH76,0)&gt;0,(IF(ISNUMBER(AH76),AH76,0)-IF(ISNUMBER(BM76),BM76,0))/ABS(IF(ISNUMBER(BM76),BM76,0))&gt;=$C$11)),AND($C$8="CHANGE_ABS_GE",ABS(IF(ISNUMBER(AH76),AH76,0)-IF(ISNUMBER(BM76),BM76,0))&gt;=$C$11),AND($C$8="COUNT_LT",IF(ISNUMBER(AH76),AH76,0)&lt;$C$11),AND($C$8="COUNT_LE",IF(ISNUMBER(AH76),AH76,0)&lt;=$C$11),AND($C$8="AND_YES",OR(LOWER(LEFT(AH76&amp;"",2))="да",AH76=1),OR(LOWER(LEFT(BM76&amp;"",2))="да",BM76=1)),AND($C$8="OR_YES",OR(OR(LOWER(LEFT(AH76&amp;"",2))="да",AH76=1),OR(LOWER(LEFT(BM76&amp;"",2))="да",BM76=1)))),$C$14,$C$15))))))))))</f>
        <v/>
      </c>
      <c r="D76" s="19" t="str">
        <f>IF($A76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76="#FIELD",AI76="",AND(OR($D$8="CHANGE_PCT_GE",$D$8="CHANGE_ABS_GE",$D$8="COUNT_FLAG_RULE",$D$8="AND_YES",$D$8="OR_YES"),OR(BN76="#FIELD",BN76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76)))),IF($D$18="LOW_MU",MAX(Настройки!$B$14,$D$16),IF($D$18="NEUTRAL",Настройки!$B$15,IF($D$18="IGNORE","IGNORE",IF(OR(AI76="#FIELD",BN76="#FIELD"),"Поле не найдено","Недостаточно данных")))),IF($D$8="SIGMOID_INC",MAX(Настройки!$B$14,$D$16+($D$17-$D$16)/(1+EXP(-$D$12*(IF(ISNUMBER(AI76),AI76,0)-$D$11)))),IF($D$8="SIGMOID_DEC",MAX(Настройки!$B$14,$D$16+($D$17-$D$16)/(1+EXP($D$12*(IF(ISNUMBER(AI76),AI76,0)-$D$11)))),IF($D$8="TOP_PERCENT",IF((COUNTIF(INDEX(Данные!$A$7:$CV$106,0,MATCH($D$9,Данные!$A$6:$CV$6,0)),"&gt;"&amp;IF(ISNUMBER(AI76),AI76,0))+COUNTIFS(INDEX(Данные!$A$7:$CV$106,0,MATCH($D$9,Данные!$A$6:$CV$6,0)),IF(ISNUMBER(AI76),AI76,0),Данные!$A$7:$A$106,"&lt;"&amp;$A76)+1)/COUNT(INDEX(Данные!$A$7:$CV$106,0,MATCH($D$9,Данные!$A$6:$CV$6,0)))&lt;=$D$11,$D$14,$D$15),IF($D$8="MANUAL_MU",MAX(Настройки!$B$14,MIN(1,IF(ISNUMBER(AI76),AI76,0))),IF($D$8="COUNT_FLAG_RULE",IF(IF(ISNUMBER(AI76),AI76,0)&lt;=$D$11,$D$14,IF(IF(ISNUMBER(AI76),AI76,0)&gt;=$D$12,$D$15,IF(OR(LOWER(LEFT(BN76&amp;"",2))="да",BN76=1),$D$13,$D$15))),IF(OR(AND($D$8="YES_NO",OR(LOWER(LEFT(AI76&amp;"",2))="да",AI76=1)),AND($D$8="THRESHOLD_GE",IF(ISNUMBER(AI76),AI76,0)&gt;=$D$11),AND($D$8="THRESHOLD_GT",IF(ISNUMBER(AI76),AI76,0)&gt;$D$11),AND($D$8="THRESHOLD_LE",IF(ISNUMBER(AI76),AI76,0)&lt;=$D$11),AND($D$8="THRESHOLD_LT",IF(ISNUMBER(AI76),AI76,0)&lt;$D$11),AND($D$8="CHANGE_PCT_GE",IF(IF(ISNUMBER(BN76),BN76,0)=0,IF(ISNUMBER(AI76),AI76,0)&gt;0,(IF(ISNUMBER(AI76),AI76,0)-IF(ISNUMBER(BN76),BN76,0))/ABS(IF(ISNUMBER(BN76),BN76,0))&gt;=$D$11)),AND($D$8="CHANGE_ABS_GE",ABS(IF(ISNUMBER(AI76),AI76,0)-IF(ISNUMBER(BN76),BN76,0))&gt;=$D$11),AND($D$8="COUNT_LT",IF(ISNUMBER(AI76),AI76,0)&lt;$D$11),AND($D$8="COUNT_LE",IF(ISNUMBER(AI76),AI76,0)&lt;=$D$11),AND($D$8="AND_YES",OR(LOWER(LEFT(AI76&amp;"",2))="да",AI76=1),OR(LOWER(LEFT(BN76&amp;"",2))="да",BN76=1)),AND($D$8="OR_YES",OR(OR(LOWER(LEFT(AI76&amp;"",2))="да",AI76=1),OR(LOWER(LEFT(BN76&amp;"",2))="да",BN76=1)))),$D$14,$D$15))))))))))</f>
        <v/>
      </c>
      <c r="E76" s="19" t="str">
        <f>IF($A76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76="#FIELD",AJ76="",AND(OR($E$8="CHANGE_PCT_GE",$E$8="CHANGE_ABS_GE",$E$8="COUNT_FLAG_RULE",$E$8="AND_YES",$E$8="OR_YES"),OR(BO76="#FIELD",BO76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76)))),IF($E$18="LOW_MU",MAX(Настройки!$B$14,$E$16),IF($E$18="NEUTRAL",Настройки!$B$15,IF($E$18="IGNORE","IGNORE",IF(OR(AJ76="#FIELD",BO76="#FIELD"),"Поле не найдено","Недостаточно данных")))),IF($E$8="SIGMOID_INC",MAX(Настройки!$B$14,$E$16+($E$17-$E$16)/(1+EXP(-$E$12*(IF(ISNUMBER(AJ76),AJ76,0)-$E$11)))),IF($E$8="SIGMOID_DEC",MAX(Настройки!$B$14,$E$16+($E$17-$E$16)/(1+EXP($E$12*(IF(ISNUMBER(AJ76),AJ76,0)-$E$11)))),IF($E$8="TOP_PERCENT",IF((COUNTIF(INDEX(Данные!$A$7:$CV$106,0,MATCH($E$9,Данные!$A$6:$CV$6,0)),"&gt;"&amp;IF(ISNUMBER(AJ76),AJ76,0))+COUNTIFS(INDEX(Данные!$A$7:$CV$106,0,MATCH($E$9,Данные!$A$6:$CV$6,0)),IF(ISNUMBER(AJ76),AJ76,0),Данные!$A$7:$A$106,"&lt;"&amp;$A76)+1)/COUNT(INDEX(Данные!$A$7:$CV$106,0,MATCH($E$9,Данные!$A$6:$CV$6,0)))&lt;=$E$11,$E$14,$E$15),IF($E$8="MANUAL_MU",MAX(Настройки!$B$14,MIN(1,IF(ISNUMBER(AJ76),AJ76,0))),IF($E$8="COUNT_FLAG_RULE",IF(IF(ISNUMBER(AJ76),AJ76,0)&lt;=$E$11,$E$14,IF(IF(ISNUMBER(AJ76),AJ76,0)&gt;=$E$12,$E$15,IF(OR(LOWER(LEFT(BO76&amp;"",2))="да",BO76=1),$E$13,$E$15))),IF(OR(AND($E$8="YES_NO",OR(LOWER(LEFT(AJ76&amp;"",2))="да",AJ76=1)),AND($E$8="THRESHOLD_GE",IF(ISNUMBER(AJ76),AJ76,0)&gt;=$E$11),AND($E$8="THRESHOLD_GT",IF(ISNUMBER(AJ76),AJ76,0)&gt;$E$11),AND($E$8="THRESHOLD_LE",IF(ISNUMBER(AJ76),AJ76,0)&lt;=$E$11),AND($E$8="THRESHOLD_LT",IF(ISNUMBER(AJ76),AJ76,0)&lt;$E$11),AND($E$8="CHANGE_PCT_GE",IF(IF(ISNUMBER(BO76),BO76,0)=0,IF(ISNUMBER(AJ76),AJ76,0)&gt;0,(IF(ISNUMBER(AJ76),AJ76,0)-IF(ISNUMBER(BO76),BO76,0))/ABS(IF(ISNUMBER(BO76),BO76,0))&gt;=$E$11)),AND($E$8="CHANGE_ABS_GE",ABS(IF(ISNUMBER(AJ76),AJ76,0)-IF(ISNUMBER(BO76),BO76,0))&gt;=$E$11),AND($E$8="COUNT_LT",IF(ISNUMBER(AJ76),AJ76,0)&lt;$E$11),AND($E$8="COUNT_LE",IF(ISNUMBER(AJ76),AJ76,0)&lt;=$E$11),AND($E$8="AND_YES",OR(LOWER(LEFT(AJ76&amp;"",2))="да",AJ76=1),OR(LOWER(LEFT(BO76&amp;"",2))="да",BO76=1)),AND($E$8="OR_YES",OR(OR(LOWER(LEFT(AJ76&amp;"",2))="да",AJ76=1),OR(LOWER(LEFT(BO76&amp;"",2))="да",BO76=1)))),$E$14,$E$15))))))))))</f>
        <v/>
      </c>
      <c r="F76" s="19" t="str">
        <f>IF($A76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76="#FIELD",AK76="",AND(OR($F$8="CHANGE_PCT_GE",$F$8="CHANGE_ABS_GE",$F$8="COUNT_FLAG_RULE",$F$8="AND_YES",$F$8="OR_YES"),OR(BP76="#FIELD",BP76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76)))),IF($F$18="LOW_MU",MAX(Настройки!$B$14,$F$16),IF($F$18="NEUTRAL",Настройки!$B$15,IF($F$18="IGNORE","IGNORE",IF(OR(AK76="#FIELD",BP76="#FIELD"),"Поле не найдено","Недостаточно данных")))),IF($F$8="SIGMOID_INC",MAX(Настройки!$B$14,$F$16+($F$17-$F$16)/(1+EXP(-$F$12*(IF(ISNUMBER(AK76),AK76,0)-$F$11)))),IF($F$8="SIGMOID_DEC",MAX(Настройки!$B$14,$F$16+($F$17-$F$16)/(1+EXP($F$12*(IF(ISNUMBER(AK76),AK76,0)-$F$11)))),IF($F$8="TOP_PERCENT",IF((COUNTIF(INDEX(Данные!$A$7:$CV$106,0,MATCH($F$9,Данные!$A$6:$CV$6,0)),"&gt;"&amp;IF(ISNUMBER(AK76),AK76,0))+COUNTIFS(INDEX(Данные!$A$7:$CV$106,0,MATCH($F$9,Данные!$A$6:$CV$6,0)),IF(ISNUMBER(AK76),AK76,0),Данные!$A$7:$A$106,"&lt;"&amp;$A76)+1)/COUNT(INDEX(Данные!$A$7:$CV$106,0,MATCH($F$9,Данные!$A$6:$CV$6,0)))&lt;=$F$11,$F$14,$F$15),IF($F$8="MANUAL_MU",MAX(Настройки!$B$14,MIN(1,IF(ISNUMBER(AK76),AK76,0))),IF($F$8="COUNT_FLAG_RULE",IF(IF(ISNUMBER(AK76),AK76,0)&lt;=$F$11,$F$14,IF(IF(ISNUMBER(AK76),AK76,0)&gt;=$F$12,$F$15,IF(OR(LOWER(LEFT(BP76&amp;"",2))="да",BP76=1),$F$13,$F$15))),IF(OR(AND($F$8="YES_NO",OR(LOWER(LEFT(AK76&amp;"",2))="да",AK76=1)),AND($F$8="THRESHOLD_GE",IF(ISNUMBER(AK76),AK76,0)&gt;=$F$11),AND($F$8="THRESHOLD_GT",IF(ISNUMBER(AK76),AK76,0)&gt;$F$11),AND($F$8="THRESHOLD_LE",IF(ISNUMBER(AK76),AK76,0)&lt;=$F$11),AND($F$8="THRESHOLD_LT",IF(ISNUMBER(AK76),AK76,0)&lt;$F$11),AND($F$8="CHANGE_PCT_GE",IF(IF(ISNUMBER(BP76),BP76,0)=0,IF(ISNUMBER(AK76),AK76,0)&gt;0,(IF(ISNUMBER(AK76),AK76,0)-IF(ISNUMBER(BP76),BP76,0))/ABS(IF(ISNUMBER(BP76),BP76,0))&gt;=$F$11)),AND($F$8="CHANGE_ABS_GE",ABS(IF(ISNUMBER(AK76),AK76,0)-IF(ISNUMBER(BP76),BP76,0))&gt;=$F$11),AND($F$8="COUNT_LT",IF(ISNUMBER(AK76),AK76,0)&lt;$F$11),AND($F$8="COUNT_LE",IF(ISNUMBER(AK76),AK76,0)&lt;=$F$11),AND($F$8="AND_YES",OR(LOWER(LEFT(AK76&amp;"",2))="да",AK76=1),OR(LOWER(LEFT(BP76&amp;"",2))="да",BP76=1)),AND($F$8="OR_YES",OR(OR(LOWER(LEFT(AK76&amp;"",2))="да",AK76=1),OR(LOWER(LEFT(BP76&amp;"",2))="да",BP76=1)))),$F$14,$F$15))))))))))</f>
        <v/>
      </c>
      <c r="G76" s="19" t="str">
        <f>IF($A76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76="#FIELD",AL76="",AND(OR($G$8="CHANGE_PCT_GE",$G$8="CHANGE_ABS_GE",$G$8="COUNT_FLAG_RULE",$G$8="AND_YES",$G$8="OR_YES"),OR(BQ76="#FIELD",BQ76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76)))),IF($G$18="LOW_MU",MAX(Настройки!$B$14,$G$16),IF($G$18="NEUTRAL",Настройки!$B$15,IF($G$18="IGNORE","IGNORE",IF(OR(AL76="#FIELD",BQ76="#FIELD"),"Поле не найдено","Недостаточно данных")))),IF($G$8="SIGMOID_INC",MAX(Настройки!$B$14,$G$16+($G$17-$G$16)/(1+EXP(-$G$12*(IF(ISNUMBER(AL76),AL76,0)-$G$11)))),IF($G$8="SIGMOID_DEC",MAX(Настройки!$B$14,$G$16+($G$17-$G$16)/(1+EXP($G$12*(IF(ISNUMBER(AL76),AL76,0)-$G$11)))),IF($G$8="TOP_PERCENT",IF((COUNTIF(INDEX(Данные!$A$7:$CV$106,0,MATCH($G$9,Данные!$A$6:$CV$6,0)),"&gt;"&amp;IF(ISNUMBER(AL76),AL76,0))+COUNTIFS(INDEX(Данные!$A$7:$CV$106,0,MATCH($G$9,Данные!$A$6:$CV$6,0)),IF(ISNUMBER(AL76),AL76,0),Данные!$A$7:$A$106,"&lt;"&amp;$A76)+1)/COUNT(INDEX(Данные!$A$7:$CV$106,0,MATCH($G$9,Данные!$A$6:$CV$6,0)))&lt;=$G$11,$G$14,$G$15),IF($G$8="MANUAL_MU",MAX(Настройки!$B$14,MIN(1,IF(ISNUMBER(AL76),AL76,0))),IF($G$8="COUNT_FLAG_RULE",IF(IF(ISNUMBER(AL76),AL76,0)&lt;=$G$11,$G$14,IF(IF(ISNUMBER(AL76),AL76,0)&gt;=$G$12,$G$15,IF(OR(LOWER(LEFT(BQ76&amp;"",2))="да",BQ76=1),$G$13,$G$15))),IF(OR(AND($G$8="YES_NO",OR(LOWER(LEFT(AL76&amp;"",2))="да",AL76=1)),AND($G$8="THRESHOLD_GE",IF(ISNUMBER(AL76),AL76,0)&gt;=$G$11),AND($G$8="THRESHOLD_GT",IF(ISNUMBER(AL76),AL76,0)&gt;$G$11),AND($G$8="THRESHOLD_LE",IF(ISNUMBER(AL76),AL76,0)&lt;=$G$11),AND($G$8="THRESHOLD_LT",IF(ISNUMBER(AL76),AL76,0)&lt;$G$11),AND($G$8="CHANGE_PCT_GE",IF(IF(ISNUMBER(BQ76),BQ76,0)=0,IF(ISNUMBER(AL76),AL76,0)&gt;0,(IF(ISNUMBER(AL76),AL76,0)-IF(ISNUMBER(BQ76),BQ76,0))/ABS(IF(ISNUMBER(BQ76),BQ76,0))&gt;=$G$11)),AND($G$8="CHANGE_ABS_GE",ABS(IF(ISNUMBER(AL76),AL76,0)-IF(ISNUMBER(BQ76),BQ76,0))&gt;=$G$11),AND($G$8="COUNT_LT",IF(ISNUMBER(AL76),AL76,0)&lt;$G$11),AND($G$8="COUNT_LE",IF(ISNUMBER(AL76),AL76,0)&lt;=$G$11),AND($G$8="AND_YES",OR(LOWER(LEFT(AL76&amp;"",2))="да",AL76=1),OR(LOWER(LEFT(BQ76&amp;"",2))="да",BQ76=1)),AND($G$8="OR_YES",OR(OR(LOWER(LEFT(AL76&amp;"",2))="да",AL76=1),OR(LOWER(LEFT(BQ76&amp;"",2))="да",BQ76=1)))),$G$14,$G$15))))))))))</f>
        <v/>
      </c>
      <c r="H76" s="19" t="str">
        <f>IF($A76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76="#FIELD",AM76="",AND(OR($H$8="CHANGE_PCT_GE",$H$8="CHANGE_ABS_GE",$H$8="COUNT_FLAG_RULE",$H$8="AND_YES",$H$8="OR_YES"),OR(BR76="#FIELD",BR76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76)))),IF($H$18="LOW_MU",MAX(Настройки!$B$14,$H$16),IF($H$18="NEUTRAL",Настройки!$B$15,IF($H$18="IGNORE","IGNORE",IF(OR(AM76="#FIELD",BR76="#FIELD"),"Поле не найдено","Недостаточно данных")))),IF($H$8="SIGMOID_INC",MAX(Настройки!$B$14,$H$16+($H$17-$H$16)/(1+EXP(-$H$12*(IF(ISNUMBER(AM76),AM76,0)-$H$11)))),IF($H$8="SIGMOID_DEC",MAX(Настройки!$B$14,$H$16+($H$17-$H$16)/(1+EXP($H$12*(IF(ISNUMBER(AM76),AM76,0)-$H$11)))),IF($H$8="TOP_PERCENT",IF((COUNTIF(INDEX(Данные!$A$7:$CV$106,0,MATCH($H$9,Данные!$A$6:$CV$6,0)),"&gt;"&amp;IF(ISNUMBER(AM76),AM76,0))+COUNTIFS(INDEX(Данные!$A$7:$CV$106,0,MATCH($H$9,Данные!$A$6:$CV$6,0)),IF(ISNUMBER(AM76),AM76,0),Данные!$A$7:$A$106,"&lt;"&amp;$A76)+1)/COUNT(INDEX(Данные!$A$7:$CV$106,0,MATCH($H$9,Данные!$A$6:$CV$6,0)))&lt;=$H$11,$H$14,$H$15),IF($H$8="MANUAL_MU",MAX(Настройки!$B$14,MIN(1,IF(ISNUMBER(AM76),AM76,0))),IF($H$8="COUNT_FLAG_RULE",IF(IF(ISNUMBER(AM76),AM76,0)&lt;=$H$11,$H$14,IF(IF(ISNUMBER(AM76),AM76,0)&gt;=$H$12,$H$15,IF(OR(LOWER(LEFT(BR76&amp;"",2))="да",BR76=1),$H$13,$H$15))),IF(OR(AND($H$8="YES_NO",OR(LOWER(LEFT(AM76&amp;"",2))="да",AM76=1)),AND($H$8="THRESHOLD_GE",IF(ISNUMBER(AM76),AM76,0)&gt;=$H$11),AND($H$8="THRESHOLD_GT",IF(ISNUMBER(AM76),AM76,0)&gt;$H$11),AND($H$8="THRESHOLD_LE",IF(ISNUMBER(AM76),AM76,0)&lt;=$H$11),AND($H$8="THRESHOLD_LT",IF(ISNUMBER(AM76),AM76,0)&lt;$H$11),AND($H$8="CHANGE_PCT_GE",IF(IF(ISNUMBER(BR76),BR76,0)=0,IF(ISNUMBER(AM76),AM76,0)&gt;0,(IF(ISNUMBER(AM76),AM76,0)-IF(ISNUMBER(BR76),BR76,0))/ABS(IF(ISNUMBER(BR76),BR76,0))&gt;=$H$11)),AND($H$8="CHANGE_ABS_GE",ABS(IF(ISNUMBER(AM76),AM76,0)-IF(ISNUMBER(BR76),BR76,0))&gt;=$H$11),AND($H$8="COUNT_LT",IF(ISNUMBER(AM76),AM76,0)&lt;$H$11),AND($H$8="COUNT_LE",IF(ISNUMBER(AM76),AM76,0)&lt;=$H$11),AND($H$8="AND_YES",OR(LOWER(LEFT(AM76&amp;"",2))="да",AM76=1),OR(LOWER(LEFT(BR76&amp;"",2))="да",BR76=1)),AND($H$8="OR_YES",OR(OR(LOWER(LEFT(AM76&amp;"",2))="да",AM76=1),OR(LOWER(LEFT(BR76&amp;"",2))="да",BR76=1)))),$H$14,$H$15))))))))))</f>
        <v/>
      </c>
      <c r="I76" s="19" t="str">
        <f>IF($A76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76="#FIELD",AN76="",AND(OR($I$8="CHANGE_PCT_GE",$I$8="CHANGE_ABS_GE",$I$8="COUNT_FLAG_RULE",$I$8="AND_YES",$I$8="OR_YES"),OR(BS76="#FIELD",BS76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76)))),IF($I$18="LOW_MU",MAX(Настройки!$B$14,$I$16),IF($I$18="NEUTRAL",Настройки!$B$15,IF($I$18="IGNORE","IGNORE",IF(OR(AN76="#FIELD",BS76="#FIELD"),"Поле не найдено","Недостаточно данных")))),IF($I$8="SIGMOID_INC",MAX(Настройки!$B$14,$I$16+($I$17-$I$16)/(1+EXP(-$I$12*(IF(ISNUMBER(AN76),AN76,0)-$I$11)))),IF($I$8="SIGMOID_DEC",MAX(Настройки!$B$14,$I$16+($I$17-$I$16)/(1+EXP($I$12*(IF(ISNUMBER(AN76),AN76,0)-$I$11)))),IF($I$8="TOP_PERCENT",IF((COUNTIF(INDEX(Данные!$A$7:$CV$106,0,MATCH($I$9,Данные!$A$6:$CV$6,0)),"&gt;"&amp;IF(ISNUMBER(AN76),AN76,0))+COUNTIFS(INDEX(Данные!$A$7:$CV$106,0,MATCH($I$9,Данные!$A$6:$CV$6,0)),IF(ISNUMBER(AN76),AN76,0),Данные!$A$7:$A$106,"&lt;"&amp;$A76)+1)/COUNT(INDEX(Данные!$A$7:$CV$106,0,MATCH($I$9,Данные!$A$6:$CV$6,0)))&lt;=$I$11,$I$14,$I$15),IF($I$8="MANUAL_MU",MAX(Настройки!$B$14,MIN(1,IF(ISNUMBER(AN76),AN76,0))),IF($I$8="COUNT_FLAG_RULE",IF(IF(ISNUMBER(AN76),AN76,0)&lt;=$I$11,$I$14,IF(IF(ISNUMBER(AN76),AN76,0)&gt;=$I$12,$I$15,IF(OR(LOWER(LEFT(BS76&amp;"",2))="да",BS76=1),$I$13,$I$15))),IF(OR(AND($I$8="YES_NO",OR(LOWER(LEFT(AN76&amp;"",2))="да",AN76=1)),AND($I$8="THRESHOLD_GE",IF(ISNUMBER(AN76),AN76,0)&gt;=$I$11),AND($I$8="THRESHOLD_GT",IF(ISNUMBER(AN76),AN76,0)&gt;$I$11),AND($I$8="THRESHOLD_LE",IF(ISNUMBER(AN76),AN76,0)&lt;=$I$11),AND($I$8="THRESHOLD_LT",IF(ISNUMBER(AN76),AN76,0)&lt;$I$11),AND($I$8="CHANGE_PCT_GE",IF(IF(ISNUMBER(BS76),BS76,0)=0,IF(ISNUMBER(AN76),AN76,0)&gt;0,(IF(ISNUMBER(AN76),AN76,0)-IF(ISNUMBER(BS76),BS76,0))/ABS(IF(ISNUMBER(BS76),BS76,0))&gt;=$I$11)),AND($I$8="CHANGE_ABS_GE",ABS(IF(ISNUMBER(AN76),AN76,0)-IF(ISNUMBER(BS76),BS76,0))&gt;=$I$11),AND($I$8="COUNT_LT",IF(ISNUMBER(AN76),AN76,0)&lt;$I$11),AND($I$8="COUNT_LE",IF(ISNUMBER(AN76),AN76,0)&lt;=$I$11),AND($I$8="AND_YES",OR(LOWER(LEFT(AN76&amp;"",2))="да",AN76=1),OR(LOWER(LEFT(BS76&amp;"",2))="да",BS76=1)),AND($I$8="OR_YES",OR(OR(LOWER(LEFT(AN76&amp;"",2))="да",AN76=1),OR(LOWER(LEFT(BS76&amp;"",2))="да",BS76=1)))),$I$14,$I$15))))))))))</f>
        <v/>
      </c>
      <c r="J76" s="19" t="str">
        <f>IF($A76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76="#FIELD",AO76="",AND(OR($J$8="CHANGE_PCT_GE",$J$8="CHANGE_ABS_GE",$J$8="COUNT_FLAG_RULE",$J$8="AND_YES",$J$8="OR_YES"),OR(BT76="#FIELD",BT76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76)))),IF($J$18="LOW_MU",MAX(Настройки!$B$14,$J$16),IF($J$18="NEUTRAL",Настройки!$B$15,IF($J$18="IGNORE","IGNORE",IF(OR(AO76="#FIELD",BT76="#FIELD"),"Поле не найдено","Недостаточно данных")))),IF($J$8="SIGMOID_INC",MAX(Настройки!$B$14,$J$16+($J$17-$J$16)/(1+EXP(-$J$12*(IF(ISNUMBER(AO76),AO76,0)-$J$11)))),IF($J$8="SIGMOID_DEC",MAX(Настройки!$B$14,$J$16+($J$17-$J$16)/(1+EXP($J$12*(IF(ISNUMBER(AO76),AO76,0)-$J$11)))),IF($J$8="TOP_PERCENT",IF((COUNTIF(INDEX(Данные!$A$7:$CV$106,0,MATCH($J$9,Данные!$A$6:$CV$6,0)),"&gt;"&amp;IF(ISNUMBER(AO76),AO76,0))+COUNTIFS(INDEX(Данные!$A$7:$CV$106,0,MATCH($J$9,Данные!$A$6:$CV$6,0)),IF(ISNUMBER(AO76),AO76,0),Данные!$A$7:$A$106,"&lt;"&amp;$A76)+1)/COUNT(INDEX(Данные!$A$7:$CV$106,0,MATCH($J$9,Данные!$A$6:$CV$6,0)))&lt;=$J$11,$J$14,$J$15),IF($J$8="MANUAL_MU",MAX(Настройки!$B$14,MIN(1,IF(ISNUMBER(AO76),AO76,0))),IF($J$8="COUNT_FLAG_RULE",IF(IF(ISNUMBER(AO76),AO76,0)&lt;=$J$11,$J$14,IF(IF(ISNUMBER(AO76),AO76,0)&gt;=$J$12,$J$15,IF(OR(LOWER(LEFT(BT76&amp;"",2))="да",BT76=1),$J$13,$J$15))),IF(OR(AND($J$8="YES_NO",OR(LOWER(LEFT(AO76&amp;"",2))="да",AO76=1)),AND($J$8="THRESHOLD_GE",IF(ISNUMBER(AO76),AO76,0)&gt;=$J$11),AND($J$8="THRESHOLD_GT",IF(ISNUMBER(AO76),AO76,0)&gt;$J$11),AND($J$8="THRESHOLD_LE",IF(ISNUMBER(AO76),AO76,0)&lt;=$J$11),AND($J$8="THRESHOLD_LT",IF(ISNUMBER(AO76),AO76,0)&lt;$J$11),AND($J$8="CHANGE_PCT_GE",IF(IF(ISNUMBER(BT76),BT76,0)=0,IF(ISNUMBER(AO76),AO76,0)&gt;0,(IF(ISNUMBER(AO76),AO76,0)-IF(ISNUMBER(BT76),BT76,0))/ABS(IF(ISNUMBER(BT76),BT76,0))&gt;=$J$11)),AND($J$8="CHANGE_ABS_GE",ABS(IF(ISNUMBER(AO76),AO76,0)-IF(ISNUMBER(BT76),BT76,0))&gt;=$J$11),AND($J$8="COUNT_LT",IF(ISNUMBER(AO76),AO76,0)&lt;$J$11),AND($J$8="COUNT_LE",IF(ISNUMBER(AO76),AO76,0)&lt;=$J$11),AND($J$8="AND_YES",OR(LOWER(LEFT(AO76&amp;"",2))="да",AO76=1),OR(LOWER(LEFT(BT76&amp;"",2))="да",BT76=1)),AND($J$8="OR_YES",OR(OR(LOWER(LEFT(AO76&amp;"",2))="да",AO76=1),OR(LOWER(LEFT(BT76&amp;"",2))="да",BT76=1)))),$J$14,$J$15))))))))))</f>
        <v/>
      </c>
      <c r="K76" s="19" t="str">
        <f>IF($A76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76="#FIELD",AP76="",AND(OR($K$8="CHANGE_PCT_GE",$K$8="CHANGE_ABS_GE",$K$8="COUNT_FLAG_RULE",$K$8="AND_YES",$K$8="OR_YES"),OR(BU76="#FIELD",BU76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76)))),IF($K$18="LOW_MU",MAX(Настройки!$B$14,$K$16),IF($K$18="NEUTRAL",Настройки!$B$15,IF($K$18="IGNORE","IGNORE",IF(OR(AP76="#FIELD",BU76="#FIELD"),"Поле не найдено","Недостаточно данных")))),IF($K$8="SIGMOID_INC",MAX(Настройки!$B$14,$K$16+($K$17-$K$16)/(1+EXP(-$K$12*(IF(ISNUMBER(AP76),AP76,0)-$K$11)))),IF($K$8="SIGMOID_DEC",MAX(Настройки!$B$14,$K$16+($K$17-$K$16)/(1+EXP($K$12*(IF(ISNUMBER(AP76),AP76,0)-$K$11)))),IF($K$8="TOP_PERCENT",IF((COUNTIF(INDEX(Данные!$A$7:$CV$106,0,MATCH($K$9,Данные!$A$6:$CV$6,0)),"&gt;"&amp;IF(ISNUMBER(AP76),AP76,0))+COUNTIFS(INDEX(Данные!$A$7:$CV$106,0,MATCH($K$9,Данные!$A$6:$CV$6,0)),IF(ISNUMBER(AP76),AP76,0),Данные!$A$7:$A$106,"&lt;"&amp;$A76)+1)/COUNT(INDEX(Данные!$A$7:$CV$106,0,MATCH($K$9,Данные!$A$6:$CV$6,0)))&lt;=$K$11,$K$14,$K$15),IF($K$8="MANUAL_MU",MAX(Настройки!$B$14,MIN(1,IF(ISNUMBER(AP76),AP76,0))),IF($K$8="COUNT_FLAG_RULE",IF(IF(ISNUMBER(AP76),AP76,0)&lt;=$K$11,$K$14,IF(IF(ISNUMBER(AP76),AP76,0)&gt;=$K$12,$K$15,IF(OR(LOWER(LEFT(BU76&amp;"",2))="да",BU76=1),$K$13,$K$15))),IF(OR(AND($K$8="YES_NO",OR(LOWER(LEFT(AP76&amp;"",2))="да",AP76=1)),AND($K$8="THRESHOLD_GE",IF(ISNUMBER(AP76),AP76,0)&gt;=$K$11),AND($K$8="THRESHOLD_GT",IF(ISNUMBER(AP76),AP76,0)&gt;$K$11),AND($K$8="THRESHOLD_LE",IF(ISNUMBER(AP76),AP76,0)&lt;=$K$11),AND($K$8="THRESHOLD_LT",IF(ISNUMBER(AP76),AP76,0)&lt;$K$11),AND($K$8="CHANGE_PCT_GE",IF(IF(ISNUMBER(BU76),BU76,0)=0,IF(ISNUMBER(AP76),AP76,0)&gt;0,(IF(ISNUMBER(AP76),AP76,0)-IF(ISNUMBER(BU76),BU76,0))/ABS(IF(ISNUMBER(BU76),BU76,0))&gt;=$K$11)),AND($K$8="CHANGE_ABS_GE",ABS(IF(ISNUMBER(AP76),AP76,0)-IF(ISNUMBER(BU76),BU76,0))&gt;=$K$11),AND($K$8="COUNT_LT",IF(ISNUMBER(AP76),AP76,0)&lt;$K$11),AND($K$8="COUNT_LE",IF(ISNUMBER(AP76),AP76,0)&lt;=$K$11),AND($K$8="AND_YES",OR(LOWER(LEFT(AP76&amp;"",2))="да",AP76=1),OR(LOWER(LEFT(BU76&amp;"",2))="да",BU76=1)),AND($K$8="OR_YES",OR(OR(LOWER(LEFT(AP76&amp;"",2))="да",AP76=1),OR(LOWER(LEFT(BU76&amp;"",2))="да",BU76=1)))),$K$14,$K$15))))))))))</f>
        <v/>
      </c>
      <c r="L76" s="19" t="str">
        <f>IF($A76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76="#FIELD",AQ76="",AND(OR($L$8="CHANGE_PCT_GE",$L$8="CHANGE_ABS_GE",$L$8="COUNT_FLAG_RULE",$L$8="AND_YES",$L$8="OR_YES"),OR(BV76="#FIELD",BV76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76)))),IF($L$18="LOW_MU",MAX(Настройки!$B$14,$L$16),IF($L$18="NEUTRAL",Настройки!$B$15,IF($L$18="IGNORE","IGNORE",IF(OR(AQ76="#FIELD",BV76="#FIELD"),"Поле не найдено","Недостаточно данных")))),IF($L$8="SIGMOID_INC",MAX(Настройки!$B$14,$L$16+($L$17-$L$16)/(1+EXP(-$L$12*(IF(ISNUMBER(AQ76),AQ76,0)-$L$11)))),IF($L$8="SIGMOID_DEC",MAX(Настройки!$B$14,$L$16+($L$17-$L$16)/(1+EXP($L$12*(IF(ISNUMBER(AQ76),AQ76,0)-$L$11)))),IF($L$8="TOP_PERCENT",IF((COUNTIF(INDEX(Данные!$A$7:$CV$106,0,MATCH($L$9,Данные!$A$6:$CV$6,0)),"&gt;"&amp;IF(ISNUMBER(AQ76),AQ76,0))+COUNTIFS(INDEX(Данные!$A$7:$CV$106,0,MATCH($L$9,Данные!$A$6:$CV$6,0)),IF(ISNUMBER(AQ76),AQ76,0),Данные!$A$7:$A$106,"&lt;"&amp;$A76)+1)/COUNT(INDEX(Данные!$A$7:$CV$106,0,MATCH($L$9,Данные!$A$6:$CV$6,0)))&lt;=$L$11,$L$14,$L$15),IF($L$8="MANUAL_MU",MAX(Настройки!$B$14,MIN(1,IF(ISNUMBER(AQ76),AQ76,0))),IF($L$8="COUNT_FLAG_RULE",IF(IF(ISNUMBER(AQ76),AQ76,0)&lt;=$L$11,$L$14,IF(IF(ISNUMBER(AQ76),AQ76,0)&gt;=$L$12,$L$15,IF(OR(LOWER(LEFT(BV76&amp;"",2))="да",BV76=1),$L$13,$L$15))),IF(OR(AND($L$8="YES_NO",OR(LOWER(LEFT(AQ76&amp;"",2))="да",AQ76=1)),AND($L$8="THRESHOLD_GE",IF(ISNUMBER(AQ76),AQ76,0)&gt;=$L$11),AND($L$8="THRESHOLD_GT",IF(ISNUMBER(AQ76),AQ76,0)&gt;$L$11),AND($L$8="THRESHOLD_LE",IF(ISNUMBER(AQ76),AQ76,0)&lt;=$L$11),AND($L$8="THRESHOLD_LT",IF(ISNUMBER(AQ76),AQ76,0)&lt;$L$11),AND($L$8="CHANGE_PCT_GE",IF(IF(ISNUMBER(BV76),BV76,0)=0,IF(ISNUMBER(AQ76),AQ76,0)&gt;0,(IF(ISNUMBER(AQ76),AQ76,0)-IF(ISNUMBER(BV76),BV76,0))/ABS(IF(ISNUMBER(BV76),BV76,0))&gt;=$L$11)),AND($L$8="CHANGE_ABS_GE",ABS(IF(ISNUMBER(AQ76),AQ76,0)-IF(ISNUMBER(BV76),BV76,0))&gt;=$L$11),AND($L$8="COUNT_LT",IF(ISNUMBER(AQ76),AQ76,0)&lt;$L$11),AND($L$8="COUNT_LE",IF(ISNUMBER(AQ76),AQ76,0)&lt;=$L$11),AND($L$8="AND_YES",OR(LOWER(LEFT(AQ76&amp;"",2))="да",AQ76=1),OR(LOWER(LEFT(BV76&amp;"",2))="да",BV76=1)),AND($L$8="OR_YES",OR(OR(LOWER(LEFT(AQ76&amp;"",2))="да",AQ76=1),OR(LOWER(LEFT(BV76&amp;"",2))="да",BV76=1)))),$L$14,$L$15))))))))))</f>
        <v/>
      </c>
      <c r="M76" s="19" t="str">
        <f>IF($A76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76="#FIELD",AR76="",AND(OR($M$8="CHANGE_PCT_GE",$M$8="CHANGE_ABS_GE",$M$8="COUNT_FLAG_RULE",$M$8="AND_YES",$M$8="OR_YES"),OR(BW76="#FIELD",BW76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76)))),IF($M$18="LOW_MU",MAX(Настройки!$B$14,$M$16),IF($M$18="NEUTRAL",Настройки!$B$15,IF($M$18="IGNORE","IGNORE",IF(OR(AR76="#FIELD",BW76="#FIELD"),"Поле не найдено","Недостаточно данных")))),IF($M$8="SIGMOID_INC",MAX(Настройки!$B$14,$M$16+($M$17-$M$16)/(1+EXP(-$M$12*(IF(ISNUMBER(AR76),AR76,0)-$M$11)))),IF($M$8="SIGMOID_DEC",MAX(Настройки!$B$14,$M$16+($M$17-$M$16)/(1+EXP($M$12*(IF(ISNUMBER(AR76),AR76,0)-$M$11)))),IF($M$8="TOP_PERCENT",IF((COUNTIF(INDEX(Данные!$A$7:$CV$106,0,MATCH($M$9,Данные!$A$6:$CV$6,0)),"&gt;"&amp;IF(ISNUMBER(AR76),AR76,0))+COUNTIFS(INDEX(Данные!$A$7:$CV$106,0,MATCH($M$9,Данные!$A$6:$CV$6,0)),IF(ISNUMBER(AR76),AR76,0),Данные!$A$7:$A$106,"&lt;"&amp;$A76)+1)/COUNT(INDEX(Данные!$A$7:$CV$106,0,MATCH($M$9,Данные!$A$6:$CV$6,0)))&lt;=$M$11,$M$14,$M$15),IF($M$8="MANUAL_MU",MAX(Настройки!$B$14,MIN(1,IF(ISNUMBER(AR76),AR76,0))),IF($M$8="COUNT_FLAG_RULE",IF(IF(ISNUMBER(AR76),AR76,0)&lt;=$M$11,$M$14,IF(IF(ISNUMBER(AR76),AR76,0)&gt;=$M$12,$M$15,IF(OR(LOWER(LEFT(BW76&amp;"",2))="да",BW76=1),$M$13,$M$15))),IF(OR(AND($M$8="YES_NO",OR(LOWER(LEFT(AR76&amp;"",2))="да",AR76=1)),AND($M$8="THRESHOLD_GE",IF(ISNUMBER(AR76),AR76,0)&gt;=$M$11),AND($M$8="THRESHOLD_GT",IF(ISNUMBER(AR76),AR76,0)&gt;$M$11),AND($M$8="THRESHOLD_LE",IF(ISNUMBER(AR76),AR76,0)&lt;=$M$11),AND($M$8="THRESHOLD_LT",IF(ISNUMBER(AR76),AR76,0)&lt;$M$11),AND($M$8="CHANGE_PCT_GE",IF(IF(ISNUMBER(BW76),BW76,0)=0,IF(ISNUMBER(AR76),AR76,0)&gt;0,(IF(ISNUMBER(AR76),AR76,0)-IF(ISNUMBER(BW76),BW76,0))/ABS(IF(ISNUMBER(BW76),BW76,0))&gt;=$M$11)),AND($M$8="CHANGE_ABS_GE",ABS(IF(ISNUMBER(AR76),AR76,0)-IF(ISNUMBER(BW76),BW76,0))&gt;=$M$11),AND($M$8="COUNT_LT",IF(ISNUMBER(AR76),AR76,0)&lt;$M$11),AND($M$8="COUNT_LE",IF(ISNUMBER(AR76),AR76,0)&lt;=$M$11),AND($M$8="AND_YES",OR(LOWER(LEFT(AR76&amp;"",2))="да",AR76=1),OR(LOWER(LEFT(BW76&amp;"",2))="да",BW76=1)),AND($M$8="OR_YES",OR(OR(LOWER(LEFT(AR76&amp;"",2))="да",AR76=1),OR(LOWER(LEFT(BW76&amp;"",2))="да",BW76=1)))),$M$14,$M$15))))))))))</f>
        <v/>
      </c>
      <c r="N76" s="19" t="str">
        <f>IF($A76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76="#FIELD",AS76="",AND(OR($N$8="CHANGE_PCT_GE",$N$8="CHANGE_ABS_GE",$N$8="COUNT_FLAG_RULE",$N$8="AND_YES",$N$8="OR_YES"),OR(BX76="#FIELD",BX76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76)))),IF($N$18="LOW_MU",MAX(Настройки!$B$14,$N$16),IF($N$18="NEUTRAL",Настройки!$B$15,IF($N$18="IGNORE","IGNORE",IF(OR(AS76="#FIELD",BX76="#FIELD"),"Поле не найдено","Недостаточно данных")))),IF($N$8="SIGMOID_INC",MAX(Настройки!$B$14,$N$16+($N$17-$N$16)/(1+EXP(-$N$12*(IF(ISNUMBER(AS76),AS76,0)-$N$11)))),IF($N$8="SIGMOID_DEC",MAX(Настройки!$B$14,$N$16+($N$17-$N$16)/(1+EXP($N$12*(IF(ISNUMBER(AS76),AS76,0)-$N$11)))),IF($N$8="TOP_PERCENT",IF((COUNTIF(INDEX(Данные!$A$7:$CV$106,0,MATCH($N$9,Данные!$A$6:$CV$6,0)),"&gt;"&amp;IF(ISNUMBER(AS76),AS76,0))+COUNTIFS(INDEX(Данные!$A$7:$CV$106,0,MATCH($N$9,Данные!$A$6:$CV$6,0)),IF(ISNUMBER(AS76),AS76,0),Данные!$A$7:$A$106,"&lt;"&amp;$A76)+1)/COUNT(INDEX(Данные!$A$7:$CV$106,0,MATCH($N$9,Данные!$A$6:$CV$6,0)))&lt;=$N$11,$N$14,$N$15),IF($N$8="MANUAL_MU",MAX(Настройки!$B$14,MIN(1,IF(ISNUMBER(AS76),AS76,0))),IF($N$8="COUNT_FLAG_RULE",IF(IF(ISNUMBER(AS76),AS76,0)&lt;=$N$11,$N$14,IF(IF(ISNUMBER(AS76),AS76,0)&gt;=$N$12,$N$15,IF(OR(LOWER(LEFT(BX76&amp;"",2))="да",BX76=1),$N$13,$N$15))),IF(OR(AND($N$8="YES_NO",OR(LOWER(LEFT(AS76&amp;"",2))="да",AS76=1)),AND($N$8="THRESHOLD_GE",IF(ISNUMBER(AS76),AS76,0)&gt;=$N$11),AND($N$8="THRESHOLD_GT",IF(ISNUMBER(AS76),AS76,0)&gt;$N$11),AND($N$8="THRESHOLD_LE",IF(ISNUMBER(AS76),AS76,0)&lt;=$N$11),AND($N$8="THRESHOLD_LT",IF(ISNUMBER(AS76),AS76,0)&lt;$N$11),AND($N$8="CHANGE_PCT_GE",IF(IF(ISNUMBER(BX76),BX76,0)=0,IF(ISNUMBER(AS76),AS76,0)&gt;0,(IF(ISNUMBER(AS76),AS76,0)-IF(ISNUMBER(BX76),BX76,0))/ABS(IF(ISNUMBER(BX76),BX76,0))&gt;=$N$11)),AND($N$8="CHANGE_ABS_GE",ABS(IF(ISNUMBER(AS76),AS76,0)-IF(ISNUMBER(BX76),BX76,0))&gt;=$N$11),AND($N$8="COUNT_LT",IF(ISNUMBER(AS76),AS76,0)&lt;$N$11),AND($N$8="COUNT_LE",IF(ISNUMBER(AS76),AS76,0)&lt;=$N$11),AND($N$8="AND_YES",OR(LOWER(LEFT(AS76&amp;"",2))="да",AS76=1),OR(LOWER(LEFT(BX76&amp;"",2))="да",BX76=1)),AND($N$8="OR_YES",OR(OR(LOWER(LEFT(AS76&amp;"",2))="да",AS76=1),OR(LOWER(LEFT(BX76&amp;"",2))="да",BX76=1)))),$N$14,$N$15))))))))))</f>
        <v/>
      </c>
      <c r="O76" s="19" t="str">
        <f>IF($A76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76="#FIELD",AT76="",AND(OR($O$8="CHANGE_PCT_GE",$O$8="CHANGE_ABS_GE",$O$8="COUNT_FLAG_RULE",$O$8="AND_YES",$O$8="OR_YES"),OR(BY76="#FIELD",BY76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76)))),IF($O$18="LOW_MU",MAX(Настройки!$B$14,$O$16),IF($O$18="NEUTRAL",Настройки!$B$15,IF($O$18="IGNORE","IGNORE",IF(OR(AT76="#FIELD",BY76="#FIELD"),"Поле не найдено","Недостаточно данных")))),IF($O$8="SIGMOID_INC",MAX(Настройки!$B$14,$O$16+($O$17-$O$16)/(1+EXP(-$O$12*(IF(ISNUMBER(AT76),AT76,0)-$O$11)))),IF($O$8="SIGMOID_DEC",MAX(Настройки!$B$14,$O$16+($O$17-$O$16)/(1+EXP($O$12*(IF(ISNUMBER(AT76),AT76,0)-$O$11)))),IF($O$8="TOP_PERCENT",IF((COUNTIF(INDEX(Данные!$A$7:$CV$106,0,MATCH($O$9,Данные!$A$6:$CV$6,0)),"&gt;"&amp;IF(ISNUMBER(AT76),AT76,0))+COUNTIFS(INDEX(Данные!$A$7:$CV$106,0,MATCH($O$9,Данные!$A$6:$CV$6,0)),IF(ISNUMBER(AT76),AT76,0),Данные!$A$7:$A$106,"&lt;"&amp;$A76)+1)/COUNT(INDEX(Данные!$A$7:$CV$106,0,MATCH($O$9,Данные!$A$6:$CV$6,0)))&lt;=$O$11,$O$14,$O$15),IF($O$8="MANUAL_MU",MAX(Настройки!$B$14,MIN(1,IF(ISNUMBER(AT76),AT76,0))),IF($O$8="COUNT_FLAG_RULE",IF(IF(ISNUMBER(AT76),AT76,0)&lt;=$O$11,$O$14,IF(IF(ISNUMBER(AT76),AT76,0)&gt;=$O$12,$O$15,IF(OR(LOWER(LEFT(BY76&amp;"",2))="да",BY76=1),$O$13,$O$15))),IF(OR(AND($O$8="YES_NO",OR(LOWER(LEFT(AT76&amp;"",2))="да",AT76=1)),AND($O$8="THRESHOLD_GE",IF(ISNUMBER(AT76),AT76,0)&gt;=$O$11),AND($O$8="THRESHOLD_GT",IF(ISNUMBER(AT76),AT76,0)&gt;$O$11),AND($O$8="THRESHOLD_LE",IF(ISNUMBER(AT76),AT76,0)&lt;=$O$11),AND($O$8="THRESHOLD_LT",IF(ISNUMBER(AT76),AT76,0)&lt;$O$11),AND($O$8="CHANGE_PCT_GE",IF(IF(ISNUMBER(BY76),BY76,0)=0,IF(ISNUMBER(AT76),AT76,0)&gt;0,(IF(ISNUMBER(AT76),AT76,0)-IF(ISNUMBER(BY76),BY76,0))/ABS(IF(ISNUMBER(BY76),BY76,0))&gt;=$O$11)),AND($O$8="CHANGE_ABS_GE",ABS(IF(ISNUMBER(AT76),AT76,0)-IF(ISNUMBER(BY76),BY76,0))&gt;=$O$11),AND($O$8="COUNT_LT",IF(ISNUMBER(AT76),AT76,0)&lt;$O$11),AND($O$8="COUNT_LE",IF(ISNUMBER(AT76),AT76,0)&lt;=$O$11),AND($O$8="AND_YES",OR(LOWER(LEFT(AT76&amp;"",2))="да",AT76=1),OR(LOWER(LEFT(BY76&amp;"",2))="да",BY76=1)),AND($O$8="OR_YES",OR(OR(LOWER(LEFT(AT76&amp;"",2))="да",AT76=1),OR(LOWER(LEFT(BY76&amp;"",2))="да",BY76=1)))),$O$14,$O$15))))))))))</f>
        <v/>
      </c>
      <c r="P76" s="19" t="str">
        <f>IF($A76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76="#FIELD",AU76="",AND(OR($P$8="CHANGE_PCT_GE",$P$8="CHANGE_ABS_GE",$P$8="COUNT_FLAG_RULE",$P$8="AND_YES",$P$8="OR_YES"),OR(BZ76="#FIELD",BZ76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76)))),IF($P$18="LOW_MU",MAX(Настройки!$B$14,$P$16),IF($P$18="NEUTRAL",Настройки!$B$15,IF($P$18="IGNORE","IGNORE",IF(OR(AU76="#FIELD",BZ76="#FIELD"),"Поле не найдено","Недостаточно данных")))),IF($P$8="SIGMOID_INC",MAX(Настройки!$B$14,$P$16+($P$17-$P$16)/(1+EXP(-$P$12*(IF(ISNUMBER(AU76),AU76,0)-$P$11)))),IF($P$8="SIGMOID_DEC",MAX(Настройки!$B$14,$P$16+($P$17-$P$16)/(1+EXP($P$12*(IF(ISNUMBER(AU76),AU76,0)-$P$11)))),IF($P$8="TOP_PERCENT",IF((COUNTIF(INDEX(Данные!$A$7:$CV$106,0,MATCH($P$9,Данные!$A$6:$CV$6,0)),"&gt;"&amp;IF(ISNUMBER(AU76),AU76,0))+COUNTIFS(INDEX(Данные!$A$7:$CV$106,0,MATCH($P$9,Данные!$A$6:$CV$6,0)),IF(ISNUMBER(AU76),AU76,0),Данные!$A$7:$A$106,"&lt;"&amp;$A76)+1)/COUNT(INDEX(Данные!$A$7:$CV$106,0,MATCH($P$9,Данные!$A$6:$CV$6,0)))&lt;=$P$11,$P$14,$P$15),IF($P$8="MANUAL_MU",MAX(Настройки!$B$14,MIN(1,IF(ISNUMBER(AU76),AU76,0))),IF($P$8="COUNT_FLAG_RULE",IF(IF(ISNUMBER(AU76),AU76,0)&lt;=$P$11,$P$14,IF(IF(ISNUMBER(AU76),AU76,0)&gt;=$P$12,$P$15,IF(OR(LOWER(LEFT(BZ76&amp;"",2))="да",BZ76=1),$P$13,$P$15))),IF(OR(AND($P$8="YES_NO",OR(LOWER(LEFT(AU76&amp;"",2))="да",AU76=1)),AND($P$8="THRESHOLD_GE",IF(ISNUMBER(AU76),AU76,0)&gt;=$P$11),AND($P$8="THRESHOLD_GT",IF(ISNUMBER(AU76),AU76,0)&gt;$P$11),AND($P$8="THRESHOLD_LE",IF(ISNUMBER(AU76),AU76,0)&lt;=$P$11),AND($P$8="THRESHOLD_LT",IF(ISNUMBER(AU76),AU76,0)&lt;$P$11),AND($P$8="CHANGE_PCT_GE",IF(IF(ISNUMBER(BZ76),BZ76,0)=0,IF(ISNUMBER(AU76),AU76,0)&gt;0,(IF(ISNUMBER(AU76),AU76,0)-IF(ISNUMBER(BZ76),BZ76,0))/ABS(IF(ISNUMBER(BZ76),BZ76,0))&gt;=$P$11)),AND($P$8="CHANGE_ABS_GE",ABS(IF(ISNUMBER(AU76),AU76,0)-IF(ISNUMBER(BZ76),BZ76,0))&gt;=$P$11),AND($P$8="COUNT_LT",IF(ISNUMBER(AU76),AU76,0)&lt;$P$11),AND($P$8="COUNT_LE",IF(ISNUMBER(AU76),AU76,0)&lt;=$P$11),AND($P$8="AND_YES",OR(LOWER(LEFT(AU76&amp;"",2))="да",AU76=1),OR(LOWER(LEFT(BZ76&amp;"",2))="да",BZ76=1)),AND($P$8="OR_YES",OR(OR(LOWER(LEFT(AU76&amp;"",2))="да",AU76=1),OR(LOWER(LEFT(BZ76&amp;"",2))="да",BZ76=1)))),$P$14,$P$15))))))))))</f>
        <v/>
      </c>
      <c r="Q76" s="19" t="str">
        <f>IF($A76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76="#FIELD",AV76="",AND(OR($Q$8="CHANGE_PCT_GE",$Q$8="CHANGE_ABS_GE",$Q$8="COUNT_FLAG_RULE",$Q$8="AND_YES",$Q$8="OR_YES"),OR(CA76="#FIELD",CA76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76)))),IF($Q$18="LOW_MU",MAX(Настройки!$B$14,$Q$16),IF($Q$18="NEUTRAL",Настройки!$B$15,IF($Q$18="IGNORE","IGNORE",IF(OR(AV76="#FIELD",CA76="#FIELD"),"Поле не найдено","Недостаточно данных")))),IF($Q$8="SIGMOID_INC",MAX(Настройки!$B$14,$Q$16+($Q$17-$Q$16)/(1+EXP(-$Q$12*(IF(ISNUMBER(AV76),AV76,0)-$Q$11)))),IF($Q$8="SIGMOID_DEC",MAX(Настройки!$B$14,$Q$16+($Q$17-$Q$16)/(1+EXP($Q$12*(IF(ISNUMBER(AV76),AV76,0)-$Q$11)))),IF($Q$8="TOP_PERCENT",IF((COUNTIF(INDEX(Данные!$A$7:$CV$106,0,MATCH($Q$9,Данные!$A$6:$CV$6,0)),"&gt;"&amp;IF(ISNUMBER(AV76),AV76,0))+COUNTIFS(INDEX(Данные!$A$7:$CV$106,0,MATCH($Q$9,Данные!$A$6:$CV$6,0)),IF(ISNUMBER(AV76),AV76,0),Данные!$A$7:$A$106,"&lt;"&amp;$A76)+1)/COUNT(INDEX(Данные!$A$7:$CV$106,0,MATCH($Q$9,Данные!$A$6:$CV$6,0)))&lt;=$Q$11,$Q$14,$Q$15),IF($Q$8="MANUAL_MU",MAX(Настройки!$B$14,MIN(1,IF(ISNUMBER(AV76),AV76,0))),IF($Q$8="COUNT_FLAG_RULE",IF(IF(ISNUMBER(AV76),AV76,0)&lt;=$Q$11,$Q$14,IF(IF(ISNUMBER(AV76),AV76,0)&gt;=$Q$12,$Q$15,IF(OR(LOWER(LEFT(CA76&amp;"",2))="да",CA76=1),$Q$13,$Q$15))),IF(OR(AND($Q$8="YES_NO",OR(LOWER(LEFT(AV76&amp;"",2))="да",AV76=1)),AND($Q$8="THRESHOLD_GE",IF(ISNUMBER(AV76),AV76,0)&gt;=$Q$11),AND($Q$8="THRESHOLD_GT",IF(ISNUMBER(AV76),AV76,0)&gt;$Q$11),AND($Q$8="THRESHOLD_LE",IF(ISNUMBER(AV76),AV76,0)&lt;=$Q$11),AND($Q$8="THRESHOLD_LT",IF(ISNUMBER(AV76),AV76,0)&lt;$Q$11),AND($Q$8="CHANGE_PCT_GE",IF(IF(ISNUMBER(CA76),CA76,0)=0,IF(ISNUMBER(AV76),AV76,0)&gt;0,(IF(ISNUMBER(AV76),AV76,0)-IF(ISNUMBER(CA76),CA76,0))/ABS(IF(ISNUMBER(CA76),CA76,0))&gt;=$Q$11)),AND($Q$8="CHANGE_ABS_GE",ABS(IF(ISNUMBER(AV76),AV76,0)-IF(ISNUMBER(CA76),CA76,0))&gt;=$Q$11),AND($Q$8="COUNT_LT",IF(ISNUMBER(AV76),AV76,0)&lt;$Q$11),AND($Q$8="COUNT_LE",IF(ISNUMBER(AV76),AV76,0)&lt;=$Q$11),AND($Q$8="AND_YES",OR(LOWER(LEFT(AV76&amp;"",2))="да",AV76=1),OR(LOWER(LEFT(CA76&amp;"",2))="да",CA76=1)),AND($Q$8="OR_YES",OR(OR(LOWER(LEFT(AV76&amp;"",2))="да",AV76=1),OR(LOWER(LEFT(CA76&amp;"",2))="да",CA76=1)))),$Q$14,$Q$15))))))))))</f>
        <v/>
      </c>
      <c r="R76" s="69" t="str">
        <f>IF($A76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76="#FIELD",AW76="",AND(OR($R$8="CHANGE_PCT_GE",$R$8="CHANGE_ABS_GE",$R$8="COUNT_FLAG_RULE",$R$8="AND_YES",$R$8="OR_YES"),OR(CB76="#FIELD",CB76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76)))),IF($R$18="LOW_MU",MAX(Настройки!$B$14,$R$16),IF($R$18="NEUTRAL",Настройки!$B$15,IF($R$18="IGNORE","IGNORE",IF(OR(AW76="#FIELD",CB76="#FIELD"),"Поле не найдено","Недостаточно данных")))),IF($R$8="SIGMOID_INC",MAX(Настройки!$B$14,$R$16+($R$17-$R$16)/(1+EXP(-$R$12*(IF(ISNUMBER(AW76),AW76,0)-$R$11)))),IF($R$8="SIGMOID_DEC",MAX(Настройки!$B$14,$R$16+($R$17-$R$16)/(1+EXP($R$12*(IF(ISNUMBER(AW76),AW76,0)-$R$11)))),IF($R$8="TOP_PERCENT",IF((COUNTIF(INDEX(Данные!$A$7:$CV$106,0,MATCH($R$9,Данные!$A$6:$CV$6,0)),"&gt;"&amp;IF(ISNUMBER(AW76),AW76,0))+COUNTIFS(INDEX(Данные!$A$7:$CV$106,0,MATCH($R$9,Данные!$A$6:$CV$6,0)),IF(ISNUMBER(AW76),AW76,0),Данные!$A$7:$A$106,"&lt;"&amp;$A76)+1)/COUNT(INDEX(Данные!$A$7:$CV$106,0,MATCH($R$9,Данные!$A$6:$CV$6,0)))&lt;=$R$11,$R$14,$R$15),IF($R$8="MANUAL_MU",MAX(Настройки!$B$14,MIN(1,IF(ISNUMBER(AW76),AW76,0))),IF($R$8="COUNT_FLAG_RULE",IF(IF(ISNUMBER(AW76),AW76,0)&lt;=$R$11,$R$14,IF(IF(ISNUMBER(AW76),AW76,0)&gt;=$R$12,$R$15,IF(OR(LOWER(LEFT(CB76&amp;"",2))="да",CB76=1),$R$13,$R$15))),IF(OR(AND($R$8="YES_NO",OR(LOWER(LEFT(AW76&amp;"",2))="да",AW76=1)),AND($R$8="THRESHOLD_GE",IF(ISNUMBER(AW76),AW76,0)&gt;=$R$11),AND($R$8="THRESHOLD_GT",IF(ISNUMBER(AW76),AW76,0)&gt;$R$11),AND($R$8="THRESHOLD_LE",IF(ISNUMBER(AW76),AW76,0)&lt;=$R$11),AND($R$8="THRESHOLD_LT",IF(ISNUMBER(AW76),AW76,0)&lt;$R$11),AND($R$8="CHANGE_PCT_GE",IF(IF(ISNUMBER(CB76),CB76,0)=0,IF(ISNUMBER(AW76),AW76,0)&gt;0,(IF(ISNUMBER(AW76),AW76,0)-IF(ISNUMBER(CB76),CB76,0))/ABS(IF(ISNUMBER(CB76),CB76,0))&gt;=$R$11)),AND($R$8="CHANGE_ABS_GE",ABS(IF(ISNUMBER(AW76),AW76,0)-IF(ISNUMBER(CB76),CB76,0))&gt;=$R$11),AND($R$8="COUNT_LT",IF(ISNUMBER(AW76),AW76,0)&lt;$R$11),AND($R$8="COUNT_LE",IF(ISNUMBER(AW76),AW76,0)&lt;=$R$11),AND($R$8="AND_YES",OR(LOWER(LEFT(AW76&amp;"",2))="да",AW76=1),OR(LOWER(LEFT(CB76&amp;"",2))="да",CB76=1)),AND($R$8="OR_YES",OR(OR(LOWER(LEFT(AW76&amp;"",2))="да",AW76=1),OR(LOWER(LEFT(CB76&amp;"",2))="да",CB76=1)))),$R$14,$R$15))))))))))</f>
        <v/>
      </c>
      <c r="S76" s="70" t="str">
        <f>IF($A76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76="#FIELD",AX76="",AND(OR($S$8="CHANGE_PCT_GE",$S$8="CHANGE_ABS_GE",$S$8="COUNT_FLAG_RULE",$S$8="AND_YES",$S$8="OR_YES"),OR(CC76="#FIELD",CC76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76)))),IF($S$18="LOW_MU",MAX(Настройки!$B$14,$S$16),IF($S$18="NEUTRAL",Настройки!$B$15,IF($S$18="IGNORE","IGNORE",IF(OR(AX76="#FIELD",CC76="#FIELD"),"Поле не найдено","Недостаточно данных")))),IF($S$8="SIGMOID_INC",MAX(Настройки!$B$14,$S$16+($S$17-$S$16)/(1+EXP(-$S$12*(IF(ISNUMBER(AX76),AX76,0)-$S$11)))),IF($S$8="SIGMOID_DEC",MAX(Настройки!$B$14,$S$16+($S$17-$S$16)/(1+EXP($S$12*(IF(ISNUMBER(AX76),AX76,0)-$S$11)))),IF($S$8="TOP_PERCENT",IF((COUNTIF(INDEX(Данные!$A$7:$CV$106,0,MATCH($S$9,Данные!$A$6:$CV$6,0)),"&gt;"&amp;IF(ISNUMBER(AX76),AX76,0))+COUNTIFS(INDEX(Данные!$A$7:$CV$106,0,MATCH($S$9,Данные!$A$6:$CV$6,0)),IF(ISNUMBER(AX76),AX76,0),Данные!$A$7:$A$106,"&lt;"&amp;$A76)+1)/COUNT(INDEX(Данные!$A$7:$CV$106,0,MATCH($S$9,Данные!$A$6:$CV$6,0)))&lt;=$S$11,$S$14,$S$15),IF($S$8="MANUAL_MU",MAX(Настройки!$B$14,MIN(1,IF(ISNUMBER(AX76),AX76,0))),IF($S$8="COUNT_FLAG_RULE",IF(IF(ISNUMBER(AX76),AX76,0)&lt;=$S$11,$S$14,IF(IF(ISNUMBER(AX76),AX76,0)&gt;=$S$12,$S$15,IF(OR(LOWER(LEFT(CC76&amp;"",2))="да",CC76=1),$S$13,$S$15))),IF(OR(AND($S$8="YES_NO",OR(LOWER(LEFT(AX76&amp;"",2))="да",AX76=1)),AND($S$8="THRESHOLD_GE",IF(ISNUMBER(AX76),AX76,0)&gt;=$S$11),AND($S$8="THRESHOLD_GT",IF(ISNUMBER(AX76),AX76,0)&gt;$S$11),AND($S$8="THRESHOLD_LE",IF(ISNUMBER(AX76),AX76,0)&lt;=$S$11),AND($S$8="THRESHOLD_LT",IF(ISNUMBER(AX76),AX76,0)&lt;$S$11),AND($S$8="CHANGE_PCT_GE",IF(IF(ISNUMBER(CC76),CC76,0)=0,IF(ISNUMBER(AX76),AX76,0)&gt;0,(IF(ISNUMBER(AX76),AX76,0)-IF(ISNUMBER(CC76),CC76,0))/ABS(IF(ISNUMBER(CC76),CC76,0))&gt;=$S$11)),AND($S$8="CHANGE_ABS_GE",ABS(IF(ISNUMBER(AX76),AX76,0)-IF(ISNUMBER(CC76),CC76,0))&gt;=$S$11),AND($S$8="COUNT_LT",IF(ISNUMBER(AX76),AX76,0)&lt;$S$11),AND($S$8="COUNT_LE",IF(ISNUMBER(AX76),AX76,0)&lt;=$S$11),AND($S$8="AND_YES",OR(LOWER(LEFT(AX76&amp;"",2))="да",AX76=1),OR(LOWER(LEFT(CC76&amp;"",2))="да",CC76=1)),AND($S$8="OR_YES",OR(OR(LOWER(LEFT(AX76&amp;"",2))="да",AX76=1),OR(LOWER(LEFT(CC76&amp;"",2))="да",CC76=1)))),$S$14,$S$15))))))))))</f>
        <v/>
      </c>
      <c r="T76" s="70" t="str">
        <f>IF($A76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76="#FIELD",AY76="",AND(OR($T$8="CHANGE_PCT_GE",$T$8="CHANGE_ABS_GE",$T$8="COUNT_FLAG_RULE",$T$8="AND_YES",$T$8="OR_YES"),OR(CD76="#FIELD",CD76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76)))),IF($T$18="LOW_MU",MAX(Настройки!$B$14,$T$16),IF($T$18="NEUTRAL",Настройки!$B$15,IF($T$18="IGNORE","IGNORE",IF(OR(AY76="#FIELD",CD76="#FIELD"),"Поле не найдено","Недостаточно данных")))),IF($T$8="SIGMOID_INC",MAX(Настройки!$B$14,$T$16+($T$17-$T$16)/(1+EXP(-$T$12*(IF(ISNUMBER(AY76),AY76,0)-$T$11)))),IF($T$8="SIGMOID_DEC",MAX(Настройки!$B$14,$T$16+($T$17-$T$16)/(1+EXP($T$12*(IF(ISNUMBER(AY76),AY76,0)-$T$11)))),IF($T$8="TOP_PERCENT",IF((COUNTIF(INDEX(Данные!$A$7:$CV$106,0,MATCH($T$9,Данные!$A$6:$CV$6,0)),"&gt;"&amp;IF(ISNUMBER(AY76),AY76,0))+COUNTIFS(INDEX(Данные!$A$7:$CV$106,0,MATCH($T$9,Данные!$A$6:$CV$6,0)),IF(ISNUMBER(AY76),AY76,0),Данные!$A$7:$A$106,"&lt;"&amp;$A76)+1)/COUNT(INDEX(Данные!$A$7:$CV$106,0,MATCH($T$9,Данные!$A$6:$CV$6,0)))&lt;=$T$11,$T$14,$T$15),IF($T$8="MANUAL_MU",MAX(Настройки!$B$14,MIN(1,IF(ISNUMBER(AY76),AY76,0))),IF($T$8="COUNT_FLAG_RULE",IF(IF(ISNUMBER(AY76),AY76,0)&lt;=$T$11,$T$14,IF(IF(ISNUMBER(AY76),AY76,0)&gt;=$T$12,$T$15,IF(OR(LOWER(LEFT(CD76&amp;"",2))="да",CD76=1),$T$13,$T$15))),IF(OR(AND($T$8="YES_NO",OR(LOWER(LEFT(AY76&amp;"",2))="да",AY76=1)),AND($T$8="THRESHOLD_GE",IF(ISNUMBER(AY76),AY76,0)&gt;=$T$11),AND($T$8="THRESHOLD_GT",IF(ISNUMBER(AY76),AY76,0)&gt;$T$11),AND($T$8="THRESHOLD_LE",IF(ISNUMBER(AY76),AY76,0)&lt;=$T$11),AND($T$8="THRESHOLD_LT",IF(ISNUMBER(AY76),AY76,0)&lt;$T$11),AND($T$8="CHANGE_PCT_GE",IF(IF(ISNUMBER(CD76),CD76,0)=0,IF(ISNUMBER(AY76),AY76,0)&gt;0,(IF(ISNUMBER(AY76),AY76,0)-IF(ISNUMBER(CD76),CD76,0))/ABS(IF(ISNUMBER(CD76),CD76,0))&gt;=$T$11)),AND($T$8="CHANGE_ABS_GE",ABS(IF(ISNUMBER(AY76),AY76,0)-IF(ISNUMBER(CD76),CD76,0))&gt;=$T$11),AND($T$8="COUNT_LT",IF(ISNUMBER(AY76),AY76,0)&lt;$T$11),AND($T$8="COUNT_LE",IF(ISNUMBER(AY76),AY76,0)&lt;=$T$11),AND($T$8="AND_YES",OR(LOWER(LEFT(AY76&amp;"",2))="да",AY76=1),OR(LOWER(LEFT(CD76&amp;"",2))="да",CD76=1)),AND($T$8="OR_YES",OR(OR(LOWER(LEFT(AY76&amp;"",2))="да",AY76=1),OR(LOWER(LEFT(CD76&amp;"",2))="да",CD76=1)))),$T$14,$T$15))))))))))</f>
        <v/>
      </c>
      <c r="U76" s="70" t="str">
        <f>IF($A76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76="#FIELD",AZ76="",AND(OR($U$8="CHANGE_PCT_GE",$U$8="CHANGE_ABS_GE",$U$8="COUNT_FLAG_RULE",$U$8="AND_YES",$U$8="OR_YES"),OR(CE76="#FIELD",CE76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76)))),IF($U$18="LOW_MU",MAX(Настройки!$B$14,$U$16),IF($U$18="NEUTRAL",Настройки!$B$15,IF($U$18="IGNORE","IGNORE",IF(OR(AZ76="#FIELD",CE76="#FIELD"),"Поле не найдено","Недостаточно данных")))),IF($U$8="SIGMOID_INC",MAX(Настройки!$B$14,$U$16+($U$17-$U$16)/(1+EXP(-$U$12*(IF(ISNUMBER(AZ76),AZ76,0)-$U$11)))),IF($U$8="SIGMOID_DEC",MAX(Настройки!$B$14,$U$16+($U$17-$U$16)/(1+EXP($U$12*(IF(ISNUMBER(AZ76),AZ76,0)-$U$11)))),IF($U$8="TOP_PERCENT",IF((COUNTIF(INDEX(Данные!$A$7:$CV$106,0,MATCH($U$9,Данные!$A$6:$CV$6,0)),"&gt;"&amp;IF(ISNUMBER(AZ76),AZ76,0))+COUNTIFS(INDEX(Данные!$A$7:$CV$106,0,MATCH($U$9,Данные!$A$6:$CV$6,0)),IF(ISNUMBER(AZ76),AZ76,0),Данные!$A$7:$A$106,"&lt;"&amp;$A76)+1)/COUNT(INDEX(Данные!$A$7:$CV$106,0,MATCH($U$9,Данные!$A$6:$CV$6,0)))&lt;=$U$11,$U$14,$U$15),IF($U$8="MANUAL_MU",MAX(Настройки!$B$14,MIN(1,IF(ISNUMBER(AZ76),AZ76,0))),IF($U$8="COUNT_FLAG_RULE",IF(IF(ISNUMBER(AZ76),AZ76,0)&lt;=$U$11,$U$14,IF(IF(ISNUMBER(AZ76),AZ76,0)&gt;=$U$12,$U$15,IF(OR(LOWER(LEFT(CE76&amp;"",2))="да",CE76=1),$U$13,$U$15))),IF(OR(AND($U$8="YES_NO",OR(LOWER(LEFT(AZ76&amp;"",2))="да",AZ76=1)),AND($U$8="THRESHOLD_GE",IF(ISNUMBER(AZ76),AZ76,0)&gt;=$U$11),AND($U$8="THRESHOLD_GT",IF(ISNUMBER(AZ76),AZ76,0)&gt;$U$11),AND($U$8="THRESHOLD_LE",IF(ISNUMBER(AZ76),AZ76,0)&lt;=$U$11),AND($U$8="THRESHOLD_LT",IF(ISNUMBER(AZ76),AZ76,0)&lt;$U$11),AND($U$8="CHANGE_PCT_GE",IF(IF(ISNUMBER(CE76),CE76,0)=0,IF(ISNUMBER(AZ76),AZ76,0)&gt;0,(IF(ISNUMBER(AZ76),AZ76,0)-IF(ISNUMBER(CE76),CE76,0))/ABS(IF(ISNUMBER(CE76),CE76,0))&gt;=$U$11)),AND($U$8="CHANGE_ABS_GE",ABS(IF(ISNUMBER(AZ76),AZ76,0)-IF(ISNUMBER(CE76),CE76,0))&gt;=$U$11),AND($U$8="COUNT_LT",IF(ISNUMBER(AZ76),AZ76,0)&lt;$U$11),AND($U$8="COUNT_LE",IF(ISNUMBER(AZ76),AZ76,0)&lt;=$U$11),AND($U$8="AND_YES",OR(LOWER(LEFT(AZ76&amp;"",2))="да",AZ76=1),OR(LOWER(LEFT(CE76&amp;"",2))="да",CE76=1)),AND($U$8="OR_YES",OR(OR(LOWER(LEFT(AZ76&amp;"",2))="да",AZ76=1),OR(LOWER(LEFT(CE76&amp;"",2))="да",CE76=1)))),$U$14,$U$15))))))))))</f>
        <v/>
      </c>
      <c r="V76" s="70" t="str">
        <f>IF($A76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76="#FIELD",BA76="",AND(OR($V$8="CHANGE_PCT_GE",$V$8="CHANGE_ABS_GE",$V$8="COUNT_FLAG_RULE",$V$8="AND_YES",$V$8="OR_YES"),OR(CF76="#FIELD",CF76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76)))),IF($V$18="LOW_MU",MAX(Настройки!$B$14,$V$16),IF($V$18="NEUTRAL",Настройки!$B$15,IF($V$18="IGNORE","IGNORE",IF(OR(BA76="#FIELD",CF76="#FIELD"),"Поле не найдено","Недостаточно данных")))),IF($V$8="SIGMOID_INC",MAX(Настройки!$B$14,$V$16+($V$17-$V$16)/(1+EXP(-$V$12*(IF(ISNUMBER(BA76),BA76,0)-$V$11)))),IF($V$8="SIGMOID_DEC",MAX(Настройки!$B$14,$V$16+($V$17-$V$16)/(1+EXP($V$12*(IF(ISNUMBER(BA76),BA76,0)-$V$11)))),IF($V$8="TOP_PERCENT",IF((COUNTIF(INDEX(Данные!$A$7:$CV$106,0,MATCH($V$9,Данные!$A$6:$CV$6,0)),"&gt;"&amp;IF(ISNUMBER(BA76),BA76,0))+COUNTIFS(INDEX(Данные!$A$7:$CV$106,0,MATCH($V$9,Данные!$A$6:$CV$6,0)),IF(ISNUMBER(BA76),BA76,0),Данные!$A$7:$A$106,"&lt;"&amp;$A76)+1)/COUNT(INDEX(Данные!$A$7:$CV$106,0,MATCH($V$9,Данные!$A$6:$CV$6,0)))&lt;=$V$11,$V$14,$V$15),IF($V$8="MANUAL_MU",MAX(Настройки!$B$14,MIN(1,IF(ISNUMBER(BA76),BA76,0))),IF($V$8="COUNT_FLAG_RULE",IF(IF(ISNUMBER(BA76),BA76,0)&lt;=$V$11,$V$14,IF(IF(ISNUMBER(BA76),BA76,0)&gt;=$V$12,$V$15,IF(OR(LOWER(LEFT(CF76&amp;"",2))="да",CF76=1),$V$13,$V$15))),IF(OR(AND($V$8="YES_NO",OR(LOWER(LEFT(BA76&amp;"",2))="да",BA76=1)),AND($V$8="THRESHOLD_GE",IF(ISNUMBER(BA76),BA76,0)&gt;=$V$11),AND($V$8="THRESHOLD_GT",IF(ISNUMBER(BA76),BA76,0)&gt;$V$11),AND($V$8="THRESHOLD_LE",IF(ISNUMBER(BA76),BA76,0)&lt;=$V$11),AND($V$8="THRESHOLD_LT",IF(ISNUMBER(BA76),BA76,0)&lt;$V$11),AND($V$8="CHANGE_PCT_GE",IF(IF(ISNUMBER(CF76),CF76,0)=0,IF(ISNUMBER(BA76),BA76,0)&gt;0,(IF(ISNUMBER(BA76),BA76,0)-IF(ISNUMBER(CF76),CF76,0))/ABS(IF(ISNUMBER(CF76),CF76,0))&gt;=$V$11)),AND($V$8="CHANGE_ABS_GE",ABS(IF(ISNUMBER(BA76),BA76,0)-IF(ISNUMBER(CF76),CF76,0))&gt;=$V$11),AND($V$8="COUNT_LT",IF(ISNUMBER(BA76),BA76,0)&lt;$V$11),AND($V$8="COUNT_LE",IF(ISNUMBER(BA76),BA76,0)&lt;=$V$11),AND($V$8="AND_YES",OR(LOWER(LEFT(BA76&amp;"",2))="да",BA76=1),OR(LOWER(LEFT(CF76&amp;"",2))="да",CF76=1)),AND($V$8="OR_YES",OR(OR(LOWER(LEFT(BA76&amp;"",2))="да",BA76=1),OR(LOWER(LEFT(CF76&amp;"",2))="да",CF76=1)))),$V$14,$V$15))))))))))</f>
        <v/>
      </c>
      <c r="W76" s="70" t="str">
        <f>IF($A76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76="#FIELD",BB76="",AND(OR($W$8="CHANGE_PCT_GE",$W$8="CHANGE_ABS_GE",$W$8="COUNT_FLAG_RULE",$W$8="AND_YES",$W$8="OR_YES"),OR(CG76="#FIELD",CG76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76)))),IF($W$18="LOW_MU",MAX(Настройки!$B$14,$W$16),IF($W$18="NEUTRAL",Настройки!$B$15,IF($W$18="IGNORE","IGNORE",IF(OR(BB76="#FIELD",CG76="#FIELD"),"Поле не найдено","Недостаточно данных")))),IF($W$8="SIGMOID_INC",MAX(Настройки!$B$14,$W$16+($W$17-$W$16)/(1+EXP(-$W$12*(IF(ISNUMBER(BB76),BB76,0)-$W$11)))),IF($W$8="SIGMOID_DEC",MAX(Настройки!$B$14,$W$16+($W$17-$W$16)/(1+EXP($W$12*(IF(ISNUMBER(BB76),BB76,0)-$W$11)))),IF($W$8="TOP_PERCENT",IF((COUNTIF(INDEX(Данные!$A$7:$CV$106,0,MATCH($W$9,Данные!$A$6:$CV$6,0)),"&gt;"&amp;IF(ISNUMBER(BB76),BB76,0))+COUNTIFS(INDEX(Данные!$A$7:$CV$106,0,MATCH($W$9,Данные!$A$6:$CV$6,0)),IF(ISNUMBER(BB76),BB76,0),Данные!$A$7:$A$106,"&lt;"&amp;$A76)+1)/COUNT(INDEX(Данные!$A$7:$CV$106,0,MATCH($W$9,Данные!$A$6:$CV$6,0)))&lt;=$W$11,$W$14,$W$15),IF($W$8="MANUAL_MU",MAX(Настройки!$B$14,MIN(1,IF(ISNUMBER(BB76),BB76,0))),IF($W$8="COUNT_FLAG_RULE",IF(IF(ISNUMBER(BB76),BB76,0)&lt;=$W$11,$W$14,IF(IF(ISNUMBER(BB76),BB76,0)&gt;=$W$12,$W$15,IF(OR(LOWER(LEFT(CG76&amp;"",2))="да",CG76=1),$W$13,$W$15))),IF(OR(AND($W$8="YES_NO",OR(LOWER(LEFT(BB76&amp;"",2))="да",BB76=1)),AND($W$8="THRESHOLD_GE",IF(ISNUMBER(BB76),BB76,0)&gt;=$W$11),AND($W$8="THRESHOLD_GT",IF(ISNUMBER(BB76),BB76,0)&gt;$W$11),AND($W$8="THRESHOLD_LE",IF(ISNUMBER(BB76),BB76,0)&lt;=$W$11),AND($W$8="THRESHOLD_LT",IF(ISNUMBER(BB76),BB76,0)&lt;$W$11),AND($W$8="CHANGE_PCT_GE",IF(IF(ISNUMBER(CG76),CG76,0)=0,IF(ISNUMBER(BB76),BB76,0)&gt;0,(IF(ISNUMBER(BB76),BB76,0)-IF(ISNUMBER(CG76),CG76,0))/ABS(IF(ISNUMBER(CG76),CG76,0))&gt;=$W$11)),AND($W$8="CHANGE_ABS_GE",ABS(IF(ISNUMBER(BB76),BB76,0)-IF(ISNUMBER(CG76),CG76,0))&gt;=$W$11),AND($W$8="COUNT_LT",IF(ISNUMBER(BB76),BB76,0)&lt;$W$11),AND($W$8="COUNT_LE",IF(ISNUMBER(BB76),BB76,0)&lt;=$W$11),AND($W$8="AND_YES",OR(LOWER(LEFT(BB76&amp;"",2))="да",BB76=1),OR(LOWER(LEFT(CG76&amp;"",2))="да",CG76=1)),AND($W$8="OR_YES",OR(OR(LOWER(LEFT(BB76&amp;"",2))="да",BB76=1),OR(LOWER(LEFT(CG76&amp;"",2))="да",CG76=1)))),$W$14,$W$15))))))))))</f>
        <v/>
      </c>
      <c r="X76" s="70" t="str">
        <f>IF($A76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76="#FIELD",BC76="",AND(OR($X$8="CHANGE_PCT_GE",$X$8="CHANGE_ABS_GE",$X$8="COUNT_FLAG_RULE",$X$8="AND_YES",$X$8="OR_YES"),OR(CH76="#FIELD",CH76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76)))),IF($X$18="LOW_MU",MAX(Настройки!$B$14,$X$16),IF($X$18="NEUTRAL",Настройки!$B$15,IF($X$18="IGNORE","IGNORE",IF(OR(BC76="#FIELD",CH76="#FIELD"),"Поле не найдено","Недостаточно данных")))),IF($X$8="SIGMOID_INC",MAX(Настройки!$B$14,$X$16+($X$17-$X$16)/(1+EXP(-$X$12*(IF(ISNUMBER(BC76),BC76,0)-$X$11)))),IF($X$8="SIGMOID_DEC",MAX(Настройки!$B$14,$X$16+($X$17-$X$16)/(1+EXP($X$12*(IF(ISNUMBER(BC76),BC76,0)-$X$11)))),IF($X$8="TOP_PERCENT",IF((COUNTIF(INDEX(Данные!$A$7:$CV$106,0,MATCH($X$9,Данные!$A$6:$CV$6,0)),"&gt;"&amp;IF(ISNUMBER(BC76),BC76,0))+COUNTIFS(INDEX(Данные!$A$7:$CV$106,0,MATCH($X$9,Данные!$A$6:$CV$6,0)),IF(ISNUMBER(BC76),BC76,0),Данные!$A$7:$A$106,"&lt;"&amp;$A76)+1)/COUNT(INDEX(Данные!$A$7:$CV$106,0,MATCH($X$9,Данные!$A$6:$CV$6,0)))&lt;=$X$11,$X$14,$X$15),IF($X$8="MANUAL_MU",MAX(Настройки!$B$14,MIN(1,IF(ISNUMBER(BC76),BC76,0))),IF($X$8="COUNT_FLAG_RULE",IF(IF(ISNUMBER(BC76),BC76,0)&lt;=$X$11,$X$14,IF(IF(ISNUMBER(BC76),BC76,0)&gt;=$X$12,$X$15,IF(OR(LOWER(LEFT(CH76&amp;"",2))="да",CH76=1),$X$13,$X$15))),IF(OR(AND($X$8="YES_NO",OR(LOWER(LEFT(BC76&amp;"",2))="да",BC76=1)),AND($X$8="THRESHOLD_GE",IF(ISNUMBER(BC76),BC76,0)&gt;=$X$11),AND($X$8="THRESHOLD_GT",IF(ISNUMBER(BC76),BC76,0)&gt;$X$11),AND($X$8="THRESHOLD_LE",IF(ISNUMBER(BC76),BC76,0)&lt;=$X$11),AND($X$8="THRESHOLD_LT",IF(ISNUMBER(BC76),BC76,0)&lt;$X$11),AND($X$8="CHANGE_PCT_GE",IF(IF(ISNUMBER(CH76),CH76,0)=0,IF(ISNUMBER(BC76),BC76,0)&gt;0,(IF(ISNUMBER(BC76),BC76,0)-IF(ISNUMBER(CH76),CH76,0))/ABS(IF(ISNUMBER(CH76),CH76,0))&gt;=$X$11)),AND($X$8="CHANGE_ABS_GE",ABS(IF(ISNUMBER(BC76),BC76,0)-IF(ISNUMBER(CH76),CH76,0))&gt;=$X$11),AND($X$8="COUNT_LT",IF(ISNUMBER(BC76),BC76,0)&lt;$X$11),AND($X$8="COUNT_LE",IF(ISNUMBER(BC76),BC76,0)&lt;=$X$11),AND($X$8="AND_YES",OR(LOWER(LEFT(BC76&amp;"",2))="да",BC76=1),OR(LOWER(LEFT(CH76&amp;"",2))="да",CH76=1)),AND($X$8="OR_YES",OR(OR(LOWER(LEFT(BC76&amp;"",2))="да",BC76=1),OR(LOWER(LEFT(CH76&amp;"",2))="да",CH76=1)))),$X$14,$X$15))))))))))</f>
        <v/>
      </c>
      <c r="Y76" s="70" t="str">
        <f>IF($A76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76="#FIELD",BD76="",AND(OR($Y$8="CHANGE_PCT_GE",$Y$8="CHANGE_ABS_GE",$Y$8="COUNT_FLAG_RULE",$Y$8="AND_YES",$Y$8="OR_YES"),OR(CI76="#FIELD",CI76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76)))),IF($Y$18="LOW_MU",MAX(Настройки!$B$14,$Y$16),IF($Y$18="NEUTRAL",Настройки!$B$15,IF($Y$18="IGNORE","IGNORE",IF(OR(BD76="#FIELD",CI76="#FIELD"),"Поле не найдено","Недостаточно данных")))),IF($Y$8="SIGMOID_INC",MAX(Настройки!$B$14,$Y$16+($Y$17-$Y$16)/(1+EXP(-$Y$12*(IF(ISNUMBER(BD76),BD76,0)-$Y$11)))),IF($Y$8="SIGMOID_DEC",MAX(Настройки!$B$14,$Y$16+($Y$17-$Y$16)/(1+EXP($Y$12*(IF(ISNUMBER(BD76),BD76,0)-$Y$11)))),IF($Y$8="TOP_PERCENT",IF((COUNTIF(INDEX(Данные!$A$7:$CV$106,0,MATCH($Y$9,Данные!$A$6:$CV$6,0)),"&gt;"&amp;IF(ISNUMBER(BD76),BD76,0))+COUNTIFS(INDEX(Данные!$A$7:$CV$106,0,MATCH($Y$9,Данные!$A$6:$CV$6,0)),IF(ISNUMBER(BD76),BD76,0),Данные!$A$7:$A$106,"&lt;"&amp;$A76)+1)/COUNT(INDEX(Данные!$A$7:$CV$106,0,MATCH($Y$9,Данные!$A$6:$CV$6,0)))&lt;=$Y$11,$Y$14,$Y$15),IF($Y$8="MANUAL_MU",MAX(Настройки!$B$14,MIN(1,IF(ISNUMBER(BD76),BD76,0))),IF($Y$8="COUNT_FLAG_RULE",IF(IF(ISNUMBER(BD76),BD76,0)&lt;=$Y$11,$Y$14,IF(IF(ISNUMBER(BD76),BD76,0)&gt;=$Y$12,$Y$15,IF(OR(LOWER(LEFT(CI76&amp;"",2))="да",CI76=1),$Y$13,$Y$15))),IF(OR(AND($Y$8="YES_NO",OR(LOWER(LEFT(BD76&amp;"",2))="да",BD76=1)),AND($Y$8="THRESHOLD_GE",IF(ISNUMBER(BD76),BD76,0)&gt;=$Y$11),AND($Y$8="THRESHOLD_GT",IF(ISNUMBER(BD76),BD76,0)&gt;$Y$11),AND($Y$8="THRESHOLD_LE",IF(ISNUMBER(BD76),BD76,0)&lt;=$Y$11),AND($Y$8="THRESHOLD_LT",IF(ISNUMBER(BD76),BD76,0)&lt;$Y$11),AND($Y$8="CHANGE_PCT_GE",IF(IF(ISNUMBER(CI76),CI76,0)=0,IF(ISNUMBER(BD76),BD76,0)&gt;0,(IF(ISNUMBER(BD76),BD76,0)-IF(ISNUMBER(CI76),CI76,0))/ABS(IF(ISNUMBER(CI76),CI76,0))&gt;=$Y$11)),AND($Y$8="CHANGE_ABS_GE",ABS(IF(ISNUMBER(BD76),BD76,0)-IF(ISNUMBER(CI76),CI76,0))&gt;=$Y$11),AND($Y$8="COUNT_LT",IF(ISNUMBER(BD76),BD76,0)&lt;$Y$11),AND($Y$8="COUNT_LE",IF(ISNUMBER(BD76),BD76,0)&lt;=$Y$11),AND($Y$8="AND_YES",OR(LOWER(LEFT(BD76&amp;"",2))="да",BD76=1),OR(LOWER(LEFT(CI76&amp;"",2))="да",CI76=1)),AND($Y$8="OR_YES",OR(OR(LOWER(LEFT(BD76&amp;"",2))="да",BD76=1),OR(LOWER(LEFT(CI76&amp;"",2))="да",CI76=1)))),$Y$14,$Y$15))))))))))</f>
        <v/>
      </c>
      <c r="Z76" s="70" t="str">
        <f>IF($A76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76="#FIELD",BE76="",AND(OR($Z$8="CHANGE_PCT_GE",$Z$8="CHANGE_ABS_GE",$Z$8="COUNT_FLAG_RULE",$Z$8="AND_YES",$Z$8="OR_YES"),OR(CJ76="#FIELD",CJ76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76)))),IF($Z$18="LOW_MU",MAX(Настройки!$B$14,$Z$16),IF($Z$18="NEUTRAL",Настройки!$B$15,IF($Z$18="IGNORE","IGNORE",IF(OR(BE76="#FIELD",CJ76="#FIELD"),"Поле не найдено","Недостаточно данных")))),IF($Z$8="SIGMOID_INC",MAX(Настройки!$B$14,$Z$16+($Z$17-$Z$16)/(1+EXP(-$Z$12*(IF(ISNUMBER(BE76),BE76,0)-$Z$11)))),IF($Z$8="SIGMOID_DEC",MAX(Настройки!$B$14,$Z$16+($Z$17-$Z$16)/(1+EXP($Z$12*(IF(ISNUMBER(BE76),BE76,0)-$Z$11)))),IF($Z$8="TOP_PERCENT",IF((COUNTIF(INDEX(Данные!$A$7:$CV$106,0,MATCH($Z$9,Данные!$A$6:$CV$6,0)),"&gt;"&amp;IF(ISNUMBER(BE76),BE76,0))+COUNTIFS(INDEX(Данные!$A$7:$CV$106,0,MATCH($Z$9,Данные!$A$6:$CV$6,0)),IF(ISNUMBER(BE76),BE76,0),Данные!$A$7:$A$106,"&lt;"&amp;$A76)+1)/COUNT(INDEX(Данные!$A$7:$CV$106,0,MATCH($Z$9,Данные!$A$6:$CV$6,0)))&lt;=$Z$11,$Z$14,$Z$15),IF($Z$8="MANUAL_MU",MAX(Настройки!$B$14,MIN(1,IF(ISNUMBER(BE76),BE76,0))),IF($Z$8="COUNT_FLAG_RULE",IF(IF(ISNUMBER(BE76),BE76,0)&lt;=$Z$11,$Z$14,IF(IF(ISNUMBER(BE76),BE76,0)&gt;=$Z$12,$Z$15,IF(OR(LOWER(LEFT(CJ76&amp;"",2))="да",CJ76=1),$Z$13,$Z$15))),IF(OR(AND($Z$8="YES_NO",OR(LOWER(LEFT(BE76&amp;"",2))="да",BE76=1)),AND($Z$8="THRESHOLD_GE",IF(ISNUMBER(BE76),BE76,0)&gt;=$Z$11),AND($Z$8="THRESHOLD_GT",IF(ISNUMBER(BE76),BE76,0)&gt;$Z$11),AND($Z$8="THRESHOLD_LE",IF(ISNUMBER(BE76),BE76,0)&lt;=$Z$11),AND($Z$8="THRESHOLD_LT",IF(ISNUMBER(BE76),BE76,0)&lt;$Z$11),AND($Z$8="CHANGE_PCT_GE",IF(IF(ISNUMBER(CJ76),CJ76,0)=0,IF(ISNUMBER(BE76),BE76,0)&gt;0,(IF(ISNUMBER(BE76),BE76,0)-IF(ISNUMBER(CJ76),CJ76,0))/ABS(IF(ISNUMBER(CJ76),CJ76,0))&gt;=$Z$11)),AND($Z$8="CHANGE_ABS_GE",ABS(IF(ISNUMBER(BE76),BE76,0)-IF(ISNUMBER(CJ76),CJ76,0))&gt;=$Z$11),AND($Z$8="COUNT_LT",IF(ISNUMBER(BE76),BE76,0)&lt;$Z$11),AND($Z$8="COUNT_LE",IF(ISNUMBER(BE76),BE76,0)&lt;=$Z$11),AND($Z$8="AND_YES",OR(LOWER(LEFT(BE76&amp;"",2))="да",BE76=1),OR(LOWER(LEFT(CJ76&amp;"",2))="да",CJ76=1)),AND($Z$8="OR_YES",OR(OR(LOWER(LEFT(BE76&amp;"",2))="да",BE76=1),OR(LOWER(LEFT(CJ76&amp;"",2))="да",CJ76=1)))),$Z$14,$Z$15))))))))))</f>
        <v/>
      </c>
      <c r="AA76" s="70" t="str">
        <f>IF($A76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76="#FIELD",BF76="",AND(OR($AA$8="CHANGE_PCT_GE",$AA$8="CHANGE_ABS_GE",$AA$8="COUNT_FLAG_RULE",$AA$8="AND_YES",$AA$8="OR_YES"),OR(CK76="#FIELD",CK76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76)))),IF($AA$18="LOW_MU",MAX(Настройки!$B$14,$AA$16),IF($AA$18="NEUTRAL",Настройки!$B$15,IF($AA$18="IGNORE","IGNORE",IF(OR(BF76="#FIELD",CK76="#FIELD"),"Поле не найдено","Недостаточно данных")))),IF($AA$8="SIGMOID_INC",MAX(Настройки!$B$14,$AA$16+($AA$17-$AA$16)/(1+EXP(-$AA$12*(IF(ISNUMBER(BF76),BF76,0)-$AA$11)))),IF($AA$8="SIGMOID_DEC",MAX(Настройки!$B$14,$AA$16+($AA$17-$AA$16)/(1+EXP($AA$12*(IF(ISNUMBER(BF76),BF76,0)-$AA$11)))),IF($AA$8="TOP_PERCENT",IF((COUNTIF(INDEX(Данные!$A$7:$CV$106,0,MATCH($AA$9,Данные!$A$6:$CV$6,0)),"&gt;"&amp;IF(ISNUMBER(BF76),BF76,0))+COUNTIFS(INDEX(Данные!$A$7:$CV$106,0,MATCH($AA$9,Данные!$A$6:$CV$6,0)),IF(ISNUMBER(BF76),BF76,0),Данные!$A$7:$A$106,"&lt;"&amp;$A76)+1)/COUNT(INDEX(Данные!$A$7:$CV$106,0,MATCH($AA$9,Данные!$A$6:$CV$6,0)))&lt;=$AA$11,$AA$14,$AA$15),IF($AA$8="MANUAL_MU",MAX(Настройки!$B$14,MIN(1,IF(ISNUMBER(BF76),BF76,0))),IF($AA$8="COUNT_FLAG_RULE",IF(IF(ISNUMBER(BF76),BF76,0)&lt;=$AA$11,$AA$14,IF(IF(ISNUMBER(BF76),BF76,0)&gt;=$AA$12,$AA$15,IF(OR(LOWER(LEFT(CK76&amp;"",2))="да",CK76=1),$AA$13,$AA$15))),IF(OR(AND($AA$8="YES_NO",OR(LOWER(LEFT(BF76&amp;"",2))="да",BF76=1)),AND($AA$8="THRESHOLD_GE",IF(ISNUMBER(BF76),BF76,0)&gt;=$AA$11),AND($AA$8="THRESHOLD_GT",IF(ISNUMBER(BF76),BF76,0)&gt;$AA$11),AND($AA$8="THRESHOLD_LE",IF(ISNUMBER(BF76),BF76,0)&lt;=$AA$11),AND($AA$8="THRESHOLD_LT",IF(ISNUMBER(BF76),BF76,0)&lt;$AA$11),AND($AA$8="CHANGE_PCT_GE",IF(IF(ISNUMBER(CK76),CK76,0)=0,IF(ISNUMBER(BF76),BF76,0)&gt;0,(IF(ISNUMBER(BF76),BF76,0)-IF(ISNUMBER(CK76),CK76,0))/ABS(IF(ISNUMBER(CK76),CK76,0))&gt;=$AA$11)),AND($AA$8="CHANGE_ABS_GE",ABS(IF(ISNUMBER(BF76),BF76,0)-IF(ISNUMBER(CK76),CK76,0))&gt;=$AA$11),AND($AA$8="COUNT_LT",IF(ISNUMBER(BF76),BF76,0)&lt;$AA$11),AND($AA$8="COUNT_LE",IF(ISNUMBER(BF76),BF76,0)&lt;=$AA$11),AND($AA$8="AND_YES",OR(LOWER(LEFT(BF76&amp;"",2))="да",BF76=1),OR(LOWER(LEFT(CK76&amp;"",2))="да",CK76=1)),AND($AA$8="OR_YES",OR(OR(LOWER(LEFT(BF76&amp;"",2))="да",BF76=1),OR(LOWER(LEFT(CK76&amp;"",2))="да",CK76=1)))),$AA$14,$AA$15))))))))))</f>
        <v/>
      </c>
      <c r="AB76" s="70" t="str">
        <f>IF($A76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76="#FIELD",BG76="",AND(OR($AB$8="CHANGE_PCT_GE",$AB$8="CHANGE_ABS_GE",$AB$8="COUNT_FLAG_RULE",$AB$8="AND_YES",$AB$8="OR_YES"),OR(CL76="#FIELD",CL76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76)))),IF($AB$18="LOW_MU",MAX(Настройки!$B$14,$AB$16),IF($AB$18="NEUTRAL",Настройки!$B$15,IF($AB$18="IGNORE","IGNORE",IF(OR(BG76="#FIELD",CL76="#FIELD"),"Поле не найдено","Недостаточно данных")))),IF($AB$8="SIGMOID_INC",MAX(Настройки!$B$14,$AB$16+($AB$17-$AB$16)/(1+EXP(-$AB$12*(IF(ISNUMBER(BG76),BG76,0)-$AB$11)))),IF($AB$8="SIGMOID_DEC",MAX(Настройки!$B$14,$AB$16+($AB$17-$AB$16)/(1+EXP($AB$12*(IF(ISNUMBER(BG76),BG76,0)-$AB$11)))),IF($AB$8="TOP_PERCENT",IF((COUNTIF(INDEX(Данные!$A$7:$CV$106,0,MATCH($AB$9,Данные!$A$6:$CV$6,0)),"&gt;"&amp;IF(ISNUMBER(BG76),BG76,0))+COUNTIFS(INDEX(Данные!$A$7:$CV$106,0,MATCH($AB$9,Данные!$A$6:$CV$6,0)),IF(ISNUMBER(BG76),BG76,0),Данные!$A$7:$A$106,"&lt;"&amp;$A76)+1)/COUNT(INDEX(Данные!$A$7:$CV$106,0,MATCH($AB$9,Данные!$A$6:$CV$6,0)))&lt;=$AB$11,$AB$14,$AB$15),IF($AB$8="MANUAL_MU",MAX(Настройки!$B$14,MIN(1,IF(ISNUMBER(BG76),BG76,0))),IF($AB$8="COUNT_FLAG_RULE",IF(IF(ISNUMBER(BG76),BG76,0)&lt;=$AB$11,$AB$14,IF(IF(ISNUMBER(BG76),BG76,0)&gt;=$AB$12,$AB$15,IF(OR(LOWER(LEFT(CL76&amp;"",2))="да",CL76=1),$AB$13,$AB$15))),IF(OR(AND($AB$8="YES_NO",OR(LOWER(LEFT(BG76&amp;"",2))="да",BG76=1)),AND($AB$8="THRESHOLD_GE",IF(ISNUMBER(BG76),BG76,0)&gt;=$AB$11),AND($AB$8="THRESHOLD_GT",IF(ISNUMBER(BG76),BG76,0)&gt;$AB$11),AND($AB$8="THRESHOLD_LE",IF(ISNUMBER(BG76),BG76,0)&lt;=$AB$11),AND($AB$8="THRESHOLD_LT",IF(ISNUMBER(BG76),BG76,0)&lt;$AB$11),AND($AB$8="CHANGE_PCT_GE",IF(IF(ISNUMBER(CL76),CL76,0)=0,IF(ISNUMBER(BG76),BG76,0)&gt;0,(IF(ISNUMBER(BG76),BG76,0)-IF(ISNUMBER(CL76),CL76,0))/ABS(IF(ISNUMBER(CL76),CL76,0))&gt;=$AB$11)),AND($AB$8="CHANGE_ABS_GE",ABS(IF(ISNUMBER(BG76),BG76,0)-IF(ISNUMBER(CL76),CL76,0))&gt;=$AB$11),AND($AB$8="COUNT_LT",IF(ISNUMBER(BG76),BG76,0)&lt;$AB$11),AND($AB$8="COUNT_LE",IF(ISNUMBER(BG76),BG76,0)&lt;=$AB$11),AND($AB$8="AND_YES",OR(LOWER(LEFT(BG76&amp;"",2))="да",BG76=1),OR(LOWER(LEFT(CL76&amp;"",2))="да",CL76=1)),AND($AB$8="OR_YES",OR(OR(LOWER(LEFT(BG76&amp;"",2))="да",BG76=1),OR(LOWER(LEFT(CL76&amp;"",2))="да",CL76=1)))),$AB$14,$AB$15))))))))))</f>
        <v/>
      </c>
      <c r="AC76" s="70" t="str">
        <f>IF($A76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76="#FIELD",BH76="",AND(OR($AC$8="CHANGE_PCT_GE",$AC$8="CHANGE_ABS_GE",$AC$8="COUNT_FLAG_RULE",$AC$8="AND_YES",$AC$8="OR_YES"),OR(CM76="#FIELD",CM76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76)))),IF($AC$18="LOW_MU",MAX(Настройки!$B$14,$AC$16),IF($AC$18="NEUTRAL",Настройки!$B$15,IF($AC$18="IGNORE","IGNORE",IF(OR(BH76="#FIELD",CM76="#FIELD"),"Поле не найдено","Недостаточно данных")))),IF($AC$8="SIGMOID_INC",MAX(Настройки!$B$14,$AC$16+($AC$17-$AC$16)/(1+EXP(-$AC$12*(IF(ISNUMBER(BH76),BH76,0)-$AC$11)))),IF($AC$8="SIGMOID_DEC",MAX(Настройки!$B$14,$AC$16+($AC$17-$AC$16)/(1+EXP($AC$12*(IF(ISNUMBER(BH76),BH76,0)-$AC$11)))),IF($AC$8="TOP_PERCENT",IF((COUNTIF(INDEX(Данные!$A$7:$CV$106,0,MATCH($AC$9,Данные!$A$6:$CV$6,0)),"&gt;"&amp;IF(ISNUMBER(BH76),BH76,0))+COUNTIFS(INDEX(Данные!$A$7:$CV$106,0,MATCH($AC$9,Данные!$A$6:$CV$6,0)),IF(ISNUMBER(BH76),BH76,0),Данные!$A$7:$A$106,"&lt;"&amp;$A76)+1)/COUNT(INDEX(Данные!$A$7:$CV$106,0,MATCH($AC$9,Данные!$A$6:$CV$6,0)))&lt;=$AC$11,$AC$14,$AC$15),IF($AC$8="MANUAL_MU",MAX(Настройки!$B$14,MIN(1,IF(ISNUMBER(BH76),BH76,0))),IF($AC$8="COUNT_FLAG_RULE",IF(IF(ISNUMBER(BH76),BH76,0)&lt;=$AC$11,$AC$14,IF(IF(ISNUMBER(BH76),BH76,0)&gt;=$AC$12,$AC$15,IF(OR(LOWER(LEFT(CM76&amp;"",2))="да",CM76=1),$AC$13,$AC$15))),IF(OR(AND($AC$8="YES_NO",OR(LOWER(LEFT(BH76&amp;"",2))="да",BH76=1)),AND($AC$8="THRESHOLD_GE",IF(ISNUMBER(BH76),BH76,0)&gt;=$AC$11),AND($AC$8="THRESHOLD_GT",IF(ISNUMBER(BH76),BH76,0)&gt;$AC$11),AND($AC$8="THRESHOLD_LE",IF(ISNUMBER(BH76),BH76,0)&lt;=$AC$11),AND($AC$8="THRESHOLD_LT",IF(ISNUMBER(BH76),BH76,0)&lt;$AC$11),AND($AC$8="CHANGE_PCT_GE",IF(IF(ISNUMBER(CM76),CM76,0)=0,IF(ISNUMBER(BH76),BH76,0)&gt;0,(IF(ISNUMBER(BH76),BH76,0)-IF(ISNUMBER(CM76),CM76,0))/ABS(IF(ISNUMBER(CM76),CM76,0))&gt;=$AC$11)),AND($AC$8="CHANGE_ABS_GE",ABS(IF(ISNUMBER(BH76),BH76,0)-IF(ISNUMBER(CM76),CM76,0))&gt;=$AC$11),AND($AC$8="COUNT_LT",IF(ISNUMBER(BH76),BH76,0)&lt;$AC$11),AND($AC$8="COUNT_LE",IF(ISNUMBER(BH76),BH76,0)&lt;=$AC$11),AND($AC$8="AND_YES",OR(LOWER(LEFT(BH76&amp;"",2))="да",BH76=1),OR(LOWER(LEFT(CM76&amp;"",2))="да",CM76=1)),AND($AC$8="OR_YES",OR(OR(LOWER(LEFT(BH76&amp;"",2))="да",BH76=1),OR(LOWER(LEFT(CM76&amp;"",2))="да",CM76=1)))),$AC$14,$AC$15))))))))))</f>
        <v/>
      </c>
      <c r="AD76" s="70" t="str">
        <f>IF($A76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76="#FIELD",BI76="",AND(OR($AD$8="CHANGE_PCT_GE",$AD$8="CHANGE_ABS_GE",$AD$8="COUNT_FLAG_RULE",$AD$8="AND_YES",$AD$8="OR_YES"),OR(CN76="#FIELD",CN76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76)))),IF($AD$18="LOW_MU",MAX(Настройки!$B$14,$AD$16),IF($AD$18="NEUTRAL",Настройки!$B$15,IF($AD$18="IGNORE","IGNORE",IF(OR(BI76="#FIELD",CN76="#FIELD"),"Поле не найдено","Недостаточно данных")))),IF($AD$8="SIGMOID_INC",MAX(Настройки!$B$14,$AD$16+($AD$17-$AD$16)/(1+EXP(-$AD$12*(IF(ISNUMBER(BI76),BI76,0)-$AD$11)))),IF($AD$8="SIGMOID_DEC",MAX(Настройки!$B$14,$AD$16+($AD$17-$AD$16)/(1+EXP($AD$12*(IF(ISNUMBER(BI76),BI76,0)-$AD$11)))),IF($AD$8="TOP_PERCENT",IF((COUNTIF(INDEX(Данные!$A$7:$CV$106,0,MATCH($AD$9,Данные!$A$6:$CV$6,0)),"&gt;"&amp;IF(ISNUMBER(BI76),BI76,0))+COUNTIFS(INDEX(Данные!$A$7:$CV$106,0,MATCH($AD$9,Данные!$A$6:$CV$6,0)),IF(ISNUMBER(BI76),BI76,0),Данные!$A$7:$A$106,"&lt;"&amp;$A76)+1)/COUNT(INDEX(Данные!$A$7:$CV$106,0,MATCH($AD$9,Данные!$A$6:$CV$6,0)))&lt;=$AD$11,$AD$14,$AD$15),IF($AD$8="MANUAL_MU",MAX(Настройки!$B$14,MIN(1,IF(ISNUMBER(BI76),BI76,0))),IF($AD$8="COUNT_FLAG_RULE",IF(IF(ISNUMBER(BI76),BI76,0)&lt;=$AD$11,$AD$14,IF(IF(ISNUMBER(BI76),BI76,0)&gt;=$AD$12,$AD$15,IF(OR(LOWER(LEFT(CN76&amp;"",2))="да",CN76=1),$AD$13,$AD$15))),IF(OR(AND($AD$8="YES_NO",OR(LOWER(LEFT(BI76&amp;"",2))="да",BI76=1)),AND($AD$8="THRESHOLD_GE",IF(ISNUMBER(BI76),BI76,0)&gt;=$AD$11),AND($AD$8="THRESHOLD_GT",IF(ISNUMBER(BI76),BI76,0)&gt;$AD$11),AND($AD$8="THRESHOLD_LE",IF(ISNUMBER(BI76),BI76,0)&lt;=$AD$11),AND($AD$8="THRESHOLD_LT",IF(ISNUMBER(BI76),BI76,0)&lt;$AD$11),AND($AD$8="CHANGE_PCT_GE",IF(IF(ISNUMBER(CN76),CN76,0)=0,IF(ISNUMBER(BI76),BI76,0)&gt;0,(IF(ISNUMBER(BI76),BI76,0)-IF(ISNUMBER(CN76),CN76,0))/ABS(IF(ISNUMBER(CN76),CN76,0))&gt;=$AD$11)),AND($AD$8="CHANGE_ABS_GE",ABS(IF(ISNUMBER(BI76),BI76,0)-IF(ISNUMBER(CN76),CN76,0))&gt;=$AD$11),AND($AD$8="COUNT_LT",IF(ISNUMBER(BI76),BI76,0)&lt;$AD$11),AND($AD$8="COUNT_LE",IF(ISNUMBER(BI76),BI76,0)&lt;=$AD$11),AND($AD$8="AND_YES",OR(LOWER(LEFT(BI76&amp;"",2))="да",BI76=1),OR(LOWER(LEFT(CN76&amp;"",2))="да",CN76=1)),AND($AD$8="OR_YES",OR(OR(LOWER(LEFT(BI76&amp;"",2))="да",BI76=1),OR(LOWER(LEFT(CN76&amp;"",2))="да",CN76=1)))),$AD$14,$AD$15))))))))))</f>
        <v/>
      </c>
      <c r="AE76" s="71" t="str">
        <f>IF($A76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76="#FIELD",BJ76="",AND(OR($AE$8="CHANGE_PCT_GE",$AE$8="CHANGE_ABS_GE",$AE$8="COUNT_FLAG_RULE",$AE$8="AND_YES",$AE$8="OR_YES"),OR(CO76="#FIELD",CO76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76)))),IF($AE$18="LOW_MU",MAX(Настройки!$B$14,$AE$16),IF($AE$18="NEUTRAL",Настройки!$B$15,IF($AE$18="IGNORE","IGNORE",IF(OR(BJ76="#FIELD",CO76="#FIELD"),"Поле не найдено","Недостаточно данных")))),IF($AE$8="SIGMOID_INC",MAX(Настройки!$B$14,$AE$16+($AE$17-$AE$16)/(1+EXP(-$AE$12*(IF(ISNUMBER(BJ76),BJ76,0)-$AE$11)))),IF($AE$8="SIGMOID_DEC",MAX(Настройки!$B$14,$AE$16+($AE$17-$AE$16)/(1+EXP($AE$12*(IF(ISNUMBER(BJ76),BJ76,0)-$AE$11)))),IF($AE$8="TOP_PERCENT",IF((COUNTIF(INDEX(Данные!$A$7:$CV$106,0,MATCH($AE$9,Данные!$A$6:$CV$6,0)),"&gt;"&amp;IF(ISNUMBER(BJ76),BJ76,0))+COUNTIFS(INDEX(Данные!$A$7:$CV$106,0,MATCH($AE$9,Данные!$A$6:$CV$6,0)),IF(ISNUMBER(BJ76),BJ76,0),Данные!$A$7:$A$106,"&lt;"&amp;$A76)+1)/COUNT(INDEX(Данные!$A$7:$CV$106,0,MATCH($AE$9,Данные!$A$6:$CV$6,0)))&lt;=$AE$11,$AE$14,$AE$15),IF($AE$8="MANUAL_MU",MAX(Настройки!$B$14,MIN(1,IF(ISNUMBER(BJ76),BJ76,0))),IF($AE$8="COUNT_FLAG_RULE",IF(IF(ISNUMBER(BJ76),BJ76,0)&lt;=$AE$11,$AE$14,IF(IF(ISNUMBER(BJ76),BJ76,0)&gt;=$AE$12,$AE$15,IF(OR(LOWER(LEFT(CO76&amp;"",2))="да",CO76=1),$AE$13,$AE$15))),IF(OR(AND($AE$8="YES_NO",OR(LOWER(LEFT(BJ76&amp;"",2))="да",BJ76=1)),AND($AE$8="THRESHOLD_GE",IF(ISNUMBER(BJ76),BJ76,0)&gt;=$AE$11),AND($AE$8="THRESHOLD_GT",IF(ISNUMBER(BJ76),BJ76,0)&gt;$AE$11),AND($AE$8="THRESHOLD_LE",IF(ISNUMBER(BJ76),BJ76,0)&lt;=$AE$11),AND($AE$8="THRESHOLD_LT",IF(ISNUMBER(BJ76),BJ76,0)&lt;$AE$11),AND($AE$8="CHANGE_PCT_GE",IF(IF(ISNUMBER(CO76),CO76,0)=0,IF(ISNUMBER(BJ76),BJ76,0)&gt;0,(IF(ISNUMBER(BJ76),BJ76,0)-IF(ISNUMBER(CO76),CO76,0))/ABS(IF(ISNUMBER(CO76),CO76,0))&gt;=$AE$11)),AND($AE$8="CHANGE_ABS_GE",ABS(IF(ISNUMBER(BJ76),BJ76,0)-IF(ISNUMBER(CO76),CO76,0))&gt;=$AE$11),AND($AE$8="COUNT_LT",IF(ISNUMBER(BJ76),BJ76,0)&lt;$AE$11),AND($AE$8="COUNT_LE",IF(ISNUMBER(BJ76),BJ76,0)&lt;=$AE$11),AND($AE$8="AND_YES",OR(LOWER(LEFT(BJ76&amp;"",2))="да",BJ76=1),OR(LOWER(LEFT(CO76&amp;"",2))="да",CO76=1)),AND($AE$8="OR_YES",OR(OR(LOWER(LEFT(BJ76&amp;"",2))="да",BJ76=1),OR(LOWER(LEFT(CO76&amp;"",2))="да",CO76=1)))),$AE$14,$AE$15))))))))))</f>
        <v/>
      </c>
      <c r="AF76" s="75"/>
      <c r="AG76" s="76" t="str">
        <f>IF($A76="","",IF($B$4&lt;&gt;"Да","",IF($B$9="","",IF(COUNTIF(Данные!$A$6:$CV$6,$B$9)=0,"#FIELD",INDEX(Данные!$A$7:$CV$106,ROW()-19,MATCH($B$9,Данные!$A$6:$CV$6,0))))))</f>
        <v/>
      </c>
      <c r="AH76" s="76" t="str">
        <f>IF($A76="","",IF($C$4&lt;&gt;"Да","",IF($C$9="","",IF(COUNTIF(Данные!$A$6:$CV$6,$C$9)=0,"#FIELD",INDEX(Данные!$A$7:$CV$106,ROW()-19,MATCH($C$9,Данные!$A$6:$CV$6,0))))))</f>
        <v/>
      </c>
      <c r="AI76" s="76" t="str">
        <f>IF($A76="","",IF($D$4&lt;&gt;"Да","",IF($D$9="","",IF(COUNTIF(Данные!$A$6:$CV$6,$D$9)=0,"#FIELD",INDEX(Данные!$A$7:$CV$106,ROW()-19,MATCH($D$9,Данные!$A$6:$CV$6,0))))))</f>
        <v/>
      </c>
      <c r="AJ76" s="76" t="str">
        <f>IF($A76="","",IF($E$4&lt;&gt;"Да","",IF($E$9="","",IF(COUNTIF(Данные!$A$6:$CV$6,$E$9)=0,"#FIELD",INDEX(Данные!$A$7:$CV$106,ROW()-19,MATCH($E$9,Данные!$A$6:$CV$6,0))))))</f>
        <v/>
      </c>
      <c r="AK76" s="76" t="str">
        <f>IF($A76="","",IF($F$4&lt;&gt;"Да","",IF($F$9="","",IF(COUNTIF(Данные!$A$6:$CV$6,$F$9)=0,"#FIELD",INDEX(Данные!$A$7:$CV$106,ROW()-19,MATCH($F$9,Данные!$A$6:$CV$6,0))))))</f>
        <v/>
      </c>
      <c r="AL76" s="76" t="str">
        <f>IF($A76="","",IF($G$4&lt;&gt;"Да","",IF($G$9="","",IF(COUNTIF(Данные!$A$6:$CV$6,$G$9)=0,"#FIELD",INDEX(Данные!$A$7:$CV$106,ROW()-19,MATCH($G$9,Данные!$A$6:$CV$6,0))))))</f>
        <v/>
      </c>
      <c r="AM76" s="76" t="str">
        <f>IF($A76="","",IF($H$4&lt;&gt;"Да","",IF($H$9="","",IF(COUNTIF(Данные!$A$6:$CV$6,$H$9)=0,"#FIELD",INDEX(Данные!$A$7:$CV$106,ROW()-19,MATCH($H$9,Данные!$A$6:$CV$6,0))))))</f>
        <v/>
      </c>
      <c r="AN76" s="76" t="str">
        <f>IF($A76="","",IF($I$4&lt;&gt;"Да","",IF($I$9="","",IF(COUNTIF(Данные!$A$6:$CV$6,$I$9)=0,"#FIELD",INDEX(Данные!$A$7:$CV$106,ROW()-19,MATCH($I$9,Данные!$A$6:$CV$6,0))))))</f>
        <v/>
      </c>
      <c r="AO76" s="76" t="str">
        <f>IF($A76="","",IF($J$4&lt;&gt;"Да","",IF($J$9="","",IF(COUNTIF(Данные!$A$6:$CV$6,$J$9)=0,"#FIELD",INDEX(Данные!$A$7:$CV$106,ROW()-19,MATCH($J$9,Данные!$A$6:$CV$6,0))))))</f>
        <v/>
      </c>
      <c r="AP76" s="76" t="str">
        <f>IF($A76="","",IF($K$4&lt;&gt;"Да","",IF($K$9="","",IF(COUNTIF(Данные!$A$6:$CV$6,$K$9)=0,"#FIELD",INDEX(Данные!$A$7:$CV$106,ROW()-19,MATCH($K$9,Данные!$A$6:$CV$6,0))))))</f>
        <v/>
      </c>
      <c r="AQ76" s="76" t="str">
        <f>IF($A76="","",IF($L$4&lt;&gt;"Да","",IF($L$9="","",IF(COUNTIF(Данные!$A$6:$CV$6,$L$9)=0,"#FIELD",INDEX(Данные!$A$7:$CV$106,ROW()-19,MATCH($L$9,Данные!$A$6:$CV$6,0))))))</f>
        <v/>
      </c>
      <c r="AR76" s="76" t="str">
        <f>IF($A76="","",IF($M$4&lt;&gt;"Да","",IF($M$9="","",IF(COUNTIF(Данные!$A$6:$CV$6,$M$9)=0,"#FIELD",INDEX(Данные!$A$7:$CV$106,ROW()-19,MATCH($M$9,Данные!$A$6:$CV$6,0))))))</f>
        <v/>
      </c>
      <c r="AS76" s="76" t="str">
        <f>IF($A76="","",IF($N$4&lt;&gt;"Да","",IF($N$9="","",IF(COUNTIF(Данные!$A$6:$CV$6,$N$9)=0,"#FIELD",INDEX(Данные!$A$7:$CV$106,ROW()-19,MATCH($N$9,Данные!$A$6:$CV$6,0))))))</f>
        <v/>
      </c>
      <c r="AT76" s="76" t="str">
        <f>IF($A76="","",IF($O$4&lt;&gt;"Да","",IF($O$9="","",IF(COUNTIF(Данные!$A$6:$CV$6,$O$9)=0,"#FIELD",INDEX(Данные!$A$7:$CV$106,ROW()-19,MATCH($O$9,Данные!$A$6:$CV$6,0))))))</f>
        <v/>
      </c>
      <c r="AU76" s="76" t="str">
        <f>IF($A76="","",IF($P$4&lt;&gt;"Да","",IF($P$9="","",IF(COUNTIF(Данные!$A$6:$CV$6,$P$9)=0,"#FIELD",INDEX(Данные!$A$7:$CV$106,ROW()-19,MATCH($P$9,Данные!$A$6:$CV$6,0))))))</f>
        <v/>
      </c>
      <c r="AV76" s="76" t="str">
        <f>IF($A76="","",IF($Q$4&lt;&gt;"Да","",IF($Q$9="","",IF(COUNTIF(Данные!$A$6:$CV$6,$Q$9)=0,"#FIELD",INDEX(Данные!$A$7:$CV$106,ROW()-19,MATCH($Q$9,Данные!$A$6:$CV$6,0))))))</f>
        <v/>
      </c>
      <c r="AW76" s="76" t="str">
        <f>IF($A76="","",IF($R$4&lt;&gt;"Да","",IF($R$9="","",IF(COUNTIF(Данные!$A$6:$CV$6,$R$9)=0,"#FIELD",INDEX(Данные!$A$7:$CV$106,ROW()-19,MATCH($R$9,Данные!$A$6:$CV$6,0))))))</f>
        <v/>
      </c>
      <c r="AX76" s="76" t="str">
        <f>IF($A76="","",IF($S$4&lt;&gt;"Да","",IF($S$9="","",IF(COUNTIF(Данные!$A$6:$CV$6,$S$9)=0,"#FIELD",INDEX(Данные!$A$7:$CV$106,ROW()-19,MATCH($S$9,Данные!$A$6:$CV$6,0))))))</f>
        <v/>
      </c>
      <c r="AY76" s="76" t="str">
        <f>IF($A76="","",IF($T$4&lt;&gt;"Да","",IF($T$9="","",IF(COUNTIF(Данные!$A$6:$CV$6,$T$9)=0,"#FIELD",INDEX(Данные!$A$7:$CV$106,ROW()-19,MATCH($T$9,Данные!$A$6:$CV$6,0))))))</f>
        <v/>
      </c>
      <c r="AZ76" s="76" t="str">
        <f>IF($A76="","",IF($U$4&lt;&gt;"Да","",IF($U$9="","",IF(COUNTIF(Данные!$A$6:$CV$6,$U$9)=0,"#FIELD",INDEX(Данные!$A$7:$CV$106,ROW()-19,MATCH($U$9,Данные!$A$6:$CV$6,0))))))</f>
        <v/>
      </c>
      <c r="BA76" s="76" t="str">
        <f>IF($A76="","",IF($V$4&lt;&gt;"Да","",IF($V$9="","",IF(COUNTIF(Данные!$A$6:$CV$6,$V$9)=0,"#FIELD",INDEX(Данные!$A$7:$CV$106,ROW()-19,MATCH($V$9,Данные!$A$6:$CV$6,0))))))</f>
        <v/>
      </c>
      <c r="BB76" s="76" t="str">
        <f>IF($A76="","",IF($W$4&lt;&gt;"Да","",IF($W$9="","",IF(COUNTIF(Данные!$A$6:$CV$6,$W$9)=0,"#FIELD",INDEX(Данные!$A$7:$CV$106,ROW()-19,MATCH($W$9,Данные!$A$6:$CV$6,0))))))</f>
        <v/>
      </c>
      <c r="BC76" s="76" t="str">
        <f>IF($A76="","",IF($X$4&lt;&gt;"Да","",IF($X$9="","",IF(COUNTIF(Данные!$A$6:$CV$6,$X$9)=0,"#FIELD",INDEX(Данные!$A$7:$CV$106,ROW()-19,MATCH($X$9,Данные!$A$6:$CV$6,0))))))</f>
        <v/>
      </c>
      <c r="BD76" s="76" t="str">
        <f>IF($A76="","",IF($Y$4&lt;&gt;"Да","",IF($Y$9="","",IF(COUNTIF(Данные!$A$6:$CV$6,$Y$9)=0,"#FIELD",INDEX(Данные!$A$7:$CV$106,ROW()-19,MATCH($Y$9,Данные!$A$6:$CV$6,0))))))</f>
        <v/>
      </c>
      <c r="BE76" s="76" t="str">
        <f>IF($A76="","",IF($Z$4&lt;&gt;"Да","",IF($Z$9="","",IF(COUNTIF(Данные!$A$6:$CV$6,$Z$9)=0,"#FIELD",INDEX(Данные!$A$7:$CV$106,ROW()-19,MATCH($Z$9,Данные!$A$6:$CV$6,0))))))</f>
        <v/>
      </c>
      <c r="BF76" s="76" t="str">
        <f>IF($A76="","",IF($AA$4&lt;&gt;"Да","",IF($AA$9="","",IF(COUNTIF(Данные!$A$6:$CV$6,$AA$9)=0,"#FIELD",INDEX(Данные!$A$7:$CV$106,ROW()-19,MATCH($AA$9,Данные!$A$6:$CV$6,0))))))</f>
        <v/>
      </c>
      <c r="BG76" s="76" t="str">
        <f>IF($A76="","",IF($AB$4&lt;&gt;"Да","",IF($AB$9="","",IF(COUNTIF(Данные!$A$6:$CV$6,$AB$9)=0,"#FIELD",INDEX(Данные!$A$7:$CV$106,ROW()-19,MATCH($AB$9,Данные!$A$6:$CV$6,0))))))</f>
        <v/>
      </c>
      <c r="BH76" s="76" t="str">
        <f>IF($A76="","",IF($AC$4&lt;&gt;"Да","",IF($AC$9="","",IF(COUNTIF(Данные!$A$6:$CV$6,$AC$9)=0,"#FIELD",INDEX(Данные!$A$7:$CV$106,ROW()-19,MATCH($AC$9,Данные!$A$6:$CV$6,0))))))</f>
        <v/>
      </c>
      <c r="BI76" s="76" t="str">
        <f>IF($A76="","",IF($AD$4&lt;&gt;"Да","",IF($AD$9="","",IF(COUNTIF(Данные!$A$6:$CV$6,$AD$9)=0,"#FIELD",INDEX(Данные!$A$7:$CV$106,ROW()-19,MATCH($AD$9,Данные!$A$6:$CV$6,0))))))</f>
        <v/>
      </c>
      <c r="BJ76" s="76" t="str">
        <f>IF($A76="","",IF($AE$4&lt;&gt;"Да","",IF($AE$9="","",IF(COUNTIF(Данные!$A$6:$CV$6,$AE$9)=0,"#FIELD",INDEX(Данные!$A$7:$CV$106,ROW()-19,MATCH($AE$9,Данные!$A$6:$CV$6,0))))))</f>
        <v/>
      </c>
      <c r="BK76" s="76"/>
      <c r="BL76" s="76" t="str">
        <f>IF($A76="","",IF($B$4&lt;&gt;"Да","",IF($B$10="","",IF(COUNTIF(Данные!$A$6:$CV$6,$B$10)=0,"#FIELD",INDEX(Данные!$A$7:$CV$106,ROW()-19,MATCH($B$10,Данные!$A$6:$CV$6,0))))))</f>
        <v/>
      </c>
      <c r="BM76" s="76" t="str">
        <f>IF($A76="","",IF($C$4&lt;&gt;"Да","",IF($C$10="","",IF(COUNTIF(Данные!$A$6:$CV$6,$C$10)=0,"#FIELD",INDEX(Данные!$A$7:$CV$106,ROW()-19,MATCH($C$10,Данные!$A$6:$CV$6,0))))))</f>
        <v/>
      </c>
      <c r="BN76" s="76" t="str">
        <f>IF($A76="","",IF($D$4&lt;&gt;"Да","",IF($D$10="","",IF(COUNTIF(Данные!$A$6:$CV$6,$D$10)=0,"#FIELD",INDEX(Данные!$A$7:$CV$106,ROW()-19,MATCH($D$10,Данные!$A$6:$CV$6,0))))))</f>
        <v/>
      </c>
      <c r="BO76" s="76" t="str">
        <f>IF($A76="","",IF($E$4&lt;&gt;"Да","",IF($E$10="","",IF(COUNTIF(Данные!$A$6:$CV$6,$E$10)=0,"#FIELD",INDEX(Данные!$A$7:$CV$106,ROW()-19,MATCH($E$10,Данные!$A$6:$CV$6,0))))))</f>
        <v/>
      </c>
      <c r="BP76" s="76" t="str">
        <f>IF($A76="","",IF($F$4&lt;&gt;"Да","",IF($F$10="","",IF(COUNTIF(Данные!$A$6:$CV$6,$F$10)=0,"#FIELD",INDEX(Данные!$A$7:$CV$106,ROW()-19,MATCH($F$10,Данные!$A$6:$CV$6,0))))))</f>
        <v/>
      </c>
      <c r="BQ76" s="76" t="str">
        <f>IF($A76="","",IF($G$4&lt;&gt;"Да","",IF($G$10="","",IF(COUNTIF(Данные!$A$6:$CV$6,$G$10)=0,"#FIELD",INDEX(Данные!$A$7:$CV$106,ROW()-19,MATCH($G$10,Данные!$A$6:$CV$6,0))))))</f>
        <v/>
      </c>
      <c r="BR76" s="76" t="str">
        <f>IF($A76="","",IF($H$4&lt;&gt;"Да","",IF($H$10="","",IF(COUNTIF(Данные!$A$6:$CV$6,$H$10)=0,"#FIELD",INDEX(Данные!$A$7:$CV$106,ROW()-19,MATCH($H$10,Данные!$A$6:$CV$6,0))))))</f>
        <v/>
      </c>
      <c r="BS76" s="76" t="str">
        <f>IF($A76="","",IF($I$4&lt;&gt;"Да","",IF($I$10="","",IF(COUNTIF(Данные!$A$6:$CV$6,$I$10)=0,"#FIELD",INDEX(Данные!$A$7:$CV$106,ROW()-19,MATCH($I$10,Данные!$A$6:$CV$6,0))))))</f>
        <v/>
      </c>
      <c r="BT76" s="76" t="str">
        <f>IF($A76="","",IF($J$4&lt;&gt;"Да","",IF($J$10="","",IF(COUNTIF(Данные!$A$6:$CV$6,$J$10)=0,"#FIELD",INDEX(Данные!$A$7:$CV$106,ROW()-19,MATCH($J$10,Данные!$A$6:$CV$6,0))))))</f>
        <v/>
      </c>
      <c r="BU76" s="76" t="str">
        <f>IF($A76="","",IF($K$4&lt;&gt;"Да","",IF($K$10="","",IF(COUNTIF(Данные!$A$6:$CV$6,$K$10)=0,"#FIELD",INDEX(Данные!$A$7:$CV$106,ROW()-19,MATCH($K$10,Данные!$A$6:$CV$6,0))))))</f>
        <v/>
      </c>
      <c r="BV76" s="76" t="str">
        <f>IF($A76="","",IF($L$4&lt;&gt;"Да","",IF($L$10="","",IF(COUNTIF(Данные!$A$6:$CV$6,$L$10)=0,"#FIELD",INDEX(Данные!$A$7:$CV$106,ROW()-19,MATCH($L$10,Данные!$A$6:$CV$6,0))))))</f>
        <v/>
      </c>
      <c r="BW76" s="76" t="str">
        <f>IF($A76="","",IF($M$4&lt;&gt;"Да","",IF($M$10="","",IF(COUNTIF(Данные!$A$6:$CV$6,$M$10)=0,"#FIELD",INDEX(Данные!$A$7:$CV$106,ROW()-19,MATCH($M$10,Данные!$A$6:$CV$6,0))))))</f>
        <v/>
      </c>
      <c r="BX76" s="76" t="str">
        <f>IF($A76="","",IF($N$4&lt;&gt;"Да","",IF($N$10="","",IF(COUNTIF(Данные!$A$6:$CV$6,$N$10)=0,"#FIELD",INDEX(Данные!$A$7:$CV$106,ROW()-19,MATCH($N$10,Данные!$A$6:$CV$6,0))))))</f>
        <v/>
      </c>
      <c r="BY76" s="76" t="str">
        <f>IF($A76="","",IF($O$4&lt;&gt;"Да","",IF($O$10="","",IF(COUNTIF(Данные!$A$6:$CV$6,$O$10)=0,"#FIELD",INDEX(Данные!$A$7:$CV$106,ROW()-19,MATCH($O$10,Данные!$A$6:$CV$6,0))))))</f>
        <v/>
      </c>
      <c r="BZ76" s="76" t="str">
        <f>IF($A76="","",IF($P$4&lt;&gt;"Да","",IF($P$10="","",IF(COUNTIF(Данные!$A$6:$CV$6,$P$10)=0,"#FIELD",INDEX(Данные!$A$7:$CV$106,ROW()-19,MATCH($P$10,Данные!$A$6:$CV$6,0))))))</f>
        <v/>
      </c>
      <c r="CA76" s="76" t="str">
        <f>IF($A76="","",IF($Q$4&lt;&gt;"Да","",IF($Q$10="","",IF(COUNTIF(Данные!$A$6:$CV$6,$Q$10)=0,"#FIELD",INDEX(Данные!$A$7:$CV$106,ROW()-19,MATCH($Q$10,Данные!$A$6:$CV$6,0))))))</f>
        <v/>
      </c>
      <c r="CB76" s="76" t="str">
        <f>IF($A76="","",IF($R$4&lt;&gt;"Да","",IF($R$10="","",IF(COUNTIF(Данные!$A$6:$CV$6,$R$10)=0,"#FIELD",INDEX(Данные!$A$7:$CV$106,ROW()-19,MATCH($R$10,Данные!$A$6:$CV$6,0))))))</f>
        <v/>
      </c>
      <c r="CC76" s="76" t="str">
        <f>IF($A76="","",IF($S$4&lt;&gt;"Да","",IF($S$10="","",IF(COUNTIF(Данные!$A$6:$CV$6,$S$10)=0,"#FIELD",INDEX(Данные!$A$7:$CV$106,ROW()-19,MATCH($S$10,Данные!$A$6:$CV$6,0))))))</f>
        <v/>
      </c>
      <c r="CD76" s="76" t="str">
        <f>IF($A76="","",IF($T$4&lt;&gt;"Да","",IF($T$10="","",IF(COUNTIF(Данные!$A$6:$CV$6,$T$10)=0,"#FIELD",INDEX(Данные!$A$7:$CV$106,ROW()-19,MATCH($T$10,Данные!$A$6:$CV$6,0))))))</f>
        <v/>
      </c>
      <c r="CE76" s="76" t="str">
        <f>IF($A76="","",IF($U$4&lt;&gt;"Да","",IF($U$10="","",IF(COUNTIF(Данные!$A$6:$CV$6,$U$10)=0,"#FIELD",INDEX(Данные!$A$7:$CV$106,ROW()-19,MATCH($U$10,Данные!$A$6:$CV$6,0))))))</f>
        <v/>
      </c>
      <c r="CF76" s="76" t="str">
        <f>IF($A76="","",IF($V$4&lt;&gt;"Да","",IF($V$10="","",IF(COUNTIF(Данные!$A$6:$CV$6,$V$10)=0,"#FIELD",INDEX(Данные!$A$7:$CV$106,ROW()-19,MATCH($V$10,Данные!$A$6:$CV$6,0))))))</f>
        <v/>
      </c>
      <c r="CG76" s="76" t="str">
        <f>IF($A76="","",IF($W$4&lt;&gt;"Да","",IF($W$10="","",IF(COUNTIF(Данные!$A$6:$CV$6,$W$10)=0,"#FIELD",INDEX(Данные!$A$7:$CV$106,ROW()-19,MATCH($W$10,Данные!$A$6:$CV$6,0))))))</f>
        <v/>
      </c>
      <c r="CH76" s="76" t="str">
        <f>IF($A76="","",IF($X$4&lt;&gt;"Да","",IF($X$10="","",IF(COUNTIF(Данные!$A$6:$CV$6,$X$10)=0,"#FIELD",INDEX(Данные!$A$7:$CV$106,ROW()-19,MATCH($X$10,Данные!$A$6:$CV$6,0))))))</f>
        <v/>
      </c>
      <c r="CI76" s="76" t="str">
        <f>IF($A76="","",IF($Y$4&lt;&gt;"Да","",IF($Y$10="","",IF(COUNTIF(Данные!$A$6:$CV$6,$Y$10)=0,"#FIELD",INDEX(Данные!$A$7:$CV$106,ROW()-19,MATCH($Y$10,Данные!$A$6:$CV$6,0))))))</f>
        <v/>
      </c>
      <c r="CJ76" s="76" t="str">
        <f>IF($A76="","",IF($Z$4&lt;&gt;"Да","",IF($Z$10="","",IF(COUNTIF(Данные!$A$6:$CV$6,$Z$10)=0,"#FIELD",INDEX(Данные!$A$7:$CV$106,ROW()-19,MATCH($Z$10,Данные!$A$6:$CV$6,0))))))</f>
        <v/>
      </c>
      <c r="CK76" s="76" t="str">
        <f>IF($A76="","",IF($AA$4&lt;&gt;"Да","",IF($AA$10="","",IF(COUNTIF(Данные!$A$6:$CV$6,$AA$10)=0,"#FIELD",INDEX(Данные!$A$7:$CV$106,ROW()-19,MATCH($AA$10,Данные!$A$6:$CV$6,0))))))</f>
        <v/>
      </c>
      <c r="CL76" s="76" t="str">
        <f>IF($A76="","",IF($AB$4&lt;&gt;"Да","",IF($AB$10="","",IF(COUNTIF(Данные!$A$6:$CV$6,$AB$10)=0,"#FIELD",INDEX(Данные!$A$7:$CV$106,ROW()-19,MATCH($AB$10,Данные!$A$6:$CV$6,0))))))</f>
        <v/>
      </c>
      <c r="CM76" s="76" t="str">
        <f>IF($A76="","",IF($AC$4&lt;&gt;"Да","",IF($AC$10="","",IF(COUNTIF(Данные!$A$6:$CV$6,$AC$10)=0,"#FIELD",INDEX(Данные!$A$7:$CV$106,ROW()-19,MATCH($AC$10,Данные!$A$6:$CV$6,0))))))</f>
        <v/>
      </c>
      <c r="CN76" s="76" t="str">
        <f>IF($A76="","",IF($AD$4&lt;&gt;"Да","",IF($AD$10="","",IF(COUNTIF(Данные!$A$6:$CV$6,$AD$10)=0,"#FIELD",INDEX(Данные!$A$7:$CV$106,ROW()-19,MATCH($AD$10,Данные!$A$6:$CV$6,0))))))</f>
        <v/>
      </c>
      <c r="CO76" s="77" t="str">
        <f>IF($A76="","",IF($AE$4&lt;&gt;"Да","",IF($AE$10="","",IF(COUNTIF(Данные!$A$6:$CV$6,$AE$10)=0,"#FIELD",INDEX(Данные!$A$7:$CV$106,ROW()-19,MATCH($AE$10,Данные!$A$6:$CV$6,0))))))</f>
        <v/>
      </c>
    </row>
    <row r="77" spans="1:93">
      <c r="A77" s="24" t="str">
        <f>IF(Данные!A64="","",Данные!A64)</f>
        <v/>
      </c>
      <c r="B77" s="19" t="str">
        <f>IF($A77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77="#FIELD",AG77="",AND(OR($B$8="CHANGE_PCT_GE",$B$8="CHANGE_ABS_GE",$B$8="COUNT_FLAG_RULE",$B$8="AND_YES",$B$8="OR_YES"),OR(BL77="#FIELD",BL77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77)))),IF($B$18="LOW_MU",MAX(Настройки!$B$14,$B$16),IF($B$18="NEUTRAL",Настройки!$B$15,IF($B$18="IGNORE","IGNORE",IF(OR(AG77="#FIELD",BL77="#FIELD"),"Поле не найдено","Недостаточно данных")))),IF($B$8="SIGMOID_INC",MAX(Настройки!$B$14,$B$16+($B$17-$B$16)/(1+EXP(-$B$12*(IF(ISNUMBER(AG77),AG77,0)-$B$11)))),IF($B$8="SIGMOID_DEC",MAX(Настройки!$B$14,$B$16+($B$17-$B$16)/(1+EXP($B$12*(IF(ISNUMBER(AG77),AG77,0)-$B$11)))),IF($B$8="TOP_PERCENT",IF((COUNTIF(INDEX(Данные!$A$7:$CV$106,0,MATCH($B$9,Данные!$A$6:$CV$6,0)),"&gt;"&amp;IF(ISNUMBER(AG77),AG77,0))+COUNTIFS(INDEX(Данные!$A$7:$CV$106,0,MATCH($B$9,Данные!$A$6:$CV$6,0)),IF(ISNUMBER(AG77),AG77,0),Данные!$A$7:$A$106,"&lt;"&amp;$A77)+1)/COUNT(INDEX(Данные!$A$7:$CV$106,0,MATCH($B$9,Данные!$A$6:$CV$6,0)))&lt;=$B$11,$B$14,$B$15),IF($B$8="MANUAL_MU",MAX(Настройки!$B$14,MIN(1,IF(ISNUMBER(AG77),AG77,0))),IF($B$8="COUNT_FLAG_RULE",IF(IF(ISNUMBER(AG77),AG77,0)&lt;=$B$11,$B$14,IF(IF(ISNUMBER(AG77),AG77,0)&gt;=$B$12,$B$15,IF(OR(LOWER(LEFT(BL77&amp;"",2))="да",BL77=1),$B$13,$B$15))),IF(OR(AND($B$8="YES_NO",OR(LOWER(LEFT(AG77&amp;"",2))="да",AG77=1)),AND($B$8="THRESHOLD_GE",IF(ISNUMBER(AG77),AG77,0)&gt;=$B$11),AND($B$8="THRESHOLD_GT",IF(ISNUMBER(AG77),AG77,0)&gt;$B$11),AND($B$8="THRESHOLD_LE",IF(ISNUMBER(AG77),AG77,0)&lt;=$B$11),AND($B$8="THRESHOLD_LT",IF(ISNUMBER(AG77),AG77,0)&lt;$B$11),AND($B$8="CHANGE_PCT_GE",IF(IF(ISNUMBER(BL77),BL77,0)=0,IF(ISNUMBER(AG77),AG77,0)&gt;0,(IF(ISNUMBER(AG77),AG77,0)-IF(ISNUMBER(BL77),BL77,0))/ABS(IF(ISNUMBER(BL77),BL77,0))&gt;=$B$11)),AND($B$8="CHANGE_ABS_GE",ABS(IF(ISNUMBER(AG77),AG77,0)-IF(ISNUMBER(BL77),BL77,0))&gt;=$B$11),AND($B$8="COUNT_LT",IF(ISNUMBER(AG77),AG77,0)&lt;$B$11),AND($B$8="COUNT_LE",IF(ISNUMBER(AG77),AG77,0)&lt;=$B$11),AND($B$8="AND_YES",OR(LOWER(LEFT(AG77&amp;"",2))="да",AG77=1),OR(LOWER(LEFT(BL77&amp;"",2))="да",BL77=1)),AND($B$8="OR_YES",OR(OR(LOWER(LEFT(AG77&amp;"",2))="да",AG77=1),OR(LOWER(LEFT(BL77&amp;"",2))="да",BL77=1)))),$B$14,$B$15))))))))))</f>
        <v/>
      </c>
      <c r="C77" s="19" t="str">
        <f>IF($A77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77="#FIELD",AH77="",AND(OR($C$8="CHANGE_PCT_GE",$C$8="CHANGE_ABS_GE",$C$8="COUNT_FLAG_RULE",$C$8="AND_YES",$C$8="OR_YES"),OR(BM77="#FIELD",BM77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77)))),IF($C$18="LOW_MU",MAX(Настройки!$B$14,$C$16),IF($C$18="NEUTRAL",Настройки!$B$15,IF($C$18="IGNORE","IGNORE",IF(OR(AH77="#FIELD",BM77="#FIELD"),"Поле не найдено","Недостаточно данных")))),IF($C$8="SIGMOID_INC",MAX(Настройки!$B$14,$C$16+($C$17-$C$16)/(1+EXP(-$C$12*(IF(ISNUMBER(AH77),AH77,0)-$C$11)))),IF($C$8="SIGMOID_DEC",MAX(Настройки!$B$14,$C$16+($C$17-$C$16)/(1+EXP($C$12*(IF(ISNUMBER(AH77),AH77,0)-$C$11)))),IF($C$8="TOP_PERCENT",IF((COUNTIF(INDEX(Данные!$A$7:$CV$106,0,MATCH($C$9,Данные!$A$6:$CV$6,0)),"&gt;"&amp;IF(ISNUMBER(AH77),AH77,0))+COUNTIFS(INDEX(Данные!$A$7:$CV$106,0,MATCH($C$9,Данные!$A$6:$CV$6,0)),IF(ISNUMBER(AH77),AH77,0),Данные!$A$7:$A$106,"&lt;"&amp;$A77)+1)/COUNT(INDEX(Данные!$A$7:$CV$106,0,MATCH($C$9,Данные!$A$6:$CV$6,0)))&lt;=$C$11,$C$14,$C$15),IF($C$8="MANUAL_MU",MAX(Настройки!$B$14,MIN(1,IF(ISNUMBER(AH77),AH77,0))),IF($C$8="COUNT_FLAG_RULE",IF(IF(ISNUMBER(AH77),AH77,0)&lt;=$C$11,$C$14,IF(IF(ISNUMBER(AH77),AH77,0)&gt;=$C$12,$C$15,IF(OR(LOWER(LEFT(BM77&amp;"",2))="да",BM77=1),$C$13,$C$15))),IF(OR(AND($C$8="YES_NO",OR(LOWER(LEFT(AH77&amp;"",2))="да",AH77=1)),AND($C$8="THRESHOLD_GE",IF(ISNUMBER(AH77),AH77,0)&gt;=$C$11),AND($C$8="THRESHOLD_GT",IF(ISNUMBER(AH77),AH77,0)&gt;$C$11),AND($C$8="THRESHOLD_LE",IF(ISNUMBER(AH77),AH77,0)&lt;=$C$11),AND($C$8="THRESHOLD_LT",IF(ISNUMBER(AH77),AH77,0)&lt;$C$11),AND($C$8="CHANGE_PCT_GE",IF(IF(ISNUMBER(BM77),BM77,0)=0,IF(ISNUMBER(AH77),AH77,0)&gt;0,(IF(ISNUMBER(AH77),AH77,0)-IF(ISNUMBER(BM77),BM77,0))/ABS(IF(ISNUMBER(BM77),BM77,0))&gt;=$C$11)),AND($C$8="CHANGE_ABS_GE",ABS(IF(ISNUMBER(AH77),AH77,0)-IF(ISNUMBER(BM77),BM77,0))&gt;=$C$11),AND($C$8="COUNT_LT",IF(ISNUMBER(AH77),AH77,0)&lt;$C$11),AND($C$8="COUNT_LE",IF(ISNUMBER(AH77),AH77,0)&lt;=$C$11),AND($C$8="AND_YES",OR(LOWER(LEFT(AH77&amp;"",2))="да",AH77=1),OR(LOWER(LEFT(BM77&amp;"",2))="да",BM77=1)),AND($C$8="OR_YES",OR(OR(LOWER(LEFT(AH77&amp;"",2))="да",AH77=1),OR(LOWER(LEFT(BM77&amp;"",2))="да",BM77=1)))),$C$14,$C$15))))))))))</f>
        <v/>
      </c>
      <c r="D77" s="19" t="str">
        <f>IF($A77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77="#FIELD",AI77="",AND(OR($D$8="CHANGE_PCT_GE",$D$8="CHANGE_ABS_GE",$D$8="COUNT_FLAG_RULE",$D$8="AND_YES",$D$8="OR_YES"),OR(BN77="#FIELD",BN77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77)))),IF($D$18="LOW_MU",MAX(Настройки!$B$14,$D$16),IF($D$18="NEUTRAL",Настройки!$B$15,IF($D$18="IGNORE","IGNORE",IF(OR(AI77="#FIELD",BN77="#FIELD"),"Поле не найдено","Недостаточно данных")))),IF($D$8="SIGMOID_INC",MAX(Настройки!$B$14,$D$16+($D$17-$D$16)/(1+EXP(-$D$12*(IF(ISNUMBER(AI77),AI77,0)-$D$11)))),IF($D$8="SIGMOID_DEC",MAX(Настройки!$B$14,$D$16+($D$17-$D$16)/(1+EXP($D$12*(IF(ISNUMBER(AI77),AI77,0)-$D$11)))),IF($D$8="TOP_PERCENT",IF((COUNTIF(INDEX(Данные!$A$7:$CV$106,0,MATCH($D$9,Данные!$A$6:$CV$6,0)),"&gt;"&amp;IF(ISNUMBER(AI77),AI77,0))+COUNTIFS(INDEX(Данные!$A$7:$CV$106,0,MATCH($D$9,Данные!$A$6:$CV$6,0)),IF(ISNUMBER(AI77),AI77,0),Данные!$A$7:$A$106,"&lt;"&amp;$A77)+1)/COUNT(INDEX(Данные!$A$7:$CV$106,0,MATCH($D$9,Данные!$A$6:$CV$6,0)))&lt;=$D$11,$D$14,$D$15),IF($D$8="MANUAL_MU",MAX(Настройки!$B$14,MIN(1,IF(ISNUMBER(AI77),AI77,0))),IF($D$8="COUNT_FLAG_RULE",IF(IF(ISNUMBER(AI77),AI77,0)&lt;=$D$11,$D$14,IF(IF(ISNUMBER(AI77),AI77,0)&gt;=$D$12,$D$15,IF(OR(LOWER(LEFT(BN77&amp;"",2))="да",BN77=1),$D$13,$D$15))),IF(OR(AND($D$8="YES_NO",OR(LOWER(LEFT(AI77&amp;"",2))="да",AI77=1)),AND($D$8="THRESHOLD_GE",IF(ISNUMBER(AI77),AI77,0)&gt;=$D$11),AND($D$8="THRESHOLD_GT",IF(ISNUMBER(AI77),AI77,0)&gt;$D$11),AND($D$8="THRESHOLD_LE",IF(ISNUMBER(AI77),AI77,0)&lt;=$D$11),AND($D$8="THRESHOLD_LT",IF(ISNUMBER(AI77),AI77,0)&lt;$D$11),AND($D$8="CHANGE_PCT_GE",IF(IF(ISNUMBER(BN77),BN77,0)=0,IF(ISNUMBER(AI77),AI77,0)&gt;0,(IF(ISNUMBER(AI77),AI77,0)-IF(ISNUMBER(BN77),BN77,0))/ABS(IF(ISNUMBER(BN77),BN77,0))&gt;=$D$11)),AND($D$8="CHANGE_ABS_GE",ABS(IF(ISNUMBER(AI77),AI77,0)-IF(ISNUMBER(BN77),BN77,0))&gt;=$D$11),AND($D$8="COUNT_LT",IF(ISNUMBER(AI77),AI77,0)&lt;$D$11),AND($D$8="COUNT_LE",IF(ISNUMBER(AI77),AI77,0)&lt;=$D$11),AND($D$8="AND_YES",OR(LOWER(LEFT(AI77&amp;"",2))="да",AI77=1),OR(LOWER(LEFT(BN77&amp;"",2))="да",BN77=1)),AND($D$8="OR_YES",OR(OR(LOWER(LEFT(AI77&amp;"",2))="да",AI77=1),OR(LOWER(LEFT(BN77&amp;"",2))="да",BN77=1)))),$D$14,$D$15))))))))))</f>
        <v/>
      </c>
      <c r="E77" s="19" t="str">
        <f>IF($A77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77="#FIELD",AJ77="",AND(OR($E$8="CHANGE_PCT_GE",$E$8="CHANGE_ABS_GE",$E$8="COUNT_FLAG_RULE",$E$8="AND_YES",$E$8="OR_YES"),OR(BO77="#FIELD",BO77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77)))),IF($E$18="LOW_MU",MAX(Настройки!$B$14,$E$16),IF($E$18="NEUTRAL",Настройки!$B$15,IF($E$18="IGNORE","IGNORE",IF(OR(AJ77="#FIELD",BO77="#FIELD"),"Поле не найдено","Недостаточно данных")))),IF($E$8="SIGMOID_INC",MAX(Настройки!$B$14,$E$16+($E$17-$E$16)/(1+EXP(-$E$12*(IF(ISNUMBER(AJ77),AJ77,0)-$E$11)))),IF($E$8="SIGMOID_DEC",MAX(Настройки!$B$14,$E$16+($E$17-$E$16)/(1+EXP($E$12*(IF(ISNUMBER(AJ77),AJ77,0)-$E$11)))),IF($E$8="TOP_PERCENT",IF((COUNTIF(INDEX(Данные!$A$7:$CV$106,0,MATCH($E$9,Данные!$A$6:$CV$6,0)),"&gt;"&amp;IF(ISNUMBER(AJ77),AJ77,0))+COUNTIFS(INDEX(Данные!$A$7:$CV$106,0,MATCH($E$9,Данные!$A$6:$CV$6,0)),IF(ISNUMBER(AJ77),AJ77,0),Данные!$A$7:$A$106,"&lt;"&amp;$A77)+1)/COUNT(INDEX(Данные!$A$7:$CV$106,0,MATCH($E$9,Данные!$A$6:$CV$6,0)))&lt;=$E$11,$E$14,$E$15),IF($E$8="MANUAL_MU",MAX(Настройки!$B$14,MIN(1,IF(ISNUMBER(AJ77),AJ77,0))),IF($E$8="COUNT_FLAG_RULE",IF(IF(ISNUMBER(AJ77),AJ77,0)&lt;=$E$11,$E$14,IF(IF(ISNUMBER(AJ77),AJ77,0)&gt;=$E$12,$E$15,IF(OR(LOWER(LEFT(BO77&amp;"",2))="да",BO77=1),$E$13,$E$15))),IF(OR(AND($E$8="YES_NO",OR(LOWER(LEFT(AJ77&amp;"",2))="да",AJ77=1)),AND($E$8="THRESHOLD_GE",IF(ISNUMBER(AJ77),AJ77,0)&gt;=$E$11),AND($E$8="THRESHOLD_GT",IF(ISNUMBER(AJ77),AJ77,0)&gt;$E$11),AND($E$8="THRESHOLD_LE",IF(ISNUMBER(AJ77),AJ77,0)&lt;=$E$11),AND($E$8="THRESHOLD_LT",IF(ISNUMBER(AJ77),AJ77,0)&lt;$E$11),AND($E$8="CHANGE_PCT_GE",IF(IF(ISNUMBER(BO77),BO77,0)=0,IF(ISNUMBER(AJ77),AJ77,0)&gt;0,(IF(ISNUMBER(AJ77),AJ77,0)-IF(ISNUMBER(BO77),BO77,0))/ABS(IF(ISNUMBER(BO77),BO77,0))&gt;=$E$11)),AND($E$8="CHANGE_ABS_GE",ABS(IF(ISNUMBER(AJ77),AJ77,0)-IF(ISNUMBER(BO77),BO77,0))&gt;=$E$11),AND($E$8="COUNT_LT",IF(ISNUMBER(AJ77),AJ77,0)&lt;$E$11),AND($E$8="COUNT_LE",IF(ISNUMBER(AJ77),AJ77,0)&lt;=$E$11),AND($E$8="AND_YES",OR(LOWER(LEFT(AJ77&amp;"",2))="да",AJ77=1),OR(LOWER(LEFT(BO77&amp;"",2))="да",BO77=1)),AND($E$8="OR_YES",OR(OR(LOWER(LEFT(AJ77&amp;"",2))="да",AJ77=1),OR(LOWER(LEFT(BO77&amp;"",2))="да",BO77=1)))),$E$14,$E$15))))))))))</f>
        <v/>
      </c>
      <c r="F77" s="19" t="str">
        <f>IF($A77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77="#FIELD",AK77="",AND(OR($F$8="CHANGE_PCT_GE",$F$8="CHANGE_ABS_GE",$F$8="COUNT_FLAG_RULE",$F$8="AND_YES",$F$8="OR_YES"),OR(BP77="#FIELD",BP77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77)))),IF($F$18="LOW_MU",MAX(Настройки!$B$14,$F$16),IF($F$18="NEUTRAL",Настройки!$B$15,IF($F$18="IGNORE","IGNORE",IF(OR(AK77="#FIELD",BP77="#FIELD"),"Поле не найдено","Недостаточно данных")))),IF($F$8="SIGMOID_INC",MAX(Настройки!$B$14,$F$16+($F$17-$F$16)/(1+EXP(-$F$12*(IF(ISNUMBER(AK77),AK77,0)-$F$11)))),IF($F$8="SIGMOID_DEC",MAX(Настройки!$B$14,$F$16+($F$17-$F$16)/(1+EXP($F$12*(IF(ISNUMBER(AK77),AK77,0)-$F$11)))),IF($F$8="TOP_PERCENT",IF((COUNTIF(INDEX(Данные!$A$7:$CV$106,0,MATCH($F$9,Данные!$A$6:$CV$6,0)),"&gt;"&amp;IF(ISNUMBER(AK77),AK77,0))+COUNTIFS(INDEX(Данные!$A$7:$CV$106,0,MATCH($F$9,Данные!$A$6:$CV$6,0)),IF(ISNUMBER(AK77),AK77,0),Данные!$A$7:$A$106,"&lt;"&amp;$A77)+1)/COUNT(INDEX(Данные!$A$7:$CV$106,0,MATCH($F$9,Данные!$A$6:$CV$6,0)))&lt;=$F$11,$F$14,$F$15),IF($F$8="MANUAL_MU",MAX(Настройки!$B$14,MIN(1,IF(ISNUMBER(AK77),AK77,0))),IF($F$8="COUNT_FLAG_RULE",IF(IF(ISNUMBER(AK77),AK77,0)&lt;=$F$11,$F$14,IF(IF(ISNUMBER(AK77),AK77,0)&gt;=$F$12,$F$15,IF(OR(LOWER(LEFT(BP77&amp;"",2))="да",BP77=1),$F$13,$F$15))),IF(OR(AND($F$8="YES_NO",OR(LOWER(LEFT(AK77&amp;"",2))="да",AK77=1)),AND($F$8="THRESHOLD_GE",IF(ISNUMBER(AK77),AK77,0)&gt;=$F$11),AND($F$8="THRESHOLD_GT",IF(ISNUMBER(AK77),AK77,0)&gt;$F$11),AND($F$8="THRESHOLD_LE",IF(ISNUMBER(AK77),AK77,0)&lt;=$F$11),AND($F$8="THRESHOLD_LT",IF(ISNUMBER(AK77),AK77,0)&lt;$F$11),AND($F$8="CHANGE_PCT_GE",IF(IF(ISNUMBER(BP77),BP77,0)=0,IF(ISNUMBER(AK77),AK77,0)&gt;0,(IF(ISNUMBER(AK77),AK77,0)-IF(ISNUMBER(BP77),BP77,0))/ABS(IF(ISNUMBER(BP77),BP77,0))&gt;=$F$11)),AND($F$8="CHANGE_ABS_GE",ABS(IF(ISNUMBER(AK77),AK77,0)-IF(ISNUMBER(BP77),BP77,0))&gt;=$F$11),AND($F$8="COUNT_LT",IF(ISNUMBER(AK77),AK77,0)&lt;$F$11),AND($F$8="COUNT_LE",IF(ISNUMBER(AK77),AK77,0)&lt;=$F$11),AND($F$8="AND_YES",OR(LOWER(LEFT(AK77&amp;"",2))="да",AK77=1),OR(LOWER(LEFT(BP77&amp;"",2))="да",BP77=1)),AND($F$8="OR_YES",OR(OR(LOWER(LEFT(AK77&amp;"",2))="да",AK77=1),OR(LOWER(LEFT(BP77&amp;"",2))="да",BP77=1)))),$F$14,$F$15))))))))))</f>
        <v/>
      </c>
      <c r="G77" s="19" t="str">
        <f>IF($A77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77="#FIELD",AL77="",AND(OR($G$8="CHANGE_PCT_GE",$G$8="CHANGE_ABS_GE",$G$8="COUNT_FLAG_RULE",$G$8="AND_YES",$G$8="OR_YES"),OR(BQ77="#FIELD",BQ77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77)))),IF($G$18="LOW_MU",MAX(Настройки!$B$14,$G$16),IF($G$18="NEUTRAL",Настройки!$B$15,IF($G$18="IGNORE","IGNORE",IF(OR(AL77="#FIELD",BQ77="#FIELD"),"Поле не найдено","Недостаточно данных")))),IF($G$8="SIGMOID_INC",MAX(Настройки!$B$14,$G$16+($G$17-$G$16)/(1+EXP(-$G$12*(IF(ISNUMBER(AL77),AL77,0)-$G$11)))),IF($G$8="SIGMOID_DEC",MAX(Настройки!$B$14,$G$16+($G$17-$G$16)/(1+EXP($G$12*(IF(ISNUMBER(AL77),AL77,0)-$G$11)))),IF($G$8="TOP_PERCENT",IF((COUNTIF(INDEX(Данные!$A$7:$CV$106,0,MATCH($G$9,Данные!$A$6:$CV$6,0)),"&gt;"&amp;IF(ISNUMBER(AL77),AL77,0))+COUNTIFS(INDEX(Данные!$A$7:$CV$106,0,MATCH($G$9,Данные!$A$6:$CV$6,0)),IF(ISNUMBER(AL77),AL77,0),Данные!$A$7:$A$106,"&lt;"&amp;$A77)+1)/COUNT(INDEX(Данные!$A$7:$CV$106,0,MATCH($G$9,Данные!$A$6:$CV$6,0)))&lt;=$G$11,$G$14,$G$15),IF($G$8="MANUAL_MU",MAX(Настройки!$B$14,MIN(1,IF(ISNUMBER(AL77),AL77,0))),IF($G$8="COUNT_FLAG_RULE",IF(IF(ISNUMBER(AL77),AL77,0)&lt;=$G$11,$G$14,IF(IF(ISNUMBER(AL77),AL77,0)&gt;=$G$12,$G$15,IF(OR(LOWER(LEFT(BQ77&amp;"",2))="да",BQ77=1),$G$13,$G$15))),IF(OR(AND($G$8="YES_NO",OR(LOWER(LEFT(AL77&amp;"",2))="да",AL77=1)),AND($G$8="THRESHOLD_GE",IF(ISNUMBER(AL77),AL77,0)&gt;=$G$11),AND($G$8="THRESHOLD_GT",IF(ISNUMBER(AL77),AL77,0)&gt;$G$11),AND($G$8="THRESHOLD_LE",IF(ISNUMBER(AL77),AL77,0)&lt;=$G$11),AND($G$8="THRESHOLD_LT",IF(ISNUMBER(AL77),AL77,0)&lt;$G$11),AND($G$8="CHANGE_PCT_GE",IF(IF(ISNUMBER(BQ77),BQ77,0)=0,IF(ISNUMBER(AL77),AL77,0)&gt;0,(IF(ISNUMBER(AL77),AL77,0)-IF(ISNUMBER(BQ77),BQ77,0))/ABS(IF(ISNUMBER(BQ77),BQ77,0))&gt;=$G$11)),AND($G$8="CHANGE_ABS_GE",ABS(IF(ISNUMBER(AL77),AL77,0)-IF(ISNUMBER(BQ77),BQ77,0))&gt;=$G$11),AND($G$8="COUNT_LT",IF(ISNUMBER(AL77),AL77,0)&lt;$G$11),AND($G$8="COUNT_LE",IF(ISNUMBER(AL77),AL77,0)&lt;=$G$11),AND($G$8="AND_YES",OR(LOWER(LEFT(AL77&amp;"",2))="да",AL77=1),OR(LOWER(LEFT(BQ77&amp;"",2))="да",BQ77=1)),AND($G$8="OR_YES",OR(OR(LOWER(LEFT(AL77&amp;"",2))="да",AL77=1),OR(LOWER(LEFT(BQ77&amp;"",2))="да",BQ77=1)))),$G$14,$G$15))))))))))</f>
        <v/>
      </c>
      <c r="H77" s="19" t="str">
        <f>IF($A77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77="#FIELD",AM77="",AND(OR($H$8="CHANGE_PCT_GE",$H$8="CHANGE_ABS_GE",$H$8="COUNT_FLAG_RULE",$H$8="AND_YES",$H$8="OR_YES"),OR(BR77="#FIELD",BR77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77)))),IF($H$18="LOW_MU",MAX(Настройки!$B$14,$H$16),IF($H$18="NEUTRAL",Настройки!$B$15,IF($H$18="IGNORE","IGNORE",IF(OR(AM77="#FIELD",BR77="#FIELD"),"Поле не найдено","Недостаточно данных")))),IF($H$8="SIGMOID_INC",MAX(Настройки!$B$14,$H$16+($H$17-$H$16)/(1+EXP(-$H$12*(IF(ISNUMBER(AM77),AM77,0)-$H$11)))),IF($H$8="SIGMOID_DEC",MAX(Настройки!$B$14,$H$16+($H$17-$H$16)/(1+EXP($H$12*(IF(ISNUMBER(AM77),AM77,0)-$H$11)))),IF($H$8="TOP_PERCENT",IF((COUNTIF(INDEX(Данные!$A$7:$CV$106,0,MATCH($H$9,Данные!$A$6:$CV$6,0)),"&gt;"&amp;IF(ISNUMBER(AM77),AM77,0))+COUNTIFS(INDEX(Данные!$A$7:$CV$106,0,MATCH($H$9,Данные!$A$6:$CV$6,0)),IF(ISNUMBER(AM77),AM77,0),Данные!$A$7:$A$106,"&lt;"&amp;$A77)+1)/COUNT(INDEX(Данные!$A$7:$CV$106,0,MATCH($H$9,Данные!$A$6:$CV$6,0)))&lt;=$H$11,$H$14,$H$15),IF($H$8="MANUAL_MU",MAX(Настройки!$B$14,MIN(1,IF(ISNUMBER(AM77),AM77,0))),IF($H$8="COUNT_FLAG_RULE",IF(IF(ISNUMBER(AM77),AM77,0)&lt;=$H$11,$H$14,IF(IF(ISNUMBER(AM77),AM77,0)&gt;=$H$12,$H$15,IF(OR(LOWER(LEFT(BR77&amp;"",2))="да",BR77=1),$H$13,$H$15))),IF(OR(AND($H$8="YES_NO",OR(LOWER(LEFT(AM77&amp;"",2))="да",AM77=1)),AND($H$8="THRESHOLD_GE",IF(ISNUMBER(AM77),AM77,0)&gt;=$H$11),AND($H$8="THRESHOLD_GT",IF(ISNUMBER(AM77),AM77,0)&gt;$H$11),AND($H$8="THRESHOLD_LE",IF(ISNUMBER(AM77),AM77,0)&lt;=$H$11),AND($H$8="THRESHOLD_LT",IF(ISNUMBER(AM77),AM77,0)&lt;$H$11),AND($H$8="CHANGE_PCT_GE",IF(IF(ISNUMBER(BR77),BR77,0)=0,IF(ISNUMBER(AM77),AM77,0)&gt;0,(IF(ISNUMBER(AM77),AM77,0)-IF(ISNUMBER(BR77),BR77,0))/ABS(IF(ISNUMBER(BR77),BR77,0))&gt;=$H$11)),AND($H$8="CHANGE_ABS_GE",ABS(IF(ISNUMBER(AM77),AM77,0)-IF(ISNUMBER(BR77),BR77,0))&gt;=$H$11),AND($H$8="COUNT_LT",IF(ISNUMBER(AM77),AM77,0)&lt;$H$11),AND($H$8="COUNT_LE",IF(ISNUMBER(AM77),AM77,0)&lt;=$H$11),AND($H$8="AND_YES",OR(LOWER(LEFT(AM77&amp;"",2))="да",AM77=1),OR(LOWER(LEFT(BR77&amp;"",2))="да",BR77=1)),AND($H$8="OR_YES",OR(OR(LOWER(LEFT(AM77&amp;"",2))="да",AM77=1),OR(LOWER(LEFT(BR77&amp;"",2))="да",BR77=1)))),$H$14,$H$15))))))))))</f>
        <v/>
      </c>
      <c r="I77" s="19" t="str">
        <f>IF($A77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77="#FIELD",AN77="",AND(OR($I$8="CHANGE_PCT_GE",$I$8="CHANGE_ABS_GE",$I$8="COUNT_FLAG_RULE",$I$8="AND_YES",$I$8="OR_YES"),OR(BS77="#FIELD",BS77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77)))),IF($I$18="LOW_MU",MAX(Настройки!$B$14,$I$16),IF($I$18="NEUTRAL",Настройки!$B$15,IF($I$18="IGNORE","IGNORE",IF(OR(AN77="#FIELD",BS77="#FIELD"),"Поле не найдено","Недостаточно данных")))),IF($I$8="SIGMOID_INC",MAX(Настройки!$B$14,$I$16+($I$17-$I$16)/(1+EXP(-$I$12*(IF(ISNUMBER(AN77),AN77,0)-$I$11)))),IF($I$8="SIGMOID_DEC",MAX(Настройки!$B$14,$I$16+($I$17-$I$16)/(1+EXP($I$12*(IF(ISNUMBER(AN77),AN77,0)-$I$11)))),IF($I$8="TOP_PERCENT",IF((COUNTIF(INDEX(Данные!$A$7:$CV$106,0,MATCH($I$9,Данные!$A$6:$CV$6,0)),"&gt;"&amp;IF(ISNUMBER(AN77),AN77,0))+COUNTIFS(INDEX(Данные!$A$7:$CV$106,0,MATCH($I$9,Данные!$A$6:$CV$6,0)),IF(ISNUMBER(AN77),AN77,0),Данные!$A$7:$A$106,"&lt;"&amp;$A77)+1)/COUNT(INDEX(Данные!$A$7:$CV$106,0,MATCH($I$9,Данные!$A$6:$CV$6,0)))&lt;=$I$11,$I$14,$I$15),IF($I$8="MANUAL_MU",MAX(Настройки!$B$14,MIN(1,IF(ISNUMBER(AN77),AN77,0))),IF($I$8="COUNT_FLAG_RULE",IF(IF(ISNUMBER(AN77),AN77,0)&lt;=$I$11,$I$14,IF(IF(ISNUMBER(AN77),AN77,0)&gt;=$I$12,$I$15,IF(OR(LOWER(LEFT(BS77&amp;"",2))="да",BS77=1),$I$13,$I$15))),IF(OR(AND($I$8="YES_NO",OR(LOWER(LEFT(AN77&amp;"",2))="да",AN77=1)),AND($I$8="THRESHOLD_GE",IF(ISNUMBER(AN77),AN77,0)&gt;=$I$11),AND($I$8="THRESHOLD_GT",IF(ISNUMBER(AN77),AN77,0)&gt;$I$11),AND($I$8="THRESHOLD_LE",IF(ISNUMBER(AN77),AN77,0)&lt;=$I$11),AND($I$8="THRESHOLD_LT",IF(ISNUMBER(AN77),AN77,0)&lt;$I$11),AND($I$8="CHANGE_PCT_GE",IF(IF(ISNUMBER(BS77),BS77,0)=0,IF(ISNUMBER(AN77),AN77,0)&gt;0,(IF(ISNUMBER(AN77),AN77,0)-IF(ISNUMBER(BS77),BS77,0))/ABS(IF(ISNUMBER(BS77),BS77,0))&gt;=$I$11)),AND($I$8="CHANGE_ABS_GE",ABS(IF(ISNUMBER(AN77),AN77,0)-IF(ISNUMBER(BS77),BS77,0))&gt;=$I$11),AND($I$8="COUNT_LT",IF(ISNUMBER(AN77),AN77,0)&lt;$I$11),AND($I$8="COUNT_LE",IF(ISNUMBER(AN77),AN77,0)&lt;=$I$11),AND($I$8="AND_YES",OR(LOWER(LEFT(AN77&amp;"",2))="да",AN77=1),OR(LOWER(LEFT(BS77&amp;"",2))="да",BS77=1)),AND($I$8="OR_YES",OR(OR(LOWER(LEFT(AN77&amp;"",2))="да",AN77=1),OR(LOWER(LEFT(BS77&amp;"",2))="да",BS77=1)))),$I$14,$I$15))))))))))</f>
        <v/>
      </c>
      <c r="J77" s="19" t="str">
        <f>IF($A77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77="#FIELD",AO77="",AND(OR($J$8="CHANGE_PCT_GE",$J$8="CHANGE_ABS_GE",$J$8="COUNT_FLAG_RULE",$J$8="AND_YES",$J$8="OR_YES"),OR(BT77="#FIELD",BT77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77)))),IF($J$18="LOW_MU",MAX(Настройки!$B$14,$J$16),IF($J$18="NEUTRAL",Настройки!$B$15,IF($J$18="IGNORE","IGNORE",IF(OR(AO77="#FIELD",BT77="#FIELD"),"Поле не найдено","Недостаточно данных")))),IF($J$8="SIGMOID_INC",MAX(Настройки!$B$14,$J$16+($J$17-$J$16)/(1+EXP(-$J$12*(IF(ISNUMBER(AO77),AO77,0)-$J$11)))),IF($J$8="SIGMOID_DEC",MAX(Настройки!$B$14,$J$16+($J$17-$J$16)/(1+EXP($J$12*(IF(ISNUMBER(AO77),AO77,0)-$J$11)))),IF($J$8="TOP_PERCENT",IF((COUNTIF(INDEX(Данные!$A$7:$CV$106,0,MATCH($J$9,Данные!$A$6:$CV$6,0)),"&gt;"&amp;IF(ISNUMBER(AO77),AO77,0))+COUNTIFS(INDEX(Данные!$A$7:$CV$106,0,MATCH($J$9,Данные!$A$6:$CV$6,0)),IF(ISNUMBER(AO77),AO77,0),Данные!$A$7:$A$106,"&lt;"&amp;$A77)+1)/COUNT(INDEX(Данные!$A$7:$CV$106,0,MATCH($J$9,Данные!$A$6:$CV$6,0)))&lt;=$J$11,$J$14,$J$15),IF($J$8="MANUAL_MU",MAX(Настройки!$B$14,MIN(1,IF(ISNUMBER(AO77),AO77,0))),IF($J$8="COUNT_FLAG_RULE",IF(IF(ISNUMBER(AO77),AO77,0)&lt;=$J$11,$J$14,IF(IF(ISNUMBER(AO77),AO77,0)&gt;=$J$12,$J$15,IF(OR(LOWER(LEFT(BT77&amp;"",2))="да",BT77=1),$J$13,$J$15))),IF(OR(AND($J$8="YES_NO",OR(LOWER(LEFT(AO77&amp;"",2))="да",AO77=1)),AND($J$8="THRESHOLD_GE",IF(ISNUMBER(AO77),AO77,0)&gt;=$J$11),AND($J$8="THRESHOLD_GT",IF(ISNUMBER(AO77),AO77,0)&gt;$J$11),AND($J$8="THRESHOLD_LE",IF(ISNUMBER(AO77),AO77,0)&lt;=$J$11),AND($J$8="THRESHOLD_LT",IF(ISNUMBER(AO77),AO77,0)&lt;$J$11),AND($J$8="CHANGE_PCT_GE",IF(IF(ISNUMBER(BT77),BT77,0)=0,IF(ISNUMBER(AO77),AO77,0)&gt;0,(IF(ISNUMBER(AO77),AO77,0)-IF(ISNUMBER(BT77),BT77,0))/ABS(IF(ISNUMBER(BT77),BT77,0))&gt;=$J$11)),AND($J$8="CHANGE_ABS_GE",ABS(IF(ISNUMBER(AO77),AO77,0)-IF(ISNUMBER(BT77),BT77,0))&gt;=$J$11),AND($J$8="COUNT_LT",IF(ISNUMBER(AO77),AO77,0)&lt;$J$11),AND($J$8="COUNT_LE",IF(ISNUMBER(AO77),AO77,0)&lt;=$J$11),AND($J$8="AND_YES",OR(LOWER(LEFT(AO77&amp;"",2))="да",AO77=1),OR(LOWER(LEFT(BT77&amp;"",2))="да",BT77=1)),AND($J$8="OR_YES",OR(OR(LOWER(LEFT(AO77&amp;"",2))="да",AO77=1),OR(LOWER(LEFT(BT77&amp;"",2))="да",BT77=1)))),$J$14,$J$15))))))))))</f>
        <v/>
      </c>
      <c r="K77" s="19" t="str">
        <f>IF($A77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77="#FIELD",AP77="",AND(OR($K$8="CHANGE_PCT_GE",$K$8="CHANGE_ABS_GE",$K$8="COUNT_FLAG_RULE",$K$8="AND_YES",$K$8="OR_YES"),OR(BU77="#FIELD",BU77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77)))),IF($K$18="LOW_MU",MAX(Настройки!$B$14,$K$16),IF($K$18="NEUTRAL",Настройки!$B$15,IF($K$18="IGNORE","IGNORE",IF(OR(AP77="#FIELD",BU77="#FIELD"),"Поле не найдено","Недостаточно данных")))),IF($K$8="SIGMOID_INC",MAX(Настройки!$B$14,$K$16+($K$17-$K$16)/(1+EXP(-$K$12*(IF(ISNUMBER(AP77),AP77,0)-$K$11)))),IF($K$8="SIGMOID_DEC",MAX(Настройки!$B$14,$K$16+($K$17-$K$16)/(1+EXP($K$12*(IF(ISNUMBER(AP77),AP77,0)-$K$11)))),IF($K$8="TOP_PERCENT",IF((COUNTIF(INDEX(Данные!$A$7:$CV$106,0,MATCH($K$9,Данные!$A$6:$CV$6,0)),"&gt;"&amp;IF(ISNUMBER(AP77),AP77,0))+COUNTIFS(INDEX(Данные!$A$7:$CV$106,0,MATCH($K$9,Данные!$A$6:$CV$6,0)),IF(ISNUMBER(AP77),AP77,0),Данные!$A$7:$A$106,"&lt;"&amp;$A77)+1)/COUNT(INDEX(Данные!$A$7:$CV$106,0,MATCH($K$9,Данные!$A$6:$CV$6,0)))&lt;=$K$11,$K$14,$K$15),IF($K$8="MANUAL_MU",MAX(Настройки!$B$14,MIN(1,IF(ISNUMBER(AP77),AP77,0))),IF($K$8="COUNT_FLAG_RULE",IF(IF(ISNUMBER(AP77),AP77,0)&lt;=$K$11,$K$14,IF(IF(ISNUMBER(AP77),AP77,0)&gt;=$K$12,$K$15,IF(OR(LOWER(LEFT(BU77&amp;"",2))="да",BU77=1),$K$13,$K$15))),IF(OR(AND($K$8="YES_NO",OR(LOWER(LEFT(AP77&amp;"",2))="да",AP77=1)),AND($K$8="THRESHOLD_GE",IF(ISNUMBER(AP77),AP77,0)&gt;=$K$11),AND($K$8="THRESHOLD_GT",IF(ISNUMBER(AP77),AP77,0)&gt;$K$11),AND($K$8="THRESHOLD_LE",IF(ISNUMBER(AP77),AP77,0)&lt;=$K$11),AND($K$8="THRESHOLD_LT",IF(ISNUMBER(AP77),AP77,0)&lt;$K$11),AND($K$8="CHANGE_PCT_GE",IF(IF(ISNUMBER(BU77),BU77,0)=0,IF(ISNUMBER(AP77),AP77,0)&gt;0,(IF(ISNUMBER(AP77),AP77,0)-IF(ISNUMBER(BU77),BU77,0))/ABS(IF(ISNUMBER(BU77),BU77,0))&gt;=$K$11)),AND($K$8="CHANGE_ABS_GE",ABS(IF(ISNUMBER(AP77),AP77,0)-IF(ISNUMBER(BU77),BU77,0))&gt;=$K$11),AND($K$8="COUNT_LT",IF(ISNUMBER(AP77),AP77,0)&lt;$K$11),AND($K$8="COUNT_LE",IF(ISNUMBER(AP77),AP77,0)&lt;=$K$11),AND($K$8="AND_YES",OR(LOWER(LEFT(AP77&amp;"",2))="да",AP77=1),OR(LOWER(LEFT(BU77&amp;"",2))="да",BU77=1)),AND($K$8="OR_YES",OR(OR(LOWER(LEFT(AP77&amp;"",2))="да",AP77=1),OR(LOWER(LEFT(BU77&amp;"",2))="да",BU77=1)))),$K$14,$K$15))))))))))</f>
        <v/>
      </c>
      <c r="L77" s="19" t="str">
        <f>IF($A77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77="#FIELD",AQ77="",AND(OR($L$8="CHANGE_PCT_GE",$L$8="CHANGE_ABS_GE",$L$8="COUNT_FLAG_RULE",$L$8="AND_YES",$L$8="OR_YES"),OR(BV77="#FIELD",BV77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77)))),IF($L$18="LOW_MU",MAX(Настройки!$B$14,$L$16),IF($L$18="NEUTRAL",Настройки!$B$15,IF($L$18="IGNORE","IGNORE",IF(OR(AQ77="#FIELD",BV77="#FIELD"),"Поле не найдено","Недостаточно данных")))),IF($L$8="SIGMOID_INC",MAX(Настройки!$B$14,$L$16+($L$17-$L$16)/(1+EXP(-$L$12*(IF(ISNUMBER(AQ77),AQ77,0)-$L$11)))),IF($L$8="SIGMOID_DEC",MAX(Настройки!$B$14,$L$16+($L$17-$L$16)/(1+EXP($L$12*(IF(ISNUMBER(AQ77),AQ77,0)-$L$11)))),IF($L$8="TOP_PERCENT",IF((COUNTIF(INDEX(Данные!$A$7:$CV$106,0,MATCH($L$9,Данные!$A$6:$CV$6,0)),"&gt;"&amp;IF(ISNUMBER(AQ77),AQ77,0))+COUNTIFS(INDEX(Данные!$A$7:$CV$106,0,MATCH($L$9,Данные!$A$6:$CV$6,0)),IF(ISNUMBER(AQ77),AQ77,0),Данные!$A$7:$A$106,"&lt;"&amp;$A77)+1)/COUNT(INDEX(Данные!$A$7:$CV$106,0,MATCH($L$9,Данные!$A$6:$CV$6,0)))&lt;=$L$11,$L$14,$L$15),IF($L$8="MANUAL_MU",MAX(Настройки!$B$14,MIN(1,IF(ISNUMBER(AQ77),AQ77,0))),IF($L$8="COUNT_FLAG_RULE",IF(IF(ISNUMBER(AQ77),AQ77,0)&lt;=$L$11,$L$14,IF(IF(ISNUMBER(AQ77),AQ77,0)&gt;=$L$12,$L$15,IF(OR(LOWER(LEFT(BV77&amp;"",2))="да",BV77=1),$L$13,$L$15))),IF(OR(AND($L$8="YES_NO",OR(LOWER(LEFT(AQ77&amp;"",2))="да",AQ77=1)),AND($L$8="THRESHOLD_GE",IF(ISNUMBER(AQ77),AQ77,0)&gt;=$L$11),AND($L$8="THRESHOLD_GT",IF(ISNUMBER(AQ77),AQ77,0)&gt;$L$11),AND($L$8="THRESHOLD_LE",IF(ISNUMBER(AQ77),AQ77,0)&lt;=$L$11),AND($L$8="THRESHOLD_LT",IF(ISNUMBER(AQ77),AQ77,0)&lt;$L$11),AND($L$8="CHANGE_PCT_GE",IF(IF(ISNUMBER(BV77),BV77,0)=0,IF(ISNUMBER(AQ77),AQ77,0)&gt;0,(IF(ISNUMBER(AQ77),AQ77,0)-IF(ISNUMBER(BV77),BV77,0))/ABS(IF(ISNUMBER(BV77),BV77,0))&gt;=$L$11)),AND($L$8="CHANGE_ABS_GE",ABS(IF(ISNUMBER(AQ77),AQ77,0)-IF(ISNUMBER(BV77),BV77,0))&gt;=$L$11),AND($L$8="COUNT_LT",IF(ISNUMBER(AQ77),AQ77,0)&lt;$L$11),AND($L$8="COUNT_LE",IF(ISNUMBER(AQ77),AQ77,0)&lt;=$L$11),AND($L$8="AND_YES",OR(LOWER(LEFT(AQ77&amp;"",2))="да",AQ77=1),OR(LOWER(LEFT(BV77&amp;"",2))="да",BV77=1)),AND($L$8="OR_YES",OR(OR(LOWER(LEFT(AQ77&amp;"",2))="да",AQ77=1),OR(LOWER(LEFT(BV77&amp;"",2))="да",BV77=1)))),$L$14,$L$15))))))))))</f>
        <v/>
      </c>
      <c r="M77" s="19" t="str">
        <f>IF($A77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77="#FIELD",AR77="",AND(OR($M$8="CHANGE_PCT_GE",$M$8="CHANGE_ABS_GE",$M$8="COUNT_FLAG_RULE",$M$8="AND_YES",$M$8="OR_YES"),OR(BW77="#FIELD",BW77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77)))),IF($M$18="LOW_MU",MAX(Настройки!$B$14,$M$16),IF($M$18="NEUTRAL",Настройки!$B$15,IF($M$18="IGNORE","IGNORE",IF(OR(AR77="#FIELD",BW77="#FIELD"),"Поле не найдено","Недостаточно данных")))),IF($M$8="SIGMOID_INC",MAX(Настройки!$B$14,$M$16+($M$17-$M$16)/(1+EXP(-$M$12*(IF(ISNUMBER(AR77),AR77,0)-$M$11)))),IF($M$8="SIGMOID_DEC",MAX(Настройки!$B$14,$M$16+($M$17-$M$16)/(1+EXP($M$12*(IF(ISNUMBER(AR77),AR77,0)-$M$11)))),IF($M$8="TOP_PERCENT",IF((COUNTIF(INDEX(Данные!$A$7:$CV$106,0,MATCH($M$9,Данные!$A$6:$CV$6,0)),"&gt;"&amp;IF(ISNUMBER(AR77),AR77,0))+COUNTIFS(INDEX(Данные!$A$7:$CV$106,0,MATCH($M$9,Данные!$A$6:$CV$6,0)),IF(ISNUMBER(AR77),AR77,0),Данные!$A$7:$A$106,"&lt;"&amp;$A77)+1)/COUNT(INDEX(Данные!$A$7:$CV$106,0,MATCH($M$9,Данные!$A$6:$CV$6,0)))&lt;=$M$11,$M$14,$M$15),IF($M$8="MANUAL_MU",MAX(Настройки!$B$14,MIN(1,IF(ISNUMBER(AR77),AR77,0))),IF($M$8="COUNT_FLAG_RULE",IF(IF(ISNUMBER(AR77),AR77,0)&lt;=$M$11,$M$14,IF(IF(ISNUMBER(AR77),AR77,0)&gt;=$M$12,$M$15,IF(OR(LOWER(LEFT(BW77&amp;"",2))="да",BW77=1),$M$13,$M$15))),IF(OR(AND($M$8="YES_NO",OR(LOWER(LEFT(AR77&amp;"",2))="да",AR77=1)),AND($M$8="THRESHOLD_GE",IF(ISNUMBER(AR77),AR77,0)&gt;=$M$11),AND($M$8="THRESHOLD_GT",IF(ISNUMBER(AR77),AR77,0)&gt;$M$11),AND($M$8="THRESHOLD_LE",IF(ISNUMBER(AR77),AR77,0)&lt;=$M$11),AND($M$8="THRESHOLD_LT",IF(ISNUMBER(AR77),AR77,0)&lt;$M$11),AND($M$8="CHANGE_PCT_GE",IF(IF(ISNUMBER(BW77),BW77,0)=0,IF(ISNUMBER(AR77),AR77,0)&gt;0,(IF(ISNUMBER(AR77),AR77,0)-IF(ISNUMBER(BW77),BW77,0))/ABS(IF(ISNUMBER(BW77),BW77,0))&gt;=$M$11)),AND($M$8="CHANGE_ABS_GE",ABS(IF(ISNUMBER(AR77),AR77,0)-IF(ISNUMBER(BW77),BW77,0))&gt;=$M$11),AND($M$8="COUNT_LT",IF(ISNUMBER(AR77),AR77,0)&lt;$M$11),AND($M$8="COUNT_LE",IF(ISNUMBER(AR77),AR77,0)&lt;=$M$11),AND($M$8="AND_YES",OR(LOWER(LEFT(AR77&amp;"",2))="да",AR77=1),OR(LOWER(LEFT(BW77&amp;"",2))="да",BW77=1)),AND($M$8="OR_YES",OR(OR(LOWER(LEFT(AR77&amp;"",2))="да",AR77=1),OR(LOWER(LEFT(BW77&amp;"",2))="да",BW77=1)))),$M$14,$M$15))))))))))</f>
        <v/>
      </c>
      <c r="N77" s="19" t="str">
        <f>IF($A77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77="#FIELD",AS77="",AND(OR($N$8="CHANGE_PCT_GE",$N$8="CHANGE_ABS_GE",$N$8="COUNT_FLAG_RULE",$N$8="AND_YES",$N$8="OR_YES"),OR(BX77="#FIELD",BX77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77)))),IF($N$18="LOW_MU",MAX(Настройки!$B$14,$N$16),IF($N$18="NEUTRAL",Настройки!$B$15,IF($N$18="IGNORE","IGNORE",IF(OR(AS77="#FIELD",BX77="#FIELD"),"Поле не найдено","Недостаточно данных")))),IF($N$8="SIGMOID_INC",MAX(Настройки!$B$14,$N$16+($N$17-$N$16)/(1+EXP(-$N$12*(IF(ISNUMBER(AS77),AS77,0)-$N$11)))),IF($N$8="SIGMOID_DEC",MAX(Настройки!$B$14,$N$16+($N$17-$N$16)/(1+EXP($N$12*(IF(ISNUMBER(AS77),AS77,0)-$N$11)))),IF($N$8="TOP_PERCENT",IF((COUNTIF(INDEX(Данные!$A$7:$CV$106,0,MATCH($N$9,Данные!$A$6:$CV$6,0)),"&gt;"&amp;IF(ISNUMBER(AS77),AS77,0))+COUNTIFS(INDEX(Данные!$A$7:$CV$106,0,MATCH($N$9,Данные!$A$6:$CV$6,0)),IF(ISNUMBER(AS77),AS77,0),Данные!$A$7:$A$106,"&lt;"&amp;$A77)+1)/COUNT(INDEX(Данные!$A$7:$CV$106,0,MATCH($N$9,Данные!$A$6:$CV$6,0)))&lt;=$N$11,$N$14,$N$15),IF($N$8="MANUAL_MU",MAX(Настройки!$B$14,MIN(1,IF(ISNUMBER(AS77),AS77,0))),IF($N$8="COUNT_FLAG_RULE",IF(IF(ISNUMBER(AS77),AS77,0)&lt;=$N$11,$N$14,IF(IF(ISNUMBER(AS77),AS77,0)&gt;=$N$12,$N$15,IF(OR(LOWER(LEFT(BX77&amp;"",2))="да",BX77=1),$N$13,$N$15))),IF(OR(AND($N$8="YES_NO",OR(LOWER(LEFT(AS77&amp;"",2))="да",AS77=1)),AND($N$8="THRESHOLD_GE",IF(ISNUMBER(AS77),AS77,0)&gt;=$N$11),AND($N$8="THRESHOLD_GT",IF(ISNUMBER(AS77),AS77,0)&gt;$N$11),AND($N$8="THRESHOLD_LE",IF(ISNUMBER(AS77),AS77,0)&lt;=$N$11),AND($N$8="THRESHOLD_LT",IF(ISNUMBER(AS77),AS77,0)&lt;$N$11),AND($N$8="CHANGE_PCT_GE",IF(IF(ISNUMBER(BX77),BX77,0)=0,IF(ISNUMBER(AS77),AS77,0)&gt;0,(IF(ISNUMBER(AS77),AS77,0)-IF(ISNUMBER(BX77),BX77,0))/ABS(IF(ISNUMBER(BX77),BX77,0))&gt;=$N$11)),AND($N$8="CHANGE_ABS_GE",ABS(IF(ISNUMBER(AS77),AS77,0)-IF(ISNUMBER(BX77),BX77,0))&gt;=$N$11),AND($N$8="COUNT_LT",IF(ISNUMBER(AS77),AS77,0)&lt;$N$11),AND($N$8="COUNT_LE",IF(ISNUMBER(AS77),AS77,0)&lt;=$N$11),AND($N$8="AND_YES",OR(LOWER(LEFT(AS77&amp;"",2))="да",AS77=1),OR(LOWER(LEFT(BX77&amp;"",2))="да",BX77=1)),AND($N$8="OR_YES",OR(OR(LOWER(LEFT(AS77&amp;"",2))="да",AS77=1),OR(LOWER(LEFT(BX77&amp;"",2))="да",BX77=1)))),$N$14,$N$15))))))))))</f>
        <v/>
      </c>
      <c r="O77" s="19" t="str">
        <f>IF($A77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77="#FIELD",AT77="",AND(OR($O$8="CHANGE_PCT_GE",$O$8="CHANGE_ABS_GE",$O$8="COUNT_FLAG_RULE",$O$8="AND_YES",$O$8="OR_YES"),OR(BY77="#FIELD",BY77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77)))),IF($O$18="LOW_MU",MAX(Настройки!$B$14,$O$16),IF($O$18="NEUTRAL",Настройки!$B$15,IF($O$18="IGNORE","IGNORE",IF(OR(AT77="#FIELD",BY77="#FIELD"),"Поле не найдено","Недостаточно данных")))),IF($O$8="SIGMOID_INC",MAX(Настройки!$B$14,$O$16+($O$17-$O$16)/(1+EXP(-$O$12*(IF(ISNUMBER(AT77),AT77,0)-$O$11)))),IF($O$8="SIGMOID_DEC",MAX(Настройки!$B$14,$O$16+($O$17-$O$16)/(1+EXP($O$12*(IF(ISNUMBER(AT77),AT77,0)-$O$11)))),IF($O$8="TOP_PERCENT",IF((COUNTIF(INDEX(Данные!$A$7:$CV$106,0,MATCH($O$9,Данные!$A$6:$CV$6,0)),"&gt;"&amp;IF(ISNUMBER(AT77),AT77,0))+COUNTIFS(INDEX(Данные!$A$7:$CV$106,0,MATCH($O$9,Данные!$A$6:$CV$6,0)),IF(ISNUMBER(AT77),AT77,0),Данные!$A$7:$A$106,"&lt;"&amp;$A77)+1)/COUNT(INDEX(Данные!$A$7:$CV$106,0,MATCH($O$9,Данные!$A$6:$CV$6,0)))&lt;=$O$11,$O$14,$O$15),IF($O$8="MANUAL_MU",MAX(Настройки!$B$14,MIN(1,IF(ISNUMBER(AT77),AT77,0))),IF($O$8="COUNT_FLAG_RULE",IF(IF(ISNUMBER(AT77),AT77,0)&lt;=$O$11,$O$14,IF(IF(ISNUMBER(AT77),AT77,0)&gt;=$O$12,$O$15,IF(OR(LOWER(LEFT(BY77&amp;"",2))="да",BY77=1),$O$13,$O$15))),IF(OR(AND($O$8="YES_NO",OR(LOWER(LEFT(AT77&amp;"",2))="да",AT77=1)),AND($O$8="THRESHOLD_GE",IF(ISNUMBER(AT77),AT77,0)&gt;=$O$11),AND($O$8="THRESHOLD_GT",IF(ISNUMBER(AT77),AT77,0)&gt;$O$11),AND($O$8="THRESHOLD_LE",IF(ISNUMBER(AT77),AT77,0)&lt;=$O$11),AND($O$8="THRESHOLD_LT",IF(ISNUMBER(AT77),AT77,0)&lt;$O$11),AND($O$8="CHANGE_PCT_GE",IF(IF(ISNUMBER(BY77),BY77,0)=0,IF(ISNUMBER(AT77),AT77,0)&gt;0,(IF(ISNUMBER(AT77),AT77,0)-IF(ISNUMBER(BY77),BY77,0))/ABS(IF(ISNUMBER(BY77),BY77,0))&gt;=$O$11)),AND($O$8="CHANGE_ABS_GE",ABS(IF(ISNUMBER(AT77),AT77,0)-IF(ISNUMBER(BY77),BY77,0))&gt;=$O$11),AND($O$8="COUNT_LT",IF(ISNUMBER(AT77),AT77,0)&lt;$O$11),AND($O$8="COUNT_LE",IF(ISNUMBER(AT77),AT77,0)&lt;=$O$11),AND($O$8="AND_YES",OR(LOWER(LEFT(AT77&amp;"",2))="да",AT77=1),OR(LOWER(LEFT(BY77&amp;"",2))="да",BY77=1)),AND($O$8="OR_YES",OR(OR(LOWER(LEFT(AT77&amp;"",2))="да",AT77=1),OR(LOWER(LEFT(BY77&amp;"",2))="да",BY77=1)))),$O$14,$O$15))))))))))</f>
        <v/>
      </c>
      <c r="P77" s="19" t="str">
        <f>IF($A77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77="#FIELD",AU77="",AND(OR($P$8="CHANGE_PCT_GE",$P$8="CHANGE_ABS_GE",$P$8="COUNT_FLAG_RULE",$P$8="AND_YES",$P$8="OR_YES"),OR(BZ77="#FIELD",BZ77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77)))),IF($P$18="LOW_MU",MAX(Настройки!$B$14,$P$16),IF($P$18="NEUTRAL",Настройки!$B$15,IF($P$18="IGNORE","IGNORE",IF(OR(AU77="#FIELD",BZ77="#FIELD"),"Поле не найдено","Недостаточно данных")))),IF($P$8="SIGMOID_INC",MAX(Настройки!$B$14,$P$16+($P$17-$P$16)/(1+EXP(-$P$12*(IF(ISNUMBER(AU77),AU77,0)-$P$11)))),IF($P$8="SIGMOID_DEC",MAX(Настройки!$B$14,$P$16+($P$17-$P$16)/(1+EXP($P$12*(IF(ISNUMBER(AU77),AU77,0)-$P$11)))),IF($P$8="TOP_PERCENT",IF((COUNTIF(INDEX(Данные!$A$7:$CV$106,0,MATCH($P$9,Данные!$A$6:$CV$6,0)),"&gt;"&amp;IF(ISNUMBER(AU77),AU77,0))+COUNTIFS(INDEX(Данные!$A$7:$CV$106,0,MATCH($P$9,Данные!$A$6:$CV$6,0)),IF(ISNUMBER(AU77),AU77,0),Данные!$A$7:$A$106,"&lt;"&amp;$A77)+1)/COUNT(INDEX(Данные!$A$7:$CV$106,0,MATCH($P$9,Данные!$A$6:$CV$6,0)))&lt;=$P$11,$P$14,$P$15),IF($P$8="MANUAL_MU",MAX(Настройки!$B$14,MIN(1,IF(ISNUMBER(AU77),AU77,0))),IF($P$8="COUNT_FLAG_RULE",IF(IF(ISNUMBER(AU77),AU77,0)&lt;=$P$11,$P$14,IF(IF(ISNUMBER(AU77),AU77,0)&gt;=$P$12,$P$15,IF(OR(LOWER(LEFT(BZ77&amp;"",2))="да",BZ77=1),$P$13,$P$15))),IF(OR(AND($P$8="YES_NO",OR(LOWER(LEFT(AU77&amp;"",2))="да",AU77=1)),AND($P$8="THRESHOLD_GE",IF(ISNUMBER(AU77),AU77,0)&gt;=$P$11),AND($P$8="THRESHOLD_GT",IF(ISNUMBER(AU77),AU77,0)&gt;$P$11),AND($P$8="THRESHOLD_LE",IF(ISNUMBER(AU77),AU77,0)&lt;=$P$11),AND($P$8="THRESHOLD_LT",IF(ISNUMBER(AU77),AU77,0)&lt;$P$11),AND($P$8="CHANGE_PCT_GE",IF(IF(ISNUMBER(BZ77),BZ77,0)=0,IF(ISNUMBER(AU77),AU77,0)&gt;0,(IF(ISNUMBER(AU77),AU77,0)-IF(ISNUMBER(BZ77),BZ77,0))/ABS(IF(ISNUMBER(BZ77),BZ77,0))&gt;=$P$11)),AND($P$8="CHANGE_ABS_GE",ABS(IF(ISNUMBER(AU77),AU77,0)-IF(ISNUMBER(BZ77),BZ77,0))&gt;=$P$11),AND($P$8="COUNT_LT",IF(ISNUMBER(AU77),AU77,0)&lt;$P$11),AND($P$8="COUNT_LE",IF(ISNUMBER(AU77),AU77,0)&lt;=$P$11),AND($P$8="AND_YES",OR(LOWER(LEFT(AU77&amp;"",2))="да",AU77=1),OR(LOWER(LEFT(BZ77&amp;"",2))="да",BZ77=1)),AND($P$8="OR_YES",OR(OR(LOWER(LEFT(AU77&amp;"",2))="да",AU77=1),OR(LOWER(LEFT(BZ77&amp;"",2))="да",BZ77=1)))),$P$14,$P$15))))))))))</f>
        <v/>
      </c>
      <c r="Q77" s="19" t="str">
        <f>IF($A77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77="#FIELD",AV77="",AND(OR($Q$8="CHANGE_PCT_GE",$Q$8="CHANGE_ABS_GE",$Q$8="COUNT_FLAG_RULE",$Q$8="AND_YES",$Q$8="OR_YES"),OR(CA77="#FIELD",CA77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77)))),IF($Q$18="LOW_MU",MAX(Настройки!$B$14,$Q$16),IF($Q$18="NEUTRAL",Настройки!$B$15,IF($Q$18="IGNORE","IGNORE",IF(OR(AV77="#FIELD",CA77="#FIELD"),"Поле не найдено","Недостаточно данных")))),IF($Q$8="SIGMOID_INC",MAX(Настройки!$B$14,$Q$16+($Q$17-$Q$16)/(1+EXP(-$Q$12*(IF(ISNUMBER(AV77),AV77,0)-$Q$11)))),IF($Q$8="SIGMOID_DEC",MAX(Настройки!$B$14,$Q$16+($Q$17-$Q$16)/(1+EXP($Q$12*(IF(ISNUMBER(AV77),AV77,0)-$Q$11)))),IF($Q$8="TOP_PERCENT",IF((COUNTIF(INDEX(Данные!$A$7:$CV$106,0,MATCH($Q$9,Данные!$A$6:$CV$6,0)),"&gt;"&amp;IF(ISNUMBER(AV77),AV77,0))+COUNTIFS(INDEX(Данные!$A$7:$CV$106,0,MATCH($Q$9,Данные!$A$6:$CV$6,0)),IF(ISNUMBER(AV77),AV77,0),Данные!$A$7:$A$106,"&lt;"&amp;$A77)+1)/COUNT(INDEX(Данные!$A$7:$CV$106,0,MATCH($Q$9,Данные!$A$6:$CV$6,0)))&lt;=$Q$11,$Q$14,$Q$15),IF($Q$8="MANUAL_MU",MAX(Настройки!$B$14,MIN(1,IF(ISNUMBER(AV77),AV77,0))),IF($Q$8="COUNT_FLAG_RULE",IF(IF(ISNUMBER(AV77),AV77,0)&lt;=$Q$11,$Q$14,IF(IF(ISNUMBER(AV77),AV77,0)&gt;=$Q$12,$Q$15,IF(OR(LOWER(LEFT(CA77&amp;"",2))="да",CA77=1),$Q$13,$Q$15))),IF(OR(AND($Q$8="YES_NO",OR(LOWER(LEFT(AV77&amp;"",2))="да",AV77=1)),AND($Q$8="THRESHOLD_GE",IF(ISNUMBER(AV77),AV77,0)&gt;=$Q$11),AND($Q$8="THRESHOLD_GT",IF(ISNUMBER(AV77),AV77,0)&gt;$Q$11),AND($Q$8="THRESHOLD_LE",IF(ISNUMBER(AV77),AV77,0)&lt;=$Q$11),AND($Q$8="THRESHOLD_LT",IF(ISNUMBER(AV77),AV77,0)&lt;$Q$11),AND($Q$8="CHANGE_PCT_GE",IF(IF(ISNUMBER(CA77),CA77,0)=0,IF(ISNUMBER(AV77),AV77,0)&gt;0,(IF(ISNUMBER(AV77),AV77,0)-IF(ISNUMBER(CA77),CA77,0))/ABS(IF(ISNUMBER(CA77),CA77,0))&gt;=$Q$11)),AND($Q$8="CHANGE_ABS_GE",ABS(IF(ISNUMBER(AV77),AV77,0)-IF(ISNUMBER(CA77),CA77,0))&gt;=$Q$11),AND($Q$8="COUNT_LT",IF(ISNUMBER(AV77),AV77,0)&lt;$Q$11),AND($Q$8="COUNT_LE",IF(ISNUMBER(AV77),AV77,0)&lt;=$Q$11),AND($Q$8="AND_YES",OR(LOWER(LEFT(AV77&amp;"",2))="да",AV77=1),OR(LOWER(LEFT(CA77&amp;"",2))="да",CA77=1)),AND($Q$8="OR_YES",OR(OR(LOWER(LEFT(AV77&amp;"",2))="да",AV77=1),OR(LOWER(LEFT(CA77&amp;"",2))="да",CA77=1)))),$Q$14,$Q$15))))))))))</f>
        <v/>
      </c>
      <c r="R77" s="69" t="str">
        <f>IF($A77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77="#FIELD",AW77="",AND(OR($R$8="CHANGE_PCT_GE",$R$8="CHANGE_ABS_GE",$R$8="COUNT_FLAG_RULE",$R$8="AND_YES",$R$8="OR_YES"),OR(CB77="#FIELD",CB77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77)))),IF($R$18="LOW_MU",MAX(Настройки!$B$14,$R$16),IF($R$18="NEUTRAL",Настройки!$B$15,IF($R$18="IGNORE","IGNORE",IF(OR(AW77="#FIELD",CB77="#FIELD"),"Поле не найдено","Недостаточно данных")))),IF($R$8="SIGMOID_INC",MAX(Настройки!$B$14,$R$16+($R$17-$R$16)/(1+EXP(-$R$12*(IF(ISNUMBER(AW77),AW77,0)-$R$11)))),IF($R$8="SIGMOID_DEC",MAX(Настройки!$B$14,$R$16+($R$17-$R$16)/(1+EXP($R$12*(IF(ISNUMBER(AW77),AW77,0)-$R$11)))),IF($R$8="TOP_PERCENT",IF((COUNTIF(INDEX(Данные!$A$7:$CV$106,0,MATCH($R$9,Данные!$A$6:$CV$6,0)),"&gt;"&amp;IF(ISNUMBER(AW77),AW77,0))+COUNTIFS(INDEX(Данные!$A$7:$CV$106,0,MATCH($R$9,Данные!$A$6:$CV$6,0)),IF(ISNUMBER(AW77),AW77,0),Данные!$A$7:$A$106,"&lt;"&amp;$A77)+1)/COUNT(INDEX(Данные!$A$7:$CV$106,0,MATCH($R$9,Данные!$A$6:$CV$6,0)))&lt;=$R$11,$R$14,$R$15),IF($R$8="MANUAL_MU",MAX(Настройки!$B$14,MIN(1,IF(ISNUMBER(AW77),AW77,0))),IF($R$8="COUNT_FLAG_RULE",IF(IF(ISNUMBER(AW77),AW77,0)&lt;=$R$11,$R$14,IF(IF(ISNUMBER(AW77),AW77,0)&gt;=$R$12,$R$15,IF(OR(LOWER(LEFT(CB77&amp;"",2))="да",CB77=1),$R$13,$R$15))),IF(OR(AND($R$8="YES_NO",OR(LOWER(LEFT(AW77&amp;"",2))="да",AW77=1)),AND($R$8="THRESHOLD_GE",IF(ISNUMBER(AW77),AW77,0)&gt;=$R$11),AND($R$8="THRESHOLD_GT",IF(ISNUMBER(AW77),AW77,0)&gt;$R$11),AND($R$8="THRESHOLD_LE",IF(ISNUMBER(AW77),AW77,0)&lt;=$R$11),AND($R$8="THRESHOLD_LT",IF(ISNUMBER(AW77),AW77,0)&lt;$R$11),AND($R$8="CHANGE_PCT_GE",IF(IF(ISNUMBER(CB77),CB77,0)=0,IF(ISNUMBER(AW77),AW77,0)&gt;0,(IF(ISNUMBER(AW77),AW77,0)-IF(ISNUMBER(CB77),CB77,0))/ABS(IF(ISNUMBER(CB77),CB77,0))&gt;=$R$11)),AND($R$8="CHANGE_ABS_GE",ABS(IF(ISNUMBER(AW77),AW77,0)-IF(ISNUMBER(CB77),CB77,0))&gt;=$R$11),AND($R$8="COUNT_LT",IF(ISNUMBER(AW77),AW77,0)&lt;$R$11),AND($R$8="COUNT_LE",IF(ISNUMBER(AW77),AW77,0)&lt;=$R$11),AND($R$8="AND_YES",OR(LOWER(LEFT(AW77&amp;"",2))="да",AW77=1),OR(LOWER(LEFT(CB77&amp;"",2))="да",CB77=1)),AND($R$8="OR_YES",OR(OR(LOWER(LEFT(AW77&amp;"",2))="да",AW77=1),OR(LOWER(LEFT(CB77&amp;"",2))="да",CB77=1)))),$R$14,$R$15))))))))))</f>
        <v/>
      </c>
      <c r="S77" s="70" t="str">
        <f>IF($A77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77="#FIELD",AX77="",AND(OR($S$8="CHANGE_PCT_GE",$S$8="CHANGE_ABS_GE",$S$8="COUNT_FLAG_RULE",$S$8="AND_YES",$S$8="OR_YES"),OR(CC77="#FIELD",CC77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77)))),IF($S$18="LOW_MU",MAX(Настройки!$B$14,$S$16),IF($S$18="NEUTRAL",Настройки!$B$15,IF($S$18="IGNORE","IGNORE",IF(OR(AX77="#FIELD",CC77="#FIELD"),"Поле не найдено","Недостаточно данных")))),IF($S$8="SIGMOID_INC",MAX(Настройки!$B$14,$S$16+($S$17-$S$16)/(1+EXP(-$S$12*(IF(ISNUMBER(AX77),AX77,0)-$S$11)))),IF($S$8="SIGMOID_DEC",MAX(Настройки!$B$14,$S$16+($S$17-$S$16)/(1+EXP($S$12*(IF(ISNUMBER(AX77),AX77,0)-$S$11)))),IF($S$8="TOP_PERCENT",IF((COUNTIF(INDEX(Данные!$A$7:$CV$106,0,MATCH($S$9,Данные!$A$6:$CV$6,0)),"&gt;"&amp;IF(ISNUMBER(AX77),AX77,0))+COUNTIFS(INDEX(Данные!$A$7:$CV$106,0,MATCH($S$9,Данные!$A$6:$CV$6,0)),IF(ISNUMBER(AX77),AX77,0),Данные!$A$7:$A$106,"&lt;"&amp;$A77)+1)/COUNT(INDEX(Данные!$A$7:$CV$106,0,MATCH($S$9,Данные!$A$6:$CV$6,0)))&lt;=$S$11,$S$14,$S$15),IF($S$8="MANUAL_MU",MAX(Настройки!$B$14,MIN(1,IF(ISNUMBER(AX77),AX77,0))),IF($S$8="COUNT_FLAG_RULE",IF(IF(ISNUMBER(AX77),AX77,0)&lt;=$S$11,$S$14,IF(IF(ISNUMBER(AX77),AX77,0)&gt;=$S$12,$S$15,IF(OR(LOWER(LEFT(CC77&amp;"",2))="да",CC77=1),$S$13,$S$15))),IF(OR(AND($S$8="YES_NO",OR(LOWER(LEFT(AX77&amp;"",2))="да",AX77=1)),AND($S$8="THRESHOLD_GE",IF(ISNUMBER(AX77),AX77,0)&gt;=$S$11),AND($S$8="THRESHOLD_GT",IF(ISNUMBER(AX77),AX77,0)&gt;$S$11),AND($S$8="THRESHOLD_LE",IF(ISNUMBER(AX77),AX77,0)&lt;=$S$11),AND($S$8="THRESHOLD_LT",IF(ISNUMBER(AX77),AX77,0)&lt;$S$11),AND($S$8="CHANGE_PCT_GE",IF(IF(ISNUMBER(CC77),CC77,0)=0,IF(ISNUMBER(AX77),AX77,0)&gt;0,(IF(ISNUMBER(AX77),AX77,0)-IF(ISNUMBER(CC77),CC77,0))/ABS(IF(ISNUMBER(CC77),CC77,0))&gt;=$S$11)),AND($S$8="CHANGE_ABS_GE",ABS(IF(ISNUMBER(AX77),AX77,0)-IF(ISNUMBER(CC77),CC77,0))&gt;=$S$11),AND($S$8="COUNT_LT",IF(ISNUMBER(AX77),AX77,0)&lt;$S$11),AND($S$8="COUNT_LE",IF(ISNUMBER(AX77),AX77,0)&lt;=$S$11),AND($S$8="AND_YES",OR(LOWER(LEFT(AX77&amp;"",2))="да",AX77=1),OR(LOWER(LEFT(CC77&amp;"",2))="да",CC77=1)),AND($S$8="OR_YES",OR(OR(LOWER(LEFT(AX77&amp;"",2))="да",AX77=1),OR(LOWER(LEFT(CC77&amp;"",2))="да",CC77=1)))),$S$14,$S$15))))))))))</f>
        <v/>
      </c>
      <c r="T77" s="70" t="str">
        <f>IF($A77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77="#FIELD",AY77="",AND(OR($T$8="CHANGE_PCT_GE",$T$8="CHANGE_ABS_GE",$T$8="COUNT_FLAG_RULE",$T$8="AND_YES",$T$8="OR_YES"),OR(CD77="#FIELD",CD77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77)))),IF($T$18="LOW_MU",MAX(Настройки!$B$14,$T$16),IF($T$18="NEUTRAL",Настройки!$B$15,IF($T$18="IGNORE","IGNORE",IF(OR(AY77="#FIELD",CD77="#FIELD"),"Поле не найдено","Недостаточно данных")))),IF($T$8="SIGMOID_INC",MAX(Настройки!$B$14,$T$16+($T$17-$T$16)/(1+EXP(-$T$12*(IF(ISNUMBER(AY77),AY77,0)-$T$11)))),IF($T$8="SIGMOID_DEC",MAX(Настройки!$B$14,$T$16+($T$17-$T$16)/(1+EXP($T$12*(IF(ISNUMBER(AY77),AY77,0)-$T$11)))),IF($T$8="TOP_PERCENT",IF((COUNTIF(INDEX(Данные!$A$7:$CV$106,0,MATCH($T$9,Данные!$A$6:$CV$6,0)),"&gt;"&amp;IF(ISNUMBER(AY77),AY77,0))+COUNTIFS(INDEX(Данные!$A$7:$CV$106,0,MATCH($T$9,Данные!$A$6:$CV$6,0)),IF(ISNUMBER(AY77),AY77,0),Данные!$A$7:$A$106,"&lt;"&amp;$A77)+1)/COUNT(INDEX(Данные!$A$7:$CV$106,0,MATCH($T$9,Данные!$A$6:$CV$6,0)))&lt;=$T$11,$T$14,$T$15),IF($T$8="MANUAL_MU",MAX(Настройки!$B$14,MIN(1,IF(ISNUMBER(AY77),AY77,0))),IF($T$8="COUNT_FLAG_RULE",IF(IF(ISNUMBER(AY77),AY77,0)&lt;=$T$11,$T$14,IF(IF(ISNUMBER(AY77),AY77,0)&gt;=$T$12,$T$15,IF(OR(LOWER(LEFT(CD77&amp;"",2))="да",CD77=1),$T$13,$T$15))),IF(OR(AND($T$8="YES_NO",OR(LOWER(LEFT(AY77&amp;"",2))="да",AY77=1)),AND($T$8="THRESHOLD_GE",IF(ISNUMBER(AY77),AY77,0)&gt;=$T$11),AND($T$8="THRESHOLD_GT",IF(ISNUMBER(AY77),AY77,0)&gt;$T$11),AND($T$8="THRESHOLD_LE",IF(ISNUMBER(AY77),AY77,0)&lt;=$T$11),AND($T$8="THRESHOLD_LT",IF(ISNUMBER(AY77),AY77,0)&lt;$T$11),AND($T$8="CHANGE_PCT_GE",IF(IF(ISNUMBER(CD77),CD77,0)=0,IF(ISNUMBER(AY77),AY77,0)&gt;0,(IF(ISNUMBER(AY77),AY77,0)-IF(ISNUMBER(CD77),CD77,0))/ABS(IF(ISNUMBER(CD77),CD77,0))&gt;=$T$11)),AND($T$8="CHANGE_ABS_GE",ABS(IF(ISNUMBER(AY77),AY77,0)-IF(ISNUMBER(CD77),CD77,0))&gt;=$T$11),AND($T$8="COUNT_LT",IF(ISNUMBER(AY77),AY77,0)&lt;$T$11),AND($T$8="COUNT_LE",IF(ISNUMBER(AY77),AY77,0)&lt;=$T$11),AND($T$8="AND_YES",OR(LOWER(LEFT(AY77&amp;"",2))="да",AY77=1),OR(LOWER(LEFT(CD77&amp;"",2))="да",CD77=1)),AND($T$8="OR_YES",OR(OR(LOWER(LEFT(AY77&amp;"",2))="да",AY77=1),OR(LOWER(LEFT(CD77&amp;"",2))="да",CD77=1)))),$T$14,$T$15))))))))))</f>
        <v/>
      </c>
      <c r="U77" s="70" t="str">
        <f>IF($A77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77="#FIELD",AZ77="",AND(OR($U$8="CHANGE_PCT_GE",$U$8="CHANGE_ABS_GE",$U$8="COUNT_FLAG_RULE",$U$8="AND_YES",$U$8="OR_YES"),OR(CE77="#FIELD",CE77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77)))),IF($U$18="LOW_MU",MAX(Настройки!$B$14,$U$16),IF($U$18="NEUTRAL",Настройки!$B$15,IF($U$18="IGNORE","IGNORE",IF(OR(AZ77="#FIELD",CE77="#FIELD"),"Поле не найдено","Недостаточно данных")))),IF($U$8="SIGMOID_INC",MAX(Настройки!$B$14,$U$16+($U$17-$U$16)/(1+EXP(-$U$12*(IF(ISNUMBER(AZ77),AZ77,0)-$U$11)))),IF($U$8="SIGMOID_DEC",MAX(Настройки!$B$14,$U$16+($U$17-$U$16)/(1+EXP($U$12*(IF(ISNUMBER(AZ77),AZ77,0)-$U$11)))),IF($U$8="TOP_PERCENT",IF((COUNTIF(INDEX(Данные!$A$7:$CV$106,0,MATCH($U$9,Данные!$A$6:$CV$6,0)),"&gt;"&amp;IF(ISNUMBER(AZ77),AZ77,0))+COUNTIFS(INDEX(Данные!$A$7:$CV$106,0,MATCH($U$9,Данные!$A$6:$CV$6,0)),IF(ISNUMBER(AZ77),AZ77,0),Данные!$A$7:$A$106,"&lt;"&amp;$A77)+1)/COUNT(INDEX(Данные!$A$7:$CV$106,0,MATCH($U$9,Данные!$A$6:$CV$6,0)))&lt;=$U$11,$U$14,$U$15),IF($U$8="MANUAL_MU",MAX(Настройки!$B$14,MIN(1,IF(ISNUMBER(AZ77),AZ77,0))),IF($U$8="COUNT_FLAG_RULE",IF(IF(ISNUMBER(AZ77),AZ77,0)&lt;=$U$11,$U$14,IF(IF(ISNUMBER(AZ77),AZ77,0)&gt;=$U$12,$U$15,IF(OR(LOWER(LEFT(CE77&amp;"",2))="да",CE77=1),$U$13,$U$15))),IF(OR(AND($U$8="YES_NO",OR(LOWER(LEFT(AZ77&amp;"",2))="да",AZ77=1)),AND($U$8="THRESHOLD_GE",IF(ISNUMBER(AZ77),AZ77,0)&gt;=$U$11),AND($U$8="THRESHOLD_GT",IF(ISNUMBER(AZ77),AZ77,0)&gt;$U$11),AND($U$8="THRESHOLD_LE",IF(ISNUMBER(AZ77),AZ77,0)&lt;=$U$11),AND($U$8="THRESHOLD_LT",IF(ISNUMBER(AZ77),AZ77,0)&lt;$U$11),AND($U$8="CHANGE_PCT_GE",IF(IF(ISNUMBER(CE77),CE77,0)=0,IF(ISNUMBER(AZ77),AZ77,0)&gt;0,(IF(ISNUMBER(AZ77),AZ77,0)-IF(ISNUMBER(CE77),CE77,0))/ABS(IF(ISNUMBER(CE77),CE77,0))&gt;=$U$11)),AND($U$8="CHANGE_ABS_GE",ABS(IF(ISNUMBER(AZ77),AZ77,0)-IF(ISNUMBER(CE77),CE77,0))&gt;=$U$11),AND($U$8="COUNT_LT",IF(ISNUMBER(AZ77),AZ77,0)&lt;$U$11),AND($U$8="COUNT_LE",IF(ISNUMBER(AZ77),AZ77,0)&lt;=$U$11),AND($U$8="AND_YES",OR(LOWER(LEFT(AZ77&amp;"",2))="да",AZ77=1),OR(LOWER(LEFT(CE77&amp;"",2))="да",CE77=1)),AND($U$8="OR_YES",OR(OR(LOWER(LEFT(AZ77&amp;"",2))="да",AZ77=1),OR(LOWER(LEFT(CE77&amp;"",2))="да",CE77=1)))),$U$14,$U$15))))))))))</f>
        <v/>
      </c>
      <c r="V77" s="70" t="str">
        <f>IF($A77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77="#FIELD",BA77="",AND(OR($V$8="CHANGE_PCT_GE",$V$8="CHANGE_ABS_GE",$V$8="COUNT_FLAG_RULE",$V$8="AND_YES",$V$8="OR_YES"),OR(CF77="#FIELD",CF77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77)))),IF($V$18="LOW_MU",MAX(Настройки!$B$14,$V$16),IF($V$18="NEUTRAL",Настройки!$B$15,IF($V$18="IGNORE","IGNORE",IF(OR(BA77="#FIELD",CF77="#FIELD"),"Поле не найдено","Недостаточно данных")))),IF($V$8="SIGMOID_INC",MAX(Настройки!$B$14,$V$16+($V$17-$V$16)/(1+EXP(-$V$12*(IF(ISNUMBER(BA77),BA77,0)-$V$11)))),IF($V$8="SIGMOID_DEC",MAX(Настройки!$B$14,$V$16+($V$17-$V$16)/(1+EXP($V$12*(IF(ISNUMBER(BA77),BA77,0)-$V$11)))),IF($V$8="TOP_PERCENT",IF((COUNTIF(INDEX(Данные!$A$7:$CV$106,0,MATCH($V$9,Данные!$A$6:$CV$6,0)),"&gt;"&amp;IF(ISNUMBER(BA77),BA77,0))+COUNTIFS(INDEX(Данные!$A$7:$CV$106,0,MATCH($V$9,Данные!$A$6:$CV$6,0)),IF(ISNUMBER(BA77),BA77,0),Данные!$A$7:$A$106,"&lt;"&amp;$A77)+1)/COUNT(INDEX(Данные!$A$7:$CV$106,0,MATCH($V$9,Данные!$A$6:$CV$6,0)))&lt;=$V$11,$V$14,$V$15),IF($V$8="MANUAL_MU",MAX(Настройки!$B$14,MIN(1,IF(ISNUMBER(BA77),BA77,0))),IF($V$8="COUNT_FLAG_RULE",IF(IF(ISNUMBER(BA77),BA77,0)&lt;=$V$11,$V$14,IF(IF(ISNUMBER(BA77),BA77,0)&gt;=$V$12,$V$15,IF(OR(LOWER(LEFT(CF77&amp;"",2))="да",CF77=1),$V$13,$V$15))),IF(OR(AND($V$8="YES_NO",OR(LOWER(LEFT(BA77&amp;"",2))="да",BA77=1)),AND($V$8="THRESHOLD_GE",IF(ISNUMBER(BA77),BA77,0)&gt;=$V$11),AND($V$8="THRESHOLD_GT",IF(ISNUMBER(BA77),BA77,0)&gt;$V$11),AND($V$8="THRESHOLD_LE",IF(ISNUMBER(BA77),BA77,0)&lt;=$V$11),AND($V$8="THRESHOLD_LT",IF(ISNUMBER(BA77),BA77,0)&lt;$V$11),AND($V$8="CHANGE_PCT_GE",IF(IF(ISNUMBER(CF77),CF77,0)=0,IF(ISNUMBER(BA77),BA77,0)&gt;0,(IF(ISNUMBER(BA77),BA77,0)-IF(ISNUMBER(CF77),CF77,0))/ABS(IF(ISNUMBER(CF77),CF77,0))&gt;=$V$11)),AND($V$8="CHANGE_ABS_GE",ABS(IF(ISNUMBER(BA77),BA77,0)-IF(ISNUMBER(CF77),CF77,0))&gt;=$V$11),AND($V$8="COUNT_LT",IF(ISNUMBER(BA77),BA77,0)&lt;$V$11),AND($V$8="COUNT_LE",IF(ISNUMBER(BA77),BA77,0)&lt;=$V$11),AND($V$8="AND_YES",OR(LOWER(LEFT(BA77&amp;"",2))="да",BA77=1),OR(LOWER(LEFT(CF77&amp;"",2))="да",CF77=1)),AND($V$8="OR_YES",OR(OR(LOWER(LEFT(BA77&amp;"",2))="да",BA77=1),OR(LOWER(LEFT(CF77&amp;"",2))="да",CF77=1)))),$V$14,$V$15))))))))))</f>
        <v/>
      </c>
      <c r="W77" s="70" t="str">
        <f>IF($A77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77="#FIELD",BB77="",AND(OR($W$8="CHANGE_PCT_GE",$W$8="CHANGE_ABS_GE",$W$8="COUNT_FLAG_RULE",$W$8="AND_YES",$W$8="OR_YES"),OR(CG77="#FIELD",CG77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77)))),IF($W$18="LOW_MU",MAX(Настройки!$B$14,$W$16),IF($W$18="NEUTRAL",Настройки!$B$15,IF($W$18="IGNORE","IGNORE",IF(OR(BB77="#FIELD",CG77="#FIELD"),"Поле не найдено","Недостаточно данных")))),IF($W$8="SIGMOID_INC",MAX(Настройки!$B$14,$W$16+($W$17-$W$16)/(1+EXP(-$W$12*(IF(ISNUMBER(BB77),BB77,0)-$W$11)))),IF($W$8="SIGMOID_DEC",MAX(Настройки!$B$14,$W$16+($W$17-$W$16)/(1+EXP($W$12*(IF(ISNUMBER(BB77),BB77,0)-$W$11)))),IF($W$8="TOP_PERCENT",IF((COUNTIF(INDEX(Данные!$A$7:$CV$106,0,MATCH($W$9,Данные!$A$6:$CV$6,0)),"&gt;"&amp;IF(ISNUMBER(BB77),BB77,0))+COUNTIFS(INDEX(Данные!$A$7:$CV$106,0,MATCH($W$9,Данные!$A$6:$CV$6,0)),IF(ISNUMBER(BB77),BB77,0),Данные!$A$7:$A$106,"&lt;"&amp;$A77)+1)/COUNT(INDEX(Данные!$A$7:$CV$106,0,MATCH($W$9,Данные!$A$6:$CV$6,0)))&lt;=$W$11,$W$14,$W$15),IF($W$8="MANUAL_MU",MAX(Настройки!$B$14,MIN(1,IF(ISNUMBER(BB77),BB77,0))),IF($W$8="COUNT_FLAG_RULE",IF(IF(ISNUMBER(BB77),BB77,0)&lt;=$W$11,$W$14,IF(IF(ISNUMBER(BB77),BB77,0)&gt;=$W$12,$W$15,IF(OR(LOWER(LEFT(CG77&amp;"",2))="да",CG77=1),$W$13,$W$15))),IF(OR(AND($W$8="YES_NO",OR(LOWER(LEFT(BB77&amp;"",2))="да",BB77=1)),AND($W$8="THRESHOLD_GE",IF(ISNUMBER(BB77),BB77,0)&gt;=$W$11),AND($W$8="THRESHOLD_GT",IF(ISNUMBER(BB77),BB77,0)&gt;$W$11),AND($W$8="THRESHOLD_LE",IF(ISNUMBER(BB77),BB77,0)&lt;=$W$11),AND($W$8="THRESHOLD_LT",IF(ISNUMBER(BB77),BB77,0)&lt;$W$11),AND($W$8="CHANGE_PCT_GE",IF(IF(ISNUMBER(CG77),CG77,0)=0,IF(ISNUMBER(BB77),BB77,0)&gt;0,(IF(ISNUMBER(BB77),BB77,0)-IF(ISNUMBER(CG77),CG77,0))/ABS(IF(ISNUMBER(CG77),CG77,0))&gt;=$W$11)),AND($W$8="CHANGE_ABS_GE",ABS(IF(ISNUMBER(BB77),BB77,0)-IF(ISNUMBER(CG77),CG77,0))&gt;=$W$11),AND($W$8="COUNT_LT",IF(ISNUMBER(BB77),BB77,0)&lt;$W$11),AND($W$8="COUNT_LE",IF(ISNUMBER(BB77),BB77,0)&lt;=$W$11),AND($W$8="AND_YES",OR(LOWER(LEFT(BB77&amp;"",2))="да",BB77=1),OR(LOWER(LEFT(CG77&amp;"",2))="да",CG77=1)),AND($W$8="OR_YES",OR(OR(LOWER(LEFT(BB77&amp;"",2))="да",BB77=1),OR(LOWER(LEFT(CG77&amp;"",2))="да",CG77=1)))),$W$14,$W$15))))))))))</f>
        <v/>
      </c>
      <c r="X77" s="70" t="str">
        <f>IF($A77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77="#FIELD",BC77="",AND(OR($X$8="CHANGE_PCT_GE",$X$8="CHANGE_ABS_GE",$X$8="COUNT_FLAG_RULE",$X$8="AND_YES",$X$8="OR_YES"),OR(CH77="#FIELD",CH77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77)))),IF($X$18="LOW_MU",MAX(Настройки!$B$14,$X$16),IF($X$18="NEUTRAL",Настройки!$B$15,IF($X$18="IGNORE","IGNORE",IF(OR(BC77="#FIELD",CH77="#FIELD"),"Поле не найдено","Недостаточно данных")))),IF($X$8="SIGMOID_INC",MAX(Настройки!$B$14,$X$16+($X$17-$X$16)/(1+EXP(-$X$12*(IF(ISNUMBER(BC77),BC77,0)-$X$11)))),IF($X$8="SIGMOID_DEC",MAX(Настройки!$B$14,$X$16+($X$17-$X$16)/(1+EXP($X$12*(IF(ISNUMBER(BC77),BC77,0)-$X$11)))),IF($X$8="TOP_PERCENT",IF((COUNTIF(INDEX(Данные!$A$7:$CV$106,0,MATCH($X$9,Данные!$A$6:$CV$6,0)),"&gt;"&amp;IF(ISNUMBER(BC77),BC77,0))+COUNTIFS(INDEX(Данные!$A$7:$CV$106,0,MATCH($X$9,Данные!$A$6:$CV$6,0)),IF(ISNUMBER(BC77),BC77,0),Данные!$A$7:$A$106,"&lt;"&amp;$A77)+1)/COUNT(INDEX(Данные!$A$7:$CV$106,0,MATCH($X$9,Данные!$A$6:$CV$6,0)))&lt;=$X$11,$X$14,$X$15),IF($X$8="MANUAL_MU",MAX(Настройки!$B$14,MIN(1,IF(ISNUMBER(BC77),BC77,0))),IF($X$8="COUNT_FLAG_RULE",IF(IF(ISNUMBER(BC77),BC77,0)&lt;=$X$11,$X$14,IF(IF(ISNUMBER(BC77),BC77,0)&gt;=$X$12,$X$15,IF(OR(LOWER(LEFT(CH77&amp;"",2))="да",CH77=1),$X$13,$X$15))),IF(OR(AND($X$8="YES_NO",OR(LOWER(LEFT(BC77&amp;"",2))="да",BC77=1)),AND($X$8="THRESHOLD_GE",IF(ISNUMBER(BC77),BC77,0)&gt;=$X$11),AND($X$8="THRESHOLD_GT",IF(ISNUMBER(BC77),BC77,0)&gt;$X$11),AND($X$8="THRESHOLD_LE",IF(ISNUMBER(BC77),BC77,0)&lt;=$X$11),AND($X$8="THRESHOLD_LT",IF(ISNUMBER(BC77),BC77,0)&lt;$X$11),AND($X$8="CHANGE_PCT_GE",IF(IF(ISNUMBER(CH77),CH77,0)=0,IF(ISNUMBER(BC77),BC77,0)&gt;0,(IF(ISNUMBER(BC77),BC77,0)-IF(ISNUMBER(CH77),CH77,0))/ABS(IF(ISNUMBER(CH77),CH77,0))&gt;=$X$11)),AND($X$8="CHANGE_ABS_GE",ABS(IF(ISNUMBER(BC77),BC77,0)-IF(ISNUMBER(CH77),CH77,0))&gt;=$X$11),AND($X$8="COUNT_LT",IF(ISNUMBER(BC77),BC77,0)&lt;$X$11),AND($X$8="COUNT_LE",IF(ISNUMBER(BC77),BC77,0)&lt;=$X$11),AND($X$8="AND_YES",OR(LOWER(LEFT(BC77&amp;"",2))="да",BC77=1),OR(LOWER(LEFT(CH77&amp;"",2))="да",CH77=1)),AND($X$8="OR_YES",OR(OR(LOWER(LEFT(BC77&amp;"",2))="да",BC77=1),OR(LOWER(LEFT(CH77&amp;"",2))="да",CH77=1)))),$X$14,$X$15))))))))))</f>
        <v/>
      </c>
      <c r="Y77" s="70" t="str">
        <f>IF($A77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77="#FIELD",BD77="",AND(OR($Y$8="CHANGE_PCT_GE",$Y$8="CHANGE_ABS_GE",$Y$8="COUNT_FLAG_RULE",$Y$8="AND_YES",$Y$8="OR_YES"),OR(CI77="#FIELD",CI77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77)))),IF($Y$18="LOW_MU",MAX(Настройки!$B$14,$Y$16),IF($Y$18="NEUTRAL",Настройки!$B$15,IF($Y$18="IGNORE","IGNORE",IF(OR(BD77="#FIELD",CI77="#FIELD"),"Поле не найдено","Недостаточно данных")))),IF($Y$8="SIGMOID_INC",MAX(Настройки!$B$14,$Y$16+($Y$17-$Y$16)/(1+EXP(-$Y$12*(IF(ISNUMBER(BD77),BD77,0)-$Y$11)))),IF($Y$8="SIGMOID_DEC",MAX(Настройки!$B$14,$Y$16+($Y$17-$Y$16)/(1+EXP($Y$12*(IF(ISNUMBER(BD77),BD77,0)-$Y$11)))),IF($Y$8="TOP_PERCENT",IF((COUNTIF(INDEX(Данные!$A$7:$CV$106,0,MATCH($Y$9,Данные!$A$6:$CV$6,0)),"&gt;"&amp;IF(ISNUMBER(BD77),BD77,0))+COUNTIFS(INDEX(Данные!$A$7:$CV$106,0,MATCH($Y$9,Данные!$A$6:$CV$6,0)),IF(ISNUMBER(BD77),BD77,0),Данные!$A$7:$A$106,"&lt;"&amp;$A77)+1)/COUNT(INDEX(Данные!$A$7:$CV$106,0,MATCH($Y$9,Данные!$A$6:$CV$6,0)))&lt;=$Y$11,$Y$14,$Y$15),IF($Y$8="MANUAL_MU",MAX(Настройки!$B$14,MIN(1,IF(ISNUMBER(BD77),BD77,0))),IF($Y$8="COUNT_FLAG_RULE",IF(IF(ISNUMBER(BD77),BD77,0)&lt;=$Y$11,$Y$14,IF(IF(ISNUMBER(BD77),BD77,0)&gt;=$Y$12,$Y$15,IF(OR(LOWER(LEFT(CI77&amp;"",2))="да",CI77=1),$Y$13,$Y$15))),IF(OR(AND($Y$8="YES_NO",OR(LOWER(LEFT(BD77&amp;"",2))="да",BD77=1)),AND($Y$8="THRESHOLD_GE",IF(ISNUMBER(BD77),BD77,0)&gt;=$Y$11),AND($Y$8="THRESHOLD_GT",IF(ISNUMBER(BD77),BD77,0)&gt;$Y$11),AND($Y$8="THRESHOLD_LE",IF(ISNUMBER(BD77),BD77,0)&lt;=$Y$11),AND($Y$8="THRESHOLD_LT",IF(ISNUMBER(BD77),BD77,0)&lt;$Y$11),AND($Y$8="CHANGE_PCT_GE",IF(IF(ISNUMBER(CI77),CI77,0)=0,IF(ISNUMBER(BD77),BD77,0)&gt;0,(IF(ISNUMBER(BD77),BD77,0)-IF(ISNUMBER(CI77),CI77,0))/ABS(IF(ISNUMBER(CI77),CI77,0))&gt;=$Y$11)),AND($Y$8="CHANGE_ABS_GE",ABS(IF(ISNUMBER(BD77),BD77,0)-IF(ISNUMBER(CI77),CI77,0))&gt;=$Y$11),AND($Y$8="COUNT_LT",IF(ISNUMBER(BD77),BD77,0)&lt;$Y$11),AND($Y$8="COUNT_LE",IF(ISNUMBER(BD77),BD77,0)&lt;=$Y$11),AND($Y$8="AND_YES",OR(LOWER(LEFT(BD77&amp;"",2))="да",BD77=1),OR(LOWER(LEFT(CI77&amp;"",2))="да",CI77=1)),AND($Y$8="OR_YES",OR(OR(LOWER(LEFT(BD77&amp;"",2))="да",BD77=1),OR(LOWER(LEFT(CI77&amp;"",2))="да",CI77=1)))),$Y$14,$Y$15))))))))))</f>
        <v/>
      </c>
      <c r="Z77" s="70" t="str">
        <f>IF($A77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77="#FIELD",BE77="",AND(OR($Z$8="CHANGE_PCT_GE",$Z$8="CHANGE_ABS_GE",$Z$8="COUNT_FLAG_RULE",$Z$8="AND_YES",$Z$8="OR_YES"),OR(CJ77="#FIELD",CJ77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77)))),IF($Z$18="LOW_MU",MAX(Настройки!$B$14,$Z$16),IF($Z$18="NEUTRAL",Настройки!$B$15,IF($Z$18="IGNORE","IGNORE",IF(OR(BE77="#FIELD",CJ77="#FIELD"),"Поле не найдено","Недостаточно данных")))),IF($Z$8="SIGMOID_INC",MAX(Настройки!$B$14,$Z$16+($Z$17-$Z$16)/(1+EXP(-$Z$12*(IF(ISNUMBER(BE77),BE77,0)-$Z$11)))),IF($Z$8="SIGMOID_DEC",MAX(Настройки!$B$14,$Z$16+($Z$17-$Z$16)/(1+EXP($Z$12*(IF(ISNUMBER(BE77),BE77,0)-$Z$11)))),IF($Z$8="TOP_PERCENT",IF((COUNTIF(INDEX(Данные!$A$7:$CV$106,0,MATCH($Z$9,Данные!$A$6:$CV$6,0)),"&gt;"&amp;IF(ISNUMBER(BE77),BE77,0))+COUNTIFS(INDEX(Данные!$A$7:$CV$106,0,MATCH($Z$9,Данные!$A$6:$CV$6,0)),IF(ISNUMBER(BE77),BE77,0),Данные!$A$7:$A$106,"&lt;"&amp;$A77)+1)/COUNT(INDEX(Данные!$A$7:$CV$106,0,MATCH($Z$9,Данные!$A$6:$CV$6,0)))&lt;=$Z$11,$Z$14,$Z$15),IF($Z$8="MANUAL_MU",MAX(Настройки!$B$14,MIN(1,IF(ISNUMBER(BE77),BE77,0))),IF($Z$8="COUNT_FLAG_RULE",IF(IF(ISNUMBER(BE77),BE77,0)&lt;=$Z$11,$Z$14,IF(IF(ISNUMBER(BE77),BE77,0)&gt;=$Z$12,$Z$15,IF(OR(LOWER(LEFT(CJ77&amp;"",2))="да",CJ77=1),$Z$13,$Z$15))),IF(OR(AND($Z$8="YES_NO",OR(LOWER(LEFT(BE77&amp;"",2))="да",BE77=1)),AND($Z$8="THRESHOLD_GE",IF(ISNUMBER(BE77),BE77,0)&gt;=$Z$11),AND($Z$8="THRESHOLD_GT",IF(ISNUMBER(BE77),BE77,0)&gt;$Z$11),AND($Z$8="THRESHOLD_LE",IF(ISNUMBER(BE77),BE77,0)&lt;=$Z$11),AND($Z$8="THRESHOLD_LT",IF(ISNUMBER(BE77),BE77,0)&lt;$Z$11),AND($Z$8="CHANGE_PCT_GE",IF(IF(ISNUMBER(CJ77),CJ77,0)=0,IF(ISNUMBER(BE77),BE77,0)&gt;0,(IF(ISNUMBER(BE77),BE77,0)-IF(ISNUMBER(CJ77),CJ77,0))/ABS(IF(ISNUMBER(CJ77),CJ77,0))&gt;=$Z$11)),AND($Z$8="CHANGE_ABS_GE",ABS(IF(ISNUMBER(BE77),BE77,0)-IF(ISNUMBER(CJ77),CJ77,0))&gt;=$Z$11),AND($Z$8="COUNT_LT",IF(ISNUMBER(BE77),BE77,0)&lt;$Z$11),AND($Z$8="COUNT_LE",IF(ISNUMBER(BE77),BE77,0)&lt;=$Z$11),AND($Z$8="AND_YES",OR(LOWER(LEFT(BE77&amp;"",2))="да",BE77=1),OR(LOWER(LEFT(CJ77&amp;"",2))="да",CJ77=1)),AND($Z$8="OR_YES",OR(OR(LOWER(LEFT(BE77&amp;"",2))="да",BE77=1),OR(LOWER(LEFT(CJ77&amp;"",2))="да",CJ77=1)))),$Z$14,$Z$15))))))))))</f>
        <v/>
      </c>
      <c r="AA77" s="70" t="str">
        <f>IF($A77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77="#FIELD",BF77="",AND(OR($AA$8="CHANGE_PCT_GE",$AA$8="CHANGE_ABS_GE",$AA$8="COUNT_FLAG_RULE",$AA$8="AND_YES",$AA$8="OR_YES"),OR(CK77="#FIELD",CK77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77)))),IF($AA$18="LOW_MU",MAX(Настройки!$B$14,$AA$16),IF($AA$18="NEUTRAL",Настройки!$B$15,IF($AA$18="IGNORE","IGNORE",IF(OR(BF77="#FIELD",CK77="#FIELD"),"Поле не найдено","Недостаточно данных")))),IF($AA$8="SIGMOID_INC",MAX(Настройки!$B$14,$AA$16+($AA$17-$AA$16)/(1+EXP(-$AA$12*(IF(ISNUMBER(BF77),BF77,0)-$AA$11)))),IF($AA$8="SIGMOID_DEC",MAX(Настройки!$B$14,$AA$16+($AA$17-$AA$16)/(1+EXP($AA$12*(IF(ISNUMBER(BF77),BF77,0)-$AA$11)))),IF($AA$8="TOP_PERCENT",IF((COUNTIF(INDEX(Данные!$A$7:$CV$106,0,MATCH($AA$9,Данные!$A$6:$CV$6,0)),"&gt;"&amp;IF(ISNUMBER(BF77),BF77,0))+COUNTIFS(INDEX(Данные!$A$7:$CV$106,0,MATCH($AA$9,Данные!$A$6:$CV$6,0)),IF(ISNUMBER(BF77),BF77,0),Данные!$A$7:$A$106,"&lt;"&amp;$A77)+1)/COUNT(INDEX(Данные!$A$7:$CV$106,0,MATCH($AA$9,Данные!$A$6:$CV$6,0)))&lt;=$AA$11,$AA$14,$AA$15),IF($AA$8="MANUAL_MU",MAX(Настройки!$B$14,MIN(1,IF(ISNUMBER(BF77),BF77,0))),IF($AA$8="COUNT_FLAG_RULE",IF(IF(ISNUMBER(BF77),BF77,0)&lt;=$AA$11,$AA$14,IF(IF(ISNUMBER(BF77),BF77,0)&gt;=$AA$12,$AA$15,IF(OR(LOWER(LEFT(CK77&amp;"",2))="да",CK77=1),$AA$13,$AA$15))),IF(OR(AND($AA$8="YES_NO",OR(LOWER(LEFT(BF77&amp;"",2))="да",BF77=1)),AND($AA$8="THRESHOLD_GE",IF(ISNUMBER(BF77),BF77,0)&gt;=$AA$11),AND($AA$8="THRESHOLD_GT",IF(ISNUMBER(BF77),BF77,0)&gt;$AA$11),AND($AA$8="THRESHOLD_LE",IF(ISNUMBER(BF77),BF77,0)&lt;=$AA$11),AND($AA$8="THRESHOLD_LT",IF(ISNUMBER(BF77),BF77,0)&lt;$AA$11),AND($AA$8="CHANGE_PCT_GE",IF(IF(ISNUMBER(CK77),CK77,0)=0,IF(ISNUMBER(BF77),BF77,0)&gt;0,(IF(ISNUMBER(BF77),BF77,0)-IF(ISNUMBER(CK77),CK77,0))/ABS(IF(ISNUMBER(CK77),CK77,0))&gt;=$AA$11)),AND($AA$8="CHANGE_ABS_GE",ABS(IF(ISNUMBER(BF77),BF77,0)-IF(ISNUMBER(CK77),CK77,0))&gt;=$AA$11),AND($AA$8="COUNT_LT",IF(ISNUMBER(BF77),BF77,0)&lt;$AA$11),AND($AA$8="COUNT_LE",IF(ISNUMBER(BF77),BF77,0)&lt;=$AA$11),AND($AA$8="AND_YES",OR(LOWER(LEFT(BF77&amp;"",2))="да",BF77=1),OR(LOWER(LEFT(CK77&amp;"",2))="да",CK77=1)),AND($AA$8="OR_YES",OR(OR(LOWER(LEFT(BF77&amp;"",2))="да",BF77=1),OR(LOWER(LEFT(CK77&amp;"",2))="да",CK77=1)))),$AA$14,$AA$15))))))))))</f>
        <v/>
      </c>
      <c r="AB77" s="70" t="str">
        <f>IF($A77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77="#FIELD",BG77="",AND(OR($AB$8="CHANGE_PCT_GE",$AB$8="CHANGE_ABS_GE",$AB$8="COUNT_FLAG_RULE",$AB$8="AND_YES",$AB$8="OR_YES"),OR(CL77="#FIELD",CL77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77)))),IF($AB$18="LOW_MU",MAX(Настройки!$B$14,$AB$16),IF($AB$18="NEUTRAL",Настройки!$B$15,IF($AB$18="IGNORE","IGNORE",IF(OR(BG77="#FIELD",CL77="#FIELD"),"Поле не найдено","Недостаточно данных")))),IF($AB$8="SIGMOID_INC",MAX(Настройки!$B$14,$AB$16+($AB$17-$AB$16)/(1+EXP(-$AB$12*(IF(ISNUMBER(BG77),BG77,0)-$AB$11)))),IF($AB$8="SIGMOID_DEC",MAX(Настройки!$B$14,$AB$16+($AB$17-$AB$16)/(1+EXP($AB$12*(IF(ISNUMBER(BG77),BG77,0)-$AB$11)))),IF($AB$8="TOP_PERCENT",IF((COUNTIF(INDEX(Данные!$A$7:$CV$106,0,MATCH($AB$9,Данные!$A$6:$CV$6,0)),"&gt;"&amp;IF(ISNUMBER(BG77),BG77,0))+COUNTIFS(INDEX(Данные!$A$7:$CV$106,0,MATCH($AB$9,Данные!$A$6:$CV$6,0)),IF(ISNUMBER(BG77),BG77,0),Данные!$A$7:$A$106,"&lt;"&amp;$A77)+1)/COUNT(INDEX(Данные!$A$7:$CV$106,0,MATCH($AB$9,Данные!$A$6:$CV$6,0)))&lt;=$AB$11,$AB$14,$AB$15),IF($AB$8="MANUAL_MU",MAX(Настройки!$B$14,MIN(1,IF(ISNUMBER(BG77),BG77,0))),IF($AB$8="COUNT_FLAG_RULE",IF(IF(ISNUMBER(BG77),BG77,0)&lt;=$AB$11,$AB$14,IF(IF(ISNUMBER(BG77),BG77,0)&gt;=$AB$12,$AB$15,IF(OR(LOWER(LEFT(CL77&amp;"",2))="да",CL77=1),$AB$13,$AB$15))),IF(OR(AND($AB$8="YES_NO",OR(LOWER(LEFT(BG77&amp;"",2))="да",BG77=1)),AND($AB$8="THRESHOLD_GE",IF(ISNUMBER(BG77),BG77,0)&gt;=$AB$11),AND($AB$8="THRESHOLD_GT",IF(ISNUMBER(BG77),BG77,0)&gt;$AB$11),AND($AB$8="THRESHOLD_LE",IF(ISNUMBER(BG77),BG77,0)&lt;=$AB$11),AND($AB$8="THRESHOLD_LT",IF(ISNUMBER(BG77),BG77,0)&lt;$AB$11),AND($AB$8="CHANGE_PCT_GE",IF(IF(ISNUMBER(CL77),CL77,0)=0,IF(ISNUMBER(BG77),BG77,0)&gt;0,(IF(ISNUMBER(BG77),BG77,0)-IF(ISNUMBER(CL77),CL77,0))/ABS(IF(ISNUMBER(CL77),CL77,0))&gt;=$AB$11)),AND($AB$8="CHANGE_ABS_GE",ABS(IF(ISNUMBER(BG77),BG77,0)-IF(ISNUMBER(CL77),CL77,0))&gt;=$AB$11),AND($AB$8="COUNT_LT",IF(ISNUMBER(BG77),BG77,0)&lt;$AB$11),AND($AB$8="COUNT_LE",IF(ISNUMBER(BG77),BG77,0)&lt;=$AB$11),AND($AB$8="AND_YES",OR(LOWER(LEFT(BG77&amp;"",2))="да",BG77=1),OR(LOWER(LEFT(CL77&amp;"",2))="да",CL77=1)),AND($AB$8="OR_YES",OR(OR(LOWER(LEFT(BG77&amp;"",2))="да",BG77=1),OR(LOWER(LEFT(CL77&amp;"",2))="да",CL77=1)))),$AB$14,$AB$15))))))))))</f>
        <v/>
      </c>
      <c r="AC77" s="70" t="str">
        <f>IF($A77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77="#FIELD",BH77="",AND(OR($AC$8="CHANGE_PCT_GE",$AC$8="CHANGE_ABS_GE",$AC$8="COUNT_FLAG_RULE",$AC$8="AND_YES",$AC$8="OR_YES"),OR(CM77="#FIELD",CM77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77)))),IF($AC$18="LOW_MU",MAX(Настройки!$B$14,$AC$16),IF($AC$18="NEUTRAL",Настройки!$B$15,IF($AC$18="IGNORE","IGNORE",IF(OR(BH77="#FIELD",CM77="#FIELD"),"Поле не найдено","Недостаточно данных")))),IF($AC$8="SIGMOID_INC",MAX(Настройки!$B$14,$AC$16+($AC$17-$AC$16)/(1+EXP(-$AC$12*(IF(ISNUMBER(BH77),BH77,0)-$AC$11)))),IF($AC$8="SIGMOID_DEC",MAX(Настройки!$B$14,$AC$16+($AC$17-$AC$16)/(1+EXP($AC$12*(IF(ISNUMBER(BH77),BH77,0)-$AC$11)))),IF($AC$8="TOP_PERCENT",IF((COUNTIF(INDEX(Данные!$A$7:$CV$106,0,MATCH($AC$9,Данные!$A$6:$CV$6,0)),"&gt;"&amp;IF(ISNUMBER(BH77),BH77,0))+COUNTIFS(INDEX(Данные!$A$7:$CV$106,0,MATCH($AC$9,Данные!$A$6:$CV$6,0)),IF(ISNUMBER(BH77),BH77,0),Данные!$A$7:$A$106,"&lt;"&amp;$A77)+1)/COUNT(INDEX(Данные!$A$7:$CV$106,0,MATCH($AC$9,Данные!$A$6:$CV$6,0)))&lt;=$AC$11,$AC$14,$AC$15),IF($AC$8="MANUAL_MU",MAX(Настройки!$B$14,MIN(1,IF(ISNUMBER(BH77),BH77,0))),IF($AC$8="COUNT_FLAG_RULE",IF(IF(ISNUMBER(BH77),BH77,0)&lt;=$AC$11,$AC$14,IF(IF(ISNUMBER(BH77),BH77,0)&gt;=$AC$12,$AC$15,IF(OR(LOWER(LEFT(CM77&amp;"",2))="да",CM77=1),$AC$13,$AC$15))),IF(OR(AND($AC$8="YES_NO",OR(LOWER(LEFT(BH77&amp;"",2))="да",BH77=1)),AND($AC$8="THRESHOLD_GE",IF(ISNUMBER(BH77),BH77,0)&gt;=$AC$11),AND($AC$8="THRESHOLD_GT",IF(ISNUMBER(BH77),BH77,0)&gt;$AC$11),AND($AC$8="THRESHOLD_LE",IF(ISNUMBER(BH77),BH77,0)&lt;=$AC$11),AND($AC$8="THRESHOLD_LT",IF(ISNUMBER(BH77),BH77,0)&lt;$AC$11),AND($AC$8="CHANGE_PCT_GE",IF(IF(ISNUMBER(CM77),CM77,0)=0,IF(ISNUMBER(BH77),BH77,0)&gt;0,(IF(ISNUMBER(BH77),BH77,0)-IF(ISNUMBER(CM77),CM77,0))/ABS(IF(ISNUMBER(CM77),CM77,0))&gt;=$AC$11)),AND($AC$8="CHANGE_ABS_GE",ABS(IF(ISNUMBER(BH77),BH77,0)-IF(ISNUMBER(CM77),CM77,0))&gt;=$AC$11),AND($AC$8="COUNT_LT",IF(ISNUMBER(BH77),BH77,0)&lt;$AC$11),AND($AC$8="COUNT_LE",IF(ISNUMBER(BH77),BH77,0)&lt;=$AC$11),AND($AC$8="AND_YES",OR(LOWER(LEFT(BH77&amp;"",2))="да",BH77=1),OR(LOWER(LEFT(CM77&amp;"",2))="да",CM77=1)),AND($AC$8="OR_YES",OR(OR(LOWER(LEFT(BH77&amp;"",2))="да",BH77=1),OR(LOWER(LEFT(CM77&amp;"",2))="да",CM77=1)))),$AC$14,$AC$15))))))))))</f>
        <v/>
      </c>
      <c r="AD77" s="70" t="str">
        <f>IF($A77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77="#FIELD",BI77="",AND(OR($AD$8="CHANGE_PCT_GE",$AD$8="CHANGE_ABS_GE",$AD$8="COUNT_FLAG_RULE",$AD$8="AND_YES",$AD$8="OR_YES"),OR(CN77="#FIELD",CN77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77)))),IF($AD$18="LOW_MU",MAX(Настройки!$B$14,$AD$16),IF($AD$18="NEUTRAL",Настройки!$B$15,IF($AD$18="IGNORE","IGNORE",IF(OR(BI77="#FIELD",CN77="#FIELD"),"Поле не найдено","Недостаточно данных")))),IF($AD$8="SIGMOID_INC",MAX(Настройки!$B$14,$AD$16+($AD$17-$AD$16)/(1+EXP(-$AD$12*(IF(ISNUMBER(BI77),BI77,0)-$AD$11)))),IF($AD$8="SIGMOID_DEC",MAX(Настройки!$B$14,$AD$16+($AD$17-$AD$16)/(1+EXP($AD$12*(IF(ISNUMBER(BI77),BI77,0)-$AD$11)))),IF($AD$8="TOP_PERCENT",IF((COUNTIF(INDEX(Данные!$A$7:$CV$106,0,MATCH($AD$9,Данные!$A$6:$CV$6,0)),"&gt;"&amp;IF(ISNUMBER(BI77),BI77,0))+COUNTIFS(INDEX(Данные!$A$7:$CV$106,0,MATCH($AD$9,Данные!$A$6:$CV$6,0)),IF(ISNUMBER(BI77),BI77,0),Данные!$A$7:$A$106,"&lt;"&amp;$A77)+1)/COUNT(INDEX(Данные!$A$7:$CV$106,0,MATCH($AD$9,Данные!$A$6:$CV$6,0)))&lt;=$AD$11,$AD$14,$AD$15),IF($AD$8="MANUAL_MU",MAX(Настройки!$B$14,MIN(1,IF(ISNUMBER(BI77),BI77,0))),IF($AD$8="COUNT_FLAG_RULE",IF(IF(ISNUMBER(BI77),BI77,0)&lt;=$AD$11,$AD$14,IF(IF(ISNUMBER(BI77),BI77,0)&gt;=$AD$12,$AD$15,IF(OR(LOWER(LEFT(CN77&amp;"",2))="да",CN77=1),$AD$13,$AD$15))),IF(OR(AND($AD$8="YES_NO",OR(LOWER(LEFT(BI77&amp;"",2))="да",BI77=1)),AND($AD$8="THRESHOLD_GE",IF(ISNUMBER(BI77),BI77,0)&gt;=$AD$11),AND($AD$8="THRESHOLD_GT",IF(ISNUMBER(BI77),BI77,0)&gt;$AD$11),AND($AD$8="THRESHOLD_LE",IF(ISNUMBER(BI77),BI77,0)&lt;=$AD$11),AND($AD$8="THRESHOLD_LT",IF(ISNUMBER(BI77),BI77,0)&lt;$AD$11),AND($AD$8="CHANGE_PCT_GE",IF(IF(ISNUMBER(CN77),CN77,0)=0,IF(ISNUMBER(BI77),BI77,0)&gt;0,(IF(ISNUMBER(BI77),BI77,0)-IF(ISNUMBER(CN77),CN77,0))/ABS(IF(ISNUMBER(CN77),CN77,0))&gt;=$AD$11)),AND($AD$8="CHANGE_ABS_GE",ABS(IF(ISNUMBER(BI77),BI77,0)-IF(ISNUMBER(CN77),CN77,0))&gt;=$AD$11),AND($AD$8="COUNT_LT",IF(ISNUMBER(BI77),BI77,0)&lt;$AD$11),AND($AD$8="COUNT_LE",IF(ISNUMBER(BI77),BI77,0)&lt;=$AD$11),AND($AD$8="AND_YES",OR(LOWER(LEFT(BI77&amp;"",2))="да",BI77=1),OR(LOWER(LEFT(CN77&amp;"",2))="да",CN77=1)),AND($AD$8="OR_YES",OR(OR(LOWER(LEFT(BI77&amp;"",2))="да",BI77=1),OR(LOWER(LEFT(CN77&amp;"",2))="да",CN77=1)))),$AD$14,$AD$15))))))))))</f>
        <v/>
      </c>
      <c r="AE77" s="71" t="str">
        <f>IF($A77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77="#FIELD",BJ77="",AND(OR($AE$8="CHANGE_PCT_GE",$AE$8="CHANGE_ABS_GE",$AE$8="COUNT_FLAG_RULE",$AE$8="AND_YES",$AE$8="OR_YES"),OR(CO77="#FIELD",CO77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77)))),IF($AE$18="LOW_MU",MAX(Настройки!$B$14,$AE$16),IF($AE$18="NEUTRAL",Настройки!$B$15,IF($AE$18="IGNORE","IGNORE",IF(OR(BJ77="#FIELD",CO77="#FIELD"),"Поле не найдено","Недостаточно данных")))),IF($AE$8="SIGMOID_INC",MAX(Настройки!$B$14,$AE$16+($AE$17-$AE$16)/(1+EXP(-$AE$12*(IF(ISNUMBER(BJ77),BJ77,0)-$AE$11)))),IF($AE$8="SIGMOID_DEC",MAX(Настройки!$B$14,$AE$16+($AE$17-$AE$16)/(1+EXP($AE$12*(IF(ISNUMBER(BJ77),BJ77,0)-$AE$11)))),IF($AE$8="TOP_PERCENT",IF((COUNTIF(INDEX(Данные!$A$7:$CV$106,0,MATCH($AE$9,Данные!$A$6:$CV$6,0)),"&gt;"&amp;IF(ISNUMBER(BJ77),BJ77,0))+COUNTIFS(INDEX(Данные!$A$7:$CV$106,0,MATCH($AE$9,Данные!$A$6:$CV$6,0)),IF(ISNUMBER(BJ77),BJ77,0),Данные!$A$7:$A$106,"&lt;"&amp;$A77)+1)/COUNT(INDEX(Данные!$A$7:$CV$106,0,MATCH($AE$9,Данные!$A$6:$CV$6,0)))&lt;=$AE$11,$AE$14,$AE$15),IF($AE$8="MANUAL_MU",MAX(Настройки!$B$14,MIN(1,IF(ISNUMBER(BJ77),BJ77,0))),IF($AE$8="COUNT_FLAG_RULE",IF(IF(ISNUMBER(BJ77),BJ77,0)&lt;=$AE$11,$AE$14,IF(IF(ISNUMBER(BJ77),BJ77,0)&gt;=$AE$12,$AE$15,IF(OR(LOWER(LEFT(CO77&amp;"",2))="да",CO77=1),$AE$13,$AE$15))),IF(OR(AND($AE$8="YES_NO",OR(LOWER(LEFT(BJ77&amp;"",2))="да",BJ77=1)),AND($AE$8="THRESHOLD_GE",IF(ISNUMBER(BJ77),BJ77,0)&gt;=$AE$11),AND($AE$8="THRESHOLD_GT",IF(ISNUMBER(BJ77),BJ77,0)&gt;$AE$11),AND($AE$8="THRESHOLD_LE",IF(ISNUMBER(BJ77),BJ77,0)&lt;=$AE$11),AND($AE$8="THRESHOLD_LT",IF(ISNUMBER(BJ77),BJ77,0)&lt;$AE$11),AND($AE$8="CHANGE_PCT_GE",IF(IF(ISNUMBER(CO77),CO77,0)=0,IF(ISNUMBER(BJ77),BJ77,0)&gt;0,(IF(ISNUMBER(BJ77),BJ77,0)-IF(ISNUMBER(CO77),CO77,0))/ABS(IF(ISNUMBER(CO77),CO77,0))&gt;=$AE$11)),AND($AE$8="CHANGE_ABS_GE",ABS(IF(ISNUMBER(BJ77),BJ77,0)-IF(ISNUMBER(CO77),CO77,0))&gt;=$AE$11),AND($AE$8="COUNT_LT",IF(ISNUMBER(BJ77),BJ77,0)&lt;$AE$11),AND($AE$8="COUNT_LE",IF(ISNUMBER(BJ77),BJ77,0)&lt;=$AE$11),AND($AE$8="AND_YES",OR(LOWER(LEFT(BJ77&amp;"",2))="да",BJ77=1),OR(LOWER(LEFT(CO77&amp;"",2))="да",CO77=1)),AND($AE$8="OR_YES",OR(OR(LOWER(LEFT(BJ77&amp;"",2))="да",BJ77=1),OR(LOWER(LEFT(CO77&amp;"",2))="да",CO77=1)))),$AE$14,$AE$15))))))))))</f>
        <v/>
      </c>
      <c r="AF77" s="75"/>
      <c r="AG77" s="76" t="str">
        <f>IF($A77="","",IF($B$4&lt;&gt;"Да","",IF($B$9="","",IF(COUNTIF(Данные!$A$6:$CV$6,$B$9)=0,"#FIELD",INDEX(Данные!$A$7:$CV$106,ROW()-19,MATCH($B$9,Данные!$A$6:$CV$6,0))))))</f>
        <v/>
      </c>
      <c r="AH77" s="76" t="str">
        <f>IF($A77="","",IF($C$4&lt;&gt;"Да","",IF($C$9="","",IF(COUNTIF(Данные!$A$6:$CV$6,$C$9)=0,"#FIELD",INDEX(Данные!$A$7:$CV$106,ROW()-19,MATCH($C$9,Данные!$A$6:$CV$6,0))))))</f>
        <v/>
      </c>
      <c r="AI77" s="76" t="str">
        <f>IF($A77="","",IF($D$4&lt;&gt;"Да","",IF($D$9="","",IF(COUNTIF(Данные!$A$6:$CV$6,$D$9)=0,"#FIELD",INDEX(Данные!$A$7:$CV$106,ROW()-19,MATCH($D$9,Данные!$A$6:$CV$6,0))))))</f>
        <v/>
      </c>
      <c r="AJ77" s="76" t="str">
        <f>IF($A77="","",IF($E$4&lt;&gt;"Да","",IF($E$9="","",IF(COUNTIF(Данные!$A$6:$CV$6,$E$9)=0,"#FIELD",INDEX(Данные!$A$7:$CV$106,ROW()-19,MATCH($E$9,Данные!$A$6:$CV$6,0))))))</f>
        <v/>
      </c>
      <c r="AK77" s="76" t="str">
        <f>IF($A77="","",IF($F$4&lt;&gt;"Да","",IF($F$9="","",IF(COUNTIF(Данные!$A$6:$CV$6,$F$9)=0,"#FIELD",INDEX(Данные!$A$7:$CV$106,ROW()-19,MATCH($F$9,Данные!$A$6:$CV$6,0))))))</f>
        <v/>
      </c>
      <c r="AL77" s="76" t="str">
        <f>IF($A77="","",IF($G$4&lt;&gt;"Да","",IF($G$9="","",IF(COUNTIF(Данные!$A$6:$CV$6,$G$9)=0,"#FIELD",INDEX(Данные!$A$7:$CV$106,ROW()-19,MATCH($G$9,Данные!$A$6:$CV$6,0))))))</f>
        <v/>
      </c>
      <c r="AM77" s="76" t="str">
        <f>IF($A77="","",IF($H$4&lt;&gt;"Да","",IF($H$9="","",IF(COUNTIF(Данные!$A$6:$CV$6,$H$9)=0,"#FIELD",INDEX(Данные!$A$7:$CV$106,ROW()-19,MATCH($H$9,Данные!$A$6:$CV$6,0))))))</f>
        <v/>
      </c>
      <c r="AN77" s="76" t="str">
        <f>IF($A77="","",IF($I$4&lt;&gt;"Да","",IF($I$9="","",IF(COUNTIF(Данные!$A$6:$CV$6,$I$9)=0,"#FIELD",INDEX(Данные!$A$7:$CV$106,ROW()-19,MATCH($I$9,Данные!$A$6:$CV$6,0))))))</f>
        <v/>
      </c>
      <c r="AO77" s="76" t="str">
        <f>IF($A77="","",IF($J$4&lt;&gt;"Да","",IF($J$9="","",IF(COUNTIF(Данные!$A$6:$CV$6,$J$9)=0,"#FIELD",INDEX(Данные!$A$7:$CV$106,ROW()-19,MATCH($J$9,Данные!$A$6:$CV$6,0))))))</f>
        <v/>
      </c>
      <c r="AP77" s="76" t="str">
        <f>IF($A77="","",IF($K$4&lt;&gt;"Да","",IF($K$9="","",IF(COUNTIF(Данные!$A$6:$CV$6,$K$9)=0,"#FIELD",INDEX(Данные!$A$7:$CV$106,ROW()-19,MATCH($K$9,Данные!$A$6:$CV$6,0))))))</f>
        <v/>
      </c>
      <c r="AQ77" s="76" t="str">
        <f>IF($A77="","",IF($L$4&lt;&gt;"Да","",IF($L$9="","",IF(COUNTIF(Данные!$A$6:$CV$6,$L$9)=0,"#FIELD",INDEX(Данные!$A$7:$CV$106,ROW()-19,MATCH($L$9,Данные!$A$6:$CV$6,0))))))</f>
        <v/>
      </c>
      <c r="AR77" s="76" t="str">
        <f>IF($A77="","",IF($M$4&lt;&gt;"Да","",IF($M$9="","",IF(COUNTIF(Данные!$A$6:$CV$6,$M$9)=0,"#FIELD",INDEX(Данные!$A$7:$CV$106,ROW()-19,MATCH($M$9,Данные!$A$6:$CV$6,0))))))</f>
        <v/>
      </c>
      <c r="AS77" s="76" t="str">
        <f>IF($A77="","",IF($N$4&lt;&gt;"Да","",IF($N$9="","",IF(COUNTIF(Данные!$A$6:$CV$6,$N$9)=0,"#FIELD",INDEX(Данные!$A$7:$CV$106,ROW()-19,MATCH($N$9,Данные!$A$6:$CV$6,0))))))</f>
        <v/>
      </c>
      <c r="AT77" s="76" t="str">
        <f>IF($A77="","",IF($O$4&lt;&gt;"Да","",IF($O$9="","",IF(COUNTIF(Данные!$A$6:$CV$6,$O$9)=0,"#FIELD",INDEX(Данные!$A$7:$CV$106,ROW()-19,MATCH($O$9,Данные!$A$6:$CV$6,0))))))</f>
        <v/>
      </c>
      <c r="AU77" s="76" t="str">
        <f>IF($A77="","",IF($P$4&lt;&gt;"Да","",IF($P$9="","",IF(COUNTIF(Данные!$A$6:$CV$6,$P$9)=0,"#FIELD",INDEX(Данные!$A$7:$CV$106,ROW()-19,MATCH($P$9,Данные!$A$6:$CV$6,0))))))</f>
        <v/>
      </c>
      <c r="AV77" s="76" t="str">
        <f>IF($A77="","",IF($Q$4&lt;&gt;"Да","",IF($Q$9="","",IF(COUNTIF(Данные!$A$6:$CV$6,$Q$9)=0,"#FIELD",INDEX(Данные!$A$7:$CV$106,ROW()-19,MATCH($Q$9,Данные!$A$6:$CV$6,0))))))</f>
        <v/>
      </c>
      <c r="AW77" s="76" t="str">
        <f>IF($A77="","",IF($R$4&lt;&gt;"Да","",IF($R$9="","",IF(COUNTIF(Данные!$A$6:$CV$6,$R$9)=0,"#FIELD",INDEX(Данные!$A$7:$CV$106,ROW()-19,MATCH($R$9,Данные!$A$6:$CV$6,0))))))</f>
        <v/>
      </c>
      <c r="AX77" s="76" t="str">
        <f>IF($A77="","",IF($S$4&lt;&gt;"Да","",IF($S$9="","",IF(COUNTIF(Данные!$A$6:$CV$6,$S$9)=0,"#FIELD",INDEX(Данные!$A$7:$CV$106,ROW()-19,MATCH($S$9,Данные!$A$6:$CV$6,0))))))</f>
        <v/>
      </c>
      <c r="AY77" s="76" t="str">
        <f>IF($A77="","",IF($T$4&lt;&gt;"Да","",IF($T$9="","",IF(COUNTIF(Данные!$A$6:$CV$6,$T$9)=0,"#FIELD",INDEX(Данные!$A$7:$CV$106,ROW()-19,MATCH($T$9,Данные!$A$6:$CV$6,0))))))</f>
        <v/>
      </c>
      <c r="AZ77" s="76" t="str">
        <f>IF($A77="","",IF($U$4&lt;&gt;"Да","",IF($U$9="","",IF(COUNTIF(Данные!$A$6:$CV$6,$U$9)=0,"#FIELD",INDEX(Данные!$A$7:$CV$106,ROW()-19,MATCH($U$9,Данные!$A$6:$CV$6,0))))))</f>
        <v/>
      </c>
      <c r="BA77" s="76" t="str">
        <f>IF($A77="","",IF($V$4&lt;&gt;"Да","",IF($V$9="","",IF(COUNTIF(Данные!$A$6:$CV$6,$V$9)=0,"#FIELD",INDEX(Данные!$A$7:$CV$106,ROW()-19,MATCH($V$9,Данные!$A$6:$CV$6,0))))))</f>
        <v/>
      </c>
      <c r="BB77" s="76" t="str">
        <f>IF($A77="","",IF($W$4&lt;&gt;"Да","",IF($W$9="","",IF(COUNTIF(Данные!$A$6:$CV$6,$W$9)=0,"#FIELD",INDEX(Данные!$A$7:$CV$106,ROW()-19,MATCH($W$9,Данные!$A$6:$CV$6,0))))))</f>
        <v/>
      </c>
      <c r="BC77" s="76" t="str">
        <f>IF($A77="","",IF($X$4&lt;&gt;"Да","",IF($X$9="","",IF(COUNTIF(Данные!$A$6:$CV$6,$X$9)=0,"#FIELD",INDEX(Данные!$A$7:$CV$106,ROW()-19,MATCH($X$9,Данные!$A$6:$CV$6,0))))))</f>
        <v/>
      </c>
      <c r="BD77" s="76" t="str">
        <f>IF($A77="","",IF($Y$4&lt;&gt;"Да","",IF($Y$9="","",IF(COUNTIF(Данные!$A$6:$CV$6,$Y$9)=0,"#FIELD",INDEX(Данные!$A$7:$CV$106,ROW()-19,MATCH($Y$9,Данные!$A$6:$CV$6,0))))))</f>
        <v/>
      </c>
      <c r="BE77" s="76" t="str">
        <f>IF($A77="","",IF($Z$4&lt;&gt;"Да","",IF($Z$9="","",IF(COUNTIF(Данные!$A$6:$CV$6,$Z$9)=0,"#FIELD",INDEX(Данные!$A$7:$CV$106,ROW()-19,MATCH($Z$9,Данные!$A$6:$CV$6,0))))))</f>
        <v/>
      </c>
      <c r="BF77" s="76" t="str">
        <f>IF($A77="","",IF($AA$4&lt;&gt;"Да","",IF($AA$9="","",IF(COUNTIF(Данные!$A$6:$CV$6,$AA$9)=0,"#FIELD",INDEX(Данные!$A$7:$CV$106,ROW()-19,MATCH($AA$9,Данные!$A$6:$CV$6,0))))))</f>
        <v/>
      </c>
      <c r="BG77" s="76" t="str">
        <f>IF($A77="","",IF($AB$4&lt;&gt;"Да","",IF($AB$9="","",IF(COUNTIF(Данные!$A$6:$CV$6,$AB$9)=0,"#FIELD",INDEX(Данные!$A$7:$CV$106,ROW()-19,MATCH($AB$9,Данные!$A$6:$CV$6,0))))))</f>
        <v/>
      </c>
      <c r="BH77" s="76" t="str">
        <f>IF($A77="","",IF($AC$4&lt;&gt;"Да","",IF($AC$9="","",IF(COUNTIF(Данные!$A$6:$CV$6,$AC$9)=0,"#FIELD",INDEX(Данные!$A$7:$CV$106,ROW()-19,MATCH($AC$9,Данные!$A$6:$CV$6,0))))))</f>
        <v/>
      </c>
      <c r="BI77" s="76" t="str">
        <f>IF($A77="","",IF($AD$4&lt;&gt;"Да","",IF($AD$9="","",IF(COUNTIF(Данные!$A$6:$CV$6,$AD$9)=0,"#FIELD",INDEX(Данные!$A$7:$CV$106,ROW()-19,MATCH($AD$9,Данные!$A$6:$CV$6,0))))))</f>
        <v/>
      </c>
      <c r="BJ77" s="76" t="str">
        <f>IF($A77="","",IF($AE$4&lt;&gt;"Да","",IF($AE$9="","",IF(COUNTIF(Данные!$A$6:$CV$6,$AE$9)=0,"#FIELD",INDEX(Данные!$A$7:$CV$106,ROW()-19,MATCH($AE$9,Данные!$A$6:$CV$6,0))))))</f>
        <v/>
      </c>
      <c r="BK77" s="76"/>
      <c r="BL77" s="76" t="str">
        <f>IF($A77="","",IF($B$4&lt;&gt;"Да","",IF($B$10="","",IF(COUNTIF(Данные!$A$6:$CV$6,$B$10)=0,"#FIELD",INDEX(Данные!$A$7:$CV$106,ROW()-19,MATCH($B$10,Данные!$A$6:$CV$6,0))))))</f>
        <v/>
      </c>
      <c r="BM77" s="76" t="str">
        <f>IF($A77="","",IF($C$4&lt;&gt;"Да","",IF($C$10="","",IF(COUNTIF(Данные!$A$6:$CV$6,$C$10)=0,"#FIELD",INDEX(Данные!$A$7:$CV$106,ROW()-19,MATCH($C$10,Данные!$A$6:$CV$6,0))))))</f>
        <v/>
      </c>
      <c r="BN77" s="76" t="str">
        <f>IF($A77="","",IF($D$4&lt;&gt;"Да","",IF($D$10="","",IF(COUNTIF(Данные!$A$6:$CV$6,$D$10)=0,"#FIELD",INDEX(Данные!$A$7:$CV$106,ROW()-19,MATCH($D$10,Данные!$A$6:$CV$6,0))))))</f>
        <v/>
      </c>
      <c r="BO77" s="76" t="str">
        <f>IF($A77="","",IF($E$4&lt;&gt;"Да","",IF($E$10="","",IF(COUNTIF(Данные!$A$6:$CV$6,$E$10)=0,"#FIELD",INDEX(Данные!$A$7:$CV$106,ROW()-19,MATCH($E$10,Данные!$A$6:$CV$6,0))))))</f>
        <v/>
      </c>
      <c r="BP77" s="76" t="str">
        <f>IF($A77="","",IF($F$4&lt;&gt;"Да","",IF($F$10="","",IF(COUNTIF(Данные!$A$6:$CV$6,$F$10)=0,"#FIELD",INDEX(Данные!$A$7:$CV$106,ROW()-19,MATCH($F$10,Данные!$A$6:$CV$6,0))))))</f>
        <v/>
      </c>
      <c r="BQ77" s="76" t="str">
        <f>IF($A77="","",IF($G$4&lt;&gt;"Да","",IF($G$10="","",IF(COUNTIF(Данные!$A$6:$CV$6,$G$10)=0,"#FIELD",INDEX(Данные!$A$7:$CV$106,ROW()-19,MATCH($G$10,Данные!$A$6:$CV$6,0))))))</f>
        <v/>
      </c>
      <c r="BR77" s="76" t="str">
        <f>IF($A77="","",IF($H$4&lt;&gt;"Да","",IF($H$10="","",IF(COUNTIF(Данные!$A$6:$CV$6,$H$10)=0,"#FIELD",INDEX(Данные!$A$7:$CV$106,ROW()-19,MATCH($H$10,Данные!$A$6:$CV$6,0))))))</f>
        <v/>
      </c>
      <c r="BS77" s="76" t="str">
        <f>IF($A77="","",IF($I$4&lt;&gt;"Да","",IF($I$10="","",IF(COUNTIF(Данные!$A$6:$CV$6,$I$10)=0,"#FIELD",INDEX(Данные!$A$7:$CV$106,ROW()-19,MATCH($I$10,Данные!$A$6:$CV$6,0))))))</f>
        <v/>
      </c>
      <c r="BT77" s="76" t="str">
        <f>IF($A77="","",IF($J$4&lt;&gt;"Да","",IF($J$10="","",IF(COUNTIF(Данные!$A$6:$CV$6,$J$10)=0,"#FIELD",INDEX(Данные!$A$7:$CV$106,ROW()-19,MATCH($J$10,Данные!$A$6:$CV$6,0))))))</f>
        <v/>
      </c>
      <c r="BU77" s="76" t="str">
        <f>IF($A77="","",IF($K$4&lt;&gt;"Да","",IF($K$10="","",IF(COUNTIF(Данные!$A$6:$CV$6,$K$10)=0,"#FIELD",INDEX(Данные!$A$7:$CV$106,ROW()-19,MATCH($K$10,Данные!$A$6:$CV$6,0))))))</f>
        <v/>
      </c>
      <c r="BV77" s="76" t="str">
        <f>IF($A77="","",IF($L$4&lt;&gt;"Да","",IF($L$10="","",IF(COUNTIF(Данные!$A$6:$CV$6,$L$10)=0,"#FIELD",INDEX(Данные!$A$7:$CV$106,ROW()-19,MATCH($L$10,Данные!$A$6:$CV$6,0))))))</f>
        <v/>
      </c>
      <c r="BW77" s="76" t="str">
        <f>IF($A77="","",IF($M$4&lt;&gt;"Да","",IF($M$10="","",IF(COUNTIF(Данные!$A$6:$CV$6,$M$10)=0,"#FIELD",INDEX(Данные!$A$7:$CV$106,ROW()-19,MATCH($M$10,Данные!$A$6:$CV$6,0))))))</f>
        <v/>
      </c>
      <c r="BX77" s="76" t="str">
        <f>IF($A77="","",IF($N$4&lt;&gt;"Да","",IF($N$10="","",IF(COUNTIF(Данные!$A$6:$CV$6,$N$10)=0,"#FIELD",INDEX(Данные!$A$7:$CV$106,ROW()-19,MATCH($N$10,Данные!$A$6:$CV$6,0))))))</f>
        <v/>
      </c>
      <c r="BY77" s="76" t="str">
        <f>IF($A77="","",IF($O$4&lt;&gt;"Да","",IF($O$10="","",IF(COUNTIF(Данные!$A$6:$CV$6,$O$10)=0,"#FIELD",INDEX(Данные!$A$7:$CV$106,ROW()-19,MATCH($O$10,Данные!$A$6:$CV$6,0))))))</f>
        <v/>
      </c>
      <c r="BZ77" s="76" t="str">
        <f>IF($A77="","",IF($P$4&lt;&gt;"Да","",IF($P$10="","",IF(COUNTIF(Данные!$A$6:$CV$6,$P$10)=0,"#FIELD",INDEX(Данные!$A$7:$CV$106,ROW()-19,MATCH($P$10,Данные!$A$6:$CV$6,0))))))</f>
        <v/>
      </c>
      <c r="CA77" s="76" t="str">
        <f>IF($A77="","",IF($Q$4&lt;&gt;"Да","",IF($Q$10="","",IF(COUNTIF(Данные!$A$6:$CV$6,$Q$10)=0,"#FIELD",INDEX(Данные!$A$7:$CV$106,ROW()-19,MATCH($Q$10,Данные!$A$6:$CV$6,0))))))</f>
        <v/>
      </c>
      <c r="CB77" s="76" t="str">
        <f>IF($A77="","",IF($R$4&lt;&gt;"Да","",IF($R$10="","",IF(COUNTIF(Данные!$A$6:$CV$6,$R$10)=0,"#FIELD",INDEX(Данные!$A$7:$CV$106,ROW()-19,MATCH($R$10,Данные!$A$6:$CV$6,0))))))</f>
        <v/>
      </c>
      <c r="CC77" s="76" t="str">
        <f>IF($A77="","",IF($S$4&lt;&gt;"Да","",IF($S$10="","",IF(COUNTIF(Данные!$A$6:$CV$6,$S$10)=0,"#FIELD",INDEX(Данные!$A$7:$CV$106,ROW()-19,MATCH($S$10,Данные!$A$6:$CV$6,0))))))</f>
        <v/>
      </c>
      <c r="CD77" s="76" t="str">
        <f>IF($A77="","",IF($T$4&lt;&gt;"Да","",IF($T$10="","",IF(COUNTIF(Данные!$A$6:$CV$6,$T$10)=0,"#FIELD",INDEX(Данные!$A$7:$CV$106,ROW()-19,MATCH($T$10,Данные!$A$6:$CV$6,0))))))</f>
        <v/>
      </c>
      <c r="CE77" s="76" t="str">
        <f>IF($A77="","",IF($U$4&lt;&gt;"Да","",IF($U$10="","",IF(COUNTIF(Данные!$A$6:$CV$6,$U$10)=0,"#FIELD",INDEX(Данные!$A$7:$CV$106,ROW()-19,MATCH($U$10,Данные!$A$6:$CV$6,0))))))</f>
        <v/>
      </c>
      <c r="CF77" s="76" t="str">
        <f>IF($A77="","",IF($V$4&lt;&gt;"Да","",IF($V$10="","",IF(COUNTIF(Данные!$A$6:$CV$6,$V$10)=0,"#FIELD",INDEX(Данные!$A$7:$CV$106,ROW()-19,MATCH($V$10,Данные!$A$6:$CV$6,0))))))</f>
        <v/>
      </c>
      <c r="CG77" s="76" t="str">
        <f>IF($A77="","",IF($W$4&lt;&gt;"Да","",IF($W$10="","",IF(COUNTIF(Данные!$A$6:$CV$6,$W$10)=0,"#FIELD",INDEX(Данные!$A$7:$CV$106,ROW()-19,MATCH($W$10,Данные!$A$6:$CV$6,0))))))</f>
        <v/>
      </c>
      <c r="CH77" s="76" t="str">
        <f>IF($A77="","",IF($X$4&lt;&gt;"Да","",IF($X$10="","",IF(COUNTIF(Данные!$A$6:$CV$6,$X$10)=0,"#FIELD",INDEX(Данные!$A$7:$CV$106,ROW()-19,MATCH($X$10,Данные!$A$6:$CV$6,0))))))</f>
        <v/>
      </c>
      <c r="CI77" s="76" t="str">
        <f>IF($A77="","",IF($Y$4&lt;&gt;"Да","",IF($Y$10="","",IF(COUNTIF(Данные!$A$6:$CV$6,$Y$10)=0,"#FIELD",INDEX(Данные!$A$7:$CV$106,ROW()-19,MATCH($Y$10,Данные!$A$6:$CV$6,0))))))</f>
        <v/>
      </c>
      <c r="CJ77" s="76" t="str">
        <f>IF($A77="","",IF($Z$4&lt;&gt;"Да","",IF($Z$10="","",IF(COUNTIF(Данные!$A$6:$CV$6,$Z$10)=0,"#FIELD",INDEX(Данные!$A$7:$CV$106,ROW()-19,MATCH($Z$10,Данные!$A$6:$CV$6,0))))))</f>
        <v/>
      </c>
      <c r="CK77" s="76" t="str">
        <f>IF($A77="","",IF($AA$4&lt;&gt;"Да","",IF($AA$10="","",IF(COUNTIF(Данные!$A$6:$CV$6,$AA$10)=0,"#FIELD",INDEX(Данные!$A$7:$CV$106,ROW()-19,MATCH($AA$10,Данные!$A$6:$CV$6,0))))))</f>
        <v/>
      </c>
      <c r="CL77" s="76" t="str">
        <f>IF($A77="","",IF($AB$4&lt;&gt;"Да","",IF($AB$10="","",IF(COUNTIF(Данные!$A$6:$CV$6,$AB$10)=0,"#FIELD",INDEX(Данные!$A$7:$CV$106,ROW()-19,MATCH($AB$10,Данные!$A$6:$CV$6,0))))))</f>
        <v/>
      </c>
      <c r="CM77" s="76" t="str">
        <f>IF($A77="","",IF($AC$4&lt;&gt;"Да","",IF($AC$10="","",IF(COUNTIF(Данные!$A$6:$CV$6,$AC$10)=0,"#FIELD",INDEX(Данные!$A$7:$CV$106,ROW()-19,MATCH($AC$10,Данные!$A$6:$CV$6,0))))))</f>
        <v/>
      </c>
      <c r="CN77" s="76" t="str">
        <f>IF($A77="","",IF($AD$4&lt;&gt;"Да","",IF($AD$10="","",IF(COUNTIF(Данные!$A$6:$CV$6,$AD$10)=0,"#FIELD",INDEX(Данные!$A$7:$CV$106,ROW()-19,MATCH($AD$10,Данные!$A$6:$CV$6,0))))))</f>
        <v/>
      </c>
      <c r="CO77" s="77" t="str">
        <f>IF($A77="","",IF($AE$4&lt;&gt;"Да","",IF($AE$10="","",IF(COUNTIF(Данные!$A$6:$CV$6,$AE$10)=0,"#FIELD",INDEX(Данные!$A$7:$CV$106,ROW()-19,MATCH($AE$10,Данные!$A$6:$CV$6,0))))))</f>
        <v/>
      </c>
    </row>
    <row r="78" spans="1:93">
      <c r="A78" s="24" t="str">
        <f>IF(Данные!A65="","",Данные!A65)</f>
        <v/>
      </c>
      <c r="B78" s="19" t="str">
        <f>IF($A78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78="#FIELD",AG78="",AND(OR($B$8="CHANGE_PCT_GE",$B$8="CHANGE_ABS_GE",$B$8="COUNT_FLAG_RULE",$B$8="AND_YES",$B$8="OR_YES"),OR(BL78="#FIELD",BL78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78)))),IF($B$18="LOW_MU",MAX(Настройки!$B$14,$B$16),IF($B$18="NEUTRAL",Настройки!$B$15,IF($B$18="IGNORE","IGNORE",IF(OR(AG78="#FIELD",BL78="#FIELD"),"Поле не найдено","Недостаточно данных")))),IF($B$8="SIGMOID_INC",MAX(Настройки!$B$14,$B$16+($B$17-$B$16)/(1+EXP(-$B$12*(IF(ISNUMBER(AG78),AG78,0)-$B$11)))),IF($B$8="SIGMOID_DEC",MAX(Настройки!$B$14,$B$16+($B$17-$B$16)/(1+EXP($B$12*(IF(ISNUMBER(AG78),AG78,0)-$B$11)))),IF($B$8="TOP_PERCENT",IF((COUNTIF(INDEX(Данные!$A$7:$CV$106,0,MATCH($B$9,Данные!$A$6:$CV$6,0)),"&gt;"&amp;IF(ISNUMBER(AG78),AG78,0))+COUNTIFS(INDEX(Данные!$A$7:$CV$106,0,MATCH($B$9,Данные!$A$6:$CV$6,0)),IF(ISNUMBER(AG78),AG78,0),Данные!$A$7:$A$106,"&lt;"&amp;$A78)+1)/COUNT(INDEX(Данные!$A$7:$CV$106,0,MATCH($B$9,Данные!$A$6:$CV$6,0)))&lt;=$B$11,$B$14,$B$15),IF($B$8="MANUAL_MU",MAX(Настройки!$B$14,MIN(1,IF(ISNUMBER(AG78),AG78,0))),IF($B$8="COUNT_FLAG_RULE",IF(IF(ISNUMBER(AG78),AG78,0)&lt;=$B$11,$B$14,IF(IF(ISNUMBER(AG78),AG78,0)&gt;=$B$12,$B$15,IF(OR(LOWER(LEFT(BL78&amp;"",2))="да",BL78=1),$B$13,$B$15))),IF(OR(AND($B$8="YES_NO",OR(LOWER(LEFT(AG78&amp;"",2))="да",AG78=1)),AND($B$8="THRESHOLD_GE",IF(ISNUMBER(AG78),AG78,0)&gt;=$B$11),AND($B$8="THRESHOLD_GT",IF(ISNUMBER(AG78),AG78,0)&gt;$B$11),AND($B$8="THRESHOLD_LE",IF(ISNUMBER(AG78),AG78,0)&lt;=$B$11),AND($B$8="THRESHOLD_LT",IF(ISNUMBER(AG78),AG78,0)&lt;$B$11),AND($B$8="CHANGE_PCT_GE",IF(IF(ISNUMBER(BL78),BL78,0)=0,IF(ISNUMBER(AG78),AG78,0)&gt;0,(IF(ISNUMBER(AG78),AG78,0)-IF(ISNUMBER(BL78),BL78,0))/ABS(IF(ISNUMBER(BL78),BL78,0))&gt;=$B$11)),AND($B$8="CHANGE_ABS_GE",ABS(IF(ISNUMBER(AG78),AG78,0)-IF(ISNUMBER(BL78),BL78,0))&gt;=$B$11),AND($B$8="COUNT_LT",IF(ISNUMBER(AG78),AG78,0)&lt;$B$11),AND($B$8="COUNT_LE",IF(ISNUMBER(AG78),AG78,0)&lt;=$B$11),AND($B$8="AND_YES",OR(LOWER(LEFT(AG78&amp;"",2))="да",AG78=1),OR(LOWER(LEFT(BL78&amp;"",2))="да",BL78=1)),AND($B$8="OR_YES",OR(OR(LOWER(LEFT(AG78&amp;"",2))="да",AG78=1),OR(LOWER(LEFT(BL78&amp;"",2))="да",BL78=1)))),$B$14,$B$15))))))))))</f>
        <v/>
      </c>
      <c r="C78" s="19" t="str">
        <f>IF($A78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78="#FIELD",AH78="",AND(OR($C$8="CHANGE_PCT_GE",$C$8="CHANGE_ABS_GE",$C$8="COUNT_FLAG_RULE",$C$8="AND_YES",$C$8="OR_YES"),OR(BM78="#FIELD",BM78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78)))),IF($C$18="LOW_MU",MAX(Настройки!$B$14,$C$16),IF($C$18="NEUTRAL",Настройки!$B$15,IF($C$18="IGNORE","IGNORE",IF(OR(AH78="#FIELD",BM78="#FIELD"),"Поле не найдено","Недостаточно данных")))),IF($C$8="SIGMOID_INC",MAX(Настройки!$B$14,$C$16+($C$17-$C$16)/(1+EXP(-$C$12*(IF(ISNUMBER(AH78),AH78,0)-$C$11)))),IF($C$8="SIGMOID_DEC",MAX(Настройки!$B$14,$C$16+($C$17-$C$16)/(1+EXP($C$12*(IF(ISNUMBER(AH78),AH78,0)-$C$11)))),IF($C$8="TOP_PERCENT",IF((COUNTIF(INDEX(Данные!$A$7:$CV$106,0,MATCH($C$9,Данные!$A$6:$CV$6,0)),"&gt;"&amp;IF(ISNUMBER(AH78),AH78,0))+COUNTIFS(INDEX(Данные!$A$7:$CV$106,0,MATCH($C$9,Данные!$A$6:$CV$6,0)),IF(ISNUMBER(AH78),AH78,0),Данные!$A$7:$A$106,"&lt;"&amp;$A78)+1)/COUNT(INDEX(Данные!$A$7:$CV$106,0,MATCH($C$9,Данные!$A$6:$CV$6,0)))&lt;=$C$11,$C$14,$C$15),IF($C$8="MANUAL_MU",MAX(Настройки!$B$14,MIN(1,IF(ISNUMBER(AH78),AH78,0))),IF($C$8="COUNT_FLAG_RULE",IF(IF(ISNUMBER(AH78),AH78,0)&lt;=$C$11,$C$14,IF(IF(ISNUMBER(AH78),AH78,0)&gt;=$C$12,$C$15,IF(OR(LOWER(LEFT(BM78&amp;"",2))="да",BM78=1),$C$13,$C$15))),IF(OR(AND($C$8="YES_NO",OR(LOWER(LEFT(AH78&amp;"",2))="да",AH78=1)),AND($C$8="THRESHOLD_GE",IF(ISNUMBER(AH78),AH78,0)&gt;=$C$11),AND($C$8="THRESHOLD_GT",IF(ISNUMBER(AH78),AH78,0)&gt;$C$11),AND($C$8="THRESHOLD_LE",IF(ISNUMBER(AH78),AH78,0)&lt;=$C$11),AND($C$8="THRESHOLD_LT",IF(ISNUMBER(AH78),AH78,0)&lt;$C$11),AND($C$8="CHANGE_PCT_GE",IF(IF(ISNUMBER(BM78),BM78,0)=0,IF(ISNUMBER(AH78),AH78,0)&gt;0,(IF(ISNUMBER(AH78),AH78,0)-IF(ISNUMBER(BM78),BM78,0))/ABS(IF(ISNUMBER(BM78),BM78,0))&gt;=$C$11)),AND($C$8="CHANGE_ABS_GE",ABS(IF(ISNUMBER(AH78),AH78,0)-IF(ISNUMBER(BM78),BM78,0))&gt;=$C$11),AND($C$8="COUNT_LT",IF(ISNUMBER(AH78),AH78,0)&lt;$C$11),AND($C$8="COUNT_LE",IF(ISNUMBER(AH78),AH78,0)&lt;=$C$11),AND($C$8="AND_YES",OR(LOWER(LEFT(AH78&amp;"",2))="да",AH78=1),OR(LOWER(LEFT(BM78&amp;"",2))="да",BM78=1)),AND($C$8="OR_YES",OR(OR(LOWER(LEFT(AH78&amp;"",2))="да",AH78=1),OR(LOWER(LEFT(BM78&amp;"",2))="да",BM78=1)))),$C$14,$C$15))))))))))</f>
        <v/>
      </c>
      <c r="D78" s="19" t="str">
        <f>IF($A78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78="#FIELD",AI78="",AND(OR($D$8="CHANGE_PCT_GE",$D$8="CHANGE_ABS_GE",$D$8="COUNT_FLAG_RULE",$D$8="AND_YES",$D$8="OR_YES"),OR(BN78="#FIELD",BN78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78)))),IF($D$18="LOW_MU",MAX(Настройки!$B$14,$D$16),IF($D$18="NEUTRAL",Настройки!$B$15,IF($D$18="IGNORE","IGNORE",IF(OR(AI78="#FIELD",BN78="#FIELD"),"Поле не найдено","Недостаточно данных")))),IF($D$8="SIGMOID_INC",MAX(Настройки!$B$14,$D$16+($D$17-$D$16)/(1+EXP(-$D$12*(IF(ISNUMBER(AI78),AI78,0)-$D$11)))),IF($D$8="SIGMOID_DEC",MAX(Настройки!$B$14,$D$16+($D$17-$D$16)/(1+EXP($D$12*(IF(ISNUMBER(AI78),AI78,0)-$D$11)))),IF($D$8="TOP_PERCENT",IF((COUNTIF(INDEX(Данные!$A$7:$CV$106,0,MATCH($D$9,Данные!$A$6:$CV$6,0)),"&gt;"&amp;IF(ISNUMBER(AI78),AI78,0))+COUNTIFS(INDEX(Данные!$A$7:$CV$106,0,MATCH($D$9,Данные!$A$6:$CV$6,0)),IF(ISNUMBER(AI78),AI78,0),Данные!$A$7:$A$106,"&lt;"&amp;$A78)+1)/COUNT(INDEX(Данные!$A$7:$CV$106,0,MATCH($D$9,Данные!$A$6:$CV$6,0)))&lt;=$D$11,$D$14,$D$15),IF($D$8="MANUAL_MU",MAX(Настройки!$B$14,MIN(1,IF(ISNUMBER(AI78),AI78,0))),IF($D$8="COUNT_FLAG_RULE",IF(IF(ISNUMBER(AI78),AI78,0)&lt;=$D$11,$D$14,IF(IF(ISNUMBER(AI78),AI78,0)&gt;=$D$12,$D$15,IF(OR(LOWER(LEFT(BN78&amp;"",2))="да",BN78=1),$D$13,$D$15))),IF(OR(AND($D$8="YES_NO",OR(LOWER(LEFT(AI78&amp;"",2))="да",AI78=1)),AND($D$8="THRESHOLD_GE",IF(ISNUMBER(AI78),AI78,0)&gt;=$D$11),AND($D$8="THRESHOLD_GT",IF(ISNUMBER(AI78),AI78,0)&gt;$D$11),AND($D$8="THRESHOLD_LE",IF(ISNUMBER(AI78),AI78,0)&lt;=$D$11),AND($D$8="THRESHOLD_LT",IF(ISNUMBER(AI78),AI78,0)&lt;$D$11),AND($D$8="CHANGE_PCT_GE",IF(IF(ISNUMBER(BN78),BN78,0)=0,IF(ISNUMBER(AI78),AI78,0)&gt;0,(IF(ISNUMBER(AI78),AI78,0)-IF(ISNUMBER(BN78),BN78,0))/ABS(IF(ISNUMBER(BN78),BN78,0))&gt;=$D$11)),AND($D$8="CHANGE_ABS_GE",ABS(IF(ISNUMBER(AI78),AI78,0)-IF(ISNUMBER(BN78),BN78,0))&gt;=$D$11),AND($D$8="COUNT_LT",IF(ISNUMBER(AI78),AI78,0)&lt;$D$11),AND($D$8="COUNT_LE",IF(ISNUMBER(AI78),AI78,0)&lt;=$D$11),AND($D$8="AND_YES",OR(LOWER(LEFT(AI78&amp;"",2))="да",AI78=1),OR(LOWER(LEFT(BN78&amp;"",2))="да",BN78=1)),AND($D$8="OR_YES",OR(OR(LOWER(LEFT(AI78&amp;"",2))="да",AI78=1),OR(LOWER(LEFT(BN78&amp;"",2))="да",BN78=1)))),$D$14,$D$15))))))))))</f>
        <v/>
      </c>
      <c r="E78" s="19" t="str">
        <f>IF($A78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78="#FIELD",AJ78="",AND(OR($E$8="CHANGE_PCT_GE",$E$8="CHANGE_ABS_GE",$E$8="COUNT_FLAG_RULE",$E$8="AND_YES",$E$8="OR_YES"),OR(BO78="#FIELD",BO78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78)))),IF($E$18="LOW_MU",MAX(Настройки!$B$14,$E$16),IF($E$18="NEUTRAL",Настройки!$B$15,IF($E$18="IGNORE","IGNORE",IF(OR(AJ78="#FIELD",BO78="#FIELD"),"Поле не найдено","Недостаточно данных")))),IF($E$8="SIGMOID_INC",MAX(Настройки!$B$14,$E$16+($E$17-$E$16)/(1+EXP(-$E$12*(IF(ISNUMBER(AJ78),AJ78,0)-$E$11)))),IF($E$8="SIGMOID_DEC",MAX(Настройки!$B$14,$E$16+($E$17-$E$16)/(1+EXP($E$12*(IF(ISNUMBER(AJ78),AJ78,0)-$E$11)))),IF($E$8="TOP_PERCENT",IF((COUNTIF(INDEX(Данные!$A$7:$CV$106,0,MATCH($E$9,Данные!$A$6:$CV$6,0)),"&gt;"&amp;IF(ISNUMBER(AJ78),AJ78,0))+COUNTIFS(INDEX(Данные!$A$7:$CV$106,0,MATCH($E$9,Данные!$A$6:$CV$6,0)),IF(ISNUMBER(AJ78),AJ78,0),Данные!$A$7:$A$106,"&lt;"&amp;$A78)+1)/COUNT(INDEX(Данные!$A$7:$CV$106,0,MATCH($E$9,Данные!$A$6:$CV$6,0)))&lt;=$E$11,$E$14,$E$15),IF($E$8="MANUAL_MU",MAX(Настройки!$B$14,MIN(1,IF(ISNUMBER(AJ78),AJ78,0))),IF($E$8="COUNT_FLAG_RULE",IF(IF(ISNUMBER(AJ78),AJ78,0)&lt;=$E$11,$E$14,IF(IF(ISNUMBER(AJ78),AJ78,0)&gt;=$E$12,$E$15,IF(OR(LOWER(LEFT(BO78&amp;"",2))="да",BO78=1),$E$13,$E$15))),IF(OR(AND($E$8="YES_NO",OR(LOWER(LEFT(AJ78&amp;"",2))="да",AJ78=1)),AND($E$8="THRESHOLD_GE",IF(ISNUMBER(AJ78),AJ78,0)&gt;=$E$11),AND($E$8="THRESHOLD_GT",IF(ISNUMBER(AJ78),AJ78,0)&gt;$E$11),AND($E$8="THRESHOLD_LE",IF(ISNUMBER(AJ78),AJ78,0)&lt;=$E$11),AND($E$8="THRESHOLD_LT",IF(ISNUMBER(AJ78),AJ78,0)&lt;$E$11),AND($E$8="CHANGE_PCT_GE",IF(IF(ISNUMBER(BO78),BO78,0)=0,IF(ISNUMBER(AJ78),AJ78,0)&gt;0,(IF(ISNUMBER(AJ78),AJ78,0)-IF(ISNUMBER(BO78),BO78,0))/ABS(IF(ISNUMBER(BO78),BO78,0))&gt;=$E$11)),AND($E$8="CHANGE_ABS_GE",ABS(IF(ISNUMBER(AJ78),AJ78,0)-IF(ISNUMBER(BO78),BO78,0))&gt;=$E$11),AND($E$8="COUNT_LT",IF(ISNUMBER(AJ78),AJ78,0)&lt;$E$11),AND($E$8="COUNT_LE",IF(ISNUMBER(AJ78),AJ78,0)&lt;=$E$11),AND($E$8="AND_YES",OR(LOWER(LEFT(AJ78&amp;"",2))="да",AJ78=1),OR(LOWER(LEFT(BO78&amp;"",2))="да",BO78=1)),AND($E$8="OR_YES",OR(OR(LOWER(LEFT(AJ78&amp;"",2))="да",AJ78=1),OR(LOWER(LEFT(BO78&amp;"",2))="да",BO78=1)))),$E$14,$E$15))))))))))</f>
        <v/>
      </c>
      <c r="F78" s="19" t="str">
        <f>IF($A78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78="#FIELD",AK78="",AND(OR($F$8="CHANGE_PCT_GE",$F$8="CHANGE_ABS_GE",$F$8="COUNT_FLAG_RULE",$F$8="AND_YES",$F$8="OR_YES"),OR(BP78="#FIELD",BP78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78)))),IF($F$18="LOW_MU",MAX(Настройки!$B$14,$F$16),IF($F$18="NEUTRAL",Настройки!$B$15,IF($F$18="IGNORE","IGNORE",IF(OR(AK78="#FIELD",BP78="#FIELD"),"Поле не найдено","Недостаточно данных")))),IF($F$8="SIGMOID_INC",MAX(Настройки!$B$14,$F$16+($F$17-$F$16)/(1+EXP(-$F$12*(IF(ISNUMBER(AK78),AK78,0)-$F$11)))),IF($F$8="SIGMOID_DEC",MAX(Настройки!$B$14,$F$16+($F$17-$F$16)/(1+EXP($F$12*(IF(ISNUMBER(AK78),AK78,0)-$F$11)))),IF($F$8="TOP_PERCENT",IF((COUNTIF(INDEX(Данные!$A$7:$CV$106,0,MATCH($F$9,Данные!$A$6:$CV$6,0)),"&gt;"&amp;IF(ISNUMBER(AK78),AK78,0))+COUNTIFS(INDEX(Данные!$A$7:$CV$106,0,MATCH($F$9,Данные!$A$6:$CV$6,0)),IF(ISNUMBER(AK78),AK78,0),Данные!$A$7:$A$106,"&lt;"&amp;$A78)+1)/COUNT(INDEX(Данные!$A$7:$CV$106,0,MATCH($F$9,Данные!$A$6:$CV$6,0)))&lt;=$F$11,$F$14,$F$15),IF($F$8="MANUAL_MU",MAX(Настройки!$B$14,MIN(1,IF(ISNUMBER(AK78),AK78,0))),IF($F$8="COUNT_FLAG_RULE",IF(IF(ISNUMBER(AK78),AK78,0)&lt;=$F$11,$F$14,IF(IF(ISNUMBER(AK78),AK78,0)&gt;=$F$12,$F$15,IF(OR(LOWER(LEFT(BP78&amp;"",2))="да",BP78=1),$F$13,$F$15))),IF(OR(AND($F$8="YES_NO",OR(LOWER(LEFT(AK78&amp;"",2))="да",AK78=1)),AND($F$8="THRESHOLD_GE",IF(ISNUMBER(AK78),AK78,0)&gt;=$F$11),AND($F$8="THRESHOLD_GT",IF(ISNUMBER(AK78),AK78,0)&gt;$F$11),AND($F$8="THRESHOLD_LE",IF(ISNUMBER(AK78),AK78,0)&lt;=$F$11),AND($F$8="THRESHOLD_LT",IF(ISNUMBER(AK78),AK78,0)&lt;$F$11),AND($F$8="CHANGE_PCT_GE",IF(IF(ISNUMBER(BP78),BP78,0)=0,IF(ISNUMBER(AK78),AK78,0)&gt;0,(IF(ISNUMBER(AK78),AK78,0)-IF(ISNUMBER(BP78),BP78,0))/ABS(IF(ISNUMBER(BP78),BP78,0))&gt;=$F$11)),AND($F$8="CHANGE_ABS_GE",ABS(IF(ISNUMBER(AK78),AK78,0)-IF(ISNUMBER(BP78),BP78,0))&gt;=$F$11),AND($F$8="COUNT_LT",IF(ISNUMBER(AK78),AK78,0)&lt;$F$11),AND($F$8="COUNT_LE",IF(ISNUMBER(AK78),AK78,0)&lt;=$F$11),AND($F$8="AND_YES",OR(LOWER(LEFT(AK78&amp;"",2))="да",AK78=1),OR(LOWER(LEFT(BP78&amp;"",2))="да",BP78=1)),AND($F$8="OR_YES",OR(OR(LOWER(LEFT(AK78&amp;"",2))="да",AK78=1),OR(LOWER(LEFT(BP78&amp;"",2))="да",BP78=1)))),$F$14,$F$15))))))))))</f>
        <v/>
      </c>
      <c r="G78" s="19" t="str">
        <f>IF($A78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78="#FIELD",AL78="",AND(OR($G$8="CHANGE_PCT_GE",$G$8="CHANGE_ABS_GE",$G$8="COUNT_FLAG_RULE",$G$8="AND_YES",$G$8="OR_YES"),OR(BQ78="#FIELD",BQ78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78)))),IF($G$18="LOW_MU",MAX(Настройки!$B$14,$G$16),IF($G$18="NEUTRAL",Настройки!$B$15,IF($G$18="IGNORE","IGNORE",IF(OR(AL78="#FIELD",BQ78="#FIELD"),"Поле не найдено","Недостаточно данных")))),IF($G$8="SIGMOID_INC",MAX(Настройки!$B$14,$G$16+($G$17-$G$16)/(1+EXP(-$G$12*(IF(ISNUMBER(AL78),AL78,0)-$G$11)))),IF($G$8="SIGMOID_DEC",MAX(Настройки!$B$14,$G$16+($G$17-$G$16)/(1+EXP($G$12*(IF(ISNUMBER(AL78),AL78,0)-$G$11)))),IF($G$8="TOP_PERCENT",IF((COUNTIF(INDEX(Данные!$A$7:$CV$106,0,MATCH($G$9,Данные!$A$6:$CV$6,0)),"&gt;"&amp;IF(ISNUMBER(AL78),AL78,0))+COUNTIFS(INDEX(Данные!$A$7:$CV$106,0,MATCH($G$9,Данные!$A$6:$CV$6,0)),IF(ISNUMBER(AL78),AL78,0),Данные!$A$7:$A$106,"&lt;"&amp;$A78)+1)/COUNT(INDEX(Данные!$A$7:$CV$106,0,MATCH($G$9,Данные!$A$6:$CV$6,0)))&lt;=$G$11,$G$14,$G$15),IF($G$8="MANUAL_MU",MAX(Настройки!$B$14,MIN(1,IF(ISNUMBER(AL78),AL78,0))),IF($G$8="COUNT_FLAG_RULE",IF(IF(ISNUMBER(AL78),AL78,0)&lt;=$G$11,$G$14,IF(IF(ISNUMBER(AL78),AL78,0)&gt;=$G$12,$G$15,IF(OR(LOWER(LEFT(BQ78&amp;"",2))="да",BQ78=1),$G$13,$G$15))),IF(OR(AND($G$8="YES_NO",OR(LOWER(LEFT(AL78&amp;"",2))="да",AL78=1)),AND($G$8="THRESHOLD_GE",IF(ISNUMBER(AL78),AL78,0)&gt;=$G$11),AND($G$8="THRESHOLD_GT",IF(ISNUMBER(AL78),AL78,0)&gt;$G$11),AND($G$8="THRESHOLD_LE",IF(ISNUMBER(AL78),AL78,0)&lt;=$G$11),AND($G$8="THRESHOLD_LT",IF(ISNUMBER(AL78),AL78,0)&lt;$G$11),AND($G$8="CHANGE_PCT_GE",IF(IF(ISNUMBER(BQ78),BQ78,0)=0,IF(ISNUMBER(AL78),AL78,0)&gt;0,(IF(ISNUMBER(AL78),AL78,0)-IF(ISNUMBER(BQ78),BQ78,0))/ABS(IF(ISNUMBER(BQ78),BQ78,0))&gt;=$G$11)),AND($G$8="CHANGE_ABS_GE",ABS(IF(ISNUMBER(AL78),AL78,0)-IF(ISNUMBER(BQ78),BQ78,0))&gt;=$G$11),AND($G$8="COUNT_LT",IF(ISNUMBER(AL78),AL78,0)&lt;$G$11),AND($G$8="COUNT_LE",IF(ISNUMBER(AL78),AL78,0)&lt;=$G$11),AND($G$8="AND_YES",OR(LOWER(LEFT(AL78&amp;"",2))="да",AL78=1),OR(LOWER(LEFT(BQ78&amp;"",2))="да",BQ78=1)),AND($G$8="OR_YES",OR(OR(LOWER(LEFT(AL78&amp;"",2))="да",AL78=1),OR(LOWER(LEFT(BQ78&amp;"",2))="да",BQ78=1)))),$G$14,$G$15))))))))))</f>
        <v/>
      </c>
      <c r="H78" s="19" t="str">
        <f>IF($A78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78="#FIELD",AM78="",AND(OR($H$8="CHANGE_PCT_GE",$H$8="CHANGE_ABS_GE",$H$8="COUNT_FLAG_RULE",$H$8="AND_YES",$H$8="OR_YES"),OR(BR78="#FIELD",BR78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78)))),IF($H$18="LOW_MU",MAX(Настройки!$B$14,$H$16),IF($H$18="NEUTRAL",Настройки!$B$15,IF($H$18="IGNORE","IGNORE",IF(OR(AM78="#FIELD",BR78="#FIELD"),"Поле не найдено","Недостаточно данных")))),IF($H$8="SIGMOID_INC",MAX(Настройки!$B$14,$H$16+($H$17-$H$16)/(1+EXP(-$H$12*(IF(ISNUMBER(AM78),AM78,0)-$H$11)))),IF($H$8="SIGMOID_DEC",MAX(Настройки!$B$14,$H$16+($H$17-$H$16)/(1+EXP($H$12*(IF(ISNUMBER(AM78),AM78,0)-$H$11)))),IF($H$8="TOP_PERCENT",IF((COUNTIF(INDEX(Данные!$A$7:$CV$106,0,MATCH($H$9,Данные!$A$6:$CV$6,0)),"&gt;"&amp;IF(ISNUMBER(AM78),AM78,0))+COUNTIFS(INDEX(Данные!$A$7:$CV$106,0,MATCH($H$9,Данные!$A$6:$CV$6,0)),IF(ISNUMBER(AM78),AM78,0),Данные!$A$7:$A$106,"&lt;"&amp;$A78)+1)/COUNT(INDEX(Данные!$A$7:$CV$106,0,MATCH($H$9,Данные!$A$6:$CV$6,0)))&lt;=$H$11,$H$14,$H$15),IF($H$8="MANUAL_MU",MAX(Настройки!$B$14,MIN(1,IF(ISNUMBER(AM78),AM78,0))),IF($H$8="COUNT_FLAG_RULE",IF(IF(ISNUMBER(AM78),AM78,0)&lt;=$H$11,$H$14,IF(IF(ISNUMBER(AM78),AM78,0)&gt;=$H$12,$H$15,IF(OR(LOWER(LEFT(BR78&amp;"",2))="да",BR78=1),$H$13,$H$15))),IF(OR(AND($H$8="YES_NO",OR(LOWER(LEFT(AM78&amp;"",2))="да",AM78=1)),AND($H$8="THRESHOLD_GE",IF(ISNUMBER(AM78),AM78,0)&gt;=$H$11),AND($H$8="THRESHOLD_GT",IF(ISNUMBER(AM78),AM78,0)&gt;$H$11),AND($H$8="THRESHOLD_LE",IF(ISNUMBER(AM78),AM78,0)&lt;=$H$11),AND($H$8="THRESHOLD_LT",IF(ISNUMBER(AM78),AM78,0)&lt;$H$11),AND($H$8="CHANGE_PCT_GE",IF(IF(ISNUMBER(BR78),BR78,0)=0,IF(ISNUMBER(AM78),AM78,0)&gt;0,(IF(ISNUMBER(AM78),AM78,0)-IF(ISNUMBER(BR78),BR78,0))/ABS(IF(ISNUMBER(BR78),BR78,0))&gt;=$H$11)),AND($H$8="CHANGE_ABS_GE",ABS(IF(ISNUMBER(AM78),AM78,0)-IF(ISNUMBER(BR78),BR78,0))&gt;=$H$11),AND($H$8="COUNT_LT",IF(ISNUMBER(AM78),AM78,0)&lt;$H$11),AND($H$8="COUNT_LE",IF(ISNUMBER(AM78),AM78,0)&lt;=$H$11),AND($H$8="AND_YES",OR(LOWER(LEFT(AM78&amp;"",2))="да",AM78=1),OR(LOWER(LEFT(BR78&amp;"",2))="да",BR78=1)),AND($H$8="OR_YES",OR(OR(LOWER(LEFT(AM78&amp;"",2))="да",AM78=1),OR(LOWER(LEFT(BR78&amp;"",2))="да",BR78=1)))),$H$14,$H$15))))))))))</f>
        <v/>
      </c>
      <c r="I78" s="19" t="str">
        <f>IF($A78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78="#FIELD",AN78="",AND(OR($I$8="CHANGE_PCT_GE",$I$8="CHANGE_ABS_GE",$I$8="COUNT_FLAG_RULE",$I$8="AND_YES",$I$8="OR_YES"),OR(BS78="#FIELD",BS78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78)))),IF($I$18="LOW_MU",MAX(Настройки!$B$14,$I$16),IF($I$18="NEUTRAL",Настройки!$B$15,IF($I$18="IGNORE","IGNORE",IF(OR(AN78="#FIELD",BS78="#FIELD"),"Поле не найдено","Недостаточно данных")))),IF($I$8="SIGMOID_INC",MAX(Настройки!$B$14,$I$16+($I$17-$I$16)/(1+EXP(-$I$12*(IF(ISNUMBER(AN78),AN78,0)-$I$11)))),IF($I$8="SIGMOID_DEC",MAX(Настройки!$B$14,$I$16+($I$17-$I$16)/(1+EXP($I$12*(IF(ISNUMBER(AN78),AN78,0)-$I$11)))),IF($I$8="TOP_PERCENT",IF((COUNTIF(INDEX(Данные!$A$7:$CV$106,0,MATCH($I$9,Данные!$A$6:$CV$6,0)),"&gt;"&amp;IF(ISNUMBER(AN78),AN78,0))+COUNTIFS(INDEX(Данные!$A$7:$CV$106,0,MATCH($I$9,Данные!$A$6:$CV$6,0)),IF(ISNUMBER(AN78),AN78,0),Данные!$A$7:$A$106,"&lt;"&amp;$A78)+1)/COUNT(INDEX(Данные!$A$7:$CV$106,0,MATCH($I$9,Данные!$A$6:$CV$6,0)))&lt;=$I$11,$I$14,$I$15),IF($I$8="MANUAL_MU",MAX(Настройки!$B$14,MIN(1,IF(ISNUMBER(AN78),AN78,0))),IF($I$8="COUNT_FLAG_RULE",IF(IF(ISNUMBER(AN78),AN78,0)&lt;=$I$11,$I$14,IF(IF(ISNUMBER(AN78),AN78,0)&gt;=$I$12,$I$15,IF(OR(LOWER(LEFT(BS78&amp;"",2))="да",BS78=1),$I$13,$I$15))),IF(OR(AND($I$8="YES_NO",OR(LOWER(LEFT(AN78&amp;"",2))="да",AN78=1)),AND($I$8="THRESHOLD_GE",IF(ISNUMBER(AN78),AN78,0)&gt;=$I$11),AND($I$8="THRESHOLD_GT",IF(ISNUMBER(AN78),AN78,0)&gt;$I$11),AND($I$8="THRESHOLD_LE",IF(ISNUMBER(AN78),AN78,0)&lt;=$I$11),AND($I$8="THRESHOLD_LT",IF(ISNUMBER(AN78),AN78,0)&lt;$I$11),AND($I$8="CHANGE_PCT_GE",IF(IF(ISNUMBER(BS78),BS78,0)=0,IF(ISNUMBER(AN78),AN78,0)&gt;0,(IF(ISNUMBER(AN78),AN78,0)-IF(ISNUMBER(BS78),BS78,0))/ABS(IF(ISNUMBER(BS78),BS78,0))&gt;=$I$11)),AND($I$8="CHANGE_ABS_GE",ABS(IF(ISNUMBER(AN78),AN78,0)-IF(ISNUMBER(BS78),BS78,0))&gt;=$I$11),AND($I$8="COUNT_LT",IF(ISNUMBER(AN78),AN78,0)&lt;$I$11),AND($I$8="COUNT_LE",IF(ISNUMBER(AN78),AN78,0)&lt;=$I$11),AND($I$8="AND_YES",OR(LOWER(LEFT(AN78&amp;"",2))="да",AN78=1),OR(LOWER(LEFT(BS78&amp;"",2))="да",BS78=1)),AND($I$8="OR_YES",OR(OR(LOWER(LEFT(AN78&amp;"",2))="да",AN78=1),OR(LOWER(LEFT(BS78&amp;"",2))="да",BS78=1)))),$I$14,$I$15))))))))))</f>
        <v/>
      </c>
      <c r="J78" s="19" t="str">
        <f>IF($A78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78="#FIELD",AO78="",AND(OR($J$8="CHANGE_PCT_GE",$J$8="CHANGE_ABS_GE",$J$8="COUNT_FLAG_RULE",$J$8="AND_YES",$J$8="OR_YES"),OR(BT78="#FIELD",BT78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78)))),IF($J$18="LOW_MU",MAX(Настройки!$B$14,$J$16),IF($J$18="NEUTRAL",Настройки!$B$15,IF($J$18="IGNORE","IGNORE",IF(OR(AO78="#FIELD",BT78="#FIELD"),"Поле не найдено","Недостаточно данных")))),IF($J$8="SIGMOID_INC",MAX(Настройки!$B$14,$J$16+($J$17-$J$16)/(1+EXP(-$J$12*(IF(ISNUMBER(AO78),AO78,0)-$J$11)))),IF($J$8="SIGMOID_DEC",MAX(Настройки!$B$14,$J$16+($J$17-$J$16)/(1+EXP($J$12*(IF(ISNUMBER(AO78),AO78,0)-$J$11)))),IF($J$8="TOP_PERCENT",IF((COUNTIF(INDEX(Данные!$A$7:$CV$106,0,MATCH($J$9,Данные!$A$6:$CV$6,0)),"&gt;"&amp;IF(ISNUMBER(AO78),AO78,0))+COUNTIFS(INDEX(Данные!$A$7:$CV$106,0,MATCH($J$9,Данные!$A$6:$CV$6,0)),IF(ISNUMBER(AO78),AO78,0),Данные!$A$7:$A$106,"&lt;"&amp;$A78)+1)/COUNT(INDEX(Данные!$A$7:$CV$106,0,MATCH($J$9,Данные!$A$6:$CV$6,0)))&lt;=$J$11,$J$14,$J$15),IF($J$8="MANUAL_MU",MAX(Настройки!$B$14,MIN(1,IF(ISNUMBER(AO78),AO78,0))),IF($J$8="COUNT_FLAG_RULE",IF(IF(ISNUMBER(AO78),AO78,0)&lt;=$J$11,$J$14,IF(IF(ISNUMBER(AO78),AO78,0)&gt;=$J$12,$J$15,IF(OR(LOWER(LEFT(BT78&amp;"",2))="да",BT78=1),$J$13,$J$15))),IF(OR(AND($J$8="YES_NO",OR(LOWER(LEFT(AO78&amp;"",2))="да",AO78=1)),AND($J$8="THRESHOLD_GE",IF(ISNUMBER(AO78),AO78,0)&gt;=$J$11),AND($J$8="THRESHOLD_GT",IF(ISNUMBER(AO78),AO78,0)&gt;$J$11),AND($J$8="THRESHOLD_LE",IF(ISNUMBER(AO78),AO78,0)&lt;=$J$11),AND($J$8="THRESHOLD_LT",IF(ISNUMBER(AO78),AO78,0)&lt;$J$11),AND($J$8="CHANGE_PCT_GE",IF(IF(ISNUMBER(BT78),BT78,0)=0,IF(ISNUMBER(AO78),AO78,0)&gt;0,(IF(ISNUMBER(AO78),AO78,0)-IF(ISNUMBER(BT78),BT78,0))/ABS(IF(ISNUMBER(BT78),BT78,0))&gt;=$J$11)),AND($J$8="CHANGE_ABS_GE",ABS(IF(ISNUMBER(AO78),AO78,0)-IF(ISNUMBER(BT78),BT78,0))&gt;=$J$11),AND($J$8="COUNT_LT",IF(ISNUMBER(AO78),AO78,0)&lt;$J$11),AND($J$8="COUNT_LE",IF(ISNUMBER(AO78),AO78,0)&lt;=$J$11),AND($J$8="AND_YES",OR(LOWER(LEFT(AO78&amp;"",2))="да",AO78=1),OR(LOWER(LEFT(BT78&amp;"",2))="да",BT78=1)),AND($J$8="OR_YES",OR(OR(LOWER(LEFT(AO78&amp;"",2))="да",AO78=1),OR(LOWER(LEFT(BT78&amp;"",2))="да",BT78=1)))),$J$14,$J$15))))))))))</f>
        <v/>
      </c>
      <c r="K78" s="19" t="str">
        <f>IF($A78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78="#FIELD",AP78="",AND(OR($K$8="CHANGE_PCT_GE",$K$8="CHANGE_ABS_GE",$K$8="COUNT_FLAG_RULE",$K$8="AND_YES",$K$8="OR_YES"),OR(BU78="#FIELD",BU78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78)))),IF($K$18="LOW_MU",MAX(Настройки!$B$14,$K$16),IF($K$18="NEUTRAL",Настройки!$B$15,IF($K$18="IGNORE","IGNORE",IF(OR(AP78="#FIELD",BU78="#FIELD"),"Поле не найдено","Недостаточно данных")))),IF($K$8="SIGMOID_INC",MAX(Настройки!$B$14,$K$16+($K$17-$K$16)/(1+EXP(-$K$12*(IF(ISNUMBER(AP78),AP78,0)-$K$11)))),IF($K$8="SIGMOID_DEC",MAX(Настройки!$B$14,$K$16+($K$17-$K$16)/(1+EXP($K$12*(IF(ISNUMBER(AP78),AP78,0)-$K$11)))),IF($K$8="TOP_PERCENT",IF((COUNTIF(INDEX(Данные!$A$7:$CV$106,0,MATCH($K$9,Данные!$A$6:$CV$6,0)),"&gt;"&amp;IF(ISNUMBER(AP78),AP78,0))+COUNTIFS(INDEX(Данные!$A$7:$CV$106,0,MATCH($K$9,Данные!$A$6:$CV$6,0)),IF(ISNUMBER(AP78),AP78,0),Данные!$A$7:$A$106,"&lt;"&amp;$A78)+1)/COUNT(INDEX(Данные!$A$7:$CV$106,0,MATCH($K$9,Данные!$A$6:$CV$6,0)))&lt;=$K$11,$K$14,$K$15),IF($K$8="MANUAL_MU",MAX(Настройки!$B$14,MIN(1,IF(ISNUMBER(AP78),AP78,0))),IF($K$8="COUNT_FLAG_RULE",IF(IF(ISNUMBER(AP78),AP78,0)&lt;=$K$11,$K$14,IF(IF(ISNUMBER(AP78),AP78,0)&gt;=$K$12,$K$15,IF(OR(LOWER(LEFT(BU78&amp;"",2))="да",BU78=1),$K$13,$K$15))),IF(OR(AND($K$8="YES_NO",OR(LOWER(LEFT(AP78&amp;"",2))="да",AP78=1)),AND($K$8="THRESHOLD_GE",IF(ISNUMBER(AP78),AP78,0)&gt;=$K$11),AND($K$8="THRESHOLD_GT",IF(ISNUMBER(AP78),AP78,0)&gt;$K$11),AND($K$8="THRESHOLD_LE",IF(ISNUMBER(AP78),AP78,0)&lt;=$K$11),AND($K$8="THRESHOLD_LT",IF(ISNUMBER(AP78),AP78,0)&lt;$K$11),AND($K$8="CHANGE_PCT_GE",IF(IF(ISNUMBER(BU78),BU78,0)=0,IF(ISNUMBER(AP78),AP78,0)&gt;0,(IF(ISNUMBER(AP78),AP78,0)-IF(ISNUMBER(BU78),BU78,0))/ABS(IF(ISNUMBER(BU78),BU78,0))&gt;=$K$11)),AND($K$8="CHANGE_ABS_GE",ABS(IF(ISNUMBER(AP78),AP78,0)-IF(ISNUMBER(BU78),BU78,0))&gt;=$K$11),AND($K$8="COUNT_LT",IF(ISNUMBER(AP78),AP78,0)&lt;$K$11),AND($K$8="COUNT_LE",IF(ISNUMBER(AP78),AP78,0)&lt;=$K$11),AND($K$8="AND_YES",OR(LOWER(LEFT(AP78&amp;"",2))="да",AP78=1),OR(LOWER(LEFT(BU78&amp;"",2))="да",BU78=1)),AND($K$8="OR_YES",OR(OR(LOWER(LEFT(AP78&amp;"",2))="да",AP78=1),OR(LOWER(LEFT(BU78&amp;"",2))="да",BU78=1)))),$K$14,$K$15))))))))))</f>
        <v/>
      </c>
      <c r="L78" s="19" t="str">
        <f>IF($A78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78="#FIELD",AQ78="",AND(OR($L$8="CHANGE_PCT_GE",$L$8="CHANGE_ABS_GE",$L$8="COUNT_FLAG_RULE",$L$8="AND_YES",$L$8="OR_YES"),OR(BV78="#FIELD",BV78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78)))),IF($L$18="LOW_MU",MAX(Настройки!$B$14,$L$16),IF($L$18="NEUTRAL",Настройки!$B$15,IF($L$18="IGNORE","IGNORE",IF(OR(AQ78="#FIELD",BV78="#FIELD"),"Поле не найдено","Недостаточно данных")))),IF($L$8="SIGMOID_INC",MAX(Настройки!$B$14,$L$16+($L$17-$L$16)/(1+EXP(-$L$12*(IF(ISNUMBER(AQ78),AQ78,0)-$L$11)))),IF($L$8="SIGMOID_DEC",MAX(Настройки!$B$14,$L$16+($L$17-$L$16)/(1+EXP($L$12*(IF(ISNUMBER(AQ78),AQ78,0)-$L$11)))),IF($L$8="TOP_PERCENT",IF((COUNTIF(INDEX(Данные!$A$7:$CV$106,0,MATCH($L$9,Данные!$A$6:$CV$6,0)),"&gt;"&amp;IF(ISNUMBER(AQ78),AQ78,0))+COUNTIFS(INDEX(Данные!$A$7:$CV$106,0,MATCH($L$9,Данные!$A$6:$CV$6,0)),IF(ISNUMBER(AQ78),AQ78,0),Данные!$A$7:$A$106,"&lt;"&amp;$A78)+1)/COUNT(INDEX(Данные!$A$7:$CV$106,0,MATCH($L$9,Данные!$A$6:$CV$6,0)))&lt;=$L$11,$L$14,$L$15),IF($L$8="MANUAL_MU",MAX(Настройки!$B$14,MIN(1,IF(ISNUMBER(AQ78),AQ78,0))),IF($L$8="COUNT_FLAG_RULE",IF(IF(ISNUMBER(AQ78),AQ78,0)&lt;=$L$11,$L$14,IF(IF(ISNUMBER(AQ78),AQ78,0)&gt;=$L$12,$L$15,IF(OR(LOWER(LEFT(BV78&amp;"",2))="да",BV78=1),$L$13,$L$15))),IF(OR(AND($L$8="YES_NO",OR(LOWER(LEFT(AQ78&amp;"",2))="да",AQ78=1)),AND($L$8="THRESHOLD_GE",IF(ISNUMBER(AQ78),AQ78,0)&gt;=$L$11),AND($L$8="THRESHOLD_GT",IF(ISNUMBER(AQ78),AQ78,0)&gt;$L$11),AND($L$8="THRESHOLD_LE",IF(ISNUMBER(AQ78),AQ78,0)&lt;=$L$11),AND($L$8="THRESHOLD_LT",IF(ISNUMBER(AQ78),AQ78,0)&lt;$L$11),AND($L$8="CHANGE_PCT_GE",IF(IF(ISNUMBER(BV78),BV78,0)=0,IF(ISNUMBER(AQ78),AQ78,0)&gt;0,(IF(ISNUMBER(AQ78),AQ78,0)-IF(ISNUMBER(BV78),BV78,0))/ABS(IF(ISNUMBER(BV78),BV78,0))&gt;=$L$11)),AND($L$8="CHANGE_ABS_GE",ABS(IF(ISNUMBER(AQ78),AQ78,0)-IF(ISNUMBER(BV78),BV78,0))&gt;=$L$11),AND($L$8="COUNT_LT",IF(ISNUMBER(AQ78),AQ78,0)&lt;$L$11),AND($L$8="COUNT_LE",IF(ISNUMBER(AQ78),AQ78,0)&lt;=$L$11),AND($L$8="AND_YES",OR(LOWER(LEFT(AQ78&amp;"",2))="да",AQ78=1),OR(LOWER(LEFT(BV78&amp;"",2))="да",BV78=1)),AND($L$8="OR_YES",OR(OR(LOWER(LEFT(AQ78&amp;"",2))="да",AQ78=1),OR(LOWER(LEFT(BV78&amp;"",2))="да",BV78=1)))),$L$14,$L$15))))))))))</f>
        <v/>
      </c>
      <c r="M78" s="19" t="str">
        <f>IF($A78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78="#FIELD",AR78="",AND(OR($M$8="CHANGE_PCT_GE",$M$8="CHANGE_ABS_GE",$M$8="COUNT_FLAG_RULE",$M$8="AND_YES",$M$8="OR_YES"),OR(BW78="#FIELD",BW78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78)))),IF($M$18="LOW_MU",MAX(Настройки!$B$14,$M$16),IF($M$18="NEUTRAL",Настройки!$B$15,IF($M$18="IGNORE","IGNORE",IF(OR(AR78="#FIELD",BW78="#FIELD"),"Поле не найдено","Недостаточно данных")))),IF($M$8="SIGMOID_INC",MAX(Настройки!$B$14,$M$16+($M$17-$M$16)/(1+EXP(-$M$12*(IF(ISNUMBER(AR78),AR78,0)-$M$11)))),IF($M$8="SIGMOID_DEC",MAX(Настройки!$B$14,$M$16+($M$17-$M$16)/(1+EXP($M$12*(IF(ISNUMBER(AR78),AR78,0)-$M$11)))),IF($M$8="TOP_PERCENT",IF((COUNTIF(INDEX(Данные!$A$7:$CV$106,0,MATCH($M$9,Данные!$A$6:$CV$6,0)),"&gt;"&amp;IF(ISNUMBER(AR78),AR78,0))+COUNTIFS(INDEX(Данные!$A$7:$CV$106,0,MATCH($M$9,Данные!$A$6:$CV$6,0)),IF(ISNUMBER(AR78),AR78,0),Данные!$A$7:$A$106,"&lt;"&amp;$A78)+1)/COUNT(INDEX(Данные!$A$7:$CV$106,0,MATCH($M$9,Данные!$A$6:$CV$6,0)))&lt;=$M$11,$M$14,$M$15),IF($M$8="MANUAL_MU",MAX(Настройки!$B$14,MIN(1,IF(ISNUMBER(AR78),AR78,0))),IF($M$8="COUNT_FLAG_RULE",IF(IF(ISNUMBER(AR78),AR78,0)&lt;=$M$11,$M$14,IF(IF(ISNUMBER(AR78),AR78,0)&gt;=$M$12,$M$15,IF(OR(LOWER(LEFT(BW78&amp;"",2))="да",BW78=1),$M$13,$M$15))),IF(OR(AND($M$8="YES_NO",OR(LOWER(LEFT(AR78&amp;"",2))="да",AR78=1)),AND($M$8="THRESHOLD_GE",IF(ISNUMBER(AR78),AR78,0)&gt;=$M$11),AND($M$8="THRESHOLD_GT",IF(ISNUMBER(AR78),AR78,0)&gt;$M$11),AND($M$8="THRESHOLD_LE",IF(ISNUMBER(AR78),AR78,0)&lt;=$M$11),AND($M$8="THRESHOLD_LT",IF(ISNUMBER(AR78),AR78,0)&lt;$M$11),AND($M$8="CHANGE_PCT_GE",IF(IF(ISNUMBER(BW78),BW78,0)=0,IF(ISNUMBER(AR78),AR78,0)&gt;0,(IF(ISNUMBER(AR78),AR78,0)-IF(ISNUMBER(BW78),BW78,0))/ABS(IF(ISNUMBER(BW78),BW78,0))&gt;=$M$11)),AND($M$8="CHANGE_ABS_GE",ABS(IF(ISNUMBER(AR78),AR78,0)-IF(ISNUMBER(BW78),BW78,0))&gt;=$M$11),AND($M$8="COUNT_LT",IF(ISNUMBER(AR78),AR78,0)&lt;$M$11),AND($M$8="COUNT_LE",IF(ISNUMBER(AR78),AR78,0)&lt;=$M$11),AND($M$8="AND_YES",OR(LOWER(LEFT(AR78&amp;"",2))="да",AR78=1),OR(LOWER(LEFT(BW78&amp;"",2))="да",BW78=1)),AND($M$8="OR_YES",OR(OR(LOWER(LEFT(AR78&amp;"",2))="да",AR78=1),OR(LOWER(LEFT(BW78&amp;"",2))="да",BW78=1)))),$M$14,$M$15))))))))))</f>
        <v/>
      </c>
      <c r="N78" s="19" t="str">
        <f>IF($A78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78="#FIELD",AS78="",AND(OR($N$8="CHANGE_PCT_GE",$N$8="CHANGE_ABS_GE",$N$8="COUNT_FLAG_RULE",$N$8="AND_YES",$N$8="OR_YES"),OR(BX78="#FIELD",BX78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78)))),IF($N$18="LOW_MU",MAX(Настройки!$B$14,$N$16),IF($N$18="NEUTRAL",Настройки!$B$15,IF($N$18="IGNORE","IGNORE",IF(OR(AS78="#FIELD",BX78="#FIELD"),"Поле не найдено","Недостаточно данных")))),IF($N$8="SIGMOID_INC",MAX(Настройки!$B$14,$N$16+($N$17-$N$16)/(1+EXP(-$N$12*(IF(ISNUMBER(AS78),AS78,0)-$N$11)))),IF($N$8="SIGMOID_DEC",MAX(Настройки!$B$14,$N$16+($N$17-$N$16)/(1+EXP($N$12*(IF(ISNUMBER(AS78),AS78,0)-$N$11)))),IF($N$8="TOP_PERCENT",IF((COUNTIF(INDEX(Данные!$A$7:$CV$106,0,MATCH($N$9,Данные!$A$6:$CV$6,0)),"&gt;"&amp;IF(ISNUMBER(AS78),AS78,0))+COUNTIFS(INDEX(Данные!$A$7:$CV$106,0,MATCH($N$9,Данные!$A$6:$CV$6,0)),IF(ISNUMBER(AS78),AS78,0),Данные!$A$7:$A$106,"&lt;"&amp;$A78)+1)/COUNT(INDEX(Данные!$A$7:$CV$106,0,MATCH($N$9,Данные!$A$6:$CV$6,0)))&lt;=$N$11,$N$14,$N$15),IF($N$8="MANUAL_MU",MAX(Настройки!$B$14,MIN(1,IF(ISNUMBER(AS78),AS78,0))),IF($N$8="COUNT_FLAG_RULE",IF(IF(ISNUMBER(AS78),AS78,0)&lt;=$N$11,$N$14,IF(IF(ISNUMBER(AS78),AS78,0)&gt;=$N$12,$N$15,IF(OR(LOWER(LEFT(BX78&amp;"",2))="да",BX78=1),$N$13,$N$15))),IF(OR(AND($N$8="YES_NO",OR(LOWER(LEFT(AS78&amp;"",2))="да",AS78=1)),AND($N$8="THRESHOLD_GE",IF(ISNUMBER(AS78),AS78,0)&gt;=$N$11),AND($N$8="THRESHOLD_GT",IF(ISNUMBER(AS78),AS78,0)&gt;$N$11),AND($N$8="THRESHOLD_LE",IF(ISNUMBER(AS78),AS78,0)&lt;=$N$11),AND($N$8="THRESHOLD_LT",IF(ISNUMBER(AS78),AS78,0)&lt;$N$11),AND($N$8="CHANGE_PCT_GE",IF(IF(ISNUMBER(BX78),BX78,0)=0,IF(ISNUMBER(AS78),AS78,0)&gt;0,(IF(ISNUMBER(AS78),AS78,0)-IF(ISNUMBER(BX78),BX78,0))/ABS(IF(ISNUMBER(BX78),BX78,0))&gt;=$N$11)),AND($N$8="CHANGE_ABS_GE",ABS(IF(ISNUMBER(AS78),AS78,0)-IF(ISNUMBER(BX78),BX78,0))&gt;=$N$11),AND($N$8="COUNT_LT",IF(ISNUMBER(AS78),AS78,0)&lt;$N$11),AND($N$8="COUNT_LE",IF(ISNUMBER(AS78),AS78,0)&lt;=$N$11),AND($N$8="AND_YES",OR(LOWER(LEFT(AS78&amp;"",2))="да",AS78=1),OR(LOWER(LEFT(BX78&amp;"",2))="да",BX78=1)),AND($N$8="OR_YES",OR(OR(LOWER(LEFT(AS78&amp;"",2))="да",AS78=1),OR(LOWER(LEFT(BX78&amp;"",2))="да",BX78=1)))),$N$14,$N$15))))))))))</f>
        <v/>
      </c>
      <c r="O78" s="19" t="str">
        <f>IF($A78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78="#FIELD",AT78="",AND(OR($O$8="CHANGE_PCT_GE",$O$8="CHANGE_ABS_GE",$O$8="COUNT_FLAG_RULE",$O$8="AND_YES",$O$8="OR_YES"),OR(BY78="#FIELD",BY78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78)))),IF($O$18="LOW_MU",MAX(Настройки!$B$14,$O$16),IF($O$18="NEUTRAL",Настройки!$B$15,IF($O$18="IGNORE","IGNORE",IF(OR(AT78="#FIELD",BY78="#FIELD"),"Поле не найдено","Недостаточно данных")))),IF($O$8="SIGMOID_INC",MAX(Настройки!$B$14,$O$16+($O$17-$O$16)/(1+EXP(-$O$12*(IF(ISNUMBER(AT78),AT78,0)-$O$11)))),IF($O$8="SIGMOID_DEC",MAX(Настройки!$B$14,$O$16+($O$17-$O$16)/(1+EXP($O$12*(IF(ISNUMBER(AT78),AT78,0)-$O$11)))),IF($O$8="TOP_PERCENT",IF((COUNTIF(INDEX(Данные!$A$7:$CV$106,0,MATCH($O$9,Данные!$A$6:$CV$6,0)),"&gt;"&amp;IF(ISNUMBER(AT78),AT78,0))+COUNTIFS(INDEX(Данные!$A$7:$CV$106,0,MATCH($O$9,Данные!$A$6:$CV$6,0)),IF(ISNUMBER(AT78),AT78,0),Данные!$A$7:$A$106,"&lt;"&amp;$A78)+1)/COUNT(INDEX(Данные!$A$7:$CV$106,0,MATCH($O$9,Данные!$A$6:$CV$6,0)))&lt;=$O$11,$O$14,$O$15),IF($O$8="MANUAL_MU",MAX(Настройки!$B$14,MIN(1,IF(ISNUMBER(AT78),AT78,0))),IF($O$8="COUNT_FLAG_RULE",IF(IF(ISNUMBER(AT78),AT78,0)&lt;=$O$11,$O$14,IF(IF(ISNUMBER(AT78),AT78,0)&gt;=$O$12,$O$15,IF(OR(LOWER(LEFT(BY78&amp;"",2))="да",BY78=1),$O$13,$O$15))),IF(OR(AND($O$8="YES_NO",OR(LOWER(LEFT(AT78&amp;"",2))="да",AT78=1)),AND($O$8="THRESHOLD_GE",IF(ISNUMBER(AT78),AT78,0)&gt;=$O$11),AND($O$8="THRESHOLD_GT",IF(ISNUMBER(AT78),AT78,0)&gt;$O$11),AND($O$8="THRESHOLD_LE",IF(ISNUMBER(AT78),AT78,0)&lt;=$O$11),AND($O$8="THRESHOLD_LT",IF(ISNUMBER(AT78),AT78,0)&lt;$O$11),AND($O$8="CHANGE_PCT_GE",IF(IF(ISNUMBER(BY78),BY78,0)=0,IF(ISNUMBER(AT78),AT78,0)&gt;0,(IF(ISNUMBER(AT78),AT78,0)-IF(ISNUMBER(BY78),BY78,0))/ABS(IF(ISNUMBER(BY78),BY78,0))&gt;=$O$11)),AND($O$8="CHANGE_ABS_GE",ABS(IF(ISNUMBER(AT78),AT78,0)-IF(ISNUMBER(BY78),BY78,0))&gt;=$O$11),AND($O$8="COUNT_LT",IF(ISNUMBER(AT78),AT78,0)&lt;$O$11),AND($O$8="COUNT_LE",IF(ISNUMBER(AT78),AT78,0)&lt;=$O$11),AND($O$8="AND_YES",OR(LOWER(LEFT(AT78&amp;"",2))="да",AT78=1),OR(LOWER(LEFT(BY78&amp;"",2))="да",BY78=1)),AND($O$8="OR_YES",OR(OR(LOWER(LEFT(AT78&amp;"",2))="да",AT78=1),OR(LOWER(LEFT(BY78&amp;"",2))="да",BY78=1)))),$O$14,$O$15))))))))))</f>
        <v/>
      </c>
      <c r="P78" s="19" t="str">
        <f>IF($A78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78="#FIELD",AU78="",AND(OR($P$8="CHANGE_PCT_GE",$P$8="CHANGE_ABS_GE",$P$8="COUNT_FLAG_RULE",$P$8="AND_YES",$P$8="OR_YES"),OR(BZ78="#FIELD",BZ78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78)))),IF($P$18="LOW_MU",MAX(Настройки!$B$14,$P$16),IF($P$18="NEUTRAL",Настройки!$B$15,IF($P$18="IGNORE","IGNORE",IF(OR(AU78="#FIELD",BZ78="#FIELD"),"Поле не найдено","Недостаточно данных")))),IF($P$8="SIGMOID_INC",MAX(Настройки!$B$14,$P$16+($P$17-$P$16)/(1+EXP(-$P$12*(IF(ISNUMBER(AU78),AU78,0)-$P$11)))),IF($P$8="SIGMOID_DEC",MAX(Настройки!$B$14,$P$16+($P$17-$P$16)/(1+EXP($P$12*(IF(ISNUMBER(AU78),AU78,0)-$P$11)))),IF($P$8="TOP_PERCENT",IF((COUNTIF(INDEX(Данные!$A$7:$CV$106,0,MATCH($P$9,Данные!$A$6:$CV$6,0)),"&gt;"&amp;IF(ISNUMBER(AU78),AU78,0))+COUNTIFS(INDEX(Данные!$A$7:$CV$106,0,MATCH($P$9,Данные!$A$6:$CV$6,0)),IF(ISNUMBER(AU78),AU78,0),Данные!$A$7:$A$106,"&lt;"&amp;$A78)+1)/COUNT(INDEX(Данные!$A$7:$CV$106,0,MATCH($P$9,Данные!$A$6:$CV$6,0)))&lt;=$P$11,$P$14,$P$15),IF($P$8="MANUAL_MU",MAX(Настройки!$B$14,MIN(1,IF(ISNUMBER(AU78),AU78,0))),IF($P$8="COUNT_FLAG_RULE",IF(IF(ISNUMBER(AU78),AU78,0)&lt;=$P$11,$P$14,IF(IF(ISNUMBER(AU78),AU78,0)&gt;=$P$12,$P$15,IF(OR(LOWER(LEFT(BZ78&amp;"",2))="да",BZ78=1),$P$13,$P$15))),IF(OR(AND($P$8="YES_NO",OR(LOWER(LEFT(AU78&amp;"",2))="да",AU78=1)),AND($P$8="THRESHOLD_GE",IF(ISNUMBER(AU78),AU78,0)&gt;=$P$11),AND($P$8="THRESHOLD_GT",IF(ISNUMBER(AU78),AU78,0)&gt;$P$11),AND($P$8="THRESHOLD_LE",IF(ISNUMBER(AU78),AU78,0)&lt;=$P$11),AND($P$8="THRESHOLD_LT",IF(ISNUMBER(AU78),AU78,0)&lt;$P$11),AND($P$8="CHANGE_PCT_GE",IF(IF(ISNUMBER(BZ78),BZ78,0)=0,IF(ISNUMBER(AU78),AU78,0)&gt;0,(IF(ISNUMBER(AU78),AU78,0)-IF(ISNUMBER(BZ78),BZ78,0))/ABS(IF(ISNUMBER(BZ78),BZ78,0))&gt;=$P$11)),AND($P$8="CHANGE_ABS_GE",ABS(IF(ISNUMBER(AU78),AU78,0)-IF(ISNUMBER(BZ78),BZ78,0))&gt;=$P$11),AND($P$8="COUNT_LT",IF(ISNUMBER(AU78),AU78,0)&lt;$P$11),AND($P$8="COUNT_LE",IF(ISNUMBER(AU78),AU78,0)&lt;=$P$11),AND($P$8="AND_YES",OR(LOWER(LEFT(AU78&amp;"",2))="да",AU78=1),OR(LOWER(LEFT(BZ78&amp;"",2))="да",BZ78=1)),AND($P$8="OR_YES",OR(OR(LOWER(LEFT(AU78&amp;"",2))="да",AU78=1),OR(LOWER(LEFT(BZ78&amp;"",2))="да",BZ78=1)))),$P$14,$P$15))))))))))</f>
        <v/>
      </c>
      <c r="Q78" s="19" t="str">
        <f>IF($A78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78="#FIELD",AV78="",AND(OR($Q$8="CHANGE_PCT_GE",$Q$8="CHANGE_ABS_GE",$Q$8="COUNT_FLAG_RULE",$Q$8="AND_YES",$Q$8="OR_YES"),OR(CA78="#FIELD",CA78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78)))),IF($Q$18="LOW_MU",MAX(Настройки!$B$14,$Q$16),IF($Q$18="NEUTRAL",Настройки!$B$15,IF($Q$18="IGNORE","IGNORE",IF(OR(AV78="#FIELD",CA78="#FIELD"),"Поле не найдено","Недостаточно данных")))),IF($Q$8="SIGMOID_INC",MAX(Настройки!$B$14,$Q$16+($Q$17-$Q$16)/(1+EXP(-$Q$12*(IF(ISNUMBER(AV78),AV78,0)-$Q$11)))),IF($Q$8="SIGMOID_DEC",MAX(Настройки!$B$14,$Q$16+($Q$17-$Q$16)/(1+EXP($Q$12*(IF(ISNUMBER(AV78),AV78,0)-$Q$11)))),IF($Q$8="TOP_PERCENT",IF((COUNTIF(INDEX(Данные!$A$7:$CV$106,0,MATCH($Q$9,Данные!$A$6:$CV$6,0)),"&gt;"&amp;IF(ISNUMBER(AV78),AV78,0))+COUNTIFS(INDEX(Данные!$A$7:$CV$106,0,MATCH($Q$9,Данные!$A$6:$CV$6,0)),IF(ISNUMBER(AV78),AV78,0),Данные!$A$7:$A$106,"&lt;"&amp;$A78)+1)/COUNT(INDEX(Данные!$A$7:$CV$106,0,MATCH($Q$9,Данные!$A$6:$CV$6,0)))&lt;=$Q$11,$Q$14,$Q$15),IF($Q$8="MANUAL_MU",MAX(Настройки!$B$14,MIN(1,IF(ISNUMBER(AV78),AV78,0))),IF($Q$8="COUNT_FLAG_RULE",IF(IF(ISNUMBER(AV78),AV78,0)&lt;=$Q$11,$Q$14,IF(IF(ISNUMBER(AV78),AV78,0)&gt;=$Q$12,$Q$15,IF(OR(LOWER(LEFT(CA78&amp;"",2))="да",CA78=1),$Q$13,$Q$15))),IF(OR(AND($Q$8="YES_NO",OR(LOWER(LEFT(AV78&amp;"",2))="да",AV78=1)),AND($Q$8="THRESHOLD_GE",IF(ISNUMBER(AV78),AV78,0)&gt;=$Q$11),AND($Q$8="THRESHOLD_GT",IF(ISNUMBER(AV78),AV78,0)&gt;$Q$11),AND($Q$8="THRESHOLD_LE",IF(ISNUMBER(AV78),AV78,0)&lt;=$Q$11),AND($Q$8="THRESHOLD_LT",IF(ISNUMBER(AV78),AV78,0)&lt;$Q$11),AND($Q$8="CHANGE_PCT_GE",IF(IF(ISNUMBER(CA78),CA78,0)=0,IF(ISNUMBER(AV78),AV78,0)&gt;0,(IF(ISNUMBER(AV78),AV78,0)-IF(ISNUMBER(CA78),CA78,0))/ABS(IF(ISNUMBER(CA78),CA78,0))&gt;=$Q$11)),AND($Q$8="CHANGE_ABS_GE",ABS(IF(ISNUMBER(AV78),AV78,0)-IF(ISNUMBER(CA78),CA78,0))&gt;=$Q$11),AND($Q$8="COUNT_LT",IF(ISNUMBER(AV78),AV78,0)&lt;$Q$11),AND($Q$8="COUNT_LE",IF(ISNUMBER(AV78),AV78,0)&lt;=$Q$11),AND($Q$8="AND_YES",OR(LOWER(LEFT(AV78&amp;"",2))="да",AV78=1),OR(LOWER(LEFT(CA78&amp;"",2))="да",CA78=1)),AND($Q$8="OR_YES",OR(OR(LOWER(LEFT(AV78&amp;"",2))="да",AV78=1),OR(LOWER(LEFT(CA78&amp;"",2))="да",CA78=1)))),$Q$14,$Q$15))))))))))</f>
        <v/>
      </c>
      <c r="R78" s="69" t="str">
        <f>IF($A78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78="#FIELD",AW78="",AND(OR($R$8="CHANGE_PCT_GE",$R$8="CHANGE_ABS_GE",$R$8="COUNT_FLAG_RULE",$R$8="AND_YES",$R$8="OR_YES"),OR(CB78="#FIELD",CB78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78)))),IF($R$18="LOW_MU",MAX(Настройки!$B$14,$R$16),IF($R$18="NEUTRAL",Настройки!$B$15,IF($R$18="IGNORE","IGNORE",IF(OR(AW78="#FIELD",CB78="#FIELD"),"Поле не найдено","Недостаточно данных")))),IF($R$8="SIGMOID_INC",MAX(Настройки!$B$14,$R$16+($R$17-$R$16)/(1+EXP(-$R$12*(IF(ISNUMBER(AW78),AW78,0)-$R$11)))),IF($R$8="SIGMOID_DEC",MAX(Настройки!$B$14,$R$16+($R$17-$R$16)/(1+EXP($R$12*(IF(ISNUMBER(AW78),AW78,0)-$R$11)))),IF($R$8="TOP_PERCENT",IF((COUNTIF(INDEX(Данные!$A$7:$CV$106,0,MATCH($R$9,Данные!$A$6:$CV$6,0)),"&gt;"&amp;IF(ISNUMBER(AW78),AW78,0))+COUNTIFS(INDEX(Данные!$A$7:$CV$106,0,MATCH($R$9,Данные!$A$6:$CV$6,0)),IF(ISNUMBER(AW78),AW78,0),Данные!$A$7:$A$106,"&lt;"&amp;$A78)+1)/COUNT(INDEX(Данные!$A$7:$CV$106,0,MATCH($R$9,Данные!$A$6:$CV$6,0)))&lt;=$R$11,$R$14,$R$15),IF($R$8="MANUAL_MU",MAX(Настройки!$B$14,MIN(1,IF(ISNUMBER(AW78),AW78,0))),IF($R$8="COUNT_FLAG_RULE",IF(IF(ISNUMBER(AW78),AW78,0)&lt;=$R$11,$R$14,IF(IF(ISNUMBER(AW78),AW78,0)&gt;=$R$12,$R$15,IF(OR(LOWER(LEFT(CB78&amp;"",2))="да",CB78=1),$R$13,$R$15))),IF(OR(AND($R$8="YES_NO",OR(LOWER(LEFT(AW78&amp;"",2))="да",AW78=1)),AND($R$8="THRESHOLD_GE",IF(ISNUMBER(AW78),AW78,0)&gt;=$R$11),AND($R$8="THRESHOLD_GT",IF(ISNUMBER(AW78),AW78,0)&gt;$R$11),AND($R$8="THRESHOLD_LE",IF(ISNUMBER(AW78),AW78,0)&lt;=$R$11),AND($R$8="THRESHOLD_LT",IF(ISNUMBER(AW78),AW78,0)&lt;$R$11),AND($R$8="CHANGE_PCT_GE",IF(IF(ISNUMBER(CB78),CB78,0)=0,IF(ISNUMBER(AW78),AW78,0)&gt;0,(IF(ISNUMBER(AW78),AW78,0)-IF(ISNUMBER(CB78),CB78,0))/ABS(IF(ISNUMBER(CB78),CB78,0))&gt;=$R$11)),AND($R$8="CHANGE_ABS_GE",ABS(IF(ISNUMBER(AW78),AW78,0)-IF(ISNUMBER(CB78),CB78,0))&gt;=$R$11),AND($R$8="COUNT_LT",IF(ISNUMBER(AW78),AW78,0)&lt;$R$11),AND($R$8="COUNT_LE",IF(ISNUMBER(AW78),AW78,0)&lt;=$R$11),AND($R$8="AND_YES",OR(LOWER(LEFT(AW78&amp;"",2))="да",AW78=1),OR(LOWER(LEFT(CB78&amp;"",2))="да",CB78=1)),AND($R$8="OR_YES",OR(OR(LOWER(LEFT(AW78&amp;"",2))="да",AW78=1),OR(LOWER(LEFT(CB78&amp;"",2))="да",CB78=1)))),$R$14,$R$15))))))))))</f>
        <v/>
      </c>
      <c r="S78" s="70" t="str">
        <f>IF($A78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78="#FIELD",AX78="",AND(OR($S$8="CHANGE_PCT_GE",$S$8="CHANGE_ABS_GE",$S$8="COUNT_FLAG_RULE",$S$8="AND_YES",$S$8="OR_YES"),OR(CC78="#FIELD",CC78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78)))),IF($S$18="LOW_MU",MAX(Настройки!$B$14,$S$16),IF($S$18="NEUTRAL",Настройки!$B$15,IF($S$18="IGNORE","IGNORE",IF(OR(AX78="#FIELD",CC78="#FIELD"),"Поле не найдено","Недостаточно данных")))),IF($S$8="SIGMOID_INC",MAX(Настройки!$B$14,$S$16+($S$17-$S$16)/(1+EXP(-$S$12*(IF(ISNUMBER(AX78),AX78,0)-$S$11)))),IF($S$8="SIGMOID_DEC",MAX(Настройки!$B$14,$S$16+($S$17-$S$16)/(1+EXP($S$12*(IF(ISNUMBER(AX78),AX78,0)-$S$11)))),IF($S$8="TOP_PERCENT",IF((COUNTIF(INDEX(Данные!$A$7:$CV$106,0,MATCH($S$9,Данные!$A$6:$CV$6,0)),"&gt;"&amp;IF(ISNUMBER(AX78),AX78,0))+COUNTIFS(INDEX(Данные!$A$7:$CV$106,0,MATCH($S$9,Данные!$A$6:$CV$6,0)),IF(ISNUMBER(AX78),AX78,0),Данные!$A$7:$A$106,"&lt;"&amp;$A78)+1)/COUNT(INDEX(Данные!$A$7:$CV$106,0,MATCH($S$9,Данные!$A$6:$CV$6,0)))&lt;=$S$11,$S$14,$S$15),IF($S$8="MANUAL_MU",MAX(Настройки!$B$14,MIN(1,IF(ISNUMBER(AX78),AX78,0))),IF($S$8="COUNT_FLAG_RULE",IF(IF(ISNUMBER(AX78),AX78,0)&lt;=$S$11,$S$14,IF(IF(ISNUMBER(AX78),AX78,0)&gt;=$S$12,$S$15,IF(OR(LOWER(LEFT(CC78&amp;"",2))="да",CC78=1),$S$13,$S$15))),IF(OR(AND($S$8="YES_NO",OR(LOWER(LEFT(AX78&amp;"",2))="да",AX78=1)),AND($S$8="THRESHOLD_GE",IF(ISNUMBER(AX78),AX78,0)&gt;=$S$11),AND($S$8="THRESHOLD_GT",IF(ISNUMBER(AX78),AX78,0)&gt;$S$11),AND($S$8="THRESHOLD_LE",IF(ISNUMBER(AX78),AX78,0)&lt;=$S$11),AND($S$8="THRESHOLD_LT",IF(ISNUMBER(AX78),AX78,0)&lt;$S$11),AND($S$8="CHANGE_PCT_GE",IF(IF(ISNUMBER(CC78),CC78,0)=0,IF(ISNUMBER(AX78),AX78,0)&gt;0,(IF(ISNUMBER(AX78),AX78,0)-IF(ISNUMBER(CC78),CC78,0))/ABS(IF(ISNUMBER(CC78),CC78,0))&gt;=$S$11)),AND($S$8="CHANGE_ABS_GE",ABS(IF(ISNUMBER(AX78),AX78,0)-IF(ISNUMBER(CC78),CC78,0))&gt;=$S$11),AND($S$8="COUNT_LT",IF(ISNUMBER(AX78),AX78,0)&lt;$S$11),AND($S$8="COUNT_LE",IF(ISNUMBER(AX78),AX78,0)&lt;=$S$11),AND($S$8="AND_YES",OR(LOWER(LEFT(AX78&amp;"",2))="да",AX78=1),OR(LOWER(LEFT(CC78&amp;"",2))="да",CC78=1)),AND($S$8="OR_YES",OR(OR(LOWER(LEFT(AX78&amp;"",2))="да",AX78=1),OR(LOWER(LEFT(CC78&amp;"",2))="да",CC78=1)))),$S$14,$S$15))))))))))</f>
        <v/>
      </c>
      <c r="T78" s="70" t="str">
        <f>IF($A78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78="#FIELD",AY78="",AND(OR($T$8="CHANGE_PCT_GE",$T$8="CHANGE_ABS_GE",$T$8="COUNT_FLAG_RULE",$T$8="AND_YES",$T$8="OR_YES"),OR(CD78="#FIELD",CD78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78)))),IF($T$18="LOW_MU",MAX(Настройки!$B$14,$T$16),IF($T$18="NEUTRAL",Настройки!$B$15,IF($T$18="IGNORE","IGNORE",IF(OR(AY78="#FIELD",CD78="#FIELD"),"Поле не найдено","Недостаточно данных")))),IF($T$8="SIGMOID_INC",MAX(Настройки!$B$14,$T$16+($T$17-$T$16)/(1+EXP(-$T$12*(IF(ISNUMBER(AY78),AY78,0)-$T$11)))),IF($T$8="SIGMOID_DEC",MAX(Настройки!$B$14,$T$16+($T$17-$T$16)/(1+EXP($T$12*(IF(ISNUMBER(AY78),AY78,0)-$T$11)))),IF($T$8="TOP_PERCENT",IF((COUNTIF(INDEX(Данные!$A$7:$CV$106,0,MATCH($T$9,Данные!$A$6:$CV$6,0)),"&gt;"&amp;IF(ISNUMBER(AY78),AY78,0))+COUNTIFS(INDEX(Данные!$A$7:$CV$106,0,MATCH($T$9,Данные!$A$6:$CV$6,0)),IF(ISNUMBER(AY78),AY78,0),Данные!$A$7:$A$106,"&lt;"&amp;$A78)+1)/COUNT(INDEX(Данные!$A$7:$CV$106,0,MATCH($T$9,Данные!$A$6:$CV$6,0)))&lt;=$T$11,$T$14,$T$15),IF($T$8="MANUAL_MU",MAX(Настройки!$B$14,MIN(1,IF(ISNUMBER(AY78),AY78,0))),IF($T$8="COUNT_FLAG_RULE",IF(IF(ISNUMBER(AY78),AY78,0)&lt;=$T$11,$T$14,IF(IF(ISNUMBER(AY78),AY78,0)&gt;=$T$12,$T$15,IF(OR(LOWER(LEFT(CD78&amp;"",2))="да",CD78=1),$T$13,$T$15))),IF(OR(AND($T$8="YES_NO",OR(LOWER(LEFT(AY78&amp;"",2))="да",AY78=1)),AND($T$8="THRESHOLD_GE",IF(ISNUMBER(AY78),AY78,0)&gt;=$T$11),AND($T$8="THRESHOLD_GT",IF(ISNUMBER(AY78),AY78,0)&gt;$T$11),AND($T$8="THRESHOLD_LE",IF(ISNUMBER(AY78),AY78,0)&lt;=$T$11),AND($T$8="THRESHOLD_LT",IF(ISNUMBER(AY78),AY78,0)&lt;$T$11),AND($T$8="CHANGE_PCT_GE",IF(IF(ISNUMBER(CD78),CD78,0)=0,IF(ISNUMBER(AY78),AY78,0)&gt;0,(IF(ISNUMBER(AY78),AY78,0)-IF(ISNUMBER(CD78),CD78,0))/ABS(IF(ISNUMBER(CD78),CD78,0))&gt;=$T$11)),AND($T$8="CHANGE_ABS_GE",ABS(IF(ISNUMBER(AY78),AY78,0)-IF(ISNUMBER(CD78),CD78,0))&gt;=$T$11),AND($T$8="COUNT_LT",IF(ISNUMBER(AY78),AY78,0)&lt;$T$11),AND($T$8="COUNT_LE",IF(ISNUMBER(AY78),AY78,0)&lt;=$T$11),AND($T$8="AND_YES",OR(LOWER(LEFT(AY78&amp;"",2))="да",AY78=1),OR(LOWER(LEFT(CD78&amp;"",2))="да",CD78=1)),AND($T$8="OR_YES",OR(OR(LOWER(LEFT(AY78&amp;"",2))="да",AY78=1),OR(LOWER(LEFT(CD78&amp;"",2))="да",CD78=1)))),$T$14,$T$15))))))))))</f>
        <v/>
      </c>
      <c r="U78" s="70" t="str">
        <f>IF($A78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78="#FIELD",AZ78="",AND(OR($U$8="CHANGE_PCT_GE",$U$8="CHANGE_ABS_GE",$U$8="COUNT_FLAG_RULE",$U$8="AND_YES",$U$8="OR_YES"),OR(CE78="#FIELD",CE78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78)))),IF($U$18="LOW_MU",MAX(Настройки!$B$14,$U$16),IF($U$18="NEUTRAL",Настройки!$B$15,IF($U$18="IGNORE","IGNORE",IF(OR(AZ78="#FIELD",CE78="#FIELD"),"Поле не найдено","Недостаточно данных")))),IF($U$8="SIGMOID_INC",MAX(Настройки!$B$14,$U$16+($U$17-$U$16)/(1+EXP(-$U$12*(IF(ISNUMBER(AZ78),AZ78,0)-$U$11)))),IF($U$8="SIGMOID_DEC",MAX(Настройки!$B$14,$U$16+($U$17-$U$16)/(1+EXP($U$12*(IF(ISNUMBER(AZ78),AZ78,0)-$U$11)))),IF($U$8="TOP_PERCENT",IF((COUNTIF(INDEX(Данные!$A$7:$CV$106,0,MATCH($U$9,Данные!$A$6:$CV$6,0)),"&gt;"&amp;IF(ISNUMBER(AZ78),AZ78,0))+COUNTIFS(INDEX(Данные!$A$7:$CV$106,0,MATCH($U$9,Данные!$A$6:$CV$6,0)),IF(ISNUMBER(AZ78),AZ78,0),Данные!$A$7:$A$106,"&lt;"&amp;$A78)+1)/COUNT(INDEX(Данные!$A$7:$CV$106,0,MATCH($U$9,Данные!$A$6:$CV$6,0)))&lt;=$U$11,$U$14,$U$15),IF($U$8="MANUAL_MU",MAX(Настройки!$B$14,MIN(1,IF(ISNUMBER(AZ78),AZ78,0))),IF($U$8="COUNT_FLAG_RULE",IF(IF(ISNUMBER(AZ78),AZ78,0)&lt;=$U$11,$U$14,IF(IF(ISNUMBER(AZ78),AZ78,0)&gt;=$U$12,$U$15,IF(OR(LOWER(LEFT(CE78&amp;"",2))="да",CE78=1),$U$13,$U$15))),IF(OR(AND($U$8="YES_NO",OR(LOWER(LEFT(AZ78&amp;"",2))="да",AZ78=1)),AND($U$8="THRESHOLD_GE",IF(ISNUMBER(AZ78),AZ78,0)&gt;=$U$11),AND($U$8="THRESHOLD_GT",IF(ISNUMBER(AZ78),AZ78,0)&gt;$U$11),AND($U$8="THRESHOLD_LE",IF(ISNUMBER(AZ78),AZ78,0)&lt;=$U$11),AND($U$8="THRESHOLD_LT",IF(ISNUMBER(AZ78),AZ78,0)&lt;$U$11),AND($U$8="CHANGE_PCT_GE",IF(IF(ISNUMBER(CE78),CE78,0)=0,IF(ISNUMBER(AZ78),AZ78,0)&gt;0,(IF(ISNUMBER(AZ78),AZ78,0)-IF(ISNUMBER(CE78),CE78,0))/ABS(IF(ISNUMBER(CE78),CE78,0))&gt;=$U$11)),AND($U$8="CHANGE_ABS_GE",ABS(IF(ISNUMBER(AZ78),AZ78,0)-IF(ISNUMBER(CE78),CE78,0))&gt;=$U$11),AND($U$8="COUNT_LT",IF(ISNUMBER(AZ78),AZ78,0)&lt;$U$11),AND($U$8="COUNT_LE",IF(ISNUMBER(AZ78),AZ78,0)&lt;=$U$11),AND($U$8="AND_YES",OR(LOWER(LEFT(AZ78&amp;"",2))="да",AZ78=1),OR(LOWER(LEFT(CE78&amp;"",2))="да",CE78=1)),AND($U$8="OR_YES",OR(OR(LOWER(LEFT(AZ78&amp;"",2))="да",AZ78=1),OR(LOWER(LEFT(CE78&amp;"",2))="да",CE78=1)))),$U$14,$U$15))))))))))</f>
        <v/>
      </c>
      <c r="V78" s="70" t="str">
        <f>IF($A78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78="#FIELD",BA78="",AND(OR($V$8="CHANGE_PCT_GE",$V$8="CHANGE_ABS_GE",$V$8="COUNT_FLAG_RULE",$V$8="AND_YES",$V$8="OR_YES"),OR(CF78="#FIELD",CF78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78)))),IF($V$18="LOW_MU",MAX(Настройки!$B$14,$V$16),IF($V$18="NEUTRAL",Настройки!$B$15,IF($V$18="IGNORE","IGNORE",IF(OR(BA78="#FIELD",CF78="#FIELD"),"Поле не найдено","Недостаточно данных")))),IF($V$8="SIGMOID_INC",MAX(Настройки!$B$14,$V$16+($V$17-$V$16)/(1+EXP(-$V$12*(IF(ISNUMBER(BA78),BA78,0)-$V$11)))),IF($V$8="SIGMOID_DEC",MAX(Настройки!$B$14,$V$16+($V$17-$V$16)/(1+EXP($V$12*(IF(ISNUMBER(BA78),BA78,0)-$V$11)))),IF($V$8="TOP_PERCENT",IF((COUNTIF(INDEX(Данные!$A$7:$CV$106,0,MATCH($V$9,Данные!$A$6:$CV$6,0)),"&gt;"&amp;IF(ISNUMBER(BA78),BA78,0))+COUNTIFS(INDEX(Данные!$A$7:$CV$106,0,MATCH($V$9,Данные!$A$6:$CV$6,0)),IF(ISNUMBER(BA78),BA78,0),Данные!$A$7:$A$106,"&lt;"&amp;$A78)+1)/COUNT(INDEX(Данные!$A$7:$CV$106,0,MATCH($V$9,Данные!$A$6:$CV$6,0)))&lt;=$V$11,$V$14,$V$15),IF($V$8="MANUAL_MU",MAX(Настройки!$B$14,MIN(1,IF(ISNUMBER(BA78),BA78,0))),IF($V$8="COUNT_FLAG_RULE",IF(IF(ISNUMBER(BA78),BA78,0)&lt;=$V$11,$V$14,IF(IF(ISNUMBER(BA78),BA78,0)&gt;=$V$12,$V$15,IF(OR(LOWER(LEFT(CF78&amp;"",2))="да",CF78=1),$V$13,$V$15))),IF(OR(AND($V$8="YES_NO",OR(LOWER(LEFT(BA78&amp;"",2))="да",BA78=1)),AND($V$8="THRESHOLD_GE",IF(ISNUMBER(BA78),BA78,0)&gt;=$V$11),AND($V$8="THRESHOLD_GT",IF(ISNUMBER(BA78),BA78,0)&gt;$V$11),AND($V$8="THRESHOLD_LE",IF(ISNUMBER(BA78),BA78,0)&lt;=$V$11),AND($V$8="THRESHOLD_LT",IF(ISNUMBER(BA78),BA78,0)&lt;$V$11),AND($V$8="CHANGE_PCT_GE",IF(IF(ISNUMBER(CF78),CF78,0)=0,IF(ISNUMBER(BA78),BA78,0)&gt;0,(IF(ISNUMBER(BA78),BA78,0)-IF(ISNUMBER(CF78),CF78,0))/ABS(IF(ISNUMBER(CF78),CF78,0))&gt;=$V$11)),AND($V$8="CHANGE_ABS_GE",ABS(IF(ISNUMBER(BA78),BA78,0)-IF(ISNUMBER(CF78),CF78,0))&gt;=$V$11),AND($V$8="COUNT_LT",IF(ISNUMBER(BA78),BA78,0)&lt;$V$11),AND($V$8="COUNT_LE",IF(ISNUMBER(BA78),BA78,0)&lt;=$V$11),AND($V$8="AND_YES",OR(LOWER(LEFT(BA78&amp;"",2))="да",BA78=1),OR(LOWER(LEFT(CF78&amp;"",2))="да",CF78=1)),AND($V$8="OR_YES",OR(OR(LOWER(LEFT(BA78&amp;"",2))="да",BA78=1),OR(LOWER(LEFT(CF78&amp;"",2))="да",CF78=1)))),$V$14,$V$15))))))))))</f>
        <v/>
      </c>
      <c r="W78" s="70" t="str">
        <f>IF($A78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78="#FIELD",BB78="",AND(OR($W$8="CHANGE_PCT_GE",$W$8="CHANGE_ABS_GE",$W$8="COUNT_FLAG_RULE",$W$8="AND_YES",$W$8="OR_YES"),OR(CG78="#FIELD",CG78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78)))),IF($W$18="LOW_MU",MAX(Настройки!$B$14,$W$16),IF($W$18="NEUTRAL",Настройки!$B$15,IF($W$18="IGNORE","IGNORE",IF(OR(BB78="#FIELD",CG78="#FIELD"),"Поле не найдено","Недостаточно данных")))),IF($W$8="SIGMOID_INC",MAX(Настройки!$B$14,$W$16+($W$17-$W$16)/(1+EXP(-$W$12*(IF(ISNUMBER(BB78),BB78,0)-$W$11)))),IF($W$8="SIGMOID_DEC",MAX(Настройки!$B$14,$W$16+($W$17-$W$16)/(1+EXP($W$12*(IF(ISNUMBER(BB78),BB78,0)-$W$11)))),IF($W$8="TOP_PERCENT",IF((COUNTIF(INDEX(Данные!$A$7:$CV$106,0,MATCH($W$9,Данные!$A$6:$CV$6,0)),"&gt;"&amp;IF(ISNUMBER(BB78),BB78,0))+COUNTIFS(INDEX(Данные!$A$7:$CV$106,0,MATCH($W$9,Данные!$A$6:$CV$6,0)),IF(ISNUMBER(BB78),BB78,0),Данные!$A$7:$A$106,"&lt;"&amp;$A78)+1)/COUNT(INDEX(Данные!$A$7:$CV$106,0,MATCH($W$9,Данные!$A$6:$CV$6,0)))&lt;=$W$11,$W$14,$W$15),IF($W$8="MANUAL_MU",MAX(Настройки!$B$14,MIN(1,IF(ISNUMBER(BB78),BB78,0))),IF($W$8="COUNT_FLAG_RULE",IF(IF(ISNUMBER(BB78),BB78,0)&lt;=$W$11,$W$14,IF(IF(ISNUMBER(BB78),BB78,0)&gt;=$W$12,$W$15,IF(OR(LOWER(LEFT(CG78&amp;"",2))="да",CG78=1),$W$13,$W$15))),IF(OR(AND($W$8="YES_NO",OR(LOWER(LEFT(BB78&amp;"",2))="да",BB78=1)),AND($W$8="THRESHOLD_GE",IF(ISNUMBER(BB78),BB78,0)&gt;=$W$11),AND($W$8="THRESHOLD_GT",IF(ISNUMBER(BB78),BB78,0)&gt;$W$11),AND($W$8="THRESHOLD_LE",IF(ISNUMBER(BB78),BB78,0)&lt;=$W$11),AND($W$8="THRESHOLD_LT",IF(ISNUMBER(BB78),BB78,0)&lt;$W$11),AND($W$8="CHANGE_PCT_GE",IF(IF(ISNUMBER(CG78),CG78,0)=0,IF(ISNUMBER(BB78),BB78,0)&gt;0,(IF(ISNUMBER(BB78),BB78,0)-IF(ISNUMBER(CG78),CG78,0))/ABS(IF(ISNUMBER(CG78),CG78,0))&gt;=$W$11)),AND($W$8="CHANGE_ABS_GE",ABS(IF(ISNUMBER(BB78),BB78,0)-IF(ISNUMBER(CG78),CG78,0))&gt;=$W$11),AND($W$8="COUNT_LT",IF(ISNUMBER(BB78),BB78,0)&lt;$W$11),AND($W$8="COUNT_LE",IF(ISNUMBER(BB78),BB78,0)&lt;=$W$11),AND($W$8="AND_YES",OR(LOWER(LEFT(BB78&amp;"",2))="да",BB78=1),OR(LOWER(LEFT(CG78&amp;"",2))="да",CG78=1)),AND($W$8="OR_YES",OR(OR(LOWER(LEFT(BB78&amp;"",2))="да",BB78=1),OR(LOWER(LEFT(CG78&amp;"",2))="да",CG78=1)))),$W$14,$W$15))))))))))</f>
        <v/>
      </c>
      <c r="X78" s="70" t="str">
        <f>IF($A78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78="#FIELD",BC78="",AND(OR($X$8="CHANGE_PCT_GE",$X$8="CHANGE_ABS_GE",$X$8="COUNT_FLAG_RULE",$X$8="AND_YES",$X$8="OR_YES"),OR(CH78="#FIELD",CH78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78)))),IF($X$18="LOW_MU",MAX(Настройки!$B$14,$X$16),IF($X$18="NEUTRAL",Настройки!$B$15,IF($X$18="IGNORE","IGNORE",IF(OR(BC78="#FIELD",CH78="#FIELD"),"Поле не найдено","Недостаточно данных")))),IF($X$8="SIGMOID_INC",MAX(Настройки!$B$14,$X$16+($X$17-$X$16)/(1+EXP(-$X$12*(IF(ISNUMBER(BC78),BC78,0)-$X$11)))),IF($X$8="SIGMOID_DEC",MAX(Настройки!$B$14,$X$16+($X$17-$X$16)/(1+EXP($X$12*(IF(ISNUMBER(BC78),BC78,0)-$X$11)))),IF($X$8="TOP_PERCENT",IF((COUNTIF(INDEX(Данные!$A$7:$CV$106,0,MATCH($X$9,Данные!$A$6:$CV$6,0)),"&gt;"&amp;IF(ISNUMBER(BC78),BC78,0))+COUNTIFS(INDEX(Данные!$A$7:$CV$106,0,MATCH($X$9,Данные!$A$6:$CV$6,0)),IF(ISNUMBER(BC78),BC78,0),Данные!$A$7:$A$106,"&lt;"&amp;$A78)+1)/COUNT(INDEX(Данные!$A$7:$CV$106,0,MATCH($X$9,Данные!$A$6:$CV$6,0)))&lt;=$X$11,$X$14,$X$15),IF($X$8="MANUAL_MU",MAX(Настройки!$B$14,MIN(1,IF(ISNUMBER(BC78),BC78,0))),IF($X$8="COUNT_FLAG_RULE",IF(IF(ISNUMBER(BC78),BC78,0)&lt;=$X$11,$X$14,IF(IF(ISNUMBER(BC78),BC78,0)&gt;=$X$12,$X$15,IF(OR(LOWER(LEFT(CH78&amp;"",2))="да",CH78=1),$X$13,$X$15))),IF(OR(AND($X$8="YES_NO",OR(LOWER(LEFT(BC78&amp;"",2))="да",BC78=1)),AND($X$8="THRESHOLD_GE",IF(ISNUMBER(BC78),BC78,0)&gt;=$X$11),AND($X$8="THRESHOLD_GT",IF(ISNUMBER(BC78),BC78,0)&gt;$X$11),AND($X$8="THRESHOLD_LE",IF(ISNUMBER(BC78),BC78,0)&lt;=$X$11),AND($X$8="THRESHOLD_LT",IF(ISNUMBER(BC78),BC78,0)&lt;$X$11),AND($X$8="CHANGE_PCT_GE",IF(IF(ISNUMBER(CH78),CH78,0)=0,IF(ISNUMBER(BC78),BC78,0)&gt;0,(IF(ISNUMBER(BC78),BC78,0)-IF(ISNUMBER(CH78),CH78,0))/ABS(IF(ISNUMBER(CH78),CH78,0))&gt;=$X$11)),AND($X$8="CHANGE_ABS_GE",ABS(IF(ISNUMBER(BC78),BC78,0)-IF(ISNUMBER(CH78),CH78,0))&gt;=$X$11),AND($X$8="COUNT_LT",IF(ISNUMBER(BC78),BC78,0)&lt;$X$11),AND($X$8="COUNT_LE",IF(ISNUMBER(BC78),BC78,0)&lt;=$X$11),AND($X$8="AND_YES",OR(LOWER(LEFT(BC78&amp;"",2))="да",BC78=1),OR(LOWER(LEFT(CH78&amp;"",2))="да",CH78=1)),AND($X$8="OR_YES",OR(OR(LOWER(LEFT(BC78&amp;"",2))="да",BC78=1),OR(LOWER(LEFT(CH78&amp;"",2))="да",CH78=1)))),$X$14,$X$15))))))))))</f>
        <v/>
      </c>
      <c r="Y78" s="70" t="str">
        <f>IF($A78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78="#FIELD",BD78="",AND(OR($Y$8="CHANGE_PCT_GE",$Y$8="CHANGE_ABS_GE",$Y$8="COUNT_FLAG_RULE",$Y$8="AND_YES",$Y$8="OR_YES"),OR(CI78="#FIELD",CI78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78)))),IF($Y$18="LOW_MU",MAX(Настройки!$B$14,$Y$16),IF($Y$18="NEUTRAL",Настройки!$B$15,IF($Y$18="IGNORE","IGNORE",IF(OR(BD78="#FIELD",CI78="#FIELD"),"Поле не найдено","Недостаточно данных")))),IF($Y$8="SIGMOID_INC",MAX(Настройки!$B$14,$Y$16+($Y$17-$Y$16)/(1+EXP(-$Y$12*(IF(ISNUMBER(BD78),BD78,0)-$Y$11)))),IF($Y$8="SIGMOID_DEC",MAX(Настройки!$B$14,$Y$16+($Y$17-$Y$16)/(1+EXP($Y$12*(IF(ISNUMBER(BD78),BD78,0)-$Y$11)))),IF($Y$8="TOP_PERCENT",IF((COUNTIF(INDEX(Данные!$A$7:$CV$106,0,MATCH($Y$9,Данные!$A$6:$CV$6,0)),"&gt;"&amp;IF(ISNUMBER(BD78),BD78,0))+COUNTIFS(INDEX(Данные!$A$7:$CV$106,0,MATCH($Y$9,Данные!$A$6:$CV$6,0)),IF(ISNUMBER(BD78),BD78,0),Данные!$A$7:$A$106,"&lt;"&amp;$A78)+1)/COUNT(INDEX(Данные!$A$7:$CV$106,0,MATCH($Y$9,Данные!$A$6:$CV$6,0)))&lt;=$Y$11,$Y$14,$Y$15),IF($Y$8="MANUAL_MU",MAX(Настройки!$B$14,MIN(1,IF(ISNUMBER(BD78),BD78,0))),IF($Y$8="COUNT_FLAG_RULE",IF(IF(ISNUMBER(BD78),BD78,0)&lt;=$Y$11,$Y$14,IF(IF(ISNUMBER(BD78),BD78,0)&gt;=$Y$12,$Y$15,IF(OR(LOWER(LEFT(CI78&amp;"",2))="да",CI78=1),$Y$13,$Y$15))),IF(OR(AND($Y$8="YES_NO",OR(LOWER(LEFT(BD78&amp;"",2))="да",BD78=1)),AND($Y$8="THRESHOLD_GE",IF(ISNUMBER(BD78),BD78,0)&gt;=$Y$11),AND($Y$8="THRESHOLD_GT",IF(ISNUMBER(BD78),BD78,0)&gt;$Y$11),AND($Y$8="THRESHOLD_LE",IF(ISNUMBER(BD78),BD78,0)&lt;=$Y$11),AND($Y$8="THRESHOLD_LT",IF(ISNUMBER(BD78),BD78,0)&lt;$Y$11),AND($Y$8="CHANGE_PCT_GE",IF(IF(ISNUMBER(CI78),CI78,0)=0,IF(ISNUMBER(BD78),BD78,0)&gt;0,(IF(ISNUMBER(BD78),BD78,0)-IF(ISNUMBER(CI78),CI78,0))/ABS(IF(ISNUMBER(CI78),CI78,0))&gt;=$Y$11)),AND($Y$8="CHANGE_ABS_GE",ABS(IF(ISNUMBER(BD78),BD78,0)-IF(ISNUMBER(CI78),CI78,0))&gt;=$Y$11),AND($Y$8="COUNT_LT",IF(ISNUMBER(BD78),BD78,0)&lt;$Y$11),AND($Y$8="COUNT_LE",IF(ISNUMBER(BD78),BD78,0)&lt;=$Y$11),AND($Y$8="AND_YES",OR(LOWER(LEFT(BD78&amp;"",2))="да",BD78=1),OR(LOWER(LEFT(CI78&amp;"",2))="да",CI78=1)),AND($Y$8="OR_YES",OR(OR(LOWER(LEFT(BD78&amp;"",2))="да",BD78=1),OR(LOWER(LEFT(CI78&amp;"",2))="да",CI78=1)))),$Y$14,$Y$15))))))))))</f>
        <v/>
      </c>
      <c r="Z78" s="70" t="str">
        <f>IF($A78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78="#FIELD",BE78="",AND(OR($Z$8="CHANGE_PCT_GE",$Z$8="CHANGE_ABS_GE",$Z$8="COUNT_FLAG_RULE",$Z$8="AND_YES",$Z$8="OR_YES"),OR(CJ78="#FIELD",CJ78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78)))),IF($Z$18="LOW_MU",MAX(Настройки!$B$14,$Z$16),IF($Z$18="NEUTRAL",Настройки!$B$15,IF($Z$18="IGNORE","IGNORE",IF(OR(BE78="#FIELD",CJ78="#FIELD"),"Поле не найдено","Недостаточно данных")))),IF($Z$8="SIGMOID_INC",MAX(Настройки!$B$14,$Z$16+($Z$17-$Z$16)/(1+EXP(-$Z$12*(IF(ISNUMBER(BE78),BE78,0)-$Z$11)))),IF($Z$8="SIGMOID_DEC",MAX(Настройки!$B$14,$Z$16+($Z$17-$Z$16)/(1+EXP($Z$12*(IF(ISNUMBER(BE78),BE78,0)-$Z$11)))),IF($Z$8="TOP_PERCENT",IF((COUNTIF(INDEX(Данные!$A$7:$CV$106,0,MATCH($Z$9,Данные!$A$6:$CV$6,0)),"&gt;"&amp;IF(ISNUMBER(BE78),BE78,0))+COUNTIFS(INDEX(Данные!$A$7:$CV$106,0,MATCH($Z$9,Данные!$A$6:$CV$6,0)),IF(ISNUMBER(BE78),BE78,0),Данные!$A$7:$A$106,"&lt;"&amp;$A78)+1)/COUNT(INDEX(Данные!$A$7:$CV$106,0,MATCH($Z$9,Данные!$A$6:$CV$6,0)))&lt;=$Z$11,$Z$14,$Z$15),IF($Z$8="MANUAL_MU",MAX(Настройки!$B$14,MIN(1,IF(ISNUMBER(BE78),BE78,0))),IF($Z$8="COUNT_FLAG_RULE",IF(IF(ISNUMBER(BE78),BE78,0)&lt;=$Z$11,$Z$14,IF(IF(ISNUMBER(BE78),BE78,0)&gt;=$Z$12,$Z$15,IF(OR(LOWER(LEFT(CJ78&amp;"",2))="да",CJ78=1),$Z$13,$Z$15))),IF(OR(AND($Z$8="YES_NO",OR(LOWER(LEFT(BE78&amp;"",2))="да",BE78=1)),AND($Z$8="THRESHOLD_GE",IF(ISNUMBER(BE78),BE78,0)&gt;=$Z$11),AND($Z$8="THRESHOLD_GT",IF(ISNUMBER(BE78),BE78,0)&gt;$Z$11),AND($Z$8="THRESHOLD_LE",IF(ISNUMBER(BE78),BE78,0)&lt;=$Z$11),AND($Z$8="THRESHOLD_LT",IF(ISNUMBER(BE78),BE78,0)&lt;$Z$11),AND($Z$8="CHANGE_PCT_GE",IF(IF(ISNUMBER(CJ78),CJ78,0)=0,IF(ISNUMBER(BE78),BE78,0)&gt;0,(IF(ISNUMBER(BE78),BE78,0)-IF(ISNUMBER(CJ78),CJ78,0))/ABS(IF(ISNUMBER(CJ78),CJ78,0))&gt;=$Z$11)),AND($Z$8="CHANGE_ABS_GE",ABS(IF(ISNUMBER(BE78),BE78,0)-IF(ISNUMBER(CJ78),CJ78,0))&gt;=$Z$11),AND($Z$8="COUNT_LT",IF(ISNUMBER(BE78),BE78,0)&lt;$Z$11),AND($Z$8="COUNT_LE",IF(ISNUMBER(BE78),BE78,0)&lt;=$Z$11),AND($Z$8="AND_YES",OR(LOWER(LEFT(BE78&amp;"",2))="да",BE78=1),OR(LOWER(LEFT(CJ78&amp;"",2))="да",CJ78=1)),AND($Z$8="OR_YES",OR(OR(LOWER(LEFT(BE78&amp;"",2))="да",BE78=1),OR(LOWER(LEFT(CJ78&amp;"",2))="да",CJ78=1)))),$Z$14,$Z$15))))))))))</f>
        <v/>
      </c>
      <c r="AA78" s="70" t="str">
        <f>IF($A78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78="#FIELD",BF78="",AND(OR($AA$8="CHANGE_PCT_GE",$AA$8="CHANGE_ABS_GE",$AA$8="COUNT_FLAG_RULE",$AA$8="AND_YES",$AA$8="OR_YES"),OR(CK78="#FIELD",CK78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78)))),IF($AA$18="LOW_MU",MAX(Настройки!$B$14,$AA$16),IF($AA$18="NEUTRAL",Настройки!$B$15,IF($AA$18="IGNORE","IGNORE",IF(OR(BF78="#FIELD",CK78="#FIELD"),"Поле не найдено","Недостаточно данных")))),IF($AA$8="SIGMOID_INC",MAX(Настройки!$B$14,$AA$16+($AA$17-$AA$16)/(1+EXP(-$AA$12*(IF(ISNUMBER(BF78),BF78,0)-$AA$11)))),IF($AA$8="SIGMOID_DEC",MAX(Настройки!$B$14,$AA$16+($AA$17-$AA$16)/(1+EXP($AA$12*(IF(ISNUMBER(BF78),BF78,0)-$AA$11)))),IF($AA$8="TOP_PERCENT",IF((COUNTIF(INDEX(Данные!$A$7:$CV$106,0,MATCH($AA$9,Данные!$A$6:$CV$6,0)),"&gt;"&amp;IF(ISNUMBER(BF78),BF78,0))+COUNTIFS(INDEX(Данные!$A$7:$CV$106,0,MATCH($AA$9,Данные!$A$6:$CV$6,0)),IF(ISNUMBER(BF78),BF78,0),Данные!$A$7:$A$106,"&lt;"&amp;$A78)+1)/COUNT(INDEX(Данные!$A$7:$CV$106,0,MATCH($AA$9,Данные!$A$6:$CV$6,0)))&lt;=$AA$11,$AA$14,$AA$15),IF($AA$8="MANUAL_MU",MAX(Настройки!$B$14,MIN(1,IF(ISNUMBER(BF78),BF78,0))),IF($AA$8="COUNT_FLAG_RULE",IF(IF(ISNUMBER(BF78),BF78,0)&lt;=$AA$11,$AA$14,IF(IF(ISNUMBER(BF78),BF78,0)&gt;=$AA$12,$AA$15,IF(OR(LOWER(LEFT(CK78&amp;"",2))="да",CK78=1),$AA$13,$AA$15))),IF(OR(AND($AA$8="YES_NO",OR(LOWER(LEFT(BF78&amp;"",2))="да",BF78=1)),AND($AA$8="THRESHOLD_GE",IF(ISNUMBER(BF78),BF78,0)&gt;=$AA$11),AND($AA$8="THRESHOLD_GT",IF(ISNUMBER(BF78),BF78,0)&gt;$AA$11),AND($AA$8="THRESHOLD_LE",IF(ISNUMBER(BF78),BF78,0)&lt;=$AA$11),AND($AA$8="THRESHOLD_LT",IF(ISNUMBER(BF78),BF78,0)&lt;$AA$11),AND($AA$8="CHANGE_PCT_GE",IF(IF(ISNUMBER(CK78),CK78,0)=0,IF(ISNUMBER(BF78),BF78,0)&gt;0,(IF(ISNUMBER(BF78),BF78,0)-IF(ISNUMBER(CK78),CK78,0))/ABS(IF(ISNUMBER(CK78),CK78,0))&gt;=$AA$11)),AND($AA$8="CHANGE_ABS_GE",ABS(IF(ISNUMBER(BF78),BF78,0)-IF(ISNUMBER(CK78),CK78,0))&gt;=$AA$11),AND($AA$8="COUNT_LT",IF(ISNUMBER(BF78),BF78,0)&lt;$AA$11),AND($AA$8="COUNT_LE",IF(ISNUMBER(BF78),BF78,0)&lt;=$AA$11),AND($AA$8="AND_YES",OR(LOWER(LEFT(BF78&amp;"",2))="да",BF78=1),OR(LOWER(LEFT(CK78&amp;"",2))="да",CK78=1)),AND($AA$8="OR_YES",OR(OR(LOWER(LEFT(BF78&amp;"",2))="да",BF78=1),OR(LOWER(LEFT(CK78&amp;"",2))="да",CK78=1)))),$AA$14,$AA$15))))))))))</f>
        <v/>
      </c>
      <c r="AB78" s="70" t="str">
        <f>IF($A78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78="#FIELD",BG78="",AND(OR($AB$8="CHANGE_PCT_GE",$AB$8="CHANGE_ABS_GE",$AB$8="COUNT_FLAG_RULE",$AB$8="AND_YES",$AB$8="OR_YES"),OR(CL78="#FIELD",CL78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78)))),IF($AB$18="LOW_MU",MAX(Настройки!$B$14,$AB$16),IF($AB$18="NEUTRAL",Настройки!$B$15,IF($AB$18="IGNORE","IGNORE",IF(OR(BG78="#FIELD",CL78="#FIELD"),"Поле не найдено","Недостаточно данных")))),IF($AB$8="SIGMOID_INC",MAX(Настройки!$B$14,$AB$16+($AB$17-$AB$16)/(1+EXP(-$AB$12*(IF(ISNUMBER(BG78),BG78,0)-$AB$11)))),IF($AB$8="SIGMOID_DEC",MAX(Настройки!$B$14,$AB$16+($AB$17-$AB$16)/(1+EXP($AB$12*(IF(ISNUMBER(BG78),BG78,0)-$AB$11)))),IF($AB$8="TOP_PERCENT",IF((COUNTIF(INDEX(Данные!$A$7:$CV$106,0,MATCH($AB$9,Данные!$A$6:$CV$6,0)),"&gt;"&amp;IF(ISNUMBER(BG78),BG78,0))+COUNTIFS(INDEX(Данные!$A$7:$CV$106,0,MATCH($AB$9,Данные!$A$6:$CV$6,0)),IF(ISNUMBER(BG78),BG78,0),Данные!$A$7:$A$106,"&lt;"&amp;$A78)+1)/COUNT(INDEX(Данные!$A$7:$CV$106,0,MATCH($AB$9,Данные!$A$6:$CV$6,0)))&lt;=$AB$11,$AB$14,$AB$15),IF($AB$8="MANUAL_MU",MAX(Настройки!$B$14,MIN(1,IF(ISNUMBER(BG78),BG78,0))),IF($AB$8="COUNT_FLAG_RULE",IF(IF(ISNUMBER(BG78),BG78,0)&lt;=$AB$11,$AB$14,IF(IF(ISNUMBER(BG78),BG78,0)&gt;=$AB$12,$AB$15,IF(OR(LOWER(LEFT(CL78&amp;"",2))="да",CL78=1),$AB$13,$AB$15))),IF(OR(AND($AB$8="YES_NO",OR(LOWER(LEFT(BG78&amp;"",2))="да",BG78=1)),AND($AB$8="THRESHOLD_GE",IF(ISNUMBER(BG78),BG78,0)&gt;=$AB$11),AND($AB$8="THRESHOLD_GT",IF(ISNUMBER(BG78),BG78,0)&gt;$AB$11),AND($AB$8="THRESHOLD_LE",IF(ISNUMBER(BG78),BG78,0)&lt;=$AB$11),AND($AB$8="THRESHOLD_LT",IF(ISNUMBER(BG78),BG78,0)&lt;$AB$11),AND($AB$8="CHANGE_PCT_GE",IF(IF(ISNUMBER(CL78),CL78,0)=0,IF(ISNUMBER(BG78),BG78,0)&gt;0,(IF(ISNUMBER(BG78),BG78,0)-IF(ISNUMBER(CL78),CL78,0))/ABS(IF(ISNUMBER(CL78),CL78,0))&gt;=$AB$11)),AND($AB$8="CHANGE_ABS_GE",ABS(IF(ISNUMBER(BG78),BG78,0)-IF(ISNUMBER(CL78),CL78,0))&gt;=$AB$11),AND($AB$8="COUNT_LT",IF(ISNUMBER(BG78),BG78,0)&lt;$AB$11),AND($AB$8="COUNT_LE",IF(ISNUMBER(BG78),BG78,0)&lt;=$AB$11),AND($AB$8="AND_YES",OR(LOWER(LEFT(BG78&amp;"",2))="да",BG78=1),OR(LOWER(LEFT(CL78&amp;"",2))="да",CL78=1)),AND($AB$8="OR_YES",OR(OR(LOWER(LEFT(BG78&amp;"",2))="да",BG78=1),OR(LOWER(LEFT(CL78&amp;"",2))="да",CL78=1)))),$AB$14,$AB$15))))))))))</f>
        <v/>
      </c>
      <c r="AC78" s="70" t="str">
        <f>IF($A78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78="#FIELD",BH78="",AND(OR($AC$8="CHANGE_PCT_GE",$AC$8="CHANGE_ABS_GE",$AC$8="COUNT_FLAG_RULE",$AC$8="AND_YES",$AC$8="OR_YES"),OR(CM78="#FIELD",CM78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78)))),IF($AC$18="LOW_MU",MAX(Настройки!$B$14,$AC$16),IF($AC$18="NEUTRAL",Настройки!$B$15,IF($AC$18="IGNORE","IGNORE",IF(OR(BH78="#FIELD",CM78="#FIELD"),"Поле не найдено","Недостаточно данных")))),IF($AC$8="SIGMOID_INC",MAX(Настройки!$B$14,$AC$16+($AC$17-$AC$16)/(1+EXP(-$AC$12*(IF(ISNUMBER(BH78),BH78,0)-$AC$11)))),IF($AC$8="SIGMOID_DEC",MAX(Настройки!$B$14,$AC$16+($AC$17-$AC$16)/(1+EXP($AC$12*(IF(ISNUMBER(BH78),BH78,0)-$AC$11)))),IF($AC$8="TOP_PERCENT",IF((COUNTIF(INDEX(Данные!$A$7:$CV$106,0,MATCH($AC$9,Данные!$A$6:$CV$6,0)),"&gt;"&amp;IF(ISNUMBER(BH78),BH78,0))+COUNTIFS(INDEX(Данные!$A$7:$CV$106,0,MATCH($AC$9,Данные!$A$6:$CV$6,0)),IF(ISNUMBER(BH78),BH78,0),Данные!$A$7:$A$106,"&lt;"&amp;$A78)+1)/COUNT(INDEX(Данные!$A$7:$CV$106,0,MATCH($AC$9,Данные!$A$6:$CV$6,0)))&lt;=$AC$11,$AC$14,$AC$15),IF($AC$8="MANUAL_MU",MAX(Настройки!$B$14,MIN(1,IF(ISNUMBER(BH78),BH78,0))),IF($AC$8="COUNT_FLAG_RULE",IF(IF(ISNUMBER(BH78),BH78,0)&lt;=$AC$11,$AC$14,IF(IF(ISNUMBER(BH78),BH78,0)&gt;=$AC$12,$AC$15,IF(OR(LOWER(LEFT(CM78&amp;"",2))="да",CM78=1),$AC$13,$AC$15))),IF(OR(AND($AC$8="YES_NO",OR(LOWER(LEFT(BH78&amp;"",2))="да",BH78=1)),AND($AC$8="THRESHOLD_GE",IF(ISNUMBER(BH78),BH78,0)&gt;=$AC$11),AND($AC$8="THRESHOLD_GT",IF(ISNUMBER(BH78),BH78,0)&gt;$AC$11),AND($AC$8="THRESHOLD_LE",IF(ISNUMBER(BH78),BH78,0)&lt;=$AC$11),AND($AC$8="THRESHOLD_LT",IF(ISNUMBER(BH78),BH78,0)&lt;$AC$11),AND($AC$8="CHANGE_PCT_GE",IF(IF(ISNUMBER(CM78),CM78,0)=0,IF(ISNUMBER(BH78),BH78,0)&gt;0,(IF(ISNUMBER(BH78),BH78,0)-IF(ISNUMBER(CM78),CM78,0))/ABS(IF(ISNUMBER(CM78),CM78,0))&gt;=$AC$11)),AND($AC$8="CHANGE_ABS_GE",ABS(IF(ISNUMBER(BH78),BH78,0)-IF(ISNUMBER(CM78),CM78,0))&gt;=$AC$11),AND($AC$8="COUNT_LT",IF(ISNUMBER(BH78),BH78,0)&lt;$AC$11),AND($AC$8="COUNT_LE",IF(ISNUMBER(BH78),BH78,0)&lt;=$AC$11),AND($AC$8="AND_YES",OR(LOWER(LEFT(BH78&amp;"",2))="да",BH78=1),OR(LOWER(LEFT(CM78&amp;"",2))="да",CM78=1)),AND($AC$8="OR_YES",OR(OR(LOWER(LEFT(BH78&amp;"",2))="да",BH78=1),OR(LOWER(LEFT(CM78&amp;"",2))="да",CM78=1)))),$AC$14,$AC$15))))))))))</f>
        <v/>
      </c>
      <c r="AD78" s="70" t="str">
        <f>IF($A78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78="#FIELD",BI78="",AND(OR($AD$8="CHANGE_PCT_GE",$AD$8="CHANGE_ABS_GE",$AD$8="COUNT_FLAG_RULE",$AD$8="AND_YES",$AD$8="OR_YES"),OR(CN78="#FIELD",CN78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78)))),IF($AD$18="LOW_MU",MAX(Настройки!$B$14,$AD$16),IF($AD$18="NEUTRAL",Настройки!$B$15,IF($AD$18="IGNORE","IGNORE",IF(OR(BI78="#FIELD",CN78="#FIELD"),"Поле не найдено","Недостаточно данных")))),IF($AD$8="SIGMOID_INC",MAX(Настройки!$B$14,$AD$16+($AD$17-$AD$16)/(1+EXP(-$AD$12*(IF(ISNUMBER(BI78),BI78,0)-$AD$11)))),IF($AD$8="SIGMOID_DEC",MAX(Настройки!$B$14,$AD$16+($AD$17-$AD$16)/(1+EXP($AD$12*(IF(ISNUMBER(BI78),BI78,0)-$AD$11)))),IF($AD$8="TOP_PERCENT",IF((COUNTIF(INDEX(Данные!$A$7:$CV$106,0,MATCH($AD$9,Данные!$A$6:$CV$6,0)),"&gt;"&amp;IF(ISNUMBER(BI78),BI78,0))+COUNTIFS(INDEX(Данные!$A$7:$CV$106,0,MATCH($AD$9,Данные!$A$6:$CV$6,0)),IF(ISNUMBER(BI78),BI78,0),Данные!$A$7:$A$106,"&lt;"&amp;$A78)+1)/COUNT(INDEX(Данные!$A$7:$CV$106,0,MATCH($AD$9,Данные!$A$6:$CV$6,0)))&lt;=$AD$11,$AD$14,$AD$15),IF($AD$8="MANUAL_MU",MAX(Настройки!$B$14,MIN(1,IF(ISNUMBER(BI78),BI78,0))),IF($AD$8="COUNT_FLAG_RULE",IF(IF(ISNUMBER(BI78),BI78,0)&lt;=$AD$11,$AD$14,IF(IF(ISNUMBER(BI78),BI78,0)&gt;=$AD$12,$AD$15,IF(OR(LOWER(LEFT(CN78&amp;"",2))="да",CN78=1),$AD$13,$AD$15))),IF(OR(AND($AD$8="YES_NO",OR(LOWER(LEFT(BI78&amp;"",2))="да",BI78=1)),AND($AD$8="THRESHOLD_GE",IF(ISNUMBER(BI78),BI78,0)&gt;=$AD$11),AND($AD$8="THRESHOLD_GT",IF(ISNUMBER(BI78),BI78,0)&gt;$AD$11),AND($AD$8="THRESHOLD_LE",IF(ISNUMBER(BI78),BI78,0)&lt;=$AD$11),AND($AD$8="THRESHOLD_LT",IF(ISNUMBER(BI78),BI78,0)&lt;$AD$11),AND($AD$8="CHANGE_PCT_GE",IF(IF(ISNUMBER(CN78),CN78,0)=0,IF(ISNUMBER(BI78),BI78,0)&gt;0,(IF(ISNUMBER(BI78),BI78,0)-IF(ISNUMBER(CN78),CN78,0))/ABS(IF(ISNUMBER(CN78),CN78,0))&gt;=$AD$11)),AND($AD$8="CHANGE_ABS_GE",ABS(IF(ISNUMBER(BI78),BI78,0)-IF(ISNUMBER(CN78),CN78,0))&gt;=$AD$11),AND($AD$8="COUNT_LT",IF(ISNUMBER(BI78),BI78,0)&lt;$AD$11),AND($AD$8="COUNT_LE",IF(ISNUMBER(BI78),BI78,0)&lt;=$AD$11),AND($AD$8="AND_YES",OR(LOWER(LEFT(BI78&amp;"",2))="да",BI78=1),OR(LOWER(LEFT(CN78&amp;"",2))="да",CN78=1)),AND($AD$8="OR_YES",OR(OR(LOWER(LEFT(BI78&amp;"",2))="да",BI78=1),OR(LOWER(LEFT(CN78&amp;"",2))="да",CN78=1)))),$AD$14,$AD$15))))))))))</f>
        <v/>
      </c>
      <c r="AE78" s="71" t="str">
        <f>IF($A78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78="#FIELD",BJ78="",AND(OR($AE$8="CHANGE_PCT_GE",$AE$8="CHANGE_ABS_GE",$AE$8="COUNT_FLAG_RULE",$AE$8="AND_YES",$AE$8="OR_YES"),OR(CO78="#FIELD",CO78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78)))),IF($AE$18="LOW_MU",MAX(Настройки!$B$14,$AE$16),IF($AE$18="NEUTRAL",Настройки!$B$15,IF($AE$18="IGNORE","IGNORE",IF(OR(BJ78="#FIELD",CO78="#FIELD"),"Поле не найдено","Недостаточно данных")))),IF($AE$8="SIGMOID_INC",MAX(Настройки!$B$14,$AE$16+($AE$17-$AE$16)/(1+EXP(-$AE$12*(IF(ISNUMBER(BJ78),BJ78,0)-$AE$11)))),IF($AE$8="SIGMOID_DEC",MAX(Настройки!$B$14,$AE$16+($AE$17-$AE$16)/(1+EXP($AE$12*(IF(ISNUMBER(BJ78),BJ78,0)-$AE$11)))),IF($AE$8="TOP_PERCENT",IF((COUNTIF(INDEX(Данные!$A$7:$CV$106,0,MATCH($AE$9,Данные!$A$6:$CV$6,0)),"&gt;"&amp;IF(ISNUMBER(BJ78),BJ78,0))+COUNTIFS(INDEX(Данные!$A$7:$CV$106,0,MATCH($AE$9,Данные!$A$6:$CV$6,0)),IF(ISNUMBER(BJ78),BJ78,0),Данные!$A$7:$A$106,"&lt;"&amp;$A78)+1)/COUNT(INDEX(Данные!$A$7:$CV$106,0,MATCH($AE$9,Данные!$A$6:$CV$6,0)))&lt;=$AE$11,$AE$14,$AE$15),IF($AE$8="MANUAL_MU",MAX(Настройки!$B$14,MIN(1,IF(ISNUMBER(BJ78),BJ78,0))),IF($AE$8="COUNT_FLAG_RULE",IF(IF(ISNUMBER(BJ78),BJ78,0)&lt;=$AE$11,$AE$14,IF(IF(ISNUMBER(BJ78),BJ78,0)&gt;=$AE$12,$AE$15,IF(OR(LOWER(LEFT(CO78&amp;"",2))="да",CO78=1),$AE$13,$AE$15))),IF(OR(AND($AE$8="YES_NO",OR(LOWER(LEFT(BJ78&amp;"",2))="да",BJ78=1)),AND($AE$8="THRESHOLD_GE",IF(ISNUMBER(BJ78),BJ78,0)&gt;=$AE$11),AND($AE$8="THRESHOLD_GT",IF(ISNUMBER(BJ78),BJ78,0)&gt;$AE$11),AND($AE$8="THRESHOLD_LE",IF(ISNUMBER(BJ78),BJ78,0)&lt;=$AE$11),AND($AE$8="THRESHOLD_LT",IF(ISNUMBER(BJ78),BJ78,0)&lt;$AE$11),AND($AE$8="CHANGE_PCT_GE",IF(IF(ISNUMBER(CO78),CO78,0)=0,IF(ISNUMBER(BJ78),BJ78,0)&gt;0,(IF(ISNUMBER(BJ78),BJ78,0)-IF(ISNUMBER(CO78),CO78,0))/ABS(IF(ISNUMBER(CO78),CO78,0))&gt;=$AE$11)),AND($AE$8="CHANGE_ABS_GE",ABS(IF(ISNUMBER(BJ78),BJ78,0)-IF(ISNUMBER(CO78),CO78,0))&gt;=$AE$11),AND($AE$8="COUNT_LT",IF(ISNUMBER(BJ78),BJ78,0)&lt;$AE$11),AND($AE$8="COUNT_LE",IF(ISNUMBER(BJ78),BJ78,0)&lt;=$AE$11),AND($AE$8="AND_YES",OR(LOWER(LEFT(BJ78&amp;"",2))="да",BJ78=1),OR(LOWER(LEFT(CO78&amp;"",2))="да",CO78=1)),AND($AE$8="OR_YES",OR(OR(LOWER(LEFT(BJ78&amp;"",2))="да",BJ78=1),OR(LOWER(LEFT(CO78&amp;"",2))="да",CO78=1)))),$AE$14,$AE$15))))))))))</f>
        <v/>
      </c>
      <c r="AF78" s="75"/>
      <c r="AG78" s="76" t="str">
        <f>IF($A78="","",IF($B$4&lt;&gt;"Да","",IF($B$9="","",IF(COUNTIF(Данные!$A$6:$CV$6,$B$9)=0,"#FIELD",INDEX(Данные!$A$7:$CV$106,ROW()-19,MATCH($B$9,Данные!$A$6:$CV$6,0))))))</f>
        <v/>
      </c>
      <c r="AH78" s="76" t="str">
        <f>IF($A78="","",IF($C$4&lt;&gt;"Да","",IF($C$9="","",IF(COUNTIF(Данные!$A$6:$CV$6,$C$9)=0,"#FIELD",INDEX(Данные!$A$7:$CV$106,ROW()-19,MATCH($C$9,Данные!$A$6:$CV$6,0))))))</f>
        <v/>
      </c>
      <c r="AI78" s="76" t="str">
        <f>IF($A78="","",IF($D$4&lt;&gt;"Да","",IF($D$9="","",IF(COUNTIF(Данные!$A$6:$CV$6,$D$9)=0,"#FIELD",INDEX(Данные!$A$7:$CV$106,ROW()-19,MATCH($D$9,Данные!$A$6:$CV$6,0))))))</f>
        <v/>
      </c>
      <c r="AJ78" s="76" t="str">
        <f>IF($A78="","",IF($E$4&lt;&gt;"Да","",IF($E$9="","",IF(COUNTIF(Данные!$A$6:$CV$6,$E$9)=0,"#FIELD",INDEX(Данные!$A$7:$CV$106,ROW()-19,MATCH($E$9,Данные!$A$6:$CV$6,0))))))</f>
        <v/>
      </c>
      <c r="AK78" s="76" t="str">
        <f>IF($A78="","",IF($F$4&lt;&gt;"Да","",IF($F$9="","",IF(COUNTIF(Данные!$A$6:$CV$6,$F$9)=0,"#FIELD",INDEX(Данные!$A$7:$CV$106,ROW()-19,MATCH($F$9,Данные!$A$6:$CV$6,0))))))</f>
        <v/>
      </c>
      <c r="AL78" s="76" t="str">
        <f>IF($A78="","",IF($G$4&lt;&gt;"Да","",IF($G$9="","",IF(COUNTIF(Данные!$A$6:$CV$6,$G$9)=0,"#FIELD",INDEX(Данные!$A$7:$CV$106,ROW()-19,MATCH($G$9,Данные!$A$6:$CV$6,0))))))</f>
        <v/>
      </c>
      <c r="AM78" s="76" t="str">
        <f>IF($A78="","",IF($H$4&lt;&gt;"Да","",IF($H$9="","",IF(COUNTIF(Данные!$A$6:$CV$6,$H$9)=0,"#FIELD",INDEX(Данные!$A$7:$CV$106,ROW()-19,MATCH($H$9,Данные!$A$6:$CV$6,0))))))</f>
        <v/>
      </c>
      <c r="AN78" s="76" t="str">
        <f>IF($A78="","",IF($I$4&lt;&gt;"Да","",IF($I$9="","",IF(COUNTIF(Данные!$A$6:$CV$6,$I$9)=0,"#FIELD",INDEX(Данные!$A$7:$CV$106,ROW()-19,MATCH($I$9,Данные!$A$6:$CV$6,0))))))</f>
        <v/>
      </c>
      <c r="AO78" s="76" t="str">
        <f>IF($A78="","",IF($J$4&lt;&gt;"Да","",IF($J$9="","",IF(COUNTIF(Данные!$A$6:$CV$6,$J$9)=0,"#FIELD",INDEX(Данные!$A$7:$CV$106,ROW()-19,MATCH($J$9,Данные!$A$6:$CV$6,0))))))</f>
        <v/>
      </c>
      <c r="AP78" s="76" t="str">
        <f>IF($A78="","",IF($K$4&lt;&gt;"Да","",IF($K$9="","",IF(COUNTIF(Данные!$A$6:$CV$6,$K$9)=0,"#FIELD",INDEX(Данные!$A$7:$CV$106,ROW()-19,MATCH($K$9,Данные!$A$6:$CV$6,0))))))</f>
        <v/>
      </c>
      <c r="AQ78" s="76" t="str">
        <f>IF($A78="","",IF($L$4&lt;&gt;"Да","",IF($L$9="","",IF(COUNTIF(Данные!$A$6:$CV$6,$L$9)=0,"#FIELD",INDEX(Данные!$A$7:$CV$106,ROW()-19,MATCH($L$9,Данные!$A$6:$CV$6,0))))))</f>
        <v/>
      </c>
      <c r="AR78" s="76" t="str">
        <f>IF($A78="","",IF($M$4&lt;&gt;"Да","",IF($M$9="","",IF(COUNTIF(Данные!$A$6:$CV$6,$M$9)=0,"#FIELD",INDEX(Данные!$A$7:$CV$106,ROW()-19,MATCH($M$9,Данные!$A$6:$CV$6,0))))))</f>
        <v/>
      </c>
      <c r="AS78" s="76" t="str">
        <f>IF($A78="","",IF($N$4&lt;&gt;"Да","",IF($N$9="","",IF(COUNTIF(Данные!$A$6:$CV$6,$N$9)=0,"#FIELD",INDEX(Данные!$A$7:$CV$106,ROW()-19,MATCH($N$9,Данные!$A$6:$CV$6,0))))))</f>
        <v/>
      </c>
      <c r="AT78" s="76" t="str">
        <f>IF($A78="","",IF($O$4&lt;&gt;"Да","",IF($O$9="","",IF(COUNTIF(Данные!$A$6:$CV$6,$O$9)=0,"#FIELD",INDEX(Данные!$A$7:$CV$106,ROW()-19,MATCH($O$9,Данные!$A$6:$CV$6,0))))))</f>
        <v/>
      </c>
      <c r="AU78" s="76" t="str">
        <f>IF($A78="","",IF($P$4&lt;&gt;"Да","",IF($P$9="","",IF(COUNTIF(Данные!$A$6:$CV$6,$P$9)=0,"#FIELD",INDEX(Данные!$A$7:$CV$106,ROW()-19,MATCH($P$9,Данные!$A$6:$CV$6,0))))))</f>
        <v/>
      </c>
      <c r="AV78" s="76" t="str">
        <f>IF($A78="","",IF($Q$4&lt;&gt;"Да","",IF($Q$9="","",IF(COUNTIF(Данные!$A$6:$CV$6,$Q$9)=0,"#FIELD",INDEX(Данные!$A$7:$CV$106,ROW()-19,MATCH($Q$9,Данные!$A$6:$CV$6,0))))))</f>
        <v/>
      </c>
      <c r="AW78" s="76" t="str">
        <f>IF($A78="","",IF($R$4&lt;&gt;"Да","",IF($R$9="","",IF(COUNTIF(Данные!$A$6:$CV$6,$R$9)=0,"#FIELD",INDEX(Данные!$A$7:$CV$106,ROW()-19,MATCH($R$9,Данные!$A$6:$CV$6,0))))))</f>
        <v/>
      </c>
      <c r="AX78" s="76" t="str">
        <f>IF($A78="","",IF($S$4&lt;&gt;"Да","",IF($S$9="","",IF(COUNTIF(Данные!$A$6:$CV$6,$S$9)=0,"#FIELD",INDEX(Данные!$A$7:$CV$106,ROW()-19,MATCH($S$9,Данные!$A$6:$CV$6,0))))))</f>
        <v/>
      </c>
      <c r="AY78" s="76" t="str">
        <f>IF($A78="","",IF($T$4&lt;&gt;"Да","",IF($T$9="","",IF(COUNTIF(Данные!$A$6:$CV$6,$T$9)=0,"#FIELD",INDEX(Данные!$A$7:$CV$106,ROW()-19,MATCH($T$9,Данные!$A$6:$CV$6,0))))))</f>
        <v/>
      </c>
      <c r="AZ78" s="76" t="str">
        <f>IF($A78="","",IF($U$4&lt;&gt;"Да","",IF($U$9="","",IF(COUNTIF(Данные!$A$6:$CV$6,$U$9)=0,"#FIELD",INDEX(Данные!$A$7:$CV$106,ROW()-19,MATCH($U$9,Данные!$A$6:$CV$6,0))))))</f>
        <v/>
      </c>
      <c r="BA78" s="76" t="str">
        <f>IF($A78="","",IF($V$4&lt;&gt;"Да","",IF($V$9="","",IF(COUNTIF(Данные!$A$6:$CV$6,$V$9)=0,"#FIELD",INDEX(Данные!$A$7:$CV$106,ROW()-19,MATCH($V$9,Данные!$A$6:$CV$6,0))))))</f>
        <v/>
      </c>
      <c r="BB78" s="76" t="str">
        <f>IF($A78="","",IF($W$4&lt;&gt;"Да","",IF($W$9="","",IF(COUNTIF(Данные!$A$6:$CV$6,$W$9)=0,"#FIELD",INDEX(Данные!$A$7:$CV$106,ROW()-19,MATCH($W$9,Данные!$A$6:$CV$6,0))))))</f>
        <v/>
      </c>
      <c r="BC78" s="76" t="str">
        <f>IF($A78="","",IF($X$4&lt;&gt;"Да","",IF($X$9="","",IF(COUNTIF(Данные!$A$6:$CV$6,$X$9)=0,"#FIELD",INDEX(Данные!$A$7:$CV$106,ROW()-19,MATCH($X$9,Данные!$A$6:$CV$6,0))))))</f>
        <v/>
      </c>
      <c r="BD78" s="76" t="str">
        <f>IF($A78="","",IF($Y$4&lt;&gt;"Да","",IF($Y$9="","",IF(COUNTIF(Данные!$A$6:$CV$6,$Y$9)=0,"#FIELD",INDEX(Данные!$A$7:$CV$106,ROW()-19,MATCH($Y$9,Данные!$A$6:$CV$6,0))))))</f>
        <v/>
      </c>
      <c r="BE78" s="76" t="str">
        <f>IF($A78="","",IF($Z$4&lt;&gt;"Да","",IF($Z$9="","",IF(COUNTIF(Данные!$A$6:$CV$6,$Z$9)=0,"#FIELD",INDEX(Данные!$A$7:$CV$106,ROW()-19,MATCH($Z$9,Данные!$A$6:$CV$6,0))))))</f>
        <v/>
      </c>
      <c r="BF78" s="76" t="str">
        <f>IF($A78="","",IF($AA$4&lt;&gt;"Да","",IF($AA$9="","",IF(COUNTIF(Данные!$A$6:$CV$6,$AA$9)=0,"#FIELD",INDEX(Данные!$A$7:$CV$106,ROW()-19,MATCH($AA$9,Данные!$A$6:$CV$6,0))))))</f>
        <v/>
      </c>
      <c r="BG78" s="76" t="str">
        <f>IF($A78="","",IF($AB$4&lt;&gt;"Да","",IF($AB$9="","",IF(COUNTIF(Данные!$A$6:$CV$6,$AB$9)=0,"#FIELD",INDEX(Данные!$A$7:$CV$106,ROW()-19,MATCH($AB$9,Данные!$A$6:$CV$6,0))))))</f>
        <v/>
      </c>
      <c r="BH78" s="76" t="str">
        <f>IF($A78="","",IF($AC$4&lt;&gt;"Да","",IF($AC$9="","",IF(COUNTIF(Данные!$A$6:$CV$6,$AC$9)=0,"#FIELD",INDEX(Данные!$A$7:$CV$106,ROW()-19,MATCH($AC$9,Данные!$A$6:$CV$6,0))))))</f>
        <v/>
      </c>
      <c r="BI78" s="76" t="str">
        <f>IF($A78="","",IF($AD$4&lt;&gt;"Да","",IF($AD$9="","",IF(COUNTIF(Данные!$A$6:$CV$6,$AD$9)=0,"#FIELD",INDEX(Данные!$A$7:$CV$106,ROW()-19,MATCH($AD$9,Данные!$A$6:$CV$6,0))))))</f>
        <v/>
      </c>
      <c r="BJ78" s="76" t="str">
        <f>IF($A78="","",IF($AE$4&lt;&gt;"Да","",IF($AE$9="","",IF(COUNTIF(Данные!$A$6:$CV$6,$AE$9)=0,"#FIELD",INDEX(Данные!$A$7:$CV$106,ROW()-19,MATCH($AE$9,Данные!$A$6:$CV$6,0))))))</f>
        <v/>
      </c>
      <c r="BK78" s="76"/>
      <c r="BL78" s="76" t="str">
        <f>IF($A78="","",IF($B$4&lt;&gt;"Да","",IF($B$10="","",IF(COUNTIF(Данные!$A$6:$CV$6,$B$10)=0,"#FIELD",INDEX(Данные!$A$7:$CV$106,ROW()-19,MATCH($B$10,Данные!$A$6:$CV$6,0))))))</f>
        <v/>
      </c>
      <c r="BM78" s="76" t="str">
        <f>IF($A78="","",IF($C$4&lt;&gt;"Да","",IF($C$10="","",IF(COUNTIF(Данные!$A$6:$CV$6,$C$10)=0,"#FIELD",INDEX(Данные!$A$7:$CV$106,ROW()-19,MATCH($C$10,Данные!$A$6:$CV$6,0))))))</f>
        <v/>
      </c>
      <c r="BN78" s="76" t="str">
        <f>IF($A78="","",IF($D$4&lt;&gt;"Да","",IF($D$10="","",IF(COUNTIF(Данные!$A$6:$CV$6,$D$10)=0,"#FIELD",INDEX(Данные!$A$7:$CV$106,ROW()-19,MATCH($D$10,Данные!$A$6:$CV$6,0))))))</f>
        <v/>
      </c>
      <c r="BO78" s="76" t="str">
        <f>IF($A78="","",IF($E$4&lt;&gt;"Да","",IF($E$10="","",IF(COUNTIF(Данные!$A$6:$CV$6,$E$10)=0,"#FIELD",INDEX(Данные!$A$7:$CV$106,ROW()-19,MATCH($E$10,Данные!$A$6:$CV$6,0))))))</f>
        <v/>
      </c>
      <c r="BP78" s="76" t="str">
        <f>IF($A78="","",IF($F$4&lt;&gt;"Да","",IF($F$10="","",IF(COUNTIF(Данные!$A$6:$CV$6,$F$10)=0,"#FIELD",INDEX(Данные!$A$7:$CV$106,ROW()-19,MATCH($F$10,Данные!$A$6:$CV$6,0))))))</f>
        <v/>
      </c>
      <c r="BQ78" s="76" t="str">
        <f>IF($A78="","",IF($G$4&lt;&gt;"Да","",IF($G$10="","",IF(COUNTIF(Данные!$A$6:$CV$6,$G$10)=0,"#FIELD",INDEX(Данные!$A$7:$CV$106,ROW()-19,MATCH($G$10,Данные!$A$6:$CV$6,0))))))</f>
        <v/>
      </c>
      <c r="BR78" s="76" t="str">
        <f>IF($A78="","",IF($H$4&lt;&gt;"Да","",IF($H$10="","",IF(COUNTIF(Данные!$A$6:$CV$6,$H$10)=0,"#FIELD",INDEX(Данные!$A$7:$CV$106,ROW()-19,MATCH($H$10,Данные!$A$6:$CV$6,0))))))</f>
        <v/>
      </c>
      <c r="BS78" s="76" t="str">
        <f>IF($A78="","",IF($I$4&lt;&gt;"Да","",IF($I$10="","",IF(COUNTIF(Данные!$A$6:$CV$6,$I$10)=0,"#FIELD",INDEX(Данные!$A$7:$CV$106,ROW()-19,MATCH($I$10,Данные!$A$6:$CV$6,0))))))</f>
        <v/>
      </c>
      <c r="BT78" s="76" t="str">
        <f>IF($A78="","",IF($J$4&lt;&gt;"Да","",IF($J$10="","",IF(COUNTIF(Данные!$A$6:$CV$6,$J$10)=0,"#FIELD",INDEX(Данные!$A$7:$CV$106,ROW()-19,MATCH($J$10,Данные!$A$6:$CV$6,0))))))</f>
        <v/>
      </c>
      <c r="BU78" s="76" t="str">
        <f>IF($A78="","",IF($K$4&lt;&gt;"Да","",IF($K$10="","",IF(COUNTIF(Данные!$A$6:$CV$6,$K$10)=0,"#FIELD",INDEX(Данные!$A$7:$CV$106,ROW()-19,MATCH($K$10,Данные!$A$6:$CV$6,0))))))</f>
        <v/>
      </c>
      <c r="BV78" s="76" t="str">
        <f>IF($A78="","",IF($L$4&lt;&gt;"Да","",IF($L$10="","",IF(COUNTIF(Данные!$A$6:$CV$6,$L$10)=0,"#FIELD",INDEX(Данные!$A$7:$CV$106,ROW()-19,MATCH($L$10,Данные!$A$6:$CV$6,0))))))</f>
        <v/>
      </c>
      <c r="BW78" s="76" t="str">
        <f>IF($A78="","",IF($M$4&lt;&gt;"Да","",IF($M$10="","",IF(COUNTIF(Данные!$A$6:$CV$6,$M$10)=0,"#FIELD",INDEX(Данные!$A$7:$CV$106,ROW()-19,MATCH($M$10,Данные!$A$6:$CV$6,0))))))</f>
        <v/>
      </c>
      <c r="BX78" s="76" t="str">
        <f>IF($A78="","",IF($N$4&lt;&gt;"Да","",IF($N$10="","",IF(COUNTIF(Данные!$A$6:$CV$6,$N$10)=0,"#FIELD",INDEX(Данные!$A$7:$CV$106,ROW()-19,MATCH($N$10,Данные!$A$6:$CV$6,0))))))</f>
        <v/>
      </c>
      <c r="BY78" s="76" t="str">
        <f>IF($A78="","",IF($O$4&lt;&gt;"Да","",IF($O$10="","",IF(COUNTIF(Данные!$A$6:$CV$6,$O$10)=0,"#FIELD",INDEX(Данные!$A$7:$CV$106,ROW()-19,MATCH($O$10,Данные!$A$6:$CV$6,0))))))</f>
        <v/>
      </c>
      <c r="BZ78" s="76" t="str">
        <f>IF($A78="","",IF($P$4&lt;&gt;"Да","",IF($P$10="","",IF(COUNTIF(Данные!$A$6:$CV$6,$P$10)=0,"#FIELD",INDEX(Данные!$A$7:$CV$106,ROW()-19,MATCH($P$10,Данные!$A$6:$CV$6,0))))))</f>
        <v/>
      </c>
      <c r="CA78" s="76" t="str">
        <f>IF($A78="","",IF($Q$4&lt;&gt;"Да","",IF($Q$10="","",IF(COUNTIF(Данные!$A$6:$CV$6,$Q$10)=0,"#FIELD",INDEX(Данные!$A$7:$CV$106,ROW()-19,MATCH($Q$10,Данные!$A$6:$CV$6,0))))))</f>
        <v/>
      </c>
      <c r="CB78" s="76" t="str">
        <f>IF($A78="","",IF($R$4&lt;&gt;"Да","",IF($R$10="","",IF(COUNTIF(Данные!$A$6:$CV$6,$R$10)=0,"#FIELD",INDEX(Данные!$A$7:$CV$106,ROW()-19,MATCH($R$10,Данные!$A$6:$CV$6,0))))))</f>
        <v/>
      </c>
      <c r="CC78" s="76" t="str">
        <f>IF($A78="","",IF($S$4&lt;&gt;"Да","",IF($S$10="","",IF(COUNTIF(Данные!$A$6:$CV$6,$S$10)=0,"#FIELD",INDEX(Данные!$A$7:$CV$106,ROW()-19,MATCH($S$10,Данные!$A$6:$CV$6,0))))))</f>
        <v/>
      </c>
      <c r="CD78" s="76" t="str">
        <f>IF($A78="","",IF($T$4&lt;&gt;"Да","",IF($T$10="","",IF(COUNTIF(Данные!$A$6:$CV$6,$T$10)=0,"#FIELD",INDEX(Данные!$A$7:$CV$106,ROW()-19,MATCH($T$10,Данные!$A$6:$CV$6,0))))))</f>
        <v/>
      </c>
      <c r="CE78" s="76" t="str">
        <f>IF($A78="","",IF($U$4&lt;&gt;"Да","",IF($U$10="","",IF(COUNTIF(Данные!$A$6:$CV$6,$U$10)=0,"#FIELD",INDEX(Данные!$A$7:$CV$106,ROW()-19,MATCH($U$10,Данные!$A$6:$CV$6,0))))))</f>
        <v/>
      </c>
      <c r="CF78" s="76" t="str">
        <f>IF($A78="","",IF($V$4&lt;&gt;"Да","",IF($V$10="","",IF(COUNTIF(Данные!$A$6:$CV$6,$V$10)=0,"#FIELD",INDEX(Данные!$A$7:$CV$106,ROW()-19,MATCH($V$10,Данные!$A$6:$CV$6,0))))))</f>
        <v/>
      </c>
      <c r="CG78" s="76" t="str">
        <f>IF($A78="","",IF($W$4&lt;&gt;"Да","",IF($W$10="","",IF(COUNTIF(Данные!$A$6:$CV$6,$W$10)=0,"#FIELD",INDEX(Данные!$A$7:$CV$106,ROW()-19,MATCH($W$10,Данные!$A$6:$CV$6,0))))))</f>
        <v/>
      </c>
      <c r="CH78" s="76" t="str">
        <f>IF($A78="","",IF($X$4&lt;&gt;"Да","",IF($X$10="","",IF(COUNTIF(Данные!$A$6:$CV$6,$X$10)=0,"#FIELD",INDEX(Данные!$A$7:$CV$106,ROW()-19,MATCH($X$10,Данные!$A$6:$CV$6,0))))))</f>
        <v/>
      </c>
      <c r="CI78" s="76" t="str">
        <f>IF($A78="","",IF($Y$4&lt;&gt;"Да","",IF($Y$10="","",IF(COUNTIF(Данные!$A$6:$CV$6,$Y$10)=0,"#FIELD",INDEX(Данные!$A$7:$CV$106,ROW()-19,MATCH($Y$10,Данные!$A$6:$CV$6,0))))))</f>
        <v/>
      </c>
      <c r="CJ78" s="76" t="str">
        <f>IF($A78="","",IF($Z$4&lt;&gt;"Да","",IF($Z$10="","",IF(COUNTIF(Данные!$A$6:$CV$6,$Z$10)=0,"#FIELD",INDEX(Данные!$A$7:$CV$106,ROW()-19,MATCH($Z$10,Данные!$A$6:$CV$6,0))))))</f>
        <v/>
      </c>
      <c r="CK78" s="76" t="str">
        <f>IF($A78="","",IF($AA$4&lt;&gt;"Да","",IF($AA$10="","",IF(COUNTIF(Данные!$A$6:$CV$6,$AA$10)=0,"#FIELD",INDEX(Данные!$A$7:$CV$106,ROW()-19,MATCH($AA$10,Данные!$A$6:$CV$6,0))))))</f>
        <v/>
      </c>
      <c r="CL78" s="76" t="str">
        <f>IF($A78="","",IF($AB$4&lt;&gt;"Да","",IF($AB$10="","",IF(COUNTIF(Данные!$A$6:$CV$6,$AB$10)=0,"#FIELD",INDEX(Данные!$A$7:$CV$106,ROW()-19,MATCH($AB$10,Данные!$A$6:$CV$6,0))))))</f>
        <v/>
      </c>
      <c r="CM78" s="76" t="str">
        <f>IF($A78="","",IF($AC$4&lt;&gt;"Да","",IF($AC$10="","",IF(COUNTIF(Данные!$A$6:$CV$6,$AC$10)=0,"#FIELD",INDEX(Данные!$A$7:$CV$106,ROW()-19,MATCH($AC$10,Данные!$A$6:$CV$6,0))))))</f>
        <v/>
      </c>
      <c r="CN78" s="76" t="str">
        <f>IF($A78="","",IF($AD$4&lt;&gt;"Да","",IF($AD$10="","",IF(COUNTIF(Данные!$A$6:$CV$6,$AD$10)=0,"#FIELD",INDEX(Данные!$A$7:$CV$106,ROW()-19,MATCH($AD$10,Данные!$A$6:$CV$6,0))))))</f>
        <v/>
      </c>
      <c r="CO78" s="77" t="str">
        <f>IF($A78="","",IF($AE$4&lt;&gt;"Да","",IF($AE$10="","",IF(COUNTIF(Данные!$A$6:$CV$6,$AE$10)=0,"#FIELD",INDEX(Данные!$A$7:$CV$106,ROW()-19,MATCH($AE$10,Данные!$A$6:$CV$6,0))))))</f>
        <v/>
      </c>
    </row>
    <row r="79" spans="1:93">
      <c r="A79" s="24" t="str">
        <f>IF(Данные!A66="","",Данные!A66)</f>
        <v/>
      </c>
      <c r="B79" s="19" t="str">
        <f>IF($A79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79="#FIELD",AG79="",AND(OR($B$8="CHANGE_PCT_GE",$B$8="CHANGE_ABS_GE",$B$8="COUNT_FLAG_RULE",$B$8="AND_YES",$B$8="OR_YES"),OR(BL79="#FIELD",BL79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79)))),IF($B$18="LOW_MU",MAX(Настройки!$B$14,$B$16),IF($B$18="NEUTRAL",Настройки!$B$15,IF($B$18="IGNORE","IGNORE",IF(OR(AG79="#FIELD",BL79="#FIELD"),"Поле не найдено","Недостаточно данных")))),IF($B$8="SIGMOID_INC",MAX(Настройки!$B$14,$B$16+($B$17-$B$16)/(1+EXP(-$B$12*(IF(ISNUMBER(AG79),AG79,0)-$B$11)))),IF($B$8="SIGMOID_DEC",MAX(Настройки!$B$14,$B$16+($B$17-$B$16)/(1+EXP($B$12*(IF(ISNUMBER(AG79),AG79,0)-$B$11)))),IF($B$8="TOP_PERCENT",IF((COUNTIF(INDEX(Данные!$A$7:$CV$106,0,MATCH($B$9,Данные!$A$6:$CV$6,0)),"&gt;"&amp;IF(ISNUMBER(AG79),AG79,0))+COUNTIFS(INDEX(Данные!$A$7:$CV$106,0,MATCH($B$9,Данные!$A$6:$CV$6,0)),IF(ISNUMBER(AG79),AG79,0),Данные!$A$7:$A$106,"&lt;"&amp;$A79)+1)/COUNT(INDEX(Данные!$A$7:$CV$106,0,MATCH($B$9,Данные!$A$6:$CV$6,0)))&lt;=$B$11,$B$14,$B$15),IF($B$8="MANUAL_MU",MAX(Настройки!$B$14,MIN(1,IF(ISNUMBER(AG79),AG79,0))),IF($B$8="COUNT_FLAG_RULE",IF(IF(ISNUMBER(AG79),AG79,0)&lt;=$B$11,$B$14,IF(IF(ISNUMBER(AG79),AG79,0)&gt;=$B$12,$B$15,IF(OR(LOWER(LEFT(BL79&amp;"",2))="да",BL79=1),$B$13,$B$15))),IF(OR(AND($B$8="YES_NO",OR(LOWER(LEFT(AG79&amp;"",2))="да",AG79=1)),AND($B$8="THRESHOLD_GE",IF(ISNUMBER(AG79),AG79,0)&gt;=$B$11),AND($B$8="THRESHOLD_GT",IF(ISNUMBER(AG79),AG79,0)&gt;$B$11),AND($B$8="THRESHOLD_LE",IF(ISNUMBER(AG79),AG79,0)&lt;=$B$11),AND($B$8="THRESHOLD_LT",IF(ISNUMBER(AG79),AG79,0)&lt;$B$11),AND($B$8="CHANGE_PCT_GE",IF(IF(ISNUMBER(BL79),BL79,0)=0,IF(ISNUMBER(AG79),AG79,0)&gt;0,(IF(ISNUMBER(AG79),AG79,0)-IF(ISNUMBER(BL79),BL79,0))/ABS(IF(ISNUMBER(BL79),BL79,0))&gt;=$B$11)),AND($B$8="CHANGE_ABS_GE",ABS(IF(ISNUMBER(AG79),AG79,0)-IF(ISNUMBER(BL79),BL79,0))&gt;=$B$11),AND($B$8="COUNT_LT",IF(ISNUMBER(AG79),AG79,0)&lt;$B$11),AND($B$8="COUNT_LE",IF(ISNUMBER(AG79),AG79,0)&lt;=$B$11),AND($B$8="AND_YES",OR(LOWER(LEFT(AG79&amp;"",2))="да",AG79=1),OR(LOWER(LEFT(BL79&amp;"",2))="да",BL79=1)),AND($B$8="OR_YES",OR(OR(LOWER(LEFT(AG79&amp;"",2))="да",AG79=1),OR(LOWER(LEFT(BL79&amp;"",2))="да",BL79=1)))),$B$14,$B$15))))))))))</f>
        <v/>
      </c>
      <c r="C79" s="19" t="str">
        <f>IF($A79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79="#FIELD",AH79="",AND(OR($C$8="CHANGE_PCT_GE",$C$8="CHANGE_ABS_GE",$C$8="COUNT_FLAG_RULE",$C$8="AND_YES",$C$8="OR_YES"),OR(BM79="#FIELD",BM79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79)))),IF($C$18="LOW_MU",MAX(Настройки!$B$14,$C$16),IF($C$18="NEUTRAL",Настройки!$B$15,IF($C$18="IGNORE","IGNORE",IF(OR(AH79="#FIELD",BM79="#FIELD"),"Поле не найдено","Недостаточно данных")))),IF($C$8="SIGMOID_INC",MAX(Настройки!$B$14,$C$16+($C$17-$C$16)/(1+EXP(-$C$12*(IF(ISNUMBER(AH79),AH79,0)-$C$11)))),IF($C$8="SIGMOID_DEC",MAX(Настройки!$B$14,$C$16+($C$17-$C$16)/(1+EXP($C$12*(IF(ISNUMBER(AH79),AH79,0)-$C$11)))),IF($C$8="TOP_PERCENT",IF((COUNTIF(INDEX(Данные!$A$7:$CV$106,0,MATCH($C$9,Данные!$A$6:$CV$6,0)),"&gt;"&amp;IF(ISNUMBER(AH79),AH79,0))+COUNTIFS(INDEX(Данные!$A$7:$CV$106,0,MATCH($C$9,Данные!$A$6:$CV$6,0)),IF(ISNUMBER(AH79),AH79,0),Данные!$A$7:$A$106,"&lt;"&amp;$A79)+1)/COUNT(INDEX(Данные!$A$7:$CV$106,0,MATCH($C$9,Данные!$A$6:$CV$6,0)))&lt;=$C$11,$C$14,$C$15),IF($C$8="MANUAL_MU",MAX(Настройки!$B$14,MIN(1,IF(ISNUMBER(AH79),AH79,0))),IF($C$8="COUNT_FLAG_RULE",IF(IF(ISNUMBER(AH79),AH79,0)&lt;=$C$11,$C$14,IF(IF(ISNUMBER(AH79),AH79,0)&gt;=$C$12,$C$15,IF(OR(LOWER(LEFT(BM79&amp;"",2))="да",BM79=1),$C$13,$C$15))),IF(OR(AND($C$8="YES_NO",OR(LOWER(LEFT(AH79&amp;"",2))="да",AH79=1)),AND($C$8="THRESHOLD_GE",IF(ISNUMBER(AH79),AH79,0)&gt;=$C$11),AND($C$8="THRESHOLD_GT",IF(ISNUMBER(AH79),AH79,0)&gt;$C$11),AND($C$8="THRESHOLD_LE",IF(ISNUMBER(AH79),AH79,0)&lt;=$C$11),AND($C$8="THRESHOLD_LT",IF(ISNUMBER(AH79),AH79,0)&lt;$C$11),AND($C$8="CHANGE_PCT_GE",IF(IF(ISNUMBER(BM79),BM79,0)=0,IF(ISNUMBER(AH79),AH79,0)&gt;0,(IF(ISNUMBER(AH79),AH79,0)-IF(ISNUMBER(BM79),BM79,0))/ABS(IF(ISNUMBER(BM79),BM79,0))&gt;=$C$11)),AND($C$8="CHANGE_ABS_GE",ABS(IF(ISNUMBER(AH79),AH79,0)-IF(ISNUMBER(BM79),BM79,0))&gt;=$C$11),AND($C$8="COUNT_LT",IF(ISNUMBER(AH79),AH79,0)&lt;$C$11),AND($C$8="COUNT_LE",IF(ISNUMBER(AH79),AH79,0)&lt;=$C$11),AND($C$8="AND_YES",OR(LOWER(LEFT(AH79&amp;"",2))="да",AH79=1),OR(LOWER(LEFT(BM79&amp;"",2))="да",BM79=1)),AND($C$8="OR_YES",OR(OR(LOWER(LEFT(AH79&amp;"",2))="да",AH79=1),OR(LOWER(LEFT(BM79&amp;"",2))="да",BM79=1)))),$C$14,$C$15))))))))))</f>
        <v/>
      </c>
      <c r="D79" s="19" t="str">
        <f>IF($A79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79="#FIELD",AI79="",AND(OR($D$8="CHANGE_PCT_GE",$D$8="CHANGE_ABS_GE",$D$8="COUNT_FLAG_RULE",$D$8="AND_YES",$D$8="OR_YES"),OR(BN79="#FIELD",BN79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79)))),IF($D$18="LOW_MU",MAX(Настройки!$B$14,$D$16),IF($D$18="NEUTRAL",Настройки!$B$15,IF($D$18="IGNORE","IGNORE",IF(OR(AI79="#FIELD",BN79="#FIELD"),"Поле не найдено","Недостаточно данных")))),IF($D$8="SIGMOID_INC",MAX(Настройки!$B$14,$D$16+($D$17-$D$16)/(1+EXP(-$D$12*(IF(ISNUMBER(AI79),AI79,0)-$D$11)))),IF($D$8="SIGMOID_DEC",MAX(Настройки!$B$14,$D$16+($D$17-$D$16)/(1+EXP($D$12*(IF(ISNUMBER(AI79),AI79,0)-$D$11)))),IF($D$8="TOP_PERCENT",IF((COUNTIF(INDEX(Данные!$A$7:$CV$106,0,MATCH($D$9,Данные!$A$6:$CV$6,0)),"&gt;"&amp;IF(ISNUMBER(AI79),AI79,0))+COUNTIFS(INDEX(Данные!$A$7:$CV$106,0,MATCH($D$9,Данные!$A$6:$CV$6,0)),IF(ISNUMBER(AI79),AI79,0),Данные!$A$7:$A$106,"&lt;"&amp;$A79)+1)/COUNT(INDEX(Данные!$A$7:$CV$106,0,MATCH($D$9,Данные!$A$6:$CV$6,0)))&lt;=$D$11,$D$14,$D$15),IF($D$8="MANUAL_MU",MAX(Настройки!$B$14,MIN(1,IF(ISNUMBER(AI79),AI79,0))),IF($D$8="COUNT_FLAG_RULE",IF(IF(ISNUMBER(AI79),AI79,0)&lt;=$D$11,$D$14,IF(IF(ISNUMBER(AI79),AI79,0)&gt;=$D$12,$D$15,IF(OR(LOWER(LEFT(BN79&amp;"",2))="да",BN79=1),$D$13,$D$15))),IF(OR(AND($D$8="YES_NO",OR(LOWER(LEFT(AI79&amp;"",2))="да",AI79=1)),AND($D$8="THRESHOLD_GE",IF(ISNUMBER(AI79),AI79,0)&gt;=$D$11),AND($D$8="THRESHOLD_GT",IF(ISNUMBER(AI79),AI79,0)&gt;$D$11),AND($D$8="THRESHOLD_LE",IF(ISNUMBER(AI79),AI79,0)&lt;=$D$11),AND($D$8="THRESHOLD_LT",IF(ISNUMBER(AI79),AI79,0)&lt;$D$11),AND($D$8="CHANGE_PCT_GE",IF(IF(ISNUMBER(BN79),BN79,0)=0,IF(ISNUMBER(AI79),AI79,0)&gt;0,(IF(ISNUMBER(AI79),AI79,0)-IF(ISNUMBER(BN79),BN79,0))/ABS(IF(ISNUMBER(BN79),BN79,0))&gt;=$D$11)),AND($D$8="CHANGE_ABS_GE",ABS(IF(ISNUMBER(AI79),AI79,0)-IF(ISNUMBER(BN79),BN79,0))&gt;=$D$11),AND($D$8="COUNT_LT",IF(ISNUMBER(AI79),AI79,0)&lt;$D$11),AND($D$8="COUNT_LE",IF(ISNUMBER(AI79),AI79,0)&lt;=$D$11),AND($D$8="AND_YES",OR(LOWER(LEFT(AI79&amp;"",2))="да",AI79=1),OR(LOWER(LEFT(BN79&amp;"",2))="да",BN79=1)),AND($D$8="OR_YES",OR(OR(LOWER(LEFT(AI79&amp;"",2))="да",AI79=1),OR(LOWER(LEFT(BN79&amp;"",2))="да",BN79=1)))),$D$14,$D$15))))))))))</f>
        <v/>
      </c>
      <c r="E79" s="19" t="str">
        <f>IF($A79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79="#FIELD",AJ79="",AND(OR($E$8="CHANGE_PCT_GE",$E$8="CHANGE_ABS_GE",$E$8="COUNT_FLAG_RULE",$E$8="AND_YES",$E$8="OR_YES"),OR(BO79="#FIELD",BO79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79)))),IF($E$18="LOW_MU",MAX(Настройки!$B$14,$E$16),IF($E$18="NEUTRAL",Настройки!$B$15,IF($E$18="IGNORE","IGNORE",IF(OR(AJ79="#FIELD",BO79="#FIELD"),"Поле не найдено","Недостаточно данных")))),IF($E$8="SIGMOID_INC",MAX(Настройки!$B$14,$E$16+($E$17-$E$16)/(1+EXP(-$E$12*(IF(ISNUMBER(AJ79),AJ79,0)-$E$11)))),IF($E$8="SIGMOID_DEC",MAX(Настройки!$B$14,$E$16+($E$17-$E$16)/(1+EXP($E$12*(IF(ISNUMBER(AJ79),AJ79,0)-$E$11)))),IF($E$8="TOP_PERCENT",IF((COUNTIF(INDEX(Данные!$A$7:$CV$106,0,MATCH($E$9,Данные!$A$6:$CV$6,0)),"&gt;"&amp;IF(ISNUMBER(AJ79),AJ79,0))+COUNTIFS(INDEX(Данные!$A$7:$CV$106,0,MATCH($E$9,Данные!$A$6:$CV$6,0)),IF(ISNUMBER(AJ79),AJ79,0),Данные!$A$7:$A$106,"&lt;"&amp;$A79)+1)/COUNT(INDEX(Данные!$A$7:$CV$106,0,MATCH($E$9,Данные!$A$6:$CV$6,0)))&lt;=$E$11,$E$14,$E$15),IF($E$8="MANUAL_MU",MAX(Настройки!$B$14,MIN(1,IF(ISNUMBER(AJ79),AJ79,0))),IF($E$8="COUNT_FLAG_RULE",IF(IF(ISNUMBER(AJ79),AJ79,0)&lt;=$E$11,$E$14,IF(IF(ISNUMBER(AJ79),AJ79,0)&gt;=$E$12,$E$15,IF(OR(LOWER(LEFT(BO79&amp;"",2))="да",BO79=1),$E$13,$E$15))),IF(OR(AND($E$8="YES_NO",OR(LOWER(LEFT(AJ79&amp;"",2))="да",AJ79=1)),AND($E$8="THRESHOLD_GE",IF(ISNUMBER(AJ79),AJ79,0)&gt;=$E$11),AND($E$8="THRESHOLD_GT",IF(ISNUMBER(AJ79),AJ79,0)&gt;$E$11),AND($E$8="THRESHOLD_LE",IF(ISNUMBER(AJ79),AJ79,0)&lt;=$E$11),AND($E$8="THRESHOLD_LT",IF(ISNUMBER(AJ79),AJ79,0)&lt;$E$11),AND($E$8="CHANGE_PCT_GE",IF(IF(ISNUMBER(BO79),BO79,0)=0,IF(ISNUMBER(AJ79),AJ79,0)&gt;0,(IF(ISNUMBER(AJ79),AJ79,0)-IF(ISNUMBER(BO79),BO79,0))/ABS(IF(ISNUMBER(BO79),BO79,0))&gt;=$E$11)),AND($E$8="CHANGE_ABS_GE",ABS(IF(ISNUMBER(AJ79),AJ79,0)-IF(ISNUMBER(BO79),BO79,0))&gt;=$E$11),AND($E$8="COUNT_LT",IF(ISNUMBER(AJ79),AJ79,0)&lt;$E$11),AND($E$8="COUNT_LE",IF(ISNUMBER(AJ79),AJ79,0)&lt;=$E$11),AND($E$8="AND_YES",OR(LOWER(LEFT(AJ79&amp;"",2))="да",AJ79=1),OR(LOWER(LEFT(BO79&amp;"",2))="да",BO79=1)),AND($E$8="OR_YES",OR(OR(LOWER(LEFT(AJ79&amp;"",2))="да",AJ79=1),OR(LOWER(LEFT(BO79&amp;"",2))="да",BO79=1)))),$E$14,$E$15))))))))))</f>
        <v/>
      </c>
      <c r="F79" s="19" t="str">
        <f>IF($A79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79="#FIELD",AK79="",AND(OR($F$8="CHANGE_PCT_GE",$F$8="CHANGE_ABS_GE",$F$8="COUNT_FLAG_RULE",$F$8="AND_YES",$F$8="OR_YES"),OR(BP79="#FIELD",BP79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79)))),IF($F$18="LOW_MU",MAX(Настройки!$B$14,$F$16),IF($F$18="NEUTRAL",Настройки!$B$15,IF($F$18="IGNORE","IGNORE",IF(OR(AK79="#FIELD",BP79="#FIELD"),"Поле не найдено","Недостаточно данных")))),IF($F$8="SIGMOID_INC",MAX(Настройки!$B$14,$F$16+($F$17-$F$16)/(1+EXP(-$F$12*(IF(ISNUMBER(AK79),AK79,0)-$F$11)))),IF($F$8="SIGMOID_DEC",MAX(Настройки!$B$14,$F$16+($F$17-$F$16)/(1+EXP($F$12*(IF(ISNUMBER(AK79),AK79,0)-$F$11)))),IF($F$8="TOP_PERCENT",IF((COUNTIF(INDEX(Данные!$A$7:$CV$106,0,MATCH($F$9,Данные!$A$6:$CV$6,0)),"&gt;"&amp;IF(ISNUMBER(AK79),AK79,0))+COUNTIFS(INDEX(Данные!$A$7:$CV$106,0,MATCH($F$9,Данные!$A$6:$CV$6,0)),IF(ISNUMBER(AK79),AK79,0),Данные!$A$7:$A$106,"&lt;"&amp;$A79)+1)/COUNT(INDEX(Данные!$A$7:$CV$106,0,MATCH($F$9,Данные!$A$6:$CV$6,0)))&lt;=$F$11,$F$14,$F$15),IF($F$8="MANUAL_MU",MAX(Настройки!$B$14,MIN(1,IF(ISNUMBER(AK79),AK79,0))),IF($F$8="COUNT_FLAG_RULE",IF(IF(ISNUMBER(AK79),AK79,0)&lt;=$F$11,$F$14,IF(IF(ISNUMBER(AK79),AK79,0)&gt;=$F$12,$F$15,IF(OR(LOWER(LEFT(BP79&amp;"",2))="да",BP79=1),$F$13,$F$15))),IF(OR(AND($F$8="YES_NO",OR(LOWER(LEFT(AK79&amp;"",2))="да",AK79=1)),AND($F$8="THRESHOLD_GE",IF(ISNUMBER(AK79),AK79,0)&gt;=$F$11),AND($F$8="THRESHOLD_GT",IF(ISNUMBER(AK79),AK79,0)&gt;$F$11),AND($F$8="THRESHOLD_LE",IF(ISNUMBER(AK79),AK79,0)&lt;=$F$11),AND($F$8="THRESHOLD_LT",IF(ISNUMBER(AK79),AK79,0)&lt;$F$11),AND($F$8="CHANGE_PCT_GE",IF(IF(ISNUMBER(BP79),BP79,0)=0,IF(ISNUMBER(AK79),AK79,0)&gt;0,(IF(ISNUMBER(AK79),AK79,0)-IF(ISNUMBER(BP79),BP79,0))/ABS(IF(ISNUMBER(BP79),BP79,0))&gt;=$F$11)),AND($F$8="CHANGE_ABS_GE",ABS(IF(ISNUMBER(AK79),AK79,0)-IF(ISNUMBER(BP79),BP79,0))&gt;=$F$11),AND($F$8="COUNT_LT",IF(ISNUMBER(AK79),AK79,0)&lt;$F$11),AND($F$8="COUNT_LE",IF(ISNUMBER(AK79),AK79,0)&lt;=$F$11),AND($F$8="AND_YES",OR(LOWER(LEFT(AK79&amp;"",2))="да",AK79=1),OR(LOWER(LEFT(BP79&amp;"",2))="да",BP79=1)),AND($F$8="OR_YES",OR(OR(LOWER(LEFT(AK79&amp;"",2))="да",AK79=1),OR(LOWER(LEFT(BP79&amp;"",2))="да",BP79=1)))),$F$14,$F$15))))))))))</f>
        <v/>
      </c>
      <c r="G79" s="19" t="str">
        <f>IF($A79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79="#FIELD",AL79="",AND(OR($G$8="CHANGE_PCT_GE",$G$8="CHANGE_ABS_GE",$G$8="COUNT_FLAG_RULE",$G$8="AND_YES",$G$8="OR_YES"),OR(BQ79="#FIELD",BQ79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79)))),IF($G$18="LOW_MU",MAX(Настройки!$B$14,$G$16),IF($G$18="NEUTRAL",Настройки!$B$15,IF($G$18="IGNORE","IGNORE",IF(OR(AL79="#FIELD",BQ79="#FIELD"),"Поле не найдено","Недостаточно данных")))),IF($G$8="SIGMOID_INC",MAX(Настройки!$B$14,$G$16+($G$17-$G$16)/(1+EXP(-$G$12*(IF(ISNUMBER(AL79),AL79,0)-$G$11)))),IF($G$8="SIGMOID_DEC",MAX(Настройки!$B$14,$G$16+($G$17-$G$16)/(1+EXP($G$12*(IF(ISNUMBER(AL79),AL79,0)-$G$11)))),IF($G$8="TOP_PERCENT",IF((COUNTIF(INDEX(Данные!$A$7:$CV$106,0,MATCH($G$9,Данные!$A$6:$CV$6,0)),"&gt;"&amp;IF(ISNUMBER(AL79),AL79,0))+COUNTIFS(INDEX(Данные!$A$7:$CV$106,0,MATCH($G$9,Данные!$A$6:$CV$6,0)),IF(ISNUMBER(AL79),AL79,0),Данные!$A$7:$A$106,"&lt;"&amp;$A79)+1)/COUNT(INDEX(Данные!$A$7:$CV$106,0,MATCH($G$9,Данные!$A$6:$CV$6,0)))&lt;=$G$11,$G$14,$G$15),IF($G$8="MANUAL_MU",MAX(Настройки!$B$14,MIN(1,IF(ISNUMBER(AL79),AL79,0))),IF($G$8="COUNT_FLAG_RULE",IF(IF(ISNUMBER(AL79),AL79,0)&lt;=$G$11,$G$14,IF(IF(ISNUMBER(AL79),AL79,0)&gt;=$G$12,$G$15,IF(OR(LOWER(LEFT(BQ79&amp;"",2))="да",BQ79=1),$G$13,$G$15))),IF(OR(AND($G$8="YES_NO",OR(LOWER(LEFT(AL79&amp;"",2))="да",AL79=1)),AND($G$8="THRESHOLD_GE",IF(ISNUMBER(AL79),AL79,0)&gt;=$G$11),AND($G$8="THRESHOLD_GT",IF(ISNUMBER(AL79),AL79,0)&gt;$G$11),AND($G$8="THRESHOLD_LE",IF(ISNUMBER(AL79),AL79,0)&lt;=$G$11),AND($G$8="THRESHOLD_LT",IF(ISNUMBER(AL79),AL79,0)&lt;$G$11),AND($G$8="CHANGE_PCT_GE",IF(IF(ISNUMBER(BQ79),BQ79,0)=0,IF(ISNUMBER(AL79),AL79,0)&gt;0,(IF(ISNUMBER(AL79),AL79,0)-IF(ISNUMBER(BQ79),BQ79,0))/ABS(IF(ISNUMBER(BQ79),BQ79,0))&gt;=$G$11)),AND($G$8="CHANGE_ABS_GE",ABS(IF(ISNUMBER(AL79),AL79,0)-IF(ISNUMBER(BQ79),BQ79,0))&gt;=$G$11),AND($G$8="COUNT_LT",IF(ISNUMBER(AL79),AL79,0)&lt;$G$11),AND($G$8="COUNT_LE",IF(ISNUMBER(AL79),AL79,0)&lt;=$G$11),AND($G$8="AND_YES",OR(LOWER(LEFT(AL79&amp;"",2))="да",AL79=1),OR(LOWER(LEFT(BQ79&amp;"",2))="да",BQ79=1)),AND($G$8="OR_YES",OR(OR(LOWER(LEFT(AL79&amp;"",2))="да",AL79=1),OR(LOWER(LEFT(BQ79&amp;"",2))="да",BQ79=1)))),$G$14,$G$15))))))))))</f>
        <v/>
      </c>
      <c r="H79" s="19" t="str">
        <f>IF($A79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79="#FIELD",AM79="",AND(OR($H$8="CHANGE_PCT_GE",$H$8="CHANGE_ABS_GE",$H$8="COUNT_FLAG_RULE",$H$8="AND_YES",$H$8="OR_YES"),OR(BR79="#FIELD",BR79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79)))),IF($H$18="LOW_MU",MAX(Настройки!$B$14,$H$16),IF($H$18="NEUTRAL",Настройки!$B$15,IF($H$18="IGNORE","IGNORE",IF(OR(AM79="#FIELD",BR79="#FIELD"),"Поле не найдено","Недостаточно данных")))),IF($H$8="SIGMOID_INC",MAX(Настройки!$B$14,$H$16+($H$17-$H$16)/(1+EXP(-$H$12*(IF(ISNUMBER(AM79),AM79,0)-$H$11)))),IF($H$8="SIGMOID_DEC",MAX(Настройки!$B$14,$H$16+($H$17-$H$16)/(1+EXP($H$12*(IF(ISNUMBER(AM79),AM79,0)-$H$11)))),IF($H$8="TOP_PERCENT",IF((COUNTIF(INDEX(Данные!$A$7:$CV$106,0,MATCH($H$9,Данные!$A$6:$CV$6,0)),"&gt;"&amp;IF(ISNUMBER(AM79),AM79,0))+COUNTIFS(INDEX(Данные!$A$7:$CV$106,0,MATCH($H$9,Данные!$A$6:$CV$6,0)),IF(ISNUMBER(AM79),AM79,0),Данные!$A$7:$A$106,"&lt;"&amp;$A79)+1)/COUNT(INDEX(Данные!$A$7:$CV$106,0,MATCH($H$9,Данные!$A$6:$CV$6,0)))&lt;=$H$11,$H$14,$H$15),IF($H$8="MANUAL_MU",MAX(Настройки!$B$14,MIN(1,IF(ISNUMBER(AM79),AM79,0))),IF($H$8="COUNT_FLAG_RULE",IF(IF(ISNUMBER(AM79),AM79,0)&lt;=$H$11,$H$14,IF(IF(ISNUMBER(AM79),AM79,0)&gt;=$H$12,$H$15,IF(OR(LOWER(LEFT(BR79&amp;"",2))="да",BR79=1),$H$13,$H$15))),IF(OR(AND($H$8="YES_NO",OR(LOWER(LEFT(AM79&amp;"",2))="да",AM79=1)),AND($H$8="THRESHOLD_GE",IF(ISNUMBER(AM79),AM79,0)&gt;=$H$11),AND($H$8="THRESHOLD_GT",IF(ISNUMBER(AM79),AM79,0)&gt;$H$11),AND($H$8="THRESHOLD_LE",IF(ISNUMBER(AM79),AM79,0)&lt;=$H$11),AND($H$8="THRESHOLD_LT",IF(ISNUMBER(AM79),AM79,0)&lt;$H$11),AND($H$8="CHANGE_PCT_GE",IF(IF(ISNUMBER(BR79),BR79,0)=0,IF(ISNUMBER(AM79),AM79,0)&gt;0,(IF(ISNUMBER(AM79),AM79,0)-IF(ISNUMBER(BR79),BR79,0))/ABS(IF(ISNUMBER(BR79),BR79,0))&gt;=$H$11)),AND($H$8="CHANGE_ABS_GE",ABS(IF(ISNUMBER(AM79),AM79,0)-IF(ISNUMBER(BR79),BR79,0))&gt;=$H$11),AND($H$8="COUNT_LT",IF(ISNUMBER(AM79),AM79,0)&lt;$H$11),AND($H$8="COUNT_LE",IF(ISNUMBER(AM79),AM79,0)&lt;=$H$11),AND($H$8="AND_YES",OR(LOWER(LEFT(AM79&amp;"",2))="да",AM79=1),OR(LOWER(LEFT(BR79&amp;"",2))="да",BR79=1)),AND($H$8="OR_YES",OR(OR(LOWER(LEFT(AM79&amp;"",2))="да",AM79=1),OR(LOWER(LEFT(BR79&amp;"",2))="да",BR79=1)))),$H$14,$H$15))))))))))</f>
        <v/>
      </c>
      <c r="I79" s="19" t="str">
        <f>IF($A79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79="#FIELD",AN79="",AND(OR($I$8="CHANGE_PCT_GE",$I$8="CHANGE_ABS_GE",$I$8="COUNT_FLAG_RULE",$I$8="AND_YES",$I$8="OR_YES"),OR(BS79="#FIELD",BS79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79)))),IF($I$18="LOW_MU",MAX(Настройки!$B$14,$I$16),IF($I$18="NEUTRAL",Настройки!$B$15,IF($I$18="IGNORE","IGNORE",IF(OR(AN79="#FIELD",BS79="#FIELD"),"Поле не найдено","Недостаточно данных")))),IF($I$8="SIGMOID_INC",MAX(Настройки!$B$14,$I$16+($I$17-$I$16)/(1+EXP(-$I$12*(IF(ISNUMBER(AN79),AN79,0)-$I$11)))),IF($I$8="SIGMOID_DEC",MAX(Настройки!$B$14,$I$16+($I$17-$I$16)/(1+EXP($I$12*(IF(ISNUMBER(AN79),AN79,0)-$I$11)))),IF($I$8="TOP_PERCENT",IF((COUNTIF(INDEX(Данные!$A$7:$CV$106,0,MATCH($I$9,Данные!$A$6:$CV$6,0)),"&gt;"&amp;IF(ISNUMBER(AN79),AN79,0))+COUNTIFS(INDEX(Данные!$A$7:$CV$106,0,MATCH($I$9,Данные!$A$6:$CV$6,0)),IF(ISNUMBER(AN79),AN79,0),Данные!$A$7:$A$106,"&lt;"&amp;$A79)+1)/COUNT(INDEX(Данные!$A$7:$CV$106,0,MATCH($I$9,Данные!$A$6:$CV$6,0)))&lt;=$I$11,$I$14,$I$15),IF($I$8="MANUAL_MU",MAX(Настройки!$B$14,MIN(1,IF(ISNUMBER(AN79),AN79,0))),IF($I$8="COUNT_FLAG_RULE",IF(IF(ISNUMBER(AN79),AN79,0)&lt;=$I$11,$I$14,IF(IF(ISNUMBER(AN79),AN79,0)&gt;=$I$12,$I$15,IF(OR(LOWER(LEFT(BS79&amp;"",2))="да",BS79=1),$I$13,$I$15))),IF(OR(AND($I$8="YES_NO",OR(LOWER(LEFT(AN79&amp;"",2))="да",AN79=1)),AND($I$8="THRESHOLD_GE",IF(ISNUMBER(AN79),AN79,0)&gt;=$I$11),AND($I$8="THRESHOLD_GT",IF(ISNUMBER(AN79),AN79,0)&gt;$I$11),AND($I$8="THRESHOLD_LE",IF(ISNUMBER(AN79),AN79,0)&lt;=$I$11),AND($I$8="THRESHOLD_LT",IF(ISNUMBER(AN79),AN79,0)&lt;$I$11),AND($I$8="CHANGE_PCT_GE",IF(IF(ISNUMBER(BS79),BS79,0)=0,IF(ISNUMBER(AN79),AN79,0)&gt;0,(IF(ISNUMBER(AN79),AN79,0)-IF(ISNUMBER(BS79),BS79,0))/ABS(IF(ISNUMBER(BS79),BS79,0))&gt;=$I$11)),AND($I$8="CHANGE_ABS_GE",ABS(IF(ISNUMBER(AN79),AN79,0)-IF(ISNUMBER(BS79),BS79,0))&gt;=$I$11),AND($I$8="COUNT_LT",IF(ISNUMBER(AN79),AN79,0)&lt;$I$11),AND($I$8="COUNT_LE",IF(ISNUMBER(AN79),AN79,0)&lt;=$I$11),AND($I$8="AND_YES",OR(LOWER(LEFT(AN79&amp;"",2))="да",AN79=1),OR(LOWER(LEFT(BS79&amp;"",2))="да",BS79=1)),AND($I$8="OR_YES",OR(OR(LOWER(LEFT(AN79&amp;"",2))="да",AN79=1),OR(LOWER(LEFT(BS79&amp;"",2))="да",BS79=1)))),$I$14,$I$15))))))))))</f>
        <v/>
      </c>
      <c r="J79" s="19" t="str">
        <f>IF($A79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79="#FIELD",AO79="",AND(OR($J$8="CHANGE_PCT_GE",$J$8="CHANGE_ABS_GE",$J$8="COUNT_FLAG_RULE",$J$8="AND_YES",$J$8="OR_YES"),OR(BT79="#FIELD",BT79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79)))),IF($J$18="LOW_MU",MAX(Настройки!$B$14,$J$16),IF($J$18="NEUTRAL",Настройки!$B$15,IF($J$18="IGNORE","IGNORE",IF(OR(AO79="#FIELD",BT79="#FIELD"),"Поле не найдено","Недостаточно данных")))),IF($J$8="SIGMOID_INC",MAX(Настройки!$B$14,$J$16+($J$17-$J$16)/(1+EXP(-$J$12*(IF(ISNUMBER(AO79),AO79,0)-$J$11)))),IF($J$8="SIGMOID_DEC",MAX(Настройки!$B$14,$J$16+($J$17-$J$16)/(1+EXP($J$12*(IF(ISNUMBER(AO79),AO79,0)-$J$11)))),IF($J$8="TOP_PERCENT",IF((COUNTIF(INDEX(Данные!$A$7:$CV$106,0,MATCH($J$9,Данные!$A$6:$CV$6,0)),"&gt;"&amp;IF(ISNUMBER(AO79),AO79,0))+COUNTIFS(INDEX(Данные!$A$7:$CV$106,0,MATCH($J$9,Данные!$A$6:$CV$6,0)),IF(ISNUMBER(AO79),AO79,0),Данные!$A$7:$A$106,"&lt;"&amp;$A79)+1)/COUNT(INDEX(Данные!$A$7:$CV$106,0,MATCH($J$9,Данные!$A$6:$CV$6,0)))&lt;=$J$11,$J$14,$J$15),IF($J$8="MANUAL_MU",MAX(Настройки!$B$14,MIN(1,IF(ISNUMBER(AO79),AO79,0))),IF($J$8="COUNT_FLAG_RULE",IF(IF(ISNUMBER(AO79),AO79,0)&lt;=$J$11,$J$14,IF(IF(ISNUMBER(AO79),AO79,0)&gt;=$J$12,$J$15,IF(OR(LOWER(LEFT(BT79&amp;"",2))="да",BT79=1),$J$13,$J$15))),IF(OR(AND($J$8="YES_NO",OR(LOWER(LEFT(AO79&amp;"",2))="да",AO79=1)),AND($J$8="THRESHOLD_GE",IF(ISNUMBER(AO79),AO79,0)&gt;=$J$11),AND($J$8="THRESHOLD_GT",IF(ISNUMBER(AO79),AO79,0)&gt;$J$11),AND($J$8="THRESHOLD_LE",IF(ISNUMBER(AO79),AO79,0)&lt;=$J$11),AND($J$8="THRESHOLD_LT",IF(ISNUMBER(AO79),AO79,0)&lt;$J$11),AND($J$8="CHANGE_PCT_GE",IF(IF(ISNUMBER(BT79),BT79,0)=0,IF(ISNUMBER(AO79),AO79,0)&gt;0,(IF(ISNUMBER(AO79),AO79,0)-IF(ISNUMBER(BT79),BT79,0))/ABS(IF(ISNUMBER(BT79),BT79,0))&gt;=$J$11)),AND($J$8="CHANGE_ABS_GE",ABS(IF(ISNUMBER(AO79),AO79,0)-IF(ISNUMBER(BT79),BT79,0))&gt;=$J$11),AND($J$8="COUNT_LT",IF(ISNUMBER(AO79),AO79,0)&lt;$J$11),AND($J$8="COUNT_LE",IF(ISNUMBER(AO79),AO79,0)&lt;=$J$11),AND($J$8="AND_YES",OR(LOWER(LEFT(AO79&amp;"",2))="да",AO79=1),OR(LOWER(LEFT(BT79&amp;"",2))="да",BT79=1)),AND($J$8="OR_YES",OR(OR(LOWER(LEFT(AO79&amp;"",2))="да",AO79=1),OR(LOWER(LEFT(BT79&amp;"",2))="да",BT79=1)))),$J$14,$J$15))))))))))</f>
        <v/>
      </c>
      <c r="K79" s="19" t="str">
        <f>IF($A79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79="#FIELD",AP79="",AND(OR($K$8="CHANGE_PCT_GE",$K$8="CHANGE_ABS_GE",$K$8="COUNT_FLAG_RULE",$K$8="AND_YES",$K$8="OR_YES"),OR(BU79="#FIELD",BU79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79)))),IF($K$18="LOW_MU",MAX(Настройки!$B$14,$K$16),IF($K$18="NEUTRAL",Настройки!$B$15,IF($K$18="IGNORE","IGNORE",IF(OR(AP79="#FIELD",BU79="#FIELD"),"Поле не найдено","Недостаточно данных")))),IF($K$8="SIGMOID_INC",MAX(Настройки!$B$14,$K$16+($K$17-$K$16)/(1+EXP(-$K$12*(IF(ISNUMBER(AP79),AP79,0)-$K$11)))),IF($K$8="SIGMOID_DEC",MAX(Настройки!$B$14,$K$16+($K$17-$K$16)/(1+EXP($K$12*(IF(ISNUMBER(AP79),AP79,0)-$K$11)))),IF($K$8="TOP_PERCENT",IF((COUNTIF(INDEX(Данные!$A$7:$CV$106,0,MATCH($K$9,Данные!$A$6:$CV$6,0)),"&gt;"&amp;IF(ISNUMBER(AP79),AP79,0))+COUNTIFS(INDEX(Данные!$A$7:$CV$106,0,MATCH($K$9,Данные!$A$6:$CV$6,0)),IF(ISNUMBER(AP79),AP79,0),Данные!$A$7:$A$106,"&lt;"&amp;$A79)+1)/COUNT(INDEX(Данные!$A$7:$CV$106,0,MATCH($K$9,Данные!$A$6:$CV$6,0)))&lt;=$K$11,$K$14,$K$15),IF($K$8="MANUAL_MU",MAX(Настройки!$B$14,MIN(1,IF(ISNUMBER(AP79),AP79,0))),IF($K$8="COUNT_FLAG_RULE",IF(IF(ISNUMBER(AP79),AP79,0)&lt;=$K$11,$K$14,IF(IF(ISNUMBER(AP79),AP79,0)&gt;=$K$12,$K$15,IF(OR(LOWER(LEFT(BU79&amp;"",2))="да",BU79=1),$K$13,$K$15))),IF(OR(AND($K$8="YES_NO",OR(LOWER(LEFT(AP79&amp;"",2))="да",AP79=1)),AND($K$8="THRESHOLD_GE",IF(ISNUMBER(AP79),AP79,0)&gt;=$K$11),AND($K$8="THRESHOLD_GT",IF(ISNUMBER(AP79),AP79,0)&gt;$K$11),AND($K$8="THRESHOLD_LE",IF(ISNUMBER(AP79),AP79,0)&lt;=$K$11),AND($K$8="THRESHOLD_LT",IF(ISNUMBER(AP79),AP79,0)&lt;$K$11),AND($K$8="CHANGE_PCT_GE",IF(IF(ISNUMBER(BU79),BU79,0)=0,IF(ISNUMBER(AP79),AP79,0)&gt;0,(IF(ISNUMBER(AP79),AP79,0)-IF(ISNUMBER(BU79),BU79,0))/ABS(IF(ISNUMBER(BU79),BU79,0))&gt;=$K$11)),AND($K$8="CHANGE_ABS_GE",ABS(IF(ISNUMBER(AP79),AP79,0)-IF(ISNUMBER(BU79),BU79,0))&gt;=$K$11),AND($K$8="COUNT_LT",IF(ISNUMBER(AP79),AP79,0)&lt;$K$11),AND($K$8="COUNT_LE",IF(ISNUMBER(AP79),AP79,0)&lt;=$K$11),AND($K$8="AND_YES",OR(LOWER(LEFT(AP79&amp;"",2))="да",AP79=1),OR(LOWER(LEFT(BU79&amp;"",2))="да",BU79=1)),AND($K$8="OR_YES",OR(OR(LOWER(LEFT(AP79&amp;"",2))="да",AP79=1),OR(LOWER(LEFT(BU79&amp;"",2))="да",BU79=1)))),$K$14,$K$15))))))))))</f>
        <v/>
      </c>
      <c r="L79" s="19" t="str">
        <f>IF($A79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79="#FIELD",AQ79="",AND(OR($L$8="CHANGE_PCT_GE",$L$8="CHANGE_ABS_GE",$L$8="COUNT_FLAG_RULE",$L$8="AND_YES",$L$8="OR_YES"),OR(BV79="#FIELD",BV79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79)))),IF($L$18="LOW_MU",MAX(Настройки!$B$14,$L$16),IF($L$18="NEUTRAL",Настройки!$B$15,IF($L$18="IGNORE","IGNORE",IF(OR(AQ79="#FIELD",BV79="#FIELD"),"Поле не найдено","Недостаточно данных")))),IF($L$8="SIGMOID_INC",MAX(Настройки!$B$14,$L$16+($L$17-$L$16)/(1+EXP(-$L$12*(IF(ISNUMBER(AQ79),AQ79,0)-$L$11)))),IF($L$8="SIGMOID_DEC",MAX(Настройки!$B$14,$L$16+($L$17-$L$16)/(1+EXP($L$12*(IF(ISNUMBER(AQ79),AQ79,0)-$L$11)))),IF($L$8="TOP_PERCENT",IF((COUNTIF(INDEX(Данные!$A$7:$CV$106,0,MATCH($L$9,Данные!$A$6:$CV$6,0)),"&gt;"&amp;IF(ISNUMBER(AQ79),AQ79,0))+COUNTIFS(INDEX(Данные!$A$7:$CV$106,0,MATCH($L$9,Данные!$A$6:$CV$6,0)),IF(ISNUMBER(AQ79),AQ79,0),Данные!$A$7:$A$106,"&lt;"&amp;$A79)+1)/COUNT(INDEX(Данные!$A$7:$CV$106,0,MATCH($L$9,Данные!$A$6:$CV$6,0)))&lt;=$L$11,$L$14,$L$15),IF($L$8="MANUAL_MU",MAX(Настройки!$B$14,MIN(1,IF(ISNUMBER(AQ79),AQ79,0))),IF($L$8="COUNT_FLAG_RULE",IF(IF(ISNUMBER(AQ79),AQ79,0)&lt;=$L$11,$L$14,IF(IF(ISNUMBER(AQ79),AQ79,0)&gt;=$L$12,$L$15,IF(OR(LOWER(LEFT(BV79&amp;"",2))="да",BV79=1),$L$13,$L$15))),IF(OR(AND($L$8="YES_NO",OR(LOWER(LEFT(AQ79&amp;"",2))="да",AQ79=1)),AND($L$8="THRESHOLD_GE",IF(ISNUMBER(AQ79),AQ79,0)&gt;=$L$11),AND($L$8="THRESHOLD_GT",IF(ISNUMBER(AQ79),AQ79,0)&gt;$L$11),AND($L$8="THRESHOLD_LE",IF(ISNUMBER(AQ79),AQ79,0)&lt;=$L$11),AND($L$8="THRESHOLD_LT",IF(ISNUMBER(AQ79),AQ79,0)&lt;$L$11),AND($L$8="CHANGE_PCT_GE",IF(IF(ISNUMBER(BV79),BV79,0)=0,IF(ISNUMBER(AQ79),AQ79,0)&gt;0,(IF(ISNUMBER(AQ79),AQ79,0)-IF(ISNUMBER(BV79),BV79,0))/ABS(IF(ISNUMBER(BV79),BV79,0))&gt;=$L$11)),AND($L$8="CHANGE_ABS_GE",ABS(IF(ISNUMBER(AQ79),AQ79,0)-IF(ISNUMBER(BV79),BV79,0))&gt;=$L$11),AND($L$8="COUNT_LT",IF(ISNUMBER(AQ79),AQ79,0)&lt;$L$11),AND($L$8="COUNT_LE",IF(ISNUMBER(AQ79),AQ79,0)&lt;=$L$11),AND($L$8="AND_YES",OR(LOWER(LEFT(AQ79&amp;"",2))="да",AQ79=1),OR(LOWER(LEFT(BV79&amp;"",2))="да",BV79=1)),AND($L$8="OR_YES",OR(OR(LOWER(LEFT(AQ79&amp;"",2))="да",AQ79=1),OR(LOWER(LEFT(BV79&amp;"",2))="да",BV79=1)))),$L$14,$L$15))))))))))</f>
        <v/>
      </c>
      <c r="M79" s="19" t="str">
        <f>IF($A79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79="#FIELD",AR79="",AND(OR($M$8="CHANGE_PCT_GE",$M$8="CHANGE_ABS_GE",$M$8="COUNT_FLAG_RULE",$M$8="AND_YES",$M$8="OR_YES"),OR(BW79="#FIELD",BW79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79)))),IF($M$18="LOW_MU",MAX(Настройки!$B$14,$M$16),IF($M$18="NEUTRAL",Настройки!$B$15,IF($M$18="IGNORE","IGNORE",IF(OR(AR79="#FIELD",BW79="#FIELD"),"Поле не найдено","Недостаточно данных")))),IF($M$8="SIGMOID_INC",MAX(Настройки!$B$14,$M$16+($M$17-$M$16)/(1+EXP(-$M$12*(IF(ISNUMBER(AR79),AR79,0)-$M$11)))),IF($M$8="SIGMOID_DEC",MAX(Настройки!$B$14,$M$16+($M$17-$M$16)/(1+EXP($M$12*(IF(ISNUMBER(AR79),AR79,0)-$M$11)))),IF($M$8="TOP_PERCENT",IF((COUNTIF(INDEX(Данные!$A$7:$CV$106,0,MATCH($M$9,Данные!$A$6:$CV$6,0)),"&gt;"&amp;IF(ISNUMBER(AR79),AR79,0))+COUNTIFS(INDEX(Данные!$A$7:$CV$106,0,MATCH($M$9,Данные!$A$6:$CV$6,0)),IF(ISNUMBER(AR79),AR79,0),Данные!$A$7:$A$106,"&lt;"&amp;$A79)+1)/COUNT(INDEX(Данные!$A$7:$CV$106,0,MATCH($M$9,Данные!$A$6:$CV$6,0)))&lt;=$M$11,$M$14,$M$15),IF($M$8="MANUAL_MU",MAX(Настройки!$B$14,MIN(1,IF(ISNUMBER(AR79),AR79,0))),IF($M$8="COUNT_FLAG_RULE",IF(IF(ISNUMBER(AR79),AR79,0)&lt;=$M$11,$M$14,IF(IF(ISNUMBER(AR79),AR79,0)&gt;=$M$12,$M$15,IF(OR(LOWER(LEFT(BW79&amp;"",2))="да",BW79=1),$M$13,$M$15))),IF(OR(AND($M$8="YES_NO",OR(LOWER(LEFT(AR79&amp;"",2))="да",AR79=1)),AND($M$8="THRESHOLD_GE",IF(ISNUMBER(AR79),AR79,0)&gt;=$M$11),AND($M$8="THRESHOLD_GT",IF(ISNUMBER(AR79),AR79,0)&gt;$M$11),AND($M$8="THRESHOLD_LE",IF(ISNUMBER(AR79),AR79,0)&lt;=$M$11),AND($M$8="THRESHOLD_LT",IF(ISNUMBER(AR79),AR79,0)&lt;$M$11),AND($M$8="CHANGE_PCT_GE",IF(IF(ISNUMBER(BW79),BW79,0)=0,IF(ISNUMBER(AR79),AR79,0)&gt;0,(IF(ISNUMBER(AR79),AR79,0)-IF(ISNUMBER(BW79),BW79,0))/ABS(IF(ISNUMBER(BW79),BW79,0))&gt;=$M$11)),AND($M$8="CHANGE_ABS_GE",ABS(IF(ISNUMBER(AR79),AR79,0)-IF(ISNUMBER(BW79),BW79,0))&gt;=$M$11),AND($M$8="COUNT_LT",IF(ISNUMBER(AR79),AR79,0)&lt;$M$11),AND($M$8="COUNT_LE",IF(ISNUMBER(AR79),AR79,0)&lt;=$M$11),AND($M$8="AND_YES",OR(LOWER(LEFT(AR79&amp;"",2))="да",AR79=1),OR(LOWER(LEFT(BW79&amp;"",2))="да",BW79=1)),AND($M$8="OR_YES",OR(OR(LOWER(LEFT(AR79&amp;"",2))="да",AR79=1),OR(LOWER(LEFT(BW79&amp;"",2))="да",BW79=1)))),$M$14,$M$15))))))))))</f>
        <v/>
      </c>
      <c r="N79" s="19" t="str">
        <f>IF($A79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79="#FIELD",AS79="",AND(OR($N$8="CHANGE_PCT_GE",$N$8="CHANGE_ABS_GE",$N$8="COUNT_FLAG_RULE",$N$8="AND_YES",$N$8="OR_YES"),OR(BX79="#FIELD",BX79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79)))),IF($N$18="LOW_MU",MAX(Настройки!$B$14,$N$16),IF($N$18="NEUTRAL",Настройки!$B$15,IF($N$18="IGNORE","IGNORE",IF(OR(AS79="#FIELD",BX79="#FIELD"),"Поле не найдено","Недостаточно данных")))),IF($N$8="SIGMOID_INC",MAX(Настройки!$B$14,$N$16+($N$17-$N$16)/(1+EXP(-$N$12*(IF(ISNUMBER(AS79),AS79,0)-$N$11)))),IF($N$8="SIGMOID_DEC",MAX(Настройки!$B$14,$N$16+($N$17-$N$16)/(1+EXP($N$12*(IF(ISNUMBER(AS79),AS79,0)-$N$11)))),IF($N$8="TOP_PERCENT",IF((COUNTIF(INDEX(Данные!$A$7:$CV$106,0,MATCH($N$9,Данные!$A$6:$CV$6,0)),"&gt;"&amp;IF(ISNUMBER(AS79),AS79,0))+COUNTIFS(INDEX(Данные!$A$7:$CV$106,0,MATCH($N$9,Данные!$A$6:$CV$6,0)),IF(ISNUMBER(AS79),AS79,0),Данные!$A$7:$A$106,"&lt;"&amp;$A79)+1)/COUNT(INDEX(Данные!$A$7:$CV$106,0,MATCH($N$9,Данные!$A$6:$CV$6,0)))&lt;=$N$11,$N$14,$N$15),IF($N$8="MANUAL_MU",MAX(Настройки!$B$14,MIN(1,IF(ISNUMBER(AS79),AS79,0))),IF($N$8="COUNT_FLAG_RULE",IF(IF(ISNUMBER(AS79),AS79,0)&lt;=$N$11,$N$14,IF(IF(ISNUMBER(AS79),AS79,0)&gt;=$N$12,$N$15,IF(OR(LOWER(LEFT(BX79&amp;"",2))="да",BX79=1),$N$13,$N$15))),IF(OR(AND($N$8="YES_NO",OR(LOWER(LEFT(AS79&amp;"",2))="да",AS79=1)),AND($N$8="THRESHOLD_GE",IF(ISNUMBER(AS79),AS79,0)&gt;=$N$11),AND($N$8="THRESHOLD_GT",IF(ISNUMBER(AS79),AS79,0)&gt;$N$11),AND($N$8="THRESHOLD_LE",IF(ISNUMBER(AS79),AS79,0)&lt;=$N$11),AND($N$8="THRESHOLD_LT",IF(ISNUMBER(AS79),AS79,0)&lt;$N$11),AND($N$8="CHANGE_PCT_GE",IF(IF(ISNUMBER(BX79),BX79,0)=0,IF(ISNUMBER(AS79),AS79,0)&gt;0,(IF(ISNUMBER(AS79),AS79,0)-IF(ISNUMBER(BX79),BX79,0))/ABS(IF(ISNUMBER(BX79),BX79,0))&gt;=$N$11)),AND($N$8="CHANGE_ABS_GE",ABS(IF(ISNUMBER(AS79),AS79,0)-IF(ISNUMBER(BX79),BX79,0))&gt;=$N$11),AND($N$8="COUNT_LT",IF(ISNUMBER(AS79),AS79,0)&lt;$N$11),AND($N$8="COUNT_LE",IF(ISNUMBER(AS79),AS79,0)&lt;=$N$11),AND($N$8="AND_YES",OR(LOWER(LEFT(AS79&amp;"",2))="да",AS79=1),OR(LOWER(LEFT(BX79&amp;"",2))="да",BX79=1)),AND($N$8="OR_YES",OR(OR(LOWER(LEFT(AS79&amp;"",2))="да",AS79=1),OR(LOWER(LEFT(BX79&amp;"",2))="да",BX79=1)))),$N$14,$N$15))))))))))</f>
        <v/>
      </c>
      <c r="O79" s="19" t="str">
        <f>IF($A79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79="#FIELD",AT79="",AND(OR($O$8="CHANGE_PCT_GE",$O$8="CHANGE_ABS_GE",$O$8="COUNT_FLAG_RULE",$O$8="AND_YES",$O$8="OR_YES"),OR(BY79="#FIELD",BY79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79)))),IF($O$18="LOW_MU",MAX(Настройки!$B$14,$O$16),IF($O$18="NEUTRAL",Настройки!$B$15,IF($O$18="IGNORE","IGNORE",IF(OR(AT79="#FIELD",BY79="#FIELD"),"Поле не найдено","Недостаточно данных")))),IF($O$8="SIGMOID_INC",MAX(Настройки!$B$14,$O$16+($O$17-$O$16)/(1+EXP(-$O$12*(IF(ISNUMBER(AT79),AT79,0)-$O$11)))),IF($O$8="SIGMOID_DEC",MAX(Настройки!$B$14,$O$16+($O$17-$O$16)/(1+EXP($O$12*(IF(ISNUMBER(AT79),AT79,0)-$O$11)))),IF($O$8="TOP_PERCENT",IF((COUNTIF(INDEX(Данные!$A$7:$CV$106,0,MATCH($O$9,Данные!$A$6:$CV$6,0)),"&gt;"&amp;IF(ISNUMBER(AT79),AT79,0))+COUNTIFS(INDEX(Данные!$A$7:$CV$106,0,MATCH($O$9,Данные!$A$6:$CV$6,0)),IF(ISNUMBER(AT79),AT79,0),Данные!$A$7:$A$106,"&lt;"&amp;$A79)+1)/COUNT(INDEX(Данные!$A$7:$CV$106,0,MATCH($O$9,Данные!$A$6:$CV$6,0)))&lt;=$O$11,$O$14,$O$15),IF($O$8="MANUAL_MU",MAX(Настройки!$B$14,MIN(1,IF(ISNUMBER(AT79),AT79,0))),IF($O$8="COUNT_FLAG_RULE",IF(IF(ISNUMBER(AT79),AT79,0)&lt;=$O$11,$O$14,IF(IF(ISNUMBER(AT79),AT79,0)&gt;=$O$12,$O$15,IF(OR(LOWER(LEFT(BY79&amp;"",2))="да",BY79=1),$O$13,$O$15))),IF(OR(AND($O$8="YES_NO",OR(LOWER(LEFT(AT79&amp;"",2))="да",AT79=1)),AND($O$8="THRESHOLD_GE",IF(ISNUMBER(AT79),AT79,0)&gt;=$O$11),AND($O$8="THRESHOLD_GT",IF(ISNUMBER(AT79),AT79,0)&gt;$O$11),AND($O$8="THRESHOLD_LE",IF(ISNUMBER(AT79),AT79,0)&lt;=$O$11),AND($O$8="THRESHOLD_LT",IF(ISNUMBER(AT79),AT79,0)&lt;$O$11),AND($O$8="CHANGE_PCT_GE",IF(IF(ISNUMBER(BY79),BY79,0)=0,IF(ISNUMBER(AT79),AT79,0)&gt;0,(IF(ISNUMBER(AT79),AT79,0)-IF(ISNUMBER(BY79),BY79,0))/ABS(IF(ISNUMBER(BY79),BY79,0))&gt;=$O$11)),AND($O$8="CHANGE_ABS_GE",ABS(IF(ISNUMBER(AT79),AT79,0)-IF(ISNUMBER(BY79),BY79,0))&gt;=$O$11),AND($O$8="COUNT_LT",IF(ISNUMBER(AT79),AT79,0)&lt;$O$11),AND($O$8="COUNT_LE",IF(ISNUMBER(AT79),AT79,0)&lt;=$O$11),AND($O$8="AND_YES",OR(LOWER(LEFT(AT79&amp;"",2))="да",AT79=1),OR(LOWER(LEFT(BY79&amp;"",2))="да",BY79=1)),AND($O$8="OR_YES",OR(OR(LOWER(LEFT(AT79&amp;"",2))="да",AT79=1),OR(LOWER(LEFT(BY79&amp;"",2))="да",BY79=1)))),$O$14,$O$15))))))))))</f>
        <v/>
      </c>
      <c r="P79" s="19" t="str">
        <f>IF($A79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79="#FIELD",AU79="",AND(OR($P$8="CHANGE_PCT_GE",$P$8="CHANGE_ABS_GE",$P$8="COUNT_FLAG_RULE",$P$8="AND_YES",$P$8="OR_YES"),OR(BZ79="#FIELD",BZ79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79)))),IF($P$18="LOW_MU",MAX(Настройки!$B$14,$P$16),IF($P$18="NEUTRAL",Настройки!$B$15,IF($P$18="IGNORE","IGNORE",IF(OR(AU79="#FIELD",BZ79="#FIELD"),"Поле не найдено","Недостаточно данных")))),IF($P$8="SIGMOID_INC",MAX(Настройки!$B$14,$P$16+($P$17-$P$16)/(1+EXP(-$P$12*(IF(ISNUMBER(AU79),AU79,0)-$P$11)))),IF($P$8="SIGMOID_DEC",MAX(Настройки!$B$14,$P$16+($P$17-$P$16)/(1+EXP($P$12*(IF(ISNUMBER(AU79),AU79,0)-$P$11)))),IF($P$8="TOP_PERCENT",IF((COUNTIF(INDEX(Данные!$A$7:$CV$106,0,MATCH($P$9,Данные!$A$6:$CV$6,0)),"&gt;"&amp;IF(ISNUMBER(AU79),AU79,0))+COUNTIFS(INDEX(Данные!$A$7:$CV$106,0,MATCH($P$9,Данные!$A$6:$CV$6,0)),IF(ISNUMBER(AU79),AU79,0),Данные!$A$7:$A$106,"&lt;"&amp;$A79)+1)/COUNT(INDEX(Данные!$A$7:$CV$106,0,MATCH($P$9,Данные!$A$6:$CV$6,0)))&lt;=$P$11,$P$14,$P$15),IF($P$8="MANUAL_MU",MAX(Настройки!$B$14,MIN(1,IF(ISNUMBER(AU79),AU79,0))),IF($P$8="COUNT_FLAG_RULE",IF(IF(ISNUMBER(AU79),AU79,0)&lt;=$P$11,$P$14,IF(IF(ISNUMBER(AU79),AU79,0)&gt;=$P$12,$P$15,IF(OR(LOWER(LEFT(BZ79&amp;"",2))="да",BZ79=1),$P$13,$P$15))),IF(OR(AND($P$8="YES_NO",OR(LOWER(LEFT(AU79&amp;"",2))="да",AU79=1)),AND($P$8="THRESHOLD_GE",IF(ISNUMBER(AU79),AU79,0)&gt;=$P$11),AND($P$8="THRESHOLD_GT",IF(ISNUMBER(AU79),AU79,0)&gt;$P$11),AND($P$8="THRESHOLD_LE",IF(ISNUMBER(AU79),AU79,0)&lt;=$P$11),AND($P$8="THRESHOLD_LT",IF(ISNUMBER(AU79),AU79,0)&lt;$P$11),AND($P$8="CHANGE_PCT_GE",IF(IF(ISNUMBER(BZ79),BZ79,0)=0,IF(ISNUMBER(AU79),AU79,0)&gt;0,(IF(ISNUMBER(AU79),AU79,0)-IF(ISNUMBER(BZ79),BZ79,0))/ABS(IF(ISNUMBER(BZ79),BZ79,0))&gt;=$P$11)),AND($P$8="CHANGE_ABS_GE",ABS(IF(ISNUMBER(AU79),AU79,0)-IF(ISNUMBER(BZ79),BZ79,0))&gt;=$P$11),AND($P$8="COUNT_LT",IF(ISNUMBER(AU79),AU79,0)&lt;$P$11),AND($P$8="COUNT_LE",IF(ISNUMBER(AU79),AU79,0)&lt;=$P$11),AND($P$8="AND_YES",OR(LOWER(LEFT(AU79&amp;"",2))="да",AU79=1),OR(LOWER(LEFT(BZ79&amp;"",2))="да",BZ79=1)),AND($P$8="OR_YES",OR(OR(LOWER(LEFT(AU79&amp;"",2))="да",AU79=1),OR(LOWER(LEFT(BZ79&amp;"",2))="да",BZ79=1)))),$P$14,$P$15))))))))))</f>
        <v/>
      </c>
      <c r="Q79" s="19" t="str">
        <f>IF($A79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79="#FIELD",AV79="",AND(OR($Q$8="CHANGE_PCT_GE",$Q$8="CHANGE_ABS_GE",$Q$8="COUNT_FLAG_RULE",$Q$8="AND_YES",$Q$8="OR_YES"),OR(CA79="#FIELD",CA79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79)))),IF($Q$18="LOW_MU",MAX(Настройки!$B$14,$Q$16),IF($Q$18="NEUTRAL",Настройки!$B$15,IF($Q$18="IGNORE","IGNORE",IF(OR(AV79="#FIELD",CA79="#FIELD"),"Поле не найдено","Недостаточно данных")))),IF($Q$8="SIGMOID_INC",MAX(Настройки!$B$14,$Q$16+($Q$17-$Q$16)/(1+EXP(-$Q$12*(IF(ISNUMBER(AV79),AV79,0)-$Q$11)))),IF($Q$8="SIGMOID_DEC",MAX(Настройки!$B$14,$Q$16+($Q$17-$Q$16)/(1+EXP($Q$12*(IF(ISNUMBER(AV79),AV79,0)-$Q$11)))),IF($Q$8="TOP_PERCENT",IF((COUNTIF(INDEX(Данные!$A$7:$CV$106,0,MATCH($Q$9,Данные!$A$6:$CV$6,0)),"&gt;"&amp;IF(ISNUMBER(AV79),AV79,0))+COUNTIFS(INDEX(Данные!$A$7:$CV$106,0,MATCH($Q$9,Данные!$A$6:$CV$6,0)),IF(ISNUMBER(AV79),AV79,0),Данные!$A$7:$A$106,"&lt;"&amp;$A79)+1)/COUNT(INDEX(Данные!$A$7:$CV$106,0,MATCH($Q$9,Данные!$A$6:$CV$6,0)))&lt;=$Q$11,$Q$14,$Q$15),IF($Q$8="MANUAL_MU",MAX(Настройки!$B$14,MIN(1,IF(ISNUMBER(AV79),AV79,0))),IF($Q$8="COUNT_FLAG_RULE",IF(IF(ISNUMBER(AV79),AV79,0)&lt;=$Q$11,$Q$14,IF(IF(ISNUMBER(AV79),AV79,0)&gt;=$Q$12,$Q$15,IF(OR(LOWER(LEFT(CA79&amp;"",2))="да",CA79=1),$Q$13,$Q$15))),IF(OR(AND($Q$8="YES_NO",OR(LOWER(LEFT(AV79&amp;"",2))="да",AV79=1)),AND($Q$8="THRESHOLD_GE",IF(ISNUMBER(AV79),AV79,0)&gt;=$Q$11),AND($Q$8="THRESHOLD_GT",IF(ISNUMBER(AV79),AV79,0)&gt;$Q$11),AND($Q$8="THRESHOLD_LE",IF(ISNUMBER(AV79),AV79,0)&lt;=$Q$11),AND($Q$8="THRESHOLD_LT",IF(ISNUMBER(AV79),AV79,0)&lt;$Q$11),AND($Q$8="CHANGE_PCT_GE",IF(IF(ISNUMBER(CA79),CA79,0)=0,IF(ISNUMBER(AV79),AV79,0)&gt;0,(IF(ISNUMBER(AV79),AV79,0)-IF(ISNUMBER(CA79),CA79,0))/ABS(IF(ISNUMBER(CA79),CA79,0))&gt;=$Q$11)),AND($Q$8="CHANGE_ABS_GE",ABS(IF(ISNUMBER(AV79),AV79,0)-IF(ISNUMBER(CA79),CA79,0))&gt;=$Q$11),AND($Q$8="COUNT_LT",IF(ISNUMBER(AV79),AV79,0)&lt;$Q$11),AND($Q$8="COUNT_LE",IF(ISNUMBER(AV79),AV79,0)&lt;=$Q$11),AND($Q$8="AND_YES",OR(LOWER(LEFT(AV79&amp;"",2))="да",AV79=1),OR(LOWER(LEFT(CA79&amp;"",2))="да",CA79=1)),AND($Q$8="OR_YES",OR(OR(LOWER(LEFT(AV79&amp;"",2))="да",AV79=1),OR(LOWER(LEFT(CA79&amp;"",2))="да",CA79=1)))),$Q$14,$Q$15))))))))))</f>
        <v/>
      </c>
      <c r="R79" s="69" t="str">
        <f>IF($A79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79="#FIELD",AW79="",AND(OR($R$8="CHANGE_PCT_GE",$R$8="CHANGE_ABS_GE",$R$8="COUNT_FLAG_RULE",$R$8="AND_YES",$R$8="OR_YES"),OR(CB79="#FIELD",CB79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79)))),IF($R$18="LOW_MU",MAX(Настройки!$B$14,$R$16),IF($R$18="NEUTRAL",Настройки!$B$15,IF($R$18="IGNORE","IGNORE",IF(OR(AW79="#FIELD",CB79="#FIELD"),"Поле не найдено","Недостаточно данных")))),IF($R$8="SIGMOID_INC",MAX(Настройки!$B$14,$R$16+($R$17-$R$16)/(1+EXP(-$R$12*(IF(ISNUMBER(AW79),AW79,0)-$R$11)))),IF($R$8="SIGMOID_DEC",MAX(Настройки!$B$14,$R$16+($R$17-$R$16)/(1+EXP($R$12*(IF(ISNUMBER(AW79),AW79,0)-$R$11)))),IF($R$8="TOP_PERCENT",IF((COUNTIF(INDEX(Данные!$A$7:$CV$106,0,MATCH($R$9,Данные!$A$6:$CV$6,0)),"&gt;"&amp;IF(ISNUMBER(AW79),AW79,0))+COUNTIFS(INDEX(Данные!$A$7:$CV$106,0,MATCH($R$9,Данные!$A$6:$CV$6,0)),IF(ISNUMBER(AW79),AW79,0),Данные!$A$7:$A$106,"&lt;"&amp;$A79)+1)/COUNT(INDEX(Данные!$A$7:$CV$106,0,MATCH($R$9,Данные!$A$6:$CV$6,0)))&lt;=$R$11,$R$14,$R$15),IF($R$8="MANUAL_MU",MAX(Настройки!$B$14,MIN(1,IF(ISNUMBER(AW79),AW79,0))),IF($R$8="COUNT_FLAG_RULE",IF(IF(ISNUMBER(AW79),AW79,0)&lt;=$R$11,$R$14,IF(IF(ISNUMBER(AW79),AW79,0)&gt;=$R$12,$R$15,IF(OR(LOWER(LEFT(CB79&amp;"",2))="да",CB79=1),$R$13,$R$15))),IF(OR(AND($R$8="YES_NO",OR(LOWER(LEFT(AW79&amp;"",2))="да",AW79=1)),AND($R$8="THRESHOLD_GE",IF(ISNUMBER(AW79),AW79,0)&gt;=$R$11),AND($R$8="THRESHOLD_GT",IF(ISNUMBER(AW79),AW79,0)&gt;$R$11),AND($R$8="THRESHOLD_LE",IF(ISNUMBER(AW79),AW79,0)&lt;=$R$11),AND($R$8="THRESHOLD_LT",IF(ISNUMBER(AW79),AW79,0)&lt;$R$11),AND($R$8="CHANGE_PCT_GE",IF(IF(ISNUMBER(CB79),CB79,0)=0,IF(ISNUMBER(AW79),AW79,0)&gt;0,(IF(ISNUMBER(AW79),AW79,0)-IF(ISNUMBER(CB79),CB79,0))/ABS(IF(ISNUMBER(CB79),CB79,0))&gt;=$R$11)),AND($R$8="CHANGE_ABS_GE",ABS(IF(ISNUMBER(AW79),AW79,0)-IF(ISNUMBER(CB79),CB79,0))&gt;=$R$11),AND($R$8="COUNT_LT",IF(ISNUMBER(AW79),AW79,0)&lt;$R$11),AND($R$8="COUNT_LE",IF(ISNUMBER(AW79),AW79,0)&lt;=$R$11),AND($R$8="AND_YES",OR(LOWER(LEFT(AW79&amp;"",2))="да",AW79=1),OR(LOWER(LEFT(CB79&amp;"",2))="да",CB79=1)),AND($R$8="OR_YES",OR(OR(LOWER(LEFT(AW79&amp;"",2))="да",AW79=1),OR(LOWER(LEFT(CB79&amp;"",2))="да",CB79=1)))),$R$14,$R$15))))))))))</f>
        <v/>
      </c>
      <c r="S79" s="70" t="str">
        <f>IF($A79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79="#FIELD",AX79="",AND(OR($S$8="CHANGE_PCT_GE",$S$8="CHANGE_ABS_GE",$S$8="COUNT_FLAG_RULE",$S$8="AND_YES",$S$8="OR_YES"),OR(CC79="#FIELD",CC79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79)))),IF($S$18="LOW_MU",MAX(Настройки!$B$14,$S$16),IF($S$18="NEUTRAL",Настройки!$B$15,IF($S$18="IGNORE","IGNORE",IF(OR(AX79="#FIELD",CC79="#FIELD"),"Поле не найдено","Недостаточно данных")))),IF($S$8="SIGMOID_INC",MAX(Настройки!$B$14,$S$16+($S$17-$S$16)/(1+EXP(-$S$12*(IF(ISNUMBER(AX79),AX79,0)-$S$11)))),IF($S$8="SIGMOID_DEC",MAX(Настройки!$B$14,$S$16+($S$17-$S$16)/(1+EXP($S$12*(IF(ISNUMBER(AX79),AX79,0)-$S$11)))),IF($S$8="TOP_PERCENT",IF((COUNTIF(INDEX(Данные!$A$7:$CV$106,0,MATCH($S$9,Данные!$A$6:$CV$6,0)),"&gt;"&amp;IF(ISNUMBER(AX79),AX79,0))+COUNTIFS(INDEX(Данные!$A$7:$CV$106,0,MATCH($S$9,Данные!$A$6:$CV$6,0)),IF(ISNUMBER(AX79),AX79,0),Данные!$A$7:$A$106,"&lt;"&amp;$A79)+1)/COUNT(INDEX(Данные!$A$7:$CV$106,0,MATCH($S$9,Данные!$A$6:$CV$6,0)))&lt;=$S$11,$S$14,$S$15),IF($S$8="MANUAL_MU",MAX(Настройки!$B$14,MIN(1,IF(ISNUMBER(AX79),AX79,0))),IF($S$8="COUNT_FLAG_RULE",IF(IF(ISNUMBER(AX79),AX79,0)&lt;=$S$11,$S$14,IF(IF(ISNUMBER(AX79),AX79,0)&gt;=$S$12,$S$15,IF(OR(LOWER(LEFT(CC79&amp;"",2))="да",CC79=1),$S$13,$S$15))),IF(OR(AND($S$8="YES_NO",OR(LOWER(LEFT(AX79&amp;"",2))="да",AX79=1)),AND($S$8="THRESHOLD_GE",IF(ISNUMBER(AX79),AX79,0)&gt;=$S$11),AND($S$8="THRESHOLD_GT",IF(ISNUMBER(AX79),AX79,0)&gt;$S$11),AND($S$8="THRESHOLD_LE",IF(ISNUMBER(AX79),AX79,0)&lt;=$S$11),AND($S$8="THRESHOLD_LT",IF(ISNUMBER(AX79),AX79,0)&lt;$S$11),AND($S$8="CHANGE_PCT_GE",IF(IF(ISNUMBER(CC79),CC79,0)=0,IF(ISNUMBER(AX79),AX79,0)&gt;0,(IF(ISNUMBER(AX79),AX79,0)-IF(ISNUMBER(CC79),CC79,0))/ABS(IF(ISNUMBER(CC79),CC79,0))&gt;=$S$11)),AND($S$8="CHANGE_ABS_GE",ABS(IF(ISNUMBER(AX79),AX79,0)-IF(ISNUMBER(CC79),CC79,0))&gt;=$S$11),AND($S$8="COUNT_LT",IF(ISNUMBER(AX79),AX79,0)&lt;$S$11),AND($S$8="COUNT_LE",IF(ISNUMBER(AX79),AX79,0)&lt;=$S$11),AND($S$8="AND_YES",OR(LOWER(LEFT(AX79&amp;"",2))="да",AX79=1),OR(LOWER(LEFT(CC79&amp;"",2))="да",CC79=1)),AND($S$8="OR_YES",OR(OR(LOWER(LEFT(AX79&amp;"",2))="да",AX79=1),OR(LOWER(LEFT(CC79&amp;"",2))="да",CC79=1)))),$S$14,$S$15))))))))))</f>
        <v/>
      </c>
      <c r="T79" s="70" t="str">
        <f>IF($A79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79="#FIELD",AY79="",AND(OR($T$8="CHANGE_PCT_GE",$T$8="CHANGE_ABS_GE",$T$8="COUNT_FLAG_RULE",$T$8="AND_YES",$T$8="OR_YES"),OR(CD79="#FIELD",CD79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79)))),IF($T$18="LOW_MU",MAX(Настройки!$B$14,$T$16),IF($T$18="NEUTRAL",Настройки!$B$15,IF($T$18="IGNORE","IGNORE",IF(OR(AY79="#FIELD",CD79="#FIELD"),"Поле не найдено","Недостаточно данных")))),IF($T$8="SIGMOID_INC",MAX(Настройки!$B$14,$T$16+($T$17-$T$16)/(1+EXP(-$T$12*(IF(ISNUMBER(AY79),AY79,0)-$T$11)))),IF($T$8="SIGMOID_DEC",MAX(Настройки!$B$14,$T$16+($T$17-$T$16)/(1+EXP($T$12*(IF(ISNUMBER(AY79),AY79,0)-$T$11)))),IF($T$8="TOP_PERCENT",IF((COUNTIF(INDEX(Данные!$A$7:$CV$106,0,MATCH($T$9,Данные!$A$6:$CV$6,0)),"&gt;"&amp;IF(ISNUMBER(AY79),AY79,0))+COUNTIFS(INDEX(Данные!$A$7:$CV$106,0,MATCH($T$9,Данные!$A$6:$CV$6,0)),IF(ISNUMBER(AY79),AY79,0),Данные!$A$7:$A$106,"&lt;"&amp;$A79)+1)/COUNT(INDEX(Данные!$A$7:$CV$106,0,MATCH($T$9,Данные!$A$6:$CV$6,0)))&lt;=$T$11,$T$14,$T$15),IF($T$8="MANUAL_MU",MAX(Настройки!$B$14,MIN(1,IF(ISNUMBER(AY79),AY79,0))),IF($T$8="COUNT_FLAG_RULE",IF(IF(ISNUMBER(AY79),AY79,0)&lt;=$T$11,$T$14,IF(IF(ISNUMBER(AY79),AY79,0)&gt;=$T$12,$T$15,IF(OR(LOWER(LEFT(CD79&amp;"",2))="да",CD79=1),$T$13,$T$15))),IF(OR(AND($T$8="YES_NO",OR(LOWER(LEFT(AY79&amp;"",2))="да",AY79=1)),AND($T$8="THRESHOLD_GE",IF(ISNUMBER(AY79),AY79,0)&gt;=$T$11),AND($T$8="THRESHOLD_GT",IF(ISNUMBER(AY79),AY79,0)&gt;$T$11),AND($T$8="THRESHOLD_LE",IF(ISNUMBER(AY79),AY79,0)&lt;=$T$11),AND($T$8="THRESHOLD_LT",IF(ISNUMBER(AY79),AY79,0)&lt;$T$11),AND($T$8="CHANGE_PCT_GE",IF(IF(ISNUMBER(CD79),CD79,0)=0,IF(ISNUMBER(AY79),AY79,0)&gt;0,(IF(ISNUMBER(AY79),AY79,0)-IF(ISNUMBER(CD79),CD79,0))/ABS(IF(ISNUMBER(CD79),CD79,0))&gt;=$T$11)),AND($T$8="CHANGE_ABS_GE",ABS(IF(ISNUMBER(AY79),AY79,0)-IF(ISNUMBER(CD79),CD79,0))&gt;=$T$11),AND($T$8="COUNT_LT",IF(ISNUMBER(AY79),AY79,0)&lt;$T$11),AND($T$8="COUNT_LE",IF(ISNUMBER(AY79),AY79,0)&lt;=$T$11),AND($T$8="AND_YES",OR(LOWER(LEFT(AY79&amp;"",2))="да",AY79=1),OR(LOWER(LEFT(CD79&amp;"",2))="да",CD79=1)),AND($T$8="OR_YES",OR(OR(LOWER(LEFT(AY79&amp;"",2))="да",AY79=1),OR(LOWER(LEFT(CD79&amp;"",2))="да",CD79=1)))),$T$14,$T$15))))))))))</f>
        <v/>
      </c>
      <c r="U79" s="70" t="str">
        <f>IF($A79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79="#FIELD",AZ79="",AND(OR($U$8="CHANGE_PCT_GE",$U$8="CHANGE_ABS_GE",$U$8="COUNT_FLAG_RULE",$U$8="AND_YES",$U$8="OR_YES"),OR(CE79="#FIELD",CE79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79)))),IF($U$18="LOW_MU",MAX(Настройки!$B$14,$U$16),IF($U$18="NEUTRAL",Настройки!$B$15,IF($U$18="IGNORE","IGNORE",IF(OR(AZ79="#FIELD",CE79="#FIELD"),"Поле не найдено","Недостаточно данных")))),IF($U$8="SIGMOID_INC",MAX(Настройки!$B$14,$U$16+($U$17-$U$16)/(1+EXP(-$U$12*(IF(ISNUMBER(AZ79),AZ79,0)-$U$11)))),IF($U$8="SIGMOID_DEC",MAX(Настройки!$B$14,$U$16+($U$17-$U$16)/(1+EXP($U$12*(IF(ISNUMBER(AZ79),AZ79,0)-$U$11)))),IF($U$8="TOP_PERCENT",IF((COUNTIF(INDEX(Данные!$A$7:$CV$106,0,MATCH($U$9,Данные!$A$6:$CV$6,0)),"&gt;"&amp;IF(ISNUMBER(AZ79),AZ79,0))+COUNTIFS(INDEX(Данные!$A$7:$CV$106,0,MATCH($U$9,Данные!$A$6:$CV$6,0)),IF(ISNUMBER(AZ79),AZ79,0),Данные!$A$7:$A$106,"&lt;"&amp;$A79)+1)/COUNT(INDEX(Данные!$A$7:$CV$106,0,MATCH($U$9,Данные!$A$6:$CV$6,0)))&lt;=$U$11,$U$14,$U$15),IF($U$8="MANUAL_MU",MAX(Настройки!$B$14,MIN(1,IF(ISNUMBER(AZ79),AZ79,0))),IF($U$8="COUNT_FLAG_RULE",IF(IF(ISNUMBER(AZ79),AZ79,0)&lt;=$U$11,$U$14,IF(IF(ISNUMBER(AZ79),AZ79,0)&gt;=$U$12,$U$15,IF(OR(LOWER(LEFT(CE79&amp;"",2))="да",CE79=1),$U$13,$U$15))),IF(OR(AND($U$8="YES_NO",OR(LOWER(LEFT(AZ79&amp;"",2))="да",AZ79=1)),AND($U$8="THRESHOLD_GE",IF(ISNUMBER(AZ79),AZ79,0)&gt;=$U$11),AND($U$8="THRESHOLD_GT",IF(ISNUMBER(AZ79),AZ79,0)&gt;$U$11),AND($U$8="THRESHOLD_LE",IF(ISNUMBER(AZ79),AZ79,0)&lt;=$U$11),AND($U$8="THRESHOLD_LT",IF(ISNUMBER(AZ79),AZ79,0)&lt;$U$11),AND($U$8="CHANGE_PCT_GE",IF(IF(ISNUMBER(CE79),CE79,0)=0,IF(ISNUMBER(AZ79),AZ79,0)&gt;0,(IF(ISNUMBER(AZ79),AZ79,0)-IF(ISNUMBER(CE79),CE79,0))/ABS(IF(ISNUMBER(CE79),CE79,0))&gt;=$U$11)),AND($U$8="CHANGE_ABS_GE",ABS(IF(ISNUMBER(AZ79),AZ79,0)-IF(ISNUMBER(CE79),CE79,0))&gt;=$U$11),AND($U$8="COUNT_LT",IF(ISNUMBER(AZ79),AZ79,0)&lt;$U$11),AND($U$8="COUNT_LE",IF(ISNUMBER(AZ79),AZ79,0)&lt;=$U$11),AND($U$8="AND_YES",OR(LOWER(LEFT(AZ79&amp;"",2))="да",AZ79=1),OR(LOWER(LEFT(CE79&amp;"",2))="да",CE79=1)),AND($U$8="OR_YES",OR(OR(LOWER(LEFT(AZ79&amp;"",2))="да",AZ79=1),OR(LOWER(LEFT(CE79&amp;"",2))="да",CE79=1)))),$U$14,$U$15))))))))))</f>
        <v/>
      </c>
      <c r="V79" s="70" t="str">
        <f>IF($A79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79="#FIELD",BA79="",AND(OR($V$8="CHANGE_PCT_GE",$V$8="CHANGE_ABS_GE",$V$8="COUNT_FLAG_RULE",$V$8="AND_YES",$V$8="OR_YES"),OR(CF79="#FIELD",CF79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79)))),IF($V$18="LOW_MU",MAX(Настройки!$B$14,$V$16),IF($V$18="NEUTRAL",Настройки!$B$15,IF($V$18="IGNORE","IGNORE",IF(OR(BA79="#FIELD",CF79="#FIELD"),"Поле не найдено","Недостаточно данных")))),IF($V$8="SIGMOID_INC",MAX(Настройки!$B$14,$V$16+($V$17-$V$16)/(1+EXP(-$V$12*(IF(ISNUMBER(BA79),BA79,0)-$V$11)))),IF($V$8="SIGMOID_DEC",MAX(Настройки!$B$14,$V$16+($V$17-$V$16)/(1+EXP($V$12*(IF(ISNUMBER(BA79),BA79,0)-$V$11)))),IF($V$8="TOP_PERCENT",IF((COUNTIF(INDEX(Данные!$A$7:$CV$106,0,MATCH($V$9,Данные!$A$6:$CV$6,0)),"&gt;"&amp;IF(ISNUMBER(BA79),BA79,0))+COUNTIFS(INDEX(Данные!$A$7:$CV$106,0,MATCH($V$9,Данные!$A$6:$CV$6,0)),IF(ISNUMBER(BA79),BA79,0),Данные!$A$7:$A$106,"&lt;"&amp;$A79)+1)/COUNT(INDEX(Данные!$A$7:$CV$106,0,MATCH($V$9,Данные!$A$6:$CV$6,0)))&lt;=$V$11,$V$14,$V$15),IF($V$8="MANUAL_MU",MAX(Настройки!$B$14,MIN(1,IF(ISNUMBER(BA79),BA79,0))),IF($V$8="COUNT_FLAG_RULE",IF(IF(ISNUMBER(BA79),BA79,0)&lt;=$V$11,$V$14,IF(IF(ISNUMBER(BA79),BA79,0)&gt;=$V$12,$V$15,IF(OR(LOWER(LEFT(CF79&amp;"",2))="да",CF79=1),$V$13,$V$15))),IF(OR(AND($V$8="YES_NO",OR(LOWER(LEFT(BA79&amp;"",2))="да",BA79=1)),AND($V$8="THRESHOLD_GE",IF(ISNUMBER(BA79),BA79,0)&gt;=$V$11),AND($V$8="THRESHOLD_GT",IF(ISNUMBER(BA79),BA79,0)&gt;$V$11),AND($V$8="THRESHOLD_LE",IF(ISNUMBER(BA79),BA79,0)&lt;=$V$11),AND($V$8="THRESHOLD_LT",IF(ISNUMBER(BA79),BA79,0)&lt;$V$11),AND($V$8="CHANGE_PCT_GE",IF(IF(ISNUMBER(CF79),CF79,0)=0,IF(ISNUMBER(BA79),BA79,0)&gt;0,(IF(ISNUMBER(BA79),BA79,0)-IF(ISNUMBER(CF79),CF79,0))/ABS(IF(ISNUMBER(CF79),CF79,0))&gt;=$V$11)),AND($V$8="CHANGE_ABS_GE",ABS(IF(ISNUMBER(BA79),BA79,0)-IF(ISNUMBER(CF79),CF79,0))&gt;=$V$11),AND($V$8="COUNT_LT",IF(ISNUMBER(BA79),BA79,0)&lt;$V$11),AND($V$8="COUNT_LE",IF(ISNUMBER(BA79),BA79,0)&lt;=$V$11),AND($V$8="AND_YES",OR(LOWER(LEFT(BA79&amp;"",2))="да",BA79=1),OR(LOWER(LEFT(CF79&amp;"",2))="да",CF79=1)),AND($V$8="OR_YES",OR(OR(LOWER(LEFT(BA79&amp;"",2))="да",BA79=1),OR(LOWER(LEFT(CF79&amp;"",2))="да",CF79=1)))),$V$14,$V$15))))))))))</f>
        <v/>
      </c>
      <c r="W79" s="70" t="str">
        <f>IF($A79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79="#FIELD",BB79="",AND(OR($W$8="CHANGE_PCT_GE",$W$8="CHANGE_ABS_GE",$W$8="COUNT_FLAG_RULE",$W$8="AND_YES",$W$8="OR_YES"),OR(CG79="#FIELD",CG79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79)))),IF($W$18="LOW_MU",MAX(Настройки!$B$14,$W$16),IF($W$18="NEUTRAL",Настройки!$B$15,IF($W$18="IGNORE","IGNORE",IF(OR(BB79="#FIELD",CG79="#FIELD"),"Поле не найдено","Недостаточно данных")))),IF($W$8="SIGMOID_INC",MAX(Настройки!$B$14,$W$16+($W$17-$W$16)/(1+EXP(-$W$12*(IF(ISNUMBER(BB79),BB79,0)-$W$11)))),IF($W$8="SIGMOID_DEC",MAX(Настройки!$B$14,$W$16+($W$17-$W$16)/(1+EXP($W$12*(IF(ISNUMBER(BB79),BB79,0)-$W$11)))),IF($W$8="TOP_PERCENT",IF((COUNTIF(INDEX(Данные!$A$7:$CV$106,0,MATCH($W$9,Данные!$A$6:$CV$6,0)),"&gt;"&amp;IF(ISNUMBER(BB79),BB79,0))+COUNTIFS(INDEX(Данные!$A$7:$CV$106,0,MATCH($W$9,Данные!$A$6:$CV$6,0)),IF(ISNUMBER(BB79),BB79,0),Данные!$A$7:$A$106,"&lt;"&amp;$A79)+1)/COUNT(INDEX(Данные!$A$7:$CV$106,0,MATCH($W$9,Данные!$A$6:$CV$6,0)))&lt;=$W$11,$W$14,$W$15),IF($W$8="MANUAL_MU",MAX(Настройки!$B$14,MIN(1,IF(ISNUMBER(BB79),BB79,0))),IF($W$8="COUNT_FLAG_RULE",IF(IF(ISNUMBER(BB79),BB79,0)&lt;=$W$11,$W$14,IF(IF(ISNUMBER(BB79),BB79,0)&gt;=$W$12,$W$15,IF(OR(LOWER(LEFT(CG79&amp;"",2))="да",CG79=1),$W$13,$W$15))),IF(OR(AND($W$8="YES_NO",OR(LOWER(LEFT(BB79&amp;"",2))="да",BB79=1)),AND($W$8="THRESHOLD_GE",IF(ISNUMBER(BB79),BB79,0)&gt;=$W$11),AND($W$8="THRESHOLD_GT",IF(ISNUMBER(BB79),BB79,0)&gt;$W$11),AND($W$8="THRESHOLD_LE",IF(ISNUMBER(BB79),BB79,0)&lt;=$W$11),AND($W$8="THRESHOLD_LT",IF(ISNUMBER(BB79),BB79,0)&lt;$W$11),AND($W$8="CHANGE_PCT_GE",IF(IF(ISNUMBER(CG79),CG79,0)=0,IF(ISNUMBER(BB79),BB79,0)&gt;0,(IF(ISNUMBER(BB79),BB79,0)-IF(ISNUMBER(CG79),CG79,0))/ABS(IF(ISNUMBER(CG79),CG79,0))&gt;=$W$11)),AND($W$8="CHANGE_ABS_GE",ABS(IF(ISNUMBER(BB79),BB79,0)-IF(ISNUMBER(CG79),CG79,0))&gt;=$W$11),AND($W$8="COUNT_LT",IF(ISNUMBER(BB79),BB79,0)&lt;$W$11),AND($W$8="COUNT_LE",IF(ISNUMBER(BB79),BB79,0)&lt;=$W$11),AND($W$8="AND_YES",OR(LOWER(LEFT(BB79&amp;"",2))="да",BB79=1),OR(LOWER(LEFT(CG79&amp;"",2))="да",CG79=1)),AND($W$8="OR_YES",OR(OR(LOWER(LEFT(BB79&amp;"",2))="да",BB79=1),OR(LOWER(LEFT(CG79&amp;"",2))="да",CG79=1)))),$W$14,$W$15))))))))))</f>
        <v/>
      </c>
      <c r="X79" s="70" t="str">
        <f>IF($A79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79="#FIELD",BC79="",AND(OR($X$8="CHANGE_PCT_GE",$X$8="CHANGE_ABS_GE",$X$8="COUNT_FLAG_RULE",$X$8="AND_YES",$X$8="OR_YES"),OR(CH79="#FIELD",CH79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79)))),IF($X$18="LOW_MU",MAX(Настройки!$B$14,$X$16),IF($X$18="NEUTRAL",Настройки!$B$15,IF($X$18="IGNORE","IGNORE",IF(OR(BC79="#FIELD",CH79="#FIELD"),"Поле не найдено","Недостаточно данных")))),IF($X$8="SIGMOID_INC",MAX(Настройки!$B$14,$X$16+($X$17-$X$16)/(1+EXP(-$X$12*(IF(ISNUMBER(BC79),BC79,0)-$X$11)))),IF($X$8="SIGMOID_DEC",MAX(Настройки!$B$14,$X$16+($X$17-$X$16)/(1+EXP($X$12*(IF(ISNUMBER(BC79),BC79,0)-$X$11)))),IF($X$8="TOP_PERCENT",IF((COUNTIF(INDEX(Данные!$A$7:$CV$106,0,MATCH($X$9,Данные!$A$6:$CV$6,0)),"&gt;"&amp;IF(ISNUMBER(BC79),BC79,0))+COUNTIFS(INDEX(Данные!$A$7:$CV$106,0,MATCH($X$9,Данные!$A$6:$CV$6,0)),IF(ISNUMBER(BC79),BC79,0),Данные!$A$7:$A$106,"&lt;"&amp;$A79)+1)/COUNT(INDEX(Данные!$A$7:$CV$106,0,MATCH($X$9,Данные!$A$6:$CV$6,0)))&lt;=$X$11,$X$14,$X$15),IF($X$8="MANUAL_MU",MAX(Настройки!$B$14,MIN(1,IF(ISNUMBER(BC79),BC79,0))),IF($X$8="COUNT_FLAG_RULE",IF(IF(ISNUMBER(BC79),BC79,0)&lt;=$X$11,$X$14,IF(IF(ISNUMBER(BC79),BC79,0)&gt;=$X$12,$X$15,IF(OR(LOWER(LEFT(CH79&amp;"",2))="да",CH79=1),$X$13,$X$15))),IF(OR(AND($X$8="YES_NO",OR(LOWER(LEFT(BC79&amp;"",2))="да",BC79=1)),AND($X$8="THRESHOLD_GE",IF(ISNUMBER(BC79),BC79,0)&gt;=$X$11),AND($X$8="THRESHOLD_GT",IF(ISNUMBER(BC79),BC79,0)&gt;$X$11),AND($X$8="THRESHOLD_LE",IF(ISNUMBER(BC79),BC79,0)&lt;=$X$11),AND($X$8="THRESHOLD_LT",IF(ISNUMBER(BC79),BC79,0)&lt;$X$11),AND($X$8="CHANGE_PCT_GE",IF(IF(ISNUMBER(CH79),CH79,0)=0,IF(ISNUMBER(BC79),BC79,0)&gt;0,(IF(ISNUMBER(BC79),BC79,0)-IF(ISNUMBER(CH79),CH79,0))/ABS(IF(ISNUMBER(CH79),CH79,0))&gt;=$X$11)),AND($X$8="CHANGE_ABS_GE",ABS(IF(ISNUMBER(BC79),BC79,0)-IF(ISNUMBER(CH79),CH79,0))&gt;=$X$11),AND($X$8="COUNT_LT",IF(ISNUMBER(BC79),BC79,0)&lt;$X$11),AND($X$8="COUNT_LE",IF(ISNUMBER(BC79),BC79,0)&lt;=$X$11),AND($X$8="AND_YES",OR(LOWER(LEFT(BC79&amp;"",2))="да",BC79=1),OR(LOWER(LEFT(CH79&amp;"",2))="да",CH79=1)),AND($X$8="OR_YES",OR(OR(LOWER(LEFT(BC79&amp;"",2))="да",BC79=1),OR(LOWER(LEFT(CH79&amp;"",2))="да",CH79=1)))),$X$14,$X$15))))))))))</f>
        <v/>
      </c>
      <c r="Y79" s="70" t="str">
        <f>IF($A79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79="#FIELD",BD79="",AND(OR($Y$8="CHANGE_PCT_GE",$Y$8="CHANGE_ABS_GE",$Y$8="COUNT_FLAG_RULE",$Y$8="AND_YES",$Y$8="OR_YES"),OR(CI79="#FIELD",CI79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79)))),IF($Y$18="LOW_MU",MAX(Настройки!$B$14,$Y$16),IF($Y$18="NEUTRAL",Настройки!$B$15,IF($Y$18="IGNORE","IGNORE",IF(OR(BD79="#FIELD",CI79="#FIELD"),"Поле не найдено","Недостаточно данных")))),IF($Y$8="SIGMOID_INC",MAX(Настройки!$B$14,$Y$16+($Y$17-$Y$16)/(1+EXP(-$Y$12*(IF(ISNUMBER(BD79),BD79,0)-$Y$11)))),IF($Y$8="SIGMOID_DEC",MAX(Настройки!$B$14,$Y$16+($Y$17-$Y$16)/(1+EXP($Y$12*(IF(ISNUMBER(BD79),BD79,0)-$Y$11)))),IF($Y$8="TOP_PERCENT",IF((COUNTIF(INDEX(Данные!$A$7:$CV$106,0,MATCH($Y$9,Данные!$A$6:$CV$6,0)),"&gt;"&amp;IF(ISNUMBER(BD79),BD79,0))+COUNTIFS(INDEX(Данные!$A$7:$CV$106,0,MATCH($Y$9,Данные!$A$6:$CV$6,0)),IF(ISNUMBER(BD79),BD79,0),Данные!$A$7:$A$106,"&lt;"&amp;$A79)+1)/COUNT(INDEX(Данные!$A$7:$CV$106,0,MATCH($Y$9,Данные!$A$6:$CV$6,0)))&lt;=$Y$11,$Y$14,$Y$15),IF($Y$8="MANUAL_MU",MAX(Настройки!$B$14,MIN(1,IF(ISNUMBER(BD79),BD79,0))),IF($Y$8="COUNT_FLAG_RULE",IF(IF(ISNUMBER(BD79),BD79,0)&lt;=$Y$11,$Y$14,IF(IF(ISNUMBER(BD79),BD79,0)&gt;=$Y$12,$Y$15,IF(OR(LOWER(LEFT(CI79&amp;"",2))="да",CI79=1),$Y$13,$Y$15))),IF(OR(AND($Y$8="YES_NO",OR(LOWER(LEFT(BD79&amp;"",2))="да",BD79=1)),AND($Y$8="THRESHOLD_GE",IF(ISNUMBER(BD79),BD79,0)&gt;=$Y$11),AND($Y$8="THRESHOLD_GT",IF(ISNUMBER(BD79),BD79,0)&gt;$Y$11),AND($Y$8="THRESHOLD_LE",IF(ISNUMBER(BD79),BD79,0)&lt;=$Y$11),AND($Y$8="THRESHOLD_LT",IF(ISNUMBER(BD79),BD79,0)&lt;$Y$11),AND($Y$8="CHANGE_PCT_GE",IF(IF(ISNUMBER(CI79),CI79,0)=0,IF(ISNUMBER(BD79),BD79,0)&gt;0,(IF(ISNUMBER(BD79),BD79,0)-IF(ISNUMBER(CI79),CI79,0))/ABS(IF(ISNUMBER(CI79),CI79,0))&gt;=$Y$11)),AND($Y$8="CHANGE_ABS_GE",ABS(IF(ISNUMBER(BD79),BD79,0)-IF(ISNUMBER(CI79),CI79,0))&gt;=$Y$11),AND($Y$8="COUNT_LT",IF(ISNUMBER(BD79),BD79,0)&lt;$Y$11),AND($Y$8="COUNT_LE",IF(ISNUMBER(BD79),BD79,0)&lt;=$Y$11),AND($Y$8="AND_YES",OR(LOWER(LEFT(BD79&amp;"",2))="да",BD79=1),OR(LOWER(LEFT(CI79&amp;"",2))="да",CI79=1)),AND($Y$8="OR_YES",OR(OR(LOWER(LEFT(BD79&amp;"",2))="да",BD79=1),OR(LOWER(LEFT(CI79&amp;"",2))="да",CI79=1)))),$Y$14,$Y$15))))))))))</f>
        <v/>
      </c>
      <c r="Z79" s="70" t="str">
        <f>IF($A79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79="#FIELD",BE79="",AND(OR($Z$8="CHANGE_PCT_GE",$Z$8="CHANGE_ABS_GE",$Z$8="COUNT_FLAG_RULE",$Z$8="AND_YES",$Z$8="OR_YES"),OR(CJ79="#FIELD",CJ79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79)))),IF($Z$18="LOW_MU",MAX(Настройки!$B$14,$Z$16),IF($Z$18="NEUTRAL",Настройки!$B$15,IF($Z$18="IGNORE","IGNORE",IF(OR(BE79="#FIELD",CJ79="#FIELD"),"Поле не найдено","Недостаточно данных")))),IF($Z$8="SIGMOID_INC",MAX(Настройки!$B$14,$Z$16+($Z$17-$Z$16)/(1+EXP(-$Z$12*(IF(ISNUMBER(BE79),BE79,0)-$Z$11)))),IF($Z$8="SIGMOID_DEC",MAX(Настройки!$B$14,$Z$16+($Z$17-$Z$16)/(1+EXP($Z$12*(IF(ISNUMBER(BE79),BE79,0)-$Z$11)))),IF($Z$8="TOP_PERCENT",IF((COUNTIF(INDEX(Данные!$A$7:$CV$106,0,MATCH($Z$9,Данные!$A$6:$CV$6,0)),"&gt;"&amp;IF(ISNUMBER(BE79),BE79,0))+COUNTIFS(INDEX(Данные!$A$7:$CV$106,0,MATCH($Z$9,Данные!$A$6:$CV$6,0)),IF(ISNUMBER(BE79),BE79,0),Данные!$A$7:$A$106,"&lt;"&amp;$A79)+1)/COUNT(INDEX(Данные!$A$7:$CV$106,0,MATCH($Z$9,Данные!$A$6:$CV$6,0)))&lt;=$Z$11,$Z$14,$Z$15),IF($Z$8="MANUAL_MU",MAX(Настройки!$B$14,MIN(1,IF(ISNUMBER(BE79),BE79,0))),IF($Z$8="COUNT_FLAG_RULE",IF(IF(ISNUMBER(BE79),BE79,0)&lt;=$Z$11,$Z$14,IF(IF(ISNUMBER(BE79),BE79,0)&gt;=$Z$12,$Z$15,IF(OR(LOWER(LEFT(CJ79&amp;"",2))="да",CJ79=1),$Z$13,$Z$15))),IF(OR(AND($Z$8="YES_NO",OR(LOWER(LEFT(BE79&amp;"",2))="да",BE79=1)),AND($Z$8="THRESHOLD_GE",IF(ISNUMBER(BE79),BE79,0)&gt;=$Z$11),AND($Z$8="THRESHOLD_GT",IF(ISNUMBER(BE79),BE79,0)&gt;$Z$11),AND($Z$8="THRESHOLD_LE",IF(ISNUMBER(BE79),BE79,0)&lt;=$Z$11),AND($Z$8="THRESHOLD_LT",IF(ISNUMBER(BE79),BE79,0)&lt;$Z$11),AND($Z$8="CHANGE_PCT_GE",IF(IF(ISNUMBER(CJ79),CJ79,0)=0,IF(ISNUMBER(BE79),BE79,0)&gt;0,(IF(ISNUMBER(BE79),BE79,0)-IF(ISNUMBER(CJ79),CJ79,0))/ABS(IF(ISNUMBER(CJ79),CJ79,0))&gt;=$Z$11)),AND($Z$8="CHANGE_ABS_GE",ABS(IF(ISNUMBER(BE79),BE79,0)-IF(ISNUMBER(CJ79),CJ79,0))&gt;=$Z$11),AND($Z$8="COUNT_LT",IF(ISNUMBER(BE79),BE79,0)&lt;$Z$11),AND($Z$8="COUNT_LE",IF(ISNUMBER(BE79),BE79,0)&lt;=$Z$11),AND($Z$8="AND_YES",OR(LOWER(LEFT(BE79&amp;"",2))="да",BE79=1),OR(LOWER(LEFT(CJ79&amp;"",2))="да",CJ79=1)),AND($Z$8="OR_YES",OR(OR(LOWER(LEFT(BE79&amp;"",2))="да",BE79=1),OR(LOWER(LEFT(CJ79&amp;"",2))="да",CJ79=1)))),$Z$14,$Z$15))))))))))</f>
        <v/>
      </c>
      <c r="AA79" s="70" t="str">
        <f>IF($A79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79="#FIELD",BF79="",AND(OR($AA$8="CHANGE_PCT_GE",$AA$8="CHANGE_ABS_GE",$AA$8="COUNT_FLAG_RULE",$AA$8="AND_YES",$AA$8="OR_YES"),OR(CK79="#FIELD",CK79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79)))),IF($AA$18="LOW_MU",MAX(Настройки!$B$14,$AA$16),IF($AA$18="NEUTRAL",Настройки!$B$15,IF($AA$18="IGNORE","IGNORE",IF(OR(BF79="#FIELD",CK79="#FIELD"),"Поле не найдено","Недостаточно данных")))),IF($AA$8="SIGMOID_INC",MAX(Настройки!$B$14,$AA$16+($AA$17-$AA$16)/(1+EXP(-$AA$12*(IF(ISNUMBER(BF79),BF79,0)-$AA$11)))),IF($AA$8="SIGMOID_DEC",MAX(Настройки!$B$14,$AA$16+($AA$17-$AA$16)/(1+EXP($AA$12*(IF(ISNUMBER(BF79),BF79,0)-$AA$11)))),IF($AA$8="TOP_PERCENT",IF((COUNTIF(INDEX(Данные!$A$7:$CV$106,0,MATCH($AA$9,Данные!$A$6:$CV$6,0)),"&gt;"&amp;IF(ISNUMBER(BF79),BF79,0))+COUNTIFS(INDEX(Данные!$A$7:$CV$106,0,MATCH($AA$9,Данные!$A$6:$CV$6,0)),IF(ISNUMBER(BF79),BF79,0),Данные!$A$7:$A$106,"&lt;"&amp;$A79)+1)/COUNT(INDEX(Данные!$A$7:$CV$106,0,MATCH($AA$9,Данные!$A$6:$CV$6,0)))&lt;=$AA$11,$AA$14,$AA$15),IF($AA$8="MANUAL_MU",MAX(Настройки!$B$14,MIN(1,IF(ISNUMBER(BF79),BF79,0))),IF($AA$8="COUNT_FLAG_RULE",IF(IF(ISNUMBER(BF79),BF79,0)&lt;=$AA$11,$AA$14,IF(IF(ISNUMBER(BF79),BF79,0)&gt;=$AA$12,$AA$15,IF(OR(LOWER(LEFT(CK79&amp;"",2))="да",CK79=1),$AA$13,$AA$15))),IF(OR(AND($AA$8="YES_NO",OR(LOWER(LEFT(BF79&amp;"",2))="да",BF79=1)),AND($AA$8="THRESHOLD_GE",IF(ISNUMBER(BF79),BF79,0)&gt;=$AA$11),AND($AA$8="THRESHOLD_GT",IF(ISNUMBER(BF79),BF79,0)&gt;$AA$11),AND($AA$8="THRESHOLD_LE",IF(ISNUMBER(BF79),BF79,0)&lt;=$AA$11),AND($AA$8="THRESHOLD_LT",IF(ISNUMBER(BF79),BF79,0)&lt;$AA$11),AND($AA$8="CHANGE_PCT_GE",IF(IF(ISNUMBER(CK79),CK79,0)=0,IF(ISNUMBER(BF79),BF79,0)&gt;0,(IF(ISNUMBER(BF79),BF79,0)-IF(ISNUMBER(CK79),CK79,0))/ABS(IF(ISNUMBER(CK79),CK79,0))&gt;=$AA$11)),AND($AA$8="CHANGE_ABS_GE",ABS(IF(ISNUMBER(BF79),BF79,0)-IF(ISNUMBER(CK79),CK79,0))&gt;=$AA$11),AND($AA$8="COUNT_LT",IF(ISNUMBER(BF79),BF79,0)&lt;$AA$11),AND($AA$8="COUNT_LE",IF(ISNUMBER(BF79),BF79,0)&lt;=$AA$11),AND($AA$8="AND_YES",OR(LOWER(LEFT(BF79&amp;"",2))="да",BF79=1),OR(LOWER(LEFT(CK79&amp;"",2))="да",CK79=1)),AND($AA$8="OR_YES",OR(OR(LOWER(LEFT(BF79&amp;"",2))="да",BF79=1),OR(LOWER(LEFT(CK79&amp;"",2))="да",CK79=1)))),$AA$14,$AA$15))))))))))</f>
        <v/>
      </c>
      <c r="AB79" s="70" t="str">
        <f>IF($A79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79="#FIELD",BG79="",AND(OR($AB$8="CHANGE_PCT_GE",$AB$8="CHANGE_ABS_GE",$AB$8="COUNT_FLAG_RULE",$AB$8="AND_YES",$AB$8="OR_YES"),OR(CL79="#FIELD",CL79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79)))),IF($AB$18="LOW_MU",MAX(Настройки!$B$14,$AB$16),IF($AB$18="NEUTRAL",Настройки!$B$15,IF($AB$18="IGNORE","IGNORE",IF(OR(BG79="#FIELD",CL79="#FIELD"),"Поле не найдено","Недостаточно данных")))),IF($AB$8="SIGMOID_INC",MAX(Настройки!$B$14,$AB$16+($AB$17-$AB$16)/(1+EXP(-$AB$12*(IF(ISNUMBER(BG79),BG79,0)-$AB$11)))),IF($AB$8="SIGMOID_DEC",MAX(Настройки!$B$14,$AB$16+($AB$17-$AB$16)/(1+EXP($AB$12*(IF(ISNUMBER(BG79),BG79,0)-$AB$11)))),IF($AB$8="TOP_PERCENT",IF((COUNTIF(INDEX(Данные!$A$7:$CV$106,0,MATCH($AB$9,Данные!$A$6:$CV$6,0)),"&gt;"&amp;IF(ISNUMBER(BG79),BG79,0))+COUNTIFS(INDEX(Данные!$A$7:$CV$106,0,MATCH($AB$9,Данные!$A$6:$CV$6,0)),IF(ISNUMBER(BG79),BG79,0),Данные!$A$7:$A$106,"&lt;"&amp;$A79)+1)/COUNT(INDEX(Данные!$A$7:$CV$106,0,MATCH($AB$9,Данные!$A$6:$CV$6,0)))&lt;=$AB$11,$AB$14,$AB$15),IF($AB$8="MANUAL_MU",MAX(Настройки!$B$14,MIN(1,IF(ISNUMBER(BG79),BG79,0))),IF($AB$8="COUNT_FLAG_RULE",IF(IF(ISNUMBER(BG79),BG79,0)&lt;=$AB$11,$AB$14,IF(IF(ISNUMBER(BG79),BG79,0)&gt;=$AB$12,$AB$15,IF(OR(LOWER(LEFT(CL79&amp;"",2))="да",CL79=1),$AB$13,$AB$15))),IF(OR(AND($AB$8="YES_NO",OR(LOWER(LEFT(BG79&amp;"",2))="да",BG79=1)),AND($AB$8="THRESHOLD_GE",IF(ISNUMBER(BG79),BG79,0)&gt;=$AB$11),AND($AB$8="THRESHOLD_GT",IF(ISNUMBER(BG79),BG79,0)&gt;$AB$11),AND($AB$8="THRESHOLD_LE",IF(ISNUMBER(BG79),BG79,0)&lt;=$AB$11),AND($AB$8="THRESHOLD_LT",IF(ISNUMBER(BG79),BG79,0)&lt;$AB$11),AND($AB$8="CHANGE_PCT_GE",IF(IF(ISNUMBER(CL79),CL79,0)=0,IF(ISNUMBER(BG79),BG79,0)&gt;0,(IF(ISNUMBER(BG79),BG79,0)-IF(ISNUMBER(CL79),CL79,0))/ABS(IF(ISNUMBER(CL79),CL79,0))&gt;=$AB$11)),AND($AB$8="CHANGE_ABS_GE",ABS(IF(ISNUMBER(BG79),BG79,0)-IF(ISNUMBER(CL79),CL79,0))&gt;=$AB$11),AND($AB$8="COUNT_LT",IF(ISNUMBER(BG79),BG79,0)&lt;$AB$11),AND($AB$8="COUNT_LE",IF(ISNUMBER(BG79),BG79,0)&lt;=$AB$11),AND($AB$8="AND_YES",OR(LOWER(LEFT(BG79&amp;"",2))="да",BG79=1),OR(LOWER(LEFT(CL79&amp;"",2))="да",CL79=1)),AND($AB$8="OR_YES",OR(OR(LOWER(LEFT(BG79&amp;"",2))="да",BG79=1),OR(LOWER(LEFT(CL79&amp;"",2))="да",CL79=1)))),$AB$14,$AB$15))))))))))</f>
        <v/>
      </c>
      <c r="AC79" s="70" t="str">
        <f>IF($A79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79="#FIELD",BH79="",AND(OR($AC$8="CHANGE_PCT_GE",$AC$8="CHANGE_ABS_GE",$AC$8="COUNT_FLAG_RULE",$AC$8="AND_YES",$AC$8="OR_YES"),OR(CM79="#FIELD",CM79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79)))),IF($AC$18="LOW_MU",MAX(Настройки!$B$14,$AC$16),IF($AC$18="NEUTRAL",Настройки!$B$15,IF($AC$18="IGNORE","IGNORE",IF(OR(BH79="#FIELD",CM79="#FIELD"),"Поле не найдено","Недостаточно данных")))),IF($AC$8="SIGMOID_INC",MAX(Настройки!$B$14,$AC$16+($AC$17-$AC$16)/(1+EXP(-$AC$12*(IF(ISNUMBER(BH79),BH79,0)-$AC$11)))),IF($AC$8="SIGMOID_DEC",MAX(Настройки!$B$14,$AC$16+($AC$17-$AC$16)/(1+EXP($AC$12*(IF(ISNUMBER(BH79),BH79,0)-$AC$11)))),IF($AC$8="TOP_PERCENT",IF((COUNTIF(INDEX(Данные!$A$7:$CV$106,0,MATCH($AC$9,Данные!$A$6:$CV$6,0)),"&gt;"&amp;IF(ISNUMBER(BH79),BH79,0))+COUNTIFS(INDEX(Данные!$A$7:$CV$106,0,MATCH($AC$9,Данные!$A$6:$CV$6,0)),IF(ISNUMBER(BH79),BH79,0),Данные!$A$7:$A$106,"&lt;"&amp;$A79)+1)/COUNT(INDEX(Данные!$A$7:$CV$106,0,MATCH($AC$9,Данные!$A$6:$CV$6,0)))&lt;=$AC$11,$AC$14,$AC$15),IF($AC$8="MANUAL_MU",MAX(Настройки!$B$14,MIN(1,IF(ISNUMBER(BH79),BH79,0))),IF($AC$8="COUNT_FLAG_RULE",IF(IF(ISNUMBER(BH79),BH79,0)&lt;=$AC$11,$AC$14,IF(IF(ISNUMBER(BH79),BH79,0)&gt;=$AC$12,$AC$15,IF(OR(LOWER(LEFT(CM79&amp;"",2))="да",CM79=1),$AC$13,$AC$15))),IF(OR(AND($AC$8="YES_NO",OR(LOWER(LEFT(BH79&amp;"",2))="да",BH79=1)),AND($AC$8="THRESHOLD_GE",IF(ISNUMBER(BH79),BH79,0)&gt;=$AC$11),AND($AC$8="THRESHOLD_GT",IF(ISNUMBER(BH79),BH79,0)&gt;$AC$11),AND($AC$8="THRESHOLD_LE",IF(ISNUMBER(BH79),BH79,0)&lt;=$AC$11),AND($AC$8="THRESHOLD_LT",IF(ISNUMBER(BH79),BH79,0)&lt;$AC$11),AND($AC$8="CHANGE_PCT_GE",IF(IF(ISNUMBER(CM79),CM79,0)=0,IF(ISNUMBER(BH79),BH79,0)&gt;0,(IF(ISNUMBER(BH79),BH79,0)-IF(ISNUMBER(CM79),CM79,0))/ABS(IF(ISNUMBER(CM79),CM79,0))&gt;=$AC$11)),AND($AC$8="CHANGE_ABS_GE",ABS(IF(ISNUMBER(BH79),BH79,0)-IF(ISNUMBER(CM79),CM79,0))&gt;=$AC$11),AND($AC$8="COUNT_LT",IF(ISNUMBER(BH79),BH79,0)&lt;$AC$11),AND($AC$8="COUNT_LE",IF(ISNUMBER(BH79),BH79,0)&lt;=$AC$11),AND($AC$8="AND_YES",OR(LOWER(LEFT(BH79&amp;"",2))="да",BH79=1),OR(LOWER(LEFT(CM79&amp;"",2))="да",CM79=1)),AND($AC$8="OR_YES",OR(OR(LOWER(LEFT(BH79&amp;"",2))="да",BH79=1),OR(LOWER(LEFT(CM79&amp;"",2))="да",CM79=1)))),$AC$14,$AC$15))))))))))</f>
        <v/>
      </c>
      <c r="AD79" s="70" t="str">
        <f>IF($A79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79="#FIELD",BI79="",AND(OR($AD$8="CHANGE_PCT_GE",$AD$8="CHANGE_ABS_GE",$AD$8="COUNT_FLAG_RULE",$AD$8="AND_YES",$AD$8="OR_YES"),OR(CN79="#FIELD",CN79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79)))),IF($AD$18="LOW_MU",MAX(Настройки!$B$14,$AD$16),IF($AD$18="NEUTRAL",Настройки!$B$15,IF($AD$18="IGNORE","IGNORE",IF(OR(BI79="#FIELD",CN79="#FIELD"),"Поле не найдено","Недостаточно данных")))),IF($AD$8="SIGMOID_INC",MAX(Настройки!$B$14,$AD$16+($AD$17-$AD$16)/(1+EXP(-$AD$12*(IF(ISNUMBER(BI79),BI79,0)-$AD$11)))),IF($AD$8="SIGMOID_DEC",MAX(Настройки!$B$14,$AD$16+($AD$17-$AD$16)/(1+EXP($AD$12*(IF(ISNUMBER(BI79),BI79,0)-$AD$11)))),IF($AD$8="TOP_PERCENT",IF((COUNTIF(INDEX(Данные!$A$7:$CV$106,0,MATCH($AD$9,Данные!$A$6:$CV$6,0)),"&gt;"&amp;IF(ISNUMBER(BI79),BI79,0))+COUNTIFS(INDEX(Данные!$A$7:$CV$106,0,MATCH($AD$9,Данные!$A$6:$CV$6,0)),IF(ISNUMBER(BI79),BI79,0),Данные!$A$7:$A$106,"&lt;"&amp;$A79)+1)/COUNT(INDEX(Данные!$A$7:$CV$106,0,MATCH($AD$9,Данные!$A$6:$CV$6,0)))&lt;=$AD$11,$AD$14,$AD$15),IF($AD$8="MANUAL_MU",MAX(Настройки!$B$14,MIN(1,IF(ISNUMBER(BI79),BI79,0))),IF($AD$8="COUNT_FLAG_RULE",IF(IF(ISNUMBER(BI79),BI79,0)&lt;=$AD$11,$AD$14,IF(IF(ISNUMBER(BI79),BI79,0)&gt;=$AD$12,$AD$15,IF(OR(LOWER(LEFT(CN79&amp;"",2))="да",CN79=1),$AD$13,$AD$15))),IF(OR(AND($AD$8="YES_NO",OR(LOWER(LEFT(BI79&amp;"",2))="да",BI79=1)),AND($AD$8="THRESHOLD_GE",IF(ISNUMBER(BI79),BI79,0)&gt;=$AD$11),AND($AD$8="THRESHOLD_GT",IF(ISNUMBER(BI79),BI79,0)&gt;$AD$11),AND($AD$8="THRESHOLD_LE",IF(ISNUMBER(BI79),BI79,0)&lt;=$AD$11),AND($AD$8="THRESHOLD_LT",IF(ISNUMBER(BI79),BI79,0)&lt;$AD$11),AND($AD$8="CHANGE_PCT_GE",IF(IF(ISNUMBER(CN79),CN79,0)=0,IF(ISNUMBER(BI79),BI79,0)&gt;0,(IF(ISNUMBER(BI79),BI79,0)-IF(ISNUMBER(CN79),CN79,0))/ABS(IF(ISNUMBER(CN79),CN79,0))&gt;=$AD$11)),AND($AD$8="CHANGE_ABS_GE",ABS(IF(ISNUMBER(BI79),BI79,0)-IF(ISNUMBER(CN79),CN79,0))&gt;=$AD$11),AND($AD$8="COUNT_LT",IF(ISNUMBER(BI79),BI79,0)&lt;$AD$11),AND($AD$8="COUNT_LE",IF(ISNUMBER(BI79),BI79,0)&lt;=$AD$11),AND($AD$8="AND_YES",OR(LOWER(LEFT(BI79&amp;"",2))="да",BI79=1),OR(LOWER(LEFT(CN79&amp;"",2))="да",CN79=1)),AND($AD$8="OR_YES",OR(OR(LOWER(LEFT(BI79&amp;"",2))="да",BI79=1),OR(LOWER(LEFT(CN79&amp;"",2))="да",CN79=1)))),$AD$14,$AD$15))))))))))</f>
        <v/>
      </c>
      <c r="AE79" s="71" t="str">
        <f>IF($A79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79="#FIELD",BJ79="",AND(OR($AE$8="CHANGE_PCT_GE",$AE$8="CHANGE_ABS_GE",$AE$8="COUNT_FLAG_RULE",$AE$8="AND_YES",$AE$8="OR_YES"),OR(CO79="#FIELD",CO79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79)))),IF($AE$18="LOW_MU",MAX(Настройки!$B$14,$AE$16),IF($AE$18="NEUTRAL",Настройки!$B$15,IF($AE$18="IGNORE","IGNORE",IF(OR(BJ79="#FIELD",CO79="#FIELD"),"Поле не найдено","Недостаточно данных")))),IF($AE$8="SIGMOID_INC",MAX(Настройки!$B$14,$AE$16+($AE$17-$AE$16)/(1+EXP(-$AE$12*(IF(ISNUMBER(BJ79),BJ79,0)-$AE$11)))),IF($AE$8="SIGMOID_DEC",MAX(Настройки!$B$14,$AE$16+($AE$17-$AE$16)/(1+EXP($AE$12*(IF(ISNUMBER(BJ79),BJ79,0)-$AE$11)))),IF($AE$8="TOP_PERCENT",IF((COUNTIF(INDEX(Данные!$A$7:$CV$106,0,MATCH($AE$9,Данные!$A$6:$CV$6,0)),"&gt;"&amp;IF(ISNUMBER(BJ79),BJ79,0))+COUNTIFS(INDEX(Данные!$A$7:$CV$106,0,MATCH($AE$9,Данные!$A$6:$CV$6,0)),IF(ISNUMBER(BJ79),BJ79,0),Данные!$A$7:$A$106,"&lt;"&amp;$A79)+1)/COUNT(INDEX(Данные!$A$7:$CV$106,0,MATCH($AE$9,Данные!$A$6:$CV$6,0)))&lt;=$AE$11,$AE$14,$AE$15),IF($AE$8="MANUAL_MU",MAX(Настройки!$B$14,MIN(1,IF(ISNUMBER(BJ79),BJ79,0))),IF($AE$8="COUNT_FLAG_RULE",IF(IF(ISNUMBER(BJ79),BJ79,0)&lt;=$AE$11,$AE$14,IF(IF(ISNUMBER(BJ79),BJ79,0)&gt;=$AE$12,$AE$15,IF(OR(LOWER(LEFT(CO79&amp;"",2))="да",CO79=1),$AE$13,$AE$15))),IF(OR(AND($AE$8="YES_NO",OR(LOWER(LEFT(BJ79&amp;"",2))="да",BJ79=1)),AND($AE$8="THRESHOLD_GE",IF(ISNUMBER(BJ79),BJ79,0)&gt;=$AE$11),AND($AE$8="THRESHOLD_GT",IF(ISNUMBER(BJ79),BJ79,0)&gt;$AE$11),AND($AE$8="THRESHOLD_LE",IF(ISNUMBER(BJ79),BJ79,0)&lt;=$AE$11),AND($AE$8="THRESHOLD_LT",IF(ISNUMBER(BJ79),BJ79,0)&lt;$AE$11),AND($AE$8="CHANGE_PCT_GE",IF(IF(ISNUMBER(CO79),CO79,0)=0,IF(ISNUMBER(BJ79),BJ79,0)&gt;0,(IF(ISNUMBER(BJ79),BJ79,0)-IF(ISNUMBER(CO79),CO79,0))/ABS(IF(ISNUMBER(CO79),CO79,0))&gt;=$AE$11)),AND($AE$8="CHANGE_ABS_GE",ABS(IF(ISNUMBER(BJ79),BJ79,0)-IF(ISNUMBER(CO79),CO79,0))&gt;=$AE$11),AND($AE$8="COUNT_LT",IF(ISNUMBER(BJ79),BJ79,0)&lt;$AE$11),AND($AE$8="COUNT_LE",IF(ISNUMBER(BJ79),BJ79,0)&lt;=$AE$11),AND($AE$8="AND_YES",OR(LOWER(LEFT(BJ79&amp;"",2))="да",BJ79=1),OR(LOWER(LEFT(CO79&amp;"",2))="да",CO79=1)),AND($AE$8="OR_YES",OR(OR(LOWER(LEFT(BJ79&amp;"",2))="да",BJ79=1),OR(LOWER(LEFT(CO79&amp;"",2))="да",CO79=1)))),$AE$14,$AE$15))))))))))</f>
        <v/>
      </c>
      <c r="AF79" s="75"/>
      <c r="AG79" s="76" t="str">
        <f>IF($A79="","",IF($B$4&lt;&gt;"Да","",IF($B$9="","",IF(COUNTIF(Данные!$A$6:$CV$6,$B$9)=0,"#FIELD",INDEX(Данные!$A$7:$CV$106,ROW()-19,MATCH($B$9,Данные!$A$6:$CV$6,0))))))</f>
        <v/>
      </c>
      <c r="AH79" s="76" t="str">
        <f>IF($A79="","",IF($C$4&lt;&gt;"Да","",IF($C$9="","",IF(COUNTIF(Данные!$A$6:$CV$6,$C$9)=0,"#FIELD",INDEX(Данные!$A$7:$CV$106,ROW()-19,MATCH($C$9,Данные!$A$6:$CV$6,0))))))</f>
        <v/>
      </c>
      <c r="AI79" s="76" t="str">
        <f>IF($A79="","",IF($D$4&lt;&gt;"Да","",IF($D$9="","",IF(COUNTIF(Данные!$A$6:$CV$6,$D$9)=0,"#FIELD",INDEX(Данные!$A$7:$CV$106,ROW()-19,MATCH($D$9,Данные!$A$6:$CV$6,0))))))</f>
        <v/>
      </c>
      <c r="AJ79" s="76" t="str">
        <f>IF($A79="","",IF($E$4&lt;&gt;"Да","",IF($E$9="","",IF(COUNTIF(Данные!$A$6:$CV$6,$E$9)=0,"#FIELD",INDEX(Данные!$A$7:$CV$106,ROW()-19,MATCH($E$9,Данные!$A$6:$CV$6,0))))))</f>
        <v/>
      </c>
      <c r="AK79" s="76" t="str">
        <f>IF($A79="","",IF($F$4&lt;&gt;"Да","",IF($F$9="","",IF(COUNTIF(Данные!$A$6:$CV$6,$F$9)=0,"#FIELD",INDEX(Данные!$A$7:$CV$106,ROW()-19,MATCH($F$9,Данные!$A$6:$CV$6,0))))))</f>
        <v/>
      </c>
      <c r="AL79" s="76" t="str">
        <f>IF($A79="","",IF($G$4&lt;&gt;"Да","",IF($G$9="","",IF(COUNTIF(Данные!$A$6:$CV$6,$G$9)=0,"#FIELD",INDEX(Данные!$A$7:$CV$106,ROW()-19,MATCH($G$9,Данные!$A$6:$CV$6,0))))))</f>
        <v/>
      </c>
      <c r="AM79" s="76" t="str">
        <f>IF($A79="","",IF($H$4&lt;&gt;"Да","",IF($H$9="","",IF(COUNTIF(Данные!$A$6:$CV$6,$H$9)=0,"#FIELD",INDEX(Данные!$A$7:$CV$106,ROW()-19,MATCH($H$9,Данные!$A$6:$CV$6,0))))))</f>
        <v/>
      </c>
      <c r="AN79" s="76" t="str">
        <f>IF($A79="","",IF($I$4&lt;&gt;"Да","",IF($I$9="","",IF(COUNTIF(Данные!$A$6:$CV$6,$I$9)=0,"#FIELD",INDEX(Данные!$A$7:$CV$106,ROW()-19,MATCH($I$9,Данные!$A$6:$CV$6,0))))))</f>
        <v/>
      </c>
      <c r="AO79" s="76" t="str">
        <f>IF($A79="","",IF($J$4&lt;&gt;"Да","",IF($J$9="","",IF(COUNTIF(Данные!$A$6:$CV$6,$J$9)=0,"#FIELD",INDEX(Данные!$A$7:$CV$106,ROW()-19,MATCH($J$9,Данные!$A$6:$CV$6,0))))))</f>
        <v/>
      </c>
      <c r="AP79" s="76" t="str">
        <f>IF($A79="","",IF($K$4&lt;&gt;"Да","",IF($K$9="","",IF(COUNTIF(Данные!$A$6:$CV$6,$K$9)=0,"#FIELD",INDEX(Данные!$A$7:$CV$106,ROW()-19,MATCH($K$9,Данные!$A$6:$CV$6,0))))))</f>
        <v/>
      </c>
      <c r="AQ79" s="76" t="str">
        <f>IF($A79="","",IF($L$4&lt;&gt;"Да","",IF($L$9="","",IF(COUNTIF(Данные!$A$6:$CV$6,$L$9)=0,"#FIELD",INDEX(Данные!$A$7:$CV$106,ROW()-19,MATCH($L$9,Данные!$A$6:$CV$6,0))))))</f>
        <v/>
      </c>
      <c r="AR79" s="76" t="str">
        <f>IF($A79="","",IF($M$4&lt;&gt;"Да","",IF($M$9="","",IF(COUNTIF(Данные!$A$6:$CV$6,$M$9)=0,"#FIELD",INDEX(Данные!$A$7:$CV$106,ROW()-19,MATCH($M$9,Данные!$A$6:$CV$6,0))))))</f>
        <v/>
      </c>
      <c r="AS79" s="76" t="str">
        <f>IF($A79="","",IF($N$4&lt;&gt;"Да","",IF($N$9="","",IF(COUNTIF(Данные!$A$6:$CV$6,$N$9)=0,"#FIELD",INDEX(Данные!$A$7:$CV$106,ROW()-19,MATCH($N$9,Данные!$A$6:$CV$6,0))))))</f>
        <v/>
      </c>
      <c r="AT79" s="76" t="str">
        <f>IF($A79="","",IF($O$4&lt;&gt;"Да","",IF($O$9="","",IF(COUNTIF(Данные!$A$6:$CV$6,$O$9)=0,"#FIELD",INDEX(Данные!$A$7:$CV$106,ROW()-19,MATCH($O$9,Данные!$A$6:$CV$6,0))))))</f>
        <v/>
      </c>
      <c r="AU79" s="76" t="str">
        <f>IF($A79="","",IF($P$4&lt;&gt;"Да","",IF($P$9="","",IF(COUNTIF(Данные!$A$6:$CV$6,$P$9)=0,"#FIELD",INDEX(Данные!$A$7:$CV$106,ROW()-19,MATCH($P$9,Данные!$A$6:$CV$6,0))))))</f>
        <v/>
      </c>
      <c r="AV79" s="76" t="str">
        <f>IF($A79="","",IF($Q$4&lt;&gt;"Да","",IF($Q$9="","",IF(COUNTIF(Данные!$A$6:$CV$6,$Q$9)=0,"#FIELD",INDEX(Данные!$A$7:$CV$106,ROW()-19,MATCH($Q$9,Данные!$A$6:$CV$6,0))))))</f>
        <v/>
      </c>
      <c r="AW79" s="76" t="str">
        <f>IF($A79="","",IF($R$4&lt;&gt;"Да","",IF($R$9="","",IF(COUNTIF(Данные!$A$6:$CV$6,$R$9)=0,"#FIELD",INDEX(Данные!$A$7:$CV$106,ROW()-19,MATCH($R$9,Данные!$A$6:$CV$6,0))))))</f>
        <v/>
      </c>
      <c r="AX79" s="76" t="str">
        <f>IF($A79="","",IF($S$4&lt;&gt;"Да","",IF($S$9="","",IF(COUNTIF(Данные!$A$6:$CV$6,$S$9)=0,"#FIELD",INDEX(Данные!$A$7:$CV$106,ROW()-19,MATCH($S$9,Данные!$A$6:$CV$6,0))))))</f>
        <v/>
      </c>
      <c r="AY79" s="76" t="str">
        <f>IF($A79="","",IF($T$4&lt;&gt;"Да","",IF($T$9="","",IF(COUNTIF(Данные!$A$6:$CV$6,$T$9)=0,"#FIELD",INDEX(Данные!$A$7:$CV$106,ROW()-19,MATCH($T$9,Данные!$A$6:$CV$6,0))))))</f>
        <v/>
      </c>
      <c r="AZ79" s="76" t="str">
        <f>IF($A79="","",IF($U$4&lt;&gt;"Да","",IF($U$9="","",IF(COUNTIF(Данные!$A$6:$CV$6,$U$9)=0,"#FIELD",INDEX(Данные!$A$7:$CV$106,ROW()-19,MATCH($U$9,Данные!$A$6:$CV$6,0))))))</f>
        <v/>
      </c>
      <c r="BA79" s="76" t="str">
        <f>IF($A79="","",IF($V$4&lt;&gt;"Да","",IF($V$9="","",IF(COUNTIF(Данные!$A$6:$CV$6,$V$9)=0,"#FIELD",INDEX(Данные!$A$7:$CV$106,ROW()-19,MATCH($V$9,Данные!$A$6:$CV$6,0))))))</f>
        <v/>
      </c>
      <c r="BB79" s="76" t="str">
        <f>IF($A79="","",IF($W$4&lt;&gt;"Да","",IF($W$9="","",IF(COUNTIF(Данные!$A$6:$CV$6,$W$9)=0,"#FIELD",INDEX(Данные!$A$7:$CV$106,ROW()-19,MATCH($W$9,Данные!$A$6:$CV$6,0))))))</f>
        <v/>
      </c>
      <c r="BC79" s="76" t="str">
        <f>IF($A79="","",IF($X$4&lt;&gt;"Да","",IF($X$9="","",IF(COUNTIF(Данные!$A$6:$CV$6,$X$9)=0,"#FIELD",INDEX(Данные!$A$7:$CV$106,ROW()-19,MATCH($X$9,Данные!$A$6:$CV$6,0))))))</f>
        <v/>
      </c>
      <c r="BD79" s="76" t="str">
        <f>IF($A79="","",IF($Y$4&lt;&gt;"Да","",IF($Y$9="","",IF(COUNTIF(Данные!$A$6:$CV$6,$Y$9)=0,"#FIELD",INDEX(Данные!$A$7:$CV$106,ROW()-19,MATCH($Y$9,Данные!$A$6:$CV$6,0))))))</f>
        <v/>
      </c>
      <c r="BE79" s="76" t="str">
        <f>IF($A79="","",IF($Z$4&lt;&gt;"Да","",IF($Z$9="","",IF(COUNTIF(Данные!$A$6:$CV$6,$Z$9)=0,"#FIELD",INDEX(Данные!$A$7:$CV$106,ROW()-19,MATCH($Z$9,Данные!$A$6:$CV$6,0))))))</f>
        <v/>
      </c>
      <c r="BF79" s="76" t="str">
        <f>IF($A79="","",IF($AA$4&lt;&gt;"Да","",IF($AA$9="","",IF(COUNTIF(Данные!$A$6:$CV$6,$AA$9)=0,"#FIELD",INDEX(Данные!$A$7:$CV$106,ROW()-19,MATCH($AA$9,Данные!$A$6:$CV$6,0))))))</f>
        <v/>
      </c>
      <c r="BG79" s="76" t="str">
        <f>IF($A79="","",IF($AB$4&lt;&gt;"Да","",IF($AB$9="","",IF(COUNTIF(Данные!$A$6:$CV$6,$AB$9)=0,"#FIELD",INDEX(Данные!$A$7:$CV$106,ROW()-19,MATCH($AB$9,Данные!$A$6:$CV$6,0))))))</f>
        <v/>
      </c>
      <c r="BH79" s="76" t="str">
        <f>IF($A79="","",IF($AC$4&lt;&gt;"Да","",IF($AC$9="","",IF(COUNTIF(Данные!$A$6:$CV$6,$AC$9)=0,"#FIELD",INDEX(Данные!$A$7:$CV$106,ROW()-19,MATCH($AC$9,Данные!$A$6:$CV$6,0))))))</f>
        <v/>
      </c>
      <c r="BI79" s="76" t="str">
        <f>IF($A79="","",IF($AD$4&lt;&gt;"Да","",IF($AD$9="","",IF(COUNTIF(Данные!$A$6:$CV$6,$AD$9)=0,"#FIELD",INDEX(Данные!$A$7:$CV$106,ROW()-19,MATCH($AD$9,Данные!$A$6:$CV$6,0))))))</f>
        <v/>
      </c>
      <c r="BJ79" s="76" t="str">
        <f>IF($A79="","",IF($AE$4&lt;&gt;"Да","",IF($AE$9="","",IF(COUNTIF(Данные!$A$6:$CV$6,$AE$9)=0,"#FIELD",INDEX(Данные!$A$7:$CV$106,ROW()-19,MATCH($AE$9,Данные!$A$6:$CV$6,0))))))</f>
        <v/>
      </c>
      <c r="BK79" s="76"/>
      <c r="BL79" s="76" t="str">
        <f>IF($A79="","",IF($B$4&lt;&gt;"Да","",IF($B$10="","",IF(COUNTIF(Данные!$A$6:$CV$6,$B$10)=0,"#FIELD",INDEX(Данные!$A$7:$CV$106,ROW()-19,MATCH($B$10,Данные!$A$6:$CV$6,0))))))</f>
        <v/>
      </c>
      <c r="BM79" s="76" t="str">
        <f>IF($A79="","",IF($C$4&lt;&gt;"Да","",IF($C$10="","",IF(COUNTIF(Данные!$A$6:$CV$6,$C$10)=0,"#FIELD",INDEX(Данные!$A$7:$CV$106,ROW()-19,MATCH($C$10,Данные!$A$6:$CV$6,0))))))</f>
        <v/>
      </c>
      <c r="BN79" s="76" t="str">
        <f>IF($A79="","",IF($D$4&lt;&gt;"Да","",IF($D$10="","",IF(COUNTIF(Данные!$A$6:$CV$6,$D$10)=0,"#FIELD",INDEX(Данные!$A$7:$CV$106,ROW()-19,MATCH($D$10,Данные!$A$6:$CV$6,0))))))</f>
        <v/>
      </c>
      <c r="BO79" s="76" t="str">
        <f>IF($A79="","",IF($E$4&lt;&gt;"Да","",IF($E$10="","",IF(COUNTIF(Данные!$A$6:$CV$6,$E$10)=0,"#FIELD",INDEX(Данные!$A$7:$CV$106,ROW()-19,MATCH($E$10,Данные!$A$6:$CV$6,0))))))</f>
        <v/>
      </c>
      <c r="BP79" s="76" t="str">
        <f>IF($A79="","",IF($F$4&lt;&gt;"Да","",IF($F$10="","",IF(COUNTIF(Данные!$A$6:$CV$6,$F$10)=0,"#FIELD",INDEX(Данные!$A$7:$CV$106,ROW()-19,MATCH($F$10,Данные!$A$6:$CV$6,0))))))</f>
        <v/>
      </c>
      <c r="BQ79" s="76" t="str">
        <f>IF($A79="","",IF($G$4&lt;&gt;"Да","",IF($G$10="","",IF(COUNTIF(Данные!$A$6:$CV$6,$G$10)=0,"#FIELD",INDEX(Данные!$A$7:$CV$106,ROW()-19,MATCH($G$10,Данные!$A$6:$CV$6,0))))))</f>
        <v/>
      </c>
      <c r="BR79" s="76" t="str">
        <f>IF($A79="","",IF($H$4&lt;&gt;"Да","",IF($H$10="","",IF(COUNTIF(Данные!$A$6:$CV$6,$H$10)=0,"#FIELD",INDEX(Данные!$A$7:$CV$106,ROW()-19,MATCH($H$10,Данные!$A$6:$CV$6,0))))))</f>
        <v/>
      </c>
      <c r="BS79" s="76" t="str">
        <f>IF($A79="","",IF($I$4&lt;&gt;"Да","",IF($I$10="","",IF(COUNTIF(Данные!$A$6:$CV$6,$I$10)=0,"#FIELD",INDEX(Данные!$A$7:$CV$106,ROW()-19,MATCH($I$10,Данные!$A$6:$CV$6,0))))))</f>
        <v/>
      </c>
      <c r="BT79" s="76" t="str">
        <f>IF($A79="","",IF($J$4&lt;&gt;"Да","",IF($J$10="","",IF(COUNTIF(Данные!$A$6:$CV$6,$J$10)=0,"#FIELD",INDEX(Данные!$A$7:$CV$106,ROW()-19,MATCH($J$10,Данные!$A$6:$CV$6,0))))))</f>
        <v/>
      </c>
      <c r="BU79" s="76" t="str">
        <f>IF($A79="","",IF($K$4&lt;&gt;"Да","",IF($K$10="","",IF(COUNTIF(Данные!$A$6:$CV$6,$K$10)=0,"#FIELD",INDEX(Данные!$A$7:$CV$106,ROW()-19,MATCH($K$10,Данные!$A$6:$CV$6,0))))))</f>
        <v/>
      </c>
      <c r="BV79" s="76" t="str">
        <f>IF($A79="","",IF($L$4&lt;&gt;"Да","",IF($L$10="","",IF(COUNTIF(Данные!$A$6:$CV$6,$L$10)=0,"#FIELD",INDEX(Данные!$A$7:$CV$106,ROW()-19,MATCH($L$10,Данные!$A$6:$CV$6,0))))))</f>
        <v/>
      </c>
      <c r="BW79" s="76" t="str">
        <f>IF($A79="","",IF($M$4&lt;&gt;"Да","",IF($M$10="","",IF(COUNTIF(Данные!$A$6:$CV$6,$M$10)=0,"#FIELD",INDEX(Данные!$A$7:$CV$106,ROW()-19,MATCH($M$10,Данные!$A$6:$CV$6,0))))))</f>
        <v/>
      </c>
      <c r="BX79" s="76" t="str">
        <f>IF($A79="","",IF($N$4&lt;&gt;"Да","",IF($N$10="","",IF(COUNTIF(Данные!$A$6:$CV$6,$N$10)=0,"#FIELD",INDEX(Данные!$A$7:$CV$106,ROW()-19,MATCH($N$10,Данные!$A$6:$CV$6,0))))))</f>
        <v/>
      </c>
      <c r="BY79" s="76" t="str">
        <f>IF($A79="","",IF($O$4&lt;&gt;"Да","",IF($O$10="","",IF(COUNTIF(Данные!$A$6:$CV$6,$O$10)=0,"#FIELD",INDEX(Данные!$A$7:$CV$106,ROW()-19,MATCH($O$10,Данные!$A$6:$CV$6,0))))))</f>
        <v/>
      </c>
      <c r="BZ79" s="76" t="str">
        <f>IF($A79="","",IF($P$4&lt;&gt;"Да","",IF($P$10="","",IF(COUNTIF(Данные!$A$6:$CV$6,$P$10)=0,"#FIELD",INDEX(Данные!$A$7:$CV$106,ROW()-19,MATCH($P$10,Данные!$A$6:$CV$6,0))))))</f>
        <v/>
      </c>
      <c r="CA79" s="76" t="str">
        <f>IF($A79="","",IF($Q$4&lt;&gt;"Да","",IF($Q$10="","",IF(COUNTIF(Данные!$A$6:$CV$6,$Q$10)=0,"#FIELD",INDEX(Данные!$A$7:$CV$106,ROW()-19,MATCH($Q$10,Данные!$A$6:$CV$6,0))))))</f>
        <v/>
      </c>
      <c r="CB79" s="76" t="str">
        <f>IF($A79="","",IF($R$4&lt;&gt;"Да","",IF($R$10="","",IF(COUNTIF(Данные!$A$6:$CV$6,$R$10)=0,"#FIELD",INDEX(Данные!$A$7:$CV$106,ROW()-19,MATCH($R$10,Данные!$A$6:$CV$6,0))))))</f>
        <v/>
      </c>
      <c r="CC79" s="76" t="str">
        <f>IF($A79="","",IF($S$4&lt;&gt;"Да","",IF($S$10="","",IF(COUNTIF(Данные!$A$6:$CV$6,$S$10)=0,"#FIELD",INDEX(Данные!$A$7:$CV$106,ROW()-19,MATCH($S$10,Данные!$A$6:$CV$6,0))))))</f>
        <v/>
      </c>
      <c r="CD79" s="76" t="str">
        <f>IF($A79="","",IF($T$4&lt;&gt;"Да","",IF($T$10="","",IF(COUNTIF(Данные!$A$6:$CV$6,$T$10)=0,"#FIELD",INDEX(Данные!$A$7:$CV$106,ROW()-19,MATCH($T$10,Данные!$A$6:$CV$6,0))))))</f>
        <v/>
      </c>
      <c r="CE79" s="76" t="str">
        <f>IF($A79="","",IF($U$4&lt;&gt;"Да","",IF($U$10="","",IF(COUNTIF(Данные!$A$6:$CV$6,$U$10)=0,"#FIELD",INDEX(Данные!$A$7:$CV$106,ROW()-19,MATCH($U$10,Данные!$A$6:$CV$6,0))))))</f>
        <v/>
      </c>
      <c r="CF79" s="76" t="str">
        <f>IF($A79="","",IF($V$4&lt;&gt;"Да","",IF($V$10="","",IF(COUNTIF(Данные!$A$6:$CV$6,$V$10)=0,"#FIELD",INDEX(Данные!$A$7:$CV$106,ROW()-19,MATCH($V$10,Данные!$A$6:$CV$6,0))))))</f>
        <v/>
      </c>
      <c r="CG79" s="76" t="str">
        <f>IF($A79="","",IF($W$4&lt;&gt;"Да","",IF($W$10="","",IF(COUNTIF(Данные!$A$6:$CV$6,$W$10)=0,"#FIELD",INDEX(Данные!$A$7:$CV$106,ROW()-19,MATCH($W$10,Данные!$A$6:$CV$6,0))))))</f>
        <v/>
      </c>
      <c r="CH79" s="76" t="str">
        <f>IF($A79="","",IF($X$4&lt;&gt;"Да","",IF($X$10="","",IF(COUNTIF(Данные!$A$6:$CV$6,$X$10)=0,"#FIELD",INDEX(Данные!$A$7:$CV$106,ROW()-19,MATCH($X$10,Данные!$A$6:$CV$6,0))))))</f>
        <v/>
      </c>
      <c r="CI79" s="76" t="str">
        <f>IF($A79="","",IF($Y$4&lt;&gt;"Да","",IF($Y$10="","",IF(COUNTIF(Данные!$A$6:$CV$6,$Y$10)=0,"#FIELD",INDEX(Данные!$A$7:$CV$106,ROW()-19,MATCH($Y$10,Данные!$A$6:$CV$6,0))))))</f>
        <v/>
      </c>
      <c r="CJ79" s="76" t="str">
        <f>IF($A79="","",IF($Z$4&lt;&gt;"Да","",IF($Z$10="","",IF(COUNTIF(Данные!$A$6:$CV$6,$Z$10)=0,"#FIELD",INDEX(Данные!$A$7:$CV$106,ROW()-19,MATCH($Z$10,Данные!$A$6:$CV$6,0))))))</f>
        <v/>
      </c>
      <c r="CK79" s="76" t="str">
        <f>IF($A79="","",IF($AA$4&lt;&gt;"Да","",IF($AA$10="","",IF(COUNTIF(Данные!$A$6:$CV$6,$AA$10)=0,"#FIELD",INDEX(Данные!$A$7:$CV$106,ROW()-19,MATCH($AA$10,Данные!$A$6:$CV$6,0))))))</f>
        <v/>
      </c>
      <c r="CL79" s="76" t="str">
        <f>IF($A79="","",IF($AB$4&lt;&gt;"Да","",IF($AB$10="","",IF(COUNTIF(Данные!$A$6:$CV$6,$AB$10)=0,"#FIELD",INDEX(Данные!$A$7:$CV$106,ROW()-19,MATCH($AB$10,Данные!$A$6:$CV$6,0))))))</f>
        <v/>
      </c>
      <c r="CM79" s="76" t="str">
        <f>IF($A79="","",IF($AC$4&lt;&gt;"Да","",IF($AC$10="","",IF(COUNTIF(Данные!$A$6:$CV$6,$AC$10)=0,"#FIELD",INDEX(Данные!$A$7:$CV$106,ROW()-19,MATCH($AC$10,Данные!$A$6:$CV$6,0))))))</f>
        <v/>
      </c>
      <c r="CN79" s="76" t="str">
        <f>IF($A79="","",IF($AD$4&lt;&gt;"Да","",IF($AD$10="","",IF(COUNTIF(Данные!$A$6:$CV$6,$AD$10)=0,"#FIELD",INDEX(Данные!$A$7:$CV$106,ROW()-19,MATCH($AD$10,Данные!$A$6:$CV$6,0))))))</f>
        <v/>
      </c>
      <c r="CO79" s="77" t="str">
        <f>IF($A79="","",IF($AE$4&lt;&gt;"Да","",IF($AE$10="","",IF(COUNTIF(Данные!$A$6:$CV$6,$AE$10)=0,"#FIELD",INDEX(Данные!$A$7:$CV$106,ROW()-19,MATCH($AE$10,Данные!$A$6:$CV$6,0))))))</f>
        <v/>
      </c>
    </row>
    <row r="80" spans="1:93">
      <c r="A80" s="24" t="str">
        <f>IF(Данные!A67="","",Данные!A67)</f>
        <v/>
      </c>
      <c r="B80" s="19" t="str">
        <f>IF($A80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80="#FIELD",AG80="",AND(OR($B$8="CHANGE_PCT_GE",$B$8="CHANGE_ABS_GE",$B$8="COUNT_FLAG_RULE",$B$8="AND_YES",$B$8="OR_YES"),OR(BL80="#FIELD",BL80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80)))),IF($B$18="LOW_MU",MAX(Настройки!$B$14,$B$16),IF($B$18="NEUTRAL",Настройки!$B$15,IF($B$18="IGNORE","IGNORE",IF(OR(AG80="#FIELD",BL80="#FIELD"),"Поле не найдено","Недостаточно данных")))),IF($B$8="SIGMOID_INC",MAX(Настройки!$B$14,$B$16+($B$17-$B$16)/(1+EXP(-$B$12*(IF(ISNUMBER(AG80),AG80,0)-$B$11)))),IF($B$8="SIGMOID_DEC",MAX(Настройки!$B$14,$B$16+($B$17-$B$16)/(1+EXP($B$12*(IF(ISNUMBER(AG80),AG80,0)-$B$11)))),IF($B$8="TOP_PERCENT",IF((COUNTIF(INDEX(Данные!$A$7:$CV$106,0,MATCH($B$9,Данные!$A$6:$CV$6,0)),"&gt;"&amp;IF(ISNUMBER(AG80),AG80,0))+COUNTIFS(INDEX(Данные!$A$7:$CV$106,0,MATCH($B$9,Данные!$A$6:$CV$6,0)),IF(ISNUMBER(AG80),AG80,0),Данные!$A$7:$A$106,"&lt;"&amp;$A80)+1)/COUNT(INDEX(Данные!$A$7:$CV$106,0,MATCH($B$9,Данные!$A$6:$CV$6,0)))&lt;=$B$11,$B$14,$B$15),IF($B$8="MANUAL_MU",MAX(Настройки!$B$14,MIN(1,IF(ISNUMBER(AG80),AG80,0))),IF($B$8="COUNT_FLAG_RULE",IF(IF(ISNUMBER(AG80),AG80,0)&lt;=$B$11,$B$14,IF(IF(ISNUMBER(AG80),AG80,0)&gt;=$B$12,$B$15,IF(OR(LOWER(LEFT(BL80&amp;"",2))="да",BL80=1),$B$13,$B$15))),IF(OR(AND($B$8="YES_NO",OR(LOWER(LEFT(AG80&amp;"",2))="да",AG80=1)),AND($B$8="THRESHOLD_GE",IF(ISNUMBER(AG80),AG80,0)&gt;=$B$11),AND($B$8="THRESHOLD_GT",IF(ISNUMBER(AG80),AG80,0)&gt;$B$11),AND($B$8="THRESHOLD_LE",IF(ISNUMBER(AG80),AG80,0)&lt;=$B$11),AND($B$8="THRESHOLD_LT",IF(ISNUMBER(AG80),AG80,0)&lt;$B$11),AND($B$8="CHANGE_PCT_GE",IF(IF(ISNUMBER(BL80),BL80,0)=0,IF(ISNUMBER(AG80),AG80,0)&gt;0,(IF(ISNUMBER(AG80),AG80,0)-IF(ISNUMBER(BL80),BL80,0))/ABS(IF(ISNUMBER(BL80),BL80,0))&gt;=$B$11)),AND($B$8="CHANGE_ABS_GE",ABS(IF(ISNUMBER(AG80),AG80,0)-IF(ISNUMBER(BL80),BL80,0))&gt;=$B$11),AND($B$8="COUNT_LT",IF(ISNUMBER(AG80),AG80,0)&lt;$B$11),AND($B$8="COUNT_LE",IF(ISNUMBER(AG80),AG80,0)&lt;=$B$11),AND($B$8="AND_YES",OR(LOWER(LEFT(AG80&amp;"",2))="да",AG80=1),OR(LOWER(LEFT(BL80&amp;"",2))="да",BL80=1)),AND($B$8="OR_YES",OR(OR(LOWER(LEFT(AG80&amp;"",2))="да",AG80=1),OR(LOWER(LEFT(BL80&amp;"",2))="да",BL80=1)))),$B$14,$B$15))))))))))</f>
        <v/>
      </c>
      <c r="C80" s="19" t="str">
        <f>IF($A80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80="#FIELD",AH80="",AND(OR($C$8="CHANGE_PCT_GE",$C$8="CHANGE_ABS_GE",$C$8="COUNT_FLAG_RULE",$C$8="AND_YES",$C$8="OR_YES"),OR(BM80="#FIELD",BM80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80)))),IF($C$18="LOW_MU",MAX(Настройки!$B$14,$C$16),IF($C$18="NEUTRAL",Настройки!$B$15,IF($C$18="IGNORE","IGNORE",IF(OR(AH80="#FIELD",BM80="#FIELD"),"Поле не найдено","Недостаточно данных")))),IF($C$8="SIGMOID_INC",MAX(Настройки!$B$14,$C$16+($C$17-$C$16)/(1+EXP(-$C$12*(IF(ISNUMBER(AH80),AH80,0)-$C$11)))),IF($C$8="SIGMOID_DEC",MAX(Настройки!$B$14,$C$16+($C$17-$C$16)/(1+EXP($C$12*(IF(ISNUMBER(AH80),AH80,0)-$C$11)))),IF($C$8="TOP_PERCENT",IF((COUNTIF(INDEX(Данные!$A$7:$CV$106,0,MATCH($C$9,Данные!$A$6:$CV$6,0)),"&gt;"&amp;IF(ISNUMBER(AH80),AH80,0))+COUNTIFS(INDEX(Данные!$A$7:$CV$106,0,MATCH($C$9,Данные!$A$6:$CV$6,0)),IF(ISNUMBER(AH80),AH80,0),Данные!$A$7:$A$106,"&lt;"&amp;$A80)+1)/COUNT(INDEX(Данные!$A$7:$CV$106,0,MATCH($C$9,Данные!$A$6:$CV$6,0)))&lt;=$C$11,$C$14,$C$15),IF($C$8="MANUAL_MU",MAX(Настройки!$B$14,MIN(1,IF(ISNUMBER(AH80),AH80,0))),IF($C$8="COUNT_FLAG_RULE",IF(IF(ISNUMBER(AH80),AH80,0)&lt;=$C$11,$C$14,IF(IF(ISNUMBER(AH80),AH80,0)&gt;=$C$12,$C$15,IF(OR(LOWER(LEFT(BM80&amp;"",2))="да",BM80=1),$C$13,$C$15))),IF(OR(AND($C$8="YES_NO",OR(LOWER(LEFT(AH80&amp;"",2))="да",AH80=1)),AND($C$8="THRESHOLD_GE",IF(ISNUMBER(AH80),AH80,0)&gt;=$C$11),AND($C$8="THRESHOLD_GT",IF(ISNUMBER(AH80),AH80,0)&gt;$C$11),AND($C$8="THRESHOLD_LE",IF(ISNUMBER(AH80),AH80,0)&lt;=$C$11),AND($C$8="THRESHOLD_LT",IF(ISNUMBER(AH80),AH80,0)&lt;$C$11),AND($C$8="CHANGE_PCT_GE",IF(IF(ISNUMBER(BM80),BM80,0)=0,IF(ISNUMBER(AH80),AH80,0)&gt;0,(IF(ISNUMBER(AH80),AH80,0)-IF(ISNUMBER(BM80),BM80,0))/ABS(IF(ISNUMBER(BM80),BM80,0))&gt;=$C$11)),AND($C$8="CHANGE_ABS_GE",ABS(IF(ISNUMBER(AH80),AH80,0)-IF(ISNUMBER(BM80),BM80,0))&gt;=$C$11),AND($C$8="COUNT_LT",IF(ISNUMBER(AH80),AH80,0)&lt;$C$11),AND($C$8="COUNT_LE",IF(ISNUMBER(AH80),AH80,0)&lt;=$C$11),AND($C$8="AND_YES",OR(LOWER(LEFT(AH80&amp;"",2))="да",AH80=1),OR(LOWER(LEFT(BM80&amp;"",2))="да",BM80=1)),AND($C$8="OR_YES",OR(OR(LOWER(LEFT(AH80&amp;"",2))="да",AH80=1),OR(LOWER(LEFT(BM80&amp;"",2))="да",BM80=1)))),$C$14,$C$15))))))))))</f>
        <v/>
      </c>
      <c r="D80" s="19" t="str">
        <f>IF($A80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80="#FIELD",AI80="",AND(OR($D$8="CHANGE_PCT_GE",$D$8="CHANGE_ABS_GE",$D$8="COUNT_FLAG_RULE",$D$8="AND_YES",$D$8="OR_YES"),OR(BN80="#FIELD",BN80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80)))),IF($D$18="LOW_MU",MAX(Настройки!$B$14,$D$16),IF($D$18="NEUTRAL",Настройки!$B$15,IF($D$18="IGNORE","IGNORE",IF(OR(AI80="#FIELD",BN80="#FIELD"),"Поле не найдено","Недостаточно данных")))),IF($D$8="SIGMOID_INC",MAX(Настройки!$B$14,$D$16+($D$17-$D$16)/(1+EXP(-$D$12*(IF(ISNUMBER(AI80),AI80,0)-$D$11)))),IF($D$8="SIGMOID_DEC",MAX(Настройки!$B$14,$D$16+($D$17-$D$16)/(1+EXP($D$12*(IF(ISNUMBER(AI80),AI80,0)-$D$11)))),IF($D$8="TOP_PERCENT",IF((COUNTIF(INDEX(Данные!$A$7:$CV$106,0,MATCH($D$9,Данные!$A$6:$CV$6,0)),"&gt;"&amp;IF(ISNUMBER(AI80),AI80,0))+COUNTIFS(INDEX(Данные!$A$7:$CV$106,0,MATCH($D$9,Данные!$A$6:$CV$6,0)),IF(ISNUMBER(AI80),AI80,0),Данные!$A$7:$A$106,"&lt;"&amp;$A80)+1)/COUNT(INDEX(Данные!$A$7:$CV$106,0,MATCH($D$9,Данные!$A$6:$CV$6,0)))&lt;=$D$11,$D$14,$D$15),IF($D$8="MANUAL_MU",MAX(Настройки!$B$14,MIN(1,IF(ISNUMBER(AI80),AI80,0))),IF($D$8="COUNT_FLAG_RULE",IF(IF(ISNUMBER(AI80),AI80,0)&lt;=$D$11,$D$14,IF(IF(ISNUMBER(AI80),AI80,0)&gt;=$D$12,$D$15,IF(OR(LOWER(LEFT(BN80&amp;"",2))="да",BN80=1),$D$13,$D$15))),IF(OR(AND($D$8="YES_NO",OR(LOWER(LEFT(AI80&amp;"",2))="да",AI80=1)),AND($D$8="THRESHOLD_GE",IF(ISNUMBER(AI80),AI80,0)&gt;=$D$11),AND($D$8="THRESHOLD_GT",IF(ISNUMBER(AI80),AI80,0)&gt;$D$11),AND($D$8="THRESHOLD_LE",IF(ISNUMBER(AI80),AI80,0)&lt;=$D$11),AND($D$8="THRESHOLD_LT",IF(ISNUMBER(AI80),AI80,0)&lt;$D$11),AND($D$8="CHANGE_PCT_GE",IF(IF(ISNUMBER(BN80),BN80,0)=0,IF(ISNUMBER(AI80),AI80,0)&gt;0,(IF(ISNUMBER(AI80),AI80,0)-IF(ISNUMBER(BN80),BN80,0))/ABS(IF(ISNUMBER(BN80),BN80,0))&gt;=$D$11)),AND($D$8="CHANGE_ABS_GE",ABS(IF(ISNUMBER(AI80),AI80,0)-IF(ISNUMBER(BN80),BN80,0))&gt;=$D$11),AND($D$8="COUNT_LT",IF(ISNUMBER(AI80),AI80,0)&lt;$D$11),AND($D$8="COUNT_LE",IF(ISNUMBER(AI80),AI80,0)&lt;=$D$11),AND($D$8="AND_YES",OR(LOWER(LEFT(AI80&amp;"",2))="да",AI80=1),OR(LOWER(LEFT(BN80&amp;"",2))="да",BN80=1)),AND($D$8="OR_YES",OR(OR(LOWER(LEFT(AI80&amp;"",2))="да",AI80=1),OR(LOWER(LEFT(BN80&amp;"",2))="да",BN80=1)))),$D$14,$D$15))))))))))</f>
        <v/>
      </c>
      <c r="E80" s="19" t="str">
        <f>IF($A80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80="#FIELD",AJ80="",AND(OR($E$8="CHANGE_PCT_GE",$E$8="CHANGE_ABS_GE",$E$8="COUNT_FLAG_RULE",$E$8="AND_YES",$E$8="OR_YES"),OR(BO80="#FIELD",BO80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80)))),IF($E$18="LOW_MU",MAX(Настройки!$B$14,$E$16),IF($E$18="NEUTRAL",Настройки!$B$15,IF($E$18="IGNORE","IGNORE",IF(OR(AJ80="#FIELD",BO80="#FIELD"),"Поле не найдено","Недостаточно данных")))),IF($E$8="SIGMOID_INC",MAX(Настройки!$B$14,$E$16+($E$17-$E$16)/(1+EXP(-$E$12*(IF(ISNUMBER(AJ80),AJ80,0)-$E$11)))),IF($E$8="SIGMOID_DEC",MAX(Настройки!$B$14,$E$16+($E$17-$E$16)/(1+EXP($E$12*(IF(ISNUMBER(AJ80),AJ80,0)-$E$11)))),IF($E$8="TOP_PERCENT",IF((COUNTIF(INDEX(Данные!$A$7:$CV$106,0,MATCH($E$9,Данные!$A$6:$CV$6,0)),"&gt;"&amp;IF(ISNUMBER(AJ80),AJ80,0))+COUNTIFS(INDEX(Данные!$A$7:$CV$106,0,MATCH($E$9,Данные!$A$6:$CV$6,0)),IF(ISNUMBER(AJ80),AJ80,0),Данные!$A$7:$A$106,"&lt;"&amp;$A80)+1)/COUNT(INDEX(Данные!$A$7:$CV$106,0,MATCH($E$9,Данные!$A$6:$CV$6,0)))&lt;=$E$11,$E$14,$E$15),IF($E$8="MANUAL_MU",MAX(Настройки!$B$14,MIN(1,IF(ISNUMBER(AJ80),AJ80,0))),IF($E$8="COUNT_FLAG_RULE",IF(IF(ISNUMBER(AJ80),AJ80,0)&lt;=$E$11,$E$14,IF(IF(ISNUMBER(AJ80),AJ80,0)&gt;=$E$12,$E$15,IF(OR(LOWER(LEFT(BO80&amp;"",2))="да",BO80=1),$E$13,$E$15))),IF(OR(AND($E$8="YES_NO",OR(LOWER(LEFT(AJ80&amp;"",2))="да",AJ80=1)),AND($E$8="THRESHOLD_GE",IF(ISNUMBER(AJ80),AJ80,0)&gt;=$E$11),AND($E$8="THRESHOLD_GT",IF(ISNUMBER(AJ80),AJ80,0)&gt;$E$11),AND($E$8="THRESHOLD_LE",IF(ISNUMBER(AJ80),AJ80,0)&lt;=$E$11),AND($E$8="THRESHOLD_LT",IF(ISNUMBER(AJ80),AJ80,0)&lt;$E$11),AND($E$8="CHANGE_PCT_GE",IF(IF(ISNUMBER(BO80),BO80,0)=0,IF(ISNUMBER(AJ80),AJ80,0)&gt;0,(IF(ISNUMBER(AJ80),AJ80,0)-IF(ISNUMBER(BO80),BO80,0))/ABS(IF(ISNUMBER(BO80),BO80,0))&gt;=$E$11)),AND($E$8="CHANGE_ABS_GE",ABS(IF(ISNUMBER(AJ80),AJ80,0)-IF(ISNUMBER(BO80),BO80,0))&gt;=$E$11),AND($E$8="COUNT_LT",IF(ISNUMBER(AJ80),AJ80,0)&lt;$E$11),AND($E$8="COUNT_LE",IF(ISNUMBER(AJ80),AJ80,0)&lt;=$E$11),AND($E$8="AND_YES",OR(LOWER(LEFT(AJ80&amp;"",2))="да",AJ80=1),OR(LOWER(LEFT(BO80&amp;"",2))="да",BO80=1)),AND($E$8="OR_YES",OR(OR(LOWER(LEFT(AJ80&amp;"",2))="да",AJ80=1),OR(LOWER(LEFT(BO80&amp;"",2))="да",BO80=1)))),$E$14,$E$15))))))))))</f>
        <v/>
      </c>
      <c r="F80" s="19" t="str">
        <f>IF($A80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80="#FIELD",AK80="",AND(OR($F$8="CHANGE_PCT_GE",$F$8="CHANGE_ABS_GE",$F$8="COUNT_FLAG_RULE",$F$8="AND_YES",$F$8="OR_YES"),OR(BP80="#FIELD",BP80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80)))),IF($F$18="LOW_MU",MAX(Настройки!$B$14,$F$16),IF($F$18="NEUTRAL",Настройки!$B$15,IF($F$18="IGNORE","IGNORE",IF(OR(AK80="#FIELD",BP80="#FIELD"),"Поле не найдено","Недостаточно данных")))),IF($F$8="SIGMOID_INC",MAX(Настройки!$B$14,$F$16+($F$17-$F$16)/(1+EXP(-$F$12*(IF(ISNUMBER(AK80),AK80,0)-$F$11)))),IF($F$8="SIGMOID_DEC",MAX(Настройки!$B$14,$F$16+($F$17-$F$16)/(1+EXP($F$12*(IF(ISNUMBER(AK80),AK80,0)-$F$11)))),IF($F$8="TOP_PERCENT",IF((COUNTIF(INDEX(Данные!$A$7:$CV$106,0,MATCH($F$9,Данные!$A$6:$CV$6,0)),"&gt;"&amp;IF(ISNUMBER(AK80),AK80,0))+COUNTIFS(INDEX(Данные!$A$7:$CV$106,0,MATCH($F$9,Данные!$A$6:$CV$6,0)),IF(ISNUMBER(AK80),AK80,0),Данные!$A$7:$A$106,"&lt;"&amp;$A80)+1)/COUNT(INDEX(Данные!$A$7:$CV$106,0,MATCH($F$9,Данные!$A$6:$CV$6,0)))&lt;=$F$11,$F$14,$F$15),IF($F$8="MANUAL_MU",MAX(Настройки!$B$14,MIN(1,IF(ISNUMBER(AK80),AK80,0))),IF($F$8="COUNT_FLAG_RULE",IF(IF(ISNUMBER(AK80),AK80,0)&lt;=$F$11,$F$14,IF(IF(ISNUMBER(AK80),AK80,0)&gt;=$F$12,$F$15,IF(OR(LOWER(LEFT(BP80&amp;"",2))="да",BP80=1),$F$13,$F$15))),IF(OR(AND($F$8="YES_NO",OR(LOWER(LEFT(AK80&amp;"",2))="да",AK80=1)),AND($F$8="THRESHOLD_GE",IF(ISNUMBER(AK80),AK80,0)&gt;=$F$11),AND($F$8="THRESHOLD_GT",IF(ISNUMBER(AK80),AK80,0)&gt;$F$11),AND($F$8="THRESHOLD_LE",IF(ISNUMBER(AK80),AK80,0)&lt;=$F$11),AND($F$8="THRESHOLD_LT",IF(ISNUMBER(AK80),AK80,0)&lt;$F$11),AND($F$8="CHANGE_PCT_GE",IF(IF(ISNUMBER(BP80),BP80,0)=0,IF(ISNUMBER(AK80),AK80,0)&gt;0,(IF(ISNUMBER(AK80),AK80,0)-IF(ISNUMBER(BP80),BP80,0))/ABS(IF(ISNUMBER(BP80),BP80,0))&gt;=$F$11)),AND($F$8="CHANGE_ABS_GE",ABS(IF(ISNUMBER(AK80),AK80,0)-IF(ISNUMBER(BP80),BP80,0))&gt;=$F$11),AND($F$8="COUNT_LT",IF(ISNUMBER(AK80),AK80,0)&lt;$F$11),AND($F$8="COUNT_LE",IF(ISNUMBER(AK80),AK80,0)&lt;=$F$11),AND($F$8="AND_YES",OR(LOWER(LEFT(AK80&amp;"",2))="да",AK80=1),OR(LOWER(LEFT(BP80&amp;"",2))="да",BP80=1)),AND($F$8="OR_YES",OR(OR(LOWER(LEFT(AK80&amp;"",2))="да",AK80=1),OR(LOWER(LEFT(BP80&amp;"",2))="да",BP80=1)))),$F$14,$F$15))))))))))</f>
        <v/>
      </c>
      <c r="G80" s="19" t="str">
        <f>IF($A80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80="#FIELD",AL80="",AND(OR($G$8="CHANGE_PCT_GE",$G$8="CHANGE_ABS_GE",$G$8="COUNT_FLAG_RULE",$G$8="AND_YES",$G$8="OR_YES"),OR(BQ80="#FIELD",BQ80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80)))),IF($G$18="LOW_MU",MAX(Настройки!$B$14,$G$16),IF($G$18="NEUTRAL",Настройки!$B$15,IF($G$18="IGNORE","IGNORE",IF(OR(AL80="#FIELD",BQ80="#FIELD"),"Поле не найдено","Недостаточно данных")))),IF($G$8="SIGMOID_INC",MAX(Настройки!$B$14,$G$16+($G$17-$G$16)/(1+EXP(-$G$12*(IF(ISNUMBER(AL80),AL80,0)-$G$11)))),IF($G$8="SIGMOID_DEC",MAX(Настройки!$B$14,$G$16+($G$17-$G$16)/(1+EXP($G$12*(IF(ISNUMBER(AL80),AL80,0)-$G$11)))),IF($G$8="TOP_PERCENT",IF((COUNTIF(INDEX(Данные!$A$7:$CV$106,0,MATCH($G$9,Данные!$A$6:$CV$6,0)),"&gt;"&amp;IF(ISNUMBER(AL80),AL80,0))+COUNTIFS(INDEX(Данные!$A$7:$CV$106,0,MATCH($G$9,Данные!$A$6:$CV$6,0)),IF(ISNUMBER(AL80),AL80,0),Данные!$A$7:$A$106,"&lt;"&amp;$A80)+1)/COUNT(INDEX(Данные!$A$7:$CV$106,0,MATCH($G$9,Данные!$A$6:$CV$6,0)))&lt;=$G$11,$G$14,$G$15),IF($G$8="MANUAL_MU",MAX(Настройки!$B$14,MIN(1,IF(ISNUMBER(AL80),AL80,0))),IF($G$8="COUNT_FLAG_RULE",IF(IF(ISNUMBER(AL80),AL80,0)&lt;=$G$11,$G$14,IF(IF(ISNUMBER(AL80),AL80,0)&gt;=$G$12,$G$15,IF(OR(LOWER(LEFT(BQ80&amp;"",2))="да",BQ80=1),$G$13,$G$15))),IF(OR(AND($G$8="YES_NO",OR(LOWER(LEFT(AL80&amp;"",2))="да",AL80=1)),AND($G$8="THRESHOLD_GE",IF(ISNUMBER(AL80),AL80,0)&gt;=$G$11),AND($G$8="THRESHOLD_GT",IF(ISNUMBER(AL80),AL80,0)&gt;$G$11),AND($G$8="THRESHOLD_LE",IF(ISNUMBER(AL80),AL80,0)&lt;=$G$11),AND($G$8="THRESHOLD_LT",IF(ISNUMBER(AL80),AL80,0)&lt;$G$11),AND($G$8="CHANGE_PCT_GE",IF(IF(ISNUMBER(BQ80),BQ80,0)=0,IF(ISNUMBER(AL80),AL80,0)&gt;0,(IF(ISNUMBER(AL80),AL80,0)-IF(ISNUMBER(BQ80),BQ80,0))/ABS(IF(ISNUMBER(BQ80),BQ80,0))&gt;=$G$11)),AND($G$8="CHANGE_ABS_GE",ABS(IF(ISNUMBER(AL80),AL80,0)-IF(ISNUMBER(BQ80),BQ80,0))&gt;=$G$11),AND($G$8="COUNT_LT",IF(ISNUMBER(AL80),AL80,0)&lt;$G$11),AND($G$8="COUNT_LE",IF(ISNUMBER(AL80),AL80,0)&lt;=$G$11),AND($G$8="AND_YES",OR(LOWER(LEFT(AL80&amp;"",2))="да",AL80=1),OR(LOWER(LEFT(BQ80&amp;"",2))="да",BQ80=1)),AND($G$8="OR_YES",OR(OR(LOWER(LEFT(AL80&amp;"",2))="да",AL80=1),OR(LOWER(LEFT(BQ80&amp;"",2))="да",BQ80=1)))),$G$14,$G$15))))))))))</f>
        <v/>
      </c>
      <c r="H80" s="19" t="str">
        <f>IF($A80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80="#FIELD",AM80="",AND(OR($H$8="CHANGE_PCT_GE",$H$8="CHANGE_ABS_GE",$H$8="COUNT_FLAG_RULE",$H$8="AND_YES",$H$8="OR_YES"),OR(BR80="#FIELD",BR80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80)))),IF($H$18="LOW_MU",MAX(Настройки!$B$14,$H$16),IF($H$18="NEUTRAL",Настройки!$B$15,IF($H$18="IGNORE","IGNORE",IF(OR(AM80="#FIELD",BR80="#FIELD"),"Поле не найдено","Недостаточно данных")))),IF($H$8="SIGMOID_INC",MAX(Настройки!$B$14,$H$16+($H$17-$H$16)/(1+EXP(-$H$12*(IF(ISNUMBER(AM80),AM80,0)-$H$11)))),IF($H$8="SIGMOID_DEC",MAX(Настройки!$B$14,$H$16+($H$17-$H$16)/(1+EXP($H$12*(IF(ISNUMBER(AM80),AM80,0)-$H$11)))),IF($H$8="TOP_PERCENT",IF((COUNTIF(INDEX(Данные!$A$7:$CV$106,0,MATCH($H$9,Данные!$A$6:$CV$6,0)),"&gt;"&amp;IF(ISNUMBER(AM80),AM80,0))+COUNTIFS(INDEX(Данные!$A$7:$CV$106,0,MATCH($H$9,Данные!$A$6:$CV$6,0)),IF(ISNUMBER(AM80),AM80,0),Данные!$A$7:$A$106,"&lt;"&amp;$A80)+1)/COUNT(INDEX(Данные!$A$7:$CV$106,0,MATCH($H$9,Данные!$A$6:$CV$6,0)))&lt;=$H$11,$H$14,$H$15),IF($H$8="MANUAL_MU",MAX(Настройки!$B$14,MIN(1,IF(ISNUMBER(AM80),AM80,0))),IF($H$8="COUNT_FLAG_RULE",IF(IF(ISNUMBER(AM80),AM80,0)&lt;=$H$11,$H$14,IF(IF(ISNUMBER(AM80),AM80,0)&gt;=$H$12,$H$15,IF(OR(LOWER(LEFT(BR80&amp;"",2))="да",BR80=1),$H$13,$H$15))),IF(OR(AND($H$8="YES_NO",OR(LOWER(LEFT(AM80&amp;"",2))="да",AM80=1)),AND($H$8="THRESHOLD_GE",IF(ISNUMBER(AM80),AM80,0)&gt;=$H$11),AND($H$8="THRESHOLD_GT",IF(ISNUMBER(AM80),AM80,0)&gt;$H$11),AND($H$8="THRESHOLD_LE",IF(ISNUMBER(AM80),AM80,0)&lt;=$H$11),AND($H$8="THRESHOLD_LT",IF(ISNUMBER(AM80),AM80,0)&lt;$H$11),AND($H$8="CHANGE_PCT_GE",IF(IF(ISNUMBER(BR80),BR80,0)=0,IF(ISNUMBER(AM80),AM80,0)&gt;0,(IF(ISNUMBER(AM80),AM80,0)-IF(ISNUMBER(BR80),BR80,0))/ABS(IF(ISNUMBER(BR80),BR80,0))&gt;=$H$11)),AND($H$8="CHANGE_ABS_GE",ABS(IF(ISNUMBER(AM80),AM80,0)-IF(ISNUMBER(BR80),BR80,0))&gt;=$H$11),AND($H$8="COUNT_LT",IF(ISNUMBER(AM80),AM80,0)&lt;$H$11),AND($H$8="COUNT_LE",IF(ISNUMBER(AM80),AM80,0)&lt;=$H$11),AND($H$8="AND_YES",OR(LOWER(LEFT(AM80&amp;"",2))="да",AM80=1),OR(LOWER(LEFT(BR80&amp;"",2))="да",BR80=1)),AND($H$8="OR_YES",OR(OR(LOWER(LEFT(AM80&amp;"",2))="да",AM80=1),OR(LOWER(LEFT(BR80&amp;"",2))="да",BR80=1)))),$H$14,$H$15))))))))))</f>
        <v/>
      </c>
      <c r="I80" s="19" t="str">
        <f>IF($A80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80="#FIELD",AN80="",AND(OR($I$8="CHANGE_PCT_GE",$I$8="CHANGE_ABS_GE",$I$8="COUNT_FLAG_RULE",$I$8="AND_YES",$I$8="OR_YES"),OR(BS80="#FIELD",BS80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80)))),IF($I$18="LOW_MU",MAX(Настройки!$B$14,$I$16),IF($I$18="NEUTRAL",Настройки!$B$15,IF($I$18="IGNORE","IGNORE",IF(OR(AN80="#FIELD",BS80="#FIELD"),"Поле не найдено","Недостаточно данных")))),IF($I$8="SIGMOID_INC",MAX(Настройки!$B$14,$I$16+($I$17-$I$16)/(1+EXP(-$I$12*(IF(ISNUMBER(AN80),AN80,0)-$I$11)))),IF($I$8="SIGMOID_DEC",MAX(Настройки!$B$14,$I$16+($I$17-$I$16)/(1+EXP($I$12*(IF(ISNUMBER(AN80),AN80,0)-$I$11)))),IF($I$8="TOP_PERCENT",IF((COUNTIF(INDEX(Данные!$A$7:$CV$106,0,MATCH($I$9,Данные!$A$6:$CV$6,0)),"&gt;"&amp;IF(ISNUMBER(AN80),AN80,0))+COUNTIFS(INDEX(Данные!$A$7:$CV$106,0,MATCH($I$9,Данные!$A$6:$CV$6,0)),IF(ISNUMBER(AN80),AN80,0),Данные!$A$7:$A$106,"&lt;"&amp;$A80)+1)/COUNT(INDEX(Данные!$A$7:$CV$106,0,MATCH($I$9,Данные!$A$6:$CV$6,0)))&lt;=$I$11,$I$14,$I$15),IF($I$8="MANUAL_MU",MAX(Настройки!$B$14,MIN(1,IF(ISNUMBER(AN80),AN80,0))),IF($I$8="COUNT_FLAG_RULE",IF(IF(ISNUMBER(AN80),AN80,0)&lt;=$I$11,$I$14,IF(IF(ISNUMBER(AN80),AN80,0)&gt;=$I$12,$I$15,IF(OR(LOWER(LEFT(BS80&amp;"",2))="да",BS80=1),$I$13,$I$15))),IF(OR(AND($I$8="YES_NO",OR(LOWER(LEFT(AN80&amp;"",2))="да",AN80=1)),AND($I$8="THRESHOLD_GE",IF(ISNUMBER(AN80),AN80,0)&gt;=$I$11),AND($I$8="THRESHOLD_GT",IF(ISNUMBER(AN80),AN80,0)&gt;$I$11),AND($I$8="THRESHOLD_LE",IF(ISNUMBER(AN80),AN80,0)&lt;=$I$11),AND($I$8="THRESHOLD_LT",IF(ISNUMBER(AN80),AN80,0)&lt;$I$11),AND($I$8="CHANGE_PCT_GE",IF(IF(ISNUMBER(BS80),BS80,0)=0,IF(ISNUMBER(AN80),AN80,0)&gt;0,(IF(ISNUMBER(AN80),AN80,0)-IF(ISNUMBER(BS80),BS80,0))/ABS(IF(ISNUMBER(BS80),BS80,0))&gt;=$I$11)),AND($I$8="CHANGE_ABS_GE",ABS(IF(ISNUMBER(AN80),AN80,0)-IF(ISNUMBER(BS80),BS80,0))&gt;=$I$11),AND($I$8="COUNT_LT",IF(ISNUMBER(AN80),AN80,0)&lt;$I$11),AND($I$8="COUNT_LE",IF(ISNUMBER(AN80),AN80,0)&lt;=$I$11),AND($I$8="AND_YES",OR(LOWER(LEFT(AN80&amp;"",2))="да",AN80=1),OR(LOWER(LEFT(BS80&amp;"",2))="да",BS80=1)),AND($I$8="OR_YES",OR(OR(LOWER(LEFT(AN80&amp;"",2))="да",AN80=1),OR(LOWER(LEFT(BS80&amp;"",2))="да",BS80=1)))),$I$14,$I$15))))))))))</f>
        <v/>
      </c>
      <c r="J80" s="19" t="str">
        <f>IF($A80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80="#FIELD",AO80="",AND(OR($J$8="CHANGE_PCT_GE",$J$8="CHANGE_ABS_GE",$J$8="COUNT_FLAG_RULE",$J$8="AND_YES",$J$8="OR_YES"),OR(BT80="#FIELD",BT80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80)))),IF($J$18="LOW_MU",MAX(Настройки!$B$14,$J$16),IF($J$18="NEUTRAL",Настройки!$B$15,IF($J$18="IGNORE","IGNORE",IF(OR(AO80="#FIELD",BT80="#FIELD"),"Поле не найдено","Недостаточно данных")))),IF($J$8="SIGMOID_INC",MAX(Настройки!$B$14,$J$16+($J$17-$J$16)/(1+EXP(-$J$12*(IF(ISNUMBER(AO80),AO80,0)-$J$11)))),IF($J$8="SIGMOID_DEC",MAX(Настройки!$B$14,$J$16+($J$17-$J$16)/(1+EXP($J$12*(IF(ISNUMBER(AO80),AO80,0)-$J$11)))),IF($J$8="TOP_PERCENT",IF((COUNTIF(INDEX(Данные!$A$7:$CV$106,0,MATCH($J$9,Данные!$A$6:$CV$6,0)),"&gt;"&amp;IF(ISNUMBER(AO80),AO80,0))+COUNTIFS(INDEX(Данные!$A$7:$CV$106,0,MATCH($J$9,Данные!$A$6:$CV$6,0)),IF(ISNUMBER(AO80),AO80,0),Данные!$A$7:$A$106,"&lt;"&amp;$A80)+1)/COUNT(INDEX(Данные!$A$7:$CV$106,0,MATCH($J$9,Данные!$A$6:$CV$6,0)))&lt;=$J$11,$J$14,$J$15),IF($J$8="MANUAL_MU",MAX(Настройки!$B$14,MIN(1,IF(ISNUMBER(AO80),AO80,0))),IF($J$8="COUNT_FLAG_RULE",IF(IF(ISNUMBER(AO80),AO80,0)&lt;=$J$11,$J$14,IF(IF(ISNUMBER(AO80),AO80,0)&gt;=$J$12,$J$15,IF(OR(LOWER(LEFT(BT80&amp;"",2))="да",BT80=1),$J$13,$J$15))),IF(OR(AND($J$8="YES_NO",OR(LOWER(LEFT(AO80&amp;"",2))="да",AO80=1)),AND($J$8="THRESHOLD_GE",IF(ISNUMBER(AO80),AO80,0)&gt;=$J$11),AND($J$8="THRESHOLD_GT",IF(ISNUMBER(AO80),AO80,0)&gt;$J$11),AND($J$8="THRESHOLD_LE",IF(ISNUMBER(AO80),AO80,0)&lt;=$J$11),AND($J$8="THRESHOLD_LT",IF(ISNUMBER(AO80),AO80,0)&lt;$J$11),AND($J$8="CHANGE_PCT_GE",IF(IF(ISNUMBER(BT80),BT80,0)=0,IF(ISNUMBER(AO80),AO80,0)&gt;0,(IF(ISNUMBER(AO80),AO80,0)-IF(ISNUMBER(BT80),BT80,0))/ABS(IF(ISNUMBER(BT80),BT80,0))&gt;=$J$11)),AND($J$8="CHANGE_ABS_GE",ABS(IF(ISNUMBER(AO80),AO80,0)-IF(ISNUMBER(BT80),BT80,0))&gt;=$J$11),AND($J$8="COUNT_LT",IF(ISNUMBER(AO80),AO80,0)&lt;$J$11),AND($J$8="COUNT_LE",IF(ISNUMBER(AO80),AO80,0)&lt;=$J$11),AND($J$8="AND_YES",OR(LOWER(LEFT(AO80&amp;"",2))="да",AO80=1),OR(LOWER(LEFT(BT80&amp;"",2))="да",BT80=1)),AND($J$8="OR_YES",OR(OR(LOWER(LEFT(AO80&amp;"",2))="да",AO80=1),OR(LOWER(LEFT(BT80&amp;"",2))="да",BT80=1)))),$J$14,$J$15))))))))))</f>
        <v/>
      </c>
      <c r="K80" s="19" t="str">
        <f>IF($A80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80="#FIELD",AP80="",AND(OR($K$8="CHANGE_PCT_GE",$K$8="CHANGE_ABS_GE",$K$8="COUNT_FLAG_RULE",$K$8="AND_YES",$K$8="OR_YES"),OR(BU80="#FIELD",BU80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80)))),IF($K$18="LOW_MU",MAX(Настройки!$B$14,$K$16),IF($K$18="NEUTRAL",Настройки!$B$15,IF($K$18="IGNORE","IGNORE",IF(OR(AP80="#FIELD",BU80="#FIELD"),"Поле не найдено","Недостаточно данных")))),IF($K$8="SIGMOID_INC",MAX(Настройки!$B$14,$K$16+($K$17-$K$16)/(1+EXP(-$K$12*(IF(ISNUMBER(AP80),AP80,0)-$K$11)))),IF($K$8="SIGMOID_DEC",MAX(Настройки!$B$14,$K$16+($K$17-$K$16)/(1+EXP($K$12*(IF(ISNUMBER(AP80),AP80,0)-$K$11)))),IF($K$8="TOP_PERCENT",IF((COUNTIF(INDEX(Данные!$A$7:$CV$106,0,MATCH($K$9,Данные!$A$6:$CV$6,0)),"&gt;"&amp;IF(ISNUMBER(AP80),AP80,0))+COUNTIFS(INDEX(Данные!$A$7:$CV$106,0,MATCH($K$9,Данные!$A$6:$CV$6,0)),IF(ISNUMBER(AP80),AP80,0),Данные!$A$7:$A$106,"&lt;"&amp;$A80)+1)/COUNT(INDEX(Данные!$A$7:$CV$106,0,MATCH($K$9,Данные!$A$6:$CV$6,0)))&lt;=$K$11,$K$14,$K$15),IF($K$8="MANUAL_MU",MAX(Настройки!$B$14,MIN(1,IF(ISNUMBER(AP80),AP80,0))),IF($K$8="COUNT_FLAG_RULE",IF(IF(ISNUMBER(AP80),AP80,0)&lt;=$K$11,$K$14,IF(IF(ISNUMBER(AP80),AP80,0)&gt;=$K$12,$K$15,IF(OR(LOWER(LEFT(BU80&amp;"",2))="да",BU80=1),$K$13,$K$15))),IF(OR(AND($K$8="YES_NO",OR(LOWER(LEFT(AP80&amp;"",2))="да",AP80=1)),AND($K$8="THRESHOLD_GE",IF(ISNUMBER(AP80),AP80,0)&gt;=$K$11),AND($K$8="THRESHOLD_GT",IF(ISNUMBER(AP80),AP80,0)&gt;$K$11),AND($K$8="THRESHOLD_LE",IF(ISNUMBER(AP80),AP80,0)&lt;=$K$11),AND($K$8="THRESHOLD_LT",IF(ISNUMBER(AP80),AP80,0)&lt;$K$11),AND($K$8="CHANGE_PCT_GE",IF(IF(ISNUMBER(BU80),BU80,0)=0,IF(ISNUMBER(AP80),AP80,0)&gt;0,(IF(ISNUMBER(AP80),AP80,0)-IF(ISNUMBER(BU80),BU80,0))/ABS(IF(ISNUMBER(BU80),BU80,0))&gt;=$K$11)),AND($K$8="CHANGE_ABS_GE",ABS(IF(ISNUMBER(AP80),AP80,0)-IF(ISNUMBER(BU80),BU80,0))&gt;=$K$11),AND($K$8="COUNT_LT",IF(ISNUMBER(AP80),AP80,0)&lt;$K$11),AND($K$8="COUNT_LE",IF(ISNUMBER(AP80),AP80,0)&lt;=$K$11),AND($K$8="AND_YES",OR(LOWER(LEFT(AP80&amp;"",2))="да",AP80=1),OR(LOWER(LEFT(BU80&amp;"",2))="да",BU80=1)),AND($K$8="OR_YES",OR(OR(LOWER(LEFT(AP80&amp;"",2))="да",AP80=1),OR(LOWER(LEFT(BU80&amp;"",2))="да",BU80=1)))),$K$14,$K$15))))))))))</f>
        <v/>
      </c>
      <c r="L80" s="19" t="str">
        <f>IF($A80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80="#FIELD",AQ80="",AND(OR($L$8="CHANGE_PCT_GE",$L$8="CHANGE_ABS_GE",$L$8="COUNT_FLAG_RULE",$L$8="AND_YES",$L$8="OR_YES"),OR(BV80="#FIELD",BV80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80)))),IF($L$18="LOW_MU",MAX(Настройки!$B$14,$L$16),IF($L$18="NEUTRAL",Настройки!$B$15,IF($L$18="IGNORE","IGNORE",IF(OR(AQ80="#FIELD",BV80="#FIELD"),"Поле не найдено","Недостаточно данных")))),IF($L$8="SIGMOID_INC",MAX(Настройки!$B$14,$L$16+($L$17-$L$16)/(1+EXP(-$L$12*(IF(ISNUMBER(AQ80),AQ80,0)-$L$11)))),IF($L$8="SIGMOID_DEC",MAX(Настройки!$B$14,$L$16+($L$17-$L$16)/(1+EXP($L$12*(IF(ISNUMBER(AQ80),AQ80,0)-$L$11)))),IF($L$8="TOP_PERCENT",IF((COUNTIF(INDEX(Данные!$A$7:$CV$106,0,MATCH($L$9,Данные!$A$6:$CV$6,0)),"&gt;"&amp;IF(ISNUMBER(AQ80),AQ80,0))+COUNTIFS(INDEX(Данные!$A$7:$CV$106,0,MATCH($L$9,Данные!$A$6:$CV$6,0)),IF(ISNUMBER(AQ80),AQ80,0),Данные!$A$7:$A$106,"&lt;"&amp;$A80)+1)/COUNT(INDEX(Данные!$A$7:$CV$106,0,MATCH($L$9,Данные!$A$6:$CV$6,0)))&lt;=$L$11,$L$14,$L$15),IF($L$8="MANUAL_MU",MAX(Настройки!$B$14,MIN(1,IF(ISNUMBER(AQ80),AQ80,0))),IF($L$8="COUNT_FLAG_RULE",IF(IF(ISNUMBER(AQ80),AQ80,0)&lt;=$L$11,$L$14,IF(IF(ISNUMBER(AQ80),AQ80,0)&gt;=$L$12,$L$15,IF(OR(LOWER(LEFT(BV80&amp;"",2))="да",BV80=1),$L$13,$L$15))),IF(OR(AND($L$8="YES_NO",OR(LOWER(LEFT(AQ80&amp;"",2))="да",AQ80=1)),AND($L$8="THRESHOLD_GE",IF(ISNUMBER(AQ80),AQ80,0)&gt;=$L$11),AND($L$8="THRESHOLD_GT",IF(ISNUMBER(AQ80),AQ80,0)&gt;$L$11),AND($L$8="THRESHOLD_LE",IF(ISNUMBER(AQ80),AQ80,0)&lt;=$L$11),AND($L$8="THRESHOLD_LT",IF(ISNUMBER(AQ80),AQ80,0)&lt;$L$11),AND($L$8="CHANGE_PCT_GE",IF(IF(ISNUMBER(BV80),BV80,0)=0,IF(ISNUMBER(AQ80),AQ80,0)&gt;0,(IF(ISNUMBER(AQ80),AQ80,0)-IF(ISNUMBER(BV80),BV80,0))/ABS(IF(ISNUMBER(BV80),BV80,0))&gt;=$L$11)),AND($L$8="CHANGE_ABS_GE",ABS(IF(ISNUMBER(AQ80),AQ80,0)-IF(ISNUMBER(BV80),BV80,0))&gt;=$L$11),AND($L$8="COUNT_LT",IF(ISNUMBER(AQ80),AQ80,0)&lt;$L$11),AND($L$8="COUNT_LE",IF(ISNUMBER(AQ80),AQ80,0)&lt;=$L$11),AND($L$8="AND_YES",OR(LOWER(LEFT(AQ80&amp;"",2))="да",AQ80=1),OR(LOWER(LEFT(BV80&amp;"",2))="да",BV80=1)),AND($L$8="OR_YES",OR(OR(LOWER(LEFT(AQ80&amp;"",2))="да",AQ80=1),OR(LOWER(LEFT(BV80&amp;"",2))="да",BV80=1)))),$L$14,$L$15))))))))))</f>
        <v/>
      </c>
      <c r="M80" s="19" t="str">
        <f>IF($A80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80="#FIELD",AR80="",AND(OR($M$8="CHANGE_PCT_GE",$M$8="CHANGE_ABS_GE",$M$8="COUNT_FLAG_RULE",$M$8="AND_YES",$M$8="OR_YES"),OR(BW80="#FIELD",BW80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80)))),IF($M$18="LOW_MU",MAX(Настройки!$B$14,$M$16),IF($M$18="NEUTRAL",Настройки!$B$15,IF($M$18="IGNORE","IGNORE",IF(OR(AR80="#FIELD",BW80="#FIELD"),"Поле не найдено","Недостаточно данных")))),IF($M$8="SIGMOID_INC",MAX(Настройки!$B$14,$M$16+($M$17-$M$16)/(1+EXP(-$M$12*(IF(ISNUMBER(AR80),AR80,0)-$M$11)))),IF($M$8="SIGMOID_DEC",MAX(Настройки!$B$14,$M$16+($M$17-$M$16)/(1+EXP($M$12*(IF(ISNUMBER(AR80),AR80,0)-$M$11)))),IF($M$8="TOP_PERCENT",IF((COUNTIF(INDEX(Данные!$A$7:$CV$106,0,MATCH($M$9,Данные!$A$6:$CV$6,0)),"&gt;"&amp;IF(ISNUMBER(AR80),AR80,0))+COUNTIFS(INDEX(Данные!$A$7:$CV$106,0,MATCH($M$9,Данные!$A$6:$CV$6,0)),IF(ISNUMBER(AR80),AR80,0),Данные!$A$7:$A$106,"&lt;"&amp;$A80)+1)/COUNT(INDEX(Данные!$A$7:$CV$106,0,MATCH($M$9,Данные!$A$6:$CV$6,0)))&lt;=$M$11,$M$14,$M$15),IF($M$8="MANUAL_MU",MAX(Настройки!$B$14,MIN(1,IF(ISNUMBER(AR80),AR80,0))),IF($M$8="COUNT_FLAG_RULE",IF(IF(ISNUMBER(AR80),AR80,0)&lt;=$M$11,$M$14,IF(IF(ISNUMBER(AR80),AR80,0)&gt;=$M$12,$M$15,IF(OR(LOWER(LEFT(BW80&amp;"",2))="да",BW80=1),$M$13,$M$15))),IF(OR(AND($M$8="YES_NO",OR(LOWER(LEFT(AR80&amp;"",2))="да",AR80=1)),AND($M$8="THRESHOLD_GE",IF(ISNUMBER(AR80),AR80,0)&gt;=$M$11),AND($M$8="THRESHOLD_GT",IF(ISNUMBER(AR80),AR80,0)&gt;$M$11),AND($M$8="THRESHOLD_LE",IF(ISNUMBER(AR80),AR80,0)&lt;=$M$11),AND($M$8="THRESHOLD_LT",IF(ISNUMBER(AR80),AR80,0)&lt;$M$11),AND($M$8="CHANGE_PCT_GE",IF(IF(ISNUMBER(BW80),BW80,0)=0,IF(ISNUMBER(AR80),AR80,0)&gt;0,(IF(ISNUMBER(AR80),AR80,0)-IF(ISNUMBER(BW80),BW80,0))/ABS(IF(ISNUMBER(BW80),BW80,0))&gt;=$M$11)),AND($M$8="CHANGE_ABS_GE",ABS(IF(ISNUMBER(AR80),AR80,0)-IF(ISNUMBER(BW80),BW80,0))&gt;=$M$11),AND($M$8="COUNT_LT",IF(ISNUMBER(AR80),AR80,0)&lt;$M$11),AND($M$8="COUNT_LE",IF(ISNUMBER(AR80),AR80,0)&lt;=$M$11),AND($M$8="AND_YES",OR(LOWER(LEFT(AR80&amp;"",2))="да",AR80=1),OR(LOWER(LEFT(BW80&amp;"",2))="да",BW80=1)),AND($M$8="OR_YES",OR(OR(LOWER(LEFT(AR80&amp;"",2))="да",AR80=1),OR(LOWER(LEFT(BW80&amp;"",2))="да",BW80=1)))),$M$14,$M$15))))))))))</f>
        <v/>
      </c>
      <c r="N80" s="19" t="str">
        <f>IF($A80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80="#FIELD",AS80="",AND(OR($N$8="CHANGE_PCT_GE",$N$8="CHANGE_ABS_GE",$N$8="COUNT_FLAG_RULE",$N$8="AND_YES",$N$8="OR_YES"),OR(BX80="#FIELD",BX80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80)))),IF($N$18="LOW_MU",MAX(Настройки!$B$14,$N$16),IF($N$18="NEUTRAL",Настройки!$B$15,IF($N$18="IGNORE","IGNORE",IF(OR(AS80="#FIELD",BX80="#FIELD"),"Поле не найдено","Недостаточно данных")))),IF($N$8="SIGMOID_INC",MAX(Настройки!$B$14,$N$16+($N$17-$N$16)/(1+EXP(-$N$12*(IF(ISNUMBER(AS80),AS80,0)-$N$11)))),IF($N$8="SIGMOID_DEC",MAX(Настройки!$B$14,$N$16+($N$17-$N$16)/(1+EXP($N$12*(IF(ISNUMBER(AS80),AS80,0)-$N$11)))),IF($N$8="TOP_PERCENT",IF((COUNTIF(INDEX(Данные!$A$7:$CV$106,0,MATCH($N$9,Данные!$A$6:$CV$6,0)),"&gt;"&amp;IF(ISNUMBER(AS80),AS80,0))+COUNTIFS(INDEX(Данные!$A$7:$CV$106,0,MATCH($N$9,Данные!$A$6:$CV$6,0)),IF(ISNUMBER(AS80),AS80,0),Данные!$A$7:$A$106,"&lt;"&amp;$A80)+1)/COUNT(INDEX(Данные!$A$7:$CV$106,0,MATCH($N$9,Данные!$A$6:$CV$6,0)))&lt;=$N$11,$N$14,$N$15),IF($N$8="MANUAL_MU",MAX(Настройки!$B$14,MIN(1,IF(ISNUMBER(AS80),AS80,0))),IF($N$8="COUNT_FLAG_RULE",IF(IF(ISNUMBER(AS80),AS80,0)&lt;=$N$11,$N$14,IF(IF(ISNUMBER(AS80),AS80,0)&gt;=$N$12,$N$15,IF(OR(LOWER(LEFT(BX80&amp;"",2))="да",BX80=1),$N$13,$N$15))),IF(OR(AND($N$8="YES_NO",OR(LOWER(LEFT(AS80&amp;"",2))="да",AS80=1)),AND($N$8="THRESHOLD_GE",IF(ISNUMBER(AS80),AS80,0)&gt;=$N$11),AND($N$8="THRESHOLD_GT",IF(ISNUMBER(AS80),AS80,0)&gt;$N$11),AND($N$8="THRESHOLD_LE",IF(ISNUMBER(AS80),AS80,0)&lt;=$N$11),AND($N$8="THRESHOLD_LT",IF(ISNUMBER(AS80),AS80,0)&lt;$N$11),AND($N$8="CHANGE_PCT_GE",IF(IF(ISNUMBER(BX80),BX80,0)=0,IF(ISNUMBER(AS80),AS80,0)&gt;0,(IF(ISNUMBER(AS80),AS80,0)-IF(ISNUMBER(BX80),BX80,0))/ABS(IF(ISNUMBER(BX80),BX80,0))&gt;=$N$11)),AND($N$8="CHANGE_ABS_GE",ABS(IF(ISNUMBER(AS80),AS80,0)-IF(ISNUMBER(BX80),BX80,0))&gt;=$N$11),AND($N$8="COUNT_LT",IF(ISNUMBER(AS80),AS80,0)&lt;$N$11),AND($N$8="COUNT_LE",IF(ISNUMBER(AS80),AS80,0)&lt;=$N$11),AND($N$8="AND_YES",OR(LOWER(LEFT(AS80&amp;"",2))="да",AS80=1),OR(LOWER(LEFT(BX80&amp;"",2))="да",BX80=1)),AND($N$8="OR_YES",OR(OR(LOWER(LEFT(AS80&amp;"",2))="да",AS80=1),OR(LOWER(LEFT(BX80&amp;"",2))="да",BX80=1)))),$N$14,$N$15))))))))))</f>
        <v/>
      </c>
      <c r="O80" s="19" t="str">
        <f>IF($A80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80="#FIELD",AT80="",AND(OR($O$8="CHANGE_PCT_GE",$O$8="CHANGE_ABS_GE",$O$8="COUNT_FLAG_RULE",$O$8="AND_YES",$O$8="OR_YES"),OR(BY80="#FIELD",BY80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80)))),IF($O$18="LOW_MU",MAX(Настройки!$B$14,$O$16),IF($O$18="NEUTRAL",Настройки!$B$15,IF($O$18="IGNORE","IGNORE",IF(OR(AT80="#FIELD",BY80="#FIELD"),"Поле не найдено","Недостаточно данных")))),IF($O$8="SIGMOID_INC",MAX(Настройки!$B$14,$O$16+($O$17-$O$16)/(1+EXP(-$O$12*(IF(ISNUMBER(AT80),AT80,0)-$O$11)))),IF($O$8="SIGMOID_DEC",MAX(Настройки!$B$14,$O$16+($O$17-$O$16)/(1+EXP($O$12*(IF(ISNUMBER(AT80),AT80,0)-$O$11)))),IF($O$8="TOP_PERCENT",IF((COUNTIF(INDEX(Данные!$A$7:$CV$106,0,MATCH($O$9,Данные!$A$6:$CV$6,0)),"&gt;"&amp;IF(ISNUMBER(AT80),AT80,0))+COUNTIFS(INDEX(Данные!$A$7:$CV$106,0,MATCH($O$9,Данные!$A$6:$CV$6,0)),IF(ISNUMBER(AT80),AT80,0),Данные!$A$7:$A$106,"&lt;"&amp;$A80)+1)/COUNT(INDEX(Данные!$A$7:$CV$106,0,MATCH($O$9,Данные!$A$6:$CV$6,0)))&lt;=$O$11,$O$14,$O$15),IF($O$8="MANUAL_MU",MAX(Настройки!$B$14,MIN(1,IF(ISNUMBER(AT80),AT80,0))),IF($O$8="COUNT_FLAG_RULE",IF(IF(ISNUMBER(AT80),AT80,0)&lt;=$O$11,$O$14,IF(IF(ISNUMBER(AT80),AT80,0)&gt;=$O$12,$O$15,IF(OR(LOWER(LEFT(BY80&amp;"",2))="да",BY80=1),$O$13,$O$15))),IF(OR(AND($O$8="YES_NO",OR(LOWER(LEFT(AT80&amp;"",2))="да",AT80=1)),AND($O$8="THRESHOLD_GE",IF(ISNUMBER(AT80),AT80,0)&gt;=$O$11),AND($O$8="THRESHOLD_GT",IF(ISNUMBER(AT80),AT80,0)&gt;$O$11),AND($O$8="THRESHOLD_LE",IF(ISNUMBER(AT80),AT80,0)&lt;=$O$11),AND($O$8="THRESHOLD_LT",IF(ISNUMBER(AT80),AT80,0)&lt;$O$11),AND($O$8="CHANGE_PCT_GE",IF(IF(ISNUMBER(BY80),BY80,0)=0,IF(ISNUMBER(AT80),AT80,0)&gt;0,(IF(ISNUMBER(AT80),AT80,0)-IF(ISNUMBER(BY80),BY80,0))/ABS(IF(ISNUMBER(BY80),BY80,0))&gt;=$O$11)),AND($O$8="CHANGE_ABS_GE",ABS(IF(ISNUMBER(AT80),AT80,0)-IF(ISNUMBER(BY80),BY80,0))&gt;=$O$11),AND($O$8="COUNT_LT",IF(ISNUMBER(AT80),AT80,0)&lt;$O$11),AND($O$8="COUNT_LE",IF(ISNUMBER(AT80),AT80,0)&lt;=$O$11),AND($O$8="AND_YES",OR(LOWER(LEFT(AT80&amp;"",2))="да",AT80=1),OR(LOWER(LEFT(BY80&amp;"",2))="да",BY80=1)),AND($O$8="OR_YES",OR(OR(LOWER(LEFT(AT80&amp;"",2))="да",AT80=1),OR(LOWER(LEFT(BY80&amp;"",2))="да",BY80=1)))),$O$14,$O$15))))))))))</f>
        <v/>
      </c>
      <c r="P80" s="19" t="str">
        <f>IF($A80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80="#FIELD",AU80="",AND(OR($P$8="CHANGE_PCT_GE",$P$8="CHANGE_ABS_GE",$P$8="COUNT_FLAG_RULE",$P$8="AND_YES",$P$8="OR_YES"),OR(BZ80="#FIELD",BZ80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80)))),IF($P$18="LOW_MU",MAX(Настройки!$B$14,$P$16),IF($P$18="NEUTRAL",Настройки!$B$15,IF($P$18="IGNORE","IGNORE",IF(OR(AU80="#FIELD",BZ80="#FIELD"),"Поле не найдено","Недостаточно данных")))),IF($P$8="SIGMOID_INC",MAX(Настройки!$B$14,$P$16+($P$17-$P$16)/(1+EXP(-$P$12*(IF(ISNUMBER(AU80),AU80,0)-$P$11)))),IF($P$8="SIGMOID_DEC",MAX(Настройки!$B$14,$P$16+($P$17-$P$16)/(1+EXP($P$12*(IF(ISNUMBER(AU80),AU80,0)-$P$11)))),IF($P$8="TOP_PERCENT",IF((COUNTIF(INDEX(Данные!$A$7:$CV$106,0,MATCH($P$9,Данные!$A$6:$CV$6,0)),"&gt;"&amp;IF(ISNUMBER(AU80),AU80,0))+COUNTIFS(INDEX(Данные!$A$7:$CV$106,0,MATCH($P$9,Данные!$A$6:$CV$6,0)),IF(ISNUMBER(AU80),AU80,0),Данные!$A$7:$A$106,"&lt;"&amp;$A80)+1)/COUNT(INDEX(Данные!$A$7:$CV$106,0,MATCH($P$9,Данные!$A$6:$CV$6,0)))&lt;=$P$11,$P$14,$P$15),IF($P$8="MANUAL_MU",MAX(Настройки!$B$14,MIN(1,IF(ISNUMBER(AU80),AU80,0))),IF($P$8="COUNT_FLAG_RULE",IF(IF(ISNUMBER(AU80),AU80,0)&lt;=$P$11,$P$14,IF(IF(ISNUMBER(AU80),AU80,0)&gt;=$P$12,$P$15,IF(OR(LOWER(LEFT(BZ80&amp;"",2))="да",BZ80=1),$P$13,$P$15))),IF(OR(AND($P$8="YES_NO",OR(LOWER(LEFT(AU80&amp;"",2))="да",AU80=1)),AND($P$8="THRESHOLD_GE",IF(ISNUMBER(AU80),AU80,0)&gt;=$P$11),AND($P$8="THRESHOLD_GT",IF(ISNUMBER(AU80),AU80,0)&gt;$P$11),AND($P$8="THRESHOLD_LE",IF(ISNUMBER(AU80),AU80,0)&lt;=$P$11),AND($P$8="THRESHOLD_LT",IF(ISNUMBER(AU80),AU80,0)&lt;$P$11),AND($P$8="CHANGE_PCT_GE",IF(IF(ISNUMBER(BZ80),BZ80,0)=0,IF(ISNUMBER(AU80),AU80,0)&gt;0,(IF(ISNUMBER(AU80),AU80,0)-IF(ISNUMBER(BZ80),BZ80,0))/ABS(IF(ISNUMBER(BZ80),BZ80,0))&gt;=$P$11)),AND($P$8="CHANGE_ABS_GE",ABS(IF(ISNUMBER(AU80),AU80,0)-IF(ISNUMBER(BZ80),BZ80,0))&gt;=$P$11),AND($P$8="COUNT_LT",IF(ISNUMBER(AU80),AU80,0)&lt;$P$11),AND($P$8="COUNT_LE",IF(ISNUMBER(AU80),AU80,0)&lt;=$P$11),AND($P$8="AND_YES",OR(LOWER(LEFT(AU80&amp;"",2))="да",AU80=1),OR(LOWER(LEFT(BZ80&amp;"",2))="да",BZ80=1)),AND($P$8="OR_YES",OR(OR(LOWER(LEFT(AU80&amp;"",2))="да",AU80=1),OR(LOWER(LEFT(BZ80&amp;"",2))="да",BZ80=1)))),$P$14,$P$15))))))))))</f>
        <v/>
      </c>
      <c r="Q80" s="19" t="str">
        <f>IF($A80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80="#FIELD",AV80="",AND(OR($Q$8="CHANGE_PCT_GE",$Q$8="CHANGE_ABS_GE",$Q$8="COUNT_FLAG_RULE",$Q$8="AND_YES",$Q$8="OR_YES"),OR(CA80="#FIELD",CA80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80)))),IF($Q$18="LOW_MU",MAX(Настройки!$B$14,$Q$16),IF($Q$18="NEUTRAL",Настройки!$B$15,IF($Q$18="IGNORE","IGNORE",IF(OR(AV80="#FIELD",CA80="#FIELD"),"Поле не найдено","Недостаточно данных")))),IF($Q$8="SIGMOID_INC",MAX(Настройки!$B$14,$Q$16+($Q$17-$Q$16)/(1+EXP(-$Q$12*(IF(ISNUMBER(AV80),AV80,0)-$Q$11)))),IF($Q$8="SIGMOID_DEC",MAX(Настройки!$B$14,$Q$16+($Q$17-$Q$16)/(1+EXP($Q$12*(IF(ISNUMBER(AV80),AV80,0)-$Q$11)))),IF($Q$8="TOP_PERCENT",IF((COUNTIF(INDEX(Данные!$A$7:$CV$106,0,MATCH($Q$9,Данные!$A$6:$CV$6,0)),"&gt;"&amp;IF(ISNUMBER(AV80),AV80,0))+COUNTIFS(INDEX(Данные!$A$7:$CV$106,0,MATCH($Q$9,Данные!$A$6:$CV$6,0)),IF(ISNUMBER(AV80),AV80,0),Данные!$A$7:$A$106,"&lt;"&amp;$A80)+1)/COUNT(INDEX(Данные!$A$7:$CV$106,0,MATCH($Q$9,Данные!$A$6:$CV$6,0)))&lt;=$Q$11,$Q$14,$Q$15),IF($Q$8="MANUAL_MU",MAX(Настройки!$B$14,MIN(1,IF(ISNUMBER(AV80),AV80,0))),IF($Q$8="COUNT_FLAG_RULE",IF(IF(ISNUMBER(AV80),AV80,0)&lt;=$Q$11,$Q$14,IF(IF(ISNUMBER(AV80),AV80,0)&gt;=$Q$12,$Q$15,IF(OR(LOWER(LEFT(CA80&amp;"",2))="да",CA80=1),$Q$13,$Q$15))),IF(OR(AND($Q$8="YES_NO",OR(LOWER(LEFT(AV80&amp;"",2))="да",AV80=1)),AND($Q$8="THRESHOLD_GE",IF(ISNUMBER(AV80),AV80,0)&gt;=$Q$11),AND($Q$8="THRESHOLD_GT",IF(ISNUMBER(AV80),AV80,0)&gt;$Q$11),AND($Q$8="THRESHOLD_LE",IF(ISNUMBER(AV80),AV80,0)&lt;=$Q$11),AND($Q$8="THRESHOLD_LT",IF(ISNUMBER(AV80),AV80,0)&lt;$Q$11),AND($Q$8="CHANGE_PCT_GE",IF(IF(ISNUMBER(CA80),CA80,0)=0,IF(ISNUMBER(AV80),AV80,0)&gt;0,(IF(ISNUMBER(AV80),AV80,0)-IF(ISNUMBER(CA80),CA80,0))/ABS(IF(ISNUMBER(CA80),CA80,0))&gt;=$Q$11)),AND($Q$8="CHANGE_ABS_GE",ABS(IF(ISNUMBER(AV80),AV80,0)-IF(ISNUMBER(CA80),CA80,0))&gt;=$Q$11),AND($Q$8="COUNT_LT",IF(ISNUMBER(AV80),AV80,0)&lt;$Q$11),AND($Q$8="COUNT_LE",IF(ISNUMBER(AV80),AV80,0)&lt;=$Q$11),AND($Q$8="AND_YES",OR(LOWER(LEFT(AV80&amp;"",2))="да",AV80=1),OR(LOWER(LEFT(CA80&amp;"",2))="да",CA80=1)),AND($Q$8="OR_YES",OR(OR(LOWER(LEFT(AV80&amp;"",2))="да",AV80=1),OR(LOWER(LEFT(CA80&amp;"",2))="да",CA80=1)))),$Q$14,$Q$15))))))))))</f>
        <v/>
      </c>
      <c r="R80" s="69" t="str">
        <f>IF($A80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80="#FIELD",AW80="",AND(OR($R$8="CHANGE_PCT_GE",$R$8="CHANGE_ABS_GE",$R$8="COUNT_FLAG_RULE",$R$8="AND_YES",$R$8="OR_YES"),OR(CB80="#FIELD",CB80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80)))),IF($R$18="LOW_MU",MAX(Настройки!$B$14,$R$16),IF($R$18="NEUTRAL",Настройки!$B$15,IF($R$18="IGNORE","IGNORE",IF(OR(AW80="#FIELD",CB80="#FIELD"),"Поле не найдено","Недостаточно данных")))),IF($R$8="SIGMOID_INC",MAX(Настройки!$B$14,$R$16+($R$17-$R$16)/(1+EXP(-$R$12*(IF(ISNUMBER(AW80),AW80,0)-$R$11)))),IF($R$8="SIGMOID_DEC",MAX(Настройки!$B$14,$R$16+($R$17-$R$16)/(1+EXP($R$12*(IF(ISNUMBER(AW80),AW80,0)-$R$11)))),IF($R$8="TOP_PERCENT",IF((COUNTIF(INDEX(Данные!$A$7:$CV$106,0,MATCH($R$9,Данные!$A$6:$CV$6,0)),"&gt;"&amp;IF(ISNUMBER(AW80),AW80,0))+COUNTIFS(INDEX(Данные!$A$7:$CV$106,0,MATCH($R$9,Данные!$A$6:$CV$6,0)),IF(ISNUMBER(AW80),AW80,0),Данные!$A$7:$A$106,"&lt;"&amp;$A80)+1)/COUNT(INDEX(Данные!$A$7:$CV$106,0,MATCH($R$9,Данные!$A$6:$CV$6,0)))&lt;=$R$11,$R$14,$R$15),IF($R$8="MANUAL_MU",MAX(Настройки!$B$14,MIN(1,IF(ISNUMBER(AW80),AW80,0))),IF($R$8="COUNT_FLAG_RULE",IF(IF(ISNUMBER(AW80),AW80,0)&lt;=$R$11,$R$14,IF(IF(ISNUMBER(AW80),AW80,0)&gt;=$R$12,$R$15,IF(OR(LOWER(LEFT(CB80&amp;"",2))="да",CB80=1),$R$13,$R$15))),IF(OR(AND($R$8="YES_NO",OR(LOWER(LEFT(AW80&amp;"",2))="да",AW80=1)),AND($R$8="THRESHOLD_GE",IF(ISNUMBER(AW80),AW80,0)&gt;=$R$11),AND($R$8="THRESHOLD_GT",IF(ISNUMBER(AW80),AW80,0)&gt;$R$11),AND($R$8="THRESHOLD_LE",IF(ISNUMBER(AW80),AW80,0)&lt;=$R$11),AND($R$8="THRESHOLD_LT",IF(ISNUMBER(AW80),AW80,0)&lt;$R$11),AND($R$8="CHANGE_PCT_GE",IF(IF(ISNUMBER(CB80),CB80,0)=0,IF(ISNUMBER(AW80),AW80,0)&gt;0,(IF(ISNUMBER(AW80),AW80,0)-IF(ISNUMBER(CB80),CB80,0))/ABS(IF(ISNUMBER(CB80),CB80,0))&gt;=$R$11)),AND($R$8="CHANGE_ABS_GE",ABS(IF(ISNUMBER(AW80),AW80,0)-IF(ISNUMBER(CB80),CB80,0))&gt;=$R$11),AND($R$8="COUNT_LT",IF(ISNUMBER(AW80),AW80,0)&lt;$R$11),AND($R$8="COUNT_LE",IF(ISNUMBER(AW80),AW80,0)&lt;=$R$11),AND($R$8="AND_YES",OR(LOWER(LEFT(AW80&amp;"",2))="да",AW80=1),OR(LOWER(LEFT(CB80&amp;"",2))="да",CB80=1)),AND($R$8="OR_YES",OR(OR(LOWER(LEFT(AW80&amp;"",2))="да",AW80=1),OR(LOWER(LEFT(CB80&amp;"",2))="да",CB80=1)))),$R$14,$R$15))))))))))</f>
        <v/>
      </c>
      <c r="S80" s="70" t="str">
        <f>IF($A80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80="#FIELD",AX80="",AND(OR($S$8="CHANGE_PCT_GE",$S$8="CHANGE_ABS_GE",$S$8="COUNT_FLAG_RULE",$S$8="AND_YES",$S$8="OR_YES"),OR(CC80="#FIELD",CC80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80)))),IF($S$18="LOW_MU",MAX(Настройки!$B$14,$S$16),IF($S$18="NEUTRAL",Настройки!$B$15,IF($S$18="IGNORE","IGNORE",IF(OR(AX80="#FIELD",CC80="#FIELD"),"Поле не найдено","Недостаточно данных")))),IF($S$8="SIGMOID_INC",MAX(Настройки!$B$14,$S$16+($S$17-$S$16)/(1+EXP(-$S$12*(IF(ISNUMBER(AX80),AX80,0)-$S$11)))),IF($S$8="SIGMOID_DEC",MAX(Настройки!$B$14,$S$16+($S$17-$S$16)/(1+EXP($S$12*(IF(ISNUMBER(AX80),AX80,0)-$S$11)))),IF($S$8="TOP_PERCENT",IF((COUNTIF(INDEX(Данные!$A$7:$CV$106,0,MATCH($S$9,Данные!$A$6:$CV$6,0)),"&gt;"&amp;IF(ISNUMBER(AX80),AX80,0))+COUNTIFS(INDEX(Данные!$A$7:$CV$106,0,MATCH($S$9,Данные!$A$6:$CV$6,0)),IF(ISNUMBER(AX80),AX80,0),Данные!$A$7:$A$106,"&lt;"&amp;$A80)+1)/COUNT(INDEX(Данные!$A$7:$CV$106,0,MATCH($S$9,Данные!$A$6:$CV$6,0)))&lt;=$S$11,$S$14,$S$15),IF($S$8="MANUAL_MU",MAX(Настройки!$B$14,MIN(1,IF(ISNUMBER(AX80),AX80,0))),IF($S$8="COUNT_FLAG_RULE",IF(IF(ISNUMBER(AX80),AX80,0)&lt;=$S$11,$S$14,IF(IF(ISNUMBER(AX80),AX80,0)&gt;=$S$12,$S$15,IF(OR(LOWER(LEFT(CC80&amp;"",2))="да",CC80=1),$S$13,$S$15))),IF(OR(AND($S$8="YES_NO",OR(LOWER(LEFT(AX80&amp;"",2))="да",AX80=1)),AND($S$8="THRESHOLD_GE",IF(ISNUMBER(AX80),AX80,0)&gt;=$S$11),AND($S$8="THRESHOLD_GT",IF(ISNUMBER(AX80),AX80,0)&gt;$S$11),AND($S$8="THRESHOLD_LE",IF(ISNUMBER(AX80),AX80,0)&lt;=$S$11),AND($S$8="THRESHOLD_LT",IF(ISNUMBER(AX80),AX80,0)&lt;$S$11),AND($S$8="CHANGE_PCT_GE",IF(IF(ISNUMBER(CC80),CC80,0)=0,IF(ISNUMBER(AX80),AX80,0)&gt;0,(IF(ISNUMBER(AX80),AX80,0)-IF(ISNUMBER(CC80),CC80,0))/ABS(IF(ISNUMBER(CC80),CC80,0))&gt;=$S$11)),AND($S$8="CHANGE_ABS_GE",ABS(IF(ISNUMBER(AX80),AX80,0)-IF(ISNUMBER(CC80),CC80,0))&gt;=$S$11),AND($S$8="COUNT_LT",IF(ISNUMBER(AX80),AX80,0)&lt;$S$11),AND($S$8="COUNT_LE",IF(ISNUMBER(AX80),AX80,0)&lt;=$S$11),AND($S$8="AND_YES",OR(LOWER(LEFT(AX80&amp;"",2))="да",AX80=1),OR(LOWER(LEFT(CC80&amp;"",2))="да",CC80=1)),AND($S$8="OR_YES",OR(OR(LOWER(LEFT(AX80&amp;"",2))="да",AX80=1),OR(LOWER(LEFT(CC80&amp;"",2))="да",CC80=1)))),$S$14,$S$15))))))))))</f>
        <v/>
      </c>
      <c r="T80" s="70" t="str">
        <f>IF($A80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80="#FIELD",AY80="",AND(OR($T$8="CHANGE_PCT_GE",$T$8="CHANGE_ABS_GE",$T$8="COUNT_FLAG_RULE",$T$8="AND_YES",$T$8="OR_YES"),OR(CD80="#FIELD",CD80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80)))),IF($T$18="LOW_MU",MAX(Настройки!$B$14,$T$16),IF($T$18="NEUTRAL",Настройки!$B$15,IF($T$18="IGNORE","IGNORE",IF(OR(AY80="#FIELD",CD80="#FIELD"),"Поле не найдено","Недостаточно данных")))),IF($T$8="SIGMOID_INC",MAX(Настройки!$B$14,$T$16+($T$17-$T$16)/(1+EXP(-$T$12*(IF(ISNUMBER(AY80),AY80,0)-$T$11)))),IF($T$8="SIGMOID_DEC",MAX(Настройки!$B$14,$T$16+($T$17-$T$16)/(1+EXP($T$12*(IF(ISNUMBER(AY80),AY80,0)-$T$11)))),IF($T$8="TOP_PERCENT",IF((COUNTIF(INDEX(Данные!$A$7:$CV$106,0,MATCH($T$9,Данные!$A$6:$CV$6,0)),"&gt;"&amp;IF(ISNUMBER(AY80),AY80,0))+COUNTIFS(INDEX(Данные!$A$7:$CV$106,0,MATCH($T$9,Данные!$A$6:$CV$6,0)),IF(ISNUMBER(AY80),AY80,0),Данные!$A$7:$A$106,"&lt;"&amp;$A80)+1)/COUNT(INDEX(Данные!$A$7:$CV$106,0,MATCH($T$9,Данные!$A$6:$CV$6,0)))&lt;=$T$11,$T$14,$T$15),IF($T$8="MANUAL_MU",MAX(Настройки!$B$14,MIN(1,IF(ISNUMBER(AY80),AY80,0))),IF($T$8="COUNT_FLAG_RULE",IF(IF(ISNUMBER(AY80),AY80,0)&lt;=$T$11,$T$14,IF(IF(ISNUMBER(AY80),AY80,0)&gt;=$T$12,$T$15,IF(OR(LOWER(LEFT(CD80&amp;"",2))="да",CD80=1),$T$13,$T$15))),IF(OR(AND($T$8="YES_NO",OR(LOWER(LEFT(AY80&amp;"",2))="да",AY80=1)),AND($T$8="THRESHOLD_GE",IF(ISNUMBER(AY80),AY80,0)&gt;=$T$11),AND($T$8="THRESHOLD_GT",IF(ISNUMBER(AY80),AY80,0)&gt;$T$11),AND($T$8="THRESHOLD_LE",IF(ISNUMBER(AY80),AY80,0)&lt;=$T$11),AND($T$8="THRESHOLD_LT",IF(ISNUMBER(AY80),AY80,0)&lt;$T$11),AND($T$8="CHANGE_PCT_GE",IF(IF(ISNUMBER(CD80),CD80,0)=0,IF(ISNUMBER(AY80),AY80,0)&gt;0,(IF(ISNUMBER(AY80),AY80,0)-IF(ISNUMBER(CD80),CD80,0))/ABS(IF(ISNUMBER(CD80),CD80,0))&gt;=$T$11)),AND($T$8="CHANGE_ABS_GE",ABS(IF(ISNUMBER(AY80),AY80,0)-IF(ISNUMBER(CD80),CD80,0))&gt;=$T$11),AND($T$8="COUNT_LT",IF(ISNUMBER(AY80),AY80,0)&lt;$T$11),AND($T$8="COUNT_LE",IF(ISNUMBER(AY80),AY80,0)&lt;=$T$11),AND($T$8="AND_YES",OR(LOWER(LEFT(AY80&amp;"",2))="да",AY80=1),OR(LOWER(LEFT(CD80&amp;"",2))="да",CD80=1)),AND($T$8="OR_YES",OR(OR(LOWER(LEFT(AY80&amp;"",2))="да",AY80=1),OR(LOWER(LEFT(CD80&amp;"",2))="да",CD80=1)))),$T$14,$T$15))))))))))</f>
        <v/>
      </c>
      <c r="U80" s="70" t="str">
        <f>IF($A80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80="#FIELD",AZ80="",AND(OR($U$8="CHANGE_PCT_GE",$U$8="CHANGE_ABS_GE",$U$8="COUNT_FLAG_RULE",$U$8="AND_YES",$U$8="OR_YES"),OR(CE80="#FIELD",CE80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80)))),IF($U$18="LOW_MU",MAX(Настройки!$B$14,$U$16),IF($U$18="NEUTRAL",Настройки!$B$15,IF($U$18="IGNORE","IGNORE",IF(OR(AZ80="#FIELD",CE80="#FIELD"),"Поле не найдено","Недостаточно данных")))),IF($U$8="SIGMOID_INC",MAX(Настройки!$B$14,$U$16+($U$17-$U$16)/(1+EXP(-$U$12*(IF(ISNUMBER(AZ80),AZ80,0)-$U$11)))),IF($U$8="SIGMOID_DEC",MAX(Настройки!$B$14,$U$16+($U$17-$U$16)/(1+EXP($U$12*(IF(ISNUMBER(AZ80),AZ80,0)-$U$11)))),IF($U$8="TOP_PERCENT",IF((COUNTIF(INDEX(Данные!$A$7:$CV$106,0,MATCH($U$9,Данные!$A$6:$CV$6,0)),"&gt;"&amp;IF(ISNUMBER(AZ80),AZ80,0))+COUNTIFS(INDEX(Данные!$A$7:$CV$106,0,MATCH($U$9,Данные!$A$6:$CV$6,0)),IF(ISNUMBER(AZ80),AZ80,0),Данные!$A$7:$A$106,"&lt;"&amp;$A80)+1)/COUNT(INDEX(Данные!$A$7:$CV$106,0,MATCH($U$9,Данные!$A$6:$CV$6,0)))&lt;=$U$11,$U$14,$U$15),IF($U$8="MANUAL_MU",MAX(Настройки!$B$14,MIN(1,IF(ISNUMBER(AZ80),AZ80,0))),IF($U$8="COUNT_FLAG_RULE",IF(IF(ISNUMBER(AZ80),AZ80,0)&lt;=$U$11,$U$14,IF(IF(ISNUMBER(AZ80),AZ80,0)&gt;=$U$12,$U$15,IF(OR(LOWER(LEFT(CE80&amp;"",2))="да",CE80=1),$U$13,$U$15))),IF(OR(AND($U$8="YES_NO",OR(LOWER(LEFT(AZ80&amp;"",2))="да",AZ80=1)),AND($U$8="THRESHOLD_GE",IF(ISNUMBER(AZ80),AZ80,0)&gt;=$U$11),AND($U$8="THRESHOLD_GT",IF(ISNUMBER(AZ80),AZ80,0)&gt;$U$11),AND($U$8="THRESHOLD_LE",IF(ISNUMBER(AZ80),AZ80,0)&lt;=$U$11),AND($U$8="THRESHOLD_LT",IF(ISNUMBER(AZ80),AZ80,0)&lt;$U$11),AND($U$8="CHANGE_PCT_GE",IF(IF(ISNUMBER(CE80),CE80,0)=0,IF(ISNUMBER(AZ80),AZ80,0)&gt;0,(IF(ISNUMBER(AZ80),AZ80,0)-IF(ISNUMBER(CE80),CE80,0))/ABS(IF(ISNUMBER(CE80),CE80,0))&gt;=$U$11)),AND($U$8="CHANGE_ABS_GE",ABS(IF(ISNUMBER(AZ80),AZ80,0)-IF(ISNUMBER(CE80),CE80,0))&gt;=$U$11),AND($U$8="COUNT_LT",IF(ISNUMBER(AZ80),AZ80,0)&lt;$U$11),AND($U$8="COUNT_LE",IF(ISNUMBER(AZ80),AZ80,0)&lt;=$U$11),AND($U$8="AND_YES",OR(LOWER(LEFT(AZ80&amp;"",2))="да",AZ80=1),OR(LOWER(LEFT(CE80&amp;"",2))="да",CE80=1)),AND($U$8="OR_YES",OR(OR(LOWER(LEFT(AZ80&amp;"",2))="да",AZ80=1),OR(LOWER(LEFT(CE80&amp;"",2))="да",CE80=1)))),$U$14,$U$15))))))))))</f>
        <v/>
      </c>
      <c r="V80" s="70" t="str">
        <f>IF($A80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80="#FIELD",BA80="",AND(OR($V$8="CHANGE_PCT_GE",$V$8="CHANGE_ABS_GE",$V$8="COUNT_FLAG_RULE",$V$8="AND_YES",$V$8="OR_YES"),OR(CF80="#FIELD",CF80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80)))),IF($V$18="LOW_MU",MAX(Настройки!$B$14,$V$16),IF($V$18="NEUTRAL",Настройки!$B$15,IF($V$18="IGNORE","IGNORE",IF(OR(BA80="#FIELD",CF80="#FIELD"),"Поле не найдено","Недостаточно данных")))),IF($V$8="SIGMOID_INC",MAX(Настройки!$B$14,$V$16+($V$17-$V$16)/(1+EXP(-$V$12*(IF(ISNUMBER(BA80),BA80,0)-$V$11)))),IF($V$8="SIGMOID_DEC",MAX(Настройки!$B$14,$V$16+($V$17-$V$16)/(1+EXP($V$12*(IF(ISNUMBER(BA80),BA80,0)-$V$11)))),IF($V$8="TOP_PERCENT",IF((COUNTIF(INDEX(Данные!$A$7:$CV$106,0,MATCH($V$9,Данные!$A$6:$CV$6,0)),"&gt;"&amp;IF(ISNUMBER(BA80),BA80,0))+COUNTIFS(INDEX(Данные!$A$7:$CV$106,0,MATCH($V$9,Данные!$A$6:$CV$6,0)),IF(ISNUMBER(BA80),BA80,0),Данные!$A$7:$A$106,"&lt;"&amp;$A80)+1)/COUNT(INDEX(Данные!$A$7:$CV$106,0,MATCH($V$9,Данные!$A$6:$CV$6,0)))&lt;=$V$11,$V$14,$V$15),IF($V$8="MANUAL_MU",MAX(Настройки!$B$14,MIN(1,IF(ISNUMBER(BA80),BA80,0))),IF($V$8="COUNT_FLAG_RULE",IF(IF(ISNUMBER(BA80),BA80,0)&lt;=$V$11,$V$14,IF(IF(ISNUMBER(BA80),BA80,0)&gt;=$V$12,$V$15,IF(OR(LOWER(LEFT(CF80&amp;"",2))="да",CF80=1),$V$13,$V$15))),IF(OR(AND($V$8="YES_NO",OR(LOWER(LEFT(BA80&amp;"",2))="да",BA80=1)),AND($V$8="THRESHOLD_GE",IF(ISNUMBER(BA80),BA80,0)&gt;=$V$11),AND($V$8="THRESHOLD_GT",IF(ISNUMBER(BA80),BA80,0)&gt;$V$11),AND($V$8="THRESHOLD_LE",IF(ISNUMBER(BA80),BA80,0)&lt;=$V$11),AND($V$8="THRESHOLD_LT",IF(ISNUMBER(BA80),BA80,0)&lt;$V$11),AND($V$8="CHANGE_PCT_GE",IF(IF(ISNUMBER(CF80),CF80,0)=0,IF(ISNUMBER(BA80),BA80,0)&gt;0,(IF(ISNUMBER(BA80),BA80,0)-IF(ISNUMBER(CF80),CF80,0))/ABS(IF(ISNUMBER(CF80),CF80,0))&gt;=$V$11)),AND($V$8="CHANGE_ABS_GE",ABS(IF(ISNUMBER(BA80),BA80,0)-IF(ISNUMBER(CF80),CF80,0))&gt;=$V$11),AND($V$8="COUNT_LT",IF(ISNUMBER(BA80),BA80,0)&lt;$V$11),AND($V$8="COUNT_LE",IF(ISNUMBER(BA80),BA80,0)&lt;=$V$11),AND($V$8="AND_YES",OR(LOWER(LEFT(BA80&amp;"",2))="да",BA80=1),OR(LOWER(LEFT(CF80&amp;"",2))="да",CF80=1)),AND($V$8="OR_YES",OR(OR(LOWER(LEFT(BA80&amp;"",2))="да",BA80=1),OR(LOWER(LEFT(CF80&amp;"",2))="да",CF80=1)))),$V$14,$V$15))))))))))</f>
        <v/>
      </c>
      <c r="W80" s="70" t="str">
        <f>IF($A80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80="#FIELD",BB80="",AND(OR($W$8="CHANGE_PCT_GE",$W$8="CHANGE_ABS_GE",$W$8="COUNT_FLAG_RULE",$W$8="AND_YES",$W$8="OR_YES"),OR(CG80="#FIELD",CG80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80)))),IF($W$18="LOW_MU",MAX(Настройки!$B$14,$W$16),IF($W$18="NEUTRAL",Настройки!$B$15,IF($W$18="IGNORE","IGNORE",IF(OR(BB80="#FIELD",CG80="#FIELD"),"Поле не найдено","Недостаточно данных")))),IF($W$8="SIGMOID_INC",MAX(Настройки!$B$14,$W$16+($W$17-$W$16)/(1+EXP(-$W$12*(IF(ISNUMBER(BB80),BB80,0)-$W$11)))),IF($W$8="SIGMOID_DEC",MAX(Настройки!$B$14,$W$16+($W$17-$W$16)/(1+EXP($W$12*(IF(ISNUMBER(BB80),BB80,0)-$W$11)))),IF($W$8="TOP_PERCENT",IF((COUNTIF(INDEX(Данные!$A$7:$CV$106,0,MATCH($W$9,Данные!$A$6:$CV$6,0)),"&gt;"&amp;IF(ISNUMBER(BB80),BB80,0))+COUNTIFS(INDEX(Данные!$A$7:$CV$106,0,MATCH($W$9,Данные!$A$6:$CV$6,0)),IF(ISNUMBER(BB80),BB80,0),Данные!$A$7:$A$106,"&lt;"&amp;$A80)+1)/COUNT(INDEX(Данные!$A$7:$CV$106,0,MATCH($W$9,Данные!$A$6:$CV$6,0)))&lt;=$W$11,$W$14,$W$15),IF($W$8="MANUAL_MU",MAX(Настройки!$B$14,MIN(1,IF(ISNUMBER(BB80),BB80,0))),IF($W$8="COUNT_FLAG_RULE",IF(IF(ISNUMBER(BB80),BB80,0)&lt;=$W$11,$W$14,IF(IF(ISNUMBER(BB80),BB80,0)&gt;=$W$12,$W$15,IF(OR(LOWER(LEFT(CG80&amp;"",2))="да",CG80=1),$W$13,$W$15))),IF(OR(AND($W$8="YES_NO",OR(LOWER(LEFT(BB80&amp;"",2))="да",BB80=1)),AND($W$8="THRESHOLD_GE",IF(ISNUMBER(BB80),BB80,0)&gt;=$W$11),AND($W$8="THRESHOLD_GT",IF(ISNUMBER(BB80),BB80,0)&gt;$W$11),AND($W$8="THRESHOLD_LE",IF(ISNUMBER(BB80),BB80,0)&lt;=$W$11),AND($W$8="THRESHOLD_LT",IF(ISNUMBER(BB80),BB80,0)&lt;$W$11),AND($W$8="CHANGE_PCT_GE",IF(IF(ISNUMBER(CG80),CG80,0)=0,IF(ISNUMBER(BB80),BB80,0)&gt;0,(IF(ISNUMBER(BB80),BB80,0)-IF(ISNUMBER(CG80),CG80,0))/ABS(IF(ISNUMBER(CG80),CG80,0))&gt;=$W$11)),AND($W$8="CHANGE_ABS_GE",ABS(IF(ISNUMBER(BB80),BB80,0)-IF(ISNUMBER(CG80),CG80,0))&gt;=$W$11),AND($W$8="COUNT_LT",IF(ISNUMBER(BB80),BB80,0)&lt;$W$11),AND($W$8="COUNT_LE",IF(ISNUMBER(BB80),BB80,0)&lt;=$W$11),AND($W$8="AND_YES",OR(LOWER(LEFT(BB80&amp;"",2))="да",BB80=1),OR(LOWER(LEFT(CG80&amp;"",2))="да",CG80=1)),AND($W$8="OR_YES",OR(OR(LOWER(LEFT(BB80&amp;"",2))="да",BB80=1),OR(LOWER(LEFT(CG80&amp;"",2))="да",CG80=1)))),$W$14,$W$15))))))))))</f>
        <v/>
      </c>
      <c r="X80" s="70" t="str">
        <f>IF($A80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80="#FIELD",BC80="",AND(OR($X$8="CHANGE_PCT_GE",$X$8="CHANGE_ABS_GE",$X$8="COUNT_FLAG_RULE",$X$8="AND_YES",$X$8="OR_YES"),OR(CH80="#FIELD",CH80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80)))),IF($X$18="LOW_MU",MAX(Настройки!$B$14,$X$16),IF($X$18="NEUTRAL",Настройки!$B$15,IF($X$18="IGNORE","IGNORE",IF(OR(BC80="#FIELD",CH80="#FIELD"),"Поле не найдено","Недостаточно данных")))),IF($X$8="SIGMOID_INC",MAX(Настройки!$B$14,$X$16+($X$17-$X$16)/(1+EXP(-$X$12*(IF(ISNUMBER(BC80),BC80,0)-$X$11)))),IF($X$8="SIGMOID_DEC",MAX(Настройки!$B$14,$X$16+($X$17-$X$16)/(1+EXP($X$12*(IF(ISNUMBER(BC80),BC80,0)-$X$11)))),IF($X$8="TOP_PERCENT",IF((COUNTIF(INDEX(Данные!$A$7:$CV$106,0,MATCH($X$9,Данные!$A$6:$CV$6,0)),"&gt;"&amp;IF(ISNUMBER(BC80),BC80,0))+COUNTIFS(INDEX(Данные!$A$7:$CV$106,0,MATCH($X$9,Данные!$A$6:$CV$6,0)),IF(ISNUMBER(BC80),BC80,0),Данные!$A$7:$A$106,"&lt;"&amp;$A80)+1)/COUNT(INDEX(Данные!$A$7:$CV$106,0,MATCH($X$9,Данные!$A$6:$CV$6,0)))&lt;=$X$11,$X$14,$X$15),IF($X$8="MANUAL_MU",MAX(Настройки!$B$14,MIN(1,IF(ISNUMBER(BC80),BC80,0))),IF($X$8="COUNT_FLAG_RULE",IF(IF(ISNUMBER(BC80),BC80,0)&lt;=$X$11,$X$14,IF(IF(ISNUMBER(BC80),BC80,0)&gt;=$X$12,$X$15,IF(OR(LOWER(LEFT(CH80&amp;"",2))="да",CH80=1),$X$13,$X$15))),IF(OR(AND($X$8="YES_NO",OR(LOWER(LEFT(BC80&amp;"",2))="да",BC80=1)),AND($X$8="THRESHOLD_GE",IF(ISNUMBER(BC80),BC80,0)&gt;=$X$11),AND($X$8="THRESHOLD_GT",IF(ISNUMBER(BC80),BC80,0)&gt;$X$11),AND($X$8="THRESHOLD_LE",IF(ISNUMBER(BC80),BC80,0)&lt;=$X$11),AND($X$8="THRESHOLD_LT",IF(ISNUMBER(BC80),BC80,0)&lt;$X$11),AND($X$8="CHANGE_PCT_GE",IF(IF(ISNUMBER(CH80),CH80,0)=0,IF(ISNUMBER(BC80),BC80,0)&gt;0,(IF(ISNUMBER(BC80),BC80,0)-IF(ISNUMBER(CH80),CH80,0))/ABS(IF(ISNUMBER(CH80),CH80,0))&gt;=$X$11)),AND($X$8="CHANGE_ABS_GE",ABS(IF(ISNUMBER(BC80),BC80,0)-IF(ISNUMBER(CH80),CH80,0))&gt;=$X$11),AND($X$8="COUNT_LT",IF(ISNUMBER(BC80),BC80,0)&lt;$X$11),AND($X$8="COUNT_LE",IF(ISNUMBER(BC80),BC80,0)&lt;=$X$11),AND($X$8="AND_YES",OR(LOWER(LEFT(BC80&amp;"",2))="да",BC80=1),OR(LOWER(LEFT(CH80&amp;"",2))="да",CH80=1)),AND($X$8="OR_YES",OR(OR(LOWER(LEFT(BC80&amp;"",2))="да",BC80=1),OR(LOWER(LEFT(CH80&amp;"",2))="да",CH80=1)))),$X$14,$X$15))))))))))</f>
        <v/>
      </c>
      <c r="Y80" s="70" t="str">
        <f>IF($A80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80="#FIELD",BD80="",AND(OR($Y$8="CHANGE_PCT_GE",$Y$8="CHANGE_ABS_GE",$Y$8="COUNT_FLAG_RULE",$Y$8="AND_YES",$Y$8="OR_YES"),OR(CI80="#FIELD",CI80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80)))),IF($Y$18="LOW_MU",MAX(Настройки!$B$14,$Y$16),IF($Y$18="NEUTRAL",Настройки!$B$15,IF($Y$18="IGNORE","IGNORE",IF(OR(BD80="#FIELD",CI80="#FIELD"),"Поле не найдено","Недостаточно данных")))),IF($Y$8="SIGMOID_INC",MAX(Настройки!$B$14,$Y$16+($Y$17-$Y$16)/(1+EXP(-$Y$12*(IF(ISNUMBER(BD80),BD80,0)-$Y$11)))),IF($Y$8="SIGMOID_DEC",MAX(Настройки!$B$14,$Y$16+($Y$17-$Y$16)/(1+EXP($Y$12*(IF(ISNUMBER(BD80),BD80,0)-$Y$11)))),IF($Y$8="TOP_PERCENT",IF((COUNTIF(INDEX(Данные!$A$7:$CV$106,0,MATCH($Y$9,Данные!$A$6:$CV$6,0)),"&gt;"&amp;IF(ISNUMBER(BD80),BD80,0))+COUNTIFS(INDEX(Данные!$A$7:$CV$106,0,MATCH($Y$9,Данные!$A$6:$CV$6,0)),IF(ISNUMBER(BD80),BD80,0),Данные!$A$7:$A$106,"&lt;"&amp;$A80)+1)/COUNT(INDEX(Данные!$A$7:$CV$106,0,MATCH($Y$9,Данные!$A$6:$CV$6,0)))&lt;=$Y$11,$Y$14,$Y$15),IF($Y$8="MANUAL_MU",MAX(Настройки!$B$14,MIN(1,IF(ISNUMBER(BD80),BD80,0))),IF($Y$8="COUNT_FLAG_RULE",IF(IF(ISNUMBER(BD80),BD80,0)&lt;=$Y$11,$Y$14,IF(IF(ISNUMBER(BD80),BD80,0)&gt;=$Y$12,$Y$15,IF(OR(LOWER(LEFT(CI80&amp;"",2))="да",CI80=1),$Y$13,$Y$15))),IF(OR(AND($Y$8="YES_NO",OR(LOWER(LEFT(BD80&amp;"",2))="да",BD80=1)),AND($Y$8="THRESHOLD_GE",IF(ISNUMBER(BD80),BD80,0)&gt;=$Y$11),AND($Y$8="THRESHOLD_GT",IF(ISNUMBER(BD80),BD80,0)&gt;$Y$11),AND($Y$8="THRESHOLD_LE",IF(ISNUMBER(BD80),BD80,0)&lt;=$Y$11),AND($Y$8="THRESHOLD_LT",IF(ISNUMBER(BD80),BD80,0)&lt;$Y$11),AND($Y$8="CHANGE_PCT_GE",IF(IF(ISNUMBER(CI80),CI80,0)=0,IF(ISNUMBER(BD80),BD80,0)&gt;0,(IF(ISNUMBER(BD80),BD80,0)-IF(ISNUMBER(CI80),CI80,0))/ABS(IF(ISNUMBER(CI80),CI80,0))&gt;=$Y$11)),AND($Y$8="CHANGE_ABS_GE",ABS(IF(ISNUMBER(BD80),BD80,0)-IF(ISNUMBER(CI80),CI80,0))&gt;=$Y$11),AND($Y$8="COUNT_LT",IF(ISNUMBER(BD80),BD80,0)&lt;$Y$11),AND($Y$8="COUNT_LE",IF(ISNUMBER(BD80),BD80,0)&lt;=$Y$11),AND($Y$8="AND_YES",OR(LOWER(LEFT(BD80&amp;"",2))="да",BD80=1),OR(LOWER(LEFT(CI80&amp;"",2))="да",CI80=1)),AND($Y$8="OR_YES",OR(OR(LOWER(LEFT(BD80&amp;"",2))="да",BD80=1),OR(LOWER(LEFT(CI80&amp;"",2))="да",CI80=1)))),$Y$14,$Y$15))))))))))</f>
        <v/>
      </c>
      <c r="Z80" s="70" t="str">
        <f>IF($A80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80="#FIELD",BE80="",AND(OR($Z$8="CHANGE_PCT_GE",$Z$8="CHANGE_ABS_GE",$Z$8="COUNT_FLAG_RULE",$Z$8="AND_YES",$Z$8="OR_YES"),OR(CJ80="#FIELD",CJ80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80)))),IF($Z$18="LOW_MU",MAX(Настройки!$B$14,$Z$16),IF($Z$18="NEUTRAL",Настройки!$B$15,IF($Z$18="IGNORE","IGNORE",IF(OR(BE80="#FIELD",CJ80="#FIELD"),"Поле не найдено","Недостаточно данных")))),IF($Z$8="SIGMOID_INC",MAX(Настройки!$B$14,$Z$16+($Z$17-$Z$16)/(1+EXP(-$Z$12*(IF(ISNUMBER(BE80),BE80,0)-$Z$11)))),IF($Z$8="SIGMOID_DEC",MAX(Настройки!$B$14,$Z$16+($Z$17-$Z$16)/(1+EXP($Z$12*(IF(ISNUMBER(BE80),BE80,0)-$Z$11)))),IF($Z$8="TOP_PERCENT",IF((COUNTIF(INDEX(Данные!$A$7:$CV$106,0,MATCH($Z$9,Данные!$A$6:$CV$6,0)),"&gt;"&amp;IF(ISNUMBER(BE80),BE80,0))+COUNTIFS(INDEX(Данные!$A$7:$CV$106,0,MATCH($Z$9,Данные!$A$6:$CV$6,0)),IF(ISNUMBER(BE80),BE80,0),Данные!$A$7:$A$106,"&lt;"&amp;$A80)+1)/COUNT(INDEX(Данные!$A$7:$CV$106,0,MATCH($Z$9,Данные!$A$6:$CV$6,0)))&lt;=$Z$11,$Z$14,$Z$15),IF($Z$8="MANUAL_MU",MAX(Настройки!$B$14,MIN(1,IF(ISNUMBER(BE80),BE80,0))),IF($Z$8="COUNT_FLAG_RULE",IF(IF(ISNUMBER(BE80),BE80,0)&lt;=$Z$11,$Z$14,IF(IF(ISNUMBER(BE80),BE80,0)&gt;=$Z$12,$Z$15,IF(OR(LOWER(LEFT(CJ80&amp;"",2))="да",CJ80=1),$Z$13,$Z$15))),IF(OR(AND($Z$8="YES_NO",OR(LOWER(LEFT(BE80&amp;"",2))="да",BE80=1)),AND($Z$8="THRESHOLD_GE",IF(ISNUMBER(BE80),BE80,0)&gt;=$Z$11),AND($Z$8="THRESHOLD_GT",IF(ISNUMBER(BE80),BE80,0)&gt;$Z$11),AND($Z$8="THRESHOLD_LE",IF(ISNUMBER(BE80),BE80,0)&lt;=$Z$11),AND($Z$8="THRESHOLD_LT",IF(ISNUMBER(BE80),BE80,0)&lt;$Z$11),AND($Z$8="CHANGE_PCT_GE",IF(IF(ISNUMBER(CJ80),CJ80,0)=0,IF(ISNUMBER(BE80),BE80,0)&gt;0,(IF(ISNUMBER(BE80),BE80,0)-IF(ISNUMBER(CJ80),CJ80,0))/ABS(IF(ISNUMBER(CJ80),CJ80,0))&gt;=$Z$11)),AND($Z$8="CHANGE_ABS_GE",ABS(IF(ISNUMBER(BE80),BE80,0)-IF(ISNUMBER(CJ80),CJ80,0))&gt;=$Z$11),AND($Z$8="COUNT_LT",IF(ISNUMBER(BE80),BE80,0)&lt;$Z$11),AND($Z$8="COUNT_LE",IF(ISNUMBER(BE80),BE80,0)&lt;=$Z$11),AND($Z$8="AND_YES",OR(LOWER(LEFT(BE80&amp;"",2))="да",BE80=1),OR(LOWER(LEFT(CJ80&amp;"",2))="да",CJ80=1)),AND($Z$8="OR_YES",OR(OR(LOWER(LEFT(BE80&amp;"",2))="да",BE80=1),OR(LOWER(LEFT(CJ80&amp;"",2))="да",CJ80=1)))),$Z$14,$Z$15))))))))))</f>
        <v/>
      </c>
      <c r="AA80" s="70" t="str">
        <f>IF($A80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80="#FIELD",BF80="",AND(OR($AA$8="CHANGE_PCT_GE",$AA$8="CHANGE_ABS_GE",$AA$8="COUNT_FLAG_RULE",$AA$8="AND_YES",$AA$8="OR_YES"),OR(CK80="#FIELD",CK80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80)))),IF($AA$18="LOW_MU",MAX(Настройки!$B$14,$AA$16),IF($AA$18="NEUTRAL",Настройки!$B$15,IF($AA$18="IGNORE","IGNORE",IF(OR(BF80="#FIELD",CK80="#FIELD"),"Поле не найдено","Недостаточно данных")))),IF($AA$8="SIGMOID_INC",MAX(Настройки!$B$14,$AA$16+($AA$17-$AA$16)/(1+EXP(-$AA$12*(IF(ISNUMBER(BF80),BF80,0)-$AA$11)))),IF($AA$8="SIGMOID_DEC",MAX(Настройки!$B$14,$AA$16+($AA$17-$AA$16)/(1+EXP($AA$12*(IF(ISNUMBER(BF80),BF80,0)-$AA$11)))),IF($AA$8="TOP_PERCENT",IF((COUNTIF(INDEX(Данные!$A$7:$CV$106,0,MATCH($AA$9,Данные!$A$6:$CV$6,0)),"&gt;"&amp;IF(ISNUMBER(BF80),BF80,0))+COUNTIFS(INDEX(Данные!$A$7:$CV$106,0,MATCH($AA$9,Данные!$A$6:$CV$6,0)),IF(ISNUMBER(BF80),BF80,0),Данные!$A$7:$A$106,"&lt;"&amp;$A80)+1)/COUNT(INDEX(Данные!$A$7:$CV$106,0,MATCH($AA$9,Данные!$A$6:$CV$6,0)))&lt;=$AA$11,$AA$14,$AA$15),IF($AA$8="MANUAL_MU",MAX(Настройки!$B$14,MIN(1,IF(ISNUMBER(BF80),BF80,0))),IF($AA$8="COUNT_FLAG_RULE",IF(IF(ISNUMBER(BF80),BF80,0)&lt;=$AA$11,$AA$14,IF(IF(ISNUMBER(BF80),BF80,0)&gt;=$AA$12,$AA$15,IF(OR(LOWER(LEFT(CK80&amp;"",2))="да",CK80=1),$AA$13,$AA$15))),IF(OR(AND($AA$8="YES_NO",OR(LOWER(LEFT(BF80&amp;"",2))="да",BF80=1)),AND($AA$8="THRESHOLD_GE",IF(ISNUMBER(BF80),BF80,0)&gt;=$AA$11),AND($AA$8="THRESHOLD_GT",IF(ISNUMBER(BF80),BF80,0)&gt;$AA$11),AND($AA$8="THRESHOLD_LE",IF(ISNUMBER(BF80),BF80,0)&lt;=$AA$11),AND($AA$8="THRESHOLD_LT",IF(ISNUMBER(BF80),BF80,0)&lt;$AA$11),AND($AA$8="CHANGE_PCT_GE",IF(IF(ISNUMBER(CK80),CK80,0)=0,IF(ISNUMBER(BF80),BF80,0)&gt;0,(IF(ISNUMBER(BF80),BF80,0)-IF(ISNUMBER(CK80),CK80,0))/ABS(IF(ISNUMBER(CK80),CK80,0))&gt;=$AA$11)),AND($AA$8="CHANGE_ABS_GE",ABS(IF(ISNUMBER(BF80),BF80,0)-IF(ISNUMBER(CK80),CK80,0))&gt;=$AA$11),AND($AA$8="COUNT_LT",IF(ISNUMBER(BF80),BF80,0)&lt;$AA$11),AND($AA$8="COUNT_LE",IF(ISNUMBER(BF80),BF80,0)&lt;=$AA$11),AND($AA$8="AND_YES",OR(LOWER(LEFT(BF80&amp;"",2))="да",BF80=1),OR(LOWER(LEFT(CK80&amp;"",2))="да",CK80=1)),AND($AA$8="OR_YES",OR(OR(LOWER(LEFT(BF80&amp;"",2))="да",BF80=1),OR(LOWER(LEFT(CK80&amp;"",2))="да",CK80=1)))),$AA$14,$AA$15))))))))))</f>
        <v/>
      </c>
      <c r="AB80" s="70" t="str">
        <f>IF($A80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80="#FIELD",BG80="",AND(OR($AB$8="CHANGE_PCT_GE",$AB$8="CHANGE_ABS_GE",$AB$8="COUNT_FLAG_RULE",$AB$8="AND_YES",$AB$8="OR_YES"),OR(CL80="#FIELD",CL80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80)))),IF($AB$18="LOW_MU",MAX(Настройки!$B$14,$AB$16),IF($AB$18="NEUTRAL",Настройки!$B$15,IF($AB$18="IGNORE","IGNORE",IF(OR(BG80="#FIELD",CL80="#FIELD"),"Поле не найдено","Недостаточно данных")))),IF($AB$8="SIGMOID_INC",MAX(Настройки!$B$14,$AB$16+($AB$17-$AB$16)/(1+EXP(-$AB$12*(IF(ISNUMBER(BG80),BG80,0)-$AB$11)))),IF($AB$8="SIGMOID_DEC",MAX(Настройки!$B$14,$AB$16+($AB$17-$AB$16)/(1+EXP($AB$12*(IF(ISNUMBER(BG80),BG80,0)-$AB$11)))),IF($AB$8="TOP_PERCENT",IF((COUNTIF(INDEX(Данные!$A$7:$CV$106,0,MATCH($AB$9,Данные!$A$6:$CV$6,0)),"&gt;"&amp;IF(ISNUMBER(BG80),BG80,0))+COUNTIFS(INDEX(Данные!$A$7:$CV$106,0,MATCH($AB$9,Данные!$A$6:$CV$6,0)),IF(ISNUMBER(BG80),BG80,0),Данные!$A$7:$A$106,"&lt;"&amp;$A80)+1)/COUNT(INDEX(Данные!$A$7:$CV$106,0,MATCH($AB$9,Данные!$A$6:$CV$6,0)))&lt;=$AB$11,$AB$14,$AB$15),IF($AB$8="MANUAL_MU",MAX(Настройки!$B$14,MIN(1,IF(ISNUMBER(BG80),BG80,0))),IF($AB$8="COUNT_FLAG_RULE",IF(IF(ISNUMBER(BG80),BG80,0)&lt;=$AB$11,$AB$14,IF(IF(ISNUMBER(BG80),BG80,0)&gt;=$AB$12,$AB$15,IF(OR(LOWER(LEFT(CL80&amp;"",2))="да",CL80=1),$AB$13,$AB$15))),IF(OR(AND($AB$8="YES_NO",OR(LOWER(LEFT(BG80&amp;"",2))="да",BG80=1)),AND($AB$8="THRESHOLD_GE",IF(ISNUMBER(BG80),BG80,0)&gt;=$AB$11),AND($AB$8="THRESHOLD_GT",IF(ISNUMBER(BG80),BG80,0)&gt;$AB$11),AND($AB$8="THRESHOLD_LE",IF(ISNUMBER(BG80),BG80,0)&lt;=$AB$11),AND($AB$8="THRESHOLD_LT",IF(ISNUMBER(BG80),BG80,0)&lt;$AB$11),AND($AB$8="CHANGE_PCT_GE",IF(IF(ISNUMBER(CL80),CL80,0)=0,IF(ISNUMBER(BG80),BG80,0)&gt;0,(IF(ISNUMBER(BG80),BG80,0)-IF(ISNUMBER(CL80),CL80,0))/ABS(IF(ISNUMBER(CL80),CL80,0))&gt;=$AB$11)),AND($AB$8="CHANGE_ABS_GE",ABS(IF(ISNUMBER(BG80),BG80,0)-IF(ISNUMBER(CL80),CL80,0))&gt;=$AB$11),AND($AB$8="COUNT_LT",IF(ISNUMBER(BG80),BG80,0)&lt;$AB$11),AND($AB$8="COUNT_LE",IF(ISNUMBER(BG80),BG80,0)&lt;=$AB$11),AND($AB$8="AND_YES",OR(LOWER(LEFT(BG80&amp;"",2))="да",BG80=1),OR(LOWER(LEFT(CL80&amp;"",2))="да",CL80=1)),AND($AB$8="OR_YES",OR(OR(LOWER(LEFT(BG80&amp;"",2))="да",BG80=1),OR(LOWER(LEFT(CL80&amp;"",2))="да",CL80=1)))),$AB$14,$AB$15))))))))))</f>
        <v/>
      </c>
      <c r="AC80" s="70" t="str">
        <f>IF($A80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80="#FIELD",BH80="",AND(OR($AC$8="CHANGE_PCT_GE",$AC$8="CHANGE_ABS_GE",$AC$8="COUNT_FLAG_RULE",$AC$8="AND_YES",$AC$8="OR_YES"),OR(CM80="#FIELD",CM80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80)))),IF($AC$18="LOW_MU",MAX(Настройки!$B$14,$AC$16),IF($AC$18="NEUTRAL",Настройки!$B$15,IF($AC$18="IGNORE","IGNORE",IF(OR(BH80="#FIELD",CM80="#FIELD"),"Поле не найдено","Недостаточно данных")))),IF($AC$8="SIGMOID_INC",MAX(Настройки!$B$14,$AC$16+($AC$17-$AC$16)/(1+EXP(-$AC$12*(IF(ISNUMBER(BH80),BH80,0)-$AC$11)))),IF($AC$8="SIGMOID_DEC",MAX(Настройки!$B$14,$AC$16+($AC$17-$AC$16)/(1+EXP($AC$12*(IF(ISNUMBER(BH80),BH80,0)-$AC$11)))),IF($AC$8="TOP_PERCENT",IF((COUNTIF(INDEX(Данные!$A$7:$CV$106,0,MATCH($AC$9,Данные!$A$6:$CV$6,0)),"&gt;"&amp;IF(ISNUMBER(BH80),BH80,0))+COUNTIFS(INDEX(Данные!$A$7:$CV$106,0,MATCH($AC$9,Данные!$A$6:$CV$6,0)),IF(ISNUMBER(BH80),BH80,0),Данные!$A$7:$A$106,"&lt;"&amp;$A80)+1)/COUNT(INDEX(Данные!$A$7:$CV$106,0,MATCH($AC$9,Данные!$A$6:$CV$6,0)))&lt;=$AC$11,$AC$14,$AC$15),IF($AC$8="MANUAL_MU",MAX(Настройки!$B$14,MIN(1,IF(ISNUMBER(BH80),BH80,0))),IF($AC$8="COUNT_FLAG_RULE",IF(IF(ISNUMBER(BH80),BH80,0)&lt;=$AC$11,$AC$14,IF(IF(ISNUMBER(BH80),BH80,0)&gt;=$AC$12,$AC$15,IF(OR(LOWER(LEFT(CM80&amp;"",2))="да",CM80=1),$AC$13,$AC$15))),IF(OR(AND($AC$8="YES_NO",OR(LOWER(LEFT(BH80&amp;"",2))="да",BH80=1)),AND($AC$8="THRESHOLD_GE",IF(ISNUMBER(BH80),BH80,0)&gt;=$AC$11),AND($AC$8="THRESHOLD_GT",IF(ISNUMBER(BH80),BH80,0)&gt;$AC$11),AND($AC$8="THRESHOLD_LE",IF(ISNUMBER(BH80),BH80,0)&lt;=$AC$11),AND($AC$8="THRESHOLD_LT",IF(ISNUMBER(BH80),BH80,0)&lt;$AC$11),AND($AC$8="CHANGE_PCT_GE",IF(IF(ISNUMBER(CM80),CM80,0)=0,IF(ISNUMBER(BH80),BH80,0)&gt;0,(IF(ISNUMBER(BH80),BH80,0)-IF(ISNUMBER(CM80),CM80,0))/ABS(IF(ISNUMBER(CM80),CM80,0))&gt;=$AC$11)),AND($AC$8="CHANGE_ABS_GE",ABS(IF(ISNUMBER(BH80),BH80,0)-IF(ISNUMBER(CM80),CM80,0))&gt;=$AC$11),AND($AC$8="COUNT_LT",IF(ISNUMBER(BH80),BH80,0)&lt;$AC$11),AND($AC$8="COUNT_LE",IF(ISNUMBER(BH80),BH80,0)&lt;=$AC$11),AND($AC$8="AND_YES",OR(LOWER(LEFT(BH80&amp;"",2))="да",BH80=1),OR(LOWER(LEFT(CM80&amp;"",2))="да",CM80=1)),AND($AC$8="OR_YES",OR(OR(LOWER(LEFT(BH80&amp;"",2))="да",BH80=1),OR(LOWER(LEFT(CM80&amp;"",2))="да",CM80=1)))),$AC$14,$AC$15))))))))))</f>
        <v/>
      </c>
      <c r="AD80" s="70" t="str">
        <f>IF($A80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80="#FIELD",BI80="",AND(OR($AD$8="CHANGE_PCT_GE",$AD$8="CHANGE_ABS_GE",$AD$8="COUNT_FLAG_RULE",$AD$8="AND_YES",$AD$8="OR_YES"),OR(CN80="#FIELD",CN80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80)))),IF($AD$18="LOW_MU",MAX(Настройки!$B$14,$AD$16),IF($AD$18="NEUTRAL",Настройки!$B$15,IF($AD$18="IGNORE","IGNORE",IF(OR(BI80="#FIELD",CN80="#FIELD"),"Поле не найдено","Недостаточно данных")))),IF($AD$8="SIGMOID_INC",MAX(Настройки!$B$14,$AD$16+($AD$17-$AD$16)/(1+EXP(-$AD$12*(IF(ISNUMBER(BI80),BI80,0)-$AD$11)))),IF($AD$8="SIGMOID_DEC",MAX(Настройки!$B$14,$AD$16+($AD$17-$AD$16)/(1+EXP($AD$12*(IF(ISNUMBER(BI80),BI80,0)-$AD$11)))),IF($AD$8="TOP_PERCENT",IF((COUNTIF(INDEX(Данные!$A$7:$CV$106,0,MATCH($AD$9,Данные!$A$6:$CV$6,0)),"&gt;"&amp;IF(ISNUMBER(BI80),BI80,0))+COUNTIFS(INDEX(Данные!$A$7:$CV$106,0,MATCH($AD$9,Данные!$A$6:$CV$6,0)),IF(ISNUMBER(BI80),BI80,0),Данные!$A$7:$A$106,"&lt;"&amp;$A80)+1)/COUNT(INDEX(Данные!$A$7:$CV$106,0,MATCH($AD$9,Данные!$A$6:$CV$6,0)))&lt;=$AD$11,$AD$14,$AD$15),IF($AD$8="MANUAL_MU",MAX(Настройки!$B$14,MIN(1,IF(ISNUMBER(BI80),BI80,0))),IF($AD$8="COUNT_FLAG_RULE",IF(IF(ISNUMBER(BI80),BI80,0)&lt;=$AD$11,$AD$14,IF(IF(ISNUMBER(BI80),BI80,0)&gt;=$AD$12,$AD$15,IF(OR(LOWER(LEFT(CN80&amp;"",2))="да",CN80=1),$AD$13,$AD$15))),IF(OR(AND($AD$8="YES_NO",OR(LOWER(LEFT(BI80&amp;"",2))="да",BI80=1)),AND($AD$8="THRESHOLD_GE",IF(ISNUMBER(BI80),BI80,0)&gt;=$AD$11),AND($AD$8="THRESHOLD_GT",IF(ISNUMBER(BI80),BI80,0)&gt;$AD$11),AND($AD$8="THRESHOLD_LE",IF(ISNUMBER(BI80),BI80,0)&lt;=$AD$11),AND($AD$8="THRESHOLD_LT",IF(ISNUMBER(BI80),BI80,0)&lt;$AD$11),AND($AD$8="CHANGE_PCT_GE",IF(IF(ISNUMBER(CN80),CN80,0)=0,IF(ISNUMBER(BI80),BI80,0)&gt;0,(IF(ISNUMBER(BI80),BI80,0)-IF(ISNUMBER(CN80),CN80,0))/ABS(IF(ISNUMBER(CN80),CN80,0))&gt;=$AD$11)),AND($AD$8="CHANGE_ABS_GE",ABS(IF(ISNUMBER(BI80),BI80,0)-IF(ISNUMBER(CN80),CN80,0))&gt;=$AD$11),AND($AD$8="COUNT_LT",IF(ISNUMBER(BI80),BI80,0)&lt;$AD$11),AND($AD$8="COUNT_LE",IF(ISNUMBER(BI80),BI80,0)&lt;=$AD$11),AND($AD$8="AND_YES",OR(LOWER(LEFT(BI80&amp;"",2))="да",BI80=1),OR(LOWER(LEFT(CN80&amp;"",2))="да",CN80=1)),AND($AD$8="OR_YES",OR(OR(LOWER(LEFT(BI80&amp;"",2))="да",BI80=1),OR(LOWER(LEFT(CN80&amp;"",2))="да",CN80=1)))),$AD$14,$AD$15))))))))))</f>
        <v/>
      </c>
      <c r="AE80" s="71" t="str">
        <f>IF($A80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80="#FIELD",BJ80="",AND(OR($AE$8="CHANGE_PCT_GE",$AE$8="CHANGE_ABS_GE",$AE$8="COUNT_FLAG_RULE",$AE$8="AND_YES",$AE$8="OR_YES"),OR(CO80="#FIELD",CO80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80)))),IF($AE$18="LOW_MU",MAX(Настройки!$B$14,$AE$16),IF($AE$18="NEUTRAL",Настройки!$B$15,IF($AE$18="IGNORE","IGNORE",IF(OR(BJ80="#FIELD",CO80="#FIELD"),"Поле не найдено","Недостаточно данных")))),IF($AE$8="SIGMOID_INC",MAX(Настройки!$B$14,$AE$16+($AE$17-$AE$16)/(1+EXP(-$AE$12*(IF(ISNUMBER(BJ80),BJ80,0)-$AE$11)))),IF($AE$8="SIGMOID_DEC",MAX(Настройки!$B$14,$AE$16+($AE$17-$AE$16)/(1+EXP($AE$12*(IF(ISNUMBER(BJ80),BJ80,0)-$AE$11)))),IF($AE$8="TOP_PERCENT",IF((COUNTIF(INDEX(Данные!$A$7:$CV$106,0,MATCH($AE$9,Данные!$A$6:$CV$6,0)),"&gt;"&amp;IF(ISNUMBER(BJ80),BJ80,0))+COUNTIFS(INDEX(Данные!$A$7:$CV$106,0,MATCH($AE$9,Данные!$A$6:$CV$6,0)),IF(ISNUMBER(BJ80),BJ80,0),Данные!$A$7:$A$106,"&lt;"&amp;$A80)+1)/COUNT(INDEX(Данные!$A$7:$CV$106,0,MATCH($AE$9,Данные!$A$6:$CV$6,0)))&lt;=$AE$11,$AE$14,$AE$15),IF($AE$8="MANUAL_MU",MAX(Настройки!$B$14,MIN(1,IF(ISNUMBER(BJ80),BJ80,0))),IF($AE$8="COUNT_FLAG_RULE",IF(IF(ISNUMBER(BJ80),BJ80,0)&lt;=$AE$11,$AE$14,IF(IF(ISNUMBER(BJ80),BJ80,0)&gt;=$AE$12,$AE$15,IF(OR(LOWER(LEFT(CO80&amp;"",2))="да",CO80=1),$AE$13,$AE$15))),IF(OR(AND($AE$8="YES_NO",OR(LOWER(LEFT(BJ80&amp;"",2))="да",BJ80=1)),AND($AE$8="THRESHOLD_GE",IF(ISNUMBER(BJ80),BJ80,0)&gt;=$AE$11),AND($AE$8="THRESHOLD_GT",IF(ISNUMBER(BJ80),BJ80,0)&gt;$AE$11),AND($AE$8="THRESHOLD_LE",IF(ISNUMBER(BJ80),BJ80,0)&lt;=$AE$11),AND($AE$8="THRESHOLD_LT",IF(ISNUMBER(BJ80),BJ80,0)&lt;$AE$11),AND($AE$8="CHANGE_PCT_GE",IF(IF(ISNUMBER(CO80),CO80,0)=0,IF(ISNUMBER(BJ80),BJ80,0)&gt;0,(IF(ISNUMBER(BJ80),BJ80,0)-IF(ISNUMBER(CO80),CO80,0))/ABS(IF(ISNUMBER(CO80),CO80,0))&gt;=$AE$11)),AND($AE$8="CHANGE_ABS_GE",ABS(IF(ISNUMBER(BJ80),BJ80,0)-IF(ISNUMBER(CO80),CO80,0))&gt;=$AE$11),AND($AE$8="COUNT_LT",IF(ISNUMBER(BJ80),BJ80,0)&lt;$AE$11),AND($AE$8="COUNT_LE",IF(ISNUMBER(BJ80),BJ80,0)&lt;=$AE$11),AND($AE$8="AND_YES",OR(LOWER(LEFT(BJ80&amp;"",2))="да",BJ80=1),OR(LOWER(LEFT(CO80&amp;"",2))="да",CO80=1)),AND($AE$8="OR_YES",OR(OR(LOWER(LEFT(BJ80&amp;"",2))="да",BJ80=1),OR(LOWER(LEFT(CO80&amp;"",2))="да",CO80=1)))),$AE$14,$AE$15))))))))))</f>
        <v/>
      </c>
      <c r="AF80" s="75"/>
      <c r="AG80" s="76" t="str">
        <f>IF($A80="","",IF($B$4&lt;&gt;"Да","",IF($B$9="","",IF(COUNTIF(Данные!$A$6:$CV$6,$B$9)=0,"#FIELD",INDEX(Данные!$A$7:$CV$106,ROW()-19,MATCH($B$9,Данные!$A$6:$CV$6,0))))))</f>
        <v/>
      </c>
      <c r="AH80" s="76" t="str">
        <f>IF($A80="","",IF($C$4&lt;&gt;"Да","",IF($C$9="","",IF(COUNTIF(Данные!$A$6:$CV$6,$C$9)=0,"#FIELD",INDEX(Данные!$A$7:$CV$106,ROW()-19,MATCH($C$9,Данные!$A$6:$CV$6,0))))))</f>
        <v/>
      </c>
      <c r="AI80" s="76" t="str">
        <f>IF($A80="","",IF($D$4&lt;&gt;"Да","",IF($D$9="","",IF(COUNTIF(Данные!$A$6:$CV$6,$D$9)=0,"#FIELD",INDEX(Данные!$A$7:$CV$106,ROW()-19,MATCH($D$9,Данные!$A$6:$CV$6,0))))))</f>
        <v/>
      </c>
      <c r="AJ80" s="76" t="str">
        <f>IF($A80="","",IF($E$4&lt;&gt;"Да","",IF($E$9="","",IF(COUNTIF(Данные!$A$6:$CV$6,$E$9)=0,"#FIELD",INDEX(Данные!$A$7:$CV$106,ROW()-19,MATCH($E$9,Данные!$A$6:$CV$6,0))))))</f>
        <v/>
      </c>
      <c r="AK80" s="76" t="str">
        <f>IF($A80="","",IF($F$4&lt;&gt;"Да","",IF($F$9="","",IF(COUNTIF(Данные!$A$6:$CV$6,$F$9)=0,"#FIELD",INDEX(Данные!$A$7:$CV$106,ROW()-19,MATCH($F$9,Данные!$A$6:$CV$6,0))))))</f>
        <v/>
      </c>
      <c r="AL80" s="76" t="str">
        <f>IF($A80="","",IF($G$4&lt;&gt;"Да","",IF($G$9="","",IF(COUNTIF(Данные!$A$6:$CV$6,$G$9)=0,"#FIELD",INDEX(Данные!$A$7:$CV$106,ROW()-19,MATCH($G$9,Данные!$A$6:$CV$6,0))))))</f>
        <v/>
      </c>
      <c r="AM80" s="76" t="str">
        <f>IF($A80="","",IF($H$4&lt;&gt;"Да","",IF($H$9="","",IF(COUNTIF(Данные!$A$6:$CV$6,$H$9)=0,"#FIELD",INDEX(Данные!$A$7:$CV$106,ROW()-19,MATCH($H$9,Данные!$A$6:$CV$6,0))))))</f>
        <v/>
      </c>
      <c r="AN80" s="76" t="str">
        <f>IF($A80="","",IF($I$4&lt;&gt;"Да","",IF($I$9="","",IF(COUNTIF(Данные!$A$6:$CV$6,$I$9)=0,"#FIELD",INDEX(Данные!$A$7:$CV$106,ROW()-19,MATCH($I$9,Данные!$A$6:$CV$6,0))))))</f>
        <v/>
      </c>
      <c r="AO80" s="76" t="str">
        <f>IF($A80="","",IF($J$4&lt;&gt;"Да","",IF($J$9="","",IF(COUNTIF(Данные!$A$6:$CV$6,$J$9)=0,"#FIELD",INDEX(Данные!$A$7:$CV$106,ROW()-19,MATCH($J$9,Данные!$A$6:$CV$6,0))))))</f>
        <v/>
      </c>
      <c r="AP80" s="76" t="str">
        <f>IF($A80="","",IF($K$4&lt;&gt;"Да","",IF($K$9="","",IF(COUNTIF(Данные!$A$6:$CV$6,$K$9)=0,"#FIELD",INDEX(Данные!$A$7:$CV$106,ROW()-19,MATCH($K$9,Данные!$A$6:$CV$6,0))))))</f>
        <v/>
      </c>
      <c r="AQ80" s="76" t="str">
        <f>IF($A80="","",IF($L$4&lt;&gt;"Да","",IF($L$9="","",IF(COUNTIF(Данные!$A$6:$CV$6,$L$9)=0,"#FIELD",INDEX(Данные!$A$7:$CV$106,ROW()-19,MATCH($L$9,Данные!$A$6:$CV$6,0))))))</f>
        <v/>
      </c>
      <c r="AR80" s="76" t="str">
        <f>IF($A80="","",IF($M$4&lt;&gt;"Да","",IF($M$9="","",IF(COUNTIF(Данные!$A$6:$CV$6,$M$9)=0,"#FIELD",INDEX(Данные!$A$7:$CV$106,ROW()-19,MATCH($M$9,Данные!$A$6:$CV$6,0))))))</f>
        <v/>
      </c>
      <c r="AS80" s="76" t="str">
        <f>IF($A80="","",IF($N$4&lt;&gt;"Да","",IF($N$9="","",IF(COUNTIF(Данные!$A$6:$CV$6,$N$9)=0,"#FIELD",INDEX(Данные!$A$7:$CV$106,ROW()-19,MATCH($N$9,Данные!$A$6:$CV$6,0))))))</f>
        <v/>
      </c>
      <c r="AT80" s="76" t="str">
        <f>IF($A80="","",IF($O$4&lt;&gt;"Да","",IF($O$9="","",IF(COUNTIF(Данные!$A$6:$CV$6,$O$9)=0,"#FIELD",INDEX(Данные!$A$7:$CV$106,ROW()-19,MATCH($O$9,Данные!$A$6:$CV$6,0))))))</f>
        <v/>
      </c>
      <c r="AU80" s="76" t="str">
        <f>IF($A80="","",IF($P$4&lt;&gt;"Да","",IF($P$9="","",IF(COUNTIF(Данные!$A$6:$CV$6,$P$9)=0,"#FIELD",INDEX(Данные!$A$7:$CV$106,ROW()-19,MATCH($P$9,Данные!$A$6:$CV$6,0))))))</f>
        <v/>
      </c>
      <c r="AV80" s="76" t="str">
        <f>IF($A80="","",IF($Q$4&lt;&gt;"Да","",IF($Q$9="","",IF(COUNTIF(Данные!$A$6:$CV$6,$Q$9)=0,"#FIELD",INDEX(Данные!$A$7:$CV$106,ROW()-19,MATCH($Q$9,Данные!$A$6:$CV$6,0))))))</f>
        <v/>
      </c>
      <c r="AW80" s="76" t="str">
        <f>IF($A80="","",IF($R$4&lt;&gt;"Да","",IF($R$9="","",IF(COUNTIF(Данные!$A$6:$CV$6,$R$9)=0,"#FIELD",INDEX(Данные!$A$7:$CV$106,ROW()-19,MATCH($R$9,Данные!$A$6:$CV$6,0))))))</f>
        <v/>
      </c>
      <c r="AX80" s="76" t="str">
        <f>IF($A80="","",IF($S$4&lt;&gt;"Да","",IF($S$9="","",IF(COUNTIF(Данные!$A$6:$CV$6,$S$9)=0,"#FIELD",INDEX(Данные!$A$7:$CV$106,ROW()-19,MATCH($S$9,Данные!$A$6:$CV$6,0))))))</f>
        <v/>
      </c>
      <c r="AY80" s="76" t="str">
        <f>IF($A80="","",IF($T$4&lt;&gt;"Да","",IF($T$9="","",IF(COUNTIF(Данные!$A$6:$CV$6,$T$9)=0,"#FIELD",INDEX(Данные!$A$7:$CV$106,ROW()-19,MATCH($T$9,Данные!$A$6:$CV$6,0))))))</f>
        <v/>
      </c>
      <c r="AZ80" s="76" t="str">
        <f>IF($A80="","",IF($U$4&lt;&gt;"Да","",IF($U$9="","",IF(COUNTIF(Данные!$A$6:$CV$6,$U$9)=0,"#FIELD",INDEX(Данные!$A$7:$CV$106,ROW()-19,MATCH($U$9,Данные!$A$6:$CV$6,0))))))</f>
        <v/>
      </c>
      <c r="BA80" s="76" t="str">
        <f>IF($A80="","",IF($V$4&lt;&gt;"Да","",IF($V$9="","",IF(COUNTIF(Данные!$A$6:$CV$6,$V$9)=0,"#FIELD",INDEX(Данные!$A$7:$CV$106,ROW()-19,MATCH($V$9,Данные!$A$6:$CV$6,0))))))</f>
        <v/>
      </c>
      <c r="BB80" s="76" t="str">
        <f>IF($A80="","",IF($W$4&lt;&gt;"Да","",IF($W$9="","",IF(COUNTIF(Данные!$A$6:$CV$6,$W$9)=0,"#FIELD",INDEX(Данные!$A$7:$CV$106,ROW()-19,MATCH($W$9,Данные!$A$6:$CV$6,0))))))</f>
        <v/>
      </c>
      <c r="BC80" s="76" t="str">
        <f>IF($A80="","",IF($X$4&lt;&gt;"Да","",IF($X$9="","",IF(COUNTIF(Данные!$A$6:$CV$6,$X$9)=0,"#FIELD",INDEX(Данные!$A$7:$CV$106,ROW()-19,MATCH($X$9,Данные!$A$6:$CV$6,0))))))</f>
        <v/>
      </c>
      <c r="BD80" s="76" t="str">
        <f>IF($A80="","",IF($Y$4&lt;&gt;"Да","",IF($Y$9="","",IF(COUNTIF(Данные!$A$6:$CV$6,$Y$9)=0,"#FIELD",INDEX(Данные!$A$7:$CV$106,ROW()-19,MATCH($Y$9,Данные!$A$6:$CV$6,0))))))</f>
        <v/>
      </c>
      <c r="BE80" s="76" t="str">
        <f>IF($A80="","",IF($Z$4&lt;&gt;"Да","",IF($Z$9="","",IF(COUNTIF(Данные!$A$6:$CV$6,$Z$9)=0,"#FIELD",INDEX(Данные!$A$7:$CV$106,ROW()-19,MATCH($Z$9,Данные!$A$6:$CV$6,0))))))</f>
        <v/>
      </c>
      <c r="BF80" s="76" t="str">
        <f>IF($A80="","",IF($AA$4&lt;&gt;"Да","",IF($AA$9="","",IF(COUNTIF(Данные!$A$6:$CV$6,$AA$9)=0,"#FIELD",INDEX(Данные!$A$7:$CV$106,ROW()-19,MATCH($AA$9,Данные!$A$6:$CV$6,0))))))</f>
        <v/>
      </c>
      <c r="BG80" s="76" t="str">
        <f>IF($A80="","",IF($AB$4&lt;&gt;"Да","",IF($AB$9="","",IF(COUNTIF(Данные!$A$6:$CV$6,$AB$9)=0,"#FIELD",INDEX(Данные!$A$7:$CV$106,ROW()-19,MATCH($AB$9,Данные!$A$6:$CV$6,0))))))</f>
        <v/>
      </c>
      <c r="BH80" s="76" t="str">
        <f>IF($A80="","",IF($AC$4&lt;&gt;"Да","",IF($AC$9="","",IF(COUNTIF(Данные!$A$6:$CV$6,$AC$9)=0,"#FIELD",INDEX(Данные!$A$7:$CV$106,ROW()-19,MATCH($AC$9,Данные!$A$6:$CV$6,0))))))</f>
        <v/>
      </c>
      <c r="BI80" s="76" t="str">
        <f>IF($A80="","",IF($AD$4&lt;&gt;"Да","",IF($AD$9="","",IF(COUNTIF(Данные!$A$6:$CV$6,$AD$9)=0,"#FIELD",INDEX(Данные!$A$7:$CV$106,ROW()-19,MATCH($AD$9,Данные!$A$6:$CV$6,0))))))</f>
        <v/>
      </c>
      <c r="BJ80" s="76" t="str">
        <f>IF($A80="","",IF($AE$4&lt;&gt;"Да","",IF($AE$9="","",IF(COUNTIF(Данные!$A$6:$CV$6,$AE$9)=0,"#FIELD",INDEX(Данные!$A$7:$CV$106,ROW()-19,MATCH($AE$9,Данные!$A$6:$CV$6,0))))))</f>
        <v/>
      </c>
      <c r="BK80" s="76"/>
      <c r="BL80" s="76" t="str">
        <f>IF($A80="","",IF($B$4&lt;&gt;"Да","",IF($B$10="","",IF(COUNTIF(Данные!$A$6:$CV$6,$B$10)=0,"#FIELD",INDEX(Данные!$A$7:$CV$106,ROW()-19,MATCH($B$10,Данные!$A$6:$CV$6,0))))))</f>
        <v/>
      </c>
      <c r="BM80" s="76" t="str">
        <f>IF($A80="","",IF($C$4&lt;&gt;"Да","",IF($C$10="","",IF(COUNTIF(Данные!$A$6:$CV$6,$C$10)=0,"#FIELD",INDEX(Данные!$A$7:$CV$106,ROW()-19,MATCH($C$10,Данные!$A$6:$CV$6,0))))))</f>
        <v/>
      </c>
      <c r="BN80" s="76" t="str">
        <f>IF($A80="","",IF($D$4&lt;&gt;"Да","",IF($D$10="","",IF(COUNTIF(Данные!$A$6:$CV$6,$D$10)=0,"#FIELD",INDEX(Данные!$A$7:$CV$106,ROW()-19,MATCH($D$10,Данные!$A$6:$CV$6,0))))))</f>
        <v/>
      </c>
      <c r="BO80" s="76" t="str">
        <f>IF($A80="","",IF($E$4&lt;&gt;"Да","",IF($E$10="","",IF(COUNTIF(Данные!$A$6:$CV$6,$E$10)=0,"#FIELD",INDEX(Данные!$A$7:$CV$106,ROW()-19,MATCH($E$10,Данные!$A$6:$CV$6,0))))))</f>
        <v/>
      </c>
      <c r="BP80" s="76" t="str">
        <f>IF($A80="","",IF($F$4&lt;&gt;"Да","",IF($F$10="","",IF(COUNTIF(Данные!$A$6:$CV$6,$F$10)=0,"#FIELD",INDEX(Данные!$A$7:$CV$106,ROW()-19,MATCH($F$10,Данные!$A$6:$CV$6,0))))))</f>
        <v/>
      </c>
      <c r="BQ80" s="76" t="str">
        <f>IF($A80="","",IF($G$4&lt;&gt;"Да","",IF($G$10="","",IF(COUNTIF(Данные!$A$6:$CV$6,$G$10)=0,"#FIELD",INDEX(Данные!$A$7:$CV$106,ROW()-19,MATCH($G$10,Данные!$A$6:$CV$6,0))))))</f>
        <v/>
      </c>
      <c r="BR80" s="76" t="str">
        <f>IF($A80="","",IF($H$4&lt;&gt;"Да","",IF($H$10="","",IF(COUNTIF(Данные!$A$6:$CV$6,$H$10)=0,"#FIELD",INDEX(Данные!$A$7:$CV$106,ROW()-19,MATCH($H$10,Данные!$A$6:$CV$6,0))))))</f>
        <v/>
      </c>
      <c r="BS80" s="76" t="str">
        <f>IF($A80="","",IF($I$4&lt;&gt;"Да","",IF($I$10="","",IF(COUNTIF(Данные!$A$6:$CV$6,$I$10)=0,"#FIELD",INDEX(Данные!$A$7:$CV$106,ROW()-19,MATCH($I$10,Данные!$A$6:$CV$6,0))))))</f>
        <v/>
      </c>
      <c r="BT80" s="76" t="str">
        <f>IF($A80="","",IF($J$4&lt;&gt;"Да","",IF($J$10="","",IF(COUNTIF(Данные!$A$6:$CV$6,$J$10)=0,"#FIELD",INDEX(Данные!$A$7:$CV$106,ROW()-19,MATCH($J$10,Данные!$A$6:$CV$6,0))))))</f>
        <v/>
      </c>
      <c r="BU80" s="76" t="str">
        <f>IF($A80="","",IF($K$4&lt;&gt;"Да","",IF($K$10="","",IF(COUNTIF(Данные!$A$6:$CV$6,$K$10)=0,"#FIELD",INDEX(Данные!$A$7:$CV$106,ROW()-19,MATCH($K$10,Данные!$A$6:$CV$6,0))))))</f>
        <v/>
      </c>
      <c r="BV80" s="76" t="str">
        <f>IF($A80="","",IF($L$4&lt;&gt;"Да","",IF($L$10="","",IF(COUNTIF(Данные!$A$6:$CV$6,$L$10)=0,"#FIELD",INDEX(Данные!$A$7:$CV$106,ROW()-19,MATCH($L$10,Данные!$A$6:$CV$6,0))))))</f>
        <v/>
      </c>
      <c r="BW80" s="76" t="str">
        <f>IF($A80="","",IF($M$4&lt;&gt;"Да","",IF($M$10="","",IF(COUNTIF(Данные!$A$6:$CV$6,$M$10)=0,"#FIELD",INDEX(Данные!$A$7:$CV$106,ROW()-19,MATCH($M$10,Данные!$A$6:$CV$6,0))))))</f>
        <v/>
      </c>
      <c r="BX80" s="76" t="str">
        <f>IF($A80="","",IF($N$4&lt;&gt;"Да","",IF($N$10="","",IF(COUNTIF(Данные!$A$6:$CV$6,$N$10)=0,"#FIELD",INDEX(Данные!$A$7:$CV$106,ROW()-19,MATCH($N$10,Данные!$A$6:$CV$6,0))))))</f>
        <v/>
      </c>
      <c r="BY80" s="76" t="str">
        <f>IF($A80="","",IF($O$4&lt;&gt;"Да","",IF($O$10="","",IF(COUNTIF(Данные!$A$6:$CV$6,$O$10)=0,"#FIELD",INDEX(Данные!$A$7:$CV$106,ROW()-19,MATCH($O$10,Данные!$A$6:$CV$6,0))))))</f>
        <v/>
      </c>
      <c r="BZ80" s="76" t="str">
        <f>IF($A80="","",IF($P$4&lt;&gt;"Да","",IF($P$10="","",IF(COUNTIF(Данные!$A$6:$CV$6,$P$10)=0,"#FIELD",INDEX(Данные!$A$7:$CV$106,ROW()-19,MATCH($P$10,Данные!$A$6:$CV$6,0))))))</f>
        <v/>
      </c>
      <c r="CA80" s="76" t="str">
        <f>IF($A80="","",IF($Q$4&lt;&gt;"Да","",IF($Q$10="","",IF(COUNTIF(Данные!$A$6:$CV$6,$Q$10)=0,"#FIELD",INDEX(Данные!$A$7:$CV$106,ROW()-19,MATCH($Q$10,Данные!$A$6:$CV$6,0))))))</f>
        <v/>
      </c>
      <c r="CB80" s="76" t="str">
        <f>IF($A80="","",IF($R$4&lt;&gt;"Да","",IF($R$10="","",IF(COUNTIF(Данные!$A$6:$CV$6,$R$10)=0,"#FIELD",INDEX(Данные!$A$7:$CV$106,ROW()-19,MATCH($R$10,Данные!$A$6:$CV$6,0))))))</f>
        <v/>
      </c>
      <c r="CC80" s="76" t="str">
        <f>IF($A80="","",IF($S$4&lt;&gt;"Да","",IF($S$10="","",IF(COUNTIF(Данные!$A$6:$CV$6,$S$10)=0,"#FIELD",INDEX(Данные!$A$7:$CV$106,ROW()-19,MATCH($S$10,Данные!$A$6:$CV$6,0))))))</f>
        <v/>
      </c>
      <c r="CD80" s="76" t="str">
        <f>IF($A80="","",IF($T$4&lt;&gt;"Да","",IF($T$10="","",IF(COUNTIF(Данные!$A$6:$CV$6,$T$10)=0,"#FIELD",INDEX(Данные!$A$7:$CV$106,ROW()-19,MATCH($T$10,Данные!$A$6:$CV$6,0))))))</f>
        <v/>
      </c>
      <c r="CE80" s="76" t="str">
        <f>IF($A80="","",IF($U$4&lt;&gt;"Да","",IF($U$10="","",IF(COUNTIF(Данные!$A$6:$CV$6,$U$10)=0,"#FIELD",INDEX(Данные!$A$7:$CV$106,ROW()-19,MATCH($U$10,Данные!$A$6:$CV$6,0))))))</f>
        <v/>
      </c>
      <c r="CF80" s="76" t="str">
        <f>IF($A80="","",IF($V$4&lt;&gt;"Да","",IF($V$10="","",IF(COUNTIF(Данные!$A$6:$CV$6,$V$10)=0,"#FIELD",INDEX(Данные!$A$7:$CV$106,ROW()-19,MATCH($V$10,Данные!$A$6:$CV$6,0))))))</f>
        <v/>
      </c>
      <c r="CG80" s="76" t="str">
        <f>IF($A80="","",IF($W$4&lt;&gt;"Да","",IF($W$10="","",IF(COUNTIF(Данные!$A$6:$CV$6,$W$10)=0,"#FIELD",INDEX(Данные!$A$7:$CV$106,ROW()-19,MATCH($W$10,Данные!$A$6:$CV$6,0))))))</f>
        <v/>
      </c>
      <c r="CH80" s="76" t="str">
        <f>IF($A80="","",IF($X$4&lt;&gt;"Да","",IF($X$10="","",IF(COUNTIF(Данные!$A$6:$CV$6,$X$10)=0,"#FIELD",INDEX(Данные!$A$7:$CV$106,ROW()-19,MATCH($X$10,Данные!$A$6:$CV$6,0))))))</f>
        <v/>
      </c>
      <c r="CI80" s="76" t="str">
        <f>IF($A80="","",IF($Y$4&lt;&gt;"Да","",IF($Y$10="","",IF(COUNTIF(Данные!$A$6:$CV$6,$Y$10)=0,"#FIELD",INDEX(Данные!$A$7:$CV$106,ROW()-19,MATCH($Y$10,Данные!$A$6:$CV$6,0))))))</f>
        <v/>
      </c>
      <c r="CJ80" s="76" t="str">
        <f>IF($A80="","",IF($Z$4&lt;&gt;"Да","",IF($Z$10="","",IF(COUNTIF(Данные!$A$6:$CV$6,$Z$10)=0,"#FIELD",INDEX(Данные!$A$7:$CV$106,ROW()-19,MATCH($Z$10,Данные!$A$6:$CV$6,0))))))</f>
        <v/>
      </c>
      <c r="CK80" s="76" t="str">
        <f>IF($A80="","",IF($AA$4&lt;&gt;"Да","",IF($AA$10="","",IF(COUNTIF(Данные!$A$6:$CV$6,$AA$10)=0,"#FIELD",INDEX(Данные!$A$7:$CV$106,ROW()-19,MATCH($AA$10,Данные!$A$6:$CV$6,0))))))</f>
        <v/>
      </c>
      <c r="CL80" s="76" t="str">
        <f>IF($A80="","",IF($AB$4&lt;&gt;"Да","",IF($AB$10="","",IF(COUNTIF(Данные!$A$6:$CV$6,$AB$10)=0,"#FIELD",INDEX(Данные!$A$7:$CV$106,ROW()-19,MATCH($AB$10,Данные!$A$6:$CV$6,0))))))</f>
        <v/>
      </c>
      <c r="CM80" s="76" t="str">
        <f>IF($A80="","",IF($AC$4&lt;&gt;"Да","",IF($AC$10="","",IF(COUNTIF(Данные!$A$6:$CV$6,$AC$10)=0,"#FIELD",INDEX(Данные!$A$7:$CV$106,ROW()-19,MATCH($AC$10,Данные!$A$6:$CV$6,0))))))</f>
        <v/>
      </c>
      <c r="CN80" s="76" t="str">
        <f>IF($A80="","",IF($AD$4&lt;&gt;"Да","",IF($AD$10="","",IF(COUNTIF(Данные!$A$6:$CV$6,$AD$10)=0,"#FIELD",INDEX(Данные!$A$7:$CV$106,ROW()-19,MATCH($AD$10,Данные!$A$6:$CV$6,0))))))</f>
        <v/>
      </c>
      <c r="CO80" s="77" t="str">
        <f>IF($A80="","",IF($AE$4&lt;&gt;"Да","",IF($AE$10="","",IF(COUNTIF(Данные!$A$6:$CV$6,$AE$10)=0,"#FIELD",INDEX(Данные!$A$7:$CV$106,ROW()-19,MATCH($AE$10,Данные!$A$6:$CV$6,0))))))</f>
        <v/>
      </c>
    </row>
    <row r="81" spans="1:93">
      <c r="A81" s="24" t="str">
        <f>IF(Данные!A68="","",Данные!A68)</f>
        <v/>
      </c>
      <c r="B81" s="19" t="str">
        <f>IF($A81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81="#FIELD",AG81="",AND(OR($B$8="CHANGE_PCT_GE",$B$8="CHANGE_ABS_GE",$B$8="COUNT_FLAG_RULE",$B$8="AND_YES",$B$8="OR_YES"),OR(BL81="#FIELD",BL81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81)))),IF($B$18="LOW_MU",MAX(Настройки!$B$14,$B$16),IF($B$18="NEUTRAL",Настройки!$B$15,IF($B$18="IGNORE","IGNORE",IF(OR(AG81="#FIELD",BL81="#FIELD"),"Поле не найдено","Недостаточно данных")))),IF($B$8="SIGMOID_INC",MAX(Настройки!$B$14,$B$16+($B$17-$B$16)/(1+EXP(-$B$12*(IF(ISNUMBER(AG81),AG81,0)-$B$11)))),IF($B$8="SIGMOID_DEC",MAX(Настройки!$B$14,$B$16+($B$17-$B$16)/(1+EXP($B$12*(IF(ISNUMBER(AG81),AG81,0)-$B$11)))),IF($B$8="TOP_PERCENT",IF((COUNTIF(INDEX(Данные!$A$7:$CV$106,0,MATCH($B$9,Данные!$A$6:$CV$6,0)),"&gt;"&amp;IF(ISNUMBER(AG81),AG81,0))+COUNTIFS(INDEX(Данные!$A$7:$CV$106,0,MATCH($B$9,Данные!$A$6:$CV$6,0)),IF(ISNUMBER(AG81),AG81,0),Данные!$A$7:$A$106,"&lt;"&amp;$A81)+1)/COUNT(INDEX(Данные!$A$7:$CV$106,0,MATCH($B$9,Данные!$A$6:$CV$6,0)))&lt;=$B$11,$B$14,$B$15),IF($B$8="MANUAL_MU",MAX(Настройки!$B$14,MIN(1,IF(ISNUMBER(AG81),AG81,0))),IF($B$8="COUNT_FLAG_RULE",IF(IF(ISNUMBER(AG81),AG81,0)&lt;=$B$11,$B$14,IF(IF(ISNUMBER(AG81),AG81,0)&gt;=$B$12,$B$15,IF(OR(LOWER(LEFT(BL81&amp;"",2))="да",BL81=1),$B$13,$B$15))),IF(OR(AND($B$8="YES_NO",OR(LOWER(LEFT(AG81&amp;"",2))="да",AG81=1)),AND($B$8="THRESHOLD_GE",IF(ISNUMBER(AG81),AG81,0)&gt;=$B$11),AND($B$8="THRESHOLD_GT",IF(ISNUMBER(AG81),AG81,0)&gt;$B$11),AND($B$8="THRESHOLD_LE",IF(ISNUMBER(AG81),AG81,0)&lt;=$B$11),AND($B$8="THRESHOLD_LT",IF(ISNUMBER(AG81),AG81,0)&lt;$B$11),AND($B$8="CHANGE_PCT_GE",IF(IF(ISNUMBER(BL81),BL81,0)=0,IF(ISNUMBER(AG81),AG81,0)&gt;0,(IF(ISNUMBER(AG81),AG81,0)-IF(ISNUMBER(BL81),BL81,0))/ABS(IF(ISNUMBER(BL81),BL81,0))&gt;=$B$11)),AND($B$8="CHANGE_ABS_GE",ABS(IF(ISNUMBER(AG81),AG81,0)-IF(ISNUMBER(BL81),BL81,0))&gt;=$B$11),AND($B$8="COUNT_LT",IF(ISNUMBER(AG81),AG81,0)&lt;$B$11),AND($B$8="COUNT_LE",IF(ISNUMBER(AG81),AG81,0)&lt;=$B$11),AND($B$8="AND_YES",OR(LOWER(LEFT(AG81&amp;"",2))="да",AG81=1),OR(LOWER(LEFT(BL81&amp;"",2))="да",BL81=1)),AND($B$8="OR_YES",OR(OR(LOWER(LEFT(AG81&amp;"",2))="да",AG81=1),OR(LOWER(LEFT(BL81&amp;"",2))="да",BL81=1)))),$B$14,$B$15))))))))))</f>
        <v/>
      </c>
      <c r="C81" s="19" t="str">
        <f>IF($A81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81="#FIELD",AH81="",AND(OR($C$8="CHANGE_PCT_GE",$C$8="CHANGE_ABS_GE",$C$8="COUNT_FLAG_RULE",$C$8="AND_YES",$C$8="OR_YES"),OR(BM81="#FIELD",BM81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81)))),IF($C$18="LOW_MU",MAX(Настройки!$B$14,$C$16),IF($C$18="NEUTRAL",Настройки!$B$15,IF($C$18="IGNORE","IGNORE",IF(OR(AH81="#FIELD",BM81="#FIELD"),"Поле не найдено","Недостаточно данных")))),IF($C$8="SIGMOID_INC",MAX(Настройки!$B$14,$C$16+($C$17-$C$16)/(1+EXP(-$C$12*(IF(ISNUMBER(AH81),AH81,0)-$C$11)))),IF($C$8="SIGMOID_DEC",MAX(Настройки!$B$14,$C$16+($C$17-$C$16)/(1+EXP($C$12*(IF(ISNUMBER(AH81),AH81,0)-$C$11)))),IF($C$8="TOP_PERCENT",IF((COUNTIF(INDEX(Данные!$A$7:$CV$106,0,MATCH($C$9,Данные!$A$6:$CV$6,0)),"&gt;"&amp;IF(ISNUMBER(AH81),AH81,0))+COUNTIFS(INDEX(Данные!$A$7:$CV$106,0,MATCH($C$9,Данные!$A$6:$CV$6,0)),IF(ISNUMBER(AH81),AH81,0),Данные!$A$7:$A$106,"&lt;"&amp;$A81)+1)/COUNT(INDEX(Данные!$A$7:$CV$106,0,MATCH($C$9,Данные!$A$6:$CV$6,0)))&lt;=$C$11,$C$14,$C$15),IF($C$8="MANUAL_MU",MAX(Настройки!$B$14,MIN(1,IF(ISNUMBER(AH81),AH81,0))),IF($C$8="COUNT_FLAG_RULE",IF(IF(ISNUMBER(AH81),AH81,0)&lt;=$C$11,$C$14,IF(IF(ISNUMBER(AH81),AH81,0)&gt;=$C$12,$C$15,IF(OR(LOWER(LEFT(BM81&amp;"",2))="да",BM81=1),$C$13,$C$15))),IF(OR(AND($C$8="YES_NO",OR(LOWER(LEFT(AH81&amp;"",2))="да",AH81=1)),AND($C$8="THRESHOLD_GE",IF(ISNUMBER(AH81),AH81,0)&gt;=$C$11),AND($C$8="THRESHOLD_GT",IF(ISNUMBER(AH81),AH81,0)&gt;$C$11),AND($C$8="THRESHOLD_LE",IF(ISNUMBER(AH81),AH81,0)&lt;=$C$11),AND($C$8="THRESHOLD_LT",IF(ISNUMBER(AH81),AH81,0)&lt;$C$11),AND($C$8="CHANGE_PCT_GE",IF(IF(ISNUMBER(BM81),BM81,0)=0,IF(ISNUMBER(AH81),AH81,0)&gt;0,(IF(ISNUMBER(AH81),AH81,0)-IF(ISNUMBER(BM81),BM81,0))/ABS(IF(ISNUMBER(BM81),BM81,0))&gt;=$C$11)),AND($C$8="CHANGE_ABS_GE",ABS(IF(ISNUMBER(AH81),AH81,0)-IF(ISNUMBER(BM81),BM81,0))&gt;=$C$11),AND($C$8="COUNT_LT",IF(ISNUMBER(AH81),AH81,0)&lt;$C$11),AND($C$8="COUNT_LE",IF(ISNUMBER(AH81),AH81,0)&lt;=$C$11),AND($C$8="AND_YES",OR(LOWER(LEFT(AH81&amp;"",2))="да",AH81=1),OR(LOWER(LEFT(BM81&amp;"",2))="да",BM81=1)),AND($C$8="OR_YES",OR(OR(LOWER(LEFT(AH81&amp;"",2))="да",AH81=1),OR(LOWER(LEFT(BM81&amp;"",2))="да",BM81=1)))),$C$14,$C$15))))))))))</f>
        <v/>
      </c>
      <c r="D81" s="19" t="str">
        <f>IF($A81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81="#FIELD",AI81="",AND(OR($D$8="CHANGE_PCT_GE",$D$8="CHANGE_ABS_GE",$D$8="COUNT_FLAG_RULE",$D$8="AND_YES",$D$8="OR_YES"),OR(BN81="#FIELD",BN81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81)))),IF($D$18="LOW_MU",MAX(Настройки!$B$14,$D$16),IF($D$18="NEUTRAL",Настройки!$B$15,IF($D$18="IGNORE","IGNORE",IF(OR(AI81="#FIELD",BN81="#FIELD"),"Поле не найдено","Недостаточно данных")))),IF($D$8="SIGMOID_INC",MAX(Настройки!$B$14,$D$16+($D$17-$D$16)/(1+EXP(-$D$12*(IF(ISNUMBER(AI81),AI81,0)-$D$11)))),IF($D$8="SIGMOID_DEC",MAX(Настройки!$B$14,$D$16+($D$17-$D$16)/(1+EXP($D$12*(IF(ISNUMBER(AI81),AI81,0)-$D$11)))),IF($D$8="TOP_PERCENT",IF((COUNTIF(INDEX(Данные!$A$7:$CV$106,0,MATCH($D$9,Данные!$A$6:$CV$6,0)),"&gt;"&amp;IF(ISNUMBER(AI81),AI81,0))+COUNTIFS(INDEX(Данные!$A$7:$CV$106,0,MATCH($D$9,Данные!$A$6:$CV$6,0)),IF(ISNUMBER(AI81),AI81,0),Данные!$A$7:$A$106,"&lt;"&amp;$A81)+1)/COUNT(INDEX(Данные!$A$7:$CV$106,0,MATCH($D$9,Данные!$A$6:$CV$6,0)))&lt;=$D$11,$D$14,$D$15),IF($D$8="MANUAL_MU",MAX(Настройки!$B$14,MIN(1,IF(ISNUMBER(AI81),AI81,0))),IF($D$8="COUNT_FLAG_RULE",IF(IF(ISNUMBER(AI81),AI81,0)&lt;=$D$11,$D$14,IF(IF(ISNUMBER(AI81),AI81,0)&gt;=$D$12,$D$15,IF(OR(LOWER(LEFT(BN81&amp;"",2))="да",BN81=1),$D$13,$D$15))),IF(OR(AND($D$8="YES_NO",OR(LOWER(LEFT(AI81&amp;"",2))="да",AI81=1)),AND($D$8="THRESHOLD_GE",IF(ISNUMBER(AI81),AI81,0)&gt;=$D$11),AND($D$8="THRESHOLD_GT",IF(ISNUMBER(AI81),AI81,0)&gt;$D$11),AND($D$8="THRESHOLD_LE",IF(ISNUMBER(AI81),AI81,0)&lt;=$D$11),AND($D$8="THRESHOLD_LT",IF(ISNUMBER(AI81),AI81,0)&lt;$D$11),AND($D$8="CHANGE_PCT_GE",IF(IF(ISNUMBER(BN81),BN81,0)=0,IF(ISNUMBER(AI81),AI81,0)&gt;0,(IF(ISNUMBER(AI81),AI81,0)-IF(ISNUMBER(BN81),BN81,0))/ABS(IF(ISNUMBER(BN81),BN81,0))&gt;=$D$11)),AND($D$8="CHANGE_ABS_GE",ABS(IF(ISNUMBER(AI81),AI81,0)-IF(ISNUMBER(BN81),BN81,0))&gt;=$D$11),AND($D$8="COUNT_LT",IF(ISNUMBER(AI81),AI81,0)&lt;$D$11),AND($D$8="COUNT_LE",IF(ISNUMBER(AI81),AI81,0)&lt;=$D$11),AND($D$8="AND_YES",OR(LOWER(LEFT(AI81&amp;"",2))="да",AI81=1),OR(LOWER(LEFT(BN81&amp;"",2))="да",BN81=1)),AND($D$8="OR_YES",OR(OR(LOWER(LEFT(AI81&amp;"",2))="да",AI81=1),OR(LOWER(LEFT(BN81&amp;"",2))="да",BN81=1)))),$D$14,$D$15))))))))))</f>
        <v/>
      </c>
      <c r="E81" s="19" t="str">
        <f>IF($A81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81="#FIELD",AJ81="",AND(OR($E$8="CHANGE_PCT_GE",$E$8="CHANGE_ABS_GE",$E$8="COUNT_FLAG_RULE",$E$8="AND_YES",$E$8="OR_YES"),OR(BO81="#FIELD",BO81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81)))),IF($E$18="LOW_MU",MAX(Настройки!$B$14,$E$16),IF($E$18="NEUTRAL",Настройки!$B$15,IF($E$18="IGNORE","IGNORE",IF(OR(AJ81="#FIELD",BO81="#FIELD"),"Поле не найдено","Недостаточно данных")))),IF($E$8="SIGMOID_INC",MAX(Настройки!$B$14,$E$16+($E$17-$E$16)/(1+EXP(-$E$12*(IF(ISNUMBER(AJ81),AJ81,0)-$E$11)))),IF($E$8="SIGMOID_DEC",MAX(Настройки!$B$14,$E$16+($E$17-$E$16)/(1+EXP($E$12*(IF(ISNUMBER(AJ81),AJ81,0)-$E$11)))),IF($E$8="TOP_PERCENT",IF((COUNTIF(INDEX(Данные!$A$7:$CV$106,0,MATCH($E$9,Данные!$A$6:$CV$6,0)),"&gt;"&amp;IF(ISNUMBER(AJ81),AJ81,0))+COUNTIFS(INDEX(Данные!$A$7:$CV$106,0,MATCH($E$9,Данные!$A$6:$CV$6,0)),IF(ISNUMBER(AJ81),AJ81,0),Данные!$A$7:$A$106,"&lt;"&amp;$A81)+1)/COUNT(INDEX(Данные!$A$7:$CV$106,0,MATCH($E$9,Данные!$A$6:$CV$6,0)))&lt;=$E$11,$E$14,$E$15),IF($E$8="MANUAL_MU",MAX(Настройки!$B$14,MIN(1,IF(ISNUMBER(AJ81),AJ81,0))),IF($E$8="COUNT_FLAG_RULE",IF(IF(ISNUMBER(AJ81),AJ81,0)&lt;=$E$11,$E$14,IF(IF(ISNUMBER(AJ81),AJ81,0)&gt;=$E$12,$E$15,IF(OR(LOWER(LEFT(BO81&amp;"",2))="да",BO81=1),$E$13,$E$15))),IF(OR(AND($E$8="YES_NO",OR(LOWER(LEFT(AJ81&amp;"",2))="да",AJ81=1)),AND($E$8="THRESHOLD_GE",IF(ISNUMBER(AJ81),AJ81,0)&gt;=$E$11),AND($E$8="THRESHOLD_GT",IF(ISNUMBER(AJ81),AJ81,0)&gt;$E$11),AND($E$8="THRESHOLD_LE",IF(ISNUMBER(AJ81),AJ81,0)&lt;=$E$11),AND($E$8="THRESHOLD_LT",IF(ISNUMBER(AJ81),AJ81,0)&lt;$E$11),AND($E$8="CHANGE_PCT_GE",IF(IF(ISNUMBER(BO81),BO81,0)=0,IF(ISNUMBER(AJ81),AJ81,0)&gt;0,(IF(ISNUMBER(AJ81),AJ81,0)-IF(ISNUMBER(BO81),BO81,0))/ABS(IF(ISNUMBER(BO81),BO81,0))&gt;=$E$11)),AND($E$8="CHANGE_ABS_GE",ABS(IF(ISNUMBER(AJ81),AJ81,0)-IF(ISNUMBER(BO81),BO81,0))&gt;=$E$11),AND($E$8="COUNT_LT",IF(ISNUMBER(AJ81),AJ81,0)&lt;$E$11),AND($E$8="COUNT_LE",IF(ISNUMBER(AJ81),AJ81,0)&lt;=$E$11),AND($E$8="AND_YES",OR(LOWER(LEFT(AJ81&amp;"",2))="да",AJ81=1),OR(LOWER(LEFT(BO81&amp;"",2))="да",BO81=1)),AND($E$8="OR_YES",OR(OR(LOWER(LEFT(AJ81&amp;"",2))="да",AJ81=1),OR(LOWER(LEFT(BO81&amp;"",2))="да",BO81=1)))),$E$14,$E$15))))))))))</f>
        <v/>
      </c>
      <c r="F81" s="19" t="str">
        <f>IF($A81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81="#FIELD",AK81="",AND(OR($F$8="CHANGE_PCT_GE",$F$8="CHANGE_ABS_GE",$F$8="COUNT_FLAG_RULE",$F$8="AND_YES",$F$8="OR_YES"),OR(BP81="#FIELD",BP81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81)))),IF($F$18="LOW_MU",MAX(Настройки!$B$14,$F$16),IF($F$18="NEUTRAL",Настройки!$B$15,IF($F$18="IGNORE","IGNORE",IF(OR(AK81="#FIELD",BP81="#FIELD"),"Поле не найдено","Недостаточно данных")))),IF($F$8="SIGMOID_INC",MAX(Настройки!$B$14,$F$16+($F$17-$F$16)/(1+EXP(-$F$12*(IF(ISNUMBER(AK81),AK81,0)-$F$11)))),IF($F$8="SIGMOID_DEC",MAX(Настройки!$B$14,$F$16+($F$17-$F$16)/(1+EXP($F$12*(IF(ISNUMBER(AK81),AK81,0)-$F$11)))),IF($F$8="TOP_PERCENT",IF((COUNTIF(INDEX(Данные!$A$7:$CV$106,0,MATCH($F$9,Данные!$A$6:$CV$6,0)),"&gt;"&amp;IF(ISNUMBER(AK81),AK81,0))+COUNTIFS(INDEX(Данные!$A$7:$CV$106,0,MATCH($F$9,Данные!$A$6:$CV$6,0)),IF(ISNUMBER(AK81),AK81,0),Данные!$A$7:$A$106,"&lt;"&amp;$A81)+1)/COUNT(INDEX(Данные!$A$7:$CV$106,0,MATCH($F$9,Данные!$A$6:$CV$6,0)))&lt;=$F$11,$F$14,$F$15),IF($F$8="MANUAL_MU",MAX(Настройки!$B$14,MIN(1,IF(ISNUMBER(AK81),AK81,0))),IF($F$8="COUNT_FLAG_RULE",IF(IF(ISNUMBER(AK81),AK81,0)&lt;=$F$11,$F$14,IF(IF(ISNUMBER(AK81),AK81,0)&gt;=$F$12,$F$15,IF(OR(LOWER(LEFT(BP81&amp;"",2))="да",BP81=1),$F$13,$F$15))),IF(OR(AND($F$8="YES_NO",OR(LOWER(LEFT(AK81&amp;"",2))="да",AK81=1)),AND($F$8="THRESHOLD_GE",IF(ISNUMBER(AK81),AK81,0)&gt;=$F$11),AND($F$8="THRESHOLD_GT",IF(ISNUMBER(AK81),AK81,0)&gt;$F$11),AND($F$8="THRESHOLD_LE",IF(ISNUMBER(AK81),AK81,0)&lt;=$F$11),AND($F$8="THRESHOLD_LT",IF(ISNUMBER(AK81),AK81,0)&lt;$F$11),AND($F$8="CHANGE_PCT_GE",IF(IF(ISNUMBER(BP81),BP81,0)=0,IF(ISNUMBER(AK81),AK81,0)&gt;0,(IF(ISNUMBER(AK81),AK81,0)-IF(ISNUMBER(BP81),BP81,0))/ABS(IF(ISNUMBER(BP81),BP81,0))&gt;=$F$11)),AND($F$8="CHANGE_ABS_GE",ABS(IF(ISNUMBER(AK81),AK81,0)-IF(ISNUMBER(BP81),BP81,0))&gt;=$F$11),AND($F$8="COUNT_LT",IF(ISNUMBER(AK81),AK81,0)&lt;$F$11),AND($F$8="COUNT_LE",IF(ISNUMBER(AK81),AK81,0)&lt;=$F$11),AND($F$8="AND_YES",OR(LOWER(LEFT(AK81&amp;"",2))="да",AK81=1),OR(LOWER(LEFT(BP81&amp;"",2))="да",BP81=1)),AND($F$8="OR_YES",OR(OR(LOWER(LEFT(AK81&amp;"",2))="да",AK81=1),OR(LOWER(LEFT(BP81&amp;"",2))="да",BP81=1)))),$F$14,$F$15))))))))))</f>
        <v/>
      </c>
      <c r="G81" s="19" t="str">
        <f>IF($A81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81="#FIELD",AL81="",AND(OR($G$8="CHANGE_PCT_GE",$G$8="CHANGE_ABS_GE",$G$8="COUNT_FLAG_RULE",$G$8="AND_YES",$G$8="OR_YES"),OR(BQ81="#FIELD",BQ81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81)))),IF($G$18="LOW_MU",MAX(Настройки!$B$14,$G$16),IF($G$18="NEUTRAL",Настройки!$B$15,IF($G$18="IGNORE","IGNORE",IF(OR(AL81="#FIELD",BQ81="#FIELD"),"Поле не найдено","Недостаточно данных")))),IF($G$8="SIGMOID_INC",MAX(Настройки!$B$14,$G$16+($G$17-$G$16)/(1+EXP(-$G$12*(IF(ISNUMBER(AL81),AL81,0)-$G$11)))),IF($G$8="SIGMOID_DEC",MAX(Настройки!$B$14,$G$16+($G$17-$G$16)/(1+EXP($G$12*(IF(ISNUMBER(AL81),AL81,0)-$G$11)))),IF($G$8="TOP_PERCENT",IF((COUNTIF(INDEX(Данные!$A$7:$CV$106,0,MATCH($G$9,Данные!$A$6:$CV$6,0)),"&gt;"&amp;IF(ISNUMBER(AL81),AL81,0))+COUNTIFS(INDEX(Данные!$A$7:$CV$106,0,MATCH($G$9,Данные!$A$6:$CV$6,0)),IF(ISNUMBER(AL81),AL81,0),Данные!$A$7:$A$106,"&lt;"&amp;$A81)+1)/COUNT(INDEX(Данные!$A$7:$CV$106,0,MATCH($G$9,Данные!$A$6:$CV$6,0)))&lt;=$G$11,$G$14,$G$15),IF($G$8="MANUAL_MU",MAX(Настройки!$B$14,MIN(1,IF(ISNUMBER(AL81),AL81,0))),IF($G$8="COUNT_FLAG_RULE",IF(IF(ISNUMBER(AL81),AL81,0)&lt;=$G$11,$G$14,IF(IF(ISNUMBER(AL81),AL81,0)&gt;=$G$12,$G$15,IF(OR(LOWER(LEFT(BQ81&amp;"",2))="да",BQ81=1),$G$13,$G$15))),IF(OR(AND($G$8="YES_NO",OR(LOWER(LEFT(AL81&amp;"",2))="да",AL81=1)),AND($G$8="THRESHOLD_GE",IF(ISNUMBER(AL81),AL81,0)&gt;=$G$11),AND($G$8="THRESHOLD_GT",IF(ISNUMBER(AL81),AL81,0)&gt;$G$11),AND($G$8="THRESHOLD_LE",IF(ISNUMBER(AL81),AL81,0)&lt;=$G$11),AND($G$8="THRESHOLD_LT",IF(ISNUMBER(AL81),AL81,0)&lt;$G$11),AND($G$8="CHANGE_PCT_GE",IF(IF(ISNUMBER(BQ81),BQ81,0)=0,IF(ISNUMBER(AL81),AL81,0)&gt;0,(IF(ISNUMBER(AL81),AL81,0)-IF(ISNUMBER(BQ81),BQ81,0))/ABS(IF(ISNUMBER(BQ81),BQ81,0))&gt;=$G$11)),AND($G$8="CHANGE_ABS_GE",ABS(IF(ISNUMBER(AL81),AL81,0)-IF(ISNUMBER(BQ81),BQ81,0))&gt;=$G$11),AND($G$8="COUNT_LT",IF(ISNUMBER(AL81),AL81,0)&lt;$G$11),AND($G$8="COUNT_LE",IF(ISNUMBER(AL81),AL81,0)&lt;=$G$11),AND($G$8="AND_YES",OR(LOWER(LEFT(AL81&amp;"",2))="да",AL81=1),OR(LOWER(LEFT(BQ81&amp;"",2))="да",BQ81=1)),AND($G$8="OR_YES",OR(OR(LOWER(LEFT(AL81&amp;"",2))="да",AL81=1),OR(LOWER(LEFT(BQ81&amp;"",2))="да",BQ81=1)))),$G$14,$G$15))))))))))</f>
        <v/>
      </c>
      <c r="H81" s="19" t="str">
        <f>IF($A81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81="#FIELD",AM81="",AND(OR($H$8="CHANGE_PCT_GE",$H$8="CHANGE_ABS_GE",$H$8="COUNT_FLAG_RULE",$H$8="AND_YES",$H$8="OR_YES"),OR(BR81="#FIELD",BR81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81)))),IF($H$18="LOW_MU",MAX(Настройки!$B$14,$H$16),IF($H$18="NEUTRAL",Настройки!$B$15,IF($H$18="IGNORE","IGNORE",IF(OR(AM81="#FIELD",BR81="#FIELD"),"Поле не найдено","Недостаточно данных")))),IF($H$8="SIGMOID_INC",MAX(Настройки!$B$14,$H$16+($H$17-$H$16)/(1+EXP(-$H$12*(IF(ISNUMBER(AM81),AM81,0)-$H$11)))),IF($H$8="SIGMOID_DEC",MAX(Настройки!$B$14,$H$16+($H$17-$H$16)/(1+EXP($H$12*(IF(ISNUMBER(AM81),AM81,0)-$H$11)))),IF($H$8="TOP_PERCENT",IF((COUNTIF(INDEX(Данные!$A$7:$CV$106,0,MATCH($H$9,Данные!$A$6:$CV$6,0)),"&gt;"&amp;IF(ISNUMBER(AM81),AM81,0))+COUNTIFS(INDEX(Данные!$A$7:$CV$106,0,MATCH($H$9,Данные!$A$6:$CV$6,0)),IF(ISNUMBER(AM81),AM81,0),Данные!$A$7:$A$106,"&lt;"&amp;$A81)+1)/COUNT(INDEX(Данные!$A$7:$CV$106,0,MATCH($H$9,Данные!$A$6:$CV$6,0)))&lt;=$H$11,$H$14,$H$15),IF($H$8="MANUAL_MU",MAX(Настройки!$B$14,MIN(1,IF(ISNUMBER(AM81),AM81,0))),IF($H$8="COUNT_FLAG_RULE",IF(IF(ISNUMBER(AM81),AM81,0)&lt;=$H$11,$H$14,IF(IF(ISNUMBER(AM81),AM81,0)&gt;=$H$12,$H$15,IF(OR(LOWER(LEFT(BR81&amp;"",2))="да",BR81=1),$H$13,$H$15))),IF(OR(AND($H$8="YES_NO",OR(LOWER(LEFT(AM81&amp;"",2))="да",AM81=1)),AND($H$8="THRESHOLD_GE",IF(ISNUMBER(AM81),AM81,0)&gt;=$H$11),AND($H$8="THRESHOLD_GT",IF(ISNUMBER(AM81),AM81,0)&gt;$H$11),AND($H$8="THRESHOLD_LE",IF(ISNUMBER(AM81),AM81,0)&lt;=$H$11),AND($H$8="THRESHOLD_LT",IF(ISNUMBER(AM81),AM81,0)&lt;$H$11),AND($H$8="CHANGE_PCT_GE",IF(IF(ISNUMBER(BR81),BR81,0)=0,IF(ISNUMBER(AM81),AM81,0)&gt;0,(IF(ISNUMBER(AM81),AM81,0)-IF(ISNUMBER(BR81),BR81,0))/ABS(IF(ISNUMBER(BR81),BR81,0))&gt;=$H$11)),AND($H$8="CHANGE_ABS_GE",ABS(IF(ISNUMBER(AM81),AM81,0)-IF(ISNUMBER(BR81),BR81,0))&gt;=$H$11),AND($H$8="COUNT_LT",IF(ISNUMBER(AM81),AM81,0)&lt;$H$11),AND($H$8="COUNT_LE",IF(ISNUMBER(AM81),AM81,0)&lt;=$H$11),AND($H$8="AND_YES",OR(LOWER(LEFT(AM81&amp;"",2))="да",AM81=1),OR(LOWER(LEFT(BR81&amp;"",2))="да",BR81=1)),AND($H$8="OR_YES",OR(OR(LOWER(LEFT(AM81&amp;"",2))="да",AM81=1),OR(LOWER(LEFT(BR81&amp;"",2))="да",BR81=1)))),$H$14,$H$15))))))))))</f>
        <v/>
      </c>
      <c r="I81" s="19" t="str">
        <f>IF($A81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81="#FIELD",AN81="",AND(OR($I$8="CHANGE_PCT_GE",$I$8="CHANGE_ABS_GE",$I$8="COUNT_FLAG_RULE",$I$8="AND_YES",$I$8="OR_YES"),OR(BS81="#FIELD",BS81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81)))),IF($I$18="LOW_MU",MAX(Настройки!$B$14,$I$16),IF($I$18="NEUTRAL",Настройки!$B$15,IF($I$18="IGNORE","IGNORE",IF(OR(AN81="#FIELD",BS81="#FIELD"),"Поле не найдено","Недостаточно данных")))),IF($I$8="SIGMOID_INC",MAX(Настройки!$B$14,$I$16+($I$17-$I$16)/(1+EXP(-$I$12*(IF(ISNUMBER(AN81),AN81,0)-$I$11)))),IF($I$8="SIGMOID_DEC",MAX(Настройки!$B$14,$I$16+($I$17-$I$16)/(1+EXP($I$12*(IF(ISNUMBER(AN81),AN81,0)-$I$11)))),IF($I$8="TOP_PERCENT",IF((COUNTIF(INDEX(Данные!$A$7:$CV$106,0,MATCH($I$9,Данные!$A$6:$CV$6,0)),"&gt;"&amp;IF(ISNUMBER(AN81),AN81,0))+COUNTIFS(INDEX(Данные!$A$7:$CV$106,0,MATCH($I$9,Данные!$A$6:$CV$6,0)),IF(ISNUMBER(AN81),AN81,0),Данные!$A$7:$A$106,"&lt;"&amp;$A81)+1)/COUNT(INDEX(Данные!$A$7:$CV$106,0,MATCH($I$9,Данные!$A$6:$CV$6,0)))&lt;=$I$11,$I$14,$I$15),IF($I$8="MANUAL_MU",MAX(Настройки!$B$14,MIN(1,IF(ISNUMBER(AN81),AN81,0))),IF($I$8="COUNT_FLAG_RULE",IF(IF(ISNUMBER(AN81),AN81,0)&lt;=$I$11,$I$14,IF(IF(ISNUMBER(AN81),AN81,0)&gt;=$I$12,$I$15,IF(OR(LOWER(LEFT(BS81&amp;"",2))="да",BS81=1),$I$13,$I$15))),IF(OR(AND($I$8="YES_NO",OR(LOWER(LEFT(AN81&amp;"",2))="да",AN81=1)),AND($I$8="THRESHOLD_GE",IF(ISNUMBER(AN81),AN81,0)&gt;=$I$11),AND($I$8="THRESHOLD_GT",IF(ISNUMBER(AN81),AN81,0)&gt;$I$11),AND($I$8="THRESHOLD_LE",IF(ISNUMBER(AN81),AN81,0)&lt;=$I$11),AND($I$8="THRESHOLD_LT",IF(ISNUMBER(AN81),AN81,0)&lt;$I$11),AND($I$8="CHANGE_PCT_GE",IF(IF(ISNUMBER(BS81),BS81,0)=0,IF(ISNUMBER(AN81),AN81,0)&gt;0,(IF(ISNUMBER(AN81),AN81,0)-IF(ISNUMBER(BS81),BS81,0))/ABS(IF(ISNUMBER(BS81),BS81,0))&gt;=$I$11)),AND($I$8="CHANGE_ABS_GE",ABS(IF(ISNUMBER(AN81),AN81,0)-IF(ISNUMBER(BS81),BS81,0))&gt;=$I$11),AND($I$8="COUNT_LT",IF(ISNUMBER(AN81),AN81,0)&lt;$I$11),AND($I$8="COUNT_LE",IF(ISNUMBER(AN81),AN81,0)&lt;=$I$11),AND($I$8="AND_YES",OR(LOWER(LEFT(AN81&amp;"",2))="да",AN81=1),OR(LOWER(LEFT(BS81&amp;"",2))="да",BS81=1)),AND($I$8="OR_YES",OR(OR(LOWER(LEFT(AN81&amp;"",2))="да",AN81=1),OR(LOWER(LEFT(BS81&amp;"",2))="да",BS81=1)))),$I$14,$I$15))))))))))</f>
        <v/>
      </c>
      <c r="J81" s="19" t="str">
        <f>IF($A81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81="#FIELD",AO81="",AND(OR($J$8="CHANGE_PCT_GE",$J$8="CHANGE_ABS_GE",$J$8="COUNT_FLAG_RULE",$J$8="AND_YES",$J$8="OR_YES"),OR(BT81="#FIELD",BT81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81)))),IF($J$18="LOW_MU",MAX(Настройки!$B$14,$J$16),IF($J$18="NEUTRAL",Настройки!$B$15,IF($J$18="IGNORE","IGNORE",IF(OR(AO81="#FIELD",BT81="#FIELD"),"Поле не найдено","Недостаточно данных")))),IF($J$8="SIGMOID_INC",MAX(Настройки!$B$14,$J$16+($J$17-$J$16)/(1+EXP(-$J$12*(IF(ISNUMBER(AO81),AO81,0)-$J$11)))),IF($J$8="SIGMOID_DEC",MAX(Настройки!$B$14,$J$16+($J$17-$J$16)/(1+EXP($J$12*(IF(ISNUMBER(AO81),AO81,0)-$J$11)))),IF($J$8="TOP_PERCENT",IF((COUNTIF(INDEX(Данные!$A$7:$CV$106,0,MATCH($J$9,Данные!$A$6:$CV$6,0)),"&gt;"&amp;IF(ISNUMBER(AO81),AO81,0))+COUNTIFS(INDEX(Данные!$A$7:$CV$106,0,MATCH($J$9,Данные!$A$6:$CV$6,0)),IF(ISNUMBER(AO81),AO81,0),Данные!$A$7:$A$106,"&lt;"&amp;$A81)+1)/COUNT(INDEX(Данные!$A$7:$CV$106,0,MATCH($J$9,Данные!$A$6:$CV$6,0)))&lt;=$J$11,$J$14,$J$15),IF($J$8="MANUAL_MU",MAX(Настройки!$B$14,MIN(1,IF(ISNUMBER(AO81),AO81,0))),IF($J$8="COUNT_FLAG_RULE",IF(IF(ISNUMBER(AO81),AO81,0)&lt;=$J$11,$J$14,IF(IF(ISNUMBER(AO81),AO81,0)&gt;=$J$12,$J$15,IF(OR(LOWER(LEFT(BT81&amp;"",2))="да",BT81=1),$J$13,$J$15))),IF(OR(AND($J$8="YES_NO",OR(LOWER(LEFT(AO81&amp;"",2))="да",AO81=1)),AND($J$8="THRESHOLD_GE",IF(ISNUMBER(AO81),AO81,0)&gt;=$J$11),AND($J$8="THRESHOLD_GT",IF(ISNUMBER(AO81),AO81,0)&gt;$J$11),AND($J$8="THRESHOLD_LE",IF(ISNUMBER(AO81),AO81,0)&lt;=$J$11),AND($J$8="THRESHOLD_LT",IF(ISNUMBER(AO81),AO81,0)&lt;$J$11),AND($J$8="CHANGE_PCT_GE",IF(IF(ISNUMBER(BT81),BT81,0)=0,IF(ISNUMBER(AO81),AO81,0)&gt;0,(IF(ISNUMBER(AO81),AO81,0)-IF(ISNUMBER(BT81),BT81,0))/ABS(IF(ISNUMBER(BT81),BT81,0))&gt;=$J$11)),AND($J$8="CHANGE_ABS_GE",ABS(IF(ISNUMBER(AO81),AO81,0)-IF(ISNUMBER(BT81),BT81,0))&gt;=$J$11),AND($J$8="COUNT_LT",IF(ISNUMBER(AO81),AO81,0)&lt;$J$11),AND($J$8="COUNT_LE",IF(ISNUMBER(AO81),AO81,0)&lt;=$J$11),AND($J$8="AND_YES",OR(LOWER(LEFT(AO81&amp;"",2))="да",AO81=1),OR(LOWER(LEFT(BT81&amp;"",2))="да",BT81=1)),AND($J$8="OR_YES",OR(OR(LOWER(LEFT(AO81&amp;"",2))="да",AO81=1),OR(LOWER(LEFT(BT81&amp;"",2))="да",BT81=1)))),$J$14,$J$15))))))))))</f>
        <v/>
      </c>
      <c r="K81" s="19" t="str">
        <f>IF($A81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81="#FIELD",AP81="",AND(OR($K$8="CHANGE_PCT_GE",$K$8="CHANGE_ABS_GE",$K$8="COUNT_FLAG_RULE",$K$8="AND_YES",$K$8="OR_YES"),OR(BU81="#FIELD",BU81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81)))),IF($K$18="LOW_MU",MAX(Настройки!$B$14,$K$16),IF($K$18="NEUTRAL",Настройки!$B$15,IF($K$18="IGNORE","IGNORE",IF(OR(AP81="#FIELD",BU81="#FIELD"),"Поле не найдено","Недостаточно данных")))),IF($K$8="SIGMOID_INC",MAX(Настройки!$B$14,$K$16+($K$17-$K$16)/(1+EXP(-$K$12*(IF(ISNUMBER(AP81),AP81,0)-$K$11)))),IF($K$8="SIGMOID_DEC",MAX(Настройки!$B$14,$K$16+($K$17-$K$16)/(1+EXP($K$12*(IF(ISNUMBER(AP81),AP81,0)-$K$11)))),IF($K$8="TOP_PERCENT",IF((COUNTIF(INDEX(Данные!$A$7:$CV$106,0,MATCH($K$9,Данные!$A$6:$CV$6,0)),"&gt;"&amp;IF(ISNUMBER(AP81),AP81,0))+COUNTIFS(INDEX(Данные!$A$7:$CV$106,0,MATCH($K$9,Данные!$A$6:$CV$6,0)),IF(ISNUMBER(AP81),AP81,0),Данные!$A$7:$A$106,"&lt;"&amp;$A81)+1)/COUNT(INDEX(Данные!$A$7:$CV$106,0,MATCH($K$9,Данные!$A$6:$CV$6,0)))&lt;=$K$11,$K$14,$K$15),IF($K$8="MANUAL_MU",MAX(Настройки!$B$14,MIN(1,IF(ISNUMBER(AP81),AP81,0))),IF($K$8="COUNT_FLAG_RULE",IF(IF(ISNUMBER(AP81),AP81,0)&lt;=$K$11,$K$14,IF(IF(ISNUMBER(AP81),AP81,0)&gt;=$K$12,$K$15,IF(OR(LOWER(LEFT(BU81&amp;"",2))="да",BU81=1),$K$13,$K$15))),IF(OR(AND($K$8="YES_NO",OR(LOWER(LEFT(AP81&amp;"",2))="да",AP81=1)),AND($K$8="THRESHOLD_GE",IF(ISNUMBER(AP81),AP81,0)&gt;=$K$11),AND($K$8="THRESHOLD_GT",IF(ISNUMBER(AP81),AP81,0)&gt;$K$11),AND($K$8="THRESHOLD_LE",IF(ISNUMBER(AP81),AP81,0)&lt;=$K$11),AND($K$8="THRESHOLD_LT",IF(ISNUMBER(AP81),AP81,0)&lt;$K$11),AND($K$8="CHANGE_PCT_GE",IF(IF(ISNUMBER(BU81),BU81,0)=0,IF(ISNUMBER(AP81),AP81,0)&gt;0,(IF(ISNUMBER(AP81),AP81,0)-IF(ISNUMBER(BU81),BU81,0))/ABS(IF(ISNUMBER(BU81),BU81,0))&gt;=$K$11)),AND($K$8="CHANGE_ABS_GE",ABS(IF(ISNUMBER(AP81),AP81,0)-IF(ISNUMBER(BU81),BU81,0))&gt;=$K$11),AND($K$8="COUNT_LT",IF(ISNUMBER(AP81),AP81,0)&lt;$K$11),AND($K$8="COUNT_LE",IF(ISNUMBER(AP81),AP81,0)&lt;=$K$11),AND($K$8="AND_YES",OR(LOWER(LEFT(AP81&amp;"",2))="да",AP81=1),OR(LOWER(LEFT(BU81&amp;"",2))="да",BU81=1)),AND($K$8="OR_YES",OR(OR(LOWER(LEFT(AP81&amp;"",2))="да",AP81=1),OR(LOWER(LEFT(BU81&amp;"",2))="да",BU81=1)))),$K$14,$K$15))))))))))</f>
        <v/>
      </c>
      <c r="L81" s="19" t="str">
        <f>IF($A81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81="#FIELD",AQ81="",AND(OR($L$8="CHANGE_PCT_GE",$L$8="CHANGE_ABS_GE",$L$8="COUNT_FLAG_RULE",$L$8="AND_YES",$L$8="OR_YES"),OR(BV81="#FIELD",BV81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81)))),IF($L$18="LOW_MU",MAX(Настройки!$B$14,$L$16),IF($L$18="NEUTRAL",Настройки!$B$15,IF($L$18="IGNORE","IGNORE",IF(OR(AQ81="#FIELD",BV81="#FIELD"),"Поле не найдено","Недостаточно данных")))),IF($L$8="SIGMOID_INC",MAX(Настройки!$B$14,$L$16+($L$17-$L$16)/(1+EXP(-$L$12*(IF(ISNUMBER(AQ81),AQ81,0)-$L$11)))),IF($L$8="SIGMOID_DEC",MAX(Настройки!$B$14,$L$16+($L$17-$L$16)/(1+EXP($L$12*(IF(ISNUMBER(AQ81),AQ81,0)-$L$11)))),IF($L$8="TOP_PERCENT",IF((COUNTIF(INDEX(Данные!$A$7:$CV$106,0,MATCH($L$9,Данные!$A$6:$CV$6,0)),"&gt;"&amp;IF(ISNUMBER(AQ81),AQ81,0))+COUNTIFS(INDEX(Данные!$A$7:$CV$106,0,MATCH($L$9,Данные!$A$6:$CV$6,0)),IF(ISNUMBER(AQ81),AQ81,0),Данные!$A$7:$A$106,"&lt;"&amp;$A81)+1)/COUNT(INDEX(Данные!$A$7:$CV$106,0,MATCH($L$9,Данные!$A$6:$CV$6,0)))&lt;=$L$11,$L$14,$L$15),IF($L$8="MANUAL_MU",MAX(Настройки!$B$14,MIN(1,IF(ISNUMBER(AQ81),AQ81,0))),IF($L$8="COUNT_FLAG_RULE",IF(IF(ISNUMBER(AQ81),AQ81,0)&lt;=$L$11,$L$14,IF(IF(ISNUMBER(AQ81),AQ81,0)&gt;=$L$12,$L$15,IF(OR(LOWER(LEFT(BV81&amp;"",2))="да",BV81=1),$L$13,$L$15))),IF(OR(AND($L$8="YES_NO",OR(LOWER(LEFT(AQ81&amp;"",2))="да",AQ81=1)),AND($L$8="THRESHOLD_GE",IF(ISNUMBER(AQ81),AQ81,0)&gt;=$L$11),AND($L$8="THRESHOLD_GT",IF(ISNUMBER(AQ81),AQ81,0)&gt;$L$11),AND($L$8="THRESHOLD_LE",IF(ISNUMBER(AQ81),AQ81,0)&lt;=$L$11),AND($L$8="THRESHOLD_LT",IF(ISNUMBER(AQ81),AQ81,0)&lt;$L$11),AND($L$8="CHANGE_PCT_GE",IF(IF(ISNUMBER(BV81),BV81,0)=0,IF(ISNUMBER(AQ81),AQ81,0)&gt;0,(IF(ISNUMBER(AQ81),AQ81,0)-IF(ISNUMBER(BV81),BV81,0))/ABS(IF(ISNUMBER(BV81),BV81,0))&gt;=$L$11)),AND($L$8="CHANGE_ABS_GE",ABS(IF(ISNUMBER(AQ81),AQ81,0)-IF(ISNUMBER(BV81),BV81,0))&gt;=$L$11),AND($L$8="COUNT_LT",IF(ISNUMBER(AQ81),AQ81,0)&lt;$L$11),AND($L$8="COUNT_LE",IF(ISNUMBER(AQ81),AQ81,0)&lt;=$L$11),AND($L$8="AND_YES",OR(LOWER(LEFT(AQ81&amp;"",2))="да",AQ81=1),OR(LOWER(LEFT(BV81&amp;"",2))="да",BV81=1)),AND($L$8="OR_YES",OR(OR(LOWER(LEFT(AQ81&amp;"",2))="да",AQ81=1),OR(LOWER(LEFT(BV81&amp;"",2))="да",BV81=1)))),$L$14,$L$15))))))))))</f>
        <v/>
      </c>
      <c r="M81" s="19" t="str">
        <f>IF($A81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81="#FIELD",AR81="",AND(OR($M$8="CHANGE_PCT_GE",$M$8="CHANGE_ABS_GE",$M$8="COUNT_FLAG_RULE",$M$8="AND_YES",$M$8="OR_YES"),OR(BW81="#FIELD",BW81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81)))),IF($M$18="LOW_MU",MAX(Настройки!$B$14,$M$16),IF($M$18="NEUTRAL",Настройки!$B$15,IF($M$18="IGNORE","IGNORE",IF(OR(AR81="#FIELD",BW81="#FIELD"),"Поле не найдено","Недостаточно данных")))),IF($M$8="SIGMOID_INC",MAX(Настройки!$B$14,$M$16+($M$17-$M$16)/(1+EXP(-$M$12*(IF(ISNUMBER(AR81),AR81,0)-$M$11)))),IF($M$8="SIGMOID_DEC",MAX(Настройки!$B$14,$M$16+($M$17-$M$16)/(1+EXP($M$12*(IF(ISNUMBER(AR81),AR81,0)-$M$11)))),IF($M$8="TOP_PERCENT",IF((COUNTIF(INDEX(Данные!$A$7:$CV$106,0,MATCH($M$9,Данные!$A$6:$CV$6,0)),"&gt;"&amp;IF(ISNUMBER(AR81),AR81,0))+COUNTIFS(INDEX(Данные!$A$7:$CV$106,0,MATCH($M$9,Данные!$A$6:$CV$6,0)),IF(ISNUMBER(AR81),AR81,0),Данные!$A$7:$A$106,"&lt;"&amp;$A81)+1)/COUNT(INDEX(Данные!$A$7:$CV$106,0,MATCH($M$9,Данные!$A$6:$CV$6,0)))&lt;=$M$11,$M$14,$M$15),IF($M$8="MANUAL_MU",MAX(Настройки!$B$14,MIN(1,IF(ISNUMBER(AR81),AR81,0))),IF($M$8="COUNT_FLAG_RULE",IF(IF(ISNUMBER(AR81),AR81,0)&lt;=$M$11,$M$14,IF(IF(ISNUMBER(AR81),AR81,0)&gt;=$M$12,$M$15,IF(OR(LOWER(LEFT(BW81&amp;"",2))="да",BW81=1),$M$13,$M$15))),IF(OR(AND($M$8="YES_NO",OR(LOWER(LEFT(AR81&amp;"",2))="да",AR81=1)),AND($M$8="THRESHOLD_GE",IF(ISNUMBER(AR81),AR81,0)&gt;=$M$11),AND($M$8="THRESHOLD_GT",IF(ISNUMBER(AR81),AR81,0)&gt;$M$11),AND($M$8="THRESHOLD_LE",IF(ISNUMBER(AR81),AR81,0)&lt;=$M$11),AND($M$8="THRESHOLD_LT",IF(ISNUMBER(AR81),AR81,0)&lt;$M$11),AND($M$8="CHANGE_PCT_GE",IF(IF(ISNUMBER(BW81),BW81,0)=0,IF(ISNUMBER(AR81),AR81,0)&gt;0,(IF(ISNUMBER(AR81),AR81,0)-IF(ISNUMBER(BW81),BW81,0))/ABS(IF(ISNUMBER(BW81),BW81,0))&gt;=$M$11)),AND($M$8="CHANGE_ABS_GE",ABS(IF(ISNUMBER(AR81),AR81,0)-IF(ISNUMBER(BW81),BW81,0))&gt;=$M$11),AND($M$8="COUNT_LT",IF(ISNUMBER(AR81),AR81,0)&lt;$M$11),AND($M$8="COUNT_LE",IF(ISNUMBER(AR81),AR81,0)&lt;=$M$11),AND($M$8="AND_YES",OR(LOWER(LEFT(AR81&amp;"",2))="да",AR81=1),OR(LOWER(LEFT(BW81&amp;"",2))="да",BW81=1)),AND($M$8="OR_YES",OR(OR(LOWER(LEFT(AR81&amp;"",2))="да",AR81=1),OR(LOWER(LEFT(BW81&amp;"",2))="да",BW81=1)))),$M$14,$M$15))))))))))</f>
        <v/>
      </c>
      <c r="N81" s="19" t="str">
        <f>IF($A81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81="#FIELD",AS81="",AND(OR($N$8="CHANGE_PCT_GE",$N$8="CHANGE_ABS_GE",$N$8="COUNT_FLAG_RULE",$N$8="AND_YES",$N$8="OR_YES"),OR(BX81="#FIELD",BX81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81)))),IF($N$18="LOW_MU",MAX(Настройки!$B$14,$N$16),IF($N$18="NEUTRAL",Настройки!$B$15,IF($N$18="IGNORE","IGNORE",IF(OR(AS81="#FIELD",BX81="#FIELD"),"Поле не найдено","Недостаточно данных")))),IF($N$8="SIGMOID_INC",MAX(Настройки!$B$14,$N$16+($N$17-$N$16)/(1+EXP(-$N$12*(IF(ISNUMBER(AS81),AS81,0)-$N$11)))),IF($N$8="SIGMOID_DEC",MAX(Настройки!$B$14,$N$16+($N$17-$N$16)/(1+EXP($N$12*(IF(ISNUMBER(AS81),AS81,0)-$N$11)))),IF($N$8="TOP_PERCENT",IF((COUNTIF(INDEX(Данные!$A$7:$CV$106,0,MATCH($N$9,Данные!$A$6:$CV$6,0)),"&gt;"&amp;IF(ISNUMBER(AS81),AS81,0))+COUNTIFS(INDEX(Данные!$A$7:$CV$106,0,MATCH($N$9,Данные!$A$6:$CV$6,0)),IF(ISNUMBER(AS81),AS81,0),Данные!$A$7:$A$106,"&lt;"&amp;$A81)+1)/COUNT(INDEX(Данные!$A$7:$CV$106,0,MATCH($N$9,Данные!$A$6:$CV$6,0)))&lt;=$N$11,$N$14,$N$15),IF($N$8="MANUAL_MU",MAX(Настройки!$B$14,MIN(1,IF(ISNUMBER(AS81),AS81,0))),IF($N$8="COUNT_FLAG_RULE",IF(IF(ISNUMBER(AS81),AS81,0)&lt;=$N$11,$N$14,IF(IF(ISNUMBER(AS81),AS81,0)&gt;=$N$12,$N$15,IF(OR(LOWER(LEFT(BX81&amp;"",2))="да",BX81=1),$N$13,$N$15))),IF(OR(AND($N$8="YES_NO",OR(LOWER(LEFT(AS81&amp;"",2))="да",AS81=1)),AND($N$8="THRESHOLD_GE",IF(ISNUMBER(AS81),AS81,0)&gt;=$N$11),AND($N$8="THRESHOLD_GT",IF(ISNUMBER(AS81),AS81,0)&gt;$N$11),AND($N$8="THRESHOLD_LE",IF(ISNUMBER(AS81),AS81,0)&lt;=$N$11),AND($N$8="THRESHOLD_LT",IF(ISNUMBER(AS81),AS81,0)&lt;$N$11),AND($N$8="CHANGE_PCT_GE",IF(IF(ISNUMBER(BX81),BX81,0)=0,IF(ISNUMBER(AS81),AS81,0)&gt;0,(IF(ISNUMBER(AS81),AS81,0)-IF(ISNUMBER(BX81),BX81,0))/ABS(IF(ISNUMBER(BX81),BX81,0))&gt;=$N$11)),AND($N$8="CHANGE_ABS_GE",ABS(IF(ISNUMBER(AS81),AS81,0)-IF(ISNUMBER(BX81),BX81,0))&gt;=$N$11),AND($N$8="COUNT_LT",IF(ISNUMBER(AS81),AS81,0)&lt;$N$11),AND($N$8="COUNT_LE",IF(ISNUMBER(AS81),AS81,0)&lt;=$N$11),AND($N$8="AND_YES",OR(LOWER(LEFT(AS81&amp;"",2))="да",AS81=1),OR(LOWER(LEFT(BX81&amp;"",2))="да",BX81=1)),AND($N$8="OR_YES",OR(OR(LOWER(LEFT(AS81&amp;"",2))="да",AS81=1),OR(LOWER(LEFT(BX81&amp;"",2))="да",BX81=1)))),$N$14,$N$15))))))))))</f>
        <v/>
      </c>
      <c r="O81" s="19" t="str">
        <f>IF($A81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81="#FIELD",AT81="",AND(OR($O$8="CHANGE_PCT_GE",$O$8="CHANGE_ABS_GE",$O$8="COUNT_FLAG_RULE",$O$8="AND_YES",$O$8="OR_YES"),OR(BY81="#FIELD",BY81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81)))),IF($O$18="LOW_MU",MAX(Настройки!$B$14,$O$16),IF($O$18="NEUTRAL",Настройки!$B$15,IF($O$18="IGNORE","IGNORE",IF(OR(AT81="#FIELD",BY81="#FIELD"),"Поле не найдено","Недостаточно данных")))),IF($O$8="SIGMOID_INC",MAX(Настройки!$B$14,$O$16+($O$17-$O$16)/(1+EXP(-$O$12*(IF(ISNUMBER(AT81),AT81,0)-$O$11)))),IF($O$8="SIGMOID_DEC",MAX(Настройки!$B$14,$O$16+($O$17-$O$16)/(1+EXP($O$12*(IF(ISNUMBER(AT81),AT81,0)-$O$11)))),IF($O$8="TOP_PERCENT",IF((COUNTIF(INDEX(Данные!$A$7:$CV$106,0,MATCH($O$9,Данные!$A$6:$CV$6,0)),"&gt;"&amp;IF(ISNUMBER(AT81),AT81,0))+COUNTIFS(INDEX(Данные!$A$7:$CV$106,0,MATCH($O$9,Данные!$A$6:$CV$6,0)),IF(ISNUMBER(AT81),AT81,0),Данные!$A$7:$A$106,"&lt;"&amp;$A81)+1)/COUNT(INDEX(Данные!$A$7:$CV$106,0,MATCH($O$9,Данные!$A$6:$CV$6,0)))&lt;=$O$11,$O$14,$O$15),IF($O$8="MANUAL_MU",MAX(Настройки!$B$14,MIN(1,IF(ISNUMBER(AT81),AT81,0))),IF($O$8="COUNT_FLAG_RULE",IF(IF(ISNUMBER(AT81),AT81,0)&lt;=$O$11,$O$14,IF(IF(ISNUMBER(AT81),AT81,0)&gt;=$O$12,$O$15,IF(OR(LOWER(LEFT(BY81&amp;"",2))="да",BY81=1),$O$13,$O$15))),IF(OR(AND($O$8="YES_NO",OR(LOWER(LEFT(AT81&amp;"",2))="да",AT81=1)),AND($O$8="THRESHOLD_GE",IF(ISNUMBER(AT81),AT81,0)&gt;=$O$11),AND($O$8="THRESHOLD_GT",IF(ISNUMBER(AT81),AT81,0)&gt;$O$11),AND($O$8="THRESHOLD_LE",IF(ISNUMBER(AT81),AT81,0)&lt;=$O$11),AND($O$8="THRESHOLD_LT",IF(ISNUMBER(AT81),AT81,0)&lt;$O$11),AND($O$8="CHANGE_PCT_GE",IF(IF(ISNUMBER(BY81),BY81,0)=0,IF(ISNUMBER(AT81),AT81,0)&gt;0,(IF(ISNUMBER(AT81),AT81,0)-IF(ISNUMBER(BY81),BY81,0))/ABS(IF(ISNUMBER(BY81),BY81,0))&gt;=$O$11)),AND($O$8="CHANGE_ABS_GE",ABS(IF(ISNUMBER(AT81),AT81,0)-IF(ISNUMBER(BY81),BY81,0))&gt;=$O$11),AND($O$8="COUNT_LT",IF(ISNUMBER(AT81),AT81,0)&lt;$O$11),AND($O$8="COUNT_LE",IF(ISNUMBER(AT81),AT81,0)&lt;=$O$11),AND($O$8="AND_YES",OR(LOWER(LEFT(AT81&amp;"",2))="да",AT81=1),OR(LOWER(LEFT(BY81&amp;"",2))="да",BY81=1)),AND($O$8="OR_YES",OR(OR(LOWER(LEFT(AT81&amp;"",2))="да",AT81=1),OR(LOWER(LEFT(BY81&amp;"",2))="да",BY81=1)))),$O$14,$O$15))))))))))</f>
        <v/>
      </c>
      <c r="P81" s="19" t="str">
        <f>IF($A81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81="#FIELD",AU81="",AND(OR($P$8="CHANGE_PCT_GE",$P$8="CHANGE_ABS_GE",$P$8="COUNT_FLAG_RULE",$P$8="AND_YES",$P$8="OR_YES"),OR(BZ81="#FIELD",BZ81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81)))),IF($P$18="LOW_MU",MAX(Настройки!$B$14,$P$16),IF($P$18="NEUTRAL",Настройки!$B$15,IF($P$18="IGNORE","IGNORE",IF(OR(AU81="#FIELD",BZ81="#FIELD"),"Поле не найдено","Недостаточно данных")))),IF($P$8="SIGMOID_INC",MAX(Настройки!$B$14,$P$16+($P$17-$P$16)/(1+EXP(-$P$12*(IF(ISNUMBER(AU81),AU81,0)-$P$11)))),IF($P$8="SIGMOID_DEC",MAX(Настройки!$B$14,$P$16+($P$17-$P$16)/(1+EXP($P$12*(IF(ISNUMBER(AU81),AU81,0)-$P$11)))),IF($P$8="TOP_PERCENT",IF((COUNTIF(INDEX(Данные!$A$7:$CV$106,0,MATCH($P$9,Данные!$A$6:$CV$6,0)),"&gt;"&amp;IF(ISNUMBER(AU81),AU81,0))+COUNTIFS(INDEX(Данные!$A$7:$CV$106,0,MATCH($P$9,Данные!$A$6:$CV$6,0)),IF(ISNUMBER(AU81),AU81,0),Данные!$A$7:$A$106,"&lt;"&amp;$A81)+1)/COUNT(INDEX(Данные!$A$7:$CV$106,0,MATCH($P$9,Данные!$A$6:$CV$6,0)))&lt;=$P$11,$P$14,$P$15),IF($P$8="MANUAL_MU",MAX(Настройки!$B$14,MIN(1,IF(ISNUMBER(AU81),AU81,0))),IF($P$8="COUNT_FLAG_RULE",IF(IF(ISNUMBER(AU81),AU81,0)&lt;=$P$11,$P$14,IF(IF(ISNUMBER(AU81),AU81,0)&gt;=$P$12,$P$15,IF(OR(LOWER(LEFT(BZ81&amp;"",2))="да",BZ81=1),$P$13,$P$15))),IF(OR(AND($P$8="YES_NO",OR(LOWER(LEFT(AU81&amp;"",2))="да",AU81=1)),AND($P$8="THRESHOLD_GE",IF(ISNUMBER(AU81),AU81,0)&gt;=$P$11),AND($P$8="THRESHOLD_GT",IF(ISNUMBER(AU81),AU81,0)&gt;$P$11),AND($P$8="THRESHOLD_LE",IF(ISNUMBER(AU81),AU81,0)&lt;=$P$11),AND($P$8="THRESHOLD_LT",IF(ISNUMBER(AU81),AU81,0)&lt;$P$11),AND($P$8="CHANGE_PCT_GE",IF(IF(ISNUMBER(BZ81),BZ81,0)=0,IF(ISNUMBER(AU81),AU81,0)&gt;0,(IF(ISNUMBER(AU81),AU81,0)-IF(ISNUMBER(BZ81),BZ81,0))/ABS(IF(ISNUMBER(BZ81),BZ81,0))&gt;=$P$11)),AND($P$8="CHANGE_ABS_GE",ABS(IF(ISNUMBER(AU81),AU81,0)-IF(ISNUMBER(BZ81),BZ81,0))&gt;=$P$11),AND($P$8="COUNT_LT",IF(ISNUMBER(AU81),AU81,0)&lt;$P$11),AND($P$8="COUNT_LE",IF(ISNUMBER(AU81),AU81,0)&lt;=$P$11),AND($P$8="AND_YES",OR(LOWER(LEFT(AU81&amp;"",2))="да",AU81=1),OR(LOWER(LEFT(BZ81&amp;"",2))="да",BZ81=1)),AND($P$8="OR_YES",OR(OR(LOWER(LEFT(AU81&amp;"",2))="да",AU81=1),OR(LOWER(LEFT(BZ81&amp;"",2))="да",BZ81=1)))),$P$14,$P$15))))))))))</f>
        <v/>
      </c>
      <c r="Q81" s="19" t="str">
        <f>IF($A81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81="#FIELD",AV81="",AND(OR($Q$8="CHANGE_PCT_GE",$Q$8="CHANGE_ABS_GE",$Q$8="COUNT_FLAG_RULE",$Q$8="AND_YES",$Q$8="OR_YES"),OR(CA81="#FIELD",CA81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81)))),IF($Q$18="LOW_MU",MAX(Настройки!$B$14,$Q$16),IF($Q$18="NEUTRAL",Настройки!$B$15,IF($Q$18="IGNORE","IGNORE",IF(OR(AV81="#FIELD",CA81="#FIELD"),"Поле не найдено","Недостаточно данных")))),IF($Q$8="SIGMOID_INC",MAX(Настройки!$B$14,$Q$16+($Q$17-$Q$16)/(1+EXP(-$Q$12*(IF(ISNUMBER(AV81),AV81,0)-$Q$11)))),IF($Q$8="SIGMOID_DEC",MAX(Настройки!$B$14,$Q$16+($Q$17-$Q$16)/(1+EXP($Q$12*(IF(ISNUMBER(AV81),AV81,0)-$Q$11)))),IF($Q$8="TOP_PERCENT",IF((COUNTIF(INDEX(Данные!$A$7:$CV$106,0,MATCH($Q$9,Данные!$A$6:$CV$6,0)),"&gt;"&amp;IF(ISNUMBER(AV81),AV81,0))+COUNTIFS(INDEX(Данные!$A$7:$CV$106,0,MATCH($Q$9,Данные!$A$6:$CV$6,0)),IF(ISNUMBER(AV81),AV81,0),Данные!$A$7:$A$106,"&lt;"&amp;$A81)+1)/COUNT(INDEX(Данные!$A$7:$CV$106,0,MATCH($Q$9,Данные!$A$6:$CV$6,0)))&lt;=$Q$11,$Q$14,$Q$15),IF($Q$8="MANUAL_MU",MAX(Настройки!$B$14,MIN(1,IF(ISNUMBER(AV81),AV81,0))),IF($Q$8="COUNT_FLAG_RULE",IF(IF(ISNUMBER(AV81),AV81,0)&lt;=$Q$11,$Q$14,IF(IF(ISNUMBER(AV81),AV81,0)&gt;=$Q$12,$Q$15,IF(OR(LOWER(LEFT(CA81&amp;"",2))="да",CA81=1),$Q$13,$Q$15))),IF(OR(AND($Q$8="YES_NO",OR(LOWER(LEFT(AV81&amp;"",2))="да",AV81=1)),AND($Q$8="THRESHOLD_GE",IF(ISNUMBER(AV81),AV81,0)&gt;=$Q$11),AND($Q$8="THRESHOLD_GT",IF(ISNUMBER(AV81),AV81,0)&gt;$Q$11),AND($Q$8="THRESHOLD_LE",IF(ISNUMBER(AV81),AV81,0)&lt;=$Q$11),AND($Q$8="THRESHOLD_LT",IF(ISNUMBER(AV81),AV81,0)&lt;$Q$11),AND($Q$8="CHANGE_PCT_GE",IF(IF(ISNUMBER(CA81),CA81,0)=0,IF(ISNUMBER(AV81),AV81,0)&gt;0,(IF(ISNUMBER(AV81),AV81,0)-IF(ISNUMBER(CA81),CA81,0))/ABS(IF(ISNUMBER(CA81),CA81,0))&gt;=$Q$11)),AND($Q$8="CHANGE_ABS_GE",ABS(IF(ISNUMBER(AV81),AV81,0)-IF(ISNUMBER(CA81),CA81,0))&gt;=$Q$11),AND($Q$8="COUNT_LT",IF(ISNUMBER(AV81),AV81,0)&lt;$Q$11),AND($Q$8="COUNT_LE",IF(ISNUMBER(AV81),AV81,0)&lt;=$Q$11),AND($Q$8="AND_YES",OR(LOWER(LEFT(AV81&amp;"",2))="да",AV81=1),OR(LOWER(LEFT(CA81&amp;"",2))="да",CA81=1)),AND($Q$8="OR_YES",OR(OR(LOWER(LEFT(AV81&amp;"",2))="да",AV81=1),OR(LOWER(LEFT(CA81&amp;"",2))="да",CA81=1)))),$Q$14,$Q$15))))))))))</f>
        <v/>
      </c>
      <c r="R81" s="69" t="str">
        <f>IF($A81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81="#FIELD",AW81="",AND(OR($R$8="CHANGE_PCT_GE",$R$8="CHANGE_ABS_GE",$R$8="COUNT_FLAG_RULE",$R$8="AND_YES",$R$8="OR_YES"),OR(CB81="#FIELD",CB81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81)))),IF($R$18="LOW_MU",MAX(Настройки!$B$14,$R$16),IF($R$18="NEUTRAL",Настройки!$B$15,IF($R$18="IGNORE","IGNORE",IF(OR(AW81="#FIELD",CB81="#FIELD"),"Поле не найдено","Недостаточно данных")))),IF($R$8="SIGMOID_INC",MAX(Настройки!$B$14,$R$16+($R$17-$R$16)/(1+EXP(-$R$12*(IF(ISNUMBER(AW81),AW81,0)-$R$11)))),IF($R$8="SIGMOID_DEC",MAX(Настройки!$B$14,$R$16+($R$17-$R$16)/(1+EXP($R$12*(IF(ISNUMBER(AW81),AW81,0)-$R$11)))),IF($R$8="TOP_PERCENT",IF((COUNTIF(INDEX(Данные!$A$7:$CV$106,0,MATCH($R$9,Данные!$A$6:$CV$6,0)),"&gt;"&amp;IF(ISNUMBER(AW81),AW81,0))+COUNTIFS(INDEX(Данные!$A$7:$CV$106,0,MATCH($R$9,Данные!$A$6:$CV$6,0)),IF(ISNUMBER(AW81),AW81,0),Данные!$A$7:$A$106,"&lt;"&amp;$A81)+1)/COUNT(INDEX(Данные!$A$7:$CV$106,0,MATCH($R$9,Данные!$A$6:$CV$6,0)))&lt;=$R$11,$R$14,$R$15),IF($R$8="MANUAL_MU",MAX(Настройки!$B$14,MIN(1,IF(ISNUMBER(AW81),AW81,0))),IF($R$8="COUNT_FLAG_RULE",IF(IF(ISNUMBER(AW81),AW81,0)&lt;=$R$11,$R$14,IF(IF(ISNUMBER(AW81),AW81,0)&gt;=$R$12,$R$15,IF(OR(LOWER(LEFT(CB81&amp;"",2))="да",CB81=1),$R$13,$R$15))),IF(OR(AND($R$8="YES_NO",OR(LOWER(LEFT(AW81&amp;"",2))="да",AW81=1)),AND($R$8="THRESHOLD_GE",IF(ISNUMBER(AW81),AW81,0)&gt;=$R$11),AND($R$8="THRESHOLD_GT",IF(ISNUMBER(AW81),AW81,0)&gt;$R$11),AND($R$8="THRESHOLD_LE",IF(ISNUMBER(AW81),AW81,0)&lt;=$R$11),AND($R$8="THRESHOLD_LT",IF(ISNUMBER(AW81),AW81,0)&lt;$R$11),AND($R$8="CHANGE_PCT_GE",IF(IF(ISNUMBER(CB81),CB81,0)=0,IF(ISNUMBER(AW81),AW81,0)&gt;0,(IF(ISNUMBER(AW81),AW81,0)-IF(ISNUMBER(CB81),CB81,0))/ABS(IF(ISNUMBER(CB81),CB81,0))&gt;=$R$11)),AND($R$8="CHANGE_ABS_GE",ABS(IF(ISNUMBER(AW81),AW81,0)-IF(ISNUMBER(CB81),CB81,0))&gt;=$R$11),AND($R$8="COUNT_LT",IF(ISNUMBER(AW81),AW81,0)&lt;$R$11),AND($R$8="COUNT_LE",IF(ISNUMBER(AW81),AW81,0)&lt;=$R$11),AND($R$8="AND_YES",OR(LOWER(LEFT(AW81&amp;"",2))="да",AW81=1),OR(LOWER(LEFT(CB81&amp;"",2))="да",CB81=1)),AND($R$8="OR_YES",OR(OR(LOWER(LEFT(AW81&amp;"",2))="да",AW81=1),OR(LOWER(LEFT(CB81&amp;"",2))="да",CB81=1)))),$R$14,$R$15))))))))))</f>
        <v/>
      </c>
      <c r="S81" s="70" t="str">
        <f>IF($A81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81="#FIELD",AX81="",AND(OR($S$8="CHANGE_PCT_GE",$S$8="CHANGE_ABS_GE",$S$8="COUNT_FLAG_RULE",$S$8="AND_YES",$S$8="OR_YES"),OR(CC81="#FIELD",CC81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81)))),IF($S$18="LOW_MU",MAX(Настройки!$B$14,$S$16),IF($S$18="NEUTRAL",Настройки!$B$15,IF($S$18="IGNORE","IGNORE",IF(OR(AX81="#FIELD",CC81="#FIELD"),"Поле не найдено","Недостаточно данных")))),IF($S$8="SIGMOID_INC",MAX(Настройки!$B$14,$S$16+($S$17-$S$16)/(1+EXP(-$S$12*(IF(ISNUMBER(AX81),AX81,0)-$S$11)))),IF($S$8="SIGMOID_DEC",MAX(Настройки!$B$14,$S$16+($S$17-$S$16)/(1+EXP($S$12*(IF(ISNUMBER(AX81),AX81,0)-$S$11)))),IF($S$8="TOP_PERCENT",IF((COUNTIF(INDEX(Данные!$A$7:$CV$106,0,MATCH($S$9,Данные!$A$6:$CV$6,0)),"&gt;"&amp;IF(ISNUMBER(AX81),AX81,0))+COUNTIFS(INDEX(Данные!$A$7:$CV$106,0,MATCH($S$9,Данные!$A$6:$CV$6,0)),IF(ISNUMBER(AX81),AX81,0),Данные!$A$7:$A$106,"&lt;"&amp;$A81)+1)/COUNT(INDEX(Данные!$A$7:$CV$106,0,MATCH($S$9,Данные!$A$6:$CV$6,0)))&lt;=$S$11,$S$14,$S$15),IF($S$8="MANUAL_MU",MAX(Настройки!$B$14,MIN(1,IF(ISNUMBER(AX81),AX81,0))),IF($S$8="COUNT_FLAG_RULE",IF(IF(ISNUMBER(AX81),AX81,0)&lt;=$S$11,$S$14,IF(IF(ISNUMBER(AX81),AX81,0)&gt;=$S$12,$S$15,IF(OR(LOWER(LEFT(CC81&amp;"",2))="да",CC81=1),$S$13,$S$15))),IF(OR(AND($S$8="YES_NO",OR(LOWER(LEFT(AX81&amp;"",2))="да",AX81=1)),AND($S$8="THRESHOLD_GE",IF(ISNUMBER(AX81),AX81,0)&gt;=$S$11),AND($S$8="THRESHOLD_GT",IF(ISNUMBER(AX81),AX81,0)&gt;$S$11),AND($S$8="THRESHOLD_LE",IF(ISNUMBER(AX81),AX81,0)&lt;=$S$11),AND($S$8="THRESHOLD_LT",IF(ISNUMBER(AX81),AX81,0)&lt;$S$11),AND($S$8="CHANGE_PCT_GE",IF(IF(ISNUMBER(CC81),CC81,0)=0,IF(ISNUMBER(AX81),AX81,0)&gt;0,(IF(ISNUMBER(AX81),AX81,0)-IF(ISNUMBER(CC81),CC81,0))/ABS(IF(ISNUMBER(CC81),CC81,0))&gt;=$S$11)),AND($S$8="CHANGE_ABS_GE",ABS(IF(ISNUMBER(AX81),AX81,0)-IF(ISNUMBER(CC81),CC81,0))&gt;=$S$11),AND($S$8="COUNT_LT",IF(ISNUMBER(AX81),AX81,0)&lt;$S$11),AND($S$8="COUNT_LE",IF(ISNUMBER(AX81),AX81,0)&lt;=$S$11),AND($S$8="AND_YES",OR(LOWER(LEFT(AX81&amp;"",2))="да",AX81=1),OR(LOWER(LEFT(CC81&amp;"",2))="да",CC81=1)),AND($S$8="OR_YES",OR(OR(LOWER(LEFT(AX81&amp;"",2))="да",AX81=1),OR(LOWER(LEFT(CC81&amp;"",2))="да",CC81=1)))),$S$14,$S$15))))))))))</f>
        <v/>
      </c>
      <c r="T81" s="70" t="str">
        <f>IF($A81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81="#FIELD",AY81="",AND(OR($T$8="CHANGE_PCT_GE",$T$8="CHANGE_ABS_GE",$T$8="COUNT_FLAG_RULE",$T$8="AND_YES",$T$8="OR_YES"),OR(CD81="#FIELD",CD81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81)))),IF($T$18="LOW_MU",MAX(Настройки!$B$14,$T$16),IF($T$18="NEUTRAL",Настройки!$B$15,IF($T$18="IGNORE","IGNORE",IF(OR(AY81="#FIELD",CD81="#FIELD"),"Поле не найдено","Недостаточно данных")))),IF($T$8="SIGMOID_INC",MAX(Настройки!$B$14,$T$16+($T$17-$T$16)/(1+EXP(-$T$12*(IF(ISNUMBER(AY81),AY81,0)-$T$11)))),IF($T$8="SIGMOID_DEC",MAX(Настройки!$B$14,$T$16+($T$17-$T$16)/(1+EXP($T$12*(IF(ISNUMBER(AY81),AY81,0)-$T$11)))),IF($T$8="TOP_PERCENT",IF((COUNTIF(INDEX(Данные!$A$7:$CV$106,0,MATCH($T$9,Данные!$A$6:$CV$6,0)),"&gt;"&amp;IF(ISNUMBER(AY81),AY81,0))+COUNTIFS(INDEX(Данные!$A$7:$CV$106,0,MATCH($T$9,Данные!$A$6:$CV$6,0)),IF(ISNUMBER(AY81),AY81,0),Данные!$A$7:$A$106,"&lt;"&amp;$A81)+1)/COUNT(INDEX(Данные!$A$7:$CV$106,0,MATCH($T$9,Данные!$A$6:$CV$6,0)))&lt;=$T$11,$T$14,$T$15),IF($T$8="MANUAL_MU",MAX(Настройки!$B$14,MIN(1,IF(ISNUMBER(AY81),AY81,0))),IF($T$8="COUNT_FLAG_RULE",IF(IF(ISNUMBER(AY81),AY81,0)&lt;=$T$11,$T$14,IF(IF(ISNUMBER(AY81),AY81,0)&gt;=$T$12,$T$15,IF(OR(LOWER(LEFT(CD81&amp;"",2))="да",CD81=1),$T$13,$T$15))),IF(OR(AND($T$8="YES_NO",OR(LOWER(LEFT(AY81&amp;"",2))="да",AY81=1)),AND($T$8="THRESHOLD_GE",IF(ISNUMBER(AY81),AY81,0)&gt;=$T$11),AND($T$8="THRESHOLD_GT",IF(ISNUMBER(AY81),AY81,0)&gt;$T$11),AND($T$8="THRESHOLD_LE",IF(ISNUMBER(AY81),AY81,0)&lt;=$T$11),AND($T$8="THRESHOLD_LT",IF(ISNUMBER(AY81),AY81,0)&lt;$T$11),AND($T$8="CHANGE_PCT_GE",IF(IF(ISNUMBER(CD81),CD81,0)=0,IF(ISNUMBER(AY81),AY81,0)&gt;0,(IF(ISNUMBER(AY81),AY81,0)-IF(ISNUMBER(CD81),CD81,0))/ABS(IF(ISNUMBER(CD81),CD81,0))&gt;=$T$11)),AND($T$8="CHANGE_ABS_GE",ABS(IF(ISNUMBER(AY81),AY81,0)-IF(ISNUMBER(CD81),CD81,0))&gt;=$T$11),AND($T$8="COUNT_LT",IF(ISNUMBER(AY81),AY81,0)&lt;$T$11),AND($T$8="COUNT_LE",IF(ISNUMBER(AY81),AY81,0)&lt;=$T$11),AND($T$8="AND_YES",OR(LOWER(LEFT(AY81&amp;"",2))="да",AY81=1),OR(LOWER(LEFT(CD81&amp;"",2))="да",CD81=1)),AND($T$8="OR_YES",OR(OR(LOWER(LEFT(AY81&amp;"",2))="да",AY81=1),OR(LOWER(LEFT(CD81&amp;"",2))="да",CD81=1)))),$T$14,$T$15))))))))))</f>
        <v/>
      </c>
      <c r="U81" s="70" t="str">
        <f>IF($A81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81="#FIELD",AZ81="",AND(OR($U$8="CHANGE_PCT_GE",$U$8="CHANGE_ABS_GE",$U$8="COUNT_FLAG_RULE",$U$8="AND_YES",$U$8="OR_YES"),OR(CE81="#FIELD",CE81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81)))),IF($U$18="LOW_MU",MAX(Настройки!$B$14,$U$16),IF($U$18="NEUTRAL",Настройки!$B$15,IF($U$18="IGNORE","IGNORE",IF(OR(AZ81="#FIELD",CE81="#FIELD"),"Поле не найдено","Недостаточно данных")))),IF($U$8="SIGMOID_INC",MAX(Настройки!$B$14,$U$16+($U$17-$U$16)/(1+EXP(-$U$12*(IF(ISNUMBER(AZ81),AZ81,0)-$U$11)))),IF($U$8="SIGMOID_DEC",MAX(Настройки!$B$14,$U$16+($U$17-$U$16)/(1+EXP($U$12*(IF(ISNUMBER(AZ81),AZ81,0)-$U$11)))),IF($U$8="TOP_PERCENT",IF((COUNTIF(INDEX(Данные!$A$7:$CV$106,0,MATCH($U$9,Данные!$A$6:$CV$6,0)),"&gt;"&amp;IF(ISNUMBER(AZ81),AZ81,0))+COUNTIFS(INDEX(Данные!$A$7:$CV$106,0,MATCH($U$9,Данные!$A$6:$CV$6,0)),IF(ISNUMBER(AZ81),AZ81,0),Данные!$A$7:$A$106,"&lt;"&amp;$A81)+1)/COUNT(INDEX(Данные!$A$7:$CV$106,0,MATCH($U$9,Данные!$A$6:$CV$6,0)))&lt;=$U$11,$U$14,$U$15),IF($U$8="MANUAL_MU",MAX(Настройки!$B$14,MIN(1,IF(ISNUMBER(AZ81),AZ81,0))),IF($U$8="COUNT_FLAG_RULE",IF(IF(ISNUMBER(AZ81),AZ81,0)&lt;=$U$11,$U$14,IF(IF(ISNUMBER(AZ81),AZ81,0)&gt;=$U$12,$U$15,IF(OR(LOWER(LEFT(CE81&amp;"",2))="да",CE81=1),$U$13,$U$15))),IF(OR(AND($U$8="YES_NO",OR(LOWER(LEFT(AZ81&amp;"",2))="да",AZ81=1)),AND($U$8="THRESHOLD_GE",IF(ISNUMBER(AZ81),AZ81,0)&gt;=$U$11),AND($U$8="THRESHOLD_GT",IF(ISNUMBER(AZ81),AZ81,0)&gt;$U$11),AND($U$8="THRESHOLD_LE",IF(ISNUMBER(AZ81),AZ81,0)&lt;=$U$11),AND($U$8="THRESHOLD_LT",IF(ISNUMBER(AZ81),AZ81,0)&lt;$U$11),AND($U$8="CHANGE_PCT_GE",IF(IF(ISNUMBER(CE81),CE81,0)=0,IF(ISNUMBER(AZ81),AZ81,0)&gt;0,(IF(ISNUMBER(AZ81),AZ81,0)-IF(ISNUMBER(CE81),CE81,0))/ABS(IF(ISNUMBER(CE81),CE81,0))&gt;=$U$11)),AND($U$8="CHANGE_ABS_GE",ABS(IF(ISNUMBER(AZ81),AZ81,0)-IF(ISNUMBER(CE81),CE81,0))&gt;=$U$11),AND($U$8="COUNT_LT",IF(ISNUMBER(AZ81),AZ81,0)&lt;$U$11),AND($U$8="COUNT_LE",IF(ISNUMBER(AZ81),AZ81,0)&lt;=$U$11),AND($U$8="AND_YES",OR(LOWER(LEFT(AZ81&amp;"",2))="да",AZ81=1),OR(LOWER(LEFT(CE81&amp;"",2))="да",CE81=1)),AND($U$8="OR_YES",OR(OR(LOWER(LEFT(AZ81&amp;"",2))="да",AZ81=1),OR(LOWER(LEFT(CE81&amp;"",2))="да",CE81=1)))),$U$14,$U$15))))))))))</f>
        <v/>
      </c>
      <c r="V81" s="70" t="str">
        <f>IF($A81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81="#FIELD",BA81="",AND(OR($V$8="CHANGE_PCT_GE",$V$8="CHANGE_ABS_GE",$V$8="COUNT_FLAG_RULE",$V$8="AND_YES",$V$8="OR_YES"),OR(CF81="#FIELD",CF81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81)))),IF($V$18="LOW_MU",MAX(Настройки!$B$14,$V$16),IF($V$18="NEUTRAL",Настройки!$B$15,IF($V$18="IGNORE","IGNORE",IF(OR(BA81="#FIELD",CF81="#FIELD"),"Поле не найдено","Недостаточно данных")))),IF($V$8="SIGMOID_INC",MAX(Настройки!$B$14,$V$16+($V$17-$V$16)/(1+EXP(-$V$12*(IF(ISNUMBER(BA81),BA81,0)-$V$11)))),IF($V$8="SIGMOID_DEC",MAX(Настройки!$B$14,$V$16+($V$17-$V$16)/(1+EXP($V$12*(IF(ISNUMBER(BA81),BA81,0)-$V$11)))),IF($V$8="TOP_PERCENT",IF((COUNTIF(INDEX(Данные!$A$7:$CV$106,0,MATCH($V$9,Данные!$A$6:$CV$6,0)),"&gt;"&amp;IF(ISNUMBER(BA81),BA81,0))+COUNTIFS(INDEX(Данные!$A$7:$CV$106,0,MATCH($V$9,Данные!$A$6:$CV$6,0)),IF(ISNUMBER(BA81),BA81,0),Данные!$A$7:$A$106,"&lt;"&amp;$A81)+1)/COUNT(INDEX(Данные!$A$7:$CV$106,0,MATCH($V$9,Данные!$A$6:$CV$6,0)))&lt;=$V$11,$V$14,$V$15),IF($V$8="MANUAL_MU",MAX(Настройки!$B$14,MIN(1,IF(ISNUMBER(BA81),BA81,0))),IF($V$8="COUNT_FLAG_RULE",IF(IF(ISNUMBER(BA81),BA81,0)&lt;=$V$11,$V$14,IF(IF(ISNUMBER(BA81),BA81,0)&gt;=$V$12,$V$15,IF(OR(LOWER(LEFT(CF81&amp;"",2))="да",CF81=1),$V$13,$V$15))),IF(OR(AND($V$8="YES_NO",OR(LOWER(LEFT(BA81&amp;"",2))="да",BA81=1)),AND($V$8="THRESHOLD_GE",IF(ISNUMBER(BA81),BA81,0)&gt;=$V$11),AND($V$8="THRESHOLD_GT",IF(ISNUMBER(BA81),BA81,0)&gt;$V$11),AND($V$8="THRESHOLD_LE",IF(ISNUMBER(BA81),BA81,0)&lt;=$V$11),AND($V$8="THRESHOLD_LT",IF(ISNUMBER(BA81),BA81,0)&lt;$V$11),AND($V$8="CHANGE_PCT_GE",IF(IF(ISNUMBER(CF81),CF81,0)=0,IF(ISNUMBER(BA81),BA81,0)&gt;0,(IF(ISNUMBER(BA81),BA81,0)-IF(ISNUMBER(CF81),CF81,0))/ABS(IF(ISNUMBER(CF81),CF81,0))&gt;=$V$11)),AND($V$8="CHANGE_ABS_GE",ABS(IF(ISNUMBER(BA81),BA81,0)-IF(ISNUMBER(CF81),CF81,0))&gt;=$V$11),AND($V$8="COUNT_LT",IF(ISNUMBER(BA81),BA81,0)&lt;$V$11),AND($V$8="COUNT_LE",IF(ISNUMBER(BA81),BA81,0)&lt;=$V$11),AND($V$8="AND_YES",OR(LOWER(LEFT(BA81&amp;"",2))="да",BA81=1),OR(LOWER(LEFT(CF81&amp;"",2))="да",CF81=1)),AND($V$8="OR_YES",OR(OR(LOWER(LEFT(BA81&amp;"",2))="да",BA81=1),OR(LOWER(LEFT(CF81&amp;"",2))="да",CF81=1)))),$V$14,$V$15))))))))))</f>
        <v/>
      </c>
      <c r="W81" s="70" t="str">
        <f>IF($A81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81="#FIELD",BB81="",AND(OR($W$8="CHANGE_PCT_GE",$W$8="CHANGE_ABS_GE",$W$8="COUNT_FLAG_RULE",$W$8="AND_YES",$W$8="OR_YES"),OR(CG81="#FIELD",CG81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81)))),IF($W$18="LOW_MU",MAX(Настройки!$B$14,$W$16),IF($W$18="NEUTRAL",Настройки!$B$15,IF($W$18="IGNORE","IGNORE",IF(OR(BB81="#FIELD",CG81="#FIELD"),"Поле не найдено","Недостаточно данных")))),IF($W$8="SIGMOID_INC",MAX(Настройки!$B$14,$W$16+($W$17-$W$16)/(1+EXP(-$W$12*(IF(ISNUMBER(BB81),BB81,0)-$W$11)))),IF($W$8="SIGMOID_DEC",MAX(Настройки!$B$14,$W$16+($W$17-$W$16)/(1+EXP($W$12*(IF(ISNUMBER(BB81),BB81,0)-$W$11)))),IF($W$8="TOP_PERCENT",IF((COUNTIF(INDEX(Данные!$A$7:$CV$106,0,MATCH($W$9,Данные!$A$6:$CV$6,0)),"&gt;"&amp;IF(ISNUMBER(BB81),BB81,0))+COUNTIFS(INDEX(Данные!$A$7:$CV$106,0,MATCH($W$9,Данные!$A$6:$CV$6,0)),IF(ISNUMBER(BB81),BB81,0),Данные!$A$7:$A$106,"&lt;"&amp;$A81)+1)/COUNT(INDEX(Данные!$A$7:$CV$106,0,MATCH($W$9,Данные!$A$6:$CV$6,0)))&lt;=$W$11,$W$14,$W$15),IF($W$8="MANUAL_MU",MAX(Настройки!$B$14,MIN(1,IF(ISNUMBER(BB81),BB81,0))),IF($W$8="COUNT_FLAG_RULE",IF(IF(ISNUMBER(BB81),BB81,0)&lt;=$W$11,$W$14,IF(IF(ISNUMBER(BB81),BB81,0)&gt;=$W$12,$W$15,IF(OR(LOWER(LEFT(CG81&amp;"",2))="да",CG81=1),$W$13,$W$15))),IF(OR(AND($W$8="YES_NO",OR(LOWER(LEFT(BB81&amp;"",2))="да",BB81=1)),AND($W$8="THRESHOLD_GE",IF(ISNUMBER(BB81),BB81,0)&gt;=$W$11),AND($W$8="THRESHOLD_GT",IF(ISNUMBER(BB81),BB81,0)&gt;$W$11),AND($W$8="THRESHOLD_LE",IF(ISNUMBER(BB81),BB81,0)&lt;=$W$11),AND($W$8="THRESHOLD_LT",IF(ISNUMBER(BB81),BB81,0)&lt;$W$11),AND($W$8="CHANGE_PCT_GE",IF(IF(ISNUMBER(CG81),CG81,0)=0,IF(ISNUMBER(BB81),BB81,0)&gt;0,(IF(ISNUMBER(BB81),BB81,0)-IF(ISNUMBER(CG81),CG81,0))/ABS(IF(ISNUMBER(CG81),CG81,0))&gt;=$W$11)),AND($W$8="CHANGE_ABS_GE",ABS(IF(ISNUMBER(BB81),BB81,0)-IF(ISNUMBER(CG81),CG81,0))&gt;=$W$11),AND($W$8="COUNT_LT",IF(ISNUMBER(BB81),BB81,0)&lt;$W$11),AND($W$8="COUNT_LE",IF(ISNUMBER(BB81),BB81,0)&lt;=$W$11),AND($W$8="AND_YES",OR(LOWER(LEFT(BB81&amp;"",2))="да",BB81=1),OR(LOWER(LEFT(CG81&amp;"",2))="да",CG81=1)),AND($W$8="OR_YES",OR(OR(LOWER(LEFT(BB81&amp;"",2))="да",BB81=1),OR(LOWER(LEFT(CG81&amp;"",2))="да",CG81=1)))),$W$14,$W$15))))))))))</f>
        <v/>
      </c>
      <c r="X81" s="70" t="str">
        <f>IF($A81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81="#FIELD",BC81="",AND(OR($X$8="CHANGE_PCT_GE",$X$8="CHANGE_ABS_GE",$X$8="COUNT_FLAG_RULE",$X$8="AND_YES",$X$8="OR_YES"),OR(CH81="#FIELD",CH81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81)))),IF($X$18="LOW_MU",MAX(Настройки!$B$14,$X$16),IF($X$18="NEUTRAL",Настройки!$B$15,IF($X$18="IGNORE","IGNORE",IF(OR(BC81="#FIELD",CH81="#FIELD"),"Поле не найдено","Недостаточно данных")))),IF($X$8="SIGMOID_INC",MAX(Настройки!$B$14,$X$16+($X$17-$X$16)/(1+EXP(-$X$12*(IF(ISNUMBER(BC81),BC81,0)-$X$11)))),IF($X$8="SIGMOID_DEC",MAX(Настройки!$B$14,$X$16+($X$17-$X$16)/(1+EXP($X$12*(IF(ISNUMBER(BC81),BC81,0)-$X$11)))),IF($X$8="TOP_PERCENT",IF((COUNTIF(INDEX(Данные!$A$7:$CV$106,0,MATCH($X$9,Данные!$A$6:$CV$6,0)),"&gt;"&amp;IF(ISNUMBER(BC81),BC81,0))+COUNTIFS(INDEX(Данные!$A$7:$CV$106,0,MATCH($X$9,Данные!$A$6:$CV$6,0)),IF(ISNUMBER(BC81),BC81,0),Данные!$A$7:$A$106,"&lt;"&amp;$A81)+1)/COUNT(INDEX(Данные!$A$7:$CV$106,0,MATCH($X$9,Данные!$A$6:$CV$6,0)))&lt;=$X$11,$X$14,$X$15),IF($X$8="MANUAL_MU",MAX(Настройки!$B$14,MIN(1,IF(ISNUMBER(BC81),BC81,0))),IF($X$8="COUNT_FLAG_RULE",IF(IF(ISNUMBER(BC81),BC81,0)&lt;=$X$11,$X$14,IF(IF(ISNUMBER(BC81),BC81,0)&gt;=$X$12,$X$15,IF(OR(LOWER(LEFT(CH81&amp;"",2))="да",CH81=1),$X$13,$X$15))),IF(OR(AND($X$8="YES_NO",OR(LOWER(LEFT(BC81&amp;"",2))="да",BC81=1)),AND($X$8="THRESHOLD_GE",IF(ISNUMBER(BC81),BC81,0)&gt;=$X$11),AND($X$8="THRESHOLD_GT",IF(ISNUMBER(BC81),BC81,0)&gt;$X$11),AND($X$8="THRESHOLD_LE",IF(ISNUMBER(BC81),BC81,0)&lt;=$X$11),AND($X$8="THRESHOLD_LT",IF(ISNUMBER(BC81),BC81,0)&lt;$X$11),AND($X$8="CHANGE_PCT_GE",IF(IF(ISNUMBER(CH81),CH81,0)=0,IF(ISNUMBER(BC81),BC81,0)&gt;0,(IF(ISNUMBER(BC81),BC81,0)-IF(ISNUMBER(CH81),CH81,0))/ABS(IF(ISNUMBER(CH81),CH81,0))&gt;=$X$11)),AND($X$8="CHANGE_ABS_GE",ABS(IF(ISNUMBER(BC81),BC81,0)-IF(ISNUMBER(CH81),CH81,0))&gt;=$X$11),AND($X$8="COUNT_LT",IF(ISNUMBER(BC81),BC81,0)&lt;$X$11),AND($X$8="COUNT_LE",IF(ISNUMBER(BC81),BC81,0)&lt;=$X$11),AND($X$8="AND_YES",OR(LOWER(LEFT(BC81&amp;"",2))="да",BC81=1),OR(LOWER(LEFT(CH81&amp;"",2))="да",CH81=1)),AND($X$8="OR_YES",OR(OR(LOWER(LEFT(BC81&amp;"",2))="да",BC81=1),OR(LOWER(LEFT(CH81&amp;"",2))="да",CH81=1)))),$X$14,$X$15))))))))))</f>
        <v/>
      </c>
      <c r="Y81" s="70" t="str">
        <f>IF($A81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81="#FIELD",BD81="",AND(OR($Y$8="CHANGE_PCT_GE",$Y$8="CHANGE_ABS_GE",$Y$8="COUNT_FLAG_RULE",$Y$8="AND_YES",$Y$8="OR_YES"),OR(CI81="#FIELD",CI81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81)))),IF($Y$18="LOW_MU",MAX(Настройки!$B$14,$Y$16),IF($Y$18="NEUTRAL",Настройки!$B$15,IF($Y$18="IGNORE","IGNORE",IF(OR(BD81="#FIELD",CI81="#FIELD"),"Поле не найдено","Недостаточно данных")))),IF($Y$8="SIGMOID_INC",MAX(Настройки!$B$14,$Y$16+($Y$17-$Y$16)/(1+EXP(-$Y$12*(IF(ISNUMBER(BD81),BD81,0)-$Y$11)))),IF($Y$8="SIGMOID_DEC",MAX(Настройки!$B$14,$Y$16+($Y$17-$Y$16)/(1+EXP($Y$12*(IF(ISNUMBER(BD81),BD81,0)-$Y$11)))),IF($Y$8="TOP_PERCENT",IF((COUNTIF(INDEX(Данные!$A$7:$CV$106,0,MATCH($Y$9,Данные!$A$6:$CV$6,0)),"&gt;"&amp;IF(ISNUMBER(BD81),BD81,0))+COUNTIFS(INDEX(Данные!$A$7:$CV$106,0,MATCH($Y$9,Данные!$A$6:$CV$6,0)),IF(ISNUMBER(BD81),BD81,0),Данные!$A$7:$A$106,"&lt;"&amp;$A81)+1)/COUNT(INDEX(Данные!$A$7:$CV$106,0,MATCH($Y$9,Данные!$A$6:$CV$6,0)))&lt;=$Y$11,$Y$14,$Y$15),IF($Y$8="MANUAL_MU",MAX(Настройки!$B$14,MIN(1,IF(ISNUMBER(BD81),BD81,0))),IF($Y$8="COUNT_FLAG_RULE",IF(IF(ISNUMBER(BD81),BD81,0)&lt;=$Y$11,$Y$14,IF(IF(ISNUMBER(BD81),BD81,0)&gt;=$Y$12,$Y$15,IF(OR(LOWER(LEFT(CI81&amp;"",2))="да",CI81=1),$Y$13,$Y$15))),IF(OR(AND($Y$8="YES_NO",OR(LOWER(LEFT(BD81&amp;"",2))="да",BD81=1)),AND($Y$8="THRESHOLD_GE",IF(ISNUMBER(BD81),BD81,0)&gt;=$Y$11),AND($Y$8="THRESHOLD_GT",IF(ISNUMBER(BD81),BD81,0)&gt;$Y$11),AND($Y$8="THRESHOLD_LE",IF(ISNUMBER(BD81),BD81,0)&lt;=$Y$11),AND($Y$8="THRESHOLD_LT",IF(ISNUMBER(BD81),BD81,0)&lt;$Y$11),AND($Y$8="CHANGE_PCT_GE",IF(IF(ISNUMBER(CI81),CI81,0)=0,IF(ISNUMBER(BD81),BD81,0)&gt;0,(IF(ISNUMBER(BD81),BD81,0)-IF(ISNUMBER(CI81),CI81,0))/ABS(IF(ISNUMBER(CI81),CI81,0))&gt;=$Y$11)),AND($Y$8="CHANGE_ABS_GE",ABS(IF(ISNUMBER(BD81),BD81,0)-IF(ISNUMBER(CI81),CI81,0))&gt;=$Y$11),AND($Y$8="COUNT_LT",IF(ISNUMBER(BD81),BD81,0)&lt;$Y$11),AND($Y$8="COUNT_LE",IF(ISNUMBER(BD81),BD81,0)&lt;=$Y$11),AND($Y$8="AND_YES",OR(LOWER(LEFT(BD81&amp;"",2))="да",BD81=1),OR(LOWER(LEFT(CI81&amp;"",2))="да",CI81=1)),AND($Y$8="OR_YES",OR(OR(LOWER(LEFT(BD81&amp;"",2))="да",BD81=1),OR(LOWER(LEFT(CI81&amp;"",2))="да",CI81=1)))),$Y$14,$Y$15))))))))))</f>
        <v/>
      </c>
      <c r="Z81" s="70" t="str">
        <f>IF($A81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81="#FIELD",BE81="",AND(OR($Z$8="CHANGE_PCT_GE",$Z$8="CHANGE_ABS_GE",$Z$8="COUNT_FLAG_RULE",$Z$8="AND_YES",$Z$8="OR_YES"),OR(CJ81="#FIELD",CJ81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81)))),IF($Z$18="LOW_MU",MAX(Настройки!$B$14,$Z$16),IF($Z$18="NEUTRAL",Настройки!$B$15,IF($Z$18="IGNORE","IGNORE",IF(OR(BE81="#FIELD",CJ81="#FIELD"),"Поле не найдено","Недостаточно данных")))),IF($Z$8="SIGMOID_INC",MAX(Настройки!$B$14,$Z$16+($Z$17-$Z$16)/(1+EXP(-$Z$12*(IF(ISNUMBER(BE81),BE81,0)-$Z$11)))),IF($Z$8="SIGMOID_DEC",MAX(Настройки!$B$14,$Z$16+($Z$17-$Z$16)/(1+EXP($Z$12*(IF(ISNUMBER(BE81),BE81,0)-$Z$11)))),IF($Z$8="TOP_PERCENT",IF((COUNTIF(INDEX(Данные!$A$7:$CV$106,0,MATCH($Z$9,Данные!$A$6:$CV$6,0)),"&gt;"&amp;IF(ISNUMBER(BE81),BE81,0))+COUNTIFS(INDEX(Данные!$A$7:$CV$106,0,MATCH($Z$9,Данные!$A$6:$CV$6,0)),IF(ISNUMBER(BE81),BE81,0),Данные!$A$7:$A$106,"&lt;"&amp;$A81)+1)/COUNT(INDEX(Данные!$A$7:$CV$106,0,MATCH($Z$9,Данные!$A$6:$CV$6,0)))&lt;=$Z$11,$Z$14,$Z$15),IF($Z$8="MANUAL_MU",MAX(Настройки!$B$14,MIN(1,IF(ISNUMBER(BE81),BE81,0))),IF($Z$8="COUNT_FLAG_RULE",IF(IF(ISNUMBER(BE81),BE81,0)&lt;=$Z$11,$Z$14,IF(IF(ISNUMBER(BE81),BE81,0)&gt;=$Z$12,$Z$15,IF(OR(LOWER(LEFT(CJ81&amp;"",2))="да",CJ81=1),$Z$13,$Z$15))),IF(OR(AND($Z$8="YES_NO",OR(LOWER(LEFT(BE81&amp;"",2))="да",BE81=1)),AND($Z$8="THRESHOLD_GE",IF(ISNUMBER(BE81),BE81,0)&gt;=$Z$11),AND($Z$8="THRESHOLD_GT",IF(ISNUMBER(BE81),BE81,0)&gt;$Z$11),AND($Z$8="THRESHOLD_LE",IF(ISNUMBER(BE81),BE81,0)&lt;=$Z$11),AND($Z$8="THRESHOLD_LT",IF(ISNUMBER(BE81),BE81,0)&lt;$Z$11),AND($Z$8="CHANGE_PCT_GE",IF(IF(ISNUMBER(CJ81),CJ81,0)=0,IF(ISNUMBER(BE81),BE81,0)&gt;0,(IF(ISNUMBER(BE81),BE81,0)-IF(ISNUMBER(CJ81),CJ81,0))/ABS(IF(ISNUMBER(CJ81),CJ81,0))&gt;=$Z$11)),AND($Z$8="CHANGE_ABS_GE",ABS(IF(ISNUMBER(BE81),BE81,0)-IF(ISNUMBER(CJ81),CJ81,0))&gt;=$Z$11),AND($Z$8="COUNT_LT",IF(ISNUMBER(BE81),BE81,0)&lt;$Z$11),AND($Z$8="COUNT_LE",IF(ISNUMBER(BE81),BE81,0)&lt;=$Z$11),AND($Z$8="AND_YES",OR(LOWER(LEFT(BE81&amp;"",2))="да",BE81=1),OR(LOWER(LEFT(CJ81&amp;"",2))="да",CJ81=1)),AND($Z$8="OR_YES",OR(OR(LOWER(LEFT(BE81&amp;"",2))="да",BE81=1),OR(LOWER(LEFT(CJ81&amp;"",2))="да",CJ81=1)))),$Z$14,$Z$15))))))))))</f>
        <v/>
      </c>
      <c r="AA81" s="70" t="str">
        <f>IF($A81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81="#FIELD",BF81="",AND(OR($AA$8="CHANGE_PCT_GE",$AA$8="CHANGE_ABS_GE",$AA$8="COUNT_FLAG_RULE",$AA$8="AND_YES",$AA$8="OR_YES"),OR(CK81="#FIELD",CK81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81)))),IF($AA$18="LOW_MU",MAX(Настройки!$B$14,$AA$16),IF($AA$18="NEUTRAL",Настройки!$B$15,IF($AA$18="IGNORE","IGNORE",IF(OR(BF81="#FIELD",CK81="#FIELD"),"Поле не найдено","Недостаточно данных")))),IF($AA$8="SIGMOID_INC",MAX(Настройки!$B$14,$AA$16+($AA$17-$AA$16)/(1+EXP(-$AA$12*(IF(ISNUMBER(BF81),BF81,0)-$AA$11)))),IF($AA$8="SIGMOID_DEC",MAX(Настройки!$B$14,$AA$16+($AA$17-$AA$16)/(1+EXP($AA$12*(IF(ISNUMBER(BF81),BF81,0)-$AA$11)))),IF($AA$8="TOP_PERCENT",IF((COUNTIF(INDEX(Данные!$A$7:$CV$106,0,MATCH($AA$9,Данные!$A$6:$CV$6,0)),"&gt;"&amp;IF(ISNUMBER(BF81),BF81,0))+COUNTIFS(INDEX(Данные!$A$7:$CV$106,0,MATCH($AA$9,Данные!$A$6:$CV$6,0)),IF(ISNUMBER(BF81),BF81,0),Данные!$A$7:$A$106,"&lt;"&amp;$A81)+1)/COUNT(INDEX(Данные!$A$7:$CV$106,0,MATCH($AA$9,Данные!$A$6:$CV$6,0)))&lt;=$AA$11,$AA$14,$AA$15),IF($AA$8="MANUAL_MU",MAX(Настройки!$B$14,MIN(1,IF(ISNUMBER(BF81),BF81,0))),IF($AA$8="COUNT_FLAG_RULE",IF(IF(ISNUMBER(BF81),BF81,0)&lt;=$AA$11,$AA$14,IF(IF(ISNUMBER(BF81),BF81,0)&gt;=$AA$12,$AA$15,IF(OR(LOWER(LEFT(CK81&amp;"",2))="да",CK81=1),$AA$13,$AA$15))),IF(OR(AND($AA$8="YES_NO",OR(LOWER(LEFT(BF81&amp;"",2))="да",BF81=1)),AND($AA$8="THRESHOLD_GE",IF(ISNUMBER(BF81),BF81,0)&gt;=$AA$11),AND($AA$8="THRESHOLD_GT",IF(ISNUMBER(BF81),BF81,0)&gt;$AA$11),AND($AA$8="THRESHOLD_LE",IF(ISNUMBER(BF81),BF81,0)&lt;=$AA$11),AND($AA$8="THRESHOLD_LT",IF(ISNUMBER(BF81),BF81,0)&lt;$AA$11),AND($AA$8="CHANGE_PCT_GE",IF(IF(ISNUMBER(CK81),CK81,0)=0,IF(ISNUMBER(BF81),BF81,0)&gt;0,(IF(ISNUMBER(BF81),BF81,0)-IF(ISNUMBER(CK81),CK81,0))/ABS(IF(ISNUMBER(CK81),CK81,0))&gt;=$AA$11)),AND($AA$8="CHANGE_ABS_GE",ABS(IF(ISNUMBER(BF81),BF81,0)-IF(ISNUMBER(CK81),CK81,0))&gt;=$AA$11),AND($AA$8="COUNT_LT",IF(ISNUMBER(BF81),BF81,0)&lt;$AA$11),AND($AA$8="COUNT_LE",IF(ISNUMBER(BF81),BF81,0)&lt;=$AA$11),AND($AA$8="AND_YES",OR(LOWER(LEFT(BF81&amp;"",2))="да",BF81=1),OR(LOWER(LEFT(CK81&amp;"",2))="да",CK81=1)),AND($AA$8="OR_YES",OR(OR(LOWER(LEFT(BF81&amp;"",2))="да",BF81=1),OR(LOWER(LEFT(CK81&amp;"",2))="да",CK81=1)))),$AA$14,$AA$15))))))))))</f>
        <v/>
      </c>
      <c r="AB81" s="70" t="str">
        <f>IF($A81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81="#FIELD",BG81="",AND(OR($AB$8="CHANGE_PCT_GE",$AB$8="CHANGE_ABS_GE",$AB$8="COUNT_FLAG_RULE",$AB$8="AND_YES",$AB$8="OR_YES"),OR(CL81="#FIELD",CL81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81)))),IF($AB$18="LOW_MU",MAX(Настройки!$B$14,$AB$16),IF($AB$18="NEUTRAL",Настройки!$B$15,IF($AB$18="IGNORE","IGNORE",IF(OR(BG81="#FIELD",CL81="#FIELD"),"Поле не найдено","Недостаточно данных")))),IF($AB$8="SIGMOID_INC",MAX(Настройки!$B$14,$AB$16+($AB$17-$AB$16)/(1+EXP(-$AB$12*(IF(ISNUMBER(BG81),BG81,0)-$AB$11)))),IF($AB$8="SIGMOID_DEC",MAX(Настройки!$B$14,$AB$16+($AB$17-$AB$16)/(1+EXP($AB$12*(IF(ISNUMBER(BG81),BG81,0)-$AB$11)))),IF($AB$8="TOP_PERCENT",IF((COUNTIF(INDEX(Данные!$A$7:$CV$106,0,MATCH($AB$9,Данные!$A$6:$CV$6,0)),"&gt;"&amp;IF(ISNUMBER(BG81),BG81,0))+COUNTIFS(INDEX(Данные!$A$7:$CV$106,0,MATCH($AB$9,Данные!$A$6:$CV$6,0)),IF(ISNUMBER(BG81),BG81,0),Данные!$A$7:$A$106,"&lt;"&amp;$A81)+1)/COUNT(INDEX(Данные!$A$7:$CV$106,0,MATCH($AB$9,Данные!$A$6:$CV$6,0)))&lt;=$AB$11,$AB$14,$AB$15),IF($AB$8="MANUAL_MU",MAX(Настройки!$B$14,MIN(1,IF(ISNUMBER(BG81),BG81,0))),IF($AB$8="COUNT_FLAG_RULE",IF(IF(ISNUMBER(BG81),BG81,0)&lt;=$AB$11,$AB$14,IF(IF(ISNUMBER(BG81),BG81,0)&gt;=$AB$12,$AB$15,IF(OR(LOWER(LEFT(CL81&amp;"",2))="да",CL81=1),$AB$13,$AB$15))),IF(OR(AND($AB$8="YES_NO",OR(LOWER(LEFT(BG81&amp;"",2))="да",BG81=1)),AND($AB$8="THRESHOLD_GE",IF(ISNUMBER(BG81),BG81,0)&gt;=$AB$11),AND($AB$8="THRESHOLD_GT",IF(ISNUMBER(BG81),BG81,0)&gt;$AB$11),AND($AB$8="THRESHOLD_LE",IF(ISNUMBER(BG81),BG81,0)&lt;=$AB$11),AND($AB$8="THRESHOLD_LT",IF(ISNUMBER(BG81),BG81,0)&lt;$AB$11),AND($AB$8="CHANGE_PCT_GE",IF(IF(ISNUMBER(CL81),CL81,0)=0,IF(ISNUMBER(BG81),BG81,0)&gt;0,(IF(ISNUMBER(BG81),BG81,0)-IF(ISNUMBER(CL81),CL81,0))/ABS(IF(ISNUMBER(CL81),CL81,0))&gt;=$AB$11)),AND($AB$8="CHANGE_ABS_GE",ABS(IF(ISNUMBER(BG81),BG81,0)-IF(ISNUMBER(CL81),CL81,0))&gt;=$AB$11),AND($AB$8="COUNT_LT",IF(ISNUMBER(BG81),BG81,0)&lt;$AB$11),AND($AB$8="COUNT_LE",IF(ISNUMBER(BG81),BG81,0)&lt;=$AB$11),AND($AB$8="AND_YES",OR(LOWER(LEFT(BG81&amp;"",2))="да",BG81=1),OR(LOWER(LEFT(CL81&amp;"",2))="да",CL81=1)),AND($AB$8="OR_YES",OR(OR(LOWER(LEFT(BG81&amp;"",2))="да",BG81=1),OR(LOWER(LEFT(CL81&amp;"",2))="да",CL81=1)))),$AB$14,$AB$15))))))))))</f>
        <v/>
      </c>
      <c r="AC81" s="70" t="str">
        <f>IF($A81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81="#FIELD",BH81="",AND(OR($AC$8="CHANGE_PCT_GE",$AC$8="CHANGE_ABS_GE",$AC$8="COUNT_FLAG_RULE",$AC$8="AND_YES",$AC$8="OR_YES"),OR(CM81="#FIELD",CM81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81)))),IF($AC$18="LOW_MU",MAX(Настройки!$B$14,$AC$16),IF($AC$18="NEUTRAL",Настройки!$B$15,IF($AC$18="IGNORE","IGNORE",IF(OR(BH81="#FIELD",CM81="#FIELD"),"Поле не найдено","Недостаточно данных")))),IF($AC$8="SIGMOID_INC",MAX(Настройки!$B$14,$AC$16+($AC$17-$AC$16)/(1+EXP(-$AC$12*(IF(ISNUMBER(BH81),BH81,0)-$AC$11)))),IF($AC$8="SIGMOID_DEC",MAX(Настройки!$B$14,$AC$16+($AC$17-$AC$16)/(1+EXP($AC$12*(IF(ISNUMBER(BH81),BH81,0)-$AC$11)))),IF($AC$8="TOP_PERCENT",IF((COUNTIF(INDEX(Данные!$A$7:$CV$106,0,MATCH($AC$9,Данные!$A$6:$CV$6,0)),"&gt;"&amp;IF(ISNUMBER(BH81),BH81,0))+COUNTIFS(INDEX(Данные!$A$7:$CV$106,0,MATCH($AC$9,Данные!$A$6:$CV$6,0)),IF(ISNUMBER(BH81),BH81,0),Данные!$A$7:$A$106,"&lt;"&amp;$A81)+1)/COUNT(INDEX(Данные!$A$7:$CV$106,0,MATCH($AC$9,Данные!$A$6:$CV$6,0)))&lt;=$AC$11,$AC$14,$AC$15),IF($AC$8="MANUAL_MU",MAX(Настройки!$B$14,MIN(1,IF(ISNUMBER(BH81),BH81,0))),IF($AC$8="COUNT_FLAG_RULE",IF(IF(ISNUMBER(BH81),BH81,0)&lt;=$AC$11,$AC$14,IF(IF(ISNUMBER(BH81),BH81,0)&gt;=$AC$12,$AC$15,IF(OR(LOWER(LEFT(CM81&amp;"",2))="да",CM81=1),$AC$13,$AC$15))),IF(OR(AND($AC$8="YES_NO",OR(LOWER(LEFT(BH81&amp;"",2))="да",BH81=1)),AND($AC$8="THRESHOLD_GE",IF(ISNUMBER(BH81),BH81,0)&gt;=$AC$11),AND($AC$8="THRESHOLD_GT",IF(ISNUMBER(BH81),BH81,0)&gt;$AC$11),AND($AC$8="THRESHOLD_LE",IF(ISNUMBER(BH81),BH81,0)&lt;=$AC$11),AND($AC$8="THRESHOLD_LT",IF(ISNUMBER(BH81),BH81,0)&lt;$AC$11),AND($AC$8="CHANGE_PCT_GE",IF(IF(ISNUMBER(CM81),CM81,0)=0,IF(ISNUMBER(BH81),BH81,0)&gt;0,(IF(ISNUMBER(BH81),BH81,0)-IF(ISNUMBER(CM81),CM81,0))/ABS(IF(ISNUMBER(CM81),CM81,0))&gt;=$AC$11)),AND($AC$8="CHANGE_ABS_GE",ABS(IF(ISNUMBER(BH81),BH81,0)-IF(ISNUMBER(CM81),CM81,0))&gt;=$AC$11),AND($AC$8="COUNT_LT",IF(ISNUMBER(BH81),BH81,0)&lt;$AC$11),AND($AC$8="COUNT_LE",IF(ISNUMBER(BH81),BH81,0)&lt;=$AC$11),AND($AC$8="AND_YES",OR(LOWER(LEFT(BH81&amp;"",2))="да",BH81=1),OR(LOWER(LEFT(CM81&amp;"",2))="да",CM81=1)),AND($AC$8="OR_YES",OR(OR(LOWER(LEFT(BH81&amp;"",2))="да",BH81=1),OR(LOWER(LEFT(CM81&amp;"",2))="да",CM81=1)))),$AC$14,$AC$15))))))))))</f>
        <v/>
      </c>
      <c r="AD81" s="70" t="str">
        <f>IF($A81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81="#FIELD",BI81="",AND(OR($AD$8="CHANGE_PCT_GE",$AD$8="CHANGE_ABS_GE",$AD$8="COUNT_FLAG_RULE",$AD$8="AND_YES",$AD$8="OR_YES"),OR(CN81="#FIELD",CN81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81)))),IF($AD$18="LOW_MU",MAX(Настройки!$B$14,$AD$16),IF($AD$18="NEUTRAL",Настройки!$B$15,IF($AD$18="IGNORE","IGNORE",IF(OR(BI81="#FIELD",CN81="#FIELD"),"Поле не найдено","Недостаточно данных")))),IF($AD$8="SIGMOID_INC",MAX(Настройки!$B$14,$AD$16+($AD$17-$AD$16)/(1+EXP(-$AD$12*(IF(ISNUMBER(BI81),BI81,0)-$AD$11)))),IF($AD$8="SIGMOID_DEC",MAX(Настройки!$B$14,$AD$16+($AD$17-$AD$16)/(1+EXP($AD$12*(IF(ISNUMBER(BI81),BI81,0)-$AD$11)))),IF($AD$8="TOP_PERCENT",IF((COUNTIF(INDEX(Данные!$A$7:$CV$106,0,MATCH($AD$9,Данные!$A$6:$CV$6,0)),"&gt;"&amp;IF(ISNUMBER(BI81),BI81,0))+COUNTIFS(INDEX(Данные!$A$7:$CV$106,0,MATCH($AD$9,Данные!$A$6:$CV$6,0)),IF(ISNUMBER(BI81),BI81,0),Данные!$A$7:$A$106,"&lt;"&amp;$A81)+1)/COUNT(INDEX(Данные!$A$7:$CV$106,0,MATCH($AD$9,Данные!$A$6:$CV$6,0)))&lt;=$AD$11,$AD$14,$AD$15),IF($AD$8="MANUAL_MU",MAX(Настройки!$B$14,MIN(1,IF(ISNUMBER(BI81),BI81,0))),IF($AD$8="COUNT_FLAG_RULE",IF(IF(ISNUMBER(BI81),BI81,0)&lt;=$AD$11,$AD$14,IF(IF(ISNUMBER(BI81),BI81,0)&gt;=$AD$12,$AD$15,IF(OR(LOWER(LEFT(CN81&amp;"",2))="да",CN81=1),$AD$13,$AD$15))),IF(OR(AND($AD$8="YES_NO",OR(LOWER(LEFT(BI81&amp;"",2))="да",BI81=1)),AND($AD$8="THRESHOLD_GE",IF(ISNUMBER(BI81),BI81,0)&gt;=$AD$11),AND($AD$8="THRESHOLD_GT",IF(ISNUMBER(BI81),BI81,0)&gt;$AD$11),AND($AD$8="THRESHOLD_LE",IF(ISNUMBER(BI81),BI81,0)&lt;=$AD$11),AND($AD$8="THRESHOLD_LT",IF(ISNUMBER(BI81),BI81,0)&lt;$AD$11),AND($AD$8="CHANGE_PCT_GE",IF(IF(ISNUMBER(CN81),CN81,0)=0,IF(ISNUMBER(BI81),BI81,0)&gt;0,(IF(ISNUMBER(BI81),BI81,0)-IF(ISNUMBER(CN81),CN81,0))/ABS(IF(ISNUMBER(CN81),CN81,0))&gt;=$AD$11)),AND($AD$8="CHANGE_ABS_GE",ABS(IF(ISNUMBER(BI81),BI81,0)-IF(ISNUMBER(CN81),CN81,0))&gt;=$AD$11),AND($AD$8="COUNT_LT",IF(ISNUMBER(BI81),BI81,0)&lt;$AD$11),AND($AD$8="COUNT_LE",IF(ISNUMBER(BI81),BI81,0)&lt;=$AD$11),AND($AD$8="AND_YES",OR(LOWER(LEFT(BI81&amp;"",2))="да",BI81=1),OR(LOWER(LEFT(CN81&amp;"",2))="да",CN81=1)),AND($AD$8="OR_YES",OR(OR(LOWER(LEFT(BI81&amp;"",2))="да",BI81=1),OR(LOWER(LEFT(CN81&amp;"",2))="да",CN81=1)))),$AD$14,$AD$15))))))))))</f>
        <v/>
      </c>
      <c r="AE81" s="71" t="str">
        <f>IF($A81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81="#FIELD",BJ81="",AND(OR($AE$8="CHANGE_PCT_GE",$AE$8="CHANGE_ABS_GE",$AE$8="COUNT_FLAG_RULE",$AE$8="AND_YES",$AE$8="OR_YES"),OR(CO81="#FIELD",CO81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81)))),IF($AE$18="LOW_MU",MAX(Настройки!$B$14,$AE$16),IF($AE$18="NEUTRAL",Настройки!$B$15,IF($AE$18="IGNORE","IGNORE",IF(OR(BJ81="#FIELD",CO81="#FIELD"),"Поле не найдено","Недостаточно данных")))),IF($AE$8="SIGMOID_INC",MAX(Настройки!$B$14,$AE$16+($AE$17-$AE$16)/(1+EXP(-$AE$12*(IF(ISNUMBER(BJ81),BJ81,0)-$AE$11)))),IF($AE$8="SIGMOID_DEC",MAX(Настройки!$B$14,$AE$16+($AE$17-$AE$16)/(1+EXP($AE$12*(IF(ISNUMBER(BJ81),BJ81,0)-$AE$11)))),IF($AE$8="TOP_PERCENT",IF((COUNTIF(INDEX(Данные!$A$7:$CV$106,0,MATCH($AE$9,Данные!$A$6:$CV$6,0)),"&gt;"&amp;IF(ISNUMBER(BJ81),BJ81,0))+COUNTIFS(INDEX(Данные!$A$7:$CV$106,0,MATCH($AE$9,Данные!$A$6:$CV$6,0)),IF(ISNUMBER(BJ81),BJ81,0),Данные!$A$7:$A$106,"&lt;"&amp;$A81)+1)/COUNT(INDEX(Данные!$A$7:$CV$106,0,MATCH($AE$9,Данные!$A$6:$CV$6,0)))&lt;=$AE$11,$AE$14,$AE$15),IF($AE$8="MANUAL_MU",MAX(Настройки!$B$14,MIN(1,IF(ISNUMBER(BJ81),BJ81,0))),IF($AE$8="COUNT_FLAG_RULE",IF(IF(ISNUMBER(BJ81),BJ81,0)&lt;=$AE$11,$AE$14,IF(IF(ISNUMBER(BJ81),BJ81,0)&gt;=$AE$12,$AE$15,IF(OR(LOWER(LEFT(CO81&amp;"",2))="да",CO81=1),$AE$13,$AE$15))),IF(OR(AND($AE$8="YES_NO",OR(LOWER(LEFT(BJ81&amp;"",2))="да",BJ81=1)),AND($AE$8="THRESHOLD_GE",IF(ISNUMBER(BJ81),BJ81,0)&gt;=$AE$11),AND($AE$8="THRESHOLD_GT",IF(ISNUMBER(BJ81),BJ81,0)&gt;$AE$11),AND($AE$8="THRESHOLD_LE",IF(ISNUMBER(BJ81),BJ81,0)&lt;=$AE$11),AND($AE$8="THRESHOLD_LT",IF(ISNUMBER(BJ81),BJ81,0)&lt;$AE$11),AND($AE$8="CHANGE_PCT_GE",IF(IF(ISNUMBER(CO81),CO81,0)=0,IF(ISNUMBER(BJ81),BJ81,0)&gt;0,(IF(ISNUMBER(BJ81),BJ81,0)-IF(ISNUMBER(CO81),CO81,0))/ABS(IF(ISNUMBER(CO81),CO81,0))&gt;=$AE$11)),AND($AE$8="CHANGE_ABS_GE",ABS(IF(ISNUMBER(BJ81),BJ81,0)-IF(ISNUMBER(CO81),CO81,0))&gt;=$AE$11),AND($AE$8="COUNT_LT",IF(ISNUMBER(BJ81),BJ81,0)&lt;$AE$11),AND($AE$8="COUNT_LE",IF(ISNUMBER(BJ81),BJ81,0)&lt;=$AE$11),AND($AE$8="AND_YES",OR(LOWER(LEFT(BJ81&amp;"",2))="да",BJ81=1),OR(LOWER(LEFT(CO81&amp;"",2))="да",CO81=1)),AND($AE$8="OR_YES",OR(OR(LOWER(LEFT(BJ81&amp;"",2))="да",BJ81=1),OR(LOWER(LEFT(CO81&amp;"",2))="да",CO81=1)))),$AE$14,$AE$15))))))))))</f>
        <v/>
      </c>
      <c r="AF81" s="75"/>
      <c r="AG81" s="76" t="str">
        <f>IF($A81="","",IF($B$4&lt;&gt;"Да","",IF($B$9="","",IF(COUNTIF(Данные!$A$6:$CV$6,$B$9)=0,"#FIELD",INDEX(Данные!$A$7:$CV$106,ROW()-19,MATCH($B$9,Данные!$A$6:$CV$6,0))))))</f>
        <v/>
      </c>
      <c r="AH81" s="76" t="str">
        <f>IF($A81="","",IF($C$4&lt;&gt;"Да","",IF($C$9="","",IF(COUNTIF(Данные!$A$6:$CV$6,$C$9)=0,"#FIELD",INDEX(Данные!$A$7:$CV$106,ROW()-19,MATCH($C$9,Данные!$A$6:$CV$6,0))))))</f>
        <v/>
      </c>
      <c r="AI81" s="76" t="str">
        <f>IF($A81="","",IF($D$4&lt;&gt;"Да","",IF($D$9="","",IF(COUNTIF(Данные!$A$6:$CV$6,$D$9)=0,"#FIELD",INDEX(Данные!$A$7:$CV$106,ROW()-19,MATCH($D$9,Данные!$A$6:$CV$6,0))))))</f>
        <v/>
      </c>
      <c r="AJ81" s="76" t="str">
        <f>IF($A81="","",IF($E$4&lt;&gt;"Да","",IF($E$9="","",IF(COUNTIF(Данные!$A$6:$CV$6,$E$9)=0,"#FIELD",INDEX(Данные!$A$7:$CV$106,ROW()-19,MATCH($E$9,Данные!$A$6:$CV$6,0))))))</f>
        <v/>
      </c>
      <c r="AK81" s="76" t="str">
        <f>IF($A81="","",IF($F$4&lt;&gt;"Да","",IF($F$9="","",IF(COUNTIF(Данные!$A$6:$CV$6,$F$9)=0,"#FIELD",INDEX(Данные!$A$7:$CV$106,ROW()-19,MATCH($F$9,Данные!$A$6:$CV$6,0))))))</f>
        <v/>
      </c>
      <c r="AL81" s="76" t="str">
        <f>IF($A81="","",IF($G$4&lt;&gt;"Да","",IF($G$9="","",IF(COUNTIF(Данные!$A$6:$CV$6,$G$9)=0,"#FIELD",INDEX(Данные!$A$7:$CV$106,ROW()-19,MATCH($G$9,Данные!$A$6:$CV$6,0))))))</f>
        <v/>
      </c>
      <c r="AM81" s="76" t="str">
        <f>IF($A81="","",IF($H$4&lt;&gt;"Да","",IF($H$9="","",IF(COUNTIF(Данные!$A$6:$CV$6,$H$9)=0,"#FIELD",INDEX(Данные!$A$7:$CV$106,ROW()-19,MATCH($H$9,Данные!$A$6:$CV$6,0))))))</f>
        <v/>
      </c>
      <c r="AN81" s="76" t="str">
        <f>IF($A81="","",IF($I$4&lt;&gt;"Да","",IF($I$9="","",IF(COUNTIF(Данные!$A$6:$CV$6,$I$9)=0,"#FIELD",INDEX(Данные!$A$7:$CV$106,ROW()-19,MATCH($I$9,Данные!$A$6:$CV$6,0))))))</f>
        <v/>
      </c>
      <c r="AO81" s="76" t="str">
        <f>IF($A81="","",IF($J$4&lt;&gt;"Да","",IF($J$9="","",IF(COUNTIF(Данные!$A$6:$CV$6,$J$9)=0,"#FIELD",INDEX(Данные!$A$7:$CV$106,ROW()-19,MATCH($J$9,Данные!$A$6:$CV$6,0))))))</f>
        <v/>
      </c>
      <c r="AP81" s="76" t="str">
        <f>IF($A81="","",IF($K$4&lt;&gt;"Да","",IF($K$9="","",IF(COUNTIF(Данные!$A$6:$CV$6,$K$9)=0,"#FIELD",INDEX(Данные!$A$7:$CV$106,ROW()-19,MATCH($K$9,Данные!$A$6:$CV$6,0))))))</f>
        <v/>
      </c>
      <c r="AQ81" s="76" t="str">
        <f>IF($A81="","",IF($L$4&lt;&gt;"Да","",IF($L$9="","",IF(COUNTIF(Данные!$A$6:$CV$6,$L$9)=0,"#FIELD",INDEX(Данные!$A$7:$CV$106,ROW()-19,MATCH($L$9,Данные!$A$6:$CV$6,0))))))</f>
        <v/>
      </c>
      <c r="AR81" s="76" t="str">
        <f>IF($A81="","",IF($M$4&lt;&gt;"Да","",IF($M$9="","",IF(COUNTIF(Данные!$A$6:$CV$6,$M$9)=0,"#FIELD",INDEX(Данные!$A$7:$CV$106,ROW()-19,MATCH($M$9,Данные!$A$6:$CV$6,0))))))</f>
        <v/>
      </c>
      <c r="AS81" s="76" t="str">
        <f>IF($A81="","",IF($N$4&lt;&gt;"Да","",IF($N$9="","",IF(COUNTIF(Данные!$A$6:$CV$6,$N$9)=0,"#FIELD",INDEX(Данные!$A$7:$CV$106,ROW()-19,MATCH($N$9,Данные!$A$6:$CV$6,0))))))</f>
        <v/>
      </c>
      <c r="AT81" s="76" t="str">
        <f>IF($A81="","",IF($O$4&lt;&gt;"Да","",IF($O$9="","",IF(COUNTIF(Данные!$A$6:$CV$6,$O$9)=0,"#FIELD",INDEX(Данные!$A$7:$CV$106,ROW()-19,MATCH($O$9,Данные!$A$6:$CV$6,0))))))</f>
        <v/>
      </c>
      <c r="AU81" s="76" t="str">
        <f>IF($A81="","",IF($P$4&lt;&gt;"Да","",IF($P$9="","",IF(COUNTIF(Данные!$A$6:$CV$6,$P$9)=0,"#FIELD",INDEX(Данные!$A$7:$CV$106,ROW()-19,MATCH($P$9,Данные!$A$6:$CV$6,0))))))</f>
        <v/>
      </c>
      <c r="AV81" s="76" t="str">
        <f>IF($A81="","",IF($Q$4&lt;&gt;"Да","",IF($Q$9="","",IF(COUNTIF(Данные!$A$6:$CV$6,$Q$9)=0,"#FIELD",INDEX(Данные!$A$7:$CV$106,ROW()-19,MATCH($Q$9,Данные!$A$6:$CV$6,0))))))</f>
        <v/>
      </c>
      <c r="AW81" s="76" t="str">
        <f>IF($A81="","",IF($R$4&lt;&gt;"Да","",IF($R$9="","",IF(COUNTIF(Данные!$A$6:$CV$6,$R$9)=0,"#FIELD",INDEX(Данные!$A$7:$CV$106,ROW()-19,MATCH($R$9,Данные!$A$6:$CV$6,0))))))</f>
        <v/>
      </c>
      <c r="AX81" s="76" t="str">
        <f>IF($A81="","",IF($S$4&lt;&gt;"Да","",IF($S$9="","",IF(COUNTIF(Данные!$A$6:$CV$6,$S$9)=0,"#FIELD",INDEX(Данные!$A$7:$CV$106,ROW()-19,MATCH($S$9,Данные!$A$6:$CV$6,0))))))</f>
        <v/>
      </c>
      <c r="AY81" s="76" t="str">
        <f>IF($A81="","",IF($T$4&lt;&gt;"Да","",IF($T$9="","",IF(COUNTIF(Данные!$A$6:$CV$6,$T$9)=0,"#FIELD",INDEX(Данные!$A$7:$CV$106,ROW()-19,MATCH($T$9,Данные!$A$6:$CV$6,0))))))</f>
        <v/>
      </c>
      <c r="AZ81" s="76" t="str">
        <f>IF($A81="","",IF($U$4&lt;&gt;"Да","",IF($U$9="","",IF(COUNTIF(Данные!$A$6:$CV$6,$U$9)=0,"#FIELD",INDEX(Данные!$A$7:$CV$106,ROW()-19,MATCH($U$9,Данные!$A$6:$CV$6,0))))))</f>
        <v/>
      </c>
      <c r="BA81" s="76" t="str">
        <f>IF($A81="","",IF($V$4&lt;&gt;"Да","",IF($V$9="","",IF(COUNTIF(Данные!$A$6:$CV$6,$V$9)=0,"#FIELD",INDEX(Данные!$A$7:$CV$106,ROW()-19,MATCH($V$9,Данные!$A$6:$CV$6,0))))))</f>
        <v/>
      </c>
      <c r="BB81" s="76" t="str">
        <f>IF($A81="","",IF($W$4&lt;&gt;"Да","",IF($W$9="","",IF(COUNTIF(Данные!$A$6:$CV$6,$W$9)=0,"#FIELD",INDEX(Данные!$A$7:$CV$106,ROW()-19,MATCH($W$9,Данные!$A$6:$CV$6,0))))))</f>
        <v/>
      </c>
      <c r="BC81" s="76" t="str">
        <f>IF($A81="","",IF($X$4&lt;&gt;"Да","",IF($X$9="","",IF(COUNTIF(Данные!$A$6:$CV$6,$X$9)=0,"#FIELD",INDEX(Данные!$A$7:$CV$106,ROW()-19,MATCH($X$9,Данные!$A$6:$CV$6,0))))))</f>
        <v/>
      </c>
      <c r="BD81" s="76" t="str">
        <f>IF($A81="","",IF($Y$4&lt;&gt;"Да","",IF($Y$9="","",IF(COUNTIF(Данные!$A$6:$CV$6,$Y$9)=0,"#FIELD",INDEX(Данные!$A$7:$CV$106,ROW()-19,MATCH($Y$9,Данные!$A$6:$CV$6,0))))))</f>
        <v/>
      </c>
      <c r="BE81" s="76" t="str">
        <f>IF($A81="","",IF($Z$4&lt;&gt;"Да","",IF($Z$9="","",IF(COUNTIF(Данные!$A$6:$CV$6,$Z$9)=0,"#FIELD",INDEX(Данные!$A$7:$CV$106,ROW()-19,MATCH($Z$9,Данные!$A$6:$CV$6,0))))))</f>
        <v/>
      </c>
      <c r="BF81" s="76" t="str">
        <f>IF($A81="","",IF($AA$4&lt;&gt;"Да","",IF($AA$9="","",IF(COUNTIF(Данные!$A$6:$CV$6,$AA$9)=0,"#FIELD",INDEX(Данные!$A$7:$CV$106,ROW()-19,MATCH($AA$9,Данные!$A$6:$CV$6,0))))))</f>
        <v/>
      </c>
      <c r="BG81" s="76" t="str">
        <f>IF($A81="","",IF($AB$4&lt;&gt;"Да","",IF($AB$9="","",IF(COUNTIF(Данные!$A$6:$CV$6,$AB$9)=0,"#FIELD",INDEX(Данные!$A$7:$CV$106,ROW()-19,MATCH($AB$9,Данные!$A$6:$CV$6,0))))))</f>
        <v/>
      </c>
      <c r="BH81" s="76" t="str">
        <f>IF($A81="","",IF($AC$4&lt;&gt;"Да","",IF($AC$9="","",IF(COUNTIF(Данные!$A$6:$CV$6,$AC$9)=0,"#FIELD",INDEX(Данные!$A$7:$CV$106,ROW()-19,MATCH($AC$9,Данные!$A$6:$CV$6,0))))))</f>
        <v/>
      </c>
      <c r="BI81" s="76" t="str">
        <f>IF($A81="","",IF($AD$4&lt;&gt;"Да","",IF($AD$9="","",IF(COUNTIF(Данные!$A$6:$CV$6,$AD$9)=0,"#FIELD",INDEX(Данные!$A$7:$CV$106,ROW()-19,MATCH($AD$9,Данные!$A$6:$CV$6,0))))))</f>
        <v/>
      </c>
      <c r="BJ81" s="76" t="str">
        <f>IF($A81="","",IF($AE$4&lt;&gt;"Да","",IF($AE$9="","",IF(COUNTIF(Данные!$A$6:$CV$6,$AE$9)=0,"#FIELD",INDEX(Данные!$A$7:$CV$106,ROW()-19,MATCH($AE$9,Данные!$A$6:$CV$6,0))))))</f>
        <v/>
      </c>
      <c r="BK81" s="76"/>
      <c r="BL81" s="76" t="str">
        <f>IF($A81="","",IF($B$4&lt;&gt;"Да","",IF($B$10="","",IF(COUNTIF(Данные!$A$6:$CV$6,$B$10)=0,"#FIELD",INDEX(Данные!$A$7:$CV$106,ROW()-19,MATCH($B$10,Данные!$A$6:$CV$6,0))))))</f>
        <v/>
      </c>
      <c r="BM81" s="76" t="str">
        <f>IF($A81="","",IF($C$4&lt;&gt;"Да","",IF($C$10="","",IF(COUNTIF(Данные!$A$6:$CV$6,$C$10)=0,"#FIELD",INDEX(Данные!$A$7:$CV$106,ROW()-19,MATCH($C$10,Данные!$A$6:$CV$6,0))))))</f>
        <v/>
      </c>
      <c r="BN81" s="76" t="str">
        <f>IF($A81="","",IF($D$4&lt;&gt;"Да","",IF($D$10="","",IF(COUNTIF(Данные!$A$6:$CV$6,$D$10)=0,"#FIELD",INDEX(Данные!$A$7:$CV$106,ROW()-19,MATCH($D$10,Данные!$A$6:$CV$6,0))))))</f>
        <v/>
      </c>
      <c r="BO81" s="76" t="str">
        <f>IF($A81="","",IF($E$4&lt;&gt;"Да","",IF($E$10="","",IF(COUNTIF(Данные!$A$6:$CV$6,$E$10)=0,"#FIELD",INDEX(Данные!$A$7:$CV$106,ROW()-19,MATCH($E$10,Данные!$A$6:$CV$6,0))))))</f>
        <v/>
      </c>
      <c r="BP81" s="76" t="str">
        <f>IF($A81="","",IF($F$4&lt;&gt;"Да","",IF($F$10="","",IF(COUNTIF(Данные!$A$6:$CV$6,$F$10)=0,"#FIELD",INDEX(Данные!$A$7:$CV$106,ROW()-19,MATCH($F$10,Данные!$A$6:$CV$6,0))))))</f>
        <v/>
      </c>
      <c r="BQ81" s="76" t="str">
        <f>IF($A81="","",IF($G$4&lt;&gt;"Да","",IF($G$10="","",IF(COUNTIF(Данные!$A$6:$CV$6,$G$10)=0,"#FIELD",INDEX(Данные!$A$7:$CV$106,ROW()-19,MATCH($G$10,Данные!$A$6:$CV$6,0))))))</f>
        <v/>
      </c>
      <c r="BR81" s="76" t="str">
        <f>IF($A81="","",IF($H$4&lt;&gt;"Да","",IF($H$10="","",IF(COUNTIF(Данные!$A$6:$CV$6,$H$10)=0,"#FIELD",INDEX(Данные!$A$7:$CV$106,ROW()-19,MATCH($H$10,Данные!$A$6:$CV$6,0))))))</f>
        <v/>
      </c>
      <c r="BS81" s="76" t="str">
        <f>IF($A81="","",IF($I$4&lt;&gt;"Да","",IF($I$10="","",IF(COUNTIF(Данные!$A$6:$CV$6,$I$10)=0,"#FIELD",INDEX(Данные!$A$7:$CV$106,ROW()-19,MATCH($I$10,Данные!$A$6:$CV$6,0))))))</f>
        <v/>
      </c>
      <c r="BT81" s="76" t="str">
        <f>IF($A81="","",IF($J$4&lt;&gt;"Да","",IF($J$10="","",IF(COUNTIF(Данные!$A$6:$CV$6,$J$10)=0,"#FIELD",INDEX(Данные!$A$7:$CV$106,ROW()-19,MATCH($J$10,Данные!$A$6:$CV$6,0))))))</f>
        <v/>
      </c>
      <c r="BU81" s="76" t="str">
        <f>IF($A81="","",IF($K$4&lt;&gt;"Да","",IF($K$10="","",IF(COUNTIF(Данные!$A$6:$CV$6,$K$10)=0,"#FIELD",INDEX(Данные!$A$7:$CV$106,ROW()-19,MATCH($K$10,Данные!$A$6:$CV$6,0))))))</f>
        <v/>
      </c>
      <c r="BV81" s="76" t="str">
        <f>IF($A81="","",IF($L$4&lt;&gt;"Да","",IF($L$10="","",IF(COUNTIF(Данные!$A$6:$CV$6,$L$10)=0,"#FIELD",INDEX(Данные!$A$7:$CV$106,ROW()-19,MATCH($L$10,Данные!$A$6:$CV$6,0))))))</f>
        <v/>
      </c>
      <c r="BW81" s="76" t="str">
        <f>IF($A81="","",IF($M$4&lt;&gt;"Да","",IF($M$10="","",IF(COUNTIF(Данные!$A$6:$CV$6,$M$10)=0,"#FIELD",INDEX(Данные!$A$7:$CV$106,ROW()-19,MATCH($M$10,Данные!$A$6:$CV$6,0))))))</f>
        <v/>
      </c>
      <c r="BX81" s="76" t="str">
        <f>IF($A81="","",IF($N$4&lt;&gt;"Да","",IF($N$10="","",IF(COUNTIF(Данные!$A$6:$CV$6,$N$10)=0,"#FIELD",INDEX(Данные!$A$7:$CV$106,ROW()-19,MATCH($N$10,Данные!$A$6:$CV$6,0))))))</f>
        <v/>
      </c>
      <c r="BY81" s="76" t="str">
        <f>IF($A81="","",IF($O$4&lt;&gt;"Да","",IF($O$10="","",IF(COUNTIF(Данные!$A$6:$CV$6,$O$10)=0,"#FIELD",INDEX(Данные!$A$7:$CV$106,ROW()-19,MATCH($O$10,Данные!$A$6:$CV$6,0))))))</f>
        <v/>
      </c>
      <c r="BZ81" s="76" t="str">
        <f>IF($A81="","",IF($P$4&lt;&gt;"Да","",IF($P$10="","",IF(COUNTIF(Данные!$A$6:$CV$6,$P$10)=0,"#FIELD",INDEX(Данные!$A$7:$CV$106,ROW()-19,MATCH($P$10,Данные!$A$6:$CV$6,0))))))</f>
        <v/>
      </c>
      <c r="CA81" s="76" t="str">
        <f>IF($A81="","",IF($Q$4&lt;&gt;"Да","",IF($Q$10="","",IF(COUNTIF(Данные!$A$6:$CV$6,$Q$10)=0,"#FIELD",INDEX(Данные!$A$7:$CV$106,ROW()-19,MATCH($Q$10,Данные!$A$6:$CV$6,0))))))</f>
        <v/>
      </c>
      <c r="CB81" s="76" t="str">
        <f>IF($A81="","",IF($R$4&lt;&gt;"Да","",IF($R$10="","",IF(COUNTIF(Данные!$A$6:$CV$6,$R$10)=0,"#FIELD",INDEX(Данные!$A$7:$CV$106,ROW()-19,MATCH($R$10,Данные!$A$6:$CV$6,0))))))</f>
        <v/>
      </c>
      <c r="CC81" s="76" t="str">
        <f>IF($A81="","",IF($S$4&lt;&gt;"Да","",IF($S$10="","",IF(COUNTIF(Данные!$A$6:$CV$6,$S$10)=0,"#FIELD",INDEX(Данные!$A$7:$CV$106,ROW()-19,MATCH($S$10,Данные!$A$6:$CV$6,0))))))</f>
        <v/>
      </c>
      <c r="CD81" s="76" t="str">
        <f>IF($A81="","",IF($T$4&lt;&gt;"Да","",IF($T$10="","",IF(COUNTIF(Данные!$A$6:$CV$6,$T$10)=0,"#FIELD",INDEX(Данные!$A$7:$CV$106,ROW()-19,MATCH($T$10,Данные!$A$6:$CV$6,0))))))</f>
        <v/>
      </c>
      <c r="CE81" s="76" t="str">
        <f>IF($A81="","",IF($U$4&lt;&gt;"Да","",IF($U$10="","",IF(COUNTIF(Данные!$A$6:$CV$6,$U$10)=0,"#FIELD",INDEX(Данные!$A$7:$CV$106,ROW()-19,MATCH($U$10,Данные!$A$6:$CV$6,0))))))</f>
        <v/>
      </c>
      <c r="CF81" s="76" t="str">
        <f>IF($A81="","",IF($V$4&lt;&gt;"Да","",IF($V$10="","",IF(COUNTIF(Данные!$A$6:$CV$6,$V$10)=0,"#FIELD",INDEX(Данные!$A$7:$CV$106,ROW()-19,MATCH($V$10,Данные!$A$6:$CV$6,0))))))</f>
        <v/>
      </c>
      <c r="CG81" s="76" t="str">
        <f>IF($A81="","",IF($W$4&lt;&gt;"Да","",IF($W$10="","",IF(COUNTIF(Данные!$A$6:$CV$6,$W$10)=0,"#FIELD",INDEX(Данные!$A$7:$CV$106,ROW()-19,MATCH($W$10,Данные!$A$6:$CV$6,0))))))</f>
        <v/>
      </c>
      <c r="CH81" s="76" t="str">
        <f>IF($A81="","",IF($X$4&lt;&gt;"Да","",IF($X$10="","",IF(COUNTIF(Данные!$A$6:$CV$6,$X$10)=0,"#FIELD",INDEX(Данные!$A$7:$CV$106,ROW()-19,MATCH($X$10,Данные!$A$6:$CV$6,0))))))</f>
        <v/>
      </c>
      <c r="CI81" s="76" t="str">
        <f>IF($A81="","",IF($Y$4&lt;&gt;"Да","",IF($Y$10="","",IF(COUNTIF(Данные!$A$6:$CV$6,$Y$10)=0,"#FIELD",INDEX(Данные!$A$7:$CV$106,ROW()-19,MATCH($Y$10,Данные!$A$6:$CV$6,0))))))</f>
        <v/>
      </c>
      <c r="CJ81" s="76" t="str">
        <f>IF($A81="","",IF($Z$4&lt;&gt;"Да","",IF($Z$10="","",IF(COUNTIF(Данные!$A$6:$CV$6,$Z$10)=0,"#FIELD",INDEX(Данные!$A$7:$CV$106,ROW()-19,MATCH($Z$10,Данные!$A$6:$CV$6,0))))))</f>
        <v/>
      </c>
      <c r="CK81" s="76" t="str">
        <f>IF($A81="","",IF($AA$4&lt;&gt;"Да","",IF($AA$10="","",IF(COUNTIF(Данные!$A$6:$CV$6,$AA$10)=0,"#FIELD",INDEX(Данные!$A$7:$CV$106,ROW()-19,MATCH($AA$10,Данные!$A$6:$CV$6,0))))))</f>
        <v/>
      </c>
      <c r="CL81" s="76" t="str">
        <f>IF($A81="","",IF($AB$4&lt;&gt;"Да","",IF($AB$10="","",IF(COUNTIF(Данные!$A$6:$CV$6,$AB$10)=0,"#FIELD",INDEX(Данные!$A$7:$CV$106,ROW()-19,MATCH($AB$10,Данные!$A$6:$CV$6,0))))))</f>
        <v/>
      </c>
      <c r="CM81" s="76" t="str">
        <f>IF($A81="","",IF($AC$4&lt;&gt;"Да","",IF($AC$10="","",IF(COUNTIF(Данные!$A$6:$CV$6,$AC$10)=0,"#FIELD",INDEX(Данные!$A$7:$CV$106,ROW()-19,MATCH($AC$10,Данные!$A$6:$CV$6,0))))))</f>
        <v/>
      </c>
      <c r="CN81" s="76" t="str">
        <f>IF($A81="","",IF($AD$4&lt;&gt;"Да","",IF($AD$10="","",IF(COUNTIF(Данные!$A$6:$CV$6,$AD$10)=0,"#FIELD",INDEX(Данные!$A$7:$CV$106,ROW()-19,MATCH($AD$10,Данные!$A$6:$CV$6,0))))))</f>
        <v/>
      </c>
      <c r="CO81" s="77" t="str">
        <f>IF($A81="","",IF($AE$4&lt;&gt;"Да","",IF($AE$10="","",IF(COUNTIF(Данные!$A$6:$CV$6,$AE$10)=0,"#FIELD",INDEX(Данные!$A$7:$CV$106,ROW()-19,MATCH($AE$10,Данные!$A$6:$CV$6,0))))))</f>
        <v/>
      </c>
    </row>
    <row r="82" spans="1:93">
      <c r="A82" s="24" t="str">
        <f>IF(Данные!A69="","",Данные!A69)</f>
        <v/>
      </c>
      <c r="B82" s="19" t="str">
        <f>IF($A82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82="#FIELD",AG82="",AND(OR($B$8="CHANGE_PCT_GE",$B$8="CHANGE_ABS_GE",$B$8="COUNT_FLAG_RULE",$B$8="AND_YES",$B$8="OR_YES"),OR(BL82="#FIELD",BL82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82)))),IF($B$18="LOW_MU",MAX(Настройки!$B$14,$B$16),IF($B$18="NEUTRAL",Настройки!$B$15,IF($B$18="IGNORE","IGNORE",IF(OR(AG82="#FIELD",BL82="#FIELD"),"Поле не найдено","Недостаточно данных")))),IF($B$8="SIGMOID_INC",MAX(Настройки!$B$14,$B$16+($B$17-$B$16)/(1+EXP(-$B$12*(IF(ISNUMBER(AG82),AG82,0)-$B$11)))),IF($B$8="SIGMOID_DEC",MAX(Настройки!$B$14,$B$16+($B$17-$B$16)/(1+EXP($B$12*(IF(ISNUMBER(AG82),AG82,0)-$B$11)))),IF($B$8="TOP_PERCENT",IF((COUNTIF(INDEX(Данные!$A$7:$CV$106,0,MATCH($B$9,Данные!$A$6:$CV$6,0)),"&gt;"&amp;IF(ISNUMBER(AG82),AG82,0))+COUNTIFS(INDEX(Данные!$A$7:$CV$106,0,MATCH($B$9,Данные!$A$6:$CV$6,0)),IF(ISNUMBER(AG82),AG82,0),Данные!$A$7:$A$106,"&lt;"&amp;$A82)+1)/COUNT(INDEX(Данные!$A$7:$CV$106,0,MATCH($B$9,Данные!$A$6:$CV$6,0)))&lt;=$B$11,$B$14,$B$15),IF($B$8="MANUAL_MU",MAX(Настройки!$B$14,MIN(1,IF(ISNUMBER(AG82),AG82,0))),IF($B$8="COUNT_FLAG_RULE",IF(IF(ISNUMBER(AG82),AG82,0)&lt;=$B$11,$B$14,IF(IF(ISNUMBER(AG82),AG82,0)&gt;=$B$12,$B$15,IF(OR(LOWER(LEFT(BL82&amp;"",2))="да",BL82=1),$B$13,$B$15))),IF(OR(AND($B$8="YES_NO",OR(LOWER(LEFT(AG82&amp;"",2))="да",AG82=1)),AND($B$8="THRESHOLD_GE",IF(ISNUMBER(AG82),AG82,0)&gt;=$B$11),AND($B$8="THRESHOLD_GT",IF(ISNUMBER(AG82),AG82,0)&gt;$B$11),AND($B$8="THRESHOLD_LE",IF(ISNUMBER(AG82),AG82,0)&lt;=$B$11),AND($B$8="THRESHOLD_LT",IF(ISNUMBER(AG82),AG82,0)&lt;$B$11),AND($B$8="CHANGE_PCT_GE",IF(IF(ISNUMBER(BL82),BL82,0)=0,IF(ISNUMBER(AG82),AG82,0)&gt;0,(IF(ISNUMBER(AG82),AG82,0)-IF(ISNUMBER(BL82),BL82,0))/ABS(IF(ISNUMBER(BL82),BL82,0))&gt;=$B$11)),AND($B$8="CHANGE_ABS_GE",ABS(IF(ISNUMBER(AG82),AG82,0)-IF(ISNUMBER(BL82),BL82,0))&gt;=$B$11),AND($B$8="COUNT_LT",IF(ISNUMBER(AG82),AG82,0)&lt;$B$11),AND($B$8="COUNT_LE",IF(ISNUMBER(AG82),AG82,0)&lt;=$B$11),AND($B$8="AND_YES",OR(LOWER(LEFT(AG82&amp;"",2))="да",AG82=1),OR(LOWER(LEFT(BL82&amp;"",2))="да",BL82=1)),AND($B$8="OR_YES",OR(OR(LOWER(LEFT(AG82&amp;"",2))="да",AG82=1),OR(LOWER(LEFT(BL82&amp;"",2))="да",BL82=1)))),$B$14,$B$15))))))))))</f>
        <v/>
      </c>
      <c r="C82" s="19" t="str">
        <f>IF($A82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82="#FIELD",AH82="",AND(OR($C$8="CHANGE_PCT_GE",$C$8="CHANGE_ABS_GE",$C$8="COUNT_FLAG_RULE",$C$8="AND_YES",$C$8="OR_YES"),OR(BM82="#FIELD",BM82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82)))),IF($C$18="LOW_MU",MAX(Настройки!$B$14,$C$16),IF($C$18="NEUTRAL",Настройки!$B$15,IF($C$18="IGNORE","IGNORE",IF(OR(AH82="#FIELD",BM82="#FIELD"),"Поле не найдено","Недостаточно данных")))),IF($C$8="SIGMOID_INC",MAX(Настройки!$B$14,$C$16+($C$17-$C$16)/(1+EXP(-$C$12*(IF(ISNUMBER(AH82),AH82,0)-$C$11)))),IF($C$8="SIGMOID_DEC",MAX(Настройки!$B$14,$C$16+($C$17-$C$16)/(1+EXP($C$12*(IF(ISNUMBER(AH82),AH82,0)-$C$11)))),IF($C$8="TOP_PERCENT",IF((COUNTIF(INDEX(Данные!$A$7:$CV$106,0,MATCH($C$9,Данные!$A$6:$CV$6,0)),"&gt;"&amp;IF(ISNUMBER(AH82),AH82,0))+COUNTIFS(INDEX(Данные!$A$7:$CV$106,0,MATCH($C$9,Данные!$A$6:$CV$6,0)),IF(ISNUMBER(AH82),AH82,0),Данные!$A$7:$A$106,"&lt;"&amp;$A82)+1)/COUNT(INDEX(Данные!$A$7:$CV$106,0,MATCH($C$9,Данные!$A$6:$CV$6,0)))&lt;=$C$11,$C$14,$C$15),IF($C$8="MANUAL_MU",MAX(Настройки!$B$14,MIN(1,IF(ISNUMBER(AH82),AH82,0))),IF($C$8="COUNT_FLAG_RULE",IF(IF(ISNUMBER(AH82),AH82,0)&lt;=$C$11,$C$14,IF(IF(ISNUMBER(AH82),AH82,0)&gt;=$C$12,$C$15,IF(OR(LOWER(LEFT(BM82&amp;"",2))="да",BM82=1),$C$13,$C$15))),IF(OR(AND($C$8="YES_NO",OR(LOWER(LEFT(AH82&amp;"",2))="да",AH82=1)),AND($C$8="THRESHOLD_GE",IF(ISNUMBER(AH82),AH82,0)&gt;=$C$11),AND($C$8="THRESHOLD_GT",IF(ISNUMBER(AH82),AH82,0)&gt;$C$11),AND($C$8="THRESHOLD_LE",IF(ISNUMBER(AH82),AH82,0)&lt;=$C$11),AND($C$8="THRESHOLD_LT",IF(ISNUMBER(AH82),AH82,0)&lt;$C$11),AND($C$8="CHANGE_PCT_GE",IF(IF(ISNUMBER(BM82),BM82,0)=0,IF(ISNUMBER(AH82),AH82,0)&gt;0,(IF(ISNUMBER(AH82),AH82,0)-IF(ISNUMBER(BM82),BM82,0))/ABS(IF(ISNUMBER(BM82),BM82,0))&gt;=$C$11)),AND($C$8="CHANGE_ABS_GE",ABS(IF(ISNUMBER(AH82),AH82,0)-IF(ISNUMBER(BM82),BM82,0))&gt;=$C$11),AND($C$8="COUNT_LT",IF(ISNUMBER(AH82),AH82,0)&lt;$C$11),AND($C$8="COUNT_LE",IF(ISNUMBER(AH82),AH82,0)&lt;=$C$11),AND($C$8="AND_YES",OR(LOWER(LEFT(AH82&amp;"",2))="да",AH82=1),OR(LOWER(LEFT(BM82&amp;"",2))="да",BM82=1)),AND($C$8="OR_YES",OR(OR(LOWER(LEFT(AH82&amp;"",2))="да",AH82=1),OR(LOWER(LEFT(BM82&amp;"",2))="да",BM82=1)))),$C$14,$C$15))))))))))</f>
        <v/>
      </c>
      <c r="D82" s="19" t="str">
        <f>IF($A82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82="#FIELD",AI82="",AND(OR($D$8="CHANGE_PCT_GE",$D$8="CHANGE_ABS_GE",$D$8="COUNT_FLAG_RULE",$D$8="AND_YES",$D$8="OR_YES"),OR(BN82="#FIELD",BN82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82)))),IF($D$18="LOW_MU",MAX(Настройки!$B$14,$D$16),IF($D$18="NEUTRAL",Настройки!$B$15,IF($D$18="IGNORE","IGNORE",IF(OR(AI82="#FIELD",BN82="#FIELD"),"Поле не найдено","Недостаточно данных")))),IF($D$8="SIGMOID_INC",MAX(Настройки!$B$14,$D$16+($D$17-$D$16)/(1+EXP(-$D$12*(IF(ISNUMBER(AI82),AI82,0)-$D$11)))),IF($D$8="SIGMOID_DEC",MAX(Настройки!$B$14,$D$16+($D$17-$D$16)/(1+EXP($D$12*(IF(ISNUMBER(AI82),AI82,0)-$D$11)))),IF($D$8="TOP_PERCENT",IF((COUNTIF(INDEX(Данные!$A$7:$CV$106,0,MATCH($D$9,Данные!$A$6:$CV$6,0)),"&gt;"&amp;IF(ISNUMBER(AI82),AI82,0))+COUNTIFS(INDEX(Данные!$A$7:$CV$106,0,MATCH($D$9,Данные!$A$6:$CV$6,0)),IF(ISNUMBER(AI82),AI82,0),Данные!$A$7:$A$106,"&lt;"&amp;$A82)+1)/COUNT(INDEX(Данные!$A$7:$CV$106,0,MATCH($D$9,Данные!$A$6:$CV$6,0)))&lt;=$D$11,$D$14,$D$15),IF($D$8="MANUAL_MU",MAX(Настройки!$B$14,MIN(1,IF(ISNUMBER(AI82),AI82,0))),IF($D$8="COUNT_FLAG_RULE",IF(IF(ISNUMBER(AI82),AI82,0)&lt;=$D$11,$D$14,IF(IF(ISNUMBER(AI82),AI82,0)&gt;=$D$12,$D$15,IF(OR(LOWER(LEFT(BN82&amp;"",2))="да",BN82=1),$D$13,$D$15))),IF(OR(AND($D$8="YES_NO",OR(LOWER(LEFT(AI82&amp;"",2))="да",AI82=1)),AND($D$8="THRESHOLD_GE",IF(ISNUMBER(AI82),AI82,0)&gt;=$D$11),AND($D$8="THRESHOLD_GT",IF(ISNUMBER(AI82),AI82,0)&gt;$D$11),AND($D$8="THRESHOLD_LE",IF(ISNUMBER(AI82),AI82,0)&lt;=$D$11),AND($D$8="THRESHOLD_LT",IF(ISNUMBER(AI82),AI82,0)&lt;$D$11),AND($D$8="CHANGE_PCT_GE",IF(IF(ISNUMBER(BN82),BN82,0)=0,IF(ISNUMBER(AI82),AI82,0)&gt;0,(IF(ISNUMBER(AI82),AI82,0)-IF(ISNUMBER(BN82),BN82,0))/ABS(IF(ISNUMBER(BN82),BN82,0))&gt;=$D$11)),AND($D$8="CHANGE_ABS_GE",ABS(IF(ISNUMBER(AI82),AI82,0)-IF(ISNUMBER(BN82),BN82,0))&gt;=$D$11),AND($D$8="COUNT_LT",IF(ISNUMBER(AI82),AI82,0)&lt;$D$11),AND($D$8="COUNT_LE",IF(ISNUMBER(AI82),AI82,0)&lt;=$D$11),AND($D$8="AND_YES",OR(LOWER(LEFT(AI82&amp;"",2))="да",AI82=1),OR(LOWER(LEFT(BN82&amp;"",2))="да",BN82=1)),AND($D$8="OR_YES",OR(OR(LOWER(LEFT(AI82&amp;"",2))="да",AI82=1),OR(LOWER(LEFT(BN82&amp;"",2))="да",BN82=1)))),$D$14,$D$15))))))))))</f>
        <v/>
      </c>
      <c r="E82" s="19" t="str">
        <f>IF($A82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82="#FIELD",AJ82="",AND(OR($E$8="CHANGE_PCT_GE",$E$8="CHANGE_ABS_GE",$E$8="COUNT_FLAG_RULE",$E$8="AND_YES",$E$8="OR_YES"),OR(BO82="#FIELD",BO82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82)))),IF($E$18="LOW_MU",MAX(Настройки!$B$14,$E$16),IF($E$18="NEUTRAL",Настройки!$B$15,IF($E$18="IGNORE","IGNORE",IF(OR(AJ82="#FIELD",BO82="#FIELD"),"Поле не найдено","Недостаточно данных")))),IF($E$8="SIGMOID_INC",MAX(Настройки!$B$14,$E$16+($E$17-$E$16)/(1+EXP(-$E$12*(IF(ISNUMBER(AJ82),AJ82,0)-$E$11)))),IF($E$8="SIGMOID_DEC",MAX(Настройки!$B$14,$E$16+($E$17-$E$16)/(1+EXP($E$12*(IF(ISNUMBER(AJ82),AJ82,0)-$E$11)))),IF($E$8="TOP_PERCENT",IF((COUNTIF(INDEX(Данные!$A$7:$CV$106,0,MATCH($E$9,Данные!$A$6:$CV$6,0)),"&gt;"&amp;IF(ISNUMBER(AJ82),AJ82,0))+COUNTIFS(INDEX(Данные!$A$7:$CV$106,0,MATCH($E$9,Данные!$A$6:$CV$6,0)),IF(ISNUMBER(AJ82),AJ82,0),Данные!$A$7:$A$106,"&lt;"&amp;$A82)+1)/COUNT(INDEX(Данные!$A$7:$CV$106,0,MATCH($E$9,Данные!$A$6:$CV$6,0)))&lt;=$E$11,$E$14,$E$15),IF($E$8="MANUAL_MU",MAX(Настройки!$B$14,MIN(1,IF(ISNUMBER(AJ82),AJ82,0))),IF($E$8="COUNT_FLAG_RULE",IF(IF(ISNUMBER(AJ82),AJ82,0)&lt;=$E$11,$E$14,IF(IF(ISNUMBER(AJ82),AJ82,0)&gt;=$E$12,$E$15,IF(OR(LOWER(LEFT(BO82&amp;"",2))="да",BO82=1),$E$13,$E$15))),IF(OR(AND($E$8="YES_NO",OR(LOWER(LEFT(AJ82&amp;"",2))="да",AJ82=1)),AND($E$8="THRESHOLD_GE",IF(ISNUMBER(AJ82),AJ82,0)&gt;=$E$11),AND($E$8="THRESHOLD_GT",IF(ISNUMBER(AJ82),AJ82,0)&gt;$E$11),AND($E$8="THRESHOLD_LE",IF(ISNUMBER(AJ82),AJ82,0)&lt;=$E$11),AND($E$8="THRESHOLD_LT",IF(ISNUMBER(AJ82),AJ82,0)&lt;$E$11),AND($E$8="CHANGE_PCT_GE",IF(IF(ISNUMBER(BO82),BO82,0)=0,IF(ISNUMBER(AJ82),AJ82,0)&gt;0,(IF(ISNUMBER(AJ82),AJ82,0)-IF(ISNUMBER(BO82),BO82,0))/ABS(IF(ISNUMBER(BO82),BO82,0))&gt;=$E$11)),AND($E$8="CHANGE_ABS_GE",ABS(IF(ISNUMBER(AJ82),AJ82,0)-IF(ISNUMBER(BO82),BO82,0))&gt;=$E$11),AND($E$8="COUNT_LT",IF(ISNUMBER(AJ82),AJ82,0)&lt;$E$11),AND($E$8="COUNT_LE",IF(ISNUMBER(AJ82),AJ82,0)&lt;=$E$11),AND($E$8="AND_YES",OR(LOWER(LEFT(AJ82&amp;"",2))="да",AJ82=1),OR(LOWER(LEFT(BO82&amp;"",2))="да",BO82=1)),AND($E$8="OR_YES",OR(OR(LOWER(LEFT(AJ82&amp;"",2))="да",AJ82=1),OR(LOWER(LEFT(BO82&amp;"",2))="да",BO82=1)))),$E$14,$E$15))))))))))</f>
        <v/>
      </c>
      <c r="F82" s="19" t="str">
        <f>IF($A82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82="#FIELD",AK82="",AND(OR($F$8="CHANGE_PCT_GE",$F$8="CHANGE_ABS_GE",$F$8="COUNT_FLAG_RULE",$F$8="AND_YES",$F$8="OR_YES"),OR(BP82="#FIELD",BP82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82)))),IF($F$18="LOW_MU",MAX(Настройки!$B$14,$F$16),IF($F$18="NEUTRAL",Настройки!$B$15,IF($F$18="IGNORE","IGNORE",IF(OR(AK82="#FIELD",BP82="#FIELD"),"Поле не найдено","Недостаточно данных")))),IF($F$8="SIGMOID_INC",MAX(Настройки!$B$14,$F$16+($F$17-$F$16)/(1+EXP(-$F$12*(IF(ISNUMBER(AK82),AK82,0)-$F$11)))),IF($F$8="SIGMOID_DEC",MAX(Настройки!$B$14,$F$16+($F$17-$F$16)/(1+EXP($F$12*(IF(ISNUMBER(AK82),AK82,0)-$F$11)))),IF($F$8="TOP_PERCENT",IF((COUNTIF(INDEX(Данные!$A$7:$CV$106,0,MATCH($F$9,Данные!$A$6:$CV$6,0)),"&gt;"&amp;IF(ISNUMBER(AK82),AK82,0))+COUNTIFS(INDEX(Данные!$A$7:$CV$106,0,MATCH($F$9,Данные!$A$6:$CV$6,0)),IF(ISNUMBER(AK82),AK82,0),Данные!$A$7:$A$106,"&lt;"&amp;$A82)+1)/COUNT(INDEX(Данные!$A$7:$CV$106,0,MATCH($F$9,Данные!$A$6:$CV$6,0)))&lt;=$F$11,$F$14,$F$15),IF($F$8="MANUAL_MU",MAX(Настройки!$B$14,MIN(1,IF(ISNUMBER(AK82),AK82,0))),IF($F$8="COUNT_FLAG_RULE",IF(IF(ISNUMBER(AK82),AK82,0)&lt;=$F$11,$F$14,IF(IF(ISNUMBER(AK82),AK82,0)&gt;=$F$12,$F$15,IF(OR(LOWER(LEFT(BP82&amp;"",2))="да",BP82=1),$F$13,$F$15))),IF(OR(AND($F$8="YES_NO",OR(LOWER(LEFT(AK82&amp;"",2))="да",AK82=1)),AND($F$8="THRESHOLD_GE",IF(ISNUMBER(AK82),AK82,0)&gt;=$F$11),AND($F$8="THRESHOLD_GT",IF(ISNUMBER(AK82),AK82,0)&gt;$F$11),AND($F$8="THRESHOLD_LE",IF(ISNUMBER(AK82),AK82,0)&lt;=$F$11),AND($F$8="THRESHOLD_LT",IF(ISNUMBER(AK82),AK82,0)&lt;$F$11),AND($F$8="CHANGE_PCT_GE",IF(IF(ISNUMBER(BP82),BP82,0)=0,IF(ISNUMBER(AK82),AK82,0)&gt;0,(IF(ISNUMBER(AK82),AK82,0)-IF(ISNUMBER(BP82),BP82,0))/ABS(IF(ISNUMBER(BP82),BP82,0))&gt;=$F$11)),AND($F$8="CHANGE_ABS_GE",ABS(IF(ISNUMBER(AK82),AK82,0)-IF(ISNUMBER(BP82),BP82,0))&gt;=$F$11),AND($F$8="COUNT_LT",IF(ISNUMBER(AK82),AK82,0)&lt;$F$11),AND($F$8="COUNT_LE",IF(ISNUMBER(AK82),AK82,0)&lt;=$F$11),AND($F$8="AND_YES",OR(LOWER(LEFT(AK82&amp;"",2))="да",AK82=1),OR(LOWER(LEFT(BP82&amp;"",2))="да",BP82=1)),AND($F$8="OR_YES",OR(OR(LOWER(LEFT(AK82&amp;"",2))="да",AK82=1),OR(LOWER(LEFT(BP82&amp;"",2))="да",BP82=1)))),$F$14,$F$15))))))))))</f>
        <v/>
      </c>
      <c r="G82" s="19" t="str">
        <f>IF($A82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82="#FIELD",AL82="",AND(OR($G$8="CHANGE_PCT_GE",$G$8="CHANGE_ABS_GE",$G$8="COUNT_FLAG_RULE",$G$8="AND_YES",$G$8="OR_YES"),OR(BQ82="#FIELD",BQ82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82)))),IF($G$18="LOW_MU",MAX(Настройки!$B$14,$G$16),IF($G$18="NEUTRAL",Настройки!$B$15,IF($G$18="IGNORE","IGNORE",IF(OR(AL82="#FIELD",BQ82="#FIELD"),"Поле не найдено","Недостаточно данных")))),IF($G$8="SIGMOID_INC",MAX(Настройки!$B$14,$G$16+($G$17-$G$16)/(1+EXP(-$G$12*(IF(ISNUMBER(AL82),AL82,0)-$G$11)))),IF($G$8="SIGMOID_DEC",MAX(Настройки!$B$14,$G$16+($G$17-$G$16)/(1+EXP($G$12*(IF(ISNUMBER(AL82),AL82,0)-$G$11)))),IF($G$8="TOP_PERCENT",IF((COUNTIF(INDEX(Данные!$A$7:$CV$106,0,MATCH($G$9,Данные!$A$6:$CV$6,0)),"&gt;"&amp;IF(ISNUMBER(AL82),AL82,0))+COUNTIFS(INDEX(Данные!$A$7:$CV$106,0,MATCH($G$9,Данные!$A$6:$CV$6,0)),IF(ISNUMBER(AL82),AL82,0),Данные!$A$7:$A$106,"&lt;"&amp;$A82)+1)/COUNT(INDEX(Данные!$A$7:$CV$106,0,MATCH($G$9,Данные!$A$6:$CV$6,0)))&lt;=$G$11,$G$14,$G$15),IF($G$8="MANUAL_MU",MAX(Настройки!$B$14,MIN(1,IF(ISNUMBER(AL82),AL82,0))),IF($G$8="COUNT_FLAG_RULE",IF(IF(ISNUMBER(AL82),AL82,0)&lt;=$G$11,$G$14,IF(IF(ISNUMBER(AL82),AL82,0)&gt;=$G$12,$G$15,IF(OR(LOWER(LEFT(BQ82&amp;"",2))="да",BQ82=1),$G$13,$G$15))),IF(OR(AND($G$8="YES_NO",OR(LOWER(LEFT(AL82&amp;"",2))="да",AL82=1)),AND($G$8="THRESHOLD_GE",IF(ISNUMBER(AL82),AL82,0)&gt;=$G$11),AND($G$8="THRESHOLD_GT",IF(ISNUMBER(AL82),AL82,0)&gt;$G$11),AND($G$8="THRESHOLD_LE",IF(ISNUMBER(AL82),AL82,0)&lt;=$G$11),AND($G$8="THRESHOLD_LT",IF(ISNUMBER(AL82),AL82,0)&lt;$G$11),AND($G$8="CHANGE_PCT_GE",IF(IF(ISNUMBER(BQ82),BQ82,0)=0,IF(ISNUMBER(AL82),AL82,0)&gt;0,(IF(ISNUMBER(AL82),AL82,0)-IF(ISNUMBER(BQ82),BQ82,0))/ABS(IF(ISNUMBER(BQ82),BQ82,0))&gt;=$G$11)),AND($G$8="CHANGE_ABS_GE",ABS(IF(ISNUMBER(AL82),AL82,0)-IF(ISNUMBER(BQ82),BQ82,0))&gt;=$G$11),AND($G$8="COUNT_LT",IF(ISNUMBER(AL82),AL82,0)&lt;$G$11),AND($G$8="COUNT_LE",IF(ISNUMBER(AL82),AL82,0)&lt;=$G$11),AND($G$8="AND_YES",OR(LOWER(LEFT(AL82&amp;"",2))="да",AL82=1),OR(LOWER(LEFT(BQ82&amp;"",2))="да",BQ82=1)),AND($G$8="OR_YES",OR(OR(LOWER(LEFT(AL82&amp;"",2))="да",AL82=1),OR(LOWER(LEFT(BQ82&amp;"",2))="да",BQ82=1)))),$G$14,$G$15))))))))))</f>
        <v/>
      </c>
      <c r="H82" s="19" t="str">
        <f>IF($A82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82="#FIELD",AM82="",AND(OR($H$8="CHANGE_PCT_GE",$H$8="CHANGE_ABS_GE",$H$8="COUNT_FLAG_RULE",$H$8="AND_YES",$H$8="OR_YES"),OR(BR82="#FIELD",BR82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82)))),IF($H$18="LOW_MU",MAX(Настройки!$B$14,$H$16),IF($H$18="NEUTRAL",Настройки!$B$15,IF($H$18="IGNORE","IGNORE",IF(OR(AM82="#FIELD",BR82="#FIELD"),"Поле не найдено","Недостаточно данных")))),IF($H$8="SIGMOID_INC",MAX(Настройки!$B$14,$H$16+($H$17-$H$16)/(1+EXP(-$H$12*(IF(ISNUMBER(AM82),AM82,0)-$H$11)))),IF($H$8="SIGMOID_DEC",MAX(Настройки!$B$14,$H$16+($H$17-$H$16)/(1+EXP($H$12*(IF(ISNUMBER(AM82),AM82,0)-$H$11)))),IF($H$8="TOP_PERCENT",IF((COUNTIF(INDEX(Данные!$A$7:$CV$106,0,MATCH($H$9,Данные!$A$6:$CV$6,0)),"&gt;"&amp;IF(ISNUMBER(AM82),AM82,0))+COUNTIFS(INDEX(Данные!$A$7:$CV$106,0,MATCH($H$9,Данные!$A$6:$CV$6,0)),IF(ISNUMBER(AM82),AM82,0),Данные!$A$7:$A$106,"&lt;"&amp;$A82)+1)/COUNT(INDEX(Данные!$A$7:$CV$106,0,MATCH($H$9,Данные!$A$6:$CV$6,0)))&lt;=$H$11,$H$14,$H$15),IF($H$8="MANUAL_MU",MAX(Настройки!$B$14,MIN(1,IF(ISNUMBER(AM82),AM82,0))),IF($H$8="COUNT_FLAG_RULE",IF(IF(ISNUMBER(AM82),AM82,0)&lt;=$H$11,$H$14,IF(IF(ISNUMBER(AM82),AM82,0)&gt;=$H$12,$H$15,IF(OR(LOWER(LEFT(BR82&amp;"",2))="да",BR82=1),$H$13,$H$15))),IF(OR(AND($H$8="YES_NO",OR(LOWER(LEFT(AM82&amp;"",2))="да",AM82=1)),AND($H$8="THRESHOLD_GE",IF(ISNUMBER(AM82),AM82,0)&gt;=$H$11),AND($H$8="THRESHOLD_GT",IF(ISNUMBER(AM82),AM82,0)&gt;$H$11),AND($H$8="THRESHOLD_LE",IF(ISNUMBER(AM82),AM82,0)&lt;=$H$11),AND($H$8="THRESHOLD_LT",IF(ISNUMBER(AM82),AM82,0)&lt;$H$11),AND($H$8="CHANGE_PCT_GE",IF(IF(ISNUMBER(BR82),BR82,0)=0,IF(ISNUMBER(AM82),AM82,0)&gt;0,(IF(ISNUMBER(AM82),AM82,0)-IF(ISNUMBER(BR82),BR82,0))/ABS(IF(ISNUMBER(BR82),BR82,0))&gt;=$H$11)),AND($H$8="CHANGE_ABS_GE",ABS(IF(ISNUMBER(AM82),AM82,0)-IF(ISNUMBER(BR82),BR82,0))&gt;=$H$11),AND($H$8="COUNT_LT",IF(ISNUMBER(AM82),AM82,0)&lt;$H$11),AND($H$8="COUNT_LE",IF(ISNUMBER(AM82),AM82,0)&lt;=$H$11),AND($H$8="AND_YES",OR(LOWER(LEFT(AM82&amp;"",2))="да",AM82=1),OR(LOWER(LEFT(BR82&amp;"",2))="да",BR82=1)),AND($H$8="OR_YES",OR(OR(LOWER(LEFT(AM82&amp;"",2))="да",AM82=1),OR(LOWER(LEFT(BR82&amp;"",2))="да",BR82=1)))),$H$14,$H$15))))))))))</f>
        <v/>
      </c>
      <c r="I82" s="19" t="str">
        <f>IF($A82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82="#FIELD",AN82="",AND(OR($I$8="CHANGE_PCT_GE",$I$8="CHANGE_ABS_GE",$I$8="COUNT_FLAG_RULE",$I$8="AND_YES",$I$8="OR_YES"),OR(BS82="#FIELD",BS82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82)))),IF($I$18="LOW_MU",MAX(Настройки!$B$14,$I$16),IF($I$18="NEUTRAL",Настройки!$B$15,IF($I$18="IGNORE","IGNORE",IF(OR(AN82="#FIELD",BS82="#FIELD"),"Поле не найдено","Недостаточно данных")))),IF($I$8="SIGMOID_INC",MAX(Настройки!$B$14,$I$16+($I$17-$I$16)/(1+EXP(-$I$12*(IF(ISNUMBER(AN82),AN82,0)-$I$11)))),IF($I$8="SIGMOID_DEC",MAX(Настройки!$B$14,$I$16+($I$17-$I$16)/(1+EXP($I$12*(IF(ISNUMBER(AN82),AN82,0)-$I$11)))),IF($I$8="TOP_PERCENT",IF((COUNTIF(INDEX(Данные!$A$7:$CV$106,0,MATCH($I$9,Данные!$A$6:$CV$6,0)),"&gt;"&amp;IF(ISNUMBER(AN82),AN82,0))+COUNTIFS(INDEX(Данные!$A$7:$CV$106,0,MATCH($I$9,Данные!$A$6:$CV$6,0)),IF(ISNUMBER(AN82),AN82,0),Данные!$A$7:$A$106,"&lt;"&amp;$A82)+1)/COUNT(INDEX(Данные!$A$7:$CV$106,0,MATCH($I$9,Данные!$A$6:$CV$6,0)))&lt;=$I$11,$I$14,$I$15),IF($I$8="MANUAL_MU",MAX(Настройки!$B$14,MIN(1,IF(ISNUMBER(AN82),AN82,0))),IF($I$8="COUNT_FLAG_RULE",IF(IF(ISNUMBER(AN82),AN82,0)&lt;=$I$11,$I$14,IF(IF(ISNUMBER(AN82),AN82,0)&gt;=$I$12,$I$15,IF(OR(LOWER(LEFT(BS82&amp;"",2))="да",BS82=1),$I$13,$I$15))),IF(OR(AND($I$8="YES_NO",OR(LOWER(LEFT(AN82&amp;"",2))="да",AN82=1)),AND($I$8="THRESHOLD_GE",IF(ISNUMBER(AN82),AN82,0)&gt;=$I$11),AND($I$8="THRESHOLD_GT",IF(ISNUMBER(AN82),AN82,0)&gt;$I$11),AND($I$8="THRESHOLD_LE",IF(ISNUMBER(AN82),AN82,0)&lt;=$I$11),AND($I$8="THRESHOLD_LT",IF(ISNUMBER(AN82),AN82,0)&lt;$I$11),AND($I$8="CHANGE_PCT_GE",IF(IF(ISNUMBER(BS82),BS82,0)=0,IF(ISNUMBER(AN82),AN82,0)&gt;0,(IF(ISNUMBER(AN82),AN82,0)-IF(ISNUMBER(BS82),BS82,0))/ABS(IF(ISNUMBER(BS82),BS82,0))&gt;=$I$11)),AND($I$8="CHANGE_ABS_GE",ABS(IF(ISNUMBER(AN82),AN82,0)-IF(ISNUMBER(BS82),BS82,0))&gt;=$I$11),AND($I$8="COUNT_LT",IF(ISNUMBER(AN82),AN82,0)&lt;$I$11),AND($I$8="COUNT_LE",IF(ISNUMBER(AN82),AN82,0)&lt;=$I$11),AND($I$8="AND_YES",OR(LOWER(LEFT(AN82&amp;"",2))="да",AN82=1),OR(LOWER(LEFT(BS82&amp;"",2))="да",BS82=1)),AND($I$8="OR_YES",OR(OR(LOWER(LEFT(AN82&amp;"",2))="да",AN82=1),OR(LOWER(LEFT(BS82&amp;"",2))="да",BS82=1)))),$I$14,$I$15))))))))))</f>
        <v/>
      </c>
      <c r="J82" s="19" t="str">
        <f>IF($A82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82="#FIELD",AO82="",AND(OR($J$8="CHANGE_PCT_GE",$J$8="CHANGE_ABS_GE",$J$8="COUNT_FLAG_RULE",$J$8="AND_YES",$J$8="OR_YES"),OR(BT82="#FIELD",BT82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82)))),IF($J$18="LOW_MU",MAX(Настройки!$B$14,$J$16),IF($J$18="NEUTRAL",Настройки!$B$15,IF($J$18="IGNORE","IGNORE",IF(OR(AO82="#FIELD",BT82="#FIELD"),"Поле не найдено","Недостаточно данных")))),IF($J$8="SIGMOID_INC",MAX(Настройки!$B$14,$J$16+($J$17-$J$16)/(1+EXP(-$J$12*(IF(ISNUMBER(AO82),AO82,0)-$J$11)))),IF($J$8="SIGMOID_DEC",MAX(Настройки!$B$14,$J$16+($J$17-$J$16)/(1+EXP($J$12*(IF(ISNUMBER(AO82),AO82,0)-$J$11)))),IF($J$8="TOP_PERCENT",IF((COUNTIF(INDEX(Данные!$A$7:$CV$106,0,MATCH($J$9,Данные!$A$6:$CV$6,0)),"&gt;"&amp;IF(ISNUMBER(AO82),AO82,0))+COUNTIFS(INDEX(Данные!$A$7:$CV$106,0,MATCH($J$9,Данные!$A$6:$CV$6,0)),IF(ISNUMBER(AO82),AO82,0),Данные!$A$7:$A$106,"&lt;"&amp;$A82)+1)/COUNT(INDEX(Данные!$A$7:$CV$106,0,MATCH($J$9,Данные!$A$6:$CV$6,0)))&lt;=$J$11,$J$14,$J$15),IF($J$8="MANUAL_MU",MAX(Настройки!$B$14,MIN(1,IF(ISNUMBER(AO82),AO82,0))),IF($J$8="COUNT_FLAG_RULE",IF(IF(ISNUMBER(AO82),AO82,0)&lt;=$J$11,$J$14,IF(IF(ISNUMBER(AO82),AO82,0)&gt;=$J$12,$J$15,IF(OR(LOWER(LEFT(BT82&amp;"",2))="да",BT82=1),$J$13,$J$15))),IF(OR(AND($J$8="YES_NO",OR(LOWER(LEFT(AO82&amp;"",2))="да",AO82=1)),AND($J$8="THRESHOLD_GE",IF(ISNUMBER(AO82),AO82,0)&gt;=$J$11),AND($J$8="THRESHOLD_GT",IF(ISNUMBER(AO82),AO82,0)&gt;$J$11),AND($J$8="THRESHOLD_LE",IF(ISNUMBER(AO82),AO82,0)&lt;=$J$11),AND($J$8="THRESHOLD_LT",IF(ISNUMBER(AO82),AO82,0)&lt;$J$11),AND($J$8="CHANGE_PCT_GE",IF(IF(ISNUMBER(BT82),BT82,0)=0,IF(ISNUMBER(AO82),AO82,0)&gt;0,(IF(ISNUMBER(AO82),AO82,0)-IF(ISNUMBER(BT82),BT82,0))/ABS(IF(ISNUMBER(BT82),BT82,0))&gt;=$J$11)),AND($J$8="CHANGE_ABS_GE",ABS(IF(ISNUMBER(AO82),AO82,0)-IF(ISNUMBER(BT82),BT82,0))&gt;=$J$11),AND($J$8="COUNT_LT",IF(ISNUMBER(AO82),AO82,0)&lt;$J$11),AND($J$8="COUNT_LE",IF(ISNUMBER(AO82),AO82,0)&lt;=$J$11),AND($J$8="AND_YES",OR(LOWER(LEFT(AO82&amp;"",2))="да",AO82=1),OR(LOWER(LEFT(BT82&amp;"",2))="да",BT82=1)),AND($J$8="OR_YES",OR(OR(LOWER(LEFT(AO82&amp;"",2))="да",AO82=1),OR(LOWER(LEFT(BT82&amp;"",2))="да",BT82=1)))),$J$14,$J$15))))))))))</f>
        <v/>
      </c>
      <c r="K82" s="19" t="str">
        <f>IF($A82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82="#FIELD",AP82="",AND(OR($K$8="CHANGE_PCT_GE",$K$8="CHANGE_ABS_GE",$K$8="COUNT_FLAG_RULE",$K$8="AND_YES",$K$8="OR_YES"),OR(BU82="#FIELD",BU82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82)))),IF($K$18="LOW_MU",MAX(Настройки!$B$14,$K$16),IF($K$18="NEUTRAL",Настройки!$B$15,IF($K$18="IGNORE","IGNORE",IF(OR(AP82="#FIELD",BU82="#FIELD"),"Поле не найдено","Недостаточно данных")))),IF($K$8="SIGMOID_INC",MAX(Настройки!$B$14,$K$16+($K$17-$K$16)/(1+EXP(-$K$12*(IF(ISNUMBER(AP82),AP82,0)-$K$11)))),IF($K$8="SIGMOID_DEC",MAX(Настройки!$B$14,$K$16+($K$17-$K$16)/(1+EXP($K$12*(IF(ISNUMBER(AP82),AP82,0)-$K$11)))),IF($K$8="TOP_PERCENT",IF((COUNTIF(INDEX(Данные!$A$7:$CV$106,0,MATCH($K$9,Данные!$A$6:$CV$6,0)),"&gt;"&amp;IF(ISNUMBER(AP82),AP82,0))+COUNTIFS(INDEX(Данные!$A$7:$CV$106,0,MATCH($K$9,Данные!$A$6:$CV$6,0)),IF(ISNUMBER(AP82),AP82,0),Данные!$A$7:$A$106,"&lt;"&amp;$A82)+1)/COUNT(INDEX(Данные!$A$7:$CV$106,0,MATCH($K$9,Данные!$A$6:$CV$6,0)))&lt;=$K$11,$K$14,$K$15),IF($K$8="MANUAL_MU",MAX(Настройки!$B$14,MIN(1,IF(ISNUMBER(AP82),AP82,0))),IF($K$8="COUNT_FLAG_RULE",IF(IF(ISNUMBER(AP82),AP82,0)&lt;=$K$11,$K$14,IF(IF(ISNUMBER(AP82),AP82,0)&gt;=$K$12,$K$15,IF(OR(LOWER(LEFT(BU82&amp;"",2))="да",BU82=1),$K$13,$K$15))),IF(OR(AND($K$8="YES_NO",OR(LOWER(LEFT(AP82&amp;"",2))="да",AP82=1)),AND($K$8="THRESHOLD_GE",IF(ISNUMBER(AP82),AP82,0)&gt;=$K$11),AND($K$8="THRESHOLD_GT",IF(ISNUMBER(AP82),AP82,0)&gt;$K$11),AND($K$8="THRESHOLD_LE",IF(ISNUMBER(AP82),AP82,0)&lt;=$K$11),AND($K$8="THRESHOLD_LT",IF(ISNUMBER(AP82),AP82,0)&lt;$K$11),AND($K$8="CHANGE_PCT_GE",IF(IF(ISNUMBER(BU82),BU82,0)=0,IF(ISNUMBER(AP82),AP82,0)&gt;0,(IF(ISNUMBER(AP82),AP82,0)-IF(ISNUMBER(BU82),BU82,0))/ABS(IF(ISNUMBER(BU82),BU82,0))&gt;=$K$11)),AND($K$8="CHANGE_ABS_GE",ABS(IF(ISNUMBER(AP82),AP82,0)-IF(ISNUMBER(BU82),BU82,0))&gt;=$K$11),AND($K$8="COUNT_LT",IF(ISNUMBER(AP82),AP82,0)&lt;$K$11),AND($K$8="COUNT_LE",IF(ISNUMBER(AP82),AP82,0)&lt;=$K$11),AND($K$8="AND_YES",OR(LOWER(LEFT(AP82&amp;"",2))="да",AP82=1),OR(LOWER(LEFT(BU82&amp;"",2))="да",BU82=1)),AND($K$8="OR_YES",OR(OR(LOWER(LEFT(AP82&amp;"",2))="да",AP82=1),OR(LOWER(LEFT(BU82&amp;"",2))="да",BU82=1)))),$K$14,$K$15))))))))))</f>
        <v/>
      </c>
      <c r="L82" s="19" t="str">
        <f>IF($A82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82="#FIELD",AQ82="",AND(OR($L$8="CHANGE_PCT_GE",$L$8="CHANGE_ABS_GE",$L$8="COUNT_FLAG_RULE",$L$8="AND_YES",$L$8="OR_YES"),OR(BV82="#FIELD",BV82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82)))),IF($L$18="LOW_MU",MAX(Настройки!$B$14,$L$16),IF($L$18="NEUTRAL",Настройки!$B$15,IF($L$18="IGNORE","IGNORE",IF(OR(AQ82="#FIELD",BV82="#FIELD"),"Поле не найдено","Недостаточно данных")))),IF($L$8="SIGMOID_INC",MAX(Настройки!$B$14,$L$16+($L$17-$L$16)/(1+EXP(-$L$12*(IF(ISNUMBER(AQ82),AQ82,0)-$L$11)))),IF($L$8="SIGMOID_DEC",MAX(Настройки!$B$14,$L$16+($L$17-$L$16)/(1+EXP($L$12*(IF(ISNUMBER(AQ82),AQ82,0)-$L$11)))),IF($L$8="TOP_PERCENT",IF((COUNTIF(INDEX(Данные!$A$7:$CV$106,0,MATCH($L$9,Данные!$A$6:$CV$6,0)),"&gt;"&amp;IF(ISNUMBER(AQ82),AQ82,0))+COUNTIFS(INDEX(Данные!$A$7:$CV$106,0,MATCH($L$9,Данные!$A$6:$CV$6,0)),IF(ISNUMBER(AQ82),AQ82,0),Данные!$A$7:$A$106,"&lt;"&amp;$A82)+1)/COUNT(INDEX(Данные!$A$7:$CV$106,0,MATCH($L$9,Данные!$A$6:$CV$6,0)))&lt;=$L$11,$L$14,$L$15),IF($L$8="MANUAL_MU",MAX(Настройки!$B$14,MIN(1,IF(ISNUMBER(AQ82),AQ82,0))),IF($L$8="COUNT_FLAG_RULE",IF(IF(ISNUMBER(AQ82),AQ82,0)&lt;=$L$11,$L$14,IF(IF(ISNUMBER(AQ82),AQ82,0)&gt;=$L$12,$L$15,IF(OR(LOWER(LEFT(BV82&amp;"",2))="да",BV82=1),$L$13,$L$15))),IF(OR(AND($L$8="YES_NO",OR(LOWER(LEFT(AQ82&amp;"",2))="да",AQ82=1)),AND($L$8="THRESHOLD_GE",IF(ISNUMBER(AQ82),AQ82,0)&gt;=$L$11),AND($L$8="THRESHOLD_GT",IF(ISNUMBER(AQ82),AQ82,0)&gt;$L$11),AND($L$8="THRESHOLD_LE",IF(ISNUMBER(AQ82),AQ82,0)&lt;=$L$11),AND($L$8="THRESHOLD_LT",IF(ISNUMBER(AQ82),AQ82,0)&lt;$L$11),AND($L$8="CHANGE_PCT_GE",IF(IF(ISNUMBER(BV82),BV82,0)=0,IF(ISNUMBER(AQ82),AQ82,0)&gt;0,(IF(ISNUMBER(AQ82),AQ82,0)-IF(ISNUMBER(BV82),BV82,0))/ABS(IF(ISNUMBER(BV82),BV82,0))&gt;=$L$11)),AND($L$8="CHANGE_ABS_GE",ABS(IF(ISNUMBER(AQ82),AQ82,0)-IF(ISNUMBER(BV82),BV82,0))&gt;=$L$11),AND($L$8="COUNT_LT",IF(ISNUMBER(AQ82),AQ82,0)&lt;$L$11),AND($L$8="COUNT_LE",IF(ISNUMBER(AQ82),AQ82,0)&lt;=$L$11),AND($L$8="AND_YES",OR(LOWER(LEFT(AQ82&amp;"",2))="да",AQ82=1),OR(LOWER(LEFT(BV82&amp;"",2))="да",BV82=1)),AND($L$8="OR_YES",OR(OR(LOWER(LEFT(AQ82&amp;"",2))="да",AQ82=1),OR(LOWER(LEFT(BV82&amp;"",2))="да",BV82=1)))),$L$14,$L$15))))))))))</f>
        <v/>
      </c>
      <c r="M82" s="19" t="str">
        <f>IF($A82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82="#FIELD",AR82="",AND(OR($M$8="CHANGE_PCT_GE",$M$8="CHANGE_ABS_GE",$M$8="COUNT_FLAG_RULE",$M$8="AND_YES",$M$8="OR_YES"),OR(BW82="#FIELD",BW82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82)))),IF($M$18="LOW_MU",MAX(Настройки!$B$14,$M$16),IF($M$18="NEUTRAL",Настройки!$B$15,IF($M$18="IGNORE","IGNORE",IF(OR(AR82="#FIELD",BW82="#FIELD"),"Поле не найдено","Недостаточно данных")))),IF($M$8="SIGMOID_INC",MAX(Настройки!$B$14,$M$16+($M$17-$M$16)/(1+EXP(-$M$12*(IF(ISNUMBER(AR82),AR82,0)-$M$11)))),IF($M$8="SIGMOID_DEC",MAX(Настройки!$B$14,$M$16+($M$17-$M$16)/(1+EXP($M$12*(IF(ISNUMBER(AR82),AR82,0)-$M$11)))),IF($M$8="TOP_PERCENT",IF((COUNTIF(INDEX(Данные!$A$7:$CV$106,0,MATCH($M$9,Данные!$A$6:$CV$6,0)),"&gt;"&amp;IF(ISNUMBER(AR82),AR82,0))+COUNTIFS(INDEX(Данные!$A$7:$CV$106,0,MATCH($M$9,Данные!$A$6:$CV$6,0)),IF(ISNUMBER(AR82),AR82,0),Данные!$A$7:$A$106,"&lt;"&amp;$A82)+1)/COUNT(INDEX(Данные!$A$7:$CV$106,0,MATCH($M$9,Данные!$A$6:$CV$6,0)))&lt;=$M$11,$M$14,$M$15),IF($M$8="MANUAL_MU",MAX(Настройки!$B$14,MIN(1,IF(ISNUMBER(AR82),AR82,0))),IF($M$8="COUNT_FLAG_RULE",IF(IF(ISNUMBER(AR82),AR82,0)&lt;=$M$11,$M$14,IF(IF(ISNUMBER(AR82),AR82,0)&gt;=$M$12,$M$15,IF(OR(LOWER(LEFT(BW82&amp;"",2))="да",BW82=1),$M$13,$M$15))),IF(OR(AND($M$8="YES_NO",OR(LOWER(LEFT(AR82&amp;"",2))="да",AR82=1)),AND($M$8="THRESHOLD_GE",IF(ISNUMBER(AR82),AR82,0)&gt;=$M$11),AND($M$8="THRESHOLD_GT",IF(ISNUMBER(AR82),AR82,0)&gt;$M$11),AND($M$8="THRESHOLD_LE",IF(ISNUMBER(AR82),AR82,0)&lt;=$M$11),AND($M$8="THRESHOLD_LT",IF(ISNUMBER(AR82),AR82,0)&lt;$M$11),AND($M$8="CHANGE_PCT_GE",IF(IF(ISNUMBER(BW82),BW82,0)=0,IF(ISNUMBER(AR82),AR82,0)&gt;0,(IF(ISNUMBER(AR82),AR82,0)-IF(ISNUMBER(BW82),BW82,0))/ABS(IF(ISNUMBER(BW82),BW82,0))&gt;=$M$11)),AND($M$8="CHANGE_ABS_GE",ABS(IF(ISNUMBER(AR82),AR82,0)-IF(ISNUMBER(BW82),BW82,0))&gt;=$M$11),AND($M$8="COUNT_LT",IF(ISNUMBER(AR82),AR82,0)&lt;$M$11),AND($M$8="COUNT_LE",IF(ISNUMBER(AR82),AR82,0)&lt;=$M$11),AND($M$8="AND_YES",OR(LOWER(LEFT(AR82&amp;"",2))="да",AR82=1),OR(LOWER(LEFT(BW82&amp;"",2))="да",BW82=1)),AND($M$8="OR_YES",OR(OR(LOWER(LEFT(AR82&amp;"",2))="да",AR82=1),OR(LOWER(LEFT(BW82&amp;"",2))="да",BW82=1)))),$M$14,$M$15))))))))))</f>
        <v/>
      </c>
      <c r="N82" s="19" t="str">
        <f>IF($A82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82="#FIELD",AS82="",AND(OR($N$8="CHANGE_PCT_GE",$N$8="CHANGE_ABS_GE",$N$8="COUNT_FLAG_RULE",$N$8="AND_YES",$N$8="OR_YES"),OR(BX82="#FIELD",BX82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82)))),IF($N$18="LOW_MU",MAX(Настройки!$B$14,$N$16),IF($N$18="NEUTRAL",Настройки!$B$15,IF($N$18="IGNORE","IGNORE",IF(OR(AS82="#FIELD",BX82="#FIELD"),"Поле не найдено","Недостаточно данных")))),IF($N$8="SIGMOID_INC",MAX(Настройки!$B$14,$N$16+($N$17-$N$16)/(1+EXP(-$N$12*(IF(ISNUMBER(AS82),AS82,0)-$N$11)))),IF($N$8="SIGMOID_DEC",MAX(Настройки!$B$14,$N$16+($N$17-$N$16)/(1+EXP($N$12*(IF(ISNUMBER(AS82),AS82,0)-$N$11)))),IF($N$8="TOP_PERCENT",IF((COUNTIF(INDEX(Данные!$A$7:$CV$106,0,MATCH($N$9,Данные!$A$6:$CV$6,0)),"&gt;"&amp;IF(ISNUMBER(AS82),AS82,0))+COUNTIFS(INDEX(Данные!$A$7:$CV$106,0,MATCH($N$9,Данные!$A$6:$CV$6,0)),IF(ISNUMBER(AS82),AS82,0),Данные!$A$7:$A$106,"&lt;"&amp;$A82)+1)/COUNT(INDEX(Данные!$A$7:$CV$106,0,MATCH($N$9,Данные!$A$6:$CV$6,0)))&lt;=$N$11,$N$14,$N$15),IF($N$8="MANUAL_MU",MAX(Настройки!$B$14,MIN(1,IF(ISNUMBER(AS82),AS82,0))),IF($N$8="COUNT_FLAG_RULE",IF(IF(ISNUMBER(AS82),AS82,0)&lt;=$N$11,$N$14,IF(IF(ISNUMBER(AS82),AS82,0)&gt;=$N$12,$N$15,IF(OR(LOWER(LEFT(BX82&amp;"",2))="да",BX82=1),$N$13,$N$15))),IF(OR(AND($N$8="YES_NO",OR(LOWER(LEFT(AS82&amp;"",2))="да",AS82=1)),AND($N$8="THRESHOLD_GE",IF(ISNUMBER(AS82),AS82,0)&gt;=$N$11),AND($N$8="THRESHOLD_GT",IF(ISNUMBER(AS82),AS82,0)&gt;$N$11),AND($N$8="THRESHOLD_LE",IF(ISNUMBER(AS82),AS82,0)&lt;=$N$11),AND($N$8="THRESHOLD_LT",IF(ISNUMBER(AS82),AS82,0)&lt;$N$11),AND($N$8="CHANGE_PCT_GE",IF(IF(ISNUMBER(BX82),BX82,0)=0,IF(ISNUMBER(AS82),AS82,0)&gt;0,(IF(ISNUMBER(AS82),AS82,0)-IF(ISNUMBER(BX82),BX82,0))/ABS(IF(ISNUMBER(BX82),BX82,0))&gt;=$N$11)),AND($N$8="CHANGE_ABS_GE",ABS(IF(ISNUMBER(AS82),AS82,0)-IF(ISNUMBER(BX82),BX82,0))&gt;=$N$11),AND($N$8="COUNT_LT",IF(ISNUMBER(AS82),AS82,0)&lt;$N$11),AND($N$8="COUNT_LE",IF(ISNUMBER(AS82),AS82,0)&lt;=$N$11),AND($N$8="AND_YES",OR(LOWER(LEFT(AS82&amp;"",2))="да",AS82=1),OR(LOWER(LEFT(BX82&amp;"",2))="да",BX82=1)),AND($N$8="OR_YES",OR(OR(LOWER(LEFT(AS82&amp;"",2))="да",AS82=1),OR(LOWER(LEFT(BX82&amp;"",2))="да",BX82=1)))),$N$14,$N$15))))))))))</f>
        <v/>
      </c>
      <c r="O82" s="19" t="str">
        <f>IF($A82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82="#FIELD",AT82="",AND(OR($O$8="CHANGE_PCT_GE",$O$8="CHANGE_ABS_GE",$O$8="COUNT_FLAG_RULE",$O$8="AND_YES",$O$8="OR_YES"),OR(BY82="#FIELD",BY82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82)))),IF($O$18="LOW_MU",MAX(Настройки!$B$14,$O$16),IF($O$18="NEUTRAL",Настройки!$B$15,IF($O$18="IGNORE","IGNORE",IF(OR(AT82="#FIELD",BY82="#FIELD"),"Поле не найдено","Недостаточно данных")))),IF($O$8="SIGMOID_INC",MAX(Настройки!$B$14,$O$16+($O$17-$O$16)/(1+EXP(-$O$12*(IF(ISNUMBER(AT82),AT82,0)-$O$11)))),IF($O$8="SIGMOID_DEC",MAX(Настройки!$B$14,$O$16+($O$17-$O$16)/(1+EXP($O$12*(IF(ISNUMBER(AT82),AT82,0)-$O$11)))),IF($O$8="TOP_PERCENT",IF((COUNTIF(INDEX(Данные!$A$7:$CV$106,0,MATCH($O$9,Данные!$A$6:$CV$6,0)),"&gt;"&amp;IF(ISNUMBER(AT82),AT82,0))+COUNTIFS(INDEX(Данные!$A$7:$CV$106,0,MATCH($O$9,Данные!$A$6:$CV$6,0)),IF(ISNUMBER(AT82),AT82,0),Данные!$A$7:$A$106,"&lt;"&amp;$A82)+1)/COUNT(INDEX(Данные!$A$7:$CV$106,0,MATCH($O$9,Данные!$A$6:$CV$6,0)))&lt;=$O$11,$O$14,$O$15),IF($O$8="MANUAL_MU",MAX(Настройки!$B$14,MIN(1,IF(ISNUMBER(AT82),AT82,0))),IF($O$8="COUNT_FLAG_RULE",IF(IF(ISNUMBER(AT82),AT82,0)&lt;=$O$11,$O$14,IF(IF(ISNUMBER(AT82),AT82,0)&gt;=$O$12,$O$15,IF(OR(LOWER(LEFT(BY82&amp;"",2))="да",BY82=1),$O$13,$O$15))),IF(OR(AND($O$8="YES_NO",OR(LOWER(LEFT(AT82&amp;"",2))="да",AT82=1)),AND($O$8="THRESHOLD_GE",IF(ISNUMBER(AT82),AT82,0)&gt;=$O$11),AND($O$8="THRESHOLD_GT",IF(ISNUMBER(AT82),AT82,0)&gt;$O$11),AND($O$8="THRESHOLD_LE",IF(ISNUMBER(AT82),AT82,0)&lt;=$O$11),AND($O$8="THRESHOLD_LT",IF(ISNUMBER(AT82),AT82,0)&lt;$O$11),AND($O$8="CHANGE_PCT_GE",IF(IF(ISNUMBER(BY82),BY82,0)=0,IF(ISNUMBER(AT82),AT82,0)&gt;0,(IF(ISNUMBER(AT82),AT82,0)-IF(ISNUMBER(BY82),BY82,0))/ABS(IF(ISNUMBER(BY82),BY82,0))&gt;=$O$11)),AND($O$8="CHANGE_ABS_GE",ABS(IF(ISNUMBER(AT82),AT82,0)-IF(ISNUMBER(BY82),BY82,0))&gt;=$O$11),AND($O$8="COUNT_LT",IF(ISNUMBER(AT82),AT82,0)&lt;$O$11),AND($O$8="COUNT_LE",IF(ISNUMBER(AT82),AT82,0)&lt;=$O$11),AND($O$8="AND_YES",OR(LOWER(LEFT(AT82&amp;"",2))="да",AT82=1),OR(LOWER(LEFT(BY82&amp;"",2))="да",BY82=1)),AND($O$8="OR_YES",OR(OR(LOWER(LEFT(AT82&amp;"",2))="да",AT82=1),OR(LOWER(LEFT(BY82&amp;"",2))="да",BY82=1)))),$O$14,$O$15))))))))))</f>
        <v/>
      </c>
      <c r="P82" s="19" t="str">
        <f>IF($A82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82="#FIELD",AU82="",AND(OR($P$8="CHANGE_PCT_GE",$P$8="CHANGE_ABS_GE",$P$8="COUNT_FLAG_RULE",$P$8="AND_YES",$P$8="OR_YES"),OR(BZ82="#FIELD",BZ82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82)))),IF($P$18="LOW_MU",MAX(Настройки!$B$14,$P$16),IF($P$18="NEUTRAL",Настройки!$B$15,IF($P$18="IGNORE","IGNORE",IF(OR(AU82="#FIELD",BZ82="#FIELD"),"Поле не найдено","Недостаточно данных")))),IF($P$8="SIGMOID_INC",MAX(Настройки!$B$14,$P$16+($P$17-$P$16)/(1+EXP(-$P$12*(IF(ISNUMBER(AU82),AU82,0)-$P$11)))),IF($P$8="SIGMOID_DEC",MAX(Настройки!$B$14,$P$16+($P$17-$P$16)/(1+EXP($P$12*(IF(ISNUMBER(AU82),AU82,0)-$P$11)))),IF($P$8="TOP_PERCENT",IF((COUNTIF(INDEX(Данные!$A$7:$CV$106,0,MATCH($P$9,Данные!$A$6:$CV$6,0)),"&gt;"&amp;IF(ISNUMBER(AU82),AU82,0))+COUNTIFS(INDEX(Данные!$A$7:$CV$106,0,MATCH($P$9,Данные!$A$6:$CV$6,0)),IF(ISNUMBER(AU82),AU82,0),Данные!$A$7:$A$106,"&lt;"&amp;$A82)+1)/COUNT(INDEX(Данные!$A$7:$CV$106,0,MATCH($P$9,Данные!$A$6:$CV$6,0)))&lt;=$P$11,$P$14,$P$15),IF($P$8="MANUAL_MU",MAX(Настройки!$B$14,MIN(1,IF(ISNUMBER(AU82),AU82,0))),IF($P$8="COUNT_FLAG_RULE",IF(IF(ISNUMBER(AU82),AU82,0)&lt;=$P$11,$P$14,IF(IF(ISNUMBER(AU82),AU82,0)&gt;=$P$12,$P$15,IF(OR(LOWER(LEFT(BZ82&amp;"",2))="да",BZ82=1),$P$13,$P$15))),IF(OR(AND($P$8="YES_NO",OR(LOWER(LEFT(AU82&amp;"",2))="да",AU82=1)),AND($P$8="THRESHOLD_GE",IF(ISNUMBER(AU82),AU82,0)&gt;=$P$11),AND($P$8="THRESHOLD_GT",IF(ISNUMBER(AU82),AU82,0)&gt;$P$11),AND($P$8="THRESHOLD_LE",IF(ISNUMBER(AU82),AU82,0)&lt;=$P$11),AND($P$8="THRESHOLD_LT",IF(ISNUMBER(AU82),AU82,0)&lt;$P$11),AND($P$8="CHANGE_PCT_GE",IF(IF(ISNUMBER(BZ82),BZ82,0)=0,IF(ISNUMBER(AU82),AU82,0)&gt;0,(IF(ISNUMBER(AU82),AU82,0)-IF(ISNUMBER(BZ82),BZ82,0))/ABS(IF(ISNUMBER(BZ82),BZ82,0))&gt;=$P$11)),AND($P$8="CHANGE_ABS_GE",ABS(IF(ISNUMBER(AU82),AU82,0)-IF(ISNUMBER(BZ82),BZ82,0))&gt;=$P$11),AND($P$8="COUNT_LT",IF(ISNUMBER(AU82),AU82,0)&lt;$P$11),AND($P$8="COUNT_LE",IF(ISNUMBER(AU82),AU82,0)&lt;=$P$11),AND($P$8="AND_YES",OR(LOWER(LEFT(AU82&amp;"",2))="да",AU82=1),OR(LOWER(LEFT(BZ82&amp;"",2))="да",BZ82=1)),AND($P$8="OR_YES",OR(OR(LOWER(LEFT(AU82&amp;"",2))="да",AU82=1),OR(LOWER(LEFT(BZ82&amp;"",2))="да",BZ82=1)))),$P$14,$P$15))))))))))</f>
        <v/>
      </c>
      <c r="Q82" s="19" t="str">
        <f>IF($A82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82="#FIELD",AV82="",AND(OR($Q$8="CHANGE_PCT_GE",$Q$8="CHANGE_ABS_GE",$Q$8="COUNT_FLAG_RULE",$Q$8="AND_YES",$Q$8="OR_YES"),OR(CA82="#FIELD",CA82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82)))),IF($Q$18="LOW_MU",MAX(Настройки!$B$14,$Q$16),IF($Q$18="NEUTRAL",Настройки!$B$15,IF($Q$18="IGNORE","IGNORE",IF(OR(AV82="#FIELD",CA82="#FIELD"),"Поле не найдено","Недостаточно данных")))),IF($Q$8="SIGMOID_INC",MAX(Настройки!$B$14,$Q$16+($Q$17-$Q$16)/(1+EXP(-$Q$12*(IF(ISNUMBER(AV82),AV82,0)-$Q$11)))),IF($Q$8="SIGMOID_DEC",MAX(Настройки!$B$14,$Q$16+($Q$17-$Q$16)/(1+EXP($Q$12*(IF(ISNUMBER(AV82),AV82,0)-$Q$11)))),IF($Q$8="TOP_PERCENT",IF((COUNTIF(INDEX(Данные!$A$7:$CV$106,0,MATCH($Q$9,Данные!$A$6:$CV$6,0)),"&gt;"&amp;IF(ISNUMBER(AV82),AV82,0))+COUNTIFS(INDEX(Данные!$A$7:$CV$106,0,MATCH($Q$9,Данные!$A$6:$CV$6,0)),IF(ISNUMBER(AV82),AV82,0),Данные!$A$7:$A$106,"&lt;"&amp;$A82)+1)/COUNT(INDEX(Данные!$A$7:$CV$106,0,MATCH($Q$9,Данные!$A$6:$CV$6,0)))&lt;=$Q$11,$Q$14,$Q$15),IF($Q$8="MANUAL_MU",MAX(Настройки!$B$14,MIN(1,IF(ISNUMBER(AV82),AV82,0))),IF($Q$8="COUNT_FLAG_RULE",IF(IF(ISNUMBER(AV82),AV82,0)&lt;=$Q$11,$Q$14,IF(IF(ISNUMBER(AV82),AV82,0)&gt;=$Q$12,$Q$15,IF(OR(LOWER(LEFT(CA82&amp;"",2))="да",CA82=1),$Q$13,$Q$15))),IF(OR(AND($Q$8="YES_NO",OR(LOWER(LEFT(AV82&amp;"",2))="да",AV82=1)),AND($Q$8="THRESHOLD_GE",IF(ISNUMBER(AV82),AV82,0)&gt;=$Q$11),AND($Q$8="THRESHOLD_GT",IF(ISNUMBER(AV82),AV82,0)&gt;$Q$11),AND($Q$8="THRESHOLD_LE",IF(ISNUMBER(AV82),AV82,0)&lt;=$Q$11),AND($Q$8="THRESHOLD_LT",IF(ISNUMBER(AV82),AV82,0)&lt;$Q$11),AND($Q$8="CHANGE_PCT_GE",IF(IF(ISNUMBER(CA82),CA82,0)=0,IF(ISNUMBER(AV82),AV82,0)&gt;0,(IF(ISNUMBER(AV82),AV82,0)-IF(ISNUMBER(CA82),CA82,0))/ABS(IF(ISNUMBER(CA82),CA82,0))&gt;=$Q$11)),AND($Q$8="CHANGE_ABS_GE",ABS(IF(ISNUMBER(AV82),AV82,0)-IF(ISNUMBER(CA82),CA82,0))&gt;=$Q$11),AND($Q$8="COUNT_LT",IF(ISNUMBER(AV82),AV82,0)&lt;$Q$11),AND($Q$8="COUNT_LE",IF(ISNUMBER(AV82),AV82,0)&lt;=$Q$11),AND($Q$8="AND_YES",OR(LOWER(LEFT(AV82&amp;"",2))="да",AV82=1),OR(LOWER(LEFT(CA82&amp;"",2))="да",CA82=1)),AND($Q$8="OR_YES",OR(OR(LOWER(LEFT(AV82&amp;"",2))="да",AV82=1),OR(LOWER(LEFT(CA82&amp;"",2))="да",CA82=1)))),$Q$14,$Q$15))))))))))</f>
        <v/>
      </c>
      <c r="R82" s="69" t="str">
        <f>IF($A82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82="#FIELD",AW82="",AND(OR($R$8="CHANGE_PCT_GE",$R$8="CHANGE_ABS_GE",$R$8="COUNT_FLAG_RULE",$R$8="AND_YES",$R$8="OR_YES"),OR(CB82="#FIELD",CB82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82)))),IF($R$18="LOW_MU",MAX(Настройки!$B$14,$R$16),IF($R$18="NEUTRAL",Настройки!$B$15,IF($R$18="IGNORE","IGNORE",IF(OR(AW82="#FIELD",CB82="#FIELD"),"Поле не найдено","Недостаточно данных")))),IF($R$8="SIGMOID_INC",MAX(Настройки!$B$14,$R$16+($R$17-$R$16)/(1+EXP(-$R$12*(IF(ISNUMBER(AW82),AW82,0)-$R$11)))),IF($R$8="SIGMOID_DEC",MAX(Настройки!$B$14,$R$16+($R$17-$R$16)/(1+EXP($R$12*(IF(ISNUMBER(AW82),AW82,0)-$R$11)))),IF($R$8="TOP_PERCENT",IF((COUNTIF(INDEX(Данные!$A$7:$CV$106,0,MATCH($R$9,Данные!$A$6:$CV$6,0)),"&gt;"&amp;IF(ISNUMBER(AW82),AW82,0))+COUNTIFS(INDEX(Данные!$A$7:$CV$106,0,MATCH($R$9,Данные!$A$6:$CV$6,0)),IF(ISNUMBER(AW82),AW82,0),Данные!$A$7:$A$106,"&lt;"&amp;$A82)+1)/COUNT(INDEX(Данные!$A$7:$CV$106,0,MATCH($R$9,Данные!$A$6:$CV$6,0)))&lt;=$R$11,$R$14,$R$15),IF($R$8="MANUAL_MU",MAX(Настройки!$B$14,MIN(1,IF(ISNUMBER(AW82),AW82,0))),IF($R$8="COUNT_FLAG_RULE",IF(IF(ISNUMBER(AW82),AW82,0)&lt;=$R$11,$R$14,IF(IF(ISNUMBER(AW82),AW82,0)&gt;=$R$12,$R$15,IF(OR(LOWER(LEFT(CB82&amp;"",2))="да",CB82=1),$R$13,$R$15))),IF(OR(AND($R$8="YES_NO",OR(LOWER(LEFT(AW82&amp;"",2))="да",AW82=1)),AND($R$8="THRESHOLD_GE",IF(ISNUMBER(AW82),AW82,0)&gt;=$R$11),AND($R$8="THRESHOLD_GT",IF(ISNUMBER(AW82),AW82,0)&gt;$R$11),AND($R$8="THRESHOLD_LE",IF(ISNUMBER(AW82),AW82,0)&lt;=$R$11),AND($R$8="THRESHOLD_LT",IF(ISNUMBER(AW82),AW82,0)&lt;$R$11),AND($R$8="CHANGE_PCT_GE",IF(IF(ISNUMBER(CB82),CB82,0)=0,IF(ISNUMBER(AW82),AW82,0)&gt;0,(IF(ISNUMBER(AW82),AW82,0)-IF(ISNUMBER(CB82),CB82,0))/ABS(IF(ISNUMBER(CB82),CB82,0))&gt;=$R$11)),AND($R$8="CHANGE_ABS_GE",ABS(IF(ISNUMBER(AW82),AW82,0)-IF(ISNUMBER(CB82),CB82,0))&gt;=$R$11),AND($R$8="COUNT_LT",IF(ISNUMBER(AW82),AW82,0)&lt;$R$11),AND($R$8="COUNT_LE",IF(ISNUMBER(AW82),AW82,0)&lt;=$R$11),AND($R$8="AND_YES",OR(LOWER(LEFT(AW82&amp;"",2))="да",AW82=1),OR(LOWER(LEFT(CB82&amp;"",2))="да",CB82=1)),AND($R$8="OR_YES",OR(OR(LOWER(LEFT(AW82&amp;"",2))="да",AW82=1),OR(LOWER(LEFT(CB82&amp;"",2))="да",CB82=1)))),$R$14,$R$15))))))))))</f>
        <v/>
      </c>
      <c r="S82" s="70" t="str">
        <f>IF($A82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82="#FIELD",AX82="",AND(OR($S$8="CHANGE_PCT_GE",$S$8="CHANGE_ABS_GE",$S$8="COUNT_FLAG_RULE",$S$8="AND_YES",$S$8="OR_YES"),OR(CC82="#FIELD",CC82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82)))),IF($S$18="LOW_MU",MAX(Настройки!$B$14,$S$16),IF($S$18="NEUTRAL",Настройки!$B$15,IF($S$18="IGNORE","IGNORE",IF(OR(AX82="#FIELD",CC82="#FIELD"),"Поле не найдено","Недостаточно данных")))),IF($S$8="SIGMOID_INC",MAX(Настройки!$B$14,$S$16+($S$17-$S$16)/(1+EXP(-$S$12*(IF(ISNUMBER(AX82),AX82,0)-$S$11)))),IF($S$8="SIGMOID_DEC",MAX(Настройки!$B$14,$S$16+($S$17-$S$16)/(1+EXP($S$12*(IF(ISNUMBER(AX82),AX82,0)-$S$11)))),IF($S$8="TOP_PERCENT",IF((COUNTIF(INDEX(Данные!$A$7:$CV$106,0,MATCH($S$9,Данные!$A$6:$CV$6,0)),"&gt;"&amp;IF(ISNUMBER(AX82),AX82,0))+COUNTIFS(INDEX(Данные!$A$7:$CV$106,0,MATCH($S$9,Данные!$A$6:$CV$6,0)),IF(ISNUMBER(AX82),AX82,0),Данные!$A$7:$A$106,"&lt;"&amp;$A82)+1)/COUNT(INDEX(Данные!$A$7:$CV$106,0,MATCH($S$9,Данные!$A$6:$CV$6,0)))&lt;=$S$11,$S$14,$S$15),IF($S$8="MANUAL_MU",MAX(Настройки!$B$14,MIN(1,IF(ISNUMBER(AX82),AX82,0))),IF($S$8="COUNT_FLAG_RULE",IF(IF(ISNUMBER(AX82),AX82,0)&lt;=$S$11,$S$14,IF(IF(ISNUMBER(AX82),AX82,0)&gt;=$S$12,$S$15,IF(OR(LOWER(LEFT(CC82&amp;"",2))="да",CC82=1),$S$13,$S$15))),IF(OR(AND($S$8="YES_NO",OR(LOWER(LEFT(AX82&amp;"",2))="да",AX82=1)),AND($S$8="THRESHOLD_GE",IF(ISNUMBER(AX82),AX82,0)&gt;=$S$11),AND($S$8="THRESHOLD_GT",IF(ISNUMBER(AX82),AX82,0)&gt;$S$11),AND($S$8="THRESHOLD_LE",IF(ISNUMBER(AX82),AX82,0)&lt;=$S$11),AND($S$8="THRESHOLD_LT",IF(ISNUMBER(AX82),AX82,0)&lt;$S$11),AND($S$8="CHANGE_PCT_GE",IF(IF(ISNUMBER(CC82),CC82,0)=0,IF(ISNUMBER(AX82),AX82,0)&gt;0,(IF(ISNUMBER(AX82),AX82,0)-IF(ISNUMBER(CC82),CC82,0))/ABS(IF(ISNUMBER(CC82),CC82,0))&gt;=$S$11)),AND($S$8="CHANGE_ABS_GE",ABS(IF(ISNUMBER(AX82),AX82,0)-IF(ISNUMBER(CC82),CC82,0))&gt;=$S$11),AND($S$8="COUNT_LT",IF(ISNUMBER(AX82),AX82,0)&lt;$S$11),AND($S$8="COUNT_LE",IF(ISNUMBER(AX82),AX82,0)&lt;=$S$11),AND($S$8="AND_YES",OR(LOWER(LEFT(AX82&amp;"",2))="да",AX82=1),OR(LOWER(LEFT(CC82&amp;"",2))="да",CC82=1)),AND($S$8="OR_YES",OR(OR(LOWER(LEFT(AX82&amp;"",2))="да",AX82=1),OR(LOWER(LEFT(CC82&amp;"",2))="да",CC82=1)))),$S$14,$S$15))))))))))</f>
        <v/>
      </c>
      <c r="T82" s="70" t="str">
        <f>IF($A82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82="#FIELD",AY82="",AND(OR($T$8="CHANGE_PCT_GE",$T$8="CHANGE_ABS_GE",$T$8="COUNT_FLAG_RULE",$T$8="AND_YES",$T$8="OR_YES"),OR(CD82="#FIELD",CD82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82)))),IF($T$18="LOW_MU",MAX(Настройки!$B$14,$T$16),IF($T$18="NEUTRAL",Настройки!$B$15,IF($T$18="IGNORE","IGNORE",IF(OR(AY82="#FIELD",CD82="#FIELD"),"Поле не найдено","Недостаточно данных")))),IF($T$8="SIGMOID_INC",MAX(Настройки!$B$14,$T$16+($T$17-$T$16)/(1+EXP(-$T$12*(IF(ISNUMBER(AY82),AY82,0)-$T$11)))),IF($T$8="SIGMOID_DEC",MAX(Настройки!$B$14,$T$16+($T$17-$T$16)/(1+EXP($T$12*(IF(ISNUMBER(AY82),AY82,0)-$T$11)))),IF($T$8="TOP_PERCENT",IF((COUNTIF(INDEX(Данные!$A$7:$CV$106,0,MATCH($T$9,Данные!$A$6:$CV$6,0)),"&gt;"&amp;IF(ISNUMBER(AY82),AY82,0))+COUNTIFS(INDEX(Данные!$A$7:$CV$106,0,MATCH($T$9,Данные!$A$6:$CV$6,0)),IF(ISNUMBER(AY82),AY82,0),Данные!$A$7:$A$106,"&lt;"&amp;$A82)+1)/COUNT(INDEX(Данные!$A$7:$CV$106,0,MATCH($T$9,Данные!$A$6:$CV$6,0)))&lt;=$T$11,$T$14,$T$15),IF($T$8="MANUAL_MU",MAX(Настройки!$B$14,MIN(1,IF(ISNUMBER(AY82),AY82,0))),IF($T$8="COUNT_FLAG_RULE",IF(IF(ISNUMBER(AY82),AY82,0)&lt;=$T$11,$T$14,IF(IF(ISNUMBER(AY82),AY82,0)&gt;=$T$12,$T$15,IF(OR(LOWER(LEFT(CD82&amp;"",2))="да",CD82=1),$T$13,$T$15))),IF(OR(AND($T$8="YES_NO",OR(LOWER(LEFT(AY82&amp;"",2))="да",AY82=1)),AND($T$8="THRESHOLD_GE",IF(ISNUMBER(AY82),AY82,0)&gt;=$T$11),AND($T$8="THRESHOLD_GT",IF(ISNUMBER(AY82),AY82,0)&gt;$T$11),AND($T$8="THRESHOLD_LE",IF(ISNUMBER(AY82),AY82,0)&lt;=$T$11),AND($T$8="THRESHOLD_LT",IF(ISNUMBER(AY82),AY82,0)&lt;$T$11),AND($T$8="CHANGE_PCT_GE",IF(IF(ISNUMBER(CD82),CD82,0)=0,IF(ISNUMBER(AY82),AY82,0)&gt;0,(IF(ISNUMBER(AY82),AY82,0)-IF(ISNUMBER(CD82),CD82,0))/ABS(IF(ISNUMBER(CD82),CD82,0))&gt;=$T$11)),AND($T$8="CHANGE_ABS_GE",ABS(IF(ISNUMBER(AY82),AY82,0)-IF(ISNUMBER(CD82),CD82,0))&gt;=$T$11),AND($T$8="COUNT_LT",IF(ISNUMBER(AY82),AY82,0)&lt;$T$11),AND($T$8="COUNT_LE",IF(ISNUMBER(AY82),AY82,0)&lt;=$T$11),AND($T$8="AND_YES",OR(LOWER(LEFT(AY82&amp;"",2))="да",AY82=1),OR(LOWER(LEFT(CD82&amp;"",2))="да",CD82=1)),AND($T$8="OR_YES",OR(OR(LOWER(LEFT(AY82&amp;"",2))="да",AY82=1),OR(LOWER(LEFT(CD82&amp;"",2))="да",CD82=1)))),$T$14,$T$15))))))))))</f>
        <v/>
      </c>
      <c r="U82" s="70" t="str">
        <f>IF($A82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82="#FIELD",AZ82="",AND(OR($U$8="CHANGE_PCT_GE",$U$8="CHANGE_ABS_GE",$U$8="COUNT_FLAG_RULE",$U$8="AND_YES",$U$8="OR_YES"),OR(CE82="#FIELD",CE82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82)))),IF($U$18="LOW_MU",MAX(Настройки!$B$14,$U$16),IF($U$18="NEUTRAL",Настройки!$B$15,IF($U$18="IGNORE","IGNORE",IF(OR(AZ82="#FIELD",CE82="#FIELD"),"Поле не найдено","Недостаточно данных")))),IF($U$8="SIGMOID_INC",MAX(Настройки!$B$14,$U$16+($U$17-$U$16)/(1+EXP(-$U$12*(IF(ISNUMBER(AZ82),AZ82,0)-$U$11)))),IF($U$8="SIGMOID_DEC",MAX(Настройки!$B$14,$U$16+($U$17-$U$16)/(1+EXP($U$12*(IF(ISNUMBER(AZ82),AZ82,0)-$U$11)))),IF($U$8="TOP_PERCENT",IF((COUNTIF(INDEX(Данные!$A$7:$CV$106,0,MATCH($U$9,Данные!$A$6:$CV$6,0)),"&gt;"&amp;IF(ISNUMBER(AZ82),AZ82,0))+COUNTIFS(INDEX(Данные!$A$7:$CV$106,0,MATCH($U$9,Данные!$A$6:$CV$6,0)),IF(ISNUMBER(AZ82),AZ82,0),Данные!$A$7:$A$106,"&lt;"&amp;$A82)+1)/COUNT(INDEX(Данные!$A$7:$CV$106,0,MATCH($U$9,Данные!$A$6:$CV$6,0)))&lt;=$U$11,$U$14,$U$15),IF($U$8="MANUAL_MU",MAX(Настройки!$B$14,MIN(1,IF(ISNUMBER(AZ82),AZ82,0))),IF($U$8="COUNT_FLAG_RULE",IF(IF(ISNUMBER(AZ82),AZ82,0)&lt;=$U$11,$U$14,IF(IF(ISNUMBER(AZ82),AZ82,0)&gt;=$U$12,$U$15,IF(OR(LOWER(LEFT(CE82&amp;"",2))="да",CE82=1),$U$13,$U$15))),IF(OR(AND($U$8="YES_NO",OR(LOWER(LEFT(AZ82&amp;"",2))="да",AZ82=1)),AND($U$8="THRESHOLD_GE",IF(ISNUMBER(AZ82),AZ82,0)&gt;=$U$11),AND($U$8="THRESHOLD_GT",IF(ISNUMBER(AZ82),AZ82,0)&gt;$U$11),AND($U$8="THRESHOLD_LE",IF(ISNUMBER(AZ82),AZ82,0)&lt;=$U$11),AND($U$8="THRESHOLD_LT",IF(ISNUMBER(AZ82),AZ82,0)&lt;$U$11),AND($U$8="CHANGE_PCT_GE",IF(IF(ISNUMBER(CE82),CE82,0)=0,IF(ISNUMBER(AZ82),AZ82,0)&gt;0,(IF(ISNUMBER(AZ82),AZ82,0)-IF(ISNUMBER(CE82),CE82,0))/ABS(IF(ISNUMBER(CE82),CE82,0))&gt;=$U$11)),AND($U$8="CHANGE_ABS_GE",ABS(IF(ISNUMBER(AZ82),AZ82,0)-IF(ISNUMBER(CE82),CE82,0))&gt;=$U$11),AND($U$8="COUNT_LT",IF(ISNUMBER(AZ82),AZ82,0)&lt;$U$11),AND($U$8="COUNT_LE",IF(ISNUMBER(AZ82),AZ82,0)&lt;=$U$11),AND($U$8="AND_YES",OR(LOWER(LEFT(AZ82&amp;"",2))="да",AZ82=1),OR(LOWER(LEFT(CE82&amp;"",2))="да",CE82=1)),AND($U$8="OR_YES",OR(OR(LOWER(LEFT(AZ82&amp;"",2))="да",AZ82=1),OR(LOWER(LEFT(CE82&amp;"",2))="да",CE82=1)))),$U$14,$U$15))))))))))</f>
        <v/>
      </c>
      <c r="V82" s="70" t="str">
        <f>IF($A82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82="#FIELD",BA82="",AND(OR($V$8="CHANGE_PCT_GE",$V$8="CHANGE_ABS_GE",$V$8="COUNT_FLAG_RULE",$V$8="AND_YES",$V$8="OR_YES"),OR(CF82="#FIELD",CF82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82)))),IF($V$18="LOW_MU",MAX(Настройки!$B$14,$V$16),IF($V$18="NEUTRAL",Настройки!$B$15,IF($V$18="IGNORE","IGNORE",IF(OR(BA82="#FIELD",CF82="#FIELD"),"Поле не найдено","Недостаточно данных")))),IF($V$8="SIGMOID_INC",MAX(Настройки!$B$14,$V$16+($V$17-$V$16)/(1+EXP(-$V$12*(IF(ISNUMBER(BA82),BA82,0)-$V$11)))),IF($V$8="SIGMOID_DEC",MAX(Настройки!$B$14,$V$16+($V$17-$V$16)/(1+EXP($V$12*(IF(ISNUMBER(BA82),BA82,0)-$V$11)))),IF($V$8="TOP_PERCENT",IF((COUNTIF(INDEX(Данные!$A$7:$CV$106,0,MATCH($V$9,Данные!$A$6:$CV$6,0)),"&gt;"&amp;IF(ISNUMBER(BA82),BA82,0))+COUNTIFS(INDEX(Данные!$A$7:$CV$106,0,MATCH($V$9,Данные!$A$6:$CV$6,0)),IF(ISNUMBER(BA82),BA82,0),Данные!$A$7:$A$106,"&lt;"&amp;$A82)+1)/COUNT(INDEX(Данные!$A$7:$CV$106,0,MATCH($V$9,Данные!$A$6:$CV$6,0)))&lt;=$V$11,$V$14,$V$15),IF($V$8="MANUAL_MU",MAX(Настройки!$B$14,MIN(1,IF(ISNUMBER(BA82),BA82,0))),IF($V$8="COUNT_FLAG_RULE",IF(IF(ISNUMBER(BA82),BA82,0)&lt;=$V$11,$V$14,IF(IF(ISNUMBER(BA82),BA82,0)&gt;=$V$12,$V$15,IF(OR(LOWER(LEFT(CF82&amp;"",2))="да",CF82=1),$V$13,$V$15))),IF(OR(AND($V$8="YES_NO",OR(LOWER(LEFT(BA82&amp;"",2))="да",BA82=1)),AND($V$8="THRESHOLD_GE",IF(ISNUMBER(BA82),BA82,0)&gt;=$V$11),AND($V$8="THRESHOLD_GT",IF(ISNUMBER(BA82),BA82,0)&gt;$V$11),AND($V$8="THRESHOLD_LE",IF(ISNUMBER(BA82),BA82,0)&lt;=$V$11),AND($V$8="THRESHOLD_LT",IF(ISNUMBER(BA82),BA82,0)&lt;$V$11),AND($V$8="CHANGE_PCT_GE",IF(IF(ISNUMBER(CF82),CF82,0)=0,IF(ISNUMBER(BA82),BA82,0)&gt;0,(IF(ISNUMBER(BA82),BA82,0)-IF(ISNUMBER(CF82),CF82,0))/ABS(IF(ISNUMBER(CF82),CF82,0))&gt;=$V$11)),AND($V$8="CHANGE_ABS_GE",ABS(IF(ISNUMBER(BA82),BA82,0)-IF(ISNUMBER(CF82),CF82,0))&gt;=$V$11),AND($V$8="COUNT_LT",IF(ISNUMBER(BA82),BA82,0)&lt;$V$11),AND($V$8="COUNT_LE",IF(ISNUMBER(BA82),BA82,0)&lt;=$V$11),AND($V$8="AND_YES",OR(LOWER(LEFT(BA82&amp;"",2))="да",BA82=1),OR(LOWER(LEFT(CF82&amp;"",2))="да",CF82=1)),AND($V$8="OR_YES",OR(OR(LOWER(LEFT(BA82&amp;"",2))="да",BA82=1),OR(LOWER(LEFT(CF82&amp;"",2))="да",CF82=1)))),$V$14,$V$15))))))))))</f>
        <v/>
      </c>
      <c r="W82" s="70" t="str">
        <f>IF($A82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82="#FIELD",BB82="",AND(OR($W$8="CHANGE_PCT_GE",$W$8="CHANGE_ABS_GE",$W$8="COUNT_FLAG_RULE",$W$8="AND_YES",$W$8="OR_YES"),OR(CG82="#FIELD",CG82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82)))),IF($W$18="LOW_MU",MAX(Настройки!$B$14,$W$16),IF($W$18="NEUTRAL",Настройки!$B$15,IF($W$18="IGNORE","IGNORE",IF(OR(BB82="#FIELD",CG82="#FIELD"),"Поле не найдено","Недостаточно данных")))),IF($W$8="SIGMOID_INC",MAX(Настройки!$B$14,$W$16+($W$17-$W$16)/(1+EXP(-$W$12*(IF(ISNUMBER(BB82),BB82,0)-$W$11)))),IF($W$8="SIGMOID_DEC",MAX(Настройки!$B$14,$W$16+($W$17-$W$16)/(1+EXP($W$12*(IF(ISNUMBER(BB82),BB82,0)-$W$11)))),IF($W$8="TOP_PERCENT",IF((COUNTIF(INDEX(Данные!$A$7:$CV$106,0,MATCH($W$9,Данные!$A$6:$CV$6,0)),"&gt;"&amp;IF(ISNUMBER(BB82),BB82,0))+COUNTIFS(INDEX(Данные!$A$7:$CV$106,0,MATCH($W$9,Данные!$A$6:$CV$6,0)),IF(ISNUMBER(BB82),BB82,0),Данные!$A$7:$A$106,"&lt;"&amp;$A82)+1)/COUNT(INDEX(Данные!$A$7:$CV$106,0,MATCH($W$9,Данные!$A$6:$CV$6,0)))&lt;=$W$11,$W$14,$W$15),IF($W$8="MANUAL_MU",MAX(Настройки!$B$14,MIN(1,IF(ISNUMBER(BB82),BB82,0))),IF($W$8="COUNT_FLAG_RULE",IF(IF(ISNUMBER(BB82),BB82,0)&lt;=$W$11,$W$14,IF(IF(ISNUMBER(BB82),BB82,0)&gt;=$W$12,$W$15,IF(OR(LOWER(LEFT(CG82&amp;"",2))="да",CG82=1),$W$13,$W$15))),IF(OR(AND($W$8="YES_NO",OR(LOWER(LEFT(BB82&amp;"",2))="да",BB82=1)),AND($W$8="THRESHOLD_GE",IF(ISNUMBER(BB82),BB82,0)&gt;=$W$11),AND($W$8="THRESHOLD_GT",IF(ISNUMBER(BB82),BB82,0)&gt;$W$11),AND($W$8="THRESHOLD_LE",IF(ISNUMBER(BB82),BB82,0)&lt;=$W$11),AND($W$8="THRESHOLD_LT",IF(ISNUMBER(BB82),BB82,0)&lt;$W$11),AND($W$8="CHANGE_PCT_GE",IF(IF(ISNUMBER(CG82),CG82,0)=0,IF(ISNUMBER(BB82),BB82,0)&gt;0,(IF(ISNUMBER(BB82),BB82,0)-IF(ISNUMBER(CG82),CG82,0))/ABS(IF(ISNUMBER(CG82),CG82,0))&gt;=$W$11)),AND($W$8="CHANGE_ABS_GE",ABS(IF(ISNUMBER(BB82),BB82,0)-IF(ISNUMBER(CG82),CG82,0))&gt;=$W$11),AND($W$8="COUNT_LT",IF(ISNUMBER(BB82),BB82,0)&lt;$W$11),AND($W$8="COUNT_LE",IF(ISNUMBER(BB82),BB82,0)&lt;=$W$11),AND($W$8="AND_YES",OR(LOWER(LEFT(BB82&amp;"",2))="да",BB82=1),OR(LOWER(LEFT(CG82&amp;"",2))="да",CG82=1)),AND($W$8="OR_YES",OR(OR(LOWER(LEFT(BB82&amp;"",2))="да",BB82=1),OR(LOWER(LEFT(CG82&amp;"",2))="да",CG82=1)))),$W$14,$W$15))))))))))</f>
        <v/>
      </c>
      <c r="X82" s="70" t="str">
        <f>IF($A82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82="#FIELD",BC82="",AND(OR($X$8="CHANGE_PCT_GE",$X$8="CHANGE_ABS_GE",$X$8="COUNT_FLAG_RULE",$X$8="AND_YES",$X$8="OR_YES"),OR(CH82="#FIELD",CH82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82)))),IF($X$18="LOW_MU",MAX(Настройки!$B$14,$X$16),IF($X$18="NEUTRAL",Настройки!$B$15,IF($X$18="IGNORE","IGNORE",IF(OR(BC82="#FIELD",CH82="#FIELD"),"Поле не найдено","Недостаточно данных")))),IF($X$8="SIGMOID_INC",MAX(Настройки!$B$14,$X$16+($X$17-$X$16)/(1+EXP(-$X$12*(IF(ISNUMBER(BC82),BC82,0)-$X$11)))),IF($X$8="SIGMOID_DEC",MAX(Настройки!$B$14,$X$16+($X$17-$X$16)/(1+EXP($X$12*(IF(ISNUMBER(BC82),BC82,0)-$X$11)))),IF($X$8="TOP_PERCENT",IF((COUNTIF(INDEX(Данные!$A$7:$CV$106,0,MATCH($X$9,Данные!$A$6:$CV$6,0)),"&gt;"&amp;IF(ISNUMBER(BC82),BC82,0))+COUNTIFS(INDEX(Данные!$A$7:$CV$106,0,MATCH($X$9,Данные!$A$6:$CV$6,0)),IF(ISNUMBER(BC82),BC82,0),Данные!$A$7:$A$106,"&lt;"&amp;$A82)+1)/COUNT(INDEX(Данные!$A$7:$CV$106,0,MATCH($X$9,Данные!$A$6:$CV$6,0)))&lt;=$X$11,$X$14,$X$15),IF($X$8="MANUAL_MU",MAX(Настройки!$B$14,MIN(1,IF(ISNUMBER(BC82),BC82,0))),IF($X$8="COUNT_FLAG_RULE",IF(IF(ISNUMBER(BC82),BC82,0)&lt;=$X$11,$X$14,IF(IF(ISNUMBER(BC82),BC82,0)&gt;=$X$12,$X$15,IF(OR(LOWER(LEFT(CH82&amp;"",2))="да",CH82=1),$X$13,$X$15))),IF(OR(AND($X$8="YES_NO",OR(LOWER(LEFT(BC82&amp;"",2))="да",BC82=1)),AND($X$8="THRESHOLD_GE",IF(ISNUMBER(BC82),BC82,0)&gt;=$X$11),AND($X$8="THRESHOLD_GT",IF(ISNUMBER(BC82),BC82,0)&gt;$X$11),AND($X$8="THRESHOLD_LE",IF(ISNUMBER(BC82),BC82,0)&lt;=$X$11),AND($X$8="THRESHOLD_LT",IF(ISNUMBER(BC82),BC82,0)&lt;$X$11),AND($X$8="CHANGE_PCT_GE",IF(IF(ISNUMBER(CH82),CH82,0)=0,IF(ISNUMBER(BC82),BC82,0)&gt;0,(IF(ISNUMBER(BC82),BC82,0)-IF(ISNUMBER(CH82),CH82,0))/ABS(IF(ISNUMBER(CH82),CH82,0))&gt;=$X$11)),AND($X$8="CHANGE_ABS_GE",ABS(IF(ISNUMBER(BC82),BC82,0)-IF(ISNUMBER(CH82),CH82,0))&gt;=$X$11),AND($X$8="COUNT_LT",IF(ISNUMBER(BC82),BC82,0)&lt;$X$11),AND($X$8="COUNT_LE",IF(ISNUMBER(BC82),BC82,0)&lt;=$X$11),AND($X$8="AND_YES",OR(LOWER(LEFT(BC82&amp;"",2))="да",BC82=1),OR(LOWER(LEFT(CH82&amp;"",2))="да",CH82=1)),AND($X$8="OR_YES",OR(OR(LOWER(LEFT(BC82&amp;"",2))="да",BC82=1),OR(LOWER(LEFT(CH82&amp;"",2))="да",CH82=1)))),$X$14,$X$15))))))))))</f>
        <v/>
      </c>
      <c r="Y82" s="70" t="str">
        <f>IF($A82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82="#FIELD",BD82="",AND(OR($Y$8="CHANGE_PCT_GE",$Y$8="CHANGE_ABS_GE",$Y$8="COUNT_FLAG_RULE",$Y$8="AND_YES",$Y$8="OR_YES"),OR(CI82="#FIELD",CI82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82)))),IF($Y$18="LOW_MU",MAX(Настройки!$B$14,$Y$16),IF($Y$18="NEUTRAL",Настройки!$B$15,IF($Y$18="IGNORE","IGNORE",IF(OR(BD82="#FIELD",CI82="#FIELD"),"Поле не найдено","Недостаточно данных")))),IF($Y$8="SIGMOID_INC",MAX(Настройки!$B$14,$Y$16+($Y$17-$Y$16)/(1+EXP(-$Y$12*(IF(ISNUMBER(BD82),BD82,0)-$Y$11)))),IF($Y$8="SIGMOID_DEC",MAX(Настройки!$B$14,$Y$16+($Y$17-$Y$16)/(1+EXP($Y$12*(IF(ISNUMBER(BD82),BD82,0)-$Y$11)))),IF($Y$8="TOP_PERCENT",IF((COUNTIF(INDEX(Данные!$A$7:$CV$106,0,MATCH($Y$9,Данные!$A$6:$CV$6,0)),"&gt;"&amp;IF(ISNUMBER(BD82),BD82,0))+COUNTIFS(INDEX(Данные!$A$7:$CV$106,0,MATCH($Y$9,Данные!$A$6:$CV$6,0)),IF(ISNUMBER(BD82),BD82,0),Данные!$A$7:$A$106,"&lt;"&amp;$A82)+1)/COUNT(INDEX(Данные!$A$7:$CV$106,0,MATCH($Y$9,Данные!$A$6:$CV$6,0)))&lt;=$Y$11,$Y$14,$Y$15),IF($Y$8="MANUAL_MU",MAX(Настройки!$B$14,MIN(1,IF(ISNUMBER(BD82),BD82,0))),IF($Y$8="COUNT_FLAG_RULE",IF(IF(ISNUMBER(BD82),BD82,0)&lt;=$Y$11,$Y$14,IF(IF(ISNUMBER(BD82),BD82,0)&gt;=$Y$12,$Y$15,IF(OR(LOWER(LEFT(CI82&amp;"",2))="да",CI82=1),$Y$13,$Y$15))),IF(OR(AND($Y$8="YES_NO",OR(LOWER(LEFT(BD82&amp;"",2))="да",BD82=1)),AND($Y$8="THRESHOLD_GE",IF(ISNUMBER(BD82),BD82,0)&gt;=$Y$11),AND($Y$8="THRESHOLD_GT",IF(ISNUMBER(BD82),BD82,0)&gt;$Y$11),AND($Y$8="THRESHOLD_LE",IF(ISNUMBER(BD82),BD82,0)&lt;=$Y$11),AND($Y$8="THRESHOLD_LT",IF(ISNUMBER(BD82),BD82,0)&lt;$Y$11),AND($Y$8="CHANGE_PCT_GE",IF(IF(ISNUMBER(CI82),CI82,0)=0,IF(ISNUMBER(BD82),BD82,0)&gt;0,(IF(ISNUMBER(BD82),BD82,0)-IF(ISNUMBER(CI82),CI82,0))/ABS(IF(ISNUMBER(CI82),CI82,0))&gt;=$Y$11)),AND($Y$8="CHANGE_ABS_GE",ABS(IF(ISNUMBER(BD82),BD82,0)-IF(ISNUMBER(CI82),CI82,0))&gt;=$Y$11),AND($Y$8="COUNT_LT",IF(ISNUMBER(BD82),BD82,0)&lt;$Y$11),AND($Y$8="COUNT_LE",IF(ISNUMBER(BD82),BD82,0)&lt;=$Y$11),AND($Y$8="AND_YES",OR(LOWER(LEFT(BD82&amp;"",2))="да",BD82=1),OR(LOWER(LEFT(CI82&amp;"",2))="да",CI82=1)),AND($Y$8="OR_YES",OR(OR(LOWER(LEFT(BD82&amp;"",2))="да",BD82=1),OR(LOWER(LEFT(CI82&amp;"",2))="да",CI82=1)))),$Y$14,$Y$15))))))))))</f>
        <v/>
      </c>
      <c r="Z82" s="70" t="str">
        <f>IF($A82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82="#FIELD",BE82="",AND(OR($Z$8="CHANGE_PCT_GE",$Z$8="CHANGE_ABS_GE",$Z$8="COUNT_FLAG_RULE",$Z$8="AND_YES",$Z$8="OR_YES"),OR(CJ82="#FIELD",CJ82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82)))),IF($Z$18="LOW_MU",MAX(Настройки!$B$14,$Z$16),IF($Z$18="NEUTRAL",Настройки!$B$15,IF($Z$18="IGNORE","IGNORE",IF(OR(BE82="#FIELD",CJ82="#FIELD"),"Поле не найдено","Недостаточно данных")))),IF($Z$8="SIGMOID_INC",MAX(Настройки!$B$14,$Z$16+($Z$17-$Z$16)/(1+EXP(-$Z$12*(IF(ISNUMBER(BE82),BE82,0)-$Z$11)))),IF($Z$8="SIGMOID_DEC",MAX(Настройки!$B$14,$Z$16+($Z$17-$Z$16)/(1+EXP($Z$12*(IF(ISNUMBER(BE82),BE82,0)-$Z$11)))),IF($Z$8="TOP_PERCENT",IF((COUNTIF(INDEX(Данные!$A$7:$CV$106,0,MATCH($Z$9,Данные!$A$6:$CV$6,0)),"&gt;"&amp;IF(ISNUMBER(BE82),BE82,0))+COUNTIFS(INDEX(Данные!$A$7:$CV$106,0,MATCH($Z$9,Данные!$A$6:$CV$6,0)),IF(ISNUMBER(BE82),BE82,0),Данные!$A$7:$A$106,"&lt;"&amp;$A82)+1)/COUNT(INDEX(Данные!$A$7:$CV$106,0,MATCH($Z$9,Данные!$A$6:$CV$6,0)))&lt;=$Z$11,$Z$14,$Z$15),IF($Z$8="MANUAL_MU",MAX(Настройки!$B$14,MIN(1,IF(ISNUMBER(BE82),BE82,0))),IF($Z$8="COUNT_FLAG_RULE",IF(IF(ISNUMBER(BE82),BE82,0)&lt;=$Z$11,$Z$14,IF(IF(ISNUMBER(BE82),BE82,0)&gt;=$Z$12,$Z$15,IF(OR(LOWER(LEFT(CJ82&amp;"",2))="да",CJ82=1),$Z$13,$Z$15))),IF(OR(AND($Z$8="YES_NO",OR(LOWER(LEFT(BE82&amp;"",2))="да",BE82=1)),AND($Z$8="THRESHOLD_GE",IF(ISNUMBER(BE82),BE82,0)&gt;=$Z$11),AND($Z$8="THRESHOLD_GT",IF(ISNUMBER(BE82),BE82,0)&gt;$Z$11),AND($Z$8="THRESHOLD_LE",IF(ISNUMBER(BE82),BE82,0)&lt;=$Z$11),AND($Z$8="THRESHOLD_LT",IF(ISNUMBER(BE82),BE82,0)&lt;$Z$11),AND($Z$8="CHANGE_PCT_GE",IF(IF(ISNUMBER(CJ82),CJ82,0)=0,IF(ISNUMBER(BE82),BE82,0)&gt;0,(IF(ISNUMBER(BE82),BE82,0)-IF(ISNUMBER(CJ82),CJ82,0))/ABS(IF(ISNUMBER(CJ82),CJ82,0))&gt;=$Z$11)),AND($Z$8="CHANGE_ABS_GE",ABS(IF(ISNUMBER(BE82),BE82,0)-IF(ISNUMBER(CJ82),CJ82,0))&gt;=$Z$11),AND($Z$8="COUNT_LT",IF(ISNUMBER(BE82),BE82,0)&lt;$Z$11),AND($Z$8="COUNT_LE",IF(ISNUMBER(BE82),BE82,0)&lt;=$Z$11),AND($Z$8="AND_YES",OR(LOWER(LEFT(BE82&amp;"",2))="да",BE82=1),OR(LOWER(LEFT(CJ82&amp;"",2))="да",CJ82=1)),AND($Z$8="OR_YES",OR(OR(LOWER(LEFT(BE82&amp;"",2))="да",BE82=1),OR(LOWER(LEFT(CJ82&amp;"",2))="да",CJ82=1)))),$Z$14,$Z$15))))))))))</f>
        <v/>
      </c>
      <c r="AA82" s="70" t="str">
        <f>IF($A82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82="#FIELD",BF82="",AND(OR($AA$8="CHANGE_PCT_GE",$AA$8="CHANGE_ABS_GE",$AA$8="COUNT_FLAG_RULE",$AA$8="AND_YES",$AA$8="OR_YES"),OR(CK82="#FIELD",CK82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82)))),IF($AA$18="LOW_MU",MAX(Настройки!$B$14,$AA$16),IF($AA$18="NEUTRAL",Настройки!$B$15,IF($AA$18="IGNORE","IGNORE",IF(OR(BF82="#FIELD",CK82="#FIELD"),"Поле не найдено","Недостаточно данных")))),IF($AA$8="SIGMOID_INC",MAX(Настройки!$B$14,$AA$16+($AA$17-$AA$16)/(1+EXP(-$AA$12*(IF(ISNUMBER(BF82),BF82,0)-$AA$11)))),IF($AA$8="SIGMOID_DEC",MAX(Настройки!$B$14,$AA$16+($AA$17-$AA$16)/(1+EXP($AA$12*(IF(ISNUMBER(BF82),BF82,0)-$AA$11)))),IF($AA$8="TOP_PERCENT",IF((COUNTIF(INDEX(Данные!$A$7:$CV$106,0,MATCH($AA$9,Данные!$A$6:$CV$6,0)),"&gt;"&amp;IF(ISNUMBER(BF82),BF82,0))+COUNTIFS(INDEX(Данные!$A$7:$CV$106,0,MATCH($AA$9,Данные!$A$6:$CV$6,0)),IF(ISNUMBER(BF82),BF82,0),Данные!$A$7:$A$106,"&lt;"&amp;$A82)+1)/COUNT(INDEX(Данные!$A$7:$CV$106,0,MATCH($AA$9,Данные!$A$6:$CV$6,0)))&lt;=$AA$11,$AA$14,$AA$15),IF($AA$8="MANUAL_MU",MAX(Настройки!$B$14,MIN(1,IF(ISNUMBER(BF82),BF82,0))),IF($AA$8="COUNT_FLAG_RULE",IF(IF(ISNUMBER(BF82),BF82,0)&lt;=$AA$11,$AA$14,IF(IF(ISNUMBER(BF82),BF82,0)&gt;=$AA$12,$AA$15,IF(OR(LOWER(LEFT(CK82&amp;"",2))="да",CK82=1),$AA$13,$AA$15))),IF(OR(AND($AA$8="YES_NO",OR(LOWER(LEFT(BF82&amp;"",2))="да",BF82=1)),AND($AA$8="THRESHOLD_GE",IF(ISNUMBER(BF82),BF82,0)&gt;=$AA$11),AND($AA$8="THRESHOLD_GT",IF(ISNUMBER(BF82),BF82,0)&gt;$AA$11),AND($AA$8="THRESHOLD_LE",IF(ISNUMBER(BF82),BF82,0)&lt;=$AA$11),AND($AA$8="THRESHOLD_LT",IF(ISNUMBER(BF82),BF82,0)&lt;$AA$11),AND($AA$8="CHANGE_PCT_GE",IF(IF(ISNUMBER(CK82),CK82,0)=0,IF(ISNUMBER(BF82),BF82,0)&gt;0,(IF(ISNUMBER(BF82),BF82,0)-IF(ISNUMBER(CK82),CK82,0))/ABS(IF(ISNUMBER(CK82),CK82,0))&gt;=$AA$11)),AND($AA$8="CHANGE_ABS_GE",ABS(IF(ISNUMBER(BF82),BF82,0)-IF(ISNUMBER(CK82),CK82,0))&gt;=$AA$11),AND($AA$8="COUNT_LT",IF(ISNUMBER(BF82),BF82,0)&lt;$AA$11),AND($AA$8="COUNT_LE",IF(ISNUMBER(BF82),BF82,0)&lt;=$AA$11),AND($AA$8="AND_YES",OR(LOWER(LEFT(BF82&amp;"",2))="да",BF82=1),OR(LOWER(LEFT(CK82&amp;"",2))="да",CK82=1)),AND($AA$8="OR_YES",OR(OR(LOWER(LEFT(BF82&amp;"",2))="да",BF82=1),OR(LOWER(LEFT(CK82&amp;"",2))="да",CK82=1)))),$AA$14,$AA$15))))))))))</f>
        <v/>
      </c>
      <c r="AB82" s="70" t="str">
        <f>IF($A82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82="#FIELD",BG82="",AND(OR($AB$8="CHANGE_PCT_GE",$AB$8="CHANGE_ABS_GE",$AB$8="COUNT_FLAG_RULE",$AB$8="AND_YES",$AB$8="OR_YES"),OR(CL82="#FIELD",CL82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82)))),IF($AB$18="LOW_MU",MAX(Настройки!$B$14,$AB$16),IF($AB$18="NEUTRAL",Настройки!$B$15,IF($AB$18="IGNORE","IGNORE",IF(OR(BG82="#FIELD",CL82="#FIELD"),"Поле не найдено","Недостаточно данных")))),IF($AB$8="SIGMOID_INC",MAX(Настройки!$B$14,$AB$16+($AB$17-$AB$16)/(1+EXP(-$AB$12*(IF(ISNUMBER(BG82),BG82,0)-$AB$11)))),IF($AB$8="SIGMOID_DEC",MAX(Настройки!$B$14,$AB$16+($AB$17-$AB$16)/(1+EXP($AB$12*(IF(ISNUMBER(BG82),BG82,0)-$AB$11)))),IF($AB$8="TOP_PERCENT",IF((COUNTIF(INDEX(Данные!$A$7:$CV$106,0,MATCH($AB$9,Данные!$A$6:$CV$6,0)),"&gt;"&amp;IF(ISNUMBER(BG82),BG82,0))+COUNTIFS(INDEX(Данные!$A$7:$CV$106,0,MATCH($AB$9,Данные!$A$6:$CV$6,0)),IF(ISNUMBER(BG82),BG82,0),Данные!$A$7:$A$106,"&lt;"&amp;$A82)+1)/COUNT(INDEX(Данные!$A$7:$CV$106,0,MATCH($AB$9,Данные!$A$6:$CV$6,0)))&lt;=$AB$11,$AB$14,$AB$15),IF($AB$8="MANUAL_MU",MAX(Настройки!$B$14,MIN(1,IF(ISNUMBER(BG82),BG82,0))),IF($AB$8="COUNT_FLAG_RULE",IF(IF(ISNUMBER(BG82),BG82,0)&lt;=$AB$11,$AB$14,IF(IF(ISNUMBER(BG82),BG82,0)&gt;=$AB$12,$AB$15,IF(OR(LOWER(LEFT(CL82&amp;"",2))="да",CL82=1),$AB$13,$AB$15))),IF(OR(AND($AB$8="YES_NO",OR(LOWER(LEFT(BG82&amp;"",2))="да",BG82=1)),AND($AB$8="THRESHOLD_GE",IF(ISNUMBER(BG82),BG82,0)&gt;=$AB$11),AND($AB$8="THRESHOLD_GT",IF(ISNUMBER(BG82),BG82,0)&gt;$AB$11),AND($AB$8="THRESHOLD_LE",IF(ISNUMBER(BG82),BG82,0)&lt;=$AB$11),AND($AB$8="THRESHOLD_LT",IF(ISNUMBER(BG82),BG82,0)&lt;$AB$11),AND($AB$8="CHANGE_PCT_GE",IF(IF(ISNUMBER(CL82),CL82,0)=0,IF(ISNUMBER(BG82),BG82,0)&gt;0,(IF(ISNUMBER(BG82),BG82,0)-IF(ISNUMBER(CL82),CL82,0))/ABS(IF(ISNUMBER(CL82),CL82,0))&gt;=$AB$11)),AND($AB$8="CHANGE_ABS_GE",ABS(IF(ISNUMBER(BG82),BG82,0)-IF(ISNUMBER(CL82),CL82,0))&gt;=$AB$11),AND($AB$8="COUNT_LT",IF(ISNUMBER(BG82),BG82,0)&lt;$AB$11),AND($AB$8="COUNT_LE",IF(ISNUMBER(BG82),BG82,0)&lt;=$AB$11),AND($AB$8="AND_YES",OR(LOWER(LEFT(BG82&amp;"",2))="да",BG82=1),OR(LOWER(LEFT(CL82&amp;"",2))="да",CL82=1)),AND($AB$8="OR_YES",OR(OR(LOWER(LEFT(BG82&amp;"",2))="да",BG82=1),OR(LOWER(LEFT(CL82&amp;"",2))="да",CL82=1)))),$AB$14,$AB$15))))))))))</f>
        <v/>
      </c>
      <c r="AC82" s="70" t="str">
        <f>IF($A82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82="#FIELD",BH82="",AND(OR($AC$8="CHANGE_PCT_GE",$AC$8="CHANGE_ABS_GE",$AC$8="COUNT_FLAG_RULE",$AC$8="AND_YES",$AC$8="OR_YES"),OR(CM82="#FIELD",CM82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82)))),IF($AC$18="LOW_MU",MAX(Настройки!$B$14,$AC$16),IF($AC$18="NEUTRAL",Настройки!$B$15,IF($AC$18="IGNORE","IGNORE",IF(OR(BH82="#FIELD",CM82="#FIELD"),"Поле не найдено","Недостаточно данных")))),IF($AC$8="SIGMOID_INC",MAX(Настройки!$B$14,$AC$16+($AC$17-$AC$16)/(1+EXP(-$AC$12*(IF(ISNUMBER(BH82),BH82,0)-$AC$11)))),IF($AC$8="SIGMOID_DEC",MAX(Настройки!$B$14,$AC$16+($AC$17-$AC$16)/(1+EXP($AC$12*(IF(ISNUMBER(BH82),BH82,0)-$AC$11)))),IF($AC$8="TOP_PERCENT",IF((COUNTIF(INDEX(Данные!$A$7:$CV$106,0,MATCH($AC$9,Данные!$A$6:$CV$6,0)),"&gt;"&amp;IF(ISNUMBER(BH82),BH82,0))+COUNTIFS(INDEX(Данные!$A$7:$CV$106,0,MATCH($AC$9,Данные!$A$6:$CV$6,0)),IF(ISNUMBER(BH82),BH82,0),Данные!$A$7:$A$106,"&lt;"&amp;$A82)+1)/COUNT(INDEX(Данные!$A$7:$CV$106,0,MATCH($AC$9,Данные!$A$6:$CV$6,0)))&lt;=$AC$11,$AC$14,$AC$15),IF($AC$8="MANUAL_MU",MAX(Настройки!$B$14,MIN(1,IF(ISNUMBER(BH82),BH82,0))),IF($AC$8="COUNT_FLAG_RULE",IF(IF(ISNUMBER(BH82),BH82,0)&lt;=$AC$11,$AC$14,IF(IF(ISNUMBER(BH82),BH82,0)&gt;=$AC$12,$AC$15,IF(OR(LOWER(LEFT(CM82&amp;"",2))="да",CM82=1),$AC$13,$AC$15))),IF(OR(AND($AC$8="YES_NO",OR(LOWER(LEFT(BH82&amp;"",2))="да",BH82=1)),AND($AC$8="THRESHOLD_GE",IF(ISNUMBER(BH82),BH82,0)&gt;=$AC$11),AND($AC$8="THRESHOLD_GT",IF(ISNUMBER(BH82),BH82,0)&gt;$AC$11),AND($AC$8="THRESHOLD_LE",IF(ISNUMBER(BH82),BH82,0)&lt;=$AC$11),AND($AC$8="THRESHOLD_LT",IF(ISNUMBER(BH82),BH82,0)&lt;$AC$11),AND($AC$8="CHANGE_PCT_GE",IF(IF(ISNUMBER(CM82),CM82,0)=0,IF(ISNUMBER(BH82),BH82,0)&gt;0,(IF(ISNUMBER(BH82),BH82,0)-IF(ISNUMBER(CM82),CM82,0))/ABS(IF(ISNUMBER(CM82),CM82,0))&gt;=$AC$11)),AND($AC$8="CHANGE_ABS_GE",ABS(IF(ISNUMBER(BH82),BH82,0)-IF(ISNUMBER(CM82),CM82,0))&gt;=$AC$11),AND($AC$8="COUNT_LT",IF(ISNUMBER(BH82),BH82,0)&lt;$AC$11),AND($AC$8="COUNT_LE",IF(ISNUMBER(BH82),BH82,0)&lt;=$AC$11),AND($AC$8="AND_YES",OR(LOWER(LEFT(BH82&amp;"",2))="да",BH82=1),OR(LOWER(LEFT(CM82&amp;"",2))="да",CM82=1)),AND($AC$8="OR_YES",OR(OR(LOWER(LEFT(BH82&amp;"",2))="да",BH82=1),OR(LOWER(LEFT(CM82&amp;"",2))="да",CM82=1)))),$AC$14,$AC$15))))))))))</f>
        <v/>
      </c>
      <c r="AD82" s="70" t="str">
        <f>IF($A82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82="#FIELD",BI82="",AND(OR($AD$8="CHANGE_PCT_GE",$AD$8="CHANGE_ABS_GE",$AD$8="COUNT_FLAG_RULE",$AD$8="AND_YES",$AD$8="OR_YES"),OR(CN82="#FIELD",CN82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82)))),IF($AD$18="LOW_MU",MAX(Настройки!$B$14,$AD$16),IF($AD$18="NEUTRAL",Настройки!$B$15,IF($AD$18="IGNORE","IGNORE",IF(OR(BI82="#FIELD",CN82="#FIELD"),"Поле не найдено","Недостаточно данных")))),IF($AD$8="SIGMOID_INC",MAX(Настройки!$B$14,$AD$16+($AD$17-$AD$16)/(1+EXP(-$AD$12*(IF(ISNUMBER(BI82),BI82,0)-$AD$11)))),IF($AD$8="SIGMOID_DEC",MAX(Настройки!$B$14,$AD$16+($AD$17-$AD$16)/(1+EXP($AD$12*(IF(ISNUMBER(BI82),BI82,0)-$AD$11)))),IF($AD$8="TOP_PERCENT",IF((COUNTIF(INDEX(Данные!$A$7:$CV$106,0,MATCH($AD$9,Данные!$A$6:$CV$6,0)),"&gt;"&amp;IF(ISNUMBER(BI82),BI82,0))+COUNTIFS(INDEX(Данные!$A$7:$CV$106,0,MATCH($AD$9,Данные!$A$6:$CV$6,0)),IF(ISNUMBER(BI82),BI82,0),Данные!$A$7:$A$106,"&lt;"&amp;$A82)+1)/COUNT(INDEX(Данные!$A$7:$CV$106,0,MATCH($AD$9,Данные!$A$6:$CV$6,0)))&lt;=$AD$11,$AD$14,$AD$15),IF($AD$8="MANUAL_MU",MAX(Настройки!$B$14,MIN(1,IF(ISNUMBER(BI82),BI82,0))),IF($AD$8="COUNT_FLAG_RULE",IF(IF(ISNUMBER(BI82),BI82,0)&lt;=$AD$11,$AD$14,IF(IF(ISNUMBER(BI82),BI82,0)&gt;=$AD$12,$AD$15,IF(OR(LOWER(LEFT(CN82&amp;"",2))="да",CN82=1),$AD$13,$AD$15))),IF(OR(AND($AD$8="YES_NO",OR(LOWER(LEFT(BI82&amp;"",2))="да",BI82=1)),AND($AD$8="THRESHOLD_GE",IF(ISNUMBER(BI82),BI82,0)&gt;=$AD$11),AND($AD$8="THRESHOLD_GT",IF(ISNUMBER(BI82),BI82,0)&gt;$AD$11),AND($AD$8="THRESHOLD_LE",IF(ISNUMBER(BI82),BI82,0)&lt;=$AD$11),AND($AD$8="THRESHOLD_LT",IF(ISNUMBER(BI82),BI82,0)&lt;$AD$11),AND($AD$8="CHANGE_PCT_GE",IF(IF(ISNUMBER(CN82),CN82,0)=0,IF(ISNUMBER(BI82),BI82,0)&gt;0,(IF(ISNUMBER(BI82),BI82,0)-IF(ISNUMBER(CN82),CN82,0))/ABS(IF(ISNUMBER(CN82),CN82,0))&gt;=$AD$11)),AND($AD$8="CHANGE_ABS_GE",ABS(IF(ISNUMBER(BI82),BI82,0)-IF(ISNUMBER(CN82),CN82,0))&gt;=$AD$11),AND($AD$8="COUNT_LT",IF(ISNUMBER(BI82),BI82,0)&lt;$AD$11),AND($AD$8="COUNT_LE",IF(ISNUMBER(BI82),BI82,0)&lt;=$AD$11),AND($AD$8="AND_YES",OR(LOWER(LEFT(BI82&amp;"",2))="да",BI82=1),OR(LOWER(LEFT(CN82&amp;"",2))="да",CN82=1)),AND($AD$8="OR_YES",OR(OR(LOWER(LEFT(BI82&amp;"",2))="да",BI82=1),OR(LOWER(LEFT(CN82&amp;"",2))="да",CN82=1)))),$AD$14,$AD$15))))))))))</f>
        <v/>
      </c>
      <c r="AE82" s="71" t="str">
        <f>IF($A82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82="#FIELD",BJ82="",AND(OR($AE$8="CHANGE_PCT_GE",$AE$8="CHANGE_ABS_GE",$AE$8="COUNT_FLAG_RULE",$AE$8="AND_YES",$AE$8="OR_YES"),OR(CO82="#FIELD",CO82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82)))),IF($AE$18="LOW_MU",MAX(Настройки!$B$14,$AE$16),IF($AE$18="NEUTRAL",Настройки!$B$15,IF($AE$18="IGNORE","IGNORE",IF(OR(BJ82="#FIELD",CO82="#FIELD"),"Поле не найдено","Недостаточно данных")))),IF($AE$8="SIGMOID_INC",MAX(Настройки!$B$14,$AE$16+($AE$17-$AE$16)/(1+EXP(-$AE$12*(IF(ISNUMBER(BJ82),BJ82,0)-$AE$11)))),IF($AE$8="SIGMOID_DEC",MAX(Настройки!$B$14,$AE$16+($AE$17-$AE$16)/(1+EXP($AE$12*(IF(ISNUMBER(BJ82),BJ82,0)-$AE$11)))),IF($AE$8="TOP_PERCENT",IF((COUNTIF(INDEX(Данные!$A$7:$CV$106,0,MATCH($AE$9,Данные!$A$6:$CV$6,0)),"&gt;"&amp;IF(ISNUMBER(BJ82),BJ82,0))+COUNTIFS(INDEX(Данные!$A$7:$CV$106,0,MATCH($AE$9,Данные!$A$6:$CV$6,0)),IF(ISNUMBER(BJ82),BJ82,0),Данные!$A$7:$A$106,"&lt;"&amp;$A82)+1)/COUNT(INDEX(Данные!$A$7:$CV$106,0,MATCH($AE$9,Данные!$A$6:$CV$6,0)))&lt;=$AE$11,$AE$14,$AE$15),IF($AE$8="MANUAL_MU",MAX(Настройки!$B$14,MIN(1,IF(ISNUMBER(BJ82),BJ82,0))),IF($AE$8="COUNT_FLAG_RULE",IF(IF(ISNUMBER(BJ82),BJ82,0)&lt;=$AE$11,$AE$14,IF(IF(ISNUMBER(BJ82),BJ82,0)&gt;=$AE$12,$AE$15,IF(OR(LOWER(LEFT(CO82&amp;"",2))="да",CO82=1),$AE$13,$AE$15))),IF(OR(AND($AE$8="YES_NO",OR(LOWER(LEFT(BJ82&amp;"",2))="да",BJ82=1)),AND($AE$8="THRESHOLD_GE",IF(ISNUMBER(BJ82),BJ82,0)&gt;=$AE$11),AND($AE$8="THRESHOLD_GT",IF(ISNUMBER(BJ82),BJ82,0)&gt;$AE$11),AND($AE$8="THRESHOLD_LE",IF(ISNUMBER(BJ82),BJ82,0)&lt;=$AE$11),AND($AE$8="THRESHOLD_LT",IF(ISNUMBER(BJ82),BJ82,0)&lt;$AE$11),AND($AE$8="CHANGE_PCT_GE",IF(IF(ISNUMBER(CO82),CO82,0)=0,IF(ISNUMBER(BJ82),BJ82,0)&gt;0,(IF(ISNUMBER(BJ82),BJ82,0)-IF(ISNUMBER(CO82),CO82,0))/ABS(IF(ISNUMBER(CO82),CO82,0))&gt;=$AE$11)),AND($AE$8="CHANGE_ABS_GE",ABS(IF(ISNUMBER(BJ82),BJ82,0)-IF(ISNUMBER(CO82),CO82,0))&gt;=$AE$11),AND($AE$8="COUNT_LT",IF(ISNUMBER(BJ82),BJ82,0)&lt;$AE$11),AND($AE$8="COUNT_LE",IF(ISNUMBER(BJ82),BJ82,0)&lt;=$AE$11),AND($AE$8="AND_YES",OR(LOWER(LEFT(BJ82&amp;"",2))="да",BJ82=1),OR(LOWER(LEFT(CO82&amp;"",2))="да",CO82=1)),AND($AE$8="OR_YES",OR(OR(LOWER(LEFT(BJ82&amp;"",2))="да",BJ82=1),OR(LOWER(LEFT(CO82&amp;"",2))="да",CO82=1)))),$AE$14,$AE$15))))))))))</f>
        <v/>
      </c>
      <c r="AF82" s="75"/>
      <c r="AG82" s="76" t="str">
        <f>IF($A82="","",IF($B$4&lt;&gt;"Да","",IF($B$9="","",IF(COUNTIF(Данные!$A$6:$CV$6,$B$9)=0,"#FIELD",INDEX(Данные!$A$7:$CV$106,ROW()-19,MATCH($B$9,Данные!$A$6:$CV$6,0))))))</f>
        <v/>
      </c>
      <c r="AH82" s="76" t="str">
        <f>IF($A82="","",IF($C$4&lt;&gt;"Да","",IF($C$9="","",IF(COUNTIF(Данные!$A$6:$CV$6,$C$9)=0,"#FIELD",INDEX(Данные!$A$7:$CV$106,ROW()-19,MATCH($C$9,Данные!$A$6:$CV$6,0))))))</f>
        <v/>
      </c>
      <c r="AI82" s="76" t="str">
        <f>IF($A82="","",IF($D$4&lt;&gt;"Да","",IF($D$9="","",IF(COUNTIF(Данные!$A$6:$CV$6,$D$9)=0,"#FIELD",INDEX(Данные!$A$7:$CV$106,ROW()-19,MATCH($D$9,Данные!$A$6:$CV$6,0))))))</f>
        <v/>
      </c>
      <c r="AJ82" s="76" t="str">
        <f>IF($A82="","",IF($E$4&lt;&gt;"Да","",IF($E$9="","",IF(COUNTIF(Данные!$A$6:$CV$6,$E$9)=0,"#FIELD",INDEX(Данные!$A$7:$CV$106,ROW()-19,MATCH($E$9,Данные!$A$6:$CV$6,0))))))</f>
        <v/>
      </c>
      <c r="AK82" s="76" t="str">
        <f>IF($A82="","",IF($F$4&lt;&gt;"Да","",IF($F$9="","",IF(COUNTIF(Данные!$A$6:$CV$6,$F$9)=0,"#FIELD",INDEX(Данные!$A$7:$CV$106,ROW()-19,MATCH($F$9,Данные!$A$6:$CV$6,0))))))</f>
        <v/>
      </c>
      <c r="AL82" s="76" t="str">
        <f>IF($A82="","",IF($G$4&lt;&gt;"Да","",IF($G$9="","",IF(COUNTIF(Данные!$A$6:$CV$6,$G$9)=0,"#FIELD",INDEX(Данные!$A$7:$CV$106,ROW()-19,MATCH($G$9,Данные!$A$6:$CV$6,0))))))</f>
        <v/>
      </c>
      <c r="AM82" s="76" t="str">
        <f>IF($A82="","",IF($H$4&lt;&gt;"Да","",IF($H$9="","",IF(COUNTIF(Данные!$A$6:$CV$6,$H$9)=0,"#FIELD",INDEX(Данные!$A$7:$CV$106,ROW()-19,MATCH($H$9,Данные!$A$6:$CV$6,0))))))</f>
        <v/>
      </c>
      <c r="AN82" s="76" t="str">
        <f>IF($A82="","",IF($I$4&lt;&gt;"Да","",IF($I$9="","",IF(COUNTIF(Данные!$A$6:$CV$6,$I$9)=0,"#FIELD",INDEX(Данные!$A$7:$CV$106,ROW()-19,MATCH($I$9,Данные!$A$6:$CV$6,0))))))</f>
        <v/>
      </c>
      <c r="AO82" s="76" t="str">
        <f>IF($A82="","",IF($J$4&lt;&gt;"Да","",IF($J$9="","",IF(COUNTIF(Данные!$A$6:$CV$6,$J$9)=0,"#FIELD",INDEX(Данные!$A$7:$CV$106,ROW()-19,MATCH($J$9,Данные!$A$6:$CV$6,0))))))</f>
        <v/>
      </c>
      <c r="AP82" s="76" t="str">
        <f>IF($A82="","",IF($K$4&lt;&gt;"Да","",IF($K$9="","",IF(COUNTIF(Данные!$A$6:$CV$6,$K$9)=0,"#FIELD",INDEX(Данные!$A$7:$CV$106,ROW()-19,MATCH($K$9,Данные!$A$6:$CV$6,0))))))</f>
        <v/>
      </c>
      <c r="AQ82" s="76" t="str">
        <f>IF($A82="","",IF($L$4&lt;&gt;"Да","",IF($L$9="","",IF(COUNTIF(Данные!$A$6:$CV$6,$L$9)=0,"#FIELD",INDEX(Данные!$A$7:$CV$106,ROW()-19,MATCH($L$9,Данные!$A$6:$CV$6,0))))))</f>
        <v/>
      </c>
      <c r="AR82" s="76" t="str">
        <f>IF($A82="","",IF($M$4&lt;&gt;"Да","",IF($M$9="","",IF(COUNTIF(Данные!$A$6:$CV$6,$M$9)=0,"#FIELD",INDEX(Данные!$A$7:$CV$106,ROW()-19,MATCH($M$9,Данные!$A$6:$CV$6,0))))))</f>
        <v/>
      </c>
      <c r="AS82" s="76" t="str">
        <f>IF($A82="","",IF($N$4&lt;&gt;"Да","",IF($N$9="","",IF(COUNTIF(Данные!$A$6:$CV$6,$N$9)=0,"#FIELD",INDEX(Данные!$A$7:$CV$106,ROW()-19,MATCH($N$9,Данные!$A$6:$CV$6,0))))))</f>
        <v/>
      </c>
      <c r="AT82" s="76" t="str">
        <f>IF($A82="","",IF($O$4&lt;&gt;"Да","",IF($O$9="","",IF(COUNTIF(Данные!$A$6:$CV$6,$O$9)=0,"#FIELD",INDEX(Данные!$A$7:$CV$106,ROW()-19,MATCH($O$9,Данные!$A$6:$CV$6,0))))))</f>
        <v/>
      </c>
      <c r="AU82" s="76" t="str">
        <f>IF($A82="","",IF($P$4&lt;&gt;"Да","",IF($P$9="","",IF(COUNTIF(Данные!$A$6:$CV$6,$P$9)=0,"#FIELD",INDEX(Данные!$A$7:$CV$106,ROW()-19,MATCH($P$9,Данные!$A$6:$CV$6,0))))))</f>
        <v/>
      </c>
      <c r="AV82" s="76" t="str">
        <f>IF($A82="","",IF($Q$4&lt;&gt;"Да","",IF($Q$9="","",IF(COUNTIF(Данные!$A$6:$CV$6,$Q$9)=0,"#FIELD",INDEX(Данные!$A$7:$CV$106,ROW()-19,MATCH($Q$9,Данные!$A$6:$CV$6,0))))))</f>
        <v/>
      </c>
      <c r="AW82" s="76" t="str">
        <f>IF($A82="","",IF($R$4&lt;&gt;"Да","",IF($R$9="","",IF(COUNTIF(Данные!$A$6:$CV$6,$R$9)=0,"#FIELD",INDEX(Данные!$A$7:$CV$106,ROW()-19,MATCH($R$9,Данные!$A$6:$CV$6,0))))))</f>
        <v/>
      </c>
      <c r="AX82" s="76" t="str">
        <f>IF($A82="","",IF($S$4&lt;&gt;"Да","",IF($S$9="","",IF(COUNTIF(Данные!$A$6:$CV$6,$S$9)=0,"#FIELD",INDEX(Данные!$A$7:$CV$106,ROW()-19,MATCH($S$9,Данные!$A$6:$CV$6,0))))))</f>
        <v/>
      </c>
      <c r="AY82" s="76" t="str">
        <f>IF($A82="","",IF($T$4&lt;&gt;"Да","",IF($T$9="","",IF(COUNTIF(Данные!$A$6:$CV$6,$T$9)=0,"#FIELD",INDEX(Данные!$A$7:$CV$106,ROW()-19,MATCH($T$9,Данные!$A$6:$CV$6,0))))))</f>
        <v/>
      </c>
      <c r="AZ82" s="76" t="str">
        <f>IF($A82="","",IF($U$4&lt;&gt;"Да","",IF($U$9="","",IF(COUNTIF(Данные!$A$6:$CV$6,$U$9)=0,"#FIELD",INDEX(Данные!$A$7:$CV$106,ROW()-19,MATCH($U$9,Данные!$A$6:$CV$6,0))))))</f>
        <v/>
      </c>
      <c r="BA82" s="76" t="str">
        <f>IF($A82="","",IF($V$4&lt;&gt;"Да","",IF($V$9="","",IF(COUNTIF(Данные!$A$6:$CV$6,$V$9)=0,"#FIELD",INDEX(Данные!$A$7:$CV$106,ROW()-19,MATCH($V$9,Данные!$A$6:$CV$6,0))))))</f>
        <v/>
      </c>
      <c r="BB82" s="76" t="str">
        <f>IF($A82="","",IF($W$4&lt;&gt;"Да","",IF($W$9="","",IF(COUNTIF(Данные!$A$6:$CV$6,$W$9)=0,"#FIELD",INDEX(Данные!$A$7:$CV$106,ROW()-19,MATCH($W$9,Данные!$A$6:$CV$6,0))))))</f>
        <v/>
      </c>
      <c r="BC82" s="76" t="str">
        <f>IF($A82="","",IF($X$4&lt;&gt;"Да","",IF($X$9="","",IF(COUNTIF(Данные!$A$6:$CV$6,$X$9)=0,"#FIELD",INDEX(Данные!$A$7:$CV$106,ROW()-19,MATCH($X$9,Данные!$A$6:$CV$6,0))))))</f>
        <v/>
      </c>
      <c r="BD82" s="76" t="str">
        <f>IF($A82="","",IF($Y$4&lt;&gt;"Да","",IF($Y$9="","",IF(COUNTIF(Данные!$A$6:$CV$6,$Y$9)=0,"#FIELD",INDEX(Данные!$A$7:$CV$106,ROW()-19,MATCH($Y$9,Данные!$A$6:$CV$6,0))))))</f>
        <v/>
      </c>
      <c r="BE82" s="76" t="str">
        <f>IF($A82="","",IF($Z$4&lt;&gt;"Да","",IF($Z$9="","",IF(COUNTIF(Данные!$A$6:$CV$6,$Z$9)=0,"#FIELD",INDEX(Данные!$A$7:$CV$106,ROW()-19,MATCH($Z$9,Данные!$A$6:$CV$6,0))))))</f>
        <v/>
      </c>
      <c r="BF82" s="76" t="str">
        <f>IF($A82="","",IF($AA$4&lt;&gt;"Да","",IF($AA$9="","",IF(COUNTIF(Данные!$A$6:$CV$6,$AA$9)=0,"#FIELD",INDEX(Данные!$A$7:$CV$106,ROW()-19,MATCH($AA$9,Данные!$A$6:$CV$6,0))))))</f>
        <v/>
      </c>
      <c r="BG82" s="76" t="str">
        <f>IF($A82="","",IF($AB$4&lt;&gt;"Да","",IF($AB$9="","",IF(COUNTIF(Данные!$A$6:$CV$6,$AB$9)=0,"#FIELD",INDEX(Данные!$A$7:$CV$106,ROW()-19,MATCH($AB$9,Данные!$A$6:$CV$6,0))))))</f>
        <v/>
      </c>
      <c r="BH82" s="76" t="str">
        <f>IF($A82="","",IF($AC$4&lt;&gt;"Да","",IF($AC$9="","",IF(COUNTIF(Данные!$A$6:$CV$6,$AC$9)=0,"#FIELD",INDEX(Данные!$A$7:$CV$106,ROW()-19,MATCH($AC$9,Данные!$A$6:$CV$6,0))))))</f>
        <v/>
      </c>
      <c r="BI82" s="76" t="str">
        <f>IF($A82="","",IF($AD$4&lt;&gt;"Да","",IF($AD$9="","",IF(COUNTIF(Данные!$A$6:$CV$6,$AD$9)=0,"#FIELD",INDEX(Данные!$A$7:$CV$106,ROW()-19,MATCH($AD$9,Данные!$A$6:$CV$6,0))))))</f>
        <v/>
      </c>
      <c r="BJ82" s="76" t="str">
        <f>IF($A82="","",IF($AE$4&lt;&gt;"Да","",IF($AE$9="","",IF(COUNTIF(Данные!$A$6:$CV$6,$AE$9)=0,"#FIELD",INDEX(Данные!$A$7:$CV$106,ROW()-19,MATCH($AE$9,Данные!$A$6:$CV$6,0))))))</f>
        <v/>
      </c>
      <c r="BK82" s="76"/>
      <c r="BL82" s="76" t="str">
        <f>IF($A82="","",IF($B$4&lt;&gt;"Да","",IF($B$10="","",IF(COUNTIF(Данные!$A$6:$CV$6,$B$10)=0,"#FIELD",INDEX(Данные!$A$7:$CV$106,ROW()-19,MATCH($B$10,Данные!$A$6:$CV$6,0))))))</f>
        <v/>
      </c>
      <c r="BM82" s="76" t="str">
        <f>IF($A82="","",IF($C$4&lt;&gt;"Да","",IF($C$10="","",IF(COUNTIF(Данные!$A$6:$CV$6,$C$10)=0,"#FIELD",INDEX(Данные!$A$7:$CV$106,ROW()-19,MATCH($C$10,Данные!$A$6:$CV$6,0))))))</f>
        <v/>
      </c>
      <c r="BN82" s="76" t="str">
        <f>IF($A82="","",IF($D$4&lt;&gt;"Да","",IF($D$10="","",IF(COUNTIF(Данные!$A$6:$CV$6,$D$10)=0,"#FIELD",INDEX(Данные!$A$7:$CV$106,ROW()-19,MATCH($D$10,Данные!$A$6:$CV$6,0))))))</f>
        <v/>
      </c>
      <c r="BO82" s="76" t="str">
        <f>IF($A82="","",IF($E$4&lt;&gt;"Да","",IF($E$10="","",IF(COUNTIF(Данные!$A$6:$CV$6,$E$10)=0,"#FIELD",INDEX(Данные!$A$7:$CV$106,ROW()-19,MATCH($E$10,Данные!$A$6:$CV$6,0))))))</f>
        <v/>
      </c>
      <c r="BP82" s="76" t="str">
        <f>IF($A82="","",IF($F$4&lt;&gt;"Да","",IF($F$10="","",IF(COUNTIF(Данные!$A$6:$CV$6,$F$10)=0,"#FIELD",INDEX(Данные!$A$7:$CV$106,ROW()-19,MATCH($F$10,Данные!$A$6:$CV$6,0))))))</f>
        <v/>
      </c>
      <c r="BQ82" s="76" t="str">
        <f>IF($A82="","",IF($G$4&lt;&gt;"Да","",IF($G$10="","",IF(COUNTIF(Данные!$A$6:$CV$6,$G$10)=0,"#FIELD",INDEX(Данные!$A$7:$CV$106,ROW()-19,MATCH($G$10,Данные!$A$6:$CV$6,0))))))</f>
        <v/>
      </c>
      <c r="BR82" s="76" t="str">
        <f>IF($A82="","",IF($H$4&lt;&gt;"Да","",IF($H$10="","",IF(COUNTIF(Данные!$A$6:$CV$6,$H$10)=0,"#FIELD",INDEX(Данные!$A$7:$CV$106,ROW()-19,MATCH($H$10,Данные!$A$6:$CV$6,0))))))</f>
        <v/>
      </c>
      <c r="BS82" s="76" t="str">
        <f>IF($A82="","",IF($I$4&lt;&gt;"Да","",IF($I$10="","",IF(COUNTIF(Данные!$A$6:$CV$6,$I$10)=0,"#FIELD",INDEX(Данные!$A$7:$CV$106,ROW()-19,MATCH($I$10,Данные!$A$6:$CV$6,0))))))</f>
        <v/>
      </c>
      <c r="BT82" s="76" t="str">
        <f>IF($A82="","",IF($J$4&lt;&gt;"Да","",IF($J$10="","",IF(COUNTIF(Данные!$A$6:$CV$6,$J$10)=0,"#FIELD",INDEX(Данные!$A$7:$CV$106,ROW()-19,MATCH($J$10,Данные!$A$6:$CV$6,0))))))</f>
        <v/>
      </c>
      <c r="BU82" s="76" t="str">
        <f>IF($A82="","",IF($K$4&lt;&gt;"Да","",IF($K$10="","",IF(COUNTIF(Данные!$A$6:$CV$6,$K$10)=0,"#FIELD",INDEX(Данные!$A$7:$CV$106,ROW()-19,MATCH($K$10,Данные!$A$6:$CV$6,0))))))</f>
        <v/>
      </c>
      <c r="BV82" s="76" t="str">
        <f>IF($A82="","",IF($L$4&lt;&gt;"Да","",IF($L$10="","",IF(COUNTIF(Данные!$A$6:$CV$6,$L$10)=0,"#FIELD",INDEX(Данные!$A$7:$CV$106,ROW()-19,MATCH($L$10,Данные!$A$6:$CV$6,0))))))</f>
        <v/>
      </c>
      <c r="BW82" s="76" t="str">
        <f>IF($A82="","",IF($M$4&lt;&gt;"Да","",IF($M$10="","",IF(COUNTIF(Данные!$A$6:$CV$6,$M$10)=0,"#FIELD",INDEX(Данные!$A$7:$CV$106,ROW()-19,MATCH($M$10,Данные!$A$6:$CV$6,0))))))</f>
        <v/>
      </c>
      <c r="BX82" s="76" t="str">
        <f>IF($A82="","",IF($N$4&lt;&gt;"Да","",IF($N$10="","",IF(COUNTIF(Данные!$A$6:$CV$6,$N$10)=0,"#FIELD",INDEX(Данные!$A$7:$CV$106,ROW()-19,MATCH($N$10,Данные!$A$6:$CV$6,0))))))</f>
        <v/>
      </c>
      <c r="BY82" s="76" t="str">
        <f>IF($A82="","",IF($O$4&lt;&gt;"Да","",IF($O$10="","",IF(COUNTIF(Данные!$A$6:$CV$6,$O$10)=0,"#FIELD",INDEX(Данные!$A$7:$CV$106,ROW()-19,MATCH($O$10,Данные!$A$6:$CV$6,0))))))</f>
        <v/>
      </c>
      <c r="BZ82" s="76" t="str">
        <f>IF($A82="","",IF($P$4&lt;&gt;"Да","",IF($P$10="","",IF(COUNTIF(Данные!$A$6:$CV$6,$P$10)=0,"#FIELD",INDEX(Данные!$A$7:$CV$106,ROW()-19,MATCH($P$10,Данные!$A$6:$CV$6,0))))))</f>
        <v/>
      </c>
      <c r="CA82" s="76" t="str">
        <f>IF($A82="","",IF($Q$4&lt;&gt;"Да","",IF($Q$10="","",IF(COUNTIF(Данные!$A$6:$CV$6,$Q$10)=0,"#FIELD",INDEX(Данные!$A$7:$CV$106,ROW()-19,MATCH($Q$10,Данные!$A$6:$CV$6,0))))))</f>
        <v/>
      </c>
      <c r="CB82" s="76" t="str">
        <f>IF($A82="","",IF($R$4&lt;&gt;"Да","",IF($R$10="","",IF(COUNTIF(Данные!$A$6:$CV$6,$R$10)=0,"#FIELD",INDEX(Данные!$A$7:$CV$106,ROW()-19,MATCH($R$10,Данные!$A$6:$CV$6,0))))))</f>
        <v/>
      </c>
      <c r="CC82" s="76" t="str">
        <f>IF($A82="","",IF($S$4&lt;&gt;"Да","",IF($S$10="","",IF(COUNTIF(Данные!$A$6:$CV$6,$S$10)=0,"#FIELD",INDEX(Данные!$A$7:$CV$106,ROW()-19,MATCH($S$10,Данные!$A$6:$CV$6,0))))))</f>
        <v/>
      </c>
      <c r="CD82" s="76" t="str">
        <f>IF($A82="","",IF($T$4&lt;&gt;"Да","",IF($T$10="","",IF(COUNTIF(Данные!$A$6:$CV$6,$T$10)=0,"#FIELD",INDEX(Данные!$A$7:$CV$106,ROW()-19,MATCH($T$10,Данные!$A$6:$CV$6,0))))))</f>
        <v/>
      </c>
      <c r="CE82" s="76" t="str">
        <f>IF($A82="","",IF($U$4&lt;&gt;"Да","",IF($U$10="","",IF(COUNTIF(Данные!$A$6:$CV$6,$U$10)=0,"#FIELD",INDEX(Данные!$A$7:$CV$106,ROW()-19,MATCH($U$10,Данные!$A$6:$CV$6,0))))))</f>
        <v/>
      </c>
      <c r="CF82" s="76" t="str">
        <f>IF($A82="","",IF($V$4&lt;&gt;"Да","",IF($V$10="","",IF(COUNTIF(Данные!$A$6:$CV$6,$V$10)=0,"#FIELD",INDEX(Данные!$A$7:$CV$106,ROW()-19,MATCH($V$10,Данные!$A$6:$CV$6,0))))))</f>
        <v/>
      </c>
      <c r="CG82" s="76" t="str">
        <f>IF($A82="","",IF($W$4&lt;&gt;"Да","",IF($W$10="","",IF(COUNTIF(Данные!$A$6:$CV$6,$W$10)=0,"#FIELD",INDEX(Данные!$A$7:$CV$106,ROW()-19,MATCH($W$10,Данные!$A$6:$CV$6,0))))))</f>
        <v/>
      </c>
      <c r="CH82" s="76" t="str">
        <f>IF($A82="","",IF($X$4&lt;&gt;"Да","",IF($X$10="","",IF(COUNTIF(Данные!$A$6:$CV$6,$X$10)=0,"#FIELD",INDEX(Данные!$A$7:$CV$106,ROW()-19,MATCH($X$10,Данные!$A$6:$CV$6,0))))))</f>
        <v/>
      </c>
      <c r="CI82" s="76" t="str">
        <f>IF($A82="","",IF($Y$4&lt;&gt;"Да","",IF($Y$10="","",IF(COUNTIF(Данные!$A$6:$CV$6,$Y$10)=0,"#FIELD",INDEX(Данные!$A$7:$CV$106,ROW()-19,MATCH($Y$10,Данные!$A$6:$CV$6,0))))))</f>
        <v/>
      </c>
      <c r="CJ82" s="76" t="str">
        <f>IF($A82="","",IF($Z$4&lt;&gt;"Да","",IF($Z$10="","",IF(COUNTIF(Данные!$A$6:$CV$6,$Z$10)=0,"#FIELD",INDEX(Данные!$A$7:$CV$106,ROW()-19,MATCH($Z$10,Данные!$A$6:$CV$6,0))))))</f>
        <v/>
      </c>
      <c r="CK82" s="76" t="str">
        <f>IF($A82="","",IF($AA$4&lt;&gt;"Да","",IF($AA$10="","",IF(COUNTIF(Данные!$A$6:$CV$6,$AA$10)=0,"#FIELD",INDEX(Данные!$A$7:$CV$106,ROW()-19,MATCH($AA$10,Данные!$A$6:$CV$6,0))))))</f>
        <v/>
      </c>
      <c r="CL82" s="76" t="str">
        <f>IF($A82="","",IF($AB$4&lt;&gt;"Да","",IF($AB$10="","",IF(COUNTIF(Данные!$A$6:$CV$6,$AB$10)=0,"#FIELD",INDEX(Данные!$A$7:$CV$106,ROW()-19,MATCH($AB$10,Данные!$A$6:$CV$6,0))))))</f>
        <v/>
      </c>
      <c r="CM82" s="76" t="str">
        <f>IF($A82="","",IF($AC$4&lt;&gt;"Да","",IF($AC$10="","",IF(COUNTIF(Данные!$A$6:$CV$6,$AC$10)=0,"#FIELD",INDEX(Данные!$A$7:$CV$106,ROW()-19,MATCH($AC$10,Данные!$A$6:$CV$6,0))))))</f>
        <v/>
      </c>
      <c r="CN82" s="76" t="str">
        <f>IF($A82="","",IF($AD$4&lt;&gt;"Да","",IF($AD$10="","",IF(COUNTIF(Данные!$A$6:$CV$6,$AD$10)=0,"#FIELD",INDEX(Данные!$A$7:$CV$106,ROW()-19,MATCH($AD$10,Данные!$A$6:$CV$6,0))))))</f>
        <v/>
      </c>
      <c r="CO82" s="77" t="str">
        <f>IF($A82="","",IF($AE$4&lt;&gt;"Да","",IF($AE$10="","",IF(COUNTIF(Данные!$A$6:$CV$6,$AE$10)=0,"#FIELD",INDEX(Данные!$A$7:$CV$106,ROW()-19,MATCH($AE$10,Данные!$A$6:$CV$6,0))))))</f>
        <v/>
      </c>
    </row>
    <row r="83" spans="1:93">
      <c r="A83" s="24" t="str">
        <f>IF(Данные!A70="","",Данные!A70)</f>
        <v/>
      </c>
      <c r="B83" s="19" t="str">
        <f>IF($A83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83="#FIELD",AG83="",AND(OR($B$8="CHANGE_PCT_GE",$B$8="CHANGE_ABS_GE",$B$8="COUNT_FLAG_RULE",$B$8="AND_YES",$B$8="OR_YES"),OR(BL83="#FIELD",BL83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83)))),IF($B$18="LOW_MU",MAX(Настройки!$B$14,$B$16),IF($B$18="NEUTRAL",Настройки!$B$15,IF($B$18="IGNORE","IGNORE",IF(OR(AG83="#FIELD",BL83="#FIELD"),"Поле не найдено","Недостаточно данных")))),IF($B$8="SIGMOID_INC",MAX(Настройки!$B$14,$B$16+($B$17-$B$16)/(1+EXP(-$B$12*(IF(ISNUMBER(AG83),AG83,0)-$B$11)))),IF($B$8="SIGMOID_DEC",MAX(Настройки!$B$14,$B$16+($B$17-$B$16)/(1+EXP($B$12*(IF(ISNUMBER(AG83),AG83,0)-$B$11)))),IF($B$8="TOP_PERCENT",IF((COUNTIF(INDEX(Данные!$A$7:$CV$106,0,MATCH($B$9,Данные!$A$6:$CV$6,0)),"&gt;"&amp;IF(ISNUMBER(AG83),AG83,0))+COUNTIFS(INDEX(Данные!$A$7:$CV$106,0,MATCH($B$9,Данные!$A$6:$CV$6,0)),IF(ISNUMBER(AG83),AG83,0),Данные!$A$7:$A$106,"&lt;"&amp;$A83)+1)/COUNT(INDEX(Данные!$A$7:$CV$106,0,MATCH($B$9,Данные!$A$6:$CV$6,0)))&lt;=$B$11,$B$14,$B$15),IF($B$8="MANUAL_MU",MAX(Настройки!$B$14,MIN(1,IF(ISNUMBER(AG83),AG83,0))),IF($B$8="COUNT_FLAG_RULE",IF(IF(ISNUMBER(AG83),AG83,0)&lt;=$B$11,$B$14,IF(IF(ISNUMBER(AG83),AG83,0)&gt;=$B$12,$B$15,IF(OR(LOWER(LEFT(BL83&amp;"",2))="да",BL83=1),$B$13,$B$15))),IF(OR(AND($B$8="YES_NO",OR(LOWER(LEFT(AG83&amp;"",2))="да",AG83=1)),AND($B$8="THRESHOLD_GE",IF(ISNUMBER(AG83),AG83,0)&gt;=$B$11),AND($B$8="THRESHOLD_GT",IF(ISNUMBER(AG83),AG83,0)&gt;$B$11),AND($B$8="THRESHOLD_LE",IF(ISNUMBER(AG83),AG83,0)&lt;=$B$11),AND($B$8="THRESHOLD_LT",IF(ISNUMBER(AG83),AG83,0)&lt;$B$11),AND($B$8="CHANGE_PCT_GE",IF(IF(ISNUMBER(BL83),BL83,0)=0,IF(ISNUMBER(AG83),AG83,0)&gt;0,(IF(ISNUMBER(AG83),AG83,0)-IF(ISNUMBER(BL83),BL83,0))/ABS(IF(ISNUMBER(BL83),BL83,0))&gt;=$B$11)),AND($B$8="CHANGE_ABS_GE",ABS(IF(ISNUMBER(AG83),AG83,0)-IF(ISNUMBER(BL83),BL83,0))&gt;=$B$11),AND($B$8="COUNT_LT",IF(ISNUMBER(AG83),AG83,0)&lt;$B$11),AND($B$8="COUNT_LE",IF(ISNUMBER(AG83),AG83,0)&lt;=$B$11),AND($B$8="AND_YES",OR(LOWER(LEFT(AG83&amp;"",2))="да",AG83=1),OR(LOWER(LEFT(BL83&amp;"",2))="да",BL83=1)),AND($B$8="OR_YES",OR(OR(LOWER(LEFT(AG83&amp;"",2))="да",AG83=1),OR(LOWER(LEFT(BL83&amp;"",2))="да",BL83=1)))),$B$14,$B$15))))))))))</f>
        <v/>
      </c>
      <c r="C83" s="19" t="str">
        <f>IF($A83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83="#FIELD",AH83="",AND(OR($C$8="CHANGE_PCT_GE",$C$8="CHANGE_ABS_GE",$C$8="COUNT_FLAG_RULE",$C$8="AND_YES",$C$8="OR_YES"),OR(BM83="#FIELD",BM83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83)))),IF($C$18="LOW_MU",MAX(Настройки!$B$14,$C$16),IF($C$18="NEUTRAL",Настройки!$B$15,IF($C$18="IGNORE","IGNORE",IF(OR(AH83="#FIELD",BM83="#FIELD"),"Поле не найдено","Недостаточно данных")))),IF($C$8="SIGMOID_INC",MAX(Настройки!$B$14,$C$16+($C$17-$C$16)/(1+EXP(-$C$12*(IF(ISNUMBER(AH83),AH83,0)-$C$11)))),IF($C$8="SIGMOID_DEC",MAX(Настройки!$B$14,$C$16+($C$17-$C$16)/(1+EXP($C$12*(IF(ISNUMBER(AH83),AH83,0)-$C$11)))),IF($C$8="TOP_PERCENT",IF((COUNTIF(INDEX(Данные!$A$7:$CV$106,0,MATCH($C$9,Данные!$A$6:$CV$6,0)),"&gt;"&amp;IF(ISNUMBER(AH83),AH83,0))+COUNTIFS(INDEX(Данные!$A$7:$CV$106,0,MATCH($C$9,Данные!$A$6:$CV$6,0)),IF(ISNUMBER(AH83),AH83,0),Данные!$A$7:$A$106,"&lt;"&amp;$A83)+1)/COUNT(INDEX(Данные!$A$7:$CV$106,0,MATCH($C$9,Данные!$A$6:$CV$6,0)))&lt;=$C$11,$C$14,$C$15),IF($C$8="MANUAL_MU",MAX(Настройки!$B$14,MIN(1,IF(ISNUMBER(AH83),AH83,0))),IF($C$8="COUNT_FLAG_RULE",IF(IF(ISNUMBER(AH83),AH83,0)&lt;=$C$11,$C$14,IF(IF(ISNUMBER(AH83),AH83,0)&gt;=$C$12,$C$15,IF(OR(LOWER(LEFT(BM83&amp;"",2))="да",BM83=1),$C$13,$C$15))),IF(OR(AND($C$8="YES_NO",OR(LOWER(LEFT(AH83&amp;"",2))="да",AH83=1)),AND($C$8="THRESHOLD_GE",IF(ISNUMBER(AH83),AH83,0)&gt;=$C$11),AND($C$8="THRESHOLD_GT",IF(ISNUMBER(AH83),AH83,0)&gt;$C$11),AND($C$8="THRESHOLD_LE",IF(ISNUMBER(AH83),AH83,0)&lt;=$C$11),AND($C$8="THRESHOLD_LT",IF(ISNUMBER(AH83),AH83,0)&lt;$C$11),AND($C$8="CHANGE_PCT_GE",IF(IF(ISNUMBER(BM83),BM83,0)=0,IF(ISNUMBER(AH83),AH83,0)&gt;0,(IF(ISNUMBER(AH83),AH83,0)-IF(ISNUMBER(BM83),BM83,0))/ABS(IF(ISNUMBER(BM83),BM83,0))&gt;=$C$11)),AND($C$8="CHANGE_ABS_GE",ABS(IF(ISNUMBER(AH83),AH83,0)-IF(ISNUMBER(BM83),BM83,0))&gt;=$C$11),AND($C$8="COUNT_LT",IF(ISNUMBER(AH83),AH83,0)&lt;$C$11),AND($C$8="COUNT_LE",IF(ISNUMBER(AH83),AH83,0)&lt;=$C$11),AND($C$8="AND_YES",OR(LOWER(LEFT(AH83&amp;"",2))="да",AH83=1),OR(LOWER(LEFT(BM83&amp;"",2))="да",BM83=1)),AND($C$8="OR_YES",OR(OR(LOWER(LEFT(AH83&amp;"",2))="да",AH83=1),OR(LOWER(LEFT(BM83&amp;"",2))="да",BM83=1)))),$C$14,$C$15))))))))))</f>
        <v/>
      </c>
      <c r="D83" s="19" t="str">
        <f>IF($A83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83="#FIELD",AI83="",AND(OR($D$8="CHANGE_PCT_GE",$D$8="CHANGE_ABS_GE",$D$8="COUNT_FLAG_RULE",$D$8="AND_YES",$D$8="OR_YES"),OR(BN83="#FIELD",BN83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83)))),IF($D$18="LOW_MU",MAX(Настройки!$B$14,$D$16),IF($D$18="NEUTRAL",Настройки!$B$15,IF($D$18="IGNORE","IGNORE",IF(OR(AI83="#FIELD",BN83="#FIELD"),"Поле не найдено","Недостаточно данных")))),IF($D$8="SIGMOID_INC",MAX(Настройки!$B$14,$D$16+($D$17-$D$16)/(1+EXP(-$D$12*(IF(ISNUMBER(AI83),AI83,0)-$D$11)))),IF($D$8="SIGMOID_DEC",MAX(Настройки!$B$14,$D$16+($D$17-$D$16)/(1+EXP($D$12*(IF(ISNUMBER(AI83),AI83,0)-$D$11)))),IF($D$8="TOP_PERCENT",IF((COUNTIF(INDEX(Данные!$A$7:$CV$106,0,MATCH($D$9,Данные!$A$6:$CV$6,0)),"&gt;"&amp;IF(ISNUMBER(AI83),AI83,0))+COUNTIFS(INDEX(Данные!$A$7:$CV$106,0,MATCH($D$9,Данные!$A$6:$CV$6,0)),IF(ISNUMBER(AI83),AI83,0),Данные!$A$7:$A$106,"&lt;"&amp;$A83)+1)/COUNT(INDEX(Данные!$A$7:$CV$106,0,MATCH($D$9,Данные!$A$6:$CV$6,0)))&lt;=$D$11,$D$14,$D$15),IF($D$8="MANUAL_MU",MAX(Настройки!$B$14,MIN(1,IF(ISNUMBER(AI83),AI83,0))),IF($D$8="COUNT_FLAG_RULE",IF(IF(ISNUMBER(AI83),AI83,0)&lt;=$D$11,$D$14,IF(IF(ISNUMBER(AI83),AI83,0)&gt;=$D$12,$D$15,IF(OR(LOWER(LEFT(BN83&amp;"",2))="да",BN83=1),$D$13,$D$15))),IF(OR(AND($D$8="YES_NO",OR(LOWER(LEFT(AI83&amp;"",2))="да",AI83=1)),AND($D$8="THRESHOLD_GE",IF(ISNUMBER(AI83),AI83,0)&gt;=$D$11),AND($D$8="THRESHOLD_GT",IF(ISNUMBER(AI83),AI83,0)&gt;$D$11),AND($D$8="THRESHOLD_LE",IF(ISNUMBER(AI83),AI83,0)&lt;=$D$11),AND($D$8="THRESHOLD_LT",IF(ISNUMBER(AI83),AI83,0)&lt;$D$11),AND($D$8="CHANGE_PCT_GE",IF(IF(ISNUMBER(BN83),BN83,0)=0,IF(ISNUMBER(AI83),AI83,0)&gt;0,(IF(ISNUMBER(AI83),AI83,0)-IF(ISNUMBER(BN83),BN83,0))/ABS(IF(ISNUMBER(BN83),BN83,0))&gt;=$D$11)),AND($D$8="CHANGE_ABS_GE",ABS(IF(ISNUMBER(AI83),AI83,0)-IF(ISNUMBER(BN83),BN83,0))&gt;=$D$11),AND($D$8="COUNT_LT",IF(ISNUMBER(AI83),AI83,0)&lt;$D$11),AND($D$8="COUNT_LE",IF(ISNUMBER(AI83),AI83,0)&lt;=$D$11),AND($D$8="AND_YES",OR(LOWER(LEFT(AI83&amp;"",2))="да",AI83=1),OR(LOWER(LEFT(BN83&amp;"",2))="да",BN83=1)),AND($D$8="OR_YES",OR(OR(LOWER(LEFT(AI83&amp;"",2))="да",AI83=1),OR(LOWER(LEFT(BN83&amp;"",2))="да",BN83=1)))),$D$14,$D$15))))))))))</f>
        <v/>
      </c>
      <c r="E83" s="19" t="str">
        <f>IF($A83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83="#FIELD",AJ83="",AND(OR($E$8="CHANGE_PCT_GE",$E$8="CHANGE_ABS_GE",$E$8="COUNT_FLAG_RULE",$E$8="AND_YES",$E$8="OR_YES"),OR(BO83="#FIELD",BO83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83)))),IF($E$18="LOW_MU",MAX(Настройки!$B$14,$E$16),IF($E$18="NEUTRAL",Настройки!$B$15,IF($E$18="IGNORE","IGNORE",IF(OR(AJ83="#FIELD",BO83="#FIELD"),"Поле не найдено","Недостаточно данных")))),IF($E$8="SIGMOID_INC",MAX(Настройки!$B$14,$E$16+($E$17-$E$16)/(1+EXP(-$E$12*(IF(ISNUMBER(AJ83),AJ83,0)-$E$11)))),IF($E$8="SIGMOID_DEC",MAX(Настройки!$B$14,$E$16+($E$17-$E$16)/(1+EXP($E$12*(IF(ISNUMBER(AJ83),AJ83,0)-$E$11)))),IF($E$8="TOP_PERCENT",IF((COUNTIF(INDEX(Данные!$A$7:$CV$106,0,MATCH($E$9,Данные!$A$6:$CV$6,0)),"&gt;"&amp;IF(ISNUMBER(AJ83),AJ83,0))+COUNTIFS(INDEX(Данные!$A$7:$CV$106,0,MATCH($E$9,Данные!$A$6:$CV$6,0)),IF(ISNUMBER(AJ83),AJ83,0),Данные!$A$7:$A$106,"&lt;"&amp;$A83)+1)/COUNT(INDEX(Данные!$A$7:$CV$106,0,MATCH($E$9,Данные!$A$6:$CV$6,0)))&lt;=$E$11,$E$14,$E$15),IF($E$8="MANUAL_MU",MAX(Настройки!$B$14,MIN(1,IF(ISNUMBER(AJ83),AJ83,0))),IF($E$8="COUNT_FLAG_RULE",IF(IF(ISNUMBER(AJ83),AJ83,0)&lt;=$E$11,$E$14,IF(IF(ISNUMBER(AJ83),AJ83,0)&gt;=$E$12,$E$15,IF(OR(LOWER(LEFT(BO83&amp;"",2))="да",BO83=1),$E$13,$E$15))),IF(OR(AND($E$8="YES_NO",OR(LOWER(LEFT(AJ83&amp;"",2))="да",AJ83=1)),AND($E$8="THRESHOLD_GE",IF(ISNUMBER(AJ83),AJ83,0)&gt;=$E$11),AND($E$8="THRESHOLD_GT",IF(ISNUMBER(AJ83),AJ83,0)&gt;$E$11),AND($E$8="THRESHOLD_LE",IF(ISNUMBER(AJ83),AJ83,0)&lt;=$E$11),AND($E$8="THRESHOLD_LT",IF(ISNUMBER(AJ83),AJ83,0)&lt;$E$11),AND($E$8="CHANGE_PCT_GE",IF(IF(ISNUMBER(BO83),BO83,0)=0,IF(ISNUMBER(AJ83),AJ83,0)&gt;0,(IF(ISNUMBER(AJ83),AJ83,0)-IF(ISNUMBER(BO83),BO83,0))/ABS(IF(ISNUMBER(BO83),BO83,0))&gt;=$E$11)),AND($E$8="CHANGE_ABS_GE",ABS(IF(ISNUMBER(AJ83),AJ83,0)-IF(ISNUMBER(BO83),BO83,0))&gt;=$E$11),AND($E$8="COUNT_LT",IF(ISNUMBER(AJ83),AJ83,0)&lt;$E$11),AND($E$8="COUNT_LE",IF(ISNUMBER(AJ83),AJ83,0)&lt;=$E$11),AND($E$8="AND_YES",OR(LOWER(LEFT(AJ83&amp;"",2))="да",AJ83=1),OR(LOWER(LEFT(BO83&amp;"",2))="да",BO83=1)),AND($E$8="OR_YES",OR(OR(LOWER(LEFT(AJ83&amp;"",2))="да",AJ83=1),OR(LOWER(LEFT(BO83&amp;"",2))="да",BO83=1)))),$E$14,$E$15))))))))))</f>
        <v/>
      </c>
      <c r="F83" s="19" t="str">
        <f>IF($A83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83="#FIELD",AK83="",AND(OR($F$8="CHANGE_PCT_GE",$F$8="CHANGE_ABS_GE",$F$8="COUNT_FLAG_RULE",$F$8="AND_YES",$F$8="OR_YES"),OR(BP83="#FIELD",BP83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83)))),IF($F$18="LOW_MU",MAX(Настройки!$B$14,$F$16),IF($F$18="NEUTRAL",Настройки!$B$15,IF($F$18="IGNORE","IGNORE",IF(OR(AK83="#FIELD",BP83="#FIELD"),"Поле не найдено","Недостаточно данных")))),IF($F$8="SIGMOID_INC",MAX(Настройки!$B$14,$F$16+($F$17-$F$16)/(1+EXP(-$F$12*(IF(ISNUMBER(AK83),AK83,0)-$F$11)))),IF($F$8="SIGMOID_DEC",MAX(Настройки!$B$14,$F$16+($F$17-$F$16)/(1+EXP($F$12*(IF(ISNUMBER(AK83),AK83,0)-$F$11)))),IF($F$8="TOP_PERCENT",IF((COUNTIF(INDEX(Данные!$A$7:$CV$106,0,MATCH($F$9,Данные!$A$6:$CV$6,0)),"&gt;"&amp;IF(ISNUMBER(AK83),AK83,0))+COUNTIFS(INDEX(Данные!$A$7:$CV$106,0,MATCH($F$9,Данные!$A$6:$CV$6,0)),IF(ISNUMBER(AK83),AK83,0),Данные!$A$7:$A$106,"&lt;"&amp;$A83)+1)/COUNT(INDEX(Данные!$A$7:$CV$106,0,MATCH($F$9,Данные!$A$6:$CV$6,0)))&lt;=$F$11,$F$14,$F$15),IF($F$8="MANUAL_MU",MAX(Настройки!$B$14,MIN(1,IF(ISNUMBER(AK83),AK83,0))),IF($F$8="COUNT_FLAG_RULE",IF(IF(ISNUMBER(AK83),AK83,0)&lt;=$F$11,$F$14,IF(IF(ISNUMBER(AK83),AK83,0)&gt;=$F$12,$F$15,IF(OR(LOWER(LEFT(BP83&amp;"",2))="да",BP83=1),$F$13,$F$15))),IF(OR(AND($F$8="YES_NO",OR(LOWER(LEFT(AK83&amp;"",2))="да",AK83=1)),AND($F$8="THRESHOLD_GE",IF(ISNUMBER(AK83),AK83,0)&gt;=$F$11),AND($F$8="THRESHOLD_GT",IF(ISNUMBER(AK83),AK83,0)&gt;$F$11),AND($F$8="THRESHOLD_LE",IF(ISNUMBER(AK83),AK83,0)&lt;=$F$11),AND($F$8="THRESHOLD_LT",IF(ISNUMBER(AK83),AK83,0)&lt;$F$11),AND($F$8="CHANGE_PCT_GE",IF(IF(ISNUMBER(BP83),BP83,0)=0,IF(ISNUMBER(AK83),AK83,0)&gt;0,(IF(ISNUMBER(AK83),AK83,0)-IF(ISNUMBER(BP83),BP83,0))/ABS(IF(ISNUMBER(BP83),BP83,0))&gt;=$F$11)),AND($F$8="CHANGE_ABS_GE",ABS(IF(ISNUMBER(AK83),AK83,0)-IF(ISNUMBER(BP83),BP83,0))&gt;=$F$11),AND($F$8="COUNT_LT",IF(ISNUMBER(AK83),AK83,0)&lt;$F$11),AND($F$8="COUNT_LE",IF(ISNUMBER(AK83),AK83,0)&lt;=$F$11),AND($F$8="AND_YES",OR(LOWER(LEFT(AK83&amp;"",2))="да",AK83=1),OR(LOWER(LEFT(BP83&amp;"",2))="да",BP83=1)),AND($F$8="OR_YES",OR(OR(LOWER(LEFT(AK83&amp;"",2))="да",AK83=1),OR(LOWER(LEFT(BP83&amp;"",2))="да",BP83=1)))),$F$14,$F$15))))))))))</f>
        <v/>
      </c>
      <c r="G83" s="19" t="str">
        <f>IF($A83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83="#FIELD",AL83="",AND(OR($G$8="CHANGE_PCT_GE",$G$8="CHANGE_ABS_GE",$G$8="COUNT_FLAG_RULE",$G$8="AND_YES",$G$8="OR_YES"),OR(BQ83="#FIELD",BQ83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83)))),IF($G$18="LOW_MU",MAX(Настройки!$B$14,$G$16),IF($G$18="NEUTRAL",Настройки!$B$15,IF($G$18="IGNORE","IGNORE",IF(OR(AL83="#FIELD",BQ83="#FIELD"),"Поле не найдено","Недостаточно данных")))),IF($G$8="SIGMOID_INC",MAX(Настройки!$B$14,$G$16+($G$17-$G$16)/(1+EXP(-$G$12*(IF(ISNUMBER(AL83),AL83,0)-$G$11)))),IF($G$8="SIGMOID_DEC",MAX(Настройки!$B$14,$G$16+($G$17-$G$16)/(1+EXP($G$12*(IF(ISNUMBER(AL83),AL83,0)-$G$11)))),IF($G$8="TOP_PERCENT",IF((COUNTIF(INDEX(Данные!$A$7:$CV$106,0,MATCH($G$9,Данные!$A$6:$CV$6,0)),"&gt;"&amp;IF(ISNUMBER(AL83),AL83,0))+COUNTIFS(INDEX(Данные!$A$7:$CV$106,0,MATCH($G$9,Данные!$A$6:$CV$6,0)),IF(ISNUMBER(AL83),AL83,0),Данные!$A$7:$A$106,"&lt;"&amp;$A83)+1)/COUNT(INDEX(Данные!$A$7:$CV$106,0,MATCH($G$9,Данные!$A$6:$CV$6,0)))&lt;=$G$11,$G$14,$G$15),IF($G$8="MANUAL_MU",MAX(Настройки!$B$14,MIN(1,IF(ISNUMBER(AL83),AL83,0))),IF($G$8="COUNT_FLAG_RULE",IF(IF(ISNUMBER(AL83),AL83,0)&lt;=$G$11,$G$14,IF(IF(ISNUMBER(AL83),AL83,0)&gt;=$G$12,$G$15,IF(OR(LOWER(LEFT(BQ83&amp;"",2))="да",BQ83=1),$G$13,$G$15))),IF(OR(AND($G$8="YES_NO",OR(LOWER(LEFT(AL83&amp;"",2))="да",AL83=1)),AND($G$8="THRESHOLD_GE",IF(ISNUMBER(AL83),AL83,0)&gt;=$G$11),AND($G$8="THRESHOLD_GT",IF(ISNUMBER(AL83),AL83,0)&gt;$G$11),AND($G$8="THRESHOLD_LE",IF(ISNUMBER(AL83),AL83,0)&lt;=$G$11),AND($G$8="THRESHOLD_LT",IF(ISNUMBER(AL83),AL83,0)&lt;$G$11),AND($G$8="CHANGE_PCT_GE",IF(IF(ISNUMBER(BQ83),BQ83,0)=0,IF(ISNUMBER(AL83),AL83,0)&gt;0,(IF(ISNUMBER(AL83),AL83,0)-IF(ISNUMBER(BQ83),BQ83,0))/ABS(IF(ISNUMBER(BQ83),BQ83,0))&gt;=$G$11)),AND($G$8="CHANGE_ABS_GE",ABS(IF(ISNUMBER(AL83),AL83,0)-IF(ISNUMBER(BQ83),BQ83,0))&gt;=$G$11),AND($G$8="COUNT_LT",IF(ISNUMBER(AL83),AL83,0)&lt;$G$11),AND($G$8="COUNT_LE",IF(ISNUMBER(AL83),AL83,0)&lt;=$G$11),AND($G$8="AND_YES",OR(LOWER(LEFT(AL83&amp;"",2))="да",AL83=1),OR(LOWER(LEFT(BQ83&amp;"",2))="да",BQ83=1)),AND($G$8="OR_YES",OR(OR(LOWER(LEFT(AL83&amp;"",2))="да",AL83=1),OR(LOWER(LEFT(BQ83&amp;"",2))="да",BQ83=1)))),$G$14,$G$15))))))))))</f>
        <v/>
      </c>
      <c r="H83" s="19" t="str">
        <f>IF($A83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83="#FIELD",AM83="",AND(OR($H$8="CHANGE_PCT_GE",$H$8="CHANGE_ABS_GE",$H$8="COUNT_FLAG_RULE",$H$8="AND_YES",$H$8="OR_YES"),OR(BR83="#FIELD",BR83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83)))),IF($H$18="LOW_MU",MAX(Настройки!$B$14,$H$16),IF($H$18="NEUTRAL",Настройки!$B$15,IF($H$18="IGNORE","IGNORE",IF(OR(AM83="#FIELD",BR83="#FIELD"),"Поле не найдено","Недостаточно данных")))),IF($H$8="SIGMOID_INC",MAX(Настройки!$B$14,$H$16+($H$17-$H$16)/(1+EXP(-$H$12*(IF(ISNUMBER(AM83),AM83,0)-$H$11)))),IF($H$8="SIGMOID_DEC",MAX(Настройки!$B$14,$H$16+($H$17-$H$16)/(1+EXP($H$12*(IF(ISNUMBER(AM83),AM83,0)-$H$11)))),IF($H$8="TOP_PERCENT",IF((COUNTIF(INDEX(Данные!$A$7:$CV$106,0,MATCH($H$9,Данные!$A$6:$CV$6,0)),"&gt;"&amp;IF(ISNUMBER(AM83),AM83,0))+COUNTIFS(INDEX(Данные!$A$7:$CV$106,0,MATCH($H$9,Данные!$A$6:$CV$6,0)),IF(ISNUMBER(AM83),AM83,0),Данные!$A$7:$A$106,"&lt;"&amp;$A83)+1)/COUNT(INDEX(Данные!$A$7:$CV$106,0,MATCH($H$9,Данные!$A$6:$CV$6,0)))&lt;=$H$11,$H$14,$H$15),IF($H$8="MANUAL_MU",MAX(Настройки!$B$14,MIN(1,IF(ISNUMBER(AM83),AM83,0))),IF($H$8="COUNT_FLAG_RULE",IF(IF(ISNUMBER(AM83),AM83,0)&lt;=$H$11,$H$14,IF(IF(ISNUMBER(AM83),AM83,0)&gt;=$H$12,$H$15,IF(OR(LOWER(LEFT(BR83&amp;"",2))="да",BR83=1),$H$13,$H$15))),IF(OR(AND($H$8="YES_NO",OR(LOWER(LEFT(AM83&amp;"",2))="да",AM83=1)),AND($H$8="THRESHOLD_GE",IF(ISNUMBER(AM83),AM83,0)&gt;=$H$11),AND($H$8="THRESHOLD_GT",IF(ISNUMBER(AM83),AM83,0)&gt;$H$11),AND($H$8="THRESHOLD_LE",IF(ISNUMBER(AM83),AM83,0)&lt;=$H$11),AND($H$8="THRESHOLD_LT",IF(ISNUMBER(AM83),AM83,0)&lt;$H$11),AND($H$8="CHANGE_PCT_GE",IF(IF(ISNUMBER(BR83),BR83,0)=0,IF(ISNUMBER(AM83),AM83,0)&gt;0,(IF(ISNUMBER(AM83),AM83,0)-IF(ISNUMBER(BR83),BR83,0))/ABS(IF(ISNUMBER(BR83),BR83,0))&gt;=$H$11)),AND($H$8="CHANGE_ABS_GE",ABS(IF(ISNUMBER(AM83),AM83,0)-IF(ISNUMBER(BR83),BR83,0))&gt;=$H$11),AND($H$8="COUNT_LT",IF(ISNUMBER(AM83),AM83,0)&lt;$H$11),AND($H$8="COUNT_LE",IF(ISNUMBER(AM83),AM83,0)&lt;=$H$11),AND($H$8="AND_YES",OR(LOWER(LEFT(AM83&amp;"",2))="да",AM83=1),OR(LOWER(LEFT(BR83&amp;"",2))="да",BR83=1)),AND($H$8="OR_YES",OR(OR(LOWER(LEFT(AM83&amp;"",2))="да",AM83=1),OR(LOWER(LEFT(BR83&amp;"",2))="да",BR83=1)))),$H$14,$H$15))))))))))</f>
        <v/>
      </c>
      <c r="I83" s="19" t="str">
        <f>IF($A83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83="#FIELD",AN83="",AND(OR($I$8="CHANGE_PCT_GE",$I$8="CHANGE_ABS_GE",$I$8="COUNT_FLAG_RULE",$I$8="AND_YES",$I$8="OR_YES"),OR(BS83="#FIELD",BS83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83)))),IF($I$18="LOW_MU",MAX(Настройки!$B$14,$I$16),IF($I$18="NEUTRAL",Настройки!$B$15,IF($I$18="IGNORE","IGNORE",IF(OR(AN83="#FIELD",BS83="#FIELD"),"Поле не найдено","Недостаточно данных")))),IF($I$8="SIGMOID_INC",MAX(Настройки!$B$14,$I$16+($I$17-$I$16)/(1+EXP(-$I$12*(IF(ISNUMBER(AN83),AN83,0)-$I$11)))),IF($I$8="SIGMOID_DEC",MAX(Настройки!$B$14,$I$16+($I$17-$I$16)/(1+EXP($I$12*(IF(ISNUMBER(AN83),AN83,0)-$I$11)))),IF($I$8="TOP_PERCENT",IF((COUNTIF(INDEX(Данные!$A$7:$CV$106,0,MATCH($I$9,Данные!$A$6:$CV$6,0)),"&gt;"&amp;IF(ISNUMBER(AN83),AN83,0))+COUNTIFS(INDEX(Данные!$A$7:$CV$106,0,MATCH($I$9,Данные!$A$6:$CV$6,0)),IF(ISNUMBER(AN83),AN83,0),Данные!$A$7:$A$106,"&lt;"&amp;$A83)+1)/COUNT(INDEX(Данные!$A$7:$CV$106,0,MATCH($I$9,Данные!$A$6:$CV$6,0)))&lt;=$I$11,$I$14,$I$15),IF($I$8="MANUAL_MU",MAX(Настройки!$B$14,MIN(1,IF(ISNUMBER(AN83),AN83,0))),IF($I$8="COUNT_FLAG_RULE",IF(IF(ISNUMBER(AN83),AN83,0)&lt;=$I$11,$I$14,IF(IF(ISNUMBER(AN83),AN83,0)&gt;=$I$12,$I$15,IF(OR(LOWER(LEFT(BS83&amp;"",2))="да",BS83=1),$I$13,$I$15))),IF(OR(AND($I$8="YES_NO",OR(LOWER(LEFT(AN83&amp;"",2))="да",AN83=1)),AND($I$8="THRESHOLD_GE",IF(ISNUMBER(AN83),AN83,0)&gt;=$I$11),AND($I$8="THRESHOLD_GT",IF(ISNUMBER(AN83),AN83,0)&gt;$I$11),AND($I$8="THRESHOLD_LE",IF(ISNUMBER(AN83),AN83,0)&lt;=$I$11),AND($I$8="THRESHOLD_LT",IF(ISNUMBER(AN83),AN83,0)&lt;$I$11),AND($I$8="CHANGE_PCT_GE",IF(IF(ISNUMBER(BS83),BS83,0)=0,IF(ISNUMBER(AN83),AN83,0)&gt;0,(IF(ISNUMBER(AN83),AN83,0)-IF(ISNUMBER(BS83),BS83,0))/ABS(IF(ISNUMBER(BS83),BS83,0))&gt;=$I$11)),AND($I$8="CHANGE_ABS_GE",ABS(IF(ISNUMBER(AN83),AN83,0)-IF(ISNUMBER(BS83),BS83,0))&gt;=$I$11),AND($I$8="COUNT_LT",IF(ISNUMBER(AN83),AN83,0)&lt;$I$11),AND($I$8="COUNT_LE",IF(ISNUMBER(AN83),AN83,0)&lt;=$I$11),AND($I$8="AND_YES",OR(LOWER(LEFT(AN83&amp;"",2))="да",AN83=1),OR(LOWER(LEFT(BS83&amp;"",2))="да",BS83=1)),AND($I$8="OR_YES",OR(OR(LOWER(LEFT(AN83&amp;"",2))="да",AN83=1),OR(LOWER(LEFT(BS83&amp;"",2))="да",BS83=1)))),$I$14,$I$15))))))))))</f>
        <v/>
      </c>
      <c r="J83" s="19" t="str">
        <f>IF($A83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83="#FIELD",AO83="",AND(OR($J$8="CHANGE_PCT_GE",$J$8="CHANGE_ABS_GE",$J$8="COUNT_FLAG_RULE",$J$8="AND_YES",$J$8="OR_YES"),OR(BT83="#FIELD",BT83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83)))),IF($J$18="LOW_MU",MAX(Настройки!$B$14,$J$16),IF($J$18="NEUTRAL",Настройки!$B$15,IF($J$18="IGNORE","IGNORE",IF(OR(AO83="#FIELD",BT83="#FIELD"),"Поле не найдено","Недостаточно данных")))),IF($J$8="SIGMOID_INC",MAX(Настройки!$B$14,$J$16+($J$17-$J$16)/(1+EXP(-$J$12*(IF(ISNUMBER(AO83),AO83,0)-$J$11)))),IF($J$8="SIGMOID_DEC",MAX(Настройки!$B$14,$J$16+($J$17-$J$16)/(1+EXP($J$12*(IF(ISNUMBER(AO83),AO83,0)-$J$11)))),IF($J$8="TOP_PERCENT",IF((COUNTIF(INDEX(Данные!$A$7:$CV$106,0,MATCH($J$9,Данные!$A$6:$CV$6,0)),"&gt;"&amp;IF(ISNUMBER(AO83),AO83,0))+COUNTIFS(INDEX(Данные!$A$7:$CV$106,0,MATCH($J$9,Данные!$A$6:$CV$6,0)),IF(ISNUMBER(AO83),AO83,0),Данные!$A$7:$A$106,"&lt;"&amp;$A83)+1)/COUNT(INDEX(Данные!$A$7:$CV$106,0,MATCH($J$9,Данные!$A$6:$CV$6,0)))&lt;=$J$11,$J$14,$J$15),IF($J$8="MANUAL_MU",MAX(Настройки!$B$14,MIN(1,IF(ISNUMBER(AO83),AO83,0))),IF($J$8="COUNT_FLAG_RULE",IF(IF(ISNUMBER(AO83),AO83,0)&lt;=$J$11,$J$14,IF(IF(ISNUMBER(AO83),AO83,0)&gt;=$J$12,$J$15,IF(OR(LOWER(LEFT(BT83&amp;"",2))="да",BT83=1),$J$13,$J$15))),IF(OR(AND($J$8="YES_NO",OR(LOWER(LEFT(AO83&amp;"",2))="да",AO83=1)),AND($J$8="THRESHOLD_GE",IF(ISNUMBER(AO83),AO83,0)&gt;=$J$11),AND($J$8="THRESHOLD_GT",IF(ISNUMBER(AO83),AO83,0)&gt;$J$11),AND($J$8="THRESHOLD_LE",IF(ISNUMBER(AO83),AO83,0)&lt;=$J$11),AND($J$8="THRESHOLD_LT",IF(ISNUMBER(AO83),AO83,0)&lt;$J$11),AND($J$8="CHANGE_PCT_GE",IF(IF(ISNUMBER(BT83),BT83,0)=0,IF(ISNUMBER(AO83),AO83,0)&gt;0,(IF(ISNUMBER(AO83),AO83,0)-IF(ISNUMBER(BT83),BT83,0))/ABS(IF(ISNUMBER(BT83),BT83,0))&gt;=$J$11)),AND($J$8="CHANGE_ABS_GE",ABS(IF(ISNUMBER(AO83),AO83,0)-IF(ISNUMBER(BT83),BT83,0))&gt;=$J$11),AND($J$8="COUNT_LT",IF(ISNUMBER(AO83),AO83,0)&lt;$J$11),AND($J$8="COUNT_LE",IF(ISNUMBER(AO83),AO83,0)&lt;=$J$11),AND($J$8="AND_YES",OR(LOWER(LEFT(AO83&amp;"",2))="да",AO83=1),OR(LOWER(LEFT(BT83&amp;"",2))="да",BT83=1)),AND($J$8="OR_YES",OR(OR(LOWER(LEFT(AO83&amp;"",2))="да",AO83=1),OR(LOWER(LEFT(BT83&amp;"",2))="да",BT83=1)))),$J$14,$J$15))))))))))</f>
        <v/>
      </c>
      <c r="K83" s="19" t="str">
        <f>IF($A83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83="#FIELD",AP83="",AND(OR($K$8="CHANGE_PCT_GE",$K$8="CHANGE_ABS_GE",$K$8="COUNT_FLAG_RULE",$K$8="AND_YES",$K$8="OR_YES"),OR(BU83="#FIELD",BU83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83)))),IF($K$18="LOW_MU",MAX(Настройки!$B$14,$K$16),IF($K$18="NEUTRAL",Настройки!$B$15,IF($K$18="IGNORE","IGNORE",IF(OR(AP83="#FIELD",BU83="#FIELD"),"Поле не найдено","Недостаточно данных")))),IF($K$8="SIGMOID_INC",MAX(Настройки!$B$14,$K$16+($K$17-$K$16)/(1+EXP(-$K$12*(IF(ISNUMBER(AP83),AP83,0)-$K$11)))),IF($K$8="SIGMOID_DEC",MAX(Настройки!$B$14,$K$16+($K$17-$K$16)/(1+EXP($K$12*(IF(ISNUMBER(AP83),AP83,0)-$K$11)))),IF($K$8="TOP_PERCENT",IF((COUNTIF(INDEX(Данные!$A$7:$CV$106,0,MATCH($K$9,Данные!$A$6:$CV$6,0)),"&gt;"&amp;IF(ISNUMBER(AP83),AP83,0))+COUNTIFS(INDEX(Данные!$A$7:$CV$106,0,MATCH($K$9,Данные!$A$6:$CV$6,0)),IF(ISNUMBER(AP83),AP83,0),Данные!$A$7:$A$106,"&lt;"&amp;$A83)+1)/COUNT(INDEX(Данные!$A$7:$CV$106,0,MATCH($K$9,Данные!$A$6:$CV$6,0)))&lt;=$K$11,$K$14,$K$15),IF($K$8="MANUAL_MU",MAX(Настройки!$B$14,MIN(1,IF(ISNUMBER(AP83),AP83,0))),IF($K$8="COUNT_FLAG_RULE",IF(IF(ISNUMBER(AP83),AP83,0)&lt;=$K$11,$K$14,IF(IF(ISNUMBER(AP83),AP83,0)&gt;=$K$12,$K$15,IF(OR(LOWER(LEFT(BU83&amp;"",2))="да",BU83=1),$K$13,$K$15))),IF(OR(AND($K$8="YES_NO",OR(LOWER(LEFT(AP83&amp;"",2))="да",AP83=1)),AND($K$8="THRESHOLD_GE",IF(ISNUMBER(AP83),AP83,0)&gt;=$K$11),AND($K$8="THRESHOLD_GT",IF(ISNUMBER(AP83),AP83,0)&gt;$K$11),AND($K$8="THRESHOLD_LE",IF(ISNUMBER(AP83),AP83,0)&lt;=$K$11),AND($K$8="THRESHOLD_LT",IF(ISNUMBER(AP83),AP83,0)&lt;$K$11),AND($K$8="CHANGE_PCT_GE",IF(IF(ISNUMBER(BU83),BU83,0)=0,IF(ISNUMBER(AP83),AP83,0)&gt;0,(IF(ISNUMBER(AP83),AP83,0)-IF(ISNUMBER(BU83),BU83,0))/ABS(IF(ISNUMBER(BU83),BU83,0))&gt;=$K$11)),AND($K$8="CHANGE_ABS_GE",ABS(IF(ISNUMBER(AP83),AP83,0)-IF(ISNUMBER(BU83),BU83,0))&gt;=$K$11),AND($K$8="COUNT_LT",IF(ISNUMBER(AP83),AP83,0)&lt;$K$11),AND($K$8="COUNT_LE",IF(ISNUMBER(AP83),AP83,0)&lt;=$K$11),AND($K$8="AND_YES",OR(LOWER(LEFT(AP83&amp;"",2))="да",AP83=1),OR(LOWER(LEFT(BU83&amp;"",2))="да",BU83=1)),AND($K$8="OR_YES",OR(OR(LOWER(LEFT(AP83&amp;"",2))="да",AP83=1),OR(LOWER(LEFT(BU83&amp;"",2))="да",BU83=1)))),$K$14,$K$15))))))))))</f>
        <v/>
      </c>
      <c r="L83" s="19" t="str">
        <f>IF($A83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83="#FIELD",AQ83="",AND(OR($L$8="CHANGE_PCT_GE",$L$8="CHANGE_ABS_GE",$L$8="COUNT_FLAG_RULE",$L$8="AND_YES",$L$8="OR_YES"),OR(BV83="#FIELD",BV83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83)))),IF($L$18="LOW_MU",MAX(Настройки!$B$14,$L$16),IF($L$18="NEUTRAL",Настройки!$B$15,IF($L$18="IGNORE","IGNORE",IF(OR(AQ83="#FIELD",BV83="#FIELD"),"Поле не найдено","Недостаточно данных")))),IF($L$8="SIGMOID_INC",MAX(Настройки!$B$14,$L$16+($L$17-$L$16)/(1+EXP(-$L$12*(IF(ISNUMBER(AQ83),AQ83,0)-$L$11)))),IF($L$8="SIGMOID_DEC",MAX(Настройки!$B$14,$L$16+($L$17-$L$16)/(1+EXP($L$12*(IF(ISNUMBER(AQ83),AQ83,0)-$L$11)))),IF($L$8="TOP_PERCENT",IF((COUNTIF(INDEX(Данные!$A$7:$CV$106,0,MATCH($L$9,Данные!$A$6:$CV$6,0)),"&gt;"&amp;IF(ISNUMBER(AQ83),AQ83,0))+COUNTIFS(INDEX(Данные!$A$7:$CV$106,0,MATCH($L$9,Данные!$A$6:$CV$6,0)),IF(ISNUMBER(AQ83),AQ83,0),Данные!$A$7:$A$106,"&lt;"&amp;$A83)+1)/COUNT(INDEX(Данные!$A$7:$CV$106,0,MATCH($L$9,Данные!$A$6:$CV$6,0)))&lt;=$L$11,$L$14,$L$15),IF($L$8="MANUAL_MU",MAX(Настройки!$B$14,MIN(1,IF(ISNUMBER(AQ83),AQ83,0))),IF($L$8="COUNT_FLAG_RULE",IF(IF(ISNUMBER(AQ83),AQ83,0)&lt;=$L$11,$L$14,IF(IF(ISNUMBER(AQ83),AQ83,0)&gt;=$L$12,$L$15,IF(OR(LOWER(LEFT(BV83&amp;"",2))="да",BV83=1),$L$13,$L$15))),IF(OR(AND($L$8="YES_NO",OR(LOWER(LEFT(AQ83&amp;"",2))="да",AQ83=1)),AND($L$8="THRESHOLD_GE",IF(ISNUMBER(AQ83),AQ83,0)&gt;=$L$11),AND($L$8="THRESHOLD_GT",IF(ISNUMBER(AQ83),AQ83,0)&gt;$L$11),AND($L$8="THRESHOLD_LE",IF(ISNUMBER(AQ83),AQ83,0)&lt;=$L$11),AND($L$8="THRESHOLD_LT",IF(ISNUMBER(AQ83),AQ83,0)&lt;$L$11),AND($L$8="CHANGE_PCT_GE",IF(IF(ISNUMBER(BV83),BV83,0)=0,IF(ISNUMBER(AQ83),AQ83,0)&gt;0,(IF(ISNUMBER(AQ83),AQ83,0)-IF(ISNUMBER(BV83),BV83,0))/ABS(IF(ISNUMBER(BV83),BV83,0))&gt;=$L$11)),AND($L$8="CHANGE_ABS_GE",ABS(IF(ISNUMBER(AQ83),AQ83,0)-IF(ISNUMBER(BV83),BV83,0))&gt;=$L$11),AND($L$8="COUNT_LT",IF(ISNUMBER(AQ83),AQ83,0)&lt;$L$11),AND($L$8="COUNT_LE",IF(ISNUMBER(AQ83),AQ83,0)&lt;=$L$11),AND($L$8="AND_YES",OR(LOWER(LEFT(AQ83&amp;"",2))="да",AQ83=1),OR(LOWER(LEFT(BV83&amp;"",2))="да",BV83=1)),AND($L$8="OR_YES",OR(OR(LOWER(LEFT(AQ83&amp;"",2))="да",AQ83=1),OR(LOWER(LEFT(BV83&amp;"",2))="да",BV83=1)))),$L$14,$L$15))))))))))</f>
        <v/>
      </c>
      <c r="M83" s="19" t="str">
        <f>IF($A83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83="#FIELD",AR83="",AND(OR($M$8="CHANGE_PCT_GE",$M$8="CHANGE_ABS_GE",$M$8="COUNT_FLAG_RULE",$M$8="AND_YES",$M$8="OR_YES"),OR(BW83="#FIELD",BW83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83)))),IF($M$18="LOW_MU",MAX(Настройки!$B$14,$M$16),IF($M$18="NEUTRAL",Настройки!$B$15,IF($M$18="IGNORE","IGNORE",IF(OR(AR83="#FIELD",BW83="#FIELD"),"Поле не найдено","Недостаточно данных")))),IF($M$8="SIGMOID_INC",MAX(Настройки!$B$14,$M$16+($M$17-$M$16)/(1+EXP(-$M$12*(IF(ISNUMBER(AR83),AR83,0)-$M$11)))),IF($M$8="SIGMOID_DEC",MAX(Настройки!$B$14,$M$16+($M$17-$M$16)/(1+EXP($M$12*(IF(ISNUMBER(AR83),AR83,0)-$M$11)))),IF($M$8="TOP_PERCENT",IF((COUNTIF(INDEX(Данные!$A$7:$CV$106,0,MATCH($M$9,Данные!$A$6:$CV$6,0)),"&gt;"&amp;IF(ISNUMBER(AR83),AR83,0))+COUNTIFS(INDEX(Данные!$A$7:$CV$106,0,MATCH($M$9,Данные!$A$6:$CV$6,0)),IF(ISNUMBER(AR83),AR83,0),Данные!$A$7:$A$106,"&lt;"&amp;$A83)+1)/COUNT(INDEX(Данные!$A$7:$CV$106,0,MATCH($M$9,Данные!$A$6:$CV$6,0)))&lt;=$M$11,$M$14,$M$15),IF($M$8="MANUAL_MU",MAX(Настройки!$B$14,MIN(1,IF(ISNUMBER(AR83),AR83,0))),IF($M$8="COUNT_FLAG_RULE",IF(IF(ISNUMBER(AR83),AR83,0)&lt;=$M$11,$M$14,IF(IF(ISNUMBER(AR83),AR83,0)&gt;=$M$12,$M$15,IF(OR(LOWER(LEFT(BW83&amp;"",2))="да",BW83=1),$M$13,$M$15))),IF(OR(AND($M$8="YES_NO",OR(LOWER(LEFT(AR83&amp;"",2))="да",AR83=1)),AND($M$8="THRESHOLD_GE",IF(ISNUMBER(AR83),AR83,0)&gt;=$M$11),AND($M$8="THRESHOLD_GT",IF(ISNUMBER(AR83),AR83,0)&gt;$M$11),AND($M$8="THRESHOLD_LE",IF(ISNUMBER(AR83),AR83,0)&lt;=$M$11),AND($M$8="THRESHOLD_LT",IF(ISNUMBER(AR83),AR83,0)&lt;$M$11),AND($M$8="CHANGE_PCT_GE",IF(IF(ISNUMBER(BW83),BW83,0)=0,IF(ISNUMBER(AR83),AR83,0)&gt;0,(IF(ISNUMBER(AR83),AR83,0)-IF(ISNUMBER(BW83),BW83,0))/ABS(IF(ISNUMBER(BW83),BW83,0))&gt;=$M$11)),AND($M$8="CHANGE_ABS_GE",ABS(IF(ISNUMBER(AR83),AR83,0)-IF(ISNUMBER(BW83),BW83,0))&gt;=$M$11),AND($M$8="COUNT_LT",IF(ISNUMBER(AR83),AR83,0)&lt;$M$11),AND($M$8="COUNT_LE",IF(ISNUMBER(AR83),AR83,0)&lt;=$M$11),AND($M$8="AND_YES",OR(LOWER(LEFT(AR83&amp;"",2))="да",AR83=1),OR(LOWER(LEFT(BW83&amp;"",2))="да",BW83=1)),AND($M$8="OR_YES",OR(OR(LOWER(LEFT(AR83&amp;"",2))="да",AR83=1),OR(LOWER(LEFT(BW83&amp;"",2))="да",BW83=1)))),$M$14,$M$15))))))))))</f>
        <v/>
      </c>
      <c r="N83" s="19" t="str">
        <f>IF($A83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83="#FIELD",AS83="",AND(OR($N$8="CHANGE_PCT_GE",$N$8="CHANGE_ABS_GE",$N$8="COUNT_FLAG_RULE",$N$8="AND_YES",$N$8="OR_YES"),OR(BX83="#FIELD",BX83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83)))),IF($N$18="LOW_MU",MAX(Настройки!$B$14,$N$16),IF($N$18="NEUTRAL",Настройки!$B$15,IF($N$18="IGNORE","IGNORE",IF(OR(AS83="#FIELD",BX83="#FIELD"),"Поле не найдено","Недостаточно данных")))),IF($N$8="SIGMOID_INC",MAX(Настройки!$B$14,$N$16+($N$17-$N$16)/(1+EXP(-$N$12*(IF(ISNUMBER(AS83),AS83,0)-$N$11)))),IF($N$8="SIGMOID_DEC",MAX(Настройки!$B$14,$N$16+($N$17-$N$16)/(1+EXP($N$12*(IF(ISNUMBER(AS83),AS83,0)-$N$11)))),IF($N$8="TOP_PERCENT",IF((COUNTIF(INDEX(Данные!$A$7:$CV$106,0,MATCH($N$9,Данные!$A$6:$CV$6,0)),"&gt;"&amp;IF(ISNUMBER(AS83),AS83,0))+COUNTIFS(INDEX(Данные!$A$7:$CV$106,0,MATCH($N$9,Данные!$A$6:$CV$6,0)),IF(ISNUMBER(AS83),AS83,0),Данные!$A$7:$A$106,"&lt;"&amp;$A83)+1)/COUNT(INDEX(Данные!$A$7:$CV$106,0,MATCH($N$9,Данные!$A$6:$CV$6,0)))&lt;=$N$11,$N$14,$N$15),IF($N$8="MANUAL_MU",MAX(Настройки!$B$14,MIN(1,IF(ISNUMBER(AS83),AS83,0))),IF($N$8="COUNT_FLAG_RULE",IF(IF(ISNUMBER(AS83),AS83,0)&lt;=$N$11,$N$14,IF(IF(ISNUMBER(AS83),AS83,0)&gt;=$N$12,$N$15,IF(OR(LOWER(LEFT(BX83&amp;"",2))="да",BX83=1),$N$13,$N$15))),IF(OR(AND($N$8="YES_NO",OR(LOWER(LEFT(AS83&amp;"",2))="да",AS83=1)),AND($N$8="THRESHOLD_GE",IF(ISNUMBER(AS83),AS83,0)&gt;=$N$11),AND($N$8="THRESHOLD_GT",IF(ISNUMBER(AS83),AS83,0)&gt;$N$11),AND($N$8="THRESHOLD_LE",IF(ISNUMBER(AS83),AS83,0)&lt;=$N$11),AND($N$8="THRESHOLD_LT",IF(ISNUMBER(AS83),AS83,0)&lt;$N$11),AND($N$8="CHANGE_PCT_GE",IF(IF(ISNUMBER(BX83),BX83,0)=0,IF(ISNUMBER(AS83),AS83,0)&gt;0,(IF(ISNUMBER(AS83),AS83,0)-IF(ISNUMBER(BX83),BX83,0))/ABS(IF(ISNUMBER(BX83),BX83,0))&gt;=$N$11)),AND($N$8="CHANGE_ABS_GE",ABS(IF(ISNUMBER(AS83),AS83,0)-IF(ISNUMBER(BX83),BX83,0))&gt;=$N$11),AND($N$8="COUNT_LT",IF(ISNUMBER(AS83),AS83,0)&lt;$N$11),AND($N$8="COUNT_LE",IF(ISNUMBER(AS83),AS83,0)&lt;=$N$11),AND($N$8="AND_YES",OR(LOWER(LEFT(AS83&amp;"",2))="да",AS83=1),OR(LOWER(LEFT(BX83&amp;"",2))="да",BX83=1)),AND($N$8="OR_YES",OR(OR(LOWER(LEFT(AS83&amp;"",2))="да",AS83=1),OR(LOWER(LEFT(BX83&amp;"",2))="да",BX83=1)))),$N$14,$N$15))))))))))</f>
        <v/>
      </c>
      <c r="O83" s="19" t="str">
        <f>IF($A83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83="#FIELD",AT83="",AND(OR($O$8="CHANGE_PCT_GE",$O$8="CHANGE_ABS_GE",$O$8="COUNT_FLAG_RULE",$O$8="AND_YES",$O$8="OR_YES"),OR(BY83="#FIELD",BY83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83)))),IF($O$18="LOW_MU",MAX(Настройки!$B$14,$O$16),IF($O$18="NEUTRAL",Настройки!$B$15,IF($O$18="IGNORE","IGNORE",IF(OR(AT83="#FIELD",BY83="#FIELD"),"Поле не найдено","Недостаточно данных")))),IF($O$8="SIGMOID_INC",MAX(Настройки!$B$14,$O$16+($O$17-$O$16)/(1+EXP(-$O$12*(IF(ISNUMBER(AT83),AT83,0)-$O$11)))),IF($O$8="SIGMOID_DEC",MAX(Настройки!$B$14,$O$16+($O$17-$O$16)/(1+EXP($O$12*(IF(ISNUMBER(AT83),AT83,0)-$O$11)))),IF($O$8="TOP_PERCENT",IF((COUNTIF(INDEX(Данные!$A$7:$CV$106,0,MATCH($O$9,Данные!$A$6:$CV$6,0)),"&gt;"&amp;IF(ISNUMBER(AT83),AT83,0))+COUNTIFS(INDEX(Данные!$A$7:$CV$106,0,MATCH($O$9,Данные!$A$6:$CV$6,0)),IF(ISNUMBER(AT83),AT83,0),Данные!$A$7:$A$106,"&lt;"&amp;$A83)+1)/COUNT(INDEX(Данные!$A$7:$CV$106,0,MATCH($O$9,Данные!$A$6:$CV$6,0)))&lt;=$O$11,$O$14,$O$15),IF($O$8="MANUAL_MU",MAX(Настройки!$B$14,MIN(1,IF(ISNUMBER(AT83),AT83,0))),IF($O$8="COUNT_FLAG_RULE",IF(IF(ISNUMBER(AT83),AT83,0)&lt;=$O$11,$O$14,IF(IF(ISNUMBER(AT83),AT83,0)&gt;=$O$12,$O$15,IF(OR(LOWER(LEFT(BY83&amp;"",2))="да",BY83=1),$O$13,$O$15))),IF(OR(AND($O$8="YES_NO",OR(LOWER(LEFT(AT83&amp;"",2))="да",AT83=1)),AND($O$8="THRESHOLD_GE",IF(ISNUMBER(AT83),AT83,0)&gt;=$O$11),AND($O$8="THRESHOLD_GT",IF(ISNUMBER(AT83),AT83,0)&gt;$O$11),AND($O$8="THRESHOLD_LE",IF(ISNUMBER(AT83),AT83,0)&lt;=$O$11),AND($O$8="THRESHOLD_LT",IF(ISNUMBER(AT83),AT83,0)&lt;$O$11),AND($O$8="CHANGE_PCT_GE",IF(IF(ISNUMBER(BY83),BY83,0)=0,IF(ISNUMBER(AT83),AT83,0)&gt;0,(IF(ISNUMBER(AT83),AT83,0)-IF(ISNUMBER(BY83),BY83,0))/ABS(IF(ISNUMBER(BY83),BY83,0))&gt;=$O$11)),AND($O$8="CHANGE_ABS_GE",ABS(IF(ISNUMBER(AT83),AT83,0)-IF(ISNUMBER(BY83),BY83,0))&gt;=$O$11),AND($O$8="COUNT_LT",IF(ISNUMBER(AT83),AT83,0)&lt;$O$11),AND($O$8="COUNT_LE",IF(ISNUMBER(AT83),AT83,0)&lt;=$O$11),AND($O$8="AND_YES",OR(LOWER(LEFT(AT83&amp;"",2))="да",AT83=1),OR(LOWER(LEFT(BY83&amp;"",2))="да",BY83=1)),AND($O$8="OR_YES",OR(OR(LOWER(LEFT(AT83&amp;"",2))="да",AT83=1),OR(LOWER(LEFT(BY83&amp;"",2))="да",BY83=1)))),$O$14,$O$15))))))))))</f>
        <v/>
      </c>
      <c r="P83" s="19" t="str">
        <f>IF($A83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83="#FIELD",AU83="",AND(OR($P$8="CHANGE_PCT_GE",$P$8="CHANGE_ABS_GE",$P$8="COUNT_FLAG_RULE",$P$8="AND_YES",$P$8="OR_YES"),OR(BZ83="#FIELD",BZ83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83)))),IF($P$18="LOW_MU",MAX(Настройки!$B$14,$P$16),IF($P$18="NEUTRAL",Настройки!$B$15,IF($P$18="IGNORE","IGNORE",IF(OR(AU83="#FIELD",BZ83="#FIELD"),"Поле не найдено","Недостаточно данных")))),IF($P$8="SIGMOID_INC",MAX(Настройки!$B$14,$P$16+($P$17-$P$16)/(1+EXP(-$P$12*(IF(ISNUMBER(AU83),AU83,0)-$P$11)))),IF($P$8="SIGMOID_DEC",MAX(Настройки!$B$14,$P$16+($P$17-$P$16)/(1+EXP($P$12*(IF(ISNUMBER(AU83),AU83,0)-$P$11)))),IF($P$8="TOP_PERCENT",IF((COUNTIF(INDEX(Данные!$A$7:$CV$106,0,MATCH($P$9,Данные!$A$6:$CV$6,0)),"&gt;"&amp;IF(ISNUMBER(AU83),AU83,0))+COUNTIFS(INDEX(Данные!$A$7:$CV$106,0,MATCH($P$9,Данные!$A$6:$CV$6,0)),IF(ISNUMBER(AU83),AU83,0),Данные!$A$7:$A$106,"&lt;"&amp;$A83)+1)/COUNT(INDEX(Данные!$A$7:$CV$106,0,MATCH($P$9,Данные!$A$6:$CV$6,0)))&lt;=$P$11,$P$14,$P$15),IF($P$8="MANUAL_MU",MAX(Настройки!$B$14,MIN(1,IF(ISNUMBER(AU83),AU83,0))),IF($P$8="COUNT_FLAG_RULE",IF(IF(ISNUMBER(AU83),AU83,0)&lt;=$P$11,$P$14,IF(IF(ISNUMBER(AU83),AU83,0)&gt;=$P$12,$P$15,IF(OR(LOWER(LEFT(BZ83&amp;"",2))="да",BZ83=1),$P$13,$P$15))),IF(OR(AND($P$8="YES_NO",OR(LOWER(LEFT(AU83&amp;"",2))="да",AU83=1)),AND($P$8="THRESHOLD_GE",IF(ISNUMBER(AU83),AU83,0)&gt;=$P$11),AND($P$8="THRESHOLD_GT",IF(ISNUMBER(AU83),AU83,0)&gt;$P$11),AND($P$8="THRESHOLD_LE",IF(ISNUMBER(AU83),AU83,0)&lt;=$P$11),AND($P$8="THRESHOLD_LT",IF(ISNUMBER(AU83),AU83,0)&lt;$P$11),AND($P$8="CHANGE_PCT_GE",IF(IF(ISNUMBER(BZ83),BZ83,0)=0,IF(ISNUMBER(AU83),AU83,0)&gt;0,(IF(ISNUMBER(AU83),AU83,0)-IF(ISNUMBER(BZ83),BZ83,0))/ABS(IF(ISNUMBER(BZ83),BZ83,0))&gt;=$P$11)),AND($P$8="CHANGE_ABS_GE",ABS(IF(ISNUMBER(AU83),AU83,0)-IF(ISNUMBER(BZ83),BZ83,0))&gt;=$P$11),AND($P$8="COUNT_LT",IF(ISNUMBER(AU83),AU83,0)&lt;$P$11),AND($P$8="COUNT_LE",IF(ISNUMBER(AU83),AU83,0)&lt;=$P$11),AND($P$8="AND_YES",OR(LOWER(LEFT(AU83&amp;"",2))="да",AU83=1),OR(LOWER(LEFT(BZ83&amp;"",2))="да",BZ83=1)),AND($P$8="OR_YES",OR(OR(LOWER(LEFT(AU83&amp;"",2))="да",AU83=1),OR(LOWER(LEFT(BZ83&amp;"",2))="да",BZ83=1)))),$P$14,$P$15))))))))))</f>
        <v/>
      </c>
      <c r="Q83" s="19" t="str">
        <f>IF($A83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83="#FIELD",AV83="",AND(OR($Q$8="CHANGE_PCT_GE",$Q$8="CHANGE_ABS_GE",$Q$8="COUNT_FLAG_RULE",$Q$8="AND_YES",$Q$8="OR_YES"),OR(CA83="#FIELD",CA83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83)))),IF($Q$18="LOW_MU",MAX(Настройки!$B$14,$Q$16),IF($Q$18="NEUTRAL",Настройки!$B$15,IF($Q$18="IGNORE","IGNORE",IF(OR(AV83="#FIELD",CA83="#FIELD"),"Поле не найдено","Недостаточно данных")))),IF($Q$8="SIGMOID_INC",MAX(Настройки!$B$14,$Q$16+($Q$17-$Q$16)/(1+EXP(-$Q$12*(IF(ISNUMBER(AV83),AV83,0)-$Q$11)))),IF($Q$8="SIGMOID_DEC",MAX(Настройки!$B$14,$Q$16+($Q$17-$Q$16)/(1+EXP($Q$12*(IF(ISNUMBER(AV83),AV83,0)-$Q$11)))),IF($Q$8="TOP_PERCENT",IF((COUNTIF(INDEX(Данные!$A$7:$CV$106,0,MATCH($Q$9,Данные!$A$6:$CV$6,0)),"&gt;"&amp;IF(ISNUMBER(AV83),AV83,0))+COUNTIFS(INDEX(Данные!$A$7:$CV$106,0,MATCH($Q$9,Данные!$A$6:$CV$6,0)),IF(ISNUMBER(AV83),AV83,0),Данные!$A$7:$A$106,"&lt;"&amp;$A83)+1)/COUNT(INDEX(Данные!$A$7:$CV$106,0,MATCH($Q$9,Данные!$A$6:$CV$6,0)))&lt;=$Q$11,$Q$14,$Q$15),IF($Q$8="MANUAL_MU",MAX(Настройки!$B$14,MIN(1,IF(ISNUMBER(AV83),AV83,0))),IF($Q$8="COUNT_FLAG_RULE",IF(IF(ISNUMBER(AV83),AV83,0)&lt;=$Q$11,$Q$14,IF(IF(ISNUMBER(AV83),AV83,0)&gt;=$Q$12,$Q$15,IF(OR(LOWER(LEFT(CA83&amp;"",2))="да",CA83=1),$Q$13,$Q$15))),IF(OR(AND($Q$8="YES_NO",OR(LOWER(LEFT(AV83&amp;"",2))="да",AV83=1)),AND($Q$8="THRESHOLD_GE",IF(ISNUMBER(AV83),AV83,0)&gt;=$Q$11),AND($Q$8="THRESHOLD_GT",IF(ISNUMBER(AV83),AV83,0)&gt;$Q$11),AND($Q$8="THRESHOLD_LE",IF(ISNUMBER(AV83),AV83,0)&lt;=$Q$11),AND($Q$8="THRESHOLD_LT",IF(ISNUMBER(AV83),AV83,0)&lt;$Q$11),AND($Q$8="CHANGE_PCT_GE",IF(IF(ISNUMBER(CA83),CA83,0)=0,IF(ISNUMBER(AV83),AV83,0)&gt;0,(IF(ISNUMBER(AV83),AV83,0)-IF(ISNUMBER(CA83),CA83,0))/ABS(IF(ISNUMBER(CA83),CA83,0))&gt;=$Q$11)),AND($Q$8="CHANGE_ABS_GE",ABS(IF(ISNUMBER(AV83),AV83,0)-IF(ISNUMBER(CA83),CA83,0))&gt;=$Q$11),AND($Q$8="COUNT_LT",IF(ISNUMBER(AV83),AV83,0)&lt;$Q$11),AND($Q$8="COUNT_LE",IF(ISNUMBER(AV83),AV83,0)&lt;=$Q$11),AND($Q$8="AND_YES",OR(LOWER(LEFT(AV83&amp;"",2))="да",AV83=1),OR(LOWER(LEFT(CA83&amp;"",2))="да",CA83=1)),AND($Q$8="OR_YES",OR(OR(LOWER(LEFT(AV83&amp;"",2))="да",AV83=1),OR(LOWER(LEFT(CA83&amp;"",2))="да",CA83=1)))),$Q$14,$Q$15))))))))))</f>
        <v/>
      </c>
      <c r="R83" s="69" t="str">
        <f>IF($A83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83="#FIELD",AW83="",AND(OR($R$8="CHANGE_PCT_GE",$R$8="CHANGE_ABS_GE",$R$8="COUNT_FLAG_RULE",$R$8="AND_YES",$R$8="OR_YES"),OR(CB83="#FIELD",CB83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83)))),IF($R$18="LOW_MU",MAX(Настройки!$B$14,$R$16),IF($R$18="NEUTRAL",Настройки!$B$15,IF($R$18="IGNORE","IGNORE",IF(OR(AW83="#FIELD",CB83="#FIELD"),"Поле не найдено","Недостаточно данных")))),IF($R$8="SIGMOID_INC",MAX(Настройки!$B$14,$R$16+($R$17-$R$16)/(1+EXP(-$R$12*(IF(ISNUMBER(AW83),AW83,0)-$R$11)))),IF($R$8="SIGMOID_DEC",MAX(Настройки!$B$14,$R$16+($R$17-$R$16)/(1+EXP($R$12*(IF(ISNUMBER(AW83),AW83,0)-$R$11)))),IF($R$8="TOP_PERCENT",IF((COUNTIF(INDEX(Данные!$A$7:$CV$106,0,MATCH($R$9,Данные!$A$6:$CV$6,0)),"&gt;"&amp;IF(ISNUMBER(AW83),AW83,0))+COUNTIFS(INDEX(Данные!$A$7:$CV$106,0,MATCH($R$9,Данные!$A$6:$CV$6,0)),IF(ISNUMBER(AW83),AW83,0),Данные!$A$7:$A$106,"&lt;"&amp;$A83)+1)/COUNT(INDEX(Данные!$A$7:$CV$106,0,MATCH($R$9,Данные!$A$6:$CV$6,0)))&lt;=$R$11,$R$14,$R$15),IF($R$8="MANUAL_MU",MAX(Настройки!$B$14,MIN(1,IF(ISNUMBER(AW83),AW83,0))),IF($R$8="COUNT_FLAG_RULE",IF(IF(ISNUMBER(AW83),AW83,0)&lt;=$R$11,$R$14,IF(IF(ISNUMBER(AW83),AW83,0)&gt;=$R$12,$R$15,IF(OR(LOWER(LEFT(CB83&amp;"",2))="да",CB83=1),$R$13,$R$15))),IF(OR(AND($R$8="YES_NO",OR(LOWER(LEFT(AW83&amp;"",2))="да",AW83=1)),AND($R$8="THRESHOLD_GE",IF(ISNUMBER(AW83),AW83,0)&gt;=$R$11),AND($R$8="THRESHOLD_GT",IF(ISNUMBER(AW83),AW83,0)&gt;$R$11),AND($R$8="THRESHOLD_LE",IF(ISNUMBER(AW83),AW83,0)&lt;=$R$11),AND($R$8="THRESHOLD_LT",IF(ISNUMBER(AW83),AW83,0)&lt;$R$11),AND($R$8="CHANGE_PCT_GE",IF(IF(ISNUMBER(CB83),CB83,0)=0,IF(ISNUMBER(AW83),AW83,0)&gt;0,(IF(ISNUMBER(AW83),AW83,0)-IF(ISNUMBER(CB83),CB83,0))/ABS(IF(ISNUMBER(CB83),CB83,0))&gt;=$R$11)),AND($R$8="CHANGE_ABS_GE",ABS(IF(ISNUMBER(AW83),AW83,0)-IF(ISNUMBER(CB83),CB83,0))&gt;=$R$11),AND($R$8="COUNT_LT",IF(ISNUMBER(AW83),AW83,0)&lt;$R$11),AND($R$8="COUNT_LE",IF(ISNUMBER(AW83),AW83,0)&lt;=$R$11),AND($R$8="AND_YES",OR(LOWER(LEFT(AW83&amp;"",2))="да",AW83=1),OR(LOWER(LEFT(CB83&amp;"",2))="да",CB83=1)),AND($R$8="OR_YES",OR(OR(LOWER(LEFT(AW83&amp;"",2))="да",AW83=1),OR(LOWER(LEFT(CB83&amp;"",2))="да",CB83=1)))),$R$14,$R$15))))))))))</f>
        <v/>
      </c>
      <c r="S83" s="70" t="str">
        <f>IF($A83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83="#FIELD",AX83="",AND(OR($S$8="CHANGE_PCT_GE",$S$8="CHANGE_ABS_GE",$S$8="COUNT_FLAG_RULE",$S$8="AND_YES",$S$8="OR_YES"),OR(CC83="#FIELD",CC83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83)))),IF($S$18="LOW_MU",MAX(Настройки!$B$14,$S$16),IF($S$18="NEUTRAL",Настройки!$B$15,IF($S$18="IGNORE","IGNORE",IF(OR(AX83="#FIELD",CC83="#FIELD"),"Поле не найдено","Недостаточно данных")))),IF($S$8="SIGMOID_INC",MAX(Настройки!$B$14,$S$16+($S$17-$S$16)/(1+EXP(-$S$12*(IF(ISNUMBER(AX83),AX83,0)-$S$11)))),IF($S$8="SIGMOID_DEC",MAX(Настройки!$B$14,$S$16+($S$17-$S$16)/(1+EXP($S$12*(IF(ISNUMBER(AX83),AX83,0)-$S$11)))),IF($S$8="TOP_PERCENT",IF((COUNTIF(INDEX(Данные!$A$7:$CV$106,0,MATCH($S$9,Данные!$A$6:$CV$6,0)),"&gt;"&amp;IF(ISNUMBER(AX83),AX83,0))+COUNTIFS(INDEX(Данные!$A$7:$CV$106,0,MATCH($S$9,Данные!$A$6:$CV$6,0)),IF(ISNUMBER(AX83),AX83,0),Данные!$A$7:$A$106,"&lt;"&amp;$A83)+1)/COUNT(INDEX(Данные!$A$7:$CV$106,0,MATCH($S$9,Данные!$A$6:$CV$6,0)))&lt;=$S$11,$S$14,$S$15),IF($S$8="MANUAL_MU",MAX(Настройки!$B$14,MIN(1,IF(ISNUMBER(AX83),AX83,0))),IF($S$8="COUNT_FLAG_RULE",IF(IF(ISNUMBER(AX83),AX83,0)&lt;=$S$11,$S$14,IF(IF(ISNUMBER(AX83),AX83,0)&gt;=$S$12,$S$15,IF(OR(LOWER(LEFT(CC83&amp;"",2))="да",CC83=1),$S$13,$S$15))),IF(OR(AND($S$8="YES_NO",OR(LOWER(LEFT(AX83&amp;"",2))="да",AX83=1)),AND($S$8="THRESHOLD_GE",IF(ISNUMBER(AX83),AX83,0)&gt;=$S$11),AND($S$8="THRESHOLD_GT",IF(ISNUMBER(AX83),AX83,0)&gt;$S$11),AND($S$8="THRESHOLD_LE",IF(ISNUMBER(AX83),AX83,0)&lt;=$S$11),AND($S$8="THRESHOLD_LT",IF(ISNUMBER(AX83),AX83,0)&lt;$S$11),AND($S$8="CHANGE_PCT_GE",IF(IF(ISNUMBER(CC83),CC83,0)=0,IF(ISNUMBER(AX83),AX83,0)&gt;0,(IF(ISNUMBER(AX83),AX83,0)-IF(ISNUMBER(CC83),CC83,0))/ABS(IF(ISNUMBER(CC83),CC83,0))&gt;=$S$11)),AND($S$8="CHANGE_ABS_GE",ABS(IF(ISNUMBER(AX83),AX83,0)-IF(ISNUMBER(CC83),CC83,0))&gt;=$S$11),AND($S$8="COUNT_LT",IF(ISNUMBER(AX83),AX83,0)&lt;$S$11),AND($S$8="COUNT_LE",IF(ISNUMBER(AX83),AX83,0)&lt;=$S$11),AND($S$8="AND_YES",OR(LOWER(LEFT(AX83&amp;"",2))="да",AX83=1),OR(LOWER(LEFT(CC83&amp;"",2))="да",CC83=1)),AND($S$8="OR_YES",OR(OR(LOWER(LEFT(AX83&amp;"",2))="да",AX83=1),OR(LOWER(LEFT(CC83&amp;"",2))="да",CC83=1)))),$S$14,$S$15))))))))))</f>
        <v/>
      </c>
      <c r="T83" s="70" t="str">
        <f>IF($A83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83="#FIELD",AY83="",AND(OR($T$8="CHANGE_PCT_GE",$T$8="CHANGE_ABS_GE",$T$8="COUNT_FLAG_RULE",$T$8="AND_YES",$T$8="OR_YES"),OR(CD83="#FIELD",CD83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83)))),IF($T$18="LOW_MU",MAX(Настройки!$B$14,$T$16),IF($T$18="NEUTRAL",Настройки!$B$15,IF($T$18="IGNORE","IGNORE",IF(OR(AY83="#FIELD",CD83="#FIELD"),"Поле не найдено","Недостаточно данных")))),IF($T$8="SIGMOID_INC",MAX(Настройки!$B$14,$T$16+($T$17-$T$16)/(1+EXP(-$T$12*(IF(ISNUMBER(AY83),AY83,0)-$T$11)))),IF($T$8="SIGMOID_DEC",MAX(Настройки!$B$14,$T$16+($T$17-$T$16)/(1+EXP($T$12*(IF(ISNUMBER(AY83),AY83,0)-$T$11)))),IF($T$8="TOP_PERCENT",IF((COUNTIF(INDEX(Данные!$A$7:$CV$106,0,MATCH($T$9,Данные!$A$6:$CV$6,0)),"&gt;"&amp;IF(ISNUMBER(AY83),AY83,0))+COUNTIFS(INDEX(Данные!$A$7:$CV$106,0,MATCH($T$9,Данные!$A$6:$CV$6,0)),IF(ISNUMBER(AY83),AY83,0),Данные!$A$7:$A$106,"&lt;"&amp;$A83)+1)/COUNT(INDEX(Данные!$A$7:$CV$106,0,MATCH($T$9,Данные!$A$6:$CV$6,0)))&lt;=$T$11,$T$14,$T$15),IF($T$8="MANUAL_MU",MAX(Настройки!$B$14,MIN(1,IF(ISNUMBER(AY83),AY83,0))),IF($T$8="COUNT_FLAG_RULE",IF(IF(ISNUMBER(AY83),AY83,0)&lt;=$T$11,$T$14,IF(IF(ISNUMBER(AY83),AY83,0)&gt;=$T$12,$T$15,IF(OR(LOWER(LEFT(CD83&amp;"",2))="да",CD83=1),$T$13,$T$15))),IF(OR(AND($T$8="YES_NO",OR(LOWER(LEFT(AY83&amp;"",2))="да",AY83=1)),AND($T$8="THRESHOLD_GE",IF(ISNUMBER(AY83),AY83,0)&gt;=$T$11),AND($T$8="THRESHOLD_GT",IF(ISNUMBER(AY83),AY83,0)&gt;$T$11),AND($T$8="THRESHOLD_LE",IF(ISNUMBER(AY83),AY83,0)&lt;=$T$11),AND($T$8="THRESHOLD_LT",IF(ISNUMBER(AY83),AY83,0)&lt;$T$11),AND($T$8="CHANGE_PCT_GE",IF(IF(ISNUMBER(CD83),CD83,0)=0,IF(ISNUMBER(AY83),AY83,0)&gt;0,(IF(ISNUMBER(AY83),AY83,0)-IF(ISNUMBER(CD83),CD83,0))/ABS(IF(ISNUMBER(CD83),CD83,0))&gt;=$T$11)),AND($T$8="CHANGE_ABS_GE",ABS(IF(ISNUMBER(AY83),AY83,0)-IF(ISNUMBER(CD83),CD83,0))&gt;=$T$11),AND($T$8="COUNT_LT",IF(ISNUMBER(AY83),AY83,0)&lt;$T$11),AND($T$8="COUNT_LE",IF(ISNUMBER(AY83),AY83,0)&lt;=$T$11),AND($T$8="AND_YES",OR(LOWER(LEFT(AY83&amp;"",2))="да",AY83=1),OR(LOWER(LEFT(CD83&amp;"",2))="да",CD83=1)),AND($T$8="OR_YES",OR(OR(LOWER(LEFT(AY83&amp;"",2))="да",AY83=1),OR(LOWER(LEFT(CD83&amp;"",2))="да",CD83=1)))),$T$14,$T$15))))))))))</f>
        <v/>
      </c>
      <c r="U83" s="70" t="str">
        <f>IF($A83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83="#FIELD",AZ83="",AND(OR($U$8="CHANGE_PCT_GE",$U$8="CHANGE_ABS_GE",$U$8="COUNT_FLAG_RULE",$U$8="AND_YES",$U$8="OR_YES"),OR(CE83="#FIELD",CE83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83)))),IF($U$18="LOW_MU",MAX(Настройки!$B$14,$U$16),IF($U$18="NEUTRAL",Настройки!$B$15,IF($U$18="IGNORE","IGNORE",IF(OR(AZ83="#FIELD",CE83="#FIELD"),"Поле не найдено","Недостаточно данных")))),IF($U$8="SIGMOID_INC",MAX(Настройки!$B$14,$U$16+($U$17-$U$16)/(1+EXP(-$U$12*(IF(ISNUMBER(AZ83),AZ83,0)-$U$11)))),IF($U$8="SIGMOID_DEC",MAX(Настройки!$B$14,$U$16+($U$17-$U$16)/(1+EXP($U$12*(IF(ISNUMBER(AZ83),AZ83,0)-$U$11)))),IF($U$8="TOP_PERCENT",IF((COUNTIF(INDEX(Данные!$A$7:$CV$106,0,MATCH($U$9,Данные!$A$6:$CV$6,0)),"&gt;"&amp;IF(ISNUMBER(AZ83),AZ83,0))+COUNTIFS(INDEX(Данные!$A$7:$CV$106,0,MATCH($U$9,Данные!$A$6:$CV$6,0)),IF(ISNUMBER(AZ83),AZ83,0),Данные!$A$7:$A$106,"&lt;"&amp;$A83)+1)/COUNT(INDEX(Данные!$A$7:$CV$106,0,MATCH($U$9,Данные!$A$6:$CV$6,0)))&lt;=$U$11,$U$14,$U$15),IF($U$8="MANUAL_MU",MAX(Настройки!$B$14,MIN(1,IF(ISNUMBER(AZ83),AZ83,0))),IF($U$8="COUNT_FLAG_RULE",IF(IF(ISNUMBER(AZ83),AZ83,0)&lt;=$U$11,$U$14,IF(IF(ISNUMBER(AZ83),AZ83,0)&gt;=$U$12,$U$15,IF(OR(LOWER(LEFT(CE83&amp;"",2))="да",CE83=1),$U$13,$U$15))),IF(OR(AND($U$8="YES_NO",OR(LOWER(LEFT(AZ83&amp;"",2))="да",AZ83=1)),AND($U$8="THRESHOLD_GE",IF(ISNUMBER(AZ83),AZ83,0)&gt;=$U$11),AND($U$8="THRESHOLD_GT",IF(ISNUMBER(AZ83),AZ83,0)&gt;$U$11),AND($U$8="THRESHOLD_LE",IF(ISNUMBER(AZ83),AZ83,0)&lt;=$U$11),AND($U$8="THRESHOLD_LT",IF(ISNUMBER(AZ83),AZ83,0)&lt;$U$11),AND($U$8="CHANGE_PCT_GE",IF(IF(ISNUMBER(CE83),CE83,0)=0,IF(ISNUMBER(AZ83),AZ83,0)&gt;0,(IF(ISNUMBER(AZ83),AZ83,0)-IF(ISNUMBER(CE83),CE83,0))/ABS(IF(ISNUMBER(CE83),CE83,0))&gt;=$U$11)),AND($U$8="CHANGE_ABS_GE",ABS(IF(ISNUMBER(AZ83),AZ83,0)-IF(ISNUMBER(CE83),CE83,0))&gt;=$U$11),AND($U$8="COUNT_LT",IF(ISNUMBER(AZ83),AZ83,0)&lt;$U$11),AND($U$8="COUNT_LE",IF(ISNUMBER(AZ83),AZ83,0)&lt;=$U$11),AND($U$8="AND_YES",OR(LOWER(LEFT(AZ83&amp;"",2))="да",AZ83=1),OR(LOWER(LEFT(CE83&amp;"",2))="да",CE83=1)),AND($U$8="OR_YES",OR(OR(LOWER(LEFT(AZ83&amp;"",2))="да",AZ83=1),OR(LOWER(LEFT(CE83&amp;"",2))="да",CE83=1)))),$U$14,$U$15))))))))))</f>
        <v/>
      </c>
      <c r="V83" s="70" t="str">
        <f>IF($A83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83="#FIELD",BA83="",AND(OR($V$8="CHANGE_PCT_GE",$V$8="CHANGE_ABS_GE",$V$8="COUNT_FLAG_RULE",$V$8="AND_YES",$V$8="OR_YES"),OR(CF83="#FIELD",CF83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83)))),IF($V$18="LOW_MU",MAX(Настройки!$B$14,$V$16),IF($V$18="NEUTRAL",Настройки!$B$15,IF($V$18="IGNORE","IGNORE",IF(OR(BA83="#FIELD",CF83="#FIELD"),"Поле не найдено","Недостаточно данных")))),IF($V$8="SIGMOID_INC",MAX(Настройки!$B$14,$V$16+($V$17-$V$16)/(1+EXP(-$V$12*(IF(ISNUMBER(BA83),BA83,0)-$V$11)))),IF($V$8="SIGMOID_DEC",MAX(Настройки!$B$14,$V$16+($V$17-$V$16)/(1+EXP($V$12*(IF(ISNUMBER(BA83),BA83,0)-$V$11)))),IF($V$8="TOP_PERCENT",IF((COUNTIF(INDEX(Данные!$A$7:$CV$106,0,MATCH($V$9,Данные!$A$6:$CV$6,0)),"&gt;"&amp;IF(ISNUMBER(BA83),BA83,0))+COUNTIFS(INDEX(Данные!$A$7:$CV$106,0,MATCH($V$9,Данные!$A$6:$CV$6,0)),IF(ISNUMBER(BA83),BA83,0),Данные!$A$7:$A$106,"&lt;"&amp;$A83)+1)/COUNT(INDEX(Данные!$A$7:$CV$106,0,MATCH($V$9,Данные!$A$6:$CV$6,0)))&lt;=$V$11,$V$14,$V$15),IF($V$8="MANUAL_MU",MAX(Настройки!$B$14,MIN(1,IF(ISNUMBER(BA83),BA83,0))),IF($V$8="COUNT_FLAG_RULE",IF(IF(ISNUMBER(BA83),BA83,0)&lt;=$V$11,$V$14,IF(IF(ISNUMBER(BA83),BA83,0)&gt;=$V$12,$V$15,IF(OR(LOWER(LEFT(CF83&amp;"",2))="да",CF83=1),$V$13,$V$15))),IF(OR(AND($V$8="YES_NO",OR(LOWER(LEFT(BA83&amp;"",2))="да",BA83=1)),AND($V$8="THRESHOLD_GE",IF(ISNUMBER(BA83),BA83,0)&gt;=$V$11),AND($V$8="THRESHOLD_GT",IF(ISNUMBER(BA83),BA83,0)&gt;$V$11),AND($V$8="THRESHOLD_LE",IF(ISNUMBER(BA83),BA83,0)&lt;=$V$11),AND($V$8="THRESHOLD_LT",IF(ISNUMBER(BA83),BA83,0)&lt;$V$11),AND($V$8="CHANGE_PCT_GE",IF(IF(ISNUMBER(CF83),CF83,0)=0,IF(ISNUMBER(BA83),BA83,0)&gt;0,(IF(ISNUMBER(BA83),BA83,0)-IF(ISNUMBER(CF83),CF83,0))/ABS(IF(ISNUMBER(CF83),CF83,0))&gt;=$V$11)),AND($V$8="CHANGE_ABS_GE",ABS(IF(ISNUMBER(BA83),BA83,0)-IF(ISNUMBER(CF83),CF83,0))&gt;=$V$11),AND($V$8="COUNT_LT",IF(ISNUMBER(BA83),BA83,0)&lt;$V$11),AND($V$8="COUNT_LE",IF(ISNUMBER(BA83),BA83,0)&lt;=$V$11),AND($V$8="AND_YES",OR(LOWER(LEFT(BA83&amp;"",2))="да",BA83=1),OR(LOWER(LEFT(CF83&amp;"",2))="да",CF83=1)),AND($V$8="OR_YES",OR(OR(LOWER(LEFT(BA83&amp;"",2))="да",BA83=1),OR(LOWER(LEFT(CF83&amp;"",2))="да",CF83=1)))),$V$14,$V$15))))))))))</f>
        <v/>
      </c>
      <c r="W83" s="70" t="str">
        <f>IF($A83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83="#FIELD",BB83="",AND(OR($W$8="CHANGE_PCT_GE",$W$8="CHANGE_ABS_GE",$W$8="COUNT_FLAG_RULE",$W$8="AND_YES",$W$8="OR_YES"),OR(CG83="#FIELD",CG83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83)))),IF($W$18="LOW_MU",MAX(Настройки!$B$14,$W$16),IF($W$18="NEUTRAL",Настройки!$B$15,IF($W$18="IGNORE","IGNORE",IF(OR(BB83="#FIELD",CG83="#FIELD"),"Поле не найдено","Недостаточно данных")))),IF($W$8="SIGMOID_INC",MAX(Настройки!$B$14,$W$16+($W$17-$W$16)/(1+EXP(-$W$12*(IF(ISNUMBER(BB83),BB83,0)-$W$11)))),IF($W$8="SIGMOID_DEC",MAX(Настройки!$B$14,$W$16+($W$17-$W$16)/(1+EXP($W$12*(IF(ISNUMBER(BB83),BB83,0)-$W$11)))),IF($W$8="TOP_PERCENT",IF((COUNTIF(INDEX(Данные!$A$7:$CV$106,0,MATCH($W$9,Данные!$A$6:$CV$6,0)),"&gt;"&amp;IF(ISNUMBER(BB83),BB83,0))+COUNTIFS(INDEX(Данные!$A$7:$CV$106,0,MATCH($W$9,Данные!$A$6:$CV$6,0)),IF(ISNUMBER(BB83),BB83,0),Данные!$A$7:$A$106,"&lt;"&amp;$A83)+1)/COUNT(INDEX(Данные!$A$7:$CV$106,0,MATCH($W$9,Данные!$A$6:$CV$6,0)))&lt;=$W$11,$W$14,$W$15),IF($W$8="MANUAL_MU",MAX(Настройки!$B$14,MIN(1,IF(ISNUMBER(BB83),BB83,0))),IF($W$8="COUNT_FLAG_RULE",IF(IF(ISNUMBER(BB83),BB83,0)&lt;=$W$11,$W$14,IF(IF(ISNUMBER(BB83),BB83,0)&gt;=$W$12,$W$15,IF(OR(LOWER(LEFT(CG83&amp;"",2))="да",CG83=1),$W$13,$W$15))),IF(OR(AND($W$8="YES_NO",OR(LOWER(LEFT(BB83&amp;"",2))="да",BB83=1)),AND($W$8="THRESHOLD_GE",IF(ISNUMBER(BB83),BB83,0)&gt;=$W$11),AND($W$8="THRESHOLD_GT",IF(ISNUMBER(BB83),BB83,0)&gt;$W$11),AND($W$8="THRESHOLD_LE",IF(ISNUMBER(BB83),BB83,0)&lt;=$W$11),AND($W$8="THRESHOLD_LT",IF(ISNUMBER(BB83),BB83,0)&lt;$W$11),AND($W$8="CHANGE_PCT_GE",IF(IF(ISNUMBER(CG83),CG83,0)=0,IF(ISNUMBER(BB83),BB83,0)&gt;0,(IF(ISNUMBER(BB83),BB83,0)-IF(ISNUMBER(CG83),CG83,0))/ABS(IF(ISNUMBER(CG83),CG83,0))&gt;=$W$11)),AND($W$8="CHANGE_ABS_GE",ABS(IF(ISNUMBER(BB83),BB83,0)-IF(ISNUMBER(CG83),CG83,0))&gt;=$W$11),AND($W$8="COUNT_LT",IF(ISNUMBER(BB83),BB83,0)&lt;$W$11),AND($W$8="COUNT_LE",IF(ISNUMBER(BB83),BB83,0)&lt;=$W$11),AND($W$8="AND_YES",OR(LOWER(LEFT(BB83&amp;"",2))="да",BB83=1),OR(LOWER(LEFT(CG83&amp;"",2))="да",CG83=1)),AND($W$8="OR_YES",OR(OR(LOWER(LEFT(BB83&amp;"",2))="да",BB83=1),OR(LOWER(LEFT(CG83&amp;"",2))="да",CG83=1)))),$W$14,$W$15))))))))))</f>
        <v/>
      </c>
      <c r="X83" s="70" t="str">
        <f>IF($A83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83="#FIELD",BC83="",AND(OR($X$8="CHANGE_PCT_GE",$X$8="CHANGE_ABS_GE",$X$8="COUNT_FLAG_RULE",$X$8="AND_YES",$X$8="OR_YES"),OR(CH83="#FIELD",CH83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83)))),IF($X$18="LOW_MU",MAX(Настройки!$B$14,$X$16),IF($X$18="NEUTRAL",Настройки!$B$15,IF($X$18="IGNORE","IGNORE",IF(OR(BC83="#FIELD",CH83="#FIELD"),"Поле не найдено","Недостаточно данных")))),IF($X$8="SIGMOID_INC",MAX(Настройки!$B$14,$X$16+($X$17-$X$16)/(1+EXP(-$X$12*(IF(ISNUMBER(BC83),BC83,0)-$X$11)))),IF($X$8="SIGMOID_DEC",MAX(Настройки!$B$14,$X$16+($X$17-$X$16)/(1+EXP($X$12*(IF(ISNUMBER(BC83),BC83,0)-$X$11)))),IF($X$8="TOP_PERCENT",IF((COUNTIF(INDEX(Данные!$A$7:$CV$106,0,MATCH($X$9,Данные!$A$6:$CV$6,0)),"&gt;"&amp;IF(ISNUMBER(BC83),BC83,0))+COUNTIFS(INDEX(Данные!$A$7:$CV$106,0,MATCH($X$9,Данные!$A$6:$CV$6,0)),IF(ISNUMBER(BC83),BC83,0),Данные!$A$7:$A$106,"&lt;"&amp;$A83)+1)/COUNT(INDEX(Данные!$A$7:$CV$106,0,MATCH($X$9,Данные!$A$6:$CV$6,0)))&lt;=$X$11,$X$14,$X$15),IF($X$8="MANUAL_MU",MAX(Настройки!$B$14,MIN(1,IF(ISNUMBER(BC83),BC83,0))),IF($X$8="COUNT_FLAG_RULE",IF(IF(ISNUMBER(BC83),BC83,0)&lt;=$X$11,$X$14,IF(IF(ISNUMBER(BC83),BC83,0)&gt;=$X$12,$X$15,IF(OR(LOWER(LEFT(CH83&amp;"",2))="да",CH83=1),$X$13,$X$15))),IF(OR(AND($X$8="YES_NO",OR(LOWER(LEFT(BC83&amp;"",2))="да",BC83=1)),AND($X$8="THRESHOLD_GE",IF(ISNUMBER(BC83),BC83,0)&gt;=$X$11),AND($X$8="THRESHOLD_GT",IF(ISNUMBER(BC83),BC83,0)&gt;$X$11),AND($X$8="THRESHOLD_LE",IF(ISNUMBER(BC83),BC83,0)&lt;=$X$11),AND($X$8="THRESHOLD_LT",IF(ISNUMBER(BC83),BC83,0)&lt;$X$11),AND($X$8="CHANGE_PCT_GE",IF(IF(ISNUMBER(CH83),CH83,0)=0,IF(ISNUMBER(BC83),BC83,0)&gt;0,(IF(ISNUMBER(BC83),BC83,0)-IF(ISNUMBER(CH83),CH83,0))/ABS(IF(ISNUMBER(CH83),CH83,0))&gt;=$X$11)),AND($X$8="CHANGE_ABS_GE",ABS(IF(ISNUMBER(BC83),BC83,0)-IF(ISNUMBER(CH83),CH83,0))&gt;=$X$11),AND($X$8="COUNT_LT",IF(ISNUMBER(BC83),BC83,0)&lt;$X$11),AND($X$8="COUNT_LE",IF(ISNUMBER(BC83),BC83,0)&lt;=$X$11),AND($X$8="AND_YES",OR(LOWER(LEFT(BC83&amp;"",2))="да",BC83=1),OR(LOWER(LEFT(CH83&amp;"",2))="да",CH83=1)),AND($X$8="OR_YES",OR(OR(LOWER(LEFT(BC83&amp;"",2))="да",BC83=1),OR(LOWER(LEFT(CH83&amp;"",2))="да",CH83=1)))),$X$14,$X$15))))))))))</f>
        <v/>
      </c>
      <c r="Y83" s="70" t="str">
        <f>IF($A83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83="#FIELD",BD83="",AND(OR($Y$8="CHANGE_PCT_GE",$Y$8="CHANGE_ABS_GE",$Y$8="COUNT_FLAG_RULE",$Y$8="AND_YES",$Y$8="OR_YES"),OR(CI83="#FIELD",CI83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83)))),IF($Y$18="LOW_MU",MAX(Настройки!$B$14,$Y$16),IF($Y$18="NEUTRAL",Настройки!$B$15,IF($Y$18="IGNORE","IGNORE",IF(OR(BD83="#FIELD",CI83="#FIELD"),"Поле не найдено","Недостаточно данных")))),IF($Y$8="SIGMOID_INC",MAX(Настройки!$B$14,$Y$16+($Y$17-$Y$16)/(1+EXP(-$Y$12*(IF(ISNUMBER(BD83),BD83,0)-$Y$11)))),IF($Y$8="SIGMOID_DEC",MAX(Настройки!$B$14,$Y$16+($Y$17-$Y$16)/(1+EXP($Y$12*(IF(ISNUMBER(BD83),BD83,0)-$Y$11)))),IF($Y$8="TOP_PERCENT",IF((COUNTIF(INDEX(Данные!$A$7:$CV$106,0,MATCH($Y$9,Данные!$A$6:$CV$6,0)),"&gt;"&amp;IF(ISNUMBER(BD83),BD83,0))+COUNTIFS(INDEX(Данные!$A$7:$CV$106,0,MATCH($Y$9,Данные!$A$6:$CV$6,0)),IF(ISNUMBER(BD83),BD83,0),Данные!$A$7:$A$106,"&lt;"&amp;$A83)+1)/COUNT(INDEX(Данные!$A$7:$CV$106,0,MATCH($Y$9,Данные!$A$6:$CV$6,0)))&lt;=$Y$11,$Y$14,$Y$15),IF($Y$8="MANUAL_MU",MAX(Настройки!$B$14,MIN(1,IF(ISNUMBER(BD83),BD83,0))),IF($Y$8="COUNT_FLAG_RULE",IF(IF(ISNUMBER(BD83),BD83,0)&lt;=$Y$11,$Y$14,IF(IF(ISNUMBER(BD83),BD83,0)&gt;=$Y$12,$Y$15,IF(OR(LOWER(LEFT(CI83&amp;"",2))="да",CI83=1),$Y$13,$Y$15))),IF(OR(AND($Y$8="YES_NO",OR(LOWER(LEFT(BD83&amp;"",2))="да",BD83=1)),AND($Y$8="THRESHOLD_GE",IF(ISNUMBER(BD83),BD83,0)&gt;=$Y$11),AND($Y$8="THRESHOLD_GT",IF(ISNUMBER(BD83),BD83,0)&gt;$Y$11),AND($Y$8="THRESHOLD_LE",IF(ISNUMBER(BD83),BD83,0)&lt;=$Y$11),AND($Y$8="THRESHOLD_LT",IF(ISNUMBER(BD83),BD83,0)&lt;$Y$11),AND($Y$8="CHANGE_PCT_GE",IF(IF(ISNUMBER(CI83),CI83,0)=0,IF(ISNUMBER(BD83),BD83,0)&gt;0,(IF(ISNUMBER(BD83),BD83,0)-IF(ISNUMBER(CI83),CI83,0))/ABS(IF(ISNUMBER(CI83),CI83,0))&gt;=$Y$11)),AND($Y$8="CHANGE_ABS_GE",ABS(IF(ISNUMBER(BD83),BD83,0)-IF(ISNUMBER(CI83),CI83,0))&gt;=$Y$11),AND($Y$8="COUNT_LT",IF(ISNUMBER(BD83),BD83,0)&lt;$Y$11),AND($Y$8="COUNT_LE",IF(ISNUMBER(BD83),BD83,0)&lt;=$Y$11),AND($Y$8="AND_YES",OR(LOWER(LEFT(BD83&amp;"",2))="да",BD83=1),OR(LOWER(LEFT(CI83&amp;"",2))="да",CI83=1)),AND($Y$8="OR_YES",OR(OR(LOWER(LEFT(BD83&amp;"",2))="да",BD83=1),OR(LOWER(LEFT(CI83&amp;"",2))="да",CI83=1)))),$Y$14,$Y$15))))))))))</f>
        <v/>
      </c>
      <c r="Z83" s="70" t="str">
        <f>IF($A83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83="#FIELD",BE83="",AND(OR($Z$8="CHANGE_PCT_GE",$Z$8="CHANGE_ABS_GE",$Z$8="COUNT_FLAG_RULE",$Z$8="AND_YES",$Z$8="OR_YES"),OR(CJ83="#FIELD",CJ83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83)))),IF($Z$18="LOW_MU",MAX(Настройки!$B$14,$Z$16),IF($Z$18="NEUTRAL",Настройки!$B$15,IF($Z$18="IGNORE","IGNORE",IF(OR(BE83="#FIELD",CJ83="#FIELD"),"Поле не найдено","Недостаточно данных")))),IF($Z$8="SIGMOID_INC",MAX(Настройки!$B$14,$Z$16+($Z$17-$Z$16)/(1+EXP(-$Z$12*(IF(ISNUMBER(BE83),BE83,0)-$Z$11)))),IF($Z$8="SIGMOID_DEC",MAX(Настройки!$B$14,$Z$16+($Z$17-$Z$16)/(1+EXP($Z$12*(IF(ISNUMBER(BE83),BE83,0)-$Z$11)))),IF($Z$8="TOP_PERCENT",IF((COUNTIF(INDEX(Данные!$A$7:$CV$106,0,MATCH($Z$9,Данные!$A$6:$CV$6,0)),"&gt;"&amp;IF(ISNUMBER(BE83),BE83,0))+COUNTIFS(INDEX(Данные!$A$7:$CV$106,0,MATCH($Z$9,Данные!$A$6:$CV$6,0)),IF(ISNUMBER(BE83),BE83,0),Данные!$A$7:$A$106,"&lt;"&amp;$A83)+1)/COUNT(INDEX(Данные!$A$7:$CV$106,0,MATCH($Z$9,Данные!$A$6:$CV$6,0)))&lt;=$Z$11,$Z$14,$Z$15),IF($Z$8="MANUAL_MU",MAX(Настройки!$B$14,MIN(1,IF(ISNUMBER(BE83),BE83,0))),IF($Z$8="COUNT_FLAG_RULE",IF(IF(ISNUMBER(BE83),BE83,0)&lt;=$Z$11,$Z$14,IF(IF(ISNUMBER(BE83),BE83,0)&gt;=$Z$12,$Z$15,IF(OR(LOWER(LEFT(CJ83&amp;"",2))="да",CJ83=1),$Z$13,$Z$15))),IF(OR(AND($Z$8="YES_NO",OR(LOWER(LEFT(BE83&amp;"",2))="да",BE83=1)),AND($Z$8="THRESHOLD_GE",IF(ISNUMBER(BE83),BE83,0)&gt;=$Z$11),AND($Z$8="THRESHOLD_GT",IF(ISNUMBER(BE83),BE83,0)&gt;$Z$11),AND($Z$8="THRESHOLD_LE",IF(ISNUMBER(BE83),BE83,0)&lt;=$Z$11),AND($Z$8="THRESHOLD_LT",IF(ISNUMBER(BE83),BE83,0)&lt;$Z$11),AND($Z$8="CHANGE_PCT_GE",IF(IF(ISNUMBER(CJ83),CJ83,0)=0,IF(ISNUMBER(BE83),BE83,0)&gt;0,(IF(ISNUMBER(BE83),BE83,0)-IF(ISNUMBER(CJ83),CJ83,0))/ABS(IF(ISNUMBER(CJ83),CJ83,0))&gt;=$Z$11)),AND($Z$8="CHANGE_ABS_GE",ABS(IF(ISNUMBER(BE83),BE83,0)-IF(ISNUMBER(CJ83),CJ83,0))&gt;=$Z$11),AND($Z$8="COUNT_LT",IF(ISNUMBER(BE83),BE83,0)&lt;$Z$11),AND($Z$8="COUNT_LE",IF(ISNUMBER(BE83),BE83,0)&lt;=$Z$11),AND($Z$8="AND_YES",OR(LOWER(LEFT(BE83&amp;"",2))="да",BE83=1),OR(LOWER(LEFT(CJ83&amp;"",2))="да",CJ83=1)),AND($Z$8="OR_YES",OR(OR(LOWER(LEFT(BE83&amp;"",2))="да",BE83=1),OR(LOWER(LEFT(CJ83&amp;"",2))="да",CJ83=1)))),$Z$14,$Z$15))))))))))</f>
        <v/>
      </c>
      <c r="AA83" s="70" t="str">
        <f>IF($A83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83="#FIELD",BF83="",AND(OR($AA$8="CHANGE_PCT_GE",$AA$8="CHANGE_ABS_GE",$AA$8="COUNT_FLAG_RULE",$AA$8="AND_YES",$AA$8="OR_YES"),OR(CK83="#FIELD",CK83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83)))),IF($AA$18="LOW_MU",MAX(Настройки!$B$14,$AA$16),IF($AA$18="NEUTRAL",Настройки!$B$15,IF($AA$18="IGNORE","IGNORE",IF(OR(BF83="#FIELD",CK83="#FIELD"),"Поле не найдено","Недостаточно данных")))),IF($AA$8="SIGMOID_INC",MAX(Настройки!$B$14,$AA$16+($AA$17-$AA$16)/(1+EXP(-$AA$12*(IF(ISNUMBER(BF83),BF83,0)-$AA$11)))),IF($AA$8="SIGMOID_DEC",MAX(Настройки!$B$14,$AA$16+($AA$17-$AA$16)/(1+EXP($AA$12*(IF(ISNUMBER(BF83),BF83,0)-$AA$11)))),IF($AA$8="TOP_PERCENT",IF((COUNTIF(INDEX(Данные!$A$7:$CV$106,0,MATCH($AA$9,Данные!$A$6:$CV$6,0)),"&gt;"&amp;IF(ISNUMBER(BF83),BF83,0))+COUNTIFS(INDEX(Данные!$A$7:$CV$106,0,MATCH($AA$9,Данные!$A$6:$CV$6,0)),IF(ISNUMBER(BF83),BF83,0),Данные!$A$7:$A$106,"&lt;"&amp;$A83)+1)/COUNT(INDEX(Данные!$A$7:$CV$106,0,MATCH($AA$9,Данные!$A$6:$CV$6,0)))&lt;=$AA$11,$AA$14,$AA$15),IF($AA$8="MANUAL_MU",MAX(Настройки!$B$14,MIN(1,IF(ISNUMBER(BF83),BF83,0))),IF($AA$8="COUNT_FLAG_RULE",IF(IF(ISNUMBER(BF83),BF83,0)&lt;=$AA$11,$AA$14,IF(IF(ISNUMBER(BF83),BF83,0)&gt;=$AA$12,$AA$15,IF(OR(LOWER(LEFT(CK83&amp;"",2))="да",CK83=1),$AA$13,$AA$15))),IF(OR(AND($AA$8="YES_NO",OR(LOWER(LEFT(BF83&amp;"",2))="да",BF83=1)),AND($AA$8="THRESHOLD_GE",IF(ISNUMBER(BF83),BF83,0)&gt;=$AA$11),AND($AA$8="THRESHOLD_GT",IF(ISNUMBER(BF83),BF83,0)&gt;$AA$11),AND($AA$8="THRESHOLD_LE",IF(ISNUMBER(BF83),BF83,0)&lt;=$AA$11),AND($AA$8="THRESHOLD_LT",IF(ISNUMBER(BF83),BF83,0)&lt;$AA$11),AND($AA$8="CHANGE_PCT_GE",IF(IF(ISNUMBER(CK83),CK83,0)=0,IF(ISNUMBER(BF83),BF83,0)&gt;0,(IF(ISNUMBER(BF83),BF83,0)-IF(ISNUMBER(CK83),CK83,0))/ABS(IF(ISNUMBER(CK83),CK83,0))&gt;=$AA$11)),AND($AA$8="CHANGE_ABS_GE",ABS(IF(ISNUMBER(BF83),BF83,0)-IF(ISNUMBER(CK83),CK83,0))&gt;=$AA$11),AND($AA$8="COUNT_LT",IF(ISNUMBER(BF83),BF83,0)&lt;$AA$11),AND($AA$8="COUNT_LE",IF(ISNUMBER(BF83),BF83,0)&lt;=$AA$11),AND($AA$8="AND_YES",OR(LOWER(LEFT(BF83&amp;"",2))="да",BF83=1),OR(LOWER(LEFT(CK83&amp;"",2))="да",CK83=1)),AND($AA$8="OR_YES",OR(OR(LOWER(LEFT(BF83&amp;"",2))="да",BF83=1),OR(LOWER(LEFT(CK83&amp;"",2))="да",CK83=1)))),$AA$14,$AA$15))))))))))</f>
        <v/>
      </c>
      <c r="AB83" s="70" t="str">
        <f>IF($A83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83="#FIELD",BG83="",AND(OR($AB$8="CHANGE_PCT_GE",$AB$8="CHANGE_ABS_GE",$AB$8="COUNT_FLAG_RULE",$AB$8="AND_YES",$AB$8="OR_YES"),OR(CL83="#FIELD",CL83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83)))),IF($AB$18="LOW_MU",MAX(Настройки!$B$14,$AB$16),IF($AB$18="NEUTRAL",Настройки!$B$15,IF($AB$18="IGNORE","IGNORE",IF(OR(BG83="#FIELD",CL83="#FIELD"),"Поле не найдено","Недостаточно данных")))),IF($AB$8="SIGMOID_INC",MAX(Настройки!$B$14,$AB$16+($AB$17-$AB$16)/(1+EXP(-$AB$12*(IF(ISNUMBER(BG83),BG83,0)-$AB$11)))),IF($AB$8="SIGMOID_DEC",MAX(Настройки!$B$14,$AB$16+($AB$17-$AB$16)/(1+EXP($AB$12*(IF(ISNUMBER(BG83),BG83,0)-$AB$11)))),IF($AB$8="TOP_PERCENT",IF((COUNTIF(INDEX(Данные!$A$7:$CV$106,0,MATCH($AB$9,Данные!$A$6:$CV$6,0)),"&gt;"&amp;IF(ISNUMBER(BG83),BG83,0))+COUNTIFS(INDEX(Данные!$A$7:$CV$106,0,MATCH($AB$9,Данные!$A$6:$CV$6,0)),IF(ISNUMBER(BG83),BG83,0),Данные!$A$7:$A$106,"&lt;"&amp;$A83)+1)/COUNT(INDEX(Данные!$A$7:$CV$106,0,MATCH($AB$9,Данные!$A$6:$CV$6,0)))&lt;=$AB$11,$AB$14,$AB$15),IF($AB$8="MANUAL_MU",MAX(Настройки!$B$14,MIN(1,IF(ISNUMBER(BG83),BG83,0))),IF($AB$8="COUNT_FLAG_RULE",IF(IF(ISNUMBER(BG83),BG83,0)&lt;=$AB$11,$AB$14,IF(IF(ISNUMBER(BG83),BG83,0)&gt;=$AB$12,$AB$15,IF(OR(LOWER(LEFT(CL83&amp;"",2))="да",CL83=1),$AB$13,$AB$15))),IF(OR(AND($AB$8="YES_NO",OR(LOWER(LEFT(BG83&amp;"",2))="да",BG83=1)),AND($AB$8="THRESHOLD_GE",IF(ISNUMBER(BG83),BG83,0)&gt;=$AB$11),AND($AB$8="THRESHOLD_GT",IF(ISNUMBER(BG83),BG83,0)&gt;$AB$11),AND($AB$8="THRESHOLD_LE",IF(ISNUMBER(BG83),BG83,0)&lt;=$AB$11),AND($AB$8="THRESHOLD_LT",IF(ISNUMBER(BG83),BG83,0)&lt;$AB$11),AND($AB$8="CHANGE_PCT_GE",IF(IF(ISNUMBER(CL83),CL83,0)=0,IF(ISNUMBER(BG83),BG83,0)&gt;0,(IF(ISNUMBER(BG83),BG83,0)-IF(ISNUMBER(CL83),CL83,0))/ABS(IF(ISNUMBER(CL83),CL83,0))&gt;=$AB$11)),AND($AB$8="CHANGE_ABS_GE",ABS(IF(ISNUMBER(BG83),BG83,0)-IF(ISNUMBER(CL83),CL83,0))&gt;=$AB$11),AND($AB$8="COUNT_LT",IF(ISNUMBER(BG83),BG83,0)&lt;$AB$11),AND($AB$8="COUNT_LE",IF(ISNUMBER(BG83),BG83,0)&lt;=$AB$11),AND($AB$8="AND_YES",OR(LOWER(LEFT(BG83&amp;"",2))="да",BG83=1),OR(LOWER(LEFT(CL83&amp;"",2))="да",CL83=1)),AND($AB$8="OR_YES",OR(OR(LOWER(LEFT(BG83&amp;"",2))="да",BG83=1),OR(LOWER(LEFT(CL83&amp;"",2))="да",CL83=1)))),$AB$14,$AB$15))))))))))</f>
        <v/>
      </c>
      <c r="AC83" s="70" t="str">
        <f>IF($A83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83="#FIELD",BH83="",AND(OR($AC$8="CHANGE_PCT_GE",$AC$8="CHANGE_ABS_GE",$AC$8="COUNT_FLAG_RULE",$AC$8="AND_YES",$AC$8="OR_YES"),OR(CM83="#FIELD",CM83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83)))),IF($AC$18="LOW_MU",MAX(Настройки!$B$14,$AC$16),IF($AC$18="NEUTRAL",Настройки!$B$15,IF($AC$18="IGNORE","IGNORE",IF(OR(BH83="#FIELD",CM83="#FIELD"),"Поле не найдено","Недостаточно данных")))),IF($AC$8="SIGMOID_INC",MAX(Настройки!$B$14,$AC$16+($AC$17-$AC$16)/(1+EXP(-$AC$12*(IF(ISNUMBER(BH83),BH83,0)-$AC$11)))),IF($AC$8="SIGMOID_DEC",MAX(Настройки!$B$14,$AC$16+($AC$17-$AC$16)/(1+EXP($AC$12*(IF(ISNUMBER(BH83),BH83,0)-$AC$11)))),IF($AC$8="TOP_PERCENT",IF((COUNTIF(INDEX(Данные!$A$7:$CV$106,0,MATCH($AC$9,Данные!$A$6:$CV$6,0)),"&gt;"&amp;IF(ISNUMBER(BH83),BH83,0))+COUNTIFS(INDEX(Данные!$A$7:$CV$106,0,MATCH($AC$9,Данные!$A$6:$CV$6,0)),IF(ISNUMBER(BH83),BH83,0),Данные!$A$7:$A$106,"&lt;"&amp;$A83)+1)/COUNT(INDEX(Данные!$A$7:$CV$106,0,MATCH($AC$9,Данные!$A$6:$CV$6,0)))&lt;=$AC$11,$AC$14,$AC$15),IF($AC$8="MANUAL_MU",MAX(Настройки!$B$14,MIN(1,IF(ISNUMBER(BH83),BH83,0))),IF($AC$8="COUNT_FLAG_RULE",IF(IF(ISNUMBER(BH83),BH83,0)&lt;=$AC$11,$AC$14,IF(IF(ISNUMBER(BH83),BH83,0)&gt;=$AC$12,$AC$15,IF(OR(LOWER(LEFT(CM83&amp;"",2))="да",CM83=1),$AC$13,$AC$15))),IF(OR(AND($AC$8="YES_NO",OR(LOWER(LEFT(BH83&amp;"",2))="да",BH83=1)),AND($AC$8="THRESHOLD_GE",IF(ISNUMBER(BH83),BH83,0)&gt;=$AC$11),AND($AC$8="THRESHOLD_GT",IF(ISNUMBER(BH83),BH83,0)&gt;$AC$11),AND($AC$8="THRESHOLD_LE",IF(ISNUMBER(BH83),BH83,0)&lt;=$AC$11),AND($AC$8="THRESHOLD_LT",IF(ISNUMBER(BH83),BH83,0)&lt;$AC$11),AND($AC$8="CHANGE_PCT_GE",IF(IF(ISNUMBER(CM83),CM83,0)=0,IF(ISNUMBER(BH83),BH83,0)&gt;0,(IF(ISNUMBER(BH83),BH83,0)-IF(ISNUMBER(CM83),CM83,0))/ABS(IF(ISNUMBER(CM83),CM83,0))&gt;=$AC$11)),AND($AC$8="CHANGE_ABS_GE",ABS(IF(ISNUMBER(BH83),BH83,0)-IF(ISNUMBER(CM83),CM83,0))&gt;=$AC$11),AND($AC$8="COUNT_LT",IF(ISNUMBER(BH83),BH83,0)&lt;$AC$11),AND($AC$8="COUNT_LE",IF(ISNUMBER(BH83),BH83,0)&lt;=$AC$11),AND($AC$8="AND_YES",OR(LOWER(LEFT(BH83&amp;"",2))="да",BH83=1),OR(LOWER(LEFT(CM83&amp;"",2))="да",CM83=1)),AND($AC$8="OR_YES",OR(OR(LOWER(LEFT(BH83&amp;"",2))="да",BH83=1),OR(LOWER(LEFT(CM83&amp;"",2))="да",CM83=1)))),$AC$14,$AC$15))))))))))</f>
        <v/>
      </c>
      <c r="AD83" s="70" t="str">
        <f>IF($A83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83="#FIELD",BI83="",AND(OR($AD$8="CHANGE_PCT_GE",$AD$8="CHANGE_ABS_GE",$AD$8="COUNT_FLAG_RULE",$AD$8="AND_YES",$AD$8="OR_YES"),OR(CN83="#FIELD",CN83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83)))),IF($AD$18="LOW_MU",MAX(Настройки!$B$14,$AD$16),IF($AD$18="NEUTRAL",Настройки!$B$15,IF($AD$18="IGNORE","IGNORE",IF(OR(BI83="#FIELD",CN83="#FIELD"),"Поле не найдено","Недостаточно данных")))),IF($AD$8="SIGMOID_INC",MAX(Настройки!$B$14,$AD$16+($AD$17-$AD$16)/(1+EXP(-$AD$12*(IF(ISNUMBER(BI83),BI83,0)-$AD$11)))),IF($AD$8="SIGMOID_DEC",MAX(Настройки!$B$14,$AD$16+($AD$17-$AD$16)/(1+EXP($AD$12*(IF(ISNUMBER(BI83),BI83,0)-$AD$11)))),IF($AD$8="TOP_PERCENT",IF((COUNTIF(INDEX(Данные!$A$7:$CV$106,0,MATCH($AD$9,Данные!$A$6:$CV$6,0)),"&gt;"&amp;IF(ISNUMBER(BI83),BI83,0))+COUNTIFS(INDEX(Данные!$A$7:$CV$106,0,MATCH($AD$9,Данные!$A$6:$CV$6,0)),IF(ISNUMBER(BI83),BI83,0),Данные!$A$7:$A$106,"&lt;"&amp;$A83)+1)/COUNT(INDEX(Данные!$A$7:$CV$106,0,MATCH($AD$9,Данные!$A$6:$CV$6,0)))&lt;=$AD$11,$AD$14,$AD$15),IF($AD$8="MANUAL_MU",MAX(Настройки!$B$14,MIN(1,IF(ISNUMBER(BI83),BI83,0))),IF($AD$8="COUNT_FLAG_RULE",IF(IF(ISNUMBER(BI83),BI83,0)&lt;=$AD$11,$AD$14,IF(IF(ISNUMBER(BI83),BI83,0)&gt;=$AD$12,$AD$15,IF(OR(LOWER(LEFT(CN83&amp;"",2))="да",CN83=1),$AD$13,$AD$15))),IF(OR(AND($AD$8="YES_NO",OR(LOWER(LEFT(BI83&amp;"",2))="да",BI83=1)),AND($AD$8="THRESHOLD_GE",IF(ISNUMBER(BI83),BI83,0)&gt;=$AD$11),AND($AD$8="THRESHOLD_GT",IF(ISNUMBER(BI83),BI83,0)&gt;$AD$11),AND($AD$8="THRESHOLD_LE",IF(ISNUMBER(BI83),BI83,0)&lt;=$AD$11),AND($AD$8="THRESHOLD_LT",IF(ISNUMBER(BI83),BI83,0)&lt;$AD$11),AND($AD$8="CHANGE_PCT_GE",IF(IF(ISNUMBER(CN83),CN83,0)=0,IF(ISNUMBER(BI83),BI83,0)&gt;0,(IF(ISNUMBER(BI83),BI83,0)-IF(ISNUMBER(CN83),CN83,0))/ABS(IF(ISNUMBER(CN83),CN83,0))&gt;=$AD$11)),AND($AD$8="CHANGE_ABS_GE",ABS(IF(ISNUMBER(BI83),BI83,0)-IF(ISNUMBER(CN83),CN83,0))&gt;=$AD$11),AND($AD$8="COUNT_LT",IF(ISNUMBER(BI83),BI83,0)&lt;$AD$11),AND($AD$8="COUNT_LE",IF(ISNUMBER(BI83),BI83,0)&lt;=$AD$11),AND($AD$8="AND_YES",OR(LOWER(LEFT(BI83&amp;"",2))="да",BI83=1),OR(LOWER(LEFT(CN83&amp;"",2))="да",CN83=1)),AND($AD$8="OR_YES",OR(OR(LOWER(LEFT(BI83&amp;"",2))="да",BI83=1),OR(LOWER(LEFT(CN83&amp;"",2))="да",CN83=1)))),$AD$14,$AD$15))))))))))</f>
        <v/>
      </c>
      <c r="AE83" s="71" t="str">
        <f>IF($A83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83="#FIELD",BJ83="",AND(OR($AE$8="CHANGE_PCT_GE",$AE$8="CHANGE_ABS_GE",$AE$8="COUNT_FLAG_RULE",$AE$8="AND_YES",$AE$8="OR_YES"),OR(CO83="#FIELD",CO83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83)))),IF($AE$18="LOW_MU",MAX(Настройки!$B$14,$AE$16),IF($AE$18="NEUTRAL",Настройки!$B$15,IF($AE$18="IGNORE","IGNORE",IF(OR(BJ83="#FIELD",CO83="#FIELD"),"Поле не найдено","Недостаточно данных")))),IF($AE$8="SIGMOID_INC",MAX(Настройки!$B$14,$AE$16+($AE$17-$AE$16)/(1+EXP(-$AE$12*(IF(ISNUMBER(BJ83),BJ83,0)-$AE$11)))),IF($AE$8="SIGMOID_DEC",MAX(Настройки!$B$14,$AE$16+($AE$17-$AE$16)/(1+EXP($AE$12*(IF(ISNUMBER(BJ83),BJ83,0)-$AE$11)))),IF($AE$8="TOP_PERCENT",IF((COUNTIF(INDEX(Данные!$A$7:$CV$106,0,MATCH($AE$9,Данные!$A$6:$CV$6,0)),"&gt;"&amp;IF(ISNUMBER(BJ83),BJ83,0))+COUNTIFS(INDEX(Данные!$A$7:$CV$106,0,MATCH($AE$9,Данные!$A$6:$CV$6,0)),IF(ISNUMBER(BJ83),BJ83,0),Данные!$A$7:$A$106,"&lt;"&amp;$A83)+1)/COUNT(INDEX(Данные!$A$7:$CV$106,0,MATCH($AE$9,Данные!$A$6:$CV$6,0)))&lt;=$AE$11,$AE$14,$AE$15),IF($AE$8="MANUAL_MU",MAX(Настройки!$B$14,MIN(1,IF(ISNUMBER(BJ83),BJ83,0))),IF($AE$8="COUNT_FLAG_RULE",IF(IF(ISNUMBER(BJ83),BJ83,0)&lt;=$AE$11,$AE$14,IF(IF(ISNUMBER(BJ83),BJ83,0)&gt;=$AE$12,$AE$15,IF(OR(LOWER(LEFT(CO83&amp;"",2))="да",CO83=1),$AE$13,$AE$15))),IF(OR(AND($AE$8="YES_NO",OR(LOWER(LEFT(BJ83&amp;"",2))="да",BJ83=1)),AND($AE$8="THRESHOLD_GE",IF(ISNUMBER(BJ83),BJ83,0)&gt;=$AE$11),AND($AE$8="THRESHOLD_GT",IF(ISNUMBER(BJ83),BJ83,0)&gt;$AE$11),AND($AE$8="THRESHOLD_LE",IF(ISNUMBER(BJ83),BJ83,0)&lt;=$AE$11),AND($AE$8="THRESHOLD_LT",IF(ISNUMBER(BJ83),BJ83,0)&lt;$AE$11),AND($AE$8="CHANGE_PCT_GE",IF(IF(ISNUMBER(CO83),CO83,0)=0,IF(ISNUMBER(BJ83),BJ83,0)&gt;0,(IF(ISNUMBER(BJ83),BJ83,0)-IF(ISNUMBER(CO83),CO83,0))/ABS(IF(ISNUMBER(CO83),CO83,0))&gt;=$AE$11)),AND($AE$8="CHANGE_ABS_GE",ABS(IF(ISNUMBER(BJ83),BJ83,0)-IF(ISNUMBER(CO83),CO83,0))&gt;=$AE$11),AND($AE$8="COUNT_LT",IF(ISNUMBER(BJ83),BJ83,0)&lt;$AE$11),AND($AE$8="COUNT_LE",IF(ISNUMBER(BJ83),BJ83,0)&lt;=$AE$11),AND($AE$8="AND_YES",OR(LOWER(LEFT(BJ83&amp;"",2))="да",BJ83=1),OR(LOWER(LEFT(CO83&amp;"",2))="да",CO83=1)),AND($AE$8="OR_YES",OR(OR(LOWER(LEFT(BJ83&amp;"",2))="да",BJ83=1),OR(LOWER(LEFT(CO83&amp;"",2))="да",CO83=1)))),$AE$14,$AE$15))))))))))</f>
        <v/>
      </c>
      <c r="AF83" s="75"/>
      <c r="AG83" s="76" t="str">
        <f>IF($A83="","",IF($B$4&lt;&gt;"Да","",IF($B$9="","",IF(COUNTIF(Данные!$A$6:$CV$6,$B$9)=0,"#FIELD",INDEX(Данные!$A$7:$CV$106,ROW()-19,MATCH($B$9,Данные!$A$6:$CV$6,0))))))</f>
        <v/>
      </c>
      <c r="AH83" s="76" t="str">
        <f>IF($A83="","",IF($C$4&lt;&gt;"Да","",IF($C$9="","",IF(COUNTIF(Данные!$A$6:$CV$6,$C$9)=0,"#FIELD",INDEX(Данные!$A$7:$CV$106,ROW()-19,MATCH($C$9,Данные!$A$6:$CV$6,0))))))</f>
        <v/>
      </c>
      <c r="AI83" s="76" t="str">
        <f>IF($A83="","",IF($D$4&lt;&gt;"Да","",IF($D$9="","",IF(COUNTIF(Данные!$A$6:$CV$6,$D$9)=0,"#FIELD",INDEX(Данные!$A$7:$CV$106,ROW()-19,MATCH($D$9,Данные!$A$6:$CV$6,0))))))</f>
        <v/>
      </c>
      <c r="AJ83" s="76" t="str">
        <f>IF($A83="","",IF($E$4&lt;&gt;"Да","",IF($E$9="","",IF(COUNTIF(Данные!$A$6:$CV$6,$E$9)=0,"#FIELD",INDEX(Данные!$A$7:$CV$106,ROW()-19,MATCH($E$9,Данные!$A$6:$CV$6,0))))))</f>
        <v/>
      </c>
      <c r="AK83" s="76" t="str">
        <f>IF($A83="","",IF($F$4&lt;&gt;"Да","",IF($F$9="","",IF(COUNTIF(Данные!$A$6:$CV$6,$F$9)=0,"#FIELD",INDEX(Данные!$A$7:$CV$106,ROW()-19,MATCH($F$9,Данные!$A$6:$CV$6,0))))))</f>
        <v/>
      </c>
      <c r="AL83" s="76" t="str">
        <f>IF($A83="","",IF($G$4&lt;&gt;"Да","",IF($G$9="","",IF(COUNTIF(Данные!$A$6:$CV$6,$G$9)=0,"#FIELD",INDEX(Данные!$A$7:$CV$106,ROW()-19,MATCH($G$9,Данные!$A$6:$CV$6,0))))))</f>
        <v/>
      </c>
      <c r="AM83" s="76" t="str">
        <f>IF($A83="","",IF($H$4&lt;&gt;"Да","",IF($H$9="","",IF(COUNTIF(Данные!$A$6:$CV$6,$H$9)=0,"#FIELD",INDEX(Данные!$A$7:$CV$106,ROW()-19,MATCH($H$9,Данные!$A$6:$CV$6,0))))))</f>
        <v/>
      </c>
      <c r="AN83" s="76" t="str">
        <f>IF($A83="","",IF($I$4&lt;&gt;"Да","",IF($I$9="","",IF(COUNTIF(Данные!$A$6:$CV$6,$I$9)=0,"#FIELD",INDEX(Данные!$A$7:$CV$106,ROW()-19,MATCH($I$9,Данные!$A$6:$CV$6,0))))))</f>
        <v/>
      </c>
      <c r="AO83" s="76" t="str">
        <f>IF($A83="","",IF($J$4&lt;&gt;"Да","",IF($J$9="","",IF(COUNTIF(Данные!$A$6:$CV$6,$J$9)=0,"#FIELD",INDEX(Данные!$A$7:$CV$106,ROW()-19,MATCH($J$9,Данные!$A$6:$CV$6,0))))))</f>
        <v/>
      </c>
      <c r="AP83" s="76" t="str">
        <f>IF($A83="","",IF($K$4&lt;&gt;"Да","",IF($K$9="","",IF(COUNTIF(Данные!$A$6:$CV$6,$K$9)=0,"#FIELD",INDEX(Данные!$A$7:$CV$106,ROW()-19,MATCH($K$9,Данные!$A$6:$CV$6,0))))))</f>
        <v/>
      </c>
      <c r="AQ83" s="76" t="str">
        <f>IF($A83="","",IF($L$4&lt;&gt;"Да","",IF($L$9="","",IF(COUNTIF(Данные!$A$6:$CV$6,$L$9)=0,"#FIELD",INDEX(Данные!$A$7:$CV$106,ROW()-19,MATCH($L$9,Данные!$A$6:$CV$6,0))))))</f>
        <v/>
      </c>
      <c r="AR83" s="76" t="str">
        <f>IF($A83="","",IF($M$4&lt;&gt;"Да","",IF($M$9="","",IF(COUNTIF(Данные!$A$6:$CV$6,$M$9)=0,"#FIELD",INDEX(Данные!$A$7:$CV$106,ROW()-19,MATCH($M$9,Данные!$A$6:$CV$6,0))))))</f>
        <v/>
      </c>
      <c r="AS83" s="76" t="str">
        <f>IF($A83="","",IF($N$4&lt;&gt;"Да","",IF($N$9="","",IF(COUNTIF(Данные!$A$6:$CV$6,$N$9)=0,"#FIELD",INDEX(Данные!$A$7:$CV$106,ROW()-19,MATCH($N$9,Данные!$A$6:$CV$6,0))))))</f>
        <v/>
      </c>
      <c r="AT83" s="76" t="str">
        <f>IF($A83="","",IF($O$4&lt;&gt;"Да","",IF($O$9="","",IF(COUNTIF(Данные!$A$6:$CV$6,$O$9)=0,"#FIELD",INDEX(Данные!$A$7:$CV$106,ROW()-19,MATCH($O$9,Данные!$A$6:$CV$6,0))))))</f>
        <v/>
      </c>
      <c r="AU83" s="76" t="str">
        <f>IF($A83="","",IF($P$4&lt;&gt;"Да","",IF($P$9="","",IF(COUNTIF(Данные!$A$6:$CV$6,$P$9)=0,"#FIELD",INDEX(Данные!$A$7:$CV$106,ROW()-19,MATCH($P$9,Данные!$A$6:$CV$6,0))))))</f>
        <v/>
      </c>
      <c r="AV83" s="76" t="str">
        <f>IF($A83="","",IF($Q$4&lt;&gt;"Да","",IF($Q$9="","",IF(COUNTIF(Данные!$A$6:$CV$6,$Q$9)=0,"#FIELD",INDEX(Данные!$A$7:$CV$106,ROW()-19,MATCH($Q$9,Данные!$A$6:$CV$6,0))))))</f>
        <v/>
      </c>
      <c r="AW83" s="76" t="str">
        <f>IF($A83="","",IF($R$4&lt;&gt;"Да","",IF($R$9="","",IF(COUNTIF(Данные!$A$6:$CV$6,$R$9)=0,"#FIELD",INDEX(Данные!$A$7:$CV$106,ROW()-19,MATCH($R$9,Данные!$A$6:$CV$6,0))))))</f>
        <v/>
      </c>
      <c r="AX83" s="76" t="str">
        <f>IF($A83="","",IF($S$4&lt;&gt;"Да","",IF($S$9="","",IF(COUNTIF(Данные!$A$6:$CV$6,$S$9)=0,"#FIELD",INDEX(Данные!$A$7:$CV$106,ROW()-19,MATCH($S$9,Данные!$A$6:$CV$6,0))))))</f>
        <v/>
      </c>
      <c r="AY83" s="76" t="str">
        <f>IF($A83="","",IF($T$4&lt;&gt;"Да","",IF($T$9="","",IF(COUNTIF(Данные!$A$6:$CV$6,$T$9)=0,"#FIELD",INDEX(Данные!$A$7:$CV$106,ROW()-19,MATCH($T$9,Данные!$A$6:$CV$6,0))))))</f>
        <v/>
      </c>
      <c r="AZ83" s="76" t="str">
        <f>IF($A83="","",IF($U$4&lt;&gt;"Да","",IF($U$9="","",IF(COUNTIF(Данные!$A$6:$CV$6,$U$9)=0,"#FIELD",INDEX(Данные!$A$7:$CV$106,ROW()-19,MATCH($U$9,Данные!$A$6:$CV$6,0))))))</f>
        <v/>
      </c>
      <c r="BA83" s="76" t="str">
        <f>IF($A83="","",IF($V$4&lt;&gt;"Да","",IF($V$9="","",IF(COUNTIF(Данные!$A$6:$CV$6,$V$9)=0,"#FIELD",INDEX(Данные!$A$7:$CV$106,ROW()-19,MATCH($V$9,Данные!$A$6:$CV$6,0))))))</f>
        <v/>
      </c>
      <c r="BB83" s="76" t="str">
        <f>IF($A83="","",IF($W$4&lt;&gt;"Да","",IF($W$9="","",IF(COUNTIF(Данные!$A$6:$CV$6,$W$9)=0,"#FIELD",INDEX(Данные!$A$7:$CV$106,ROW()-19,MATCH($W$9,Данные!$A$6:$CV$6,0))))))</f>
        <v/>
      </c>
      <c r="BC83" s="76" t="str">
        <f>IF($A83="","",IF($X$4&lt;&gt;"Да","",IF($X$9="","",IF(COUNTIF(Данные!$A$6:$CV$6,$X$9)=0,"#FIELD",INDEX(Данные!$A$7:$CV$106,ROW()-19,MATCH($X$9,Данные!$A$6:$CV$6,0))))))</f>
        <v/>
      </c>
      <c r="BD83" s="76" t="str">
        <f>IF($A83="","",IF($Y$4&lt;&gt;"Да","",IF($Y$9="","",IF(COUNTIF(Данные!$A$6:$CV$6,$Y$9)=0,"#FIELD",INDEX(Данные!$A$7:$CV$106,ROW()-19,MATCH($Y$9,Данные!$A$6:$CV$6,0))))))</f>
        <v/>
      </c>
      <c r="BE83" s="76" t="str">
        <f>IF($A83="","",IF($Z$4&lt;&gt;"Да","",IF($Z$9="","",IF(COUNTIF(Данные!$A$6:$CV$6,$Z$9)=0,"#FIELD",INDEX(Данные!$A$7:$CV$106,ROW()-19,MATCH($Z$9,Данные!$A$6:$CV$6,0))))))</f>
        <v/>
      </c>
      <c r="BF83" s="76" t="str">
        <f>IF($A83="","",IF($AA$4&lt;&gt;"Да","",IF($AA$9="","",IF(COUNTIF(Данные!$A$6:$CV$6,$AA$9)=0,"#FIELD",INDEX(Данные!$A$7:$CV$106,ROW()-19,MATCH($AA$9,Данные!$A$6:$CV$6,0))))))</f>
        <v/>
      </c>
      <c r="BG83" s="76" t="str">
        <f>IF($A83="","",IF($AB$4&lt;&gt;"Да","",IF($AB$9="","",IF(COUNTIF(Данные!$A$6:$CV$6,$AB$9)=0,"#FIELD",INDEX(Данные!$A$7:$CV$106,ROW()-19,MATCH($AB$9,Данные!$A$6:$CV$6,0))))))</f>
        <v/>
      </c>
      <c r="BH83" s="76" t="str">
        <f>IF($A83="","",IF($AC$4&lt;&gt;"Да","",IF($AC$9="","",IF(COUNTIF(Данные!$A$6:$CV$6,$AC$9)=0,"#FIELD",INDEX(Данные!$A$7:$CV$106,ROW()-19,MATCH($AC$9,Данные!$A$6:$CV$6,0))))))</f>
        <v/>
      </c>
      <c r="BI83" s="76" t="str">
        <f>IF($A83="","",IF($AD$4&lt;&gt;"Да","",IF($AD$9="","",IF(COUNTIF(Данные!$A$6:$CV$6,$AD$9)=0,"#FIELD",INDEX(Данные!$A$7:$CV$106,ROW()-19,MATCH($AD$9,Данные!$A$6:$CV$6,0))))))</f>
        <v/>
      </c>
      <c r="BJ83" s="76" t="str">
        <f>IF($A83="","",IF($AE$4&lt;&gt;"Да","",IF($AE$9="","",IF(COUNTIF(Данные!$A$6:$CV$6,$AE$9)=0,"#FIELD",INDEX(Данные!$A$7:$CV$106,ROW()-19,MATCH($AE$9,Данные!$A$6:$CV$6,0))))))</f>
        <v/>
      </c>
      <c r="BK83" s="76"/>
      <c r="BL83" s="76" t="str">
        <f>IF($A83="","",IF($B$4&lt;&gt;"Да","",IF($B$10="","",IF(COUNTIF(Данные!$A$6:$CV$6,$B$10)=0,"#FIELD",INDEX(Данные!$A$7:$CV$106,ROW()-19,MATCH($B$10,Данные!$A$6:$CV$6,0))))))</f>
        <v/>
      </c>
      <c r="BM83" s="76" t="str">
        <f>IF($A83="","",IF($C$4&lt;&gt;"Да","",IF($C$10="","",IF(COUNTIF(Данные!$A$6:$CV$6,$C$10)=0,"#FIELD",INDEX(Данные!$A$7:$CV$106,ROW()-19,MATCH($C$10,Данные!$A$6:$CV$6,0))))))</f>
        <v/>
      </c>
      <c r="BN83" s="76" t="str">
        <f>IF($A83="","",IF($D$4&lt;&gt;"Да","",IF($D$10="","",IF(COUNTIF(Данные!$A$6:$CV$6,$D$10)=0,"#FIELD",INDEX(Данные!$A$7:$CV$106,ROW()-19,MATCH($D$10,Данные!$A$6:$CV$6,0))))))</f>
        <v/>
      </c>
      <c r="BO83" s="76" t="str">
        <f>IF($A83="","",IF($E$4&lt;&gt;"Да","",IF($E$10="","",IF(COUNTIF(Данные!$A$6:$CV$6,$E$10)=0,"#FIELD",INDEX(Данные!$A$7:$CV$106,ROW()-19,MATCH($E$10,Данные!$A$6:$CV$6,0))))))</f>
        <v/>
      </c>
      <c r="BP83" s="76" t="str">
        <f>IF($A83="","",IF($F$4&lt;&gt;"Да","",IF($F$10="","",IF(COUNTIF(Данные!$A$6:$CV$6,$F$10)=0,"#FIELD",INDEX(Данные!$A$7:$CV$106,ROW()-19,MATCH($F$10,Данные!$A$6:$CV$6,0))))))</f>
        <v/>
      </c>
      <c r="BQ83" s="76" t="str">
        <f>IF($A83="","",IF($G$4&lt;&gt;"Да","",IF($G$10="","",IF(COUNTIF(Данные!$A$6:$CV$6,$G$10)=0,"#FIELD",INDEX(Данные!$A$7:$CV$106,ROW()-19,MATCH($G$10,Данные!$A$6:$CV$6,0))))))</f>
        <v/>
      </c>
      <c r="BR83" s="76" t="str">
        <f>IF($A83="","",IF($H$4&lt;&gt;"Да","",IF($H$10="","",IF(COUNTIF(Данные!$A$6:$CV$6,$H$10)=0,"#FIELD",INDEX(Данные!$A$7:$CV$106,ROW()-19,MATCH($H$10,Данные!$A$6:$CV$6,0))))))</f>
        <v/>
      </c>
      <c r="BS83" s="76" t="str">
        <f>IF($A83="","",IF($I$4&lt;&gt;"Да","",IF($I$10="","",IF(COUNTIF(Данные!$A$6:$CV$6,$I$10)=0,"#FIELD",INDEX(Данные!$A$7:$CV$106,ROW()-19,MATCH($I$10,Данные!$A$6:$CV$6,0))))))</f>
        <v/>
      </c>
      <c r="BT83" s="76" t="str">
        <f>IF($A83="","",IF($J$4&lt;&gt;"Да","",IF($J$10="","",IF(COUNTIF(Данные!$A$6:$CV$6,$J$10)=0,"#FIELD",INDEX(Данные!$A$7:$CV$106,ROW()-19,MATCH($J$10,Данные!$A$6:$CV$6,0))))))</f>
        <v/>
      </c>
      <c r="BU83" s="76" t="str">
        <f>IF($A83="","",IF($K$4&lt;&gt;"Да","",IF($K$10="","",IF(COUNTIF(Данные!$A$6:$CV$6,$K$10)=0,"#FIELD",INDEX(Данные!$A$7:$CV$106,ROW()-19,MATCH($K$10,Данные!$A$6:$CV$6,0))))))</f>
        <v/>
      </c>
      <c r="BV83" s="76" t="str">
        <f>IF($A83="","",IF($L$4&lt;&gt;"Да","",IF($L$10="","",IF(COUNTIF(Данные!$A$6:$CV$6,$L$10)=0,"#FIELD",INDEX(Данные!$A$7:$CV$106,ROW()-19,MATCH($L$10,Данные!$A$6:$CV$6,0))))))</f>
        <v/>
      </c>
      <c r="BW83" s="76" t="str">
        <f>IF($A83="","",IF($M$4&lt;&gt;"Да","",IF($M$10="","",IF(COUNTIF(Данные!$A$6:$CV$6,$M$10)=0,"#FIELD",INDEX(Данные!$A$7:$CV$106,ROW()-19,MATCH($M$10,Данные!$A$6:$CV$6,0))))))</f>
        <v/>
      </c>
      <c r="BX83" s="76" t="str">
        <f>IF($A83="","",IF($N$4&lt;&gt;"Да","",IF($N$10="","",IF(COUNTIF(Данные!$A$6:$CV$6,$N$10)=0,"#FIELD",INDEX(Данные!$A$7:$CV$106,ROW()-19,MATCH($N$10,Данные!$A$6:$CV$6,0))))))</f>
        <v/>
      </c>
      <c r="BY83" s="76" t="str">
        <f>IF($A83="","",IF($O$4&lt;&gt;"Да","",IF($O$10="","",IF(COUNTIF(Данные!$A$6:$CV$6,$O$10)=0,"#FIELD",INDEX(Данные!$A$7:$CV$106,ROW()-19,MATCH($O$10,Данные!$A$6:$CV$6,0))))))</f>
        <v/>
      </c>
      <c r="BZ83" s="76" t="str">
        <f>IF($A83="","",IF($P$4&lt;&gt;"Да","",IF($P$10="","",IF(COUNTIF(Данные!$A$6:$CV$6,$P$10)=0,"#FIELD",INDEX(Данные!$A$7:$CV$106,ROW()-19,MATCH($P$10,Данные!$A$6:$CV$6,0))))))</f>
        <v/>
      </c>
      <c r="CA83" s="76" t="str">
        <f>IF($A83="","",IF($Q$4&lt;&gt;"Да","",IF($Q$10="","",IF(COUNTIF(Данные!$A$6:$CV$6,$Q$10)=0,"#FIELD",INDEX(Данные!$A$7:$CV$106,ROW()-19,MATCH($Q$10,Данные!$A$6:$CV$6,0))))))</f>
        <v/>
      </c>
      <c r="CB83" s="76" t="str">
        <f>IF($A83="","",IF($R$4&lt;&gt;"Да","",IF($R$10="","",IF(COUNTIF(Данные!$A$6:$CV$6,$R$10)=0,"#FIELD",INDEX(Данные!$A$7:$CV$106,ROW()-19,MATCH($R$10,Данные!$A$6:$CV$6,0))))))</f>
        <v/>
      </c>
      <c r="CC83" s="76" t="str">
        <f>IF($A83="","",IF($S$4&lt;&gt;"Да","",IF($S$10="","",IF(COUNTIF(Данные!$A$6:$CV$6,$S$10)=0,"#FIELD",INDEX(Данные!$A$7:$CV$106,ROW()-19,MATCH($S$10,Данные!$A$6:$CV$6,0))))))</f>
        <v/>
      </c>
      <c r="CD83" s="76" t="str">
        <f>IF($A83="","",IF($T$4&lt;&gt;"Да","",IF($T$10="","",IF(COUNTIF(Данные!$A$6:$CV$6,$T$10)=0,"#FIELD",INDEX(Данные!$A$7:$CV$106,ROW()-19,MATCH($T$10,Данные!$A$6:$CV$6,0))))))</f>
        <v/>
      </c>
      <c r="CE83" s="76" t="str">
        <f>IF($A83="","",IF($U$4&lt;&gt;"Да","",IF($U$10="","",IF(COUNTIF(Данные!$A$6:$CV$6,$U$10)=0,"#FIELD",INDEX(Данные!$A$7:$CV$106,ROW()-19,MATCH($U$10,Данные!$A$6:$CV$6,0))))))</f>
        <v/>
      </c>
      <c r="CF83" s="76" t="str">
        <f>IF($A83="","",IF($V$4&lt;&gt;"Да","",IF($V$10="","",IF(COUNTIF(Данные!$A$6:$CV$6,$V$10)=0,"#FIELD",INDEX(Данные!$A$7:$CV$106,ROW()-19,MATCH($V$10,Данные!$A$6:$CV$6,0))))))</f>
        <v/>
      </c>
      <c r="CG83" s="76" t="str">
        <f>IF($A83="","",IF($W$4&lt;&gt;"Да","",IF($W$10="","",IF(COUNTIF(Данные!$A$6:$CV$6,$W$10)=0,"#FIELD",INDEX(Данные!$A$7:$CV$106,ROW()-19,MATCH($W$10,Данные!$A$6:$CV$6,0))))))</f>
        <v/>
      </c>
      <c r="CH83" s="76" t="str">
        <f>IF($A83="","",IF($X$4&lt;&gt;"Да","",IF($X$10="","",IF(COUNTIF(Данные!$A$6:$CV$6,$X$10)=0,"#FIELD",INDEX(Данные!$A$7:$CV$106,ROW()-19,MATCH($X$10,Данные!$A$6:$CV$6,0))))))</f>
        <v/>
      </c>
      <c r="CI83" s="76" t="str">
        <f>IF($A83="","",IF($Y$4&lt;&gt;"Да","",IF($Y$10="","",IF(COUNTIF(Данные!$A$6:$CV$6,$Y$10)=0,"#FIELD",INDEX(Данные!$A$7:$CV$106,ROW()-19,MATCH($Y$10,Данные!$A$6:$CV$6,0))))))</f>
        <v/>
      </c>
      <c r="CJ83" s="76" t="str">
        <f>IF($A83="","",IF($Z$4&lt;&gt;"Да","",IF($Z$10="","",IF(COUNTIF(Данные!$A$6:$CV$6,$Z$10)=0,"#FIELD",INDEX(Данные!$A$7:$CV$106,ROW()-19,MATCH($Z$10,Данные!$A$6:$CV$6,0))))))</f>
        <v/>
      </c>
      <c r="CK83" s="76" t="str">
        <f>IF($A83="","",IF($AA$4&lt;&gt;"Да","",IF($AA$10="","",IF(COUNTIF(Данные!$A$6:$CV$6,$AA$10)=0,"#FIELD",INDEX(Данные!$A$7:$CV$106,ROW()-19,MATCH($AA$10,Данные!$A$6:$CV$6,0))))))</f>
        <v/>
      </c>
      <c r="CL83" s="76" t="str">
        <f>IF($A83="","",IF($AB$4&lt;&gt;"Да","",IF($AB$10="","",IF(COUNTIF(Данные!$A$6:$CV$6,$AB$10)=0,"#FIELD",INDEX(Данные!$A$7:$CV$106,ROW()-19,MATCH($AB$10,Данные!$A$6:$CV$6,0))))))</f>
        <v/>
      </c>
      <c r="CM83" s="76" t="str">
        <f>IF($A83="","",IF($AC$4&lt;&gt;"Да","",IF($AC$10="","",IF(COUNTIF(Данные!$A$6:$CV$6,$AC$10)=0,"#FIELD",INDEX(Данные!$A$7:$CV$106,ROW()-19,MATCH($AC$10,Данные!$A$6:$CV$6,0))))))</f>
        <v/>
      </c>
      <c r="CN83" s="76" t="str">
        <f>IF($A83="","",IF($AD$4&lt;&gt;"Да","",IF($AD$10="","",IF(COUNTIF(Данные!$A$6:$CV$6,$AD$10)=0,"#FIELD",INDEX(Данные!$A$7:$CV$106,ROW()-19,MATCH($AD$10,Данные!$A$6:$CV$6,0))))))</f>
        <v/>
      </c>
      <c r="CO83" s="77" t="str">
        <f>IF($A83="","",IF($AE$4&lt;&gt;"Да","",IF($AE$10="","",IF(COUNTIF(Данные!$A$6:$CV$6,$AE$10)=0,"#FIELD",INDEX(Данные!$A$7:$CV$106,ROW()-19,MATCH($AE$10,Данные!$A$6:$CV$6,0))))))</f>
        <v/>
      </c>
    </row>
    <row r="84" spans="1:93">
      <c r="A84" s="24" t="str">
        <f>IF(Данные!A71="","",Данные!A71)</f>
        <v/>
      </c>
      <c r="B84" s="19" t="str">
        <f>IF($A84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84="#FIELD",AG84="",AND(OR($B$8="CHANGE_PCT_GE",$B$8="CHANGE_ABS_GE",$B$8="COUNT_FLAG_RULE",$B$8="AND_YES",$B$8="OR_YES"),OR(BL84="#FIELD",BL84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84)))),IF($B$18="LOW_MU",MAX(Настройки!$B$14,$B$16),IF($B$18="NEUTRAL",Настройки!$B$15,IF($B$18="IGNORE","IGNORE",IF(OR(AG84="#FIELD",BL84="#FIELD"),"Поле не найдено","Недостаточно данных")))),IF($B$8="SIGMOID_INC",MAX(Настройки!$B$14,$B$16+($B$17-$B$16)/(1+EXP(-$B$12*(IF(ISNUMBER(AG84),AG84,0)-$B$11)))),IF($B$8="SIGMOID_DEC",MAX(Настройки!$B$14,$B$16+($B$17-$B$16)/(1+EXP($B$12*(IF(ISNUMBER(AG84),AG84,0)-$B$11)))),IF($B$8="TOP_PERCENT",IF((COUNTIF(INDEX(Данные!$A$7:$CV$106,0,MATCH($B$9,Данные!$A$6:$CV$6,0)),"&gt;"&amp;IF(ISNUMBER(AG84),AG84,0))+COUNTIFS(INDEX(Данные!$A$7:$CV$106,0,MATCH($B$9,Данные!$A$6:$CV$6,0)),IF(ISNUMBER(AG84),AG84,0),Данные!$A$7:$A$106,"&lt;"&amp;$A84)+1)/COUNT(INDEX(Данные!$A$7:$CV$106,0,MATCH($B$9,Данные!$A$6:$CV$6,0)))&lt;=$B$11,$B$14,$B$15),IF($B$8="MANUAL_MU",MAX(Настройки!$B$14,MIN(1,IF(ISNUMBER(AG84),AG84,0))),IF($B$8="COUNT_FLAG_RULE",IF(IF(ISNUMBER(AG84),AG84,0)&lt;=$B$11,$B$14,IF(IF(ISNUMBER(AG84),AG84,0)&gt;=$B$12,$B$15,IF(OR(LOWER(LEFT(BL84&amp;"",2))="да",BL84=1),$B$13,$B$15))),IF(OR(AND($B$8="YES_NO",OR(LOWER(LEFT(AG84&amp;"",2))="да",AG84=1)),AND($B$8="THRESHOLD_GE",IF(ISNUMBER(AG84),AG84,0)&gt;=$B$11),AND($B$8="THRESHOLD_GT",IF(ISNUMBER(AG84),AG84,0)&gt;$B$11),AND($B$8="THRESHOLD_LE",IF(ISNUMBER(AG84),AG84,0)&lt;=$B$11),AND($B$8="THRESHOLD_LT",IF(ISNUMBER(AG84),AG84,0)&lt;$B$11),AND($B$8="CHANGE_PCT_GE",IF(IF(ISNUMBER(BL84),BL84,0)=0,IF(ISNUMBER(AG84),AG84,0)&gt;0,(IF(ISNUMBER(AG84),AG84,0)-IF(ISNUMBER(BL84),BL84,0))/ABS(IF(ISNUMBER(BL84),BL84,0))&gt;=$B$11)),AND($B$8="CHANGE_ABS_GE",ABS(IF(ISNUMBER(AG84),AG84,0)-IF(ISNUMBER(BL84),BL84,0))&gt;=$B$11),AND($B$8="COUNT_LT",IF(ISNUMBER(AG84),AG84,0)&lt;$B$11),AND($B$8="COUNT_LE",IF(ISNUMBER(AG84),AG84,0)&lt;=$B$11),AND($B$8="AND_YES",OR(LOWER(LEFT(AG84&amp;"",2))="да",AG84=1),OR(LOWER(LEFT(BL84&amp;"",2))="да",BL84=1)),AND($B$8="OR_YES",OR(OR(LOWER(LEFT(AG84&amp;"",2))="да",AG84=1),OR(LOWER(LEFT(BL84&amp;"",2))="да",BL84=1)))),$B$14,$B$15))))))))))</f>
        <v/>
      </c>
      <c r="C84" s="19" t="str">
        <f>IF($A84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84="#FIELD",AH84="",AND(OR($C$8="CHANGE_PCT_GE",$C$8="CHANGE_ABS_GE",$C$8="COUNT_FLAG_RULE",$C$8="AND_YES",$C$8="OR_YES"),OR(BM84="#FIELD",BM84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84)))),IF($C$18="LOW_MU",MAX(Настройки!$B$14,$C$16),IF($C$18="NEUTRAL",Настройки!$B$15,IF($C$18="IGNORE","IGNORE",IF(OR(AH84="#FIELD",BM84="#FIELD"),"Поле не найдено","Недостаточно данных")))),IF($C$8="SIGMOID_INC",MAX(Настройки!$B$14,$C$16+($C$17-$C$16)/(1+EXP(-$C$12*(IF(ISNUMBER(AH84),AH84,0)-$C$11)))),IF($C$8="SIGMOID_DEC",MAX(Настройки!$B$14,$C$16+($C$17-$C$16)/(1+EXP($C$12*(IF(ISNUMBER(AH84),AH84,0)-$C$11)))),IF($C$8="TOP_PERCENT",IF((COUNTIF(INDEX(Данные!$A$7:$CV$106,0,MATCH($C$9,Данные!$A$6:$CV$6,0)),"&gt;"&amp;IF(ISNUMBER(AH84),AH84,0))+COUNTIFS(INDEX(Данные!$A$7:$CV$106,0,MATCH($C$9,Данные!$A$6:$CV$6,0)),IF(ISNUMBER(AH84),AH84,0),Данные!$A$7:$A$106,"&lt;"&amp;$A84)+1)/COUNT(INDEX(Данные!$A$7:$CV$106,0,MATCH($C$9,Данные!$A$6:$CV$6,0)))&lt;=$C$11,$C$14,$C$15),IF($C$8="MANUAL_MU",MAX(Настройки!$B$14,MIN(1,IF(ISNUMBER(AH84),AH84,0))),IF($C$8="COUNT_FLAG_RULE",IF(IF(ISNUMBER(AH84),AH84,0)&lt;=$C$11,$C$14,IF(IF(ISNUMBER(AH84),AH84,0)&gt;=$C$12,$C$15,IF(OR(LOWER(LEFT(BM84&amp;"",2))="да",BM84=1),$C$13,$C$15))),IF(OR(AND($C$8="YES_NO",OR(LOWER(LEFT(AH84&amp;"",2))="да",AH84=1)),AND($C$8="THRESHOLD_GE",IF(ISNUMBER(AH84),AH84,0)&gt;=$C$11),AND($C$8="THRESHOLD_GT",IF(ISNUMBER(AH84),AH84,0)&gt;$C$11),AND($C$8="THRESHOLD_LE",IF(ISNUMBER(AH84),AH84,0)&lt;=$C$11),AND($C$8="THRESHOLD_LT",IF(ISNUMBER(AH84),AH84,0)&lt;$C$11),AND($C$8="CHANGE_PCT_GE",IF(IF(ISNUMBER(BM84),BM84,0)=0,IF(ISNUMBER(AH84),AH84,0)&gt;0,(IF(ISNUMBER(AH84),AH84,0)-IF(ISNUMBER(BM84),BM84,0))/ABS(IF(ISNUMBER(BM84),BM84,0))&gt;=$C$11)),AND($C$8="CHANGE_ABS_GE",ABS(IF(ISNUMBER(AH84),AH84,0)-IF(ISNUMBER(BM84),BM84,0))&gt;=$C$11),AND($C$8="COUNT_LT",IF(ISNUMBER(AH84),AH84,0)&lt;$C$11),AND($C$8="COUNT_LE",IF(ISNUMBER(AH84),AH84,0)&lt;=$C$11),AND($C$8="AND_YES",OR(LOWER(LEFT(AH84&amp;"",2))="да",AH84=1),OR(LOWER(LEFT(BM84&amp;"",2))="да",BM84=1)),AND($C$8="OR_YES",OR(OR(LOWER(LEFT(AH84&amp;"",2))="да",AH84=1),OR(LOWER(LEFT(BM84&amp;"",2))="да",BM84=1)))),$C$14,$C$15))))))))))</f>
        <v/>
      </c>
      <c r="D84" s="19" t="str">
        <f>IF($A84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84="#FIELD",AI84="",AND(OR($D$8="CHANGE_PCT_GE",$D$8="CHANGE_ABS_GE",$D$8="COUNT_FLAG_RULE",$D$8="AND_YES",$D$8="OR_YES"),OR(BN84="#FIELD",BN84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84)))),IF($D$18="LOW_MU",MAX(Настройки!$B$14,$D$16),IF($D$18="NEUTRAL",Настройки!$B$15,IF($D$18="IGNORE","IGNORE",IF(OR(AI84="#FIELD",BN84="#FIELD"),"Поле не найдено","Недостаточно данных")))),IF($D$8="SIGMOID_INC",MAX(Настройки!$B$14,$D$16+($D$17-$D$16)/(1+EXP(-$D$12*(IF(ISNUMBER(AI84),AI84,0)-$D$11)))),IF($D$8="SIGMOID_DEC",MAX(Настройки!$B$14,$D$16+($D$17-$D$16)/(1+EXP($D$12*(IF(ISNUMBER(AI84),AI84,0)-$D$11)))),IF($D$8="TOP_PERCENT",IF((COUNTIF(INDEX(Данные!$A$7:$CV$106,0,MATCH($D$9,Данные!$A$6:$CV$6,0)),"&gt;"&amp;IF(ISNUMBER(AI84),AI84,0))+COUNTIFS(INDEX(Данные!$A$7:$CV$106,0,MATCH($D$9,Данные!$A$6:$CV$6,0)),IF(ISNUMBER(AI84),AI84,0),Данные!$A$7:$A$106,"&lt;"&amp;$A84)+1)/COUNT(INDEX(Данные!$A$7:$CV$106,0,MATCH($D$9,Данные!$A$6:$CV$6,0)))&lt;=$D$11,$D$14,$D$15),IF($D$8="MANUAL_MU",MAX(Настройки!$B$14,MIN(1,IF(ISNUMBER(AI84),AI84,0))),IF($D$8="COUNT_FLAG_RULE",IF(IF(ISNUMBER(AI84),AI84,0)&lt;=$D$11,$D$14,IF(IF(ISNUMBER(AI84),AI84,0)&gt;=$D$12,$D$15,IF(OR(LOWER(LEFT(BN84&amp;"",2))="да",BN84=1),$D$13,$D$15))),IF(OR(AND($D$8="YES_NO",OR(LOWER(LEFT(AI84&amp;"",2))="да",AI84=1)),AND($D$8="THRESHOLD_GE",IF(ISNUMBER(AI84),AI84,0)&gt;=$D$11),AND($D$8="THRESHOLD_GT",IF(ISNUMBER(AI84),AI84,0)&gt;$D$11),AND($D$8="THRESHOLD_LE",IF(ISNUMBER(AI84),AI84,0)&lt;=$D$11),AND($D$8="THRESHOLD_LT",IF(ISNUMBER(AI84),AI84,0)&lt;$D$11),AND($D$8="CHANGE_PCT_GE",IF(IF(ISNUMBER(BN84),BN84,0)=0,IF(ISNUMBER(AI84),AI84,0)&gt;0,(IF(ISNUMBER(AI84),AI84,0)-IF(ISNUMBER(BN84),BN84,0))/ABS(IF(ISNUMBER(BN84),BN84,0))&gt;=$D$11)),AND($D$8="CHANGE_ABS_GE",ABS(IF(ISNUMBER(AI84),AI84,0)-IF(ISNUMBER(BN84),BN84,0))&gt;=$D$11),AND($D$8="COUNT_LT",IF(ISNUMBER(AI84),AI84,0)&lt;$D$11),AND($D$8="COUNT_LE",IF(ISNUMBER(AI84),AI84,0)&lt;=$D$11),AND($D$8="AND_YES",OR(LOWER(LEFT(AI84&amp;"",2))="да",AI84=1),OR(LOWER(LEFT(BN84&amp;"",2))="да",BN84=1)),AND($D$8="OR_YES",OR(OR(LOWER(LEFT(AI84&amp;"",2))="да",AI84=1),OR(LOWER(LEFT(BN84&amp;"",2))="да",BN84=1)))),$D$14,$D$15))))))))))</f>
        <v/>
      </c>
      <c r="E84" s="19" t="str">
        <f>IF($A84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84="#FIELD",AJ84="",AND(OR($E$8="CHANGE_PCT_GE",$E$8="CHANGE_ABS_GE",$E$8="COUNT_FLAG_RULE",$E$8="AND_YES",$E$8="OR_YES"),OR(BO84="#FIELD",BO84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84)))),IF($E$18="LOW_MU",MAX(Настройки!$B$14,$E$16),IF($E$18="NEUTRAL",Настройки!$B$15,IF($E$18="IGNORE","IGNORE",IF(OR(AJ84="#FIELD",BO84="#FIELD"),"Поле не найдено","Недостаточно данных")))),IF($E$8="SIGMOID_INC",MAX(Настройки!$B$14,$E$16+($E$17-$E$16)/(1+EXP(-$E$12*(IF(ISNUMBER(AJ84),AJ84,0)-$E$11)))),IF($E$8="SIGMOID_DEC",MAX(Настройки!$B$14,$E$16+($E$17-$E$16)/(1+EXP($E$12*(IF(ISNUMBER(AJ84),AJ84,0)-$E$11)))),IF($E$8="TOP_PERCENT",IF((COUNTIF(INDEX(Данные!$A$7:$CV$106,0,MATCH($E$9,Данные!$A$6:$CV$6,0)),"&gt;"&amp;IF(ISNUMBER(AJ84),AJ84,0))+COUNTIFS(INDEX(Данные!$A$7:$CV$106,0,MATCH($E$9,Данные!$A$6:$CV$6,0)),IF(ISNUMBER(AJ84),AJ84,0),Данные!$A$7:$A$106,"&lt;"&amp;$A84)+1)/COUNT(INDEX(Данные!$A$7:$CV$106,0,MATCH($E$9,Данные!$A$6:$CV$6,0)))&lt;=$E$11,$E$14,$E$15),IF($E$8="MANUAL_MU",MAX(Настройки!$B$14,MIN(1,IF(ISNUMBER(AJ84),AJ84,0))),IF($E$8="COUNT_FLAG_RULE",IF(IF(ISNUMBER(AJ84),AJ84,0)&lt;=$E$11,$E$14,IF(IF(ISNUMBER(AJ84),AJ84,0)&gt;=$E$12,$E$15,IF(OR(LOWER(LEFT(BO84&amp;"",2))="да",BO84=1),$E$13,$E$15))),IF(OR(AND($E$8="YES_NO",OR(LOWER(LEFT(AJ84&amp;"",2))="да",AJ84=1)),AND($E$8="THRESHOLD_GE",IF(ISNUMBER(AJ84),AJ84,0)&gt;=$E$11),AND($E$8="THRESHOLD_GT",IF(ISNUMBER(AJ84),AJ84,0)&gt;$E$11),AND($E$8="THRESHOLD_LE",IF(ISNUMBER(AJ84),AJ84,0)&lt;=$E$11),AND($E$8="THRESHOLD_LT",IF(ISNUMBER(AJ84),AJ84,0)&lt;$E$11),AND($E$8="CHANGE_PCT_GE",IF(IF(ISNUMBER(BO84),BO84,0)=0,IF(ISNUMBER(AJ84),AJ84,0)&gt;0,(IF(ISNUMBER(AJ84),AJ84,0)-IF(ISNUMBER(BO84),BO84,0))/ABS(IF(ISNUMBER(BO84),BO84,0))&gt;=$E$11)),AND($E$8="CHANGE_ABS_GE",ABS(IF(ISNUMBER(AJ84),AJ84,0)-IF(ISNUMBER(BO84),BO84,0))&gt;=$E$11),AND($E$8="COUNT_LT",IF(ISNUMBER(AJ84),AJ84,0)&lt;$E$11),AND($E$8="COUNT_LE",IF(ISNUMBER(AJ84),AJ84,0)&lt;=$E$11),AND($E$8="AND_YES",OR(LOWER(LEFT(AJ84&amp;"",2))="да",AJ84=1),OR(LOWER(LEFT(BO84&amp;"",2))="да",BO84=1)),AND($E$8="OR_YES",OR(OR(LOWER(LEFT(AJ84&amp;"",2))="да",AJ84=1),OR(LOWER(LEFT(BO84&amp;"",2))="да",BO84=1)))),$E$14,$E$15))))))))))</f>
        <v/>
      </c>
      <c r="F84" s="19" t="str">
        <f>IF($A84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84="#FIELD",AK84="",AND(OR($F$8="CHANGE_PCT_GE",$F$8="CHANGE_ABS_GE",$F$8="COUNT_FLAG_RULE",$F$8="AND_YES",$F$8="OR_YES"),OR(BP84="#FIELD",BP84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84)))),IF($F$18="LOW_MU",MAX(Настройки!$B$14,$F$16),IF($F$18="NEUTRAL",Настройки!$B$15,IF($F$18="IGNORE","IGNORE",IF(OR(AK84="#FIELD",BP84="#FIELD"),"Поле не найдено","Недостаточно данных")))),IF($F$8="SIGMOID_INC",MAX(Настройки!$B$14,$F$16+($F$17-$F$16)/(1+EXP(-$F$12*(IF(ISNUMBER(AK84),AK84,0)-$F$11)))),IF($F$8="SIGMOID_DEC",MAX(Настройки!$B$14,$F$16+($F$17-$F$16)/(1+EXP($F$12*(IF(ISNUMBER(AK84),AK84,0)-$F$11)))),IF($F$8="TOP_PERCENT",IF((COUNTIF(INDEX(Данные!$A$7:$CV$106,0,MATCH($F$9,Данные!$A$6:$CV$6,0)),"&gt;"&amp;IF(ISNUMBER(AK84),AK84,0))+COUNTIFS(INDEX(Данные!$A$7:$CV$106,0,MATCH($F$9,Данные!$A$6:$CV$6,0)),IF(ISNUMBER(AK84),AK84,0),Данные!$A$7:$A$106,"&lt;"&amp;$A84)+1)/COUNT(INDEX(Данные!$A$7:$CV$106,0,MATCH($F$9,Данные!$A$6:$CV$6,0)))&lt;=$F$11,$F$14,$F$15),IF($F$8="MANUAL_MU",MAX(Настройки!$B$14,MIN(1,IF(ISNUMBER(AK84),AK84,0))),IF($F$8="COUNT_FLAG_RULE",IF(IF(ISNUMBER(AK84),AK84,0)&lt;=$F$11,$F$14,IF(IF(ISNUMBER(AK84),AK84,0)&gt;=$F$12,$F$15,IF(OR(LOWER(LEFT(BP84&amp;"",2))="да",BP84=1),$F$13,$F$15))),IF(OR(AND($F$8="YES_NO",OR(LOWER(LEFT(AK84&amp;"",2))="да",AK84=1)),AND($F$8="THRESHOLD_GE",IF(ISNUMBER(AK84),AK84,0)&gt;=$F$11),AND($F$8="THRESHOLD_GT",IF(ISNUMBER(AK84),AK84,0)&gt;$F$11),AND($F$8="THRESHOLD_LE",IF(ISNUMBER(AK84),AK84,0)&lt;=$F$11),AND($F$8="THRESHOLD_LT",IF(ISNUMBER(AK84),AK84,0)&lt;$F$11),AND($F$8="CHANGE_PCT_GE",IF(IF(ISNUMBER(BP84),BP84,0)=0,IF(ISNUMBER(AK84),AK84,0)&gt;0,(IF(ISNUMBER(AK84),AK84,0)-IF(ISNUMBER(BP84),BP84,0))/ABS(IF(ISNUMBER(BP84),BP84,0))&gt;=$F$11)),AND($F$8="CHANGE_ABS_GE",ABS(IF(ISNUMBER(AK84),AK84,0)-IF(ISNUMBER(BP84),BP84,0))&gt;=$F$11),AND($F$8="COUNT_LT",IF(ISNUMBER(AK84),AK84,0)&lt;$F$11),AND($F$8="COUNT_LE",IF(ISNUMBER(AK84),AK84,0)&lt;=$F$11),AND($F$8="AND_YES",OR(LOWER(LEFT(AK84&amp;"",2))="да",AK84=1),OR(LOWER(LEFT(BP84&amp;"",2))="да",BP84=1)),AND($F$8="OR_YES",OR(OR(LOWER(LEFT(AK84&amp;"",2))="да",AK84=1),OR(LOWER(LEFT(BP84&amp;"",2))="да",BP84=1)))),$F$14,$F$15))))))))))</f>
        <v/>
      </c>
      <c r="G84" s="19" t="str">
        <f>IF($A84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84="#FIELD",AL84="",AND(OR($G$8="CHANGE_PCT_GE",$G$8="CHANGE_ABS_GE",$G$8="COUNT_FLAG_RULE",$G$8="AND_YES",$G$8="OR_YES"),OR(BQ84="#FIELD",BQ84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84)))),IF($G$18="LOW_MU",MAX(Настройки!$B$14,$G$16),IF($G$18="NEUTRAL",Настройки!$B$15,IF($G$18="IGNORE","IGNORE",IF(OR(AL84="#FIELD",BQ84="#FIELD"),"Поле не найдено","Недостаточно данных")))),IF($G$8="SIGMOID_INC",MAX(Настройки!$B$14,$G$16+($G$17-$G$16)/(1+EXP(-$G$12*(IF(ISNUMBER(AL84),AL84,0)-$G$11)))),IF($G$8="SIGMOID_DEC",MAX(Настройки!$B$14,$G$16+($G$17-$G$16)/(1+EXP($G$12*(IF(ISNUMBER(AL84),AL84,0)-$G$11)))),IF($G$8="TOP_PERCENT",IF((COUNTIF(INDEX(Данные!$A$7:$CV$106,0,MATCH($G$9,Данные!$A$6:$CV$6,0)),"&gt;"&amp;IF(ISNUMBER(AL84),AL84,0))+COUNTIFS(INDEX(Данные!$A$7:$CV$106,0,MATCH($G$9,Данные!$A$6:$CV$6,0)),IF(ISNUMBER(AL84),AL84,0),Данные!$A$7:$A$106,"&lt;"&amp;$A84)+1)/COUNT(INDEX(Данные!$A$7:$CV$106,0,MATCH($G$9,Данные!$A$6:$CV$6,0)))&lt;=$G$11,$G$14,$G$15),IF($G$8="MANUAL_MU",MAX(Настройки!$B$14,MIN(1,IF(ISNUMBER(AL84),AL84,0))),IF($G$8="COUNT_FLAG_RULE",IF(IF(ISNUMBER(AL84),AL84,0)&lt;=$G$11,$G$14,IF(IF(ISNUMBER(AL84),AL84,0)&gt;=$G$12,$G$15,IF(OR(LOWER(LEFT(BQ84&amp;"",2))="да",BQ84=1),$G$13,$G$15))),IF(OR(AND($G$8="YES_NO",OR(LOWER(LEFT(AL84&amp;"",2))="да",AL84=1)),AND($G$8="THRESHOLD_GE",IF(ISNUMBER(AL84),AL84,0)&gt;=$G$11),AND($G$8="THRESHOLD_GT",IF(ISNUMBER(AL84),AL84,0)&gt;$G$11),AND($G$8="THRESHOLD_LE",IF(ISNUMBER(AL84),AL84,0)&lt;=$G$11),AND($G$8="THRESHOLD_LT",IF(ISNUMBER(AL84),AL84,0)&lt;$G$11),AND($G$8="CHANGE_PCT_GE",IF(IF(ISNUMBER(BQ84),BQ84,0)=0,IF(ISNUMBER(AL84),AL84,0)&gt;0,(IF(ISNUMBER(AL84),AL84,0)-IF(ISNUMBER(BQ84),BQ84,0))/ABS(IF(ISNUMBER(BQ84),BQ84,0))&gt;=$G$11)),AND($G$8="CHANGE_ABS_GE",ABS(IF(ISNUMBER(AL84),AL84,0)-IF(ISNUMBER(BQ84),BQ84,0))&gt;=$G$11),AND($G$8="COUNT_LT",IF(ISNUMBER(AL84),AL84,0)&lt;$G$11),AND($G$8="COUNT_LE",IF(ISNUMBER(AL84),AL84,0)&lt;=$G$11),AND($G$8="AND_YES",OR(LOWER(LEFT(AL84&amp;"",2))="да",AL84=1),OR(LOWER(LEFT(BQ84&amp;"",2))="да",BQ84=1)),AND($G$8="OR_YES",OR(OR(LOWER(LEFT(AL84&amp;"",2))="да",AL84=1),OR(LOWER(LEFT(BQ84&amp;"",2))="да",BQ84=1)))),$G$14,$G$15))))))))))</f>
        <v/>
      </c>
      <c r="H84" s="19" t="str">
        <f>IF($A84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84="#FIELD",AM84="",AND(OR($H$8="CHANGE_PCT_GE",$H$8="CHANGE_ABS_GE",$H$8="COUNT_FLAG_RULE",$H$8="AND_YES",$H$8="OR_YES"),OR(BR84="#FIELD",BR84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84)))),IF($H$18="LOW_MU",MAX(Настройки!$B$14,$H$16),IF($H$18="NEUTRAL",Настройки!$B$15,IF($H$18="IGNORE","IGNORE",IF(OR(AM84="#FIELD",BR84="#FIELD"),"Поле не найдено","Недостаточно данных")))),IF($H$8="SIGMOID_INC",MAX(Настройки!$B$14,$H$16+($H$17-$H$16)/(1+EXP(-$H$12*(IF(ISNUMBER(AM84),AM84,0)-$H$11)))),IF($H$8="SIGMOID_DEC",MAX(Настройки!$B$14,$H$16+($H$17-$H$16)/(1+EXP($H$12*(IF(ISNUMBER(AM84),AM84,0)-$H$11)))),IF($H$8="TOP_PERCENT",IF((COUNTIF(INDEX(Данные!$A$7:$CV$106,0,MATCH($H$9,Данные!$A$6:$CV$6,0)),"&gt;"&amp;IF(ISNUMBER(AM84),AM84,0))+COUNTIFS(INDEX(Данные!$A$7:$CV$106,0,MATCH($H$9,Данные!$A$6:$CV$6,0)),IF(ISNUMBER(AM84),AM84,0),Данные!$A$7:$A$106,"&lt;"&amp;$A84)+1)/COUNT(INDEX(Данные!$A$7:$CV$106,0,MATCH($H$9,Данные!$A$6:$CV$6,0)))&lt;=$H$11,$H$14,$H$15),IF($H$8="MANUAL_MU",MAX(Настройки!$B$14,MIN(1,IF(ISNUMBER(AM84),AM84,0))),IF($H$8="COUNT_FLAG_RULE",IF(IF(ISNUMBER(AM84),AM84,0)&lt;=$H$11,$H$14,IF(IF(ISNUMBER(AM84),AM84,0)&gt;=$H$12,$H$15,IF(OR(LOWER(LEFT(BR84&amp;"",2))="да",BR84=1),$H$13,$H$15))),IF(OR(AND($H$8="YES_NO",OR(LOWER(LEFT(AM84&amp;"",2))="да",AM84=1)),AND($H$8="THRESHOLD_GE",IF(ISNUMBER(AM84),AM84,0)&gt;=$H$11),AND($H$8="THRESHOLD_GT",IF(ISNUMBER(AM84),AM84,0)&gt;$H$11),AND($H$8="THRESHOLD_LE",IF(ISNUMBER(AM84),AM84,0)&lt;=$H$11),AND($H$8="THRESHOLD_LT",IF(ISNUMBER(AM84),AM84,0)&lt;$H$11),AND($H$8="CHANGE_PCT_GE",IF(IF(ISNUMBER(BR84),BR84,0)=0,IF(ISNUMBER(AM84),AM84,0)&gt;0,(IF(ISNUMBER(AM84),AM84,0)-IF(ISNUMBER(BR84),BR84,0))/ABS(IF(ISNUMBER(BR84),BR84,0))&gt;=$H$11)),AND($H$8="CHANGE_ABS_GE",ABS(IF(ISNUMBER(AM84),AM84,0)-IF(ISNUMBER(BR84),BR84,0))&gt;=$H$11),AND($H$8="COUNT_LT",IF(ISNUMBER(AM84),AM84,0)&lt;$H$11),AND($H$8="COUNT_LE",IF(ISNUMBER(AM84),AM84,0)&lt;=$H$11),AND($H$8="AND_YES",OR(LOWER(LEFT(AM84&amp;"",2))="да",AM84=1),OR(LOWER(LEFT(BR84&amp;"",2))="да",BR84=1)),AND($H$8="OR_YES",OR(OR(LOWER(LEFT(AM84&amp;"",2))="да",AM84=1),OR(LOWER(LEFT(BR84&amp;"",2))="да",BR84=1)))),$H$14,$H$15))))))))))</f>
        <v/>
      </c>
      <c r="I84" s="19" t="str">
        <f>IF($A84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84="#FIELD",AN84="",AND(OR($I$8="CHANGE_PCT_GE",$I$8="CHANGE_ABS_GE",$I$8="COUNT_FLAG_RULE",$I$8="AND_YES",$I$8="OR_YES"),OR(BS84="#FIELD",BS84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84)))),IF($I$18="LOW_MU",MAX(Настройки!$B$14,$I$16),IF($I$18="NEUTRAL",Настройки!$B$15,IF($I$18="IGNORE","IGNORE",IF(OR(AN84="#FIELD",BS84="#FIELD"),"Поле не найдено","Недостаточно данных")))),IF($I$8="SIGMOID_INC",MAX(Настройки!$B$14,$I$16+($I$17-$I$16)/(1+EXP(-$I$12*(IF(ISNUMBER(AN84),AN84,0)-$I$11)))),IF($I$8="SIGMOID_DEC",MAX(Настройки!$B$14,$I$16+($I$17-$I$16)/(1+EXP($I$12*(IF(ISNUMBER(AN84),AN84,0)-$I$11)))),IF($I$8="TOP_PERCENT",IF((COUNTIF(INDEX(Данные!$A$7:$CV$106,0,MATCH($I$9,Данные!$A$6:$CV$6,0)),"&gt;"&amp;IF(ISNUMBER(AN84),AN84,0))+COUNTIFS(INDEX(Данные!$A$7:$CV$106,0,MATCH($I$9,Данные!$A$6:$CV$6,0)),IF(ISNUMBER(AN84),AN84,0),Данные!$A$7:$A$106,"&lt;"&amp;$A84)+1)/COUNT(INDEX(Данные!$A$7:$CV$106,0,MATCH($I$9,Данные!$A$6:$CV$6,0)))&lt;=$I$11,$I$14,$I$15),IF($I$8="MANUAL_MU",MAX(Настройки!$B$14,MIN(1,IF(ISNUMBER(AN84),AN84,0))),IF($I$8="COUNT_FLAG_RULE",IF(IF(ISNUMBER(AN84),AN84,0)&lt;=$I$11,$I$14,IF(IF(ISNUMBER(AN84),AN84,0)&gt;=$I$12,$I$15,IF(OR(LOWER(LEFT(BS84&amp;"",2))="да",BS84=1),$I$13,$I$15))),IF(OR(AND($I$8="YES_NO",OR(LOWER(LEFT(AN84&amp;"",2))="да",AN84=1)),AND($I$8="THRESHOLD_GE",IF(ISNUMBER(AN84),AN84,0)&gt;=$I$11),AND($I$8="THRESHOLD_GT",IF(ISNUMBER(AN84),AN84,0)&gt;$I$11),AND($I$8="THRESHOLD_LE",IF(ISNUMBER(AN84),AN84,0)&lt;=$I$11),AND($I$8="THRESHOLD_LT",IF(ISNUMBER(AN84),AN84,0)&lt;$I$11),AND($I$8="CHANGE_PCT_GE",IF(IF(ISNUMBER(BS84),BS84,0)=0,IF(ISNUMBER(AN84),AN84,0)&gt;0,(IF(ISNUMBER(AN84),AN84,0)-IF(ISNUMBER(BS84),BS84,0))/ABS(IF(ISNUMBER(BS84),BS84,0))&gt;=$I$11)),AND($I$8="CHANGE_ABS_GE",ABS(IF(ISNUMBER(AN84),AN84,0)-IF(ISNUMBER(BS84),BS84,0))&gt;=$I$11),AND($I$8="COUNT_LT",IF(ISNUMBER(AN84),AN84,0)&lt;$I$11),AND($I$8="COUNT_LE",IF(ISNUMBER(AN84),AN84,0)&lt;=$I$11),AND($I$8="AND_YES",OR(LOWER(LEFT(AN84&amp;"",2))="да",AN84=1),OR(LOWER(LEFT(BS84&amp;"",2))="да",BS84=1)),AND($I$8="OR_YES",OR(OR(LOWER(LEFT(AN84&amp;"",2))="да",AN84=1),OR(LOWER(LEFT(BS84&amp;"",2))="да",BS84=1)))),$I$14,$I$15))))))))))</f>
        <v/>
      </c>
      <c r="J84" s="19" t="str">
        <f>IF($A84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84="#FIELD",AO84="",AND(OR($J$8="CHANGE_PCT_GE",$J$8="CHANGE_ABS_GE",$J$8="COUNT_FLAG_RULE",$J$8="AND_YES",$J$8="OR_YES"),OR(BT84="#FIELD",BT84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84)))),IF($J$18="LOW_MU",MAX(Настройки!$B$14,$J$16),IF($J$18="NEUTRAL",Настройки!$B$15,IF($J$18="IGNORE","IGNORE",IF(OR(AO84="#FIELD",BT84="#FIELD"),"Поле не найдено","Недостаточно данных")))),IF($J$8="SIGMOID_INC",MAX(Настройки!$B$14,$J$16+($J$17-$J$16)/(1+EXP(-$J$12*(IF(ISNUMBER(AO84),AO84,0)-$J$11)))),IF($J$8="SIGMOID_DEC",MAX(Настройки!$B$14,$J$16+($J$17-$J$16)/(1+EXP($J$12*(IF(ISNUMBER(AO84),AO84,0)-$J$11)))),IF($J$8="TOP_PERCENT",IF((COUNTIF(INDEX(Данные!$A$7:$CV$106,0,MATCH($J$9,Данные!$A$6:$CV$6,0)),"&gt;"&amp;IF(ISNUMBER(AO84),AO84,0))+COUNTIFS(INDEX(Данные!$A$7:$CV$106,0,MATCH($J$9,Данные!$A$6:$CV$6,0)),IF(ISNUMBER(AO84),AO84,0),Данные!$A$7:$A$106,"&lt;"&amp;$A84)+1)/COUNT(INDEX(Данные!$A$7:$CV$106,0,MATCH($J$9,Данные!$A$6:$CV$6,0)))&lt;=$J$11,$J$14,$J$15),IF($J$8="MANUAL_MU",MAX(Настройки!$B$14,MIN(1,IF(ISNUMBER(AO84),AO84,0))),IF($J$8="COUNT_FLAG_RULE",IF(IF(ISNUMBER(AO84),AO84,0)&lt;=$J$11,$J$14,IF(IF(ISNUMBER(AO84),AO84,0)&gt;=$J$12,$J$15,IF(OR(LOWER(LEFT(BT84&amp;"",2))="да",BT84=1),$J$13,$J$15))),IF(OR(AND($J$8="YES_NO",OR(LOWER(LEFT(AO84&amp;"",2))="да",AO84=1)),AND($J$8="THRESHOLD_GE",IF(ISNUMBER(AO84),AO84,0)&gt;=$J$11),AND($J$8="THRESHOLD_GT",IF(ISNUMBER(AO84),AO84,0)&gt;$J$11),AND($J$8="THRESHOLD_LE",IF(ISNUMBER(AO84),AO84,0)&lt;=$J$11),AND($J$8="THRESHOLD_LT",IF(ISNUMBER(AO84),AO84,0)&lt;$J$11),AND($J$8="CHANGE_PCT_GE",IF(IF(ISNUMBER(BT84),BT84,0)=0,IF(ISNUMBER(AO84),AO84,0)&gt;0,(IF(ISNUMBER(AO84),AO84,0)-IF(ISNUMBER(BT84),BT84,0))/ABS(IF(ISNUMBER(BT84),BT84,0))&gt;=$J$11)),AND($J$8="CHANGE_ABS_GE",ABS(IF(ISNUMBER(AO84),AO84,0)-IF(ISNUMBER(BT84),BT84,0))&gt;=$J$11),AND($J$8="COUNT_LT",IF(ISNUMBER(AO84),AO84,0)&lt;$J$11),AND($J$8="COUNT_LE",IF(ISNUMBER(AO84),AO84,0)&lt;=$J$11),AND($J$8="AND_YES",OR(LOWER(LEFT(AO84&amp;"",2))="да",AO84=1),OR(LOWER(LEFT(BT84&amp;"",2))="да",BT84=1)),AND($J$8="OR_YES",OR(OR(LOWER(LEFT(AO84&amp;"",2))="да",AO84=1),OR(LOWER(LEFT(BT84&amp;"",2))="да",BT84=1)))),$J$14,$J$15))))))))))</f>
        <v/>
      </c>
      <c r="K84" s="19" t="str">
        <f>IF($A84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84="#FIELD",AP84="",AND(OR($K$8="CHANGE_PCT_GE",$K$8="CHANGE_ABS_GE",$K$8="COUNT_FLAG_RULE",$K$8="AND_YES",$K$8="OR_YES"),OR(BU84="#FIELD",BU84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84)))),IF($K$18="LOW_MU",MAX(Настройки!$B$14,$K$16),IF($K$18="NEUTRAL",Настройки!$B$15,IF($K$18="IGNORE","IGNORE",IF(OR(AP84="#FIELD",BU84="#FIELD"),"Поле не найдено","Недостаточно данных")))),IF($K$8="SIGMOID_INC",MAX(Настройки!$B$14,$K$16+($K$17-$K$16)/(1+EXP(-$K$12*(IF(ISNUMBER(AP84),AP84,0)-$K$11)))),IF($K$8="SIGMOID_DEC",MAX(Настройки!$B$14,$K$16+($K$17-$K$16)/(1+EXP($K$12*(IF(ISNUMBER(AP84),AP84,0)-$K$11)))),IF($K$8="TOP_PERCENT",IF((COUNTIF(INDEX(Данные!$A$7:$CV$106,0,MATCH($K$9,Данные!$A$6:$CV$6,0)),"&gt;"&amp;IF(ISNUMBER(AP84),AP84,0))+COUNTIFS(INDEX(Данные!$A$7:$CV$106,0,MATCH($K$9,Данные!$A$6:$CV$6,0)),IF(ISNUMBER(AP84),AP84,0),Данные!$A$7:$A$106,"&lt;"&amp;$A84)+1)/COUNT(INDEX(Данные!$A$7:$CV$106,0,MATCH($K$9,Данные!$A$6:$CV$6,0)))&lt;=$K$11,$K$14,$K$15),IF($K$8="MANUAL_MU",MAX(Настройки!$B$14,MIN(1,IF(ISNUMBER(AP84),AP84,0))),IF($K$8="COUNT_FLAG_RULE",IF(IF(ISNUMBER(AP84),AP84,0)&lt;=$K$11,$K$14,IF(IF(ISNUMBER(AP84),AP84,0)&gt;=$K$12,$K$15,IF(OR(LOWER(LEFT(BU84&amp;"",2))="да",BU84=1),$K$13,$K$15))),IF(OR(AND($K$8="YES_NO",OR(LOWER(LEFT(AP84&amp;"",2))="да",AP84=1)),AND($K$8="THRESHOLD_GE",IF(ISNUMBER(AP84),AP84,0)&gt;=$K$11),AND($K$8="THRESHOLD_GT",IF(ISNUMBER(AP84),AP84,0)&gt;$K$11),AND($K$8="THRESHOLD_LE",IF(ISNUMBER(AP84),AP84,0)&lt;=$K$11),AND($K$8="THRESHOLD_LT",IF(ISNUMBER(AP84),AP84,0)&lt;$K$11),AND($K$8="CHANGE_PCT_GE",IF(IF(ISNUMBER(BU84),BU84,0)=0,IF(ISNUMBER(AP84),AP84,0)&gt;0,(IF(ISNUMBER(AP84),AP84,0)-IF(ISNUMBER(BU84),BU84,0))/ABS(IF(ISNUMBER(BU84),BU84,0))&gt;=$K$11)),AND($K$8="CHANGE_ABS_GE",ABS(IF(ISNUMBER(AP84),AP84,0)-IF(ISNUMBER(BU84),BU84,0))&gt;=$K$11),AND($K$8="COUNT_LT",IF(ISNUMBER(AP84),AP84,0)&lt;$K$11),AND($K$8="COUNT_LE",IF(ISNUMBER(AP84),AP84,0)&lt;=$K$11),AND($K$8="AND_YES",OR(LOWER(LEFT(AP84&amp;"",2))="да",AP84=1),OR(LOWER(LEFT(BU84&amp;"",2))="да",BU84=1)),AND($K$8="OR_YES",OR(OR(LOWER(LEFT(AP84&amp;"",2))="да",AP84=1),OR(LOWER(LEFT(BU84&amp;"",2))="да",BU84=1)))),$K$14,$K$15))))))))))</f>
        <v/>
      </c>
      <c r="L84" s="19" t="str">
        <f>IF($A84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84="#FIELD",AQ84="",AND(OR($L$8="CHANGE_PCT_GE",$L$8="CHANGE_ABS_GE",$L$8="COUNT_FLAG_RULE",$L$8="AND_YES",$L$8="OR_YES"),OR(BV84="#FIELD",BV84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84)))),IF($L$18="LOW_MU",MAX(Настройки!$B$14,$L$16),IF($L$18="NEUTRAL",Настройки!$B$15,IF($L$18="IGNORE","IGNORE",IF(OR(AQ84="#FIELD",BV84="#FIELD"),"Поле не найдено","Недостаточно данных")))),IF($L$8="SIGMOID_INC",MAX(Настройки!$B$14,$L$16+($L$17-$L$16)/(1+EXP(-$L$12*(IF(ISNUMBER(AQ84),AQ84,0)-$L$11)))),IF($L$8="SIGMOID_DEC",MAX(Настройки!$B$14,$L$16+($L$17-$L$16)/(1+EXP($L$12*(IF(ISNUMBER(AQ84),AQ84,0)-$L$11)))),IF($L$8="TOP_PERCENT",IF((COUNTIF(INDEX(Данные!$A$7:$CV$106,0,MATCH($L$9,Данные!$A$6:$CV$6,0)),"&gt;"&amp;IF(ISNUMBER(AQ84),AQ84,0))+COUNTIFS(INDEX(Данные!$A$7:$CV$106,0,MATCH($L$9,Данные!$A$6:$CV$6,0)),IF(ISNUMBER(AQ84),AQ84,0),Данные!$A$7:$A$106,"&lt;"&amp;$A84)+1)/COUNT(INDEX(Данные!$A$7:$CV$106,0,MATCH($L$9,Данные!$A$6:$CV$6,0)))&lt;=$L$11,$L$14,$L$15),IF($L$8="MANUAL_MU",MAX(Настройки!$B$14,MIN(1,IF(ISNUMBER(AQ84),AQ84,0))),IF($L$8="COUNT_FLAG_RULE",IF(IF(ISNUMBER(AQ84),AQ84,0)&lt;=$L$11,$L$14,IF(IF(ISNUMBER(AQ84),AQ84,0)&gt;=$L$12,$L$15,IF(OR(LOWER(LEFT(BV84&amp;"",2))="да",BV84=1),$L$13,$L$15))),IF(OR(AND($L$8="YES_NO",OR(LOWER(LEFT(AQ84&amp;"",2))="да",AQ84=1)),AND($L$8="THRESHOLD_GE",IF(ISNUMBER(AQ84),AQ84,0)&gt;=$L$11),AND($L$8="THRESHOLD_GT",IF(ISNUMBER(AQ84),AQ84,0)&gt;$L$11),AND($L$8="THRESHOLD_LE",IF(ISNUMBER(AQ84),AQ84,0)&lt;=$L$11),AND($L$8="THRESHOLD_LT",IF(ISNUMBER(AQ84),AQ84,0)&lt;$L$11),AND($L$8="CHANGE_PCT_GE",IF(IF(ISNUMBER(BV84),BV84,0)=0,IF(ISNUMBER(AQ84),AQ84,0)&gt;0,(IF(ISNUMBER(AQ84),AQ84,0)-IF(ISNUMBER(BV84),BV84,0))/ABS(IF(ISNUMBER(BV84),BV84,0))&gt;=$L$11)),AND($L$8="CHANGE_ABS_GE",ABS(IF(ISNUMBER(AQ84),AQ84,0)-IF(ISNUMBER(BV84),BV84,0))&gt;=$L$11),AND($L$8="COUNT_LT",IF(ISNUMBER(AQ84),AQ84,0)&lt;$L$11),AND($L$8="COUNT_LE",IF(ISNUMBER(AQ84),AQ84,0)&lt;=$L$11),AND($L$8="AND_YES",OR(LOWER(LEFT(AQ84&amp;"",2))="да",AQ84=1),OR(LOWER(LEFT(BV84&amp;"",2))="да",BV84=1)),AND($L$8="OR_YES",OR(OR(LOWER(LEFT(AQ84&amp;"",2))="да",AQ84=1),OR(LOWER(LEFT(BV84&amp;"",2))="да",BV84=1)))),$L$14,$L$15))))))))))</f>
        <v/>
      </c>
      <c r="M84" s="19" t="str">
        <f>IF($A84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84="#FIELD",AR84="",AND(OR($M$8="CHANGE_PCT_GE",$M$8="CHANGE_ABS_GE",$M$8="COUNT_FLAG_RULE",$M$8="AND_YES",$M$8="OR_YES"),OR(BW84="#FIELD",BW84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84)))),IF($M$18="LOW_MU",MAX(Настройки!$B$14,$M$16),IF($M$18="NEUTRAL",Настройки!$B$15,IF($M$18="IGNORE","IGNORE",IF(OR(AR84="#FIELD",BW84="#FIELD"),"Поле не найдено","Недостаточно данных")))),IF($M$8="SIGMOID_INC",MAX(Настройки!$B$14,$M$16+($M$17-$M$16)/(1+EXP(-$M$12*(IF(ISNUMBER(AR84),AR84,0)-$M$11)))),IF($M$8="SIGMOID_DEC",MAX(Настройки!$B$14,$M$16+($M$17-$M$16)/(1+EXP($M$12*(IF(ISNUMBER(AR84),AR84,0)-$M$11)))),IF($M$8="TOP_PERCENT",IF((COUNTIF(INDEX(Данные!$A$7:$CV$106,0,MATCH($M$9,Данные!$A$6:$CV$6,0)),"&gt;"&amp;IF(ISNUMBER(AR84),AR84,0))+COUNTIFS(INDEX(Данные!$A$7:$CV$106,0,MATCH($M$9,Данные!$A$6:$CV$6,0)),IF(ISNUMBER(AR84),AR84,0),Данные!$A$7:$A$106,"&lt;"&amp;$A84)+1)/COUNT(INDEX(Данные!$A$7:$CV$106,0,MATCH($M$9,Данные!$A$6:$CV$6,0)))&lt;=$M$11,$M$14,$M$15),IF($M$8="MANUAL_MU",MAX(Настройки!$B$14,MIN(1,IF(ISNUMBER(AR84),AR84,0))),IF($M$8="COUNT_FLAG_RULE",IF(IF(ISNUMBER(AR84),AR84,0)&lt;=$M$11,$M$14,IF(IF(ISNUMBER(AR84),AR84,0)&gt;=$M$12,$M$15,IF(OR(LOWER(LEFT(BW84&amp;"",2))="да",BW84=1),$M$13,$M$15))),IF(OR(AND($M$8="YES_NO",OR(LOWER(LEFT(AR84&amp;"",2))="да",AR84=1)),AND($M$8="THRESHOLD_GE",IF(ISNUMBER(AR84),AR84,0)&gt;=$M$11),AND($M$8="THRESHOLD_GT",IF(ISNUMBER(AR84),AR84,0)&gt;$M$11),AND($M$8="THRESHOLD_LE",IF(ISNUMBER(AR84),AR84,0)&lt;=$M$11),AND($M$8="THRESHOLD_LT",IF(ISNUMBER(AR84),AR84,0)&lt;$M$11),AND($M$8="CHANGE_PCT_GE",IF(IF(ISNUMBER(BW84),BW84,0)=0,IF(ISNUMBER(AR84),AR84,0)&gt;0,(IF(ISNUMBER(AR84),AR84,0)-IF(ISNUMBER(BW84),BW84,0))/ABS(IF(ISNUMBER(BW84),BW84,0))&gt;=$M$11)),AND($M$8="CHANGE_ABS_GE",ABS(IF(ISNUMBER(AR84),AR84,0)-IF(ISNUMBER(BW84),BW84,0))&gt;=$M$11),AND($M$8="COUNT_LT",IF(ISNUMBER(AR84),AR84,0)&lt;$M$11),AND($M$8="COUNT_LE",IF(ISNUMBER(AR84),AR84,0)&lt;=$M$11),AND($M$8="AND_YES",OR(LOWER(LEFT(AR84&amp;"",2))="да",AR84=1),OR(LOWER(LEFT(BW84&amp;"",2))="да",BW84=1)),AND($M$8="OR_YES",OR(OR(LOWER(LEFT(AR84&amp;"",2))="да",AR84=1),OR(LOWER(LEFT(BW84&amp;"",2))="да",BW84=1)))),$M$14,$M$15))))))))))</f>
        <v/>
      </c>
      <c r="N84" s="19" t="str">
        <f>IF($A84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84="#FIELD",AS84="",AND(OR($N$8="CHANGE_PCT_GE",$N$8="CHANGE_ABS_GE",$N$8="COUNT_FLAG_RULE",$N$8="AND_YES",$N$8="OR_YES"),OR(BX84="#FIELD",BX84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84)))),IF($N$18="LOW_MU",MAX(Настройки!$B$14,$N$16),IF($N$18="NEUTRAL",Настройки!$B$15,IF($N$18="IGNORE","IGNORE",IF(OR(AS84="#FIELD",BX84="#FIELD"),"Поле не найдено","Недостаточно данных")))),IF($N$8="SIGMOID_INC",MAX(Настройки!$B$14,$N$16+($N$17-$N$16)/(1+EXP(-$N$12*(IF(ISNUMBER(AS84),AS84,0)-$N$11)))),IF($N$8="SIGMOID_DEC",MAX(Настройки!$B$14,$N$16+($N$17-$N$16)/(1+EXP($N$12*(IF(ISNUMBER(AS84),AS84,0)-$N$11)))),IF($N$8="TOP_PERCENT",IF((COUNTIF(INDEX(Данные!$A$7:$CV$106,0,MATCH($N$9,Данные!$A$6:$CV$6,0)),"&gt;"&amp;IF(ISNUMBER(AS84),AS84,0))+COUNTIFS(INDEX(Данные!$A$7:$CV$106,0,MATCH($N$9,Данные!$A$6:$CV$6,0)),IF(ISNUMBER(AS84),AS84,0),Данные!$A$7:$A$106,"&lt;"&amp;$A84)+1)/COUNT(INDEX(Данные!$A$7:$CV$106,0,MATCH($N$9,Данные!$A$6:$CV$6,0)))&lt;=$N$11,$N$14,$N$15),IF($N$8="MANUAL_MU",MAX(Настройки!$B$14,MIN(1,IF(ISNUMBER(AS84),AS84,0))),IF($N$8="COUNT_FLAG_RULE",IF(IF(ISNUMBER(AS84),AS84,0)&lt;=$N$11,$N$14,IF(IF(ISNUMBER(AS84),AS84,0)&gt;=$N$12,$N$15,IF(OR(LOWER(LEFT(BX84&amp;"",2))="да",BX84=1),$N$13,$N$15))),IF(OR(AND($N$8="YES_NO",OR(LOWER(LEFT(AS84&amp;"",2))="да",AS84=1)),AND($N$8="THRESHOLD_GE",IF(ISNUMBER(AS84),AS84,0)&gt;=$N$11),AND($N$8="THRESHOLD_GT",IF(ISNUMBER(AS84),AS84,0)&gt;$N$11),AND($N$8="THRESHOLD_LE",IF(ISNUMBER(AS84),AS84,0)&lt;=$N$11),AND($N$8="THRESHOLD_LT",IF(ISNUMBER(AS84),AS84,0)&lt;$N$11),AND($N$8="CHANGE_PCT_GE",IF(IF(ISNUMBER(BX84),BX84,0)=0,IF(ISNUMBER(AS84),AS84,0)&gt;0,(IF(ISNUMBER(AS84),AS84,0)-IF(ISNUMBER(BX84),BX84,0))/ABS(IF(ISNUMBER(BX84),BX84,0))&gt;=$N$11)),AND($N$8="CHANGE_ABS_GE",ABS(IF(ISNUMBER(AS84),AS84,0)-IF(ISNUMBER(BX84),BX84,0))&gt;=$N$11),AND($N$8="COUNT_LT",IF(ISNUMBER(AS84),AS84,0)&lt;$N$11),AND($N$8="COUNT_LE",IF(ISNUMBER(AS84),AS84,0)&lt;=$N$11),AND($N$8="AND_YES",OR(LOWER(LEFT(AS84&amp;"",2))="да",AS84=1),OR(LOWER(LEFT(BX84&amp;"",2))="да",BX84=1)),AND($N$8="OR_YES",OR(OR(LOWER(LEFT(AS84&amp;"",2))="да",AS84=1),OR(LOWER(LEFT(BX84&amp;"",2))="да",BX84=1)))),$N$14,$N$15))))))))))</f>
        <v/>
      </c>
      <c r="O84" s="19" t="str">
        <f>IF($A84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84="#FIELD",AT84="",AND(OR($O$8="CHANGE_PCT_GE",$O$8="CHANGE_ABS_GE",$O$8="COUNT_FLAG_RULE",$O$8="AND_YES",$O$8="OR_YES"),OR(BY84="#FIELD",BY84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84)))),IF($O$18="LOW_MU",MAX(Настройки!$B$14,$O$16),IF($O$18="NEUTRAL",Настройки!$B$15,IF($O$18="IGNORE","IGNORE",IF(OR(AT84="#FIELD",BY84="#FIELD"),"Поле не найдено","Недостаточно данных")))),IF($O$8="SIGMOID_INC",MAX(Настройки!$B$14,$O$16+($O$17-$O$16)/(1+EXP(-$O$12*(IF(ISNUMBER(AT84),AT84,0)-$O$11)))),IF($O$8="SIGMOID_DEC",MAX(Настройки!$B$14,$O$16+($O$17-$O$16)/(1+EXP($O$12*(IF(ISNUMBER(AT84),AT84,0)-$O$11)))),IF($O$8="TOP_PERCENT",IF((COUNTIF(INDEX(Данные!$A$7:$CV$106,0,MATCH($O$9,Данные!$A$6:$CV$6,0)),"&gt;"&amp;IF(ISNUMBER(AT84),AT84,0))+COUNTIFS(INDEX(Данные!$A$7:$CV$106,0,MATCH($O$9,Данные!$A$6:$CV$6,0)),IF(ISNUMBER(AT84),AT84,0),Данные!$A$7:$A$106,"&lt;"&amp;$A84)+1)/COUNT(INDEX(Данные!$A$7:$CV$106,0,MATCH($O$9,Данные!$A$6:$CV$6,0)))&lt;=$O$11,$O$14,$O$15),IF($O$8="MANUAL_MU",MAX(Настройки!$B$14,MIN(1,IF(ISNUMBER(AT84),AT84,0))),IF($O$8="COUNT_FLAG_RULE",IF(IF(ISNUMBER(AT84),AT84,0)&lt;=$O$11,$O$14,IF(IF(ISNUMBER(AT84),AT84,0)&gt;=$O$12,$O$15,IF(OR(LOWER(LEFT(BY84&amp;"",2))="да",BY84=1),$O$13,$O$15))),IF(OR(AND($O$8="YES_NO",OR(LOWER(LEFT(AT84&amp;"",2))="да",AT84=1)),AND($O$8="THRESHOLD_GE",IF(ISNUMBER(AT84),AT84,0)&gt;=$O$11),AND($O$8="THRESHOLD_GT",IF(ISNUMBER(AT84),AT84,0)&gt;$O$11),AND($O$8="THRESHOLD_LE",IF(ISNUMBER(AT84),AT84,0)&lt;=$O$11),AND($O$8="THRESHOLD_LT",IF(ISNUMBER(AT84),AT84,0)&lt;$O$11),AND($O$8="CHANGE_PCT_GE",IF(IF(ISNUMBER(BY84),BY84,0)=0,IF(ISNUMBER(AT84),AT84,0)&gt;0,(IF(ISNUMBER(AT84),AT84,0)-IF(ISNUMBER(BY84),BY84,0))/ABS(IF(ISNUMBER(BY84),BY84,0))&gt;=$O$11)),AND($O$8="CHANGE_ABS_GE",ABS(IF(ISNUMBER(AT84),AT84,0)-IF(ISNUMBER(BY84),BY84,0))&gt;=$O$11),AND($O$8="COUNT_LT",IF(ISNUMBER(AT84),AT84,0)&lt;$O$11),AND($O$8="COUNT_LE",IF(ISNUMBER(AT84),AT84,0)&lt;=$O$11),AND($O$8="AND_YES",OR(LOWER(LEFT(AT84&amp;"",2))="да",AT84=1),OR(LOWER(LEFT(BY84&amp;"",2))="да",BY84=1)),AND($O$8="OR_YES",OR(OR(LOWER(LEFT(AT84&amp;"",2))="да",AT84=1),OR(LOWER(LEFT(BY84&amp;"",2))="да",BY84=1)))),$O$14,$O$15))))))))))</f>
        <v/>
      </c>
      <c r="P84" s="19" t="str">
        <f>IF($A84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84="#FIELD",AU84="",AND(OR($P$8="CHANGE_PCT_GE",$P$8="CHANGE_ABS_GE",$P$8="COUNT_FLAG_RULE",$P$8="AND_YES",$P$8="OR_YES"),OR(BZ84="#FIELD",BZ84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84)))),IF($P$18="LOW_MU",MAX(Настройки!$B$14,$P$16),IF($P$18="NEUTRAL",Настройки!$B$15,IF($P$18="IGNORE","IGNORE",IF(OR(AU84="#FIELD",BZ84="#FIELD"),"Поле не найдено","Недостаточно данных")))),IF($P$8="SIGMOID_INC",MAX(Настройки!$B$14,$P$16+($P$17-$P$16)/(1+EXP(-$P$12*(IF(ISNUMBER(AU84),AU84,0)-$P$11)))),IF($P$8="SIGMOID_DEC",MAX(Настройки!$B$14,$P$16+($P$17-$P$16)/(1+EXP($P$12*(IF(ISNUMBER(AU84),AU84,0)-$P$11)))),IF($P$8="TOP_PERCENT",IF((COUNTIF(INDEX(Данные!$A$7:$CV$106,0,MATCH($P$9,Данные!$A$6:$CV$6,0)),"&gt;"&amp;IF(ISNUMBER(AU84),AU84,0))+COUNTIFS(INDEX(Данные!$A$7:$CV$106,0,MATCH($P$9,Данные!$A$6:$CV$6,0)),IF(ISNUMBER(AU84),AU84,0),Данные!$A$7:$A$106,"&lt;"&amp;$A84)+1)/COUNT(INDEX(Данные!$A$7:$CV$106,0,MATCH($P$9,Данные!$A$6:$CV$6,0)))&lt;=$P$11,$P$14,$P$15),IF($P$8="MANUAL_MU",MAX(Настройки!$B$14,MIN(1,IF(ISNUMBER(AU84),AU84,0))),IF($P$8="COUNT_FLAG_RULE",IF(IF(ISNUMBER(AU84),AU84,0)&lt;=$P$11,$P$14,IF(IF(ISNUMBER(AU84),AU84,0)&gt;=$P$12,$P$15,IF(OR(LOWER(LEFT(BZ84&amp;"",2))="да",BZ84=1),$P$13,$P$15))),IF(OR(AND($P$8="YES_NO",OR(LOWER(LEFT(AU84&amp;"",2))="да",AU84=1)),AND($P$8="THRESHOLD_GE",IF(ISNUMBER(AU84),AU84,0)&gt;=$P$11),AND($P$8="THRESHOLD_GT",IF(ISNUMBER(AU84),AU84,0)&gt;$P$11),AND($P$8="THRESHOLD_LE",IF(ISNUMBER(AU84),AU84,0)&lt;=$P$11),AND($P$8="THRESHOLD_LT",IF(ISNUMBER(AU84),AU84,0)&lt;$P$11),AND($P$8="CHANGE_PCT_GE",IF(IF(ISNUMBER(BZ84),BZ84,0)=0,IF(ISNUMBER(AU84),AU84,0)&gt;0,(IF(ISNUMBER(AU84),AU84,0)-IF(ISNUMBER(BZ84),BZ84,0))/ABS(IF(ISNUMBER(BZ84),BZ84,0))&gt;=$P$11)),AND($P$8="CHANGE_ABS_GE",ABS(IF(ISNUMBER(AU84),AU84,0)-IF(ISNUMBER(BZ84),BZ84,0))&gt;=$P$11),AND($P$8="COUNT_LT",IF(ISNUMBER(AU84),AU84,0)&lt;$P$11),AND($P$8="COUNT_LE",IF(ISNUMBER(AU84),AU84,0)&lt;=$P$11),AND($P$8="AND_YES",OR(LOWER(LEFT(AU84&amp;"",2))="да",AU84=1),OR(LOWER(LEFT(BZ84&amp;"",2))="да",BZ84=1)),AND($P$8="OR_YES",OR(OR(LOWER(LEFT(AU84&amp;"",2))="да",AU84=1),OR(LOWER(LEFT(BZ84&amp;"",2))="да",BZ84=1)))),$P$14,$P$15))))))))))</f>
        <v/>
      </c>
      <c r="Q84" s="19" t="str">
        <f>IF($A84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84="#FIELD",AV84="",AND(OR($Q$8="CHANGE_PCT_GE",$Q$8="CHANGE_ABS_GE",$Q$8="COUNT_FLAG_RULE",$Q$8="AND_YES",$Q$8="OR_YES"),OR(CA84="#FIELD",CA84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84)))),IF($Q$18="LOW_MU",MAX(Настройки!$B$14,$Q$16),IF($Q$18="NEUTRAL",Настройки!$B$15,IF($Q$18="IGNORE","IGNORE",IF(OR(AV84="#FIELD",CA84="#FIELD"),"Поле не найдено","Недостаточно данных")))),IF($Q$8="SIGMOID_INC",MAX(Настройки!$B$14,$Q$16+($Q$17-$Q$16)/(1+EXP(-$Q$12*(IF(ISNUMBER(AV84),AV84,0)-$Q$11)))),IF($Q$8="SIGMOID_DEC",MAX(Настройки!$B$14,$Q$16+($Q$17-$Q$16)/(1+EXP($Q$12*(IF(ISNUMBER(AV84),AV84,0)-$Q$11)))),IF($Q$8="TOP_PERCENT",IF((COUNTIF(INDEX(Данные!$A$7:$CV$106,0,MATCH($Q$9,Данные!$A$6:$CV$6,0)),"&gt;"&amp;IF(ISNUMBER(AV84),AV84,0))+COUNTIFS(INDEX(Данные!$A$7:$CV$106,0,MATCH($Q$9,Данные!$A$6:$CV$6,0)),IF(ISNUMBER(AV84),AV84,0),Данные!$A$7:$A$106,"&lt;"&amp;$A84)+1)/COUNT(INDEX(Данные!$A$7:$CV$106,0,MATCH($Q$9,Данные!$A$6:$CV$6,0)))&lt;=$Q$11,$Q$14,$Q$15),IF($Q$8="MANUAL_MU",MAX(Настройки!$B$14,MIN(1,IF(ISNUMBER(AV84),AV84,0))),IF($Q$8="COUNT_FLAG_RULE",IF(IF(ISNUMBER(AV84),AV84,0)&lt;=$Q$11,$Q$14,IF(IF(ISNUMBER(AV84),AV84,0)&gt;=$Q$12,$Q$15,IF(OR(LOWER(LEFT(CA84&amp;"",2))="да",CA84=1),$Q$13,$Q$15))),IF(OR(AND($Q$8="YES_NO",OR(LOWER(LEFT(AV84&amp;"",2))="да",AV84=1)),AND($Q$8="THRESHOLD_GE",IF(ISNUMBER(AV84),AV84,0)&gt;=$Q$11),AND($Q$8="THRESHOLD_GT",IF(ISNUMBER(AV84),AV84,0)&gt;$Q$11),AND($Q$8="THRESHOLD_LE",IF(ISNUMBER(AV84),AV84,0)&lt;=$Q$11),AND($Q$8="THRESHOLD_LT",IF(ISNUMBER(AV84),AV84,0)&lt;$Q$11),AND($Q$8="CHANGE_PCT_GE",IF(IF(ISNUMBER(CA84),CA84,0)=0,IF(ISNUMBER(AV84),AV84,0)&gt;0,(IF(ISNUMBER(AV84),AV84,0)-IF(ISNUMBER(CA84),CA84,0))/ABS(IF(ISNUMBER(CA84),CA84,0))&gt;=$Q$11)),AND($Q$8="CHANGE_ABS_GE",ABS(IF(ISNUMBER(AV84),AV84,0)-IF(ISNUMBER(CA84),CA84,0))&gt;=$Q$11),AND($Q$8="COUNT_LT",IF(ISNUMBER(AV84),AV84,0)&lt;$Q$11),AND($Q$8="COUNT_LE",IF(ISNUMBER(AV84),AV84,0)&lt;=$Q$11),AND($Q$8="AND_YES",OR(LOWER(LEFT(AV84&amp;"",2))="да",AV84=1),OR(LOWER(LEFT(CA84&amp;"",2))="да",CA84=1)),AND($Q$8="OR_YES",OR(OR(LOWER(LEFT(AV84&amp;"",2))="да",AV84=1),OR(LOWER(LEFT(CA84&amp;"",2))="да",CA84=1)))),$Q$14,$Q$15))))))))))</f>
        <v/>
      </c>
      <c r="R84" s="69" t="str">
        <f>IF($A84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84="#FIELD",AW84="",AND(OR($R$8="CHANGE_PCT_GE",$R$8="CHANGE_ABS_GE",$R$8="COUNT_FLAG_RULE",$R$8="AND_YES",$R$8="OR_YES"),OR(CB84="#FIELD",CB84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84)))),IF($R$18="LOW_MU",MAX(Настройки!$B$14,$R$16),IF($R$18="NEUTRAL",Настройки!$B$15,IF($R$18="IGNORE","IGNORE",IF(OR(AW84="#FIELD",CB84="#FIELD"),"Поле не найдено","Недостаточно данных")))),IF($R$8="SIGMOID_INC",MAX(Настройки!$B$14,$R$16+($R$17-$R$16)/(1+EXP(-$R$12*(IF(ISNUMBER(AW84),AW84,0)-$R$11)))),IF($R$8="SIGMOID_DEC",MAX(Настройки!$B$14,$R$16+($R$17-$R$16)/(1+EXP($R$12*(IF(ISNUMBER(AW84),AW84,0)-$R$11)))),IF($R$8="TOP_PERCENT",IF((COUNTIF(INDEX(Данные!$A$7:$CV$106,0,MATCH($R$9,Данные!$A$6:$CV$6,0)),"&gt;"&amp;IF(ISNUMBER(AW84),AW84,0))+COUNTIFS(INDEX(Данные!$A$7:$CV$106,0,MATCH($R$9,Данные!$A$6:$CV$6,0)),IF(ISNUMBER(AW84),AW84,0),Данные!$A$7:$A$106,"&lt;"&amp;$A84)+1)/COUNT(INDEX(Данные!$A$7:$CV$106,0,MATCH($R$9,Данные!$A$6:$CV$6,0)))&lt;=$R$11,$R$14,$R$15),IF($R$8="MANUAL_MU",MAX(Настройки!$B$14,MIN(1,IF(ISNUMBER(AW84),AW84,0))),IF($R$8="COUNT_FLAG_RULE",IF(IF(ISNUMBER(AW84),AW84,0)&lt;=$R$11,$R$14,IF(IF(ISNUMBER(AW84),AW84,0)&gt;=$R$12,$R$15,IF(OR(LOWER(LEFT(CB84&amp;"",2))="да",CB84=1),$R$13,$R$15))),IF(OR(AND($R$8="YES_NO",OR(LOWER(LEFT(AW84&amp;"",2))="да",AW84=1)),AND($R$8="THRESHOLD_GE",IF(ISNUMBER(AW84),AW84,0)&gt;=$R$11),AND($R$8="THRESHOLD_GT",IF(ISNUMBER(AW84),AW84,0)&gt;$R$11),AND($R$8="THRESHOLD_LE",IF(ISNUMBER(AW84),AW84,0)&lt;=$R$11),AND($R$8="THRESHOLD_LT",IF(ISNUMBER(AW84),AW84,0)&lt;$R$11),AND($R$8="CHANGE_PCT_GE",IF(IF(ISNUMBER(CB84),CB84,0)=0,IF(ISNUMBER(AW84),AW84,0)&gt;0,(IF(ISNUMBER(AW84),AW84,0)-IF(ISNUMBER(CB84),CB84,0))/ABS(IF(ISNUMBER(CB84),CB84,0))&gt;=$R$11)),AND($R$8="CHANGE_ABS_GE",ABS(IF(ISNUMBER(AW84),AW84,0)-IF(ISNUMBER(CB84),CB84,0))&gt;=$R$11),AND($R$8="COUNT_LT",IF(ISNUMBER(AW84),AW84,0)&lt;$R$11),AND($R$8="COUNT_LE",IF(ISNUMBER(AW84),AW84,0)&lt;=$R$11),AND($R$8="AND_YES",OR(LOWER(LEFT(AW84&amp;"",2))="да",AW84=1),OR(LOWER(LEFT(CB84&amp;"",2))="да",CB84=1)),AND($R$8="OR_YES",OR(OR(LOWER(LEFT(AW84&amp;"",2))="да",AW84=1),OR(LOWER(LEFT(CB84&amp;"",2))="да",CB84=1)))),$R$14,$R$15))))))))))</f>
        <v/>
      </c>
      <c r="S84" s="70" t="str">
        <f>IF($A84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84="#FIELD",AX84="",AND(OR($S$8="CHANGE_PCT_GE",$S$8="CHANGE_ABS_GE",$S$8="COUNT_FLAG_RULE",$S$8="AND_YES",$S$8="OR_YES"),OR(CC84="#FIELD",CC84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84)))),IF($S$18="LOW_MU",MAX(Настройки!$B$14,$S$16),IF($S$18="NEUTRAL",Настройки!$B$15,IF($S$18="IGNORE","IGNORE",IF(OR(AX84="#FIELD",CC84="#FIELD"),"Поле не найдено","Недостаточно данных")))),IF($S$8="SIGMOID_INC",MAX(Настройки!$B$14,$S$16+($S$17-$S$16)/(1+EXP(-$S$12*(IF(ISNUMBER(AX84),AX84,0)-$S$11)))),IF($S$8="SIGMOID_DEC",MAX(Настройки!$B$14,$S$16+($S$17-$S$16)/(1+EXP($S$12*(IF(ISNUMBER(AX84),AX84,0)-$S$11)))),IF($S$8="TOP_PERCENT",IF((COUNTIF(INDEX(Данные!$A$7:$CV$106,0,MATCH($S$9,Данные!$A$6:$CV$6,0)),"&gt;"&amp;IF(ISNUMBER(AX84),AX84,0))+COUNTIFS(INDEX(Данные!$A$7:$CV$106,0,MATCH($S$9,Данные!$A$6:$CV$6,0)),IF(ISNUMBER(AX84),AX84,0),Данные!$A$7:$A$106,"&lt;"&amp;$A84)+1)/COUNT(INDEX(Данные!$A$7:$CV$106,0,MATCH($S$9,Данные!$A$6:$CV$6,0)))&lt;=$S$11,$S$14,$S$15),IF($S$8="MANUAL_MU",MAX(Настройки!$B$14,MIN(1,IF(ISNUMBER(AX84),AX84,0))),IF($S$8="COUNT_FLAG_RULE",IF(IF(ISNUMBER(AX84),AX84,0)&lt;=$S$11,$S$14,IF(IF(ISNUMBER(AX84),AX84,0)&gt;=$S$12,$S$15,IF(OR(LOWER(LEFT(CC84&amp;"",2))="да",CC84=1),$S$13,$S$15))),IF(OR(AND($S$8="YES_NO",OR(LOWER(LEFT(AX84&amp;"",2))="да",AX84=1)),AND($S$8="THRESHOLD_GE",IF(ISNUMBER(AX84),AX84,0)&gt;=$S$11),AND($S$8="THRESHOLD_GT",IF(ISNUMBER(AX84),AX84,0)&gt;$S$11),AND($S$8="THRESHOLD_LE",IF(ISNUMBER(AX84),AX84,0)&lt;=$S$11),AND($S$8="THRESHOLD_LT",IF(ISNUMBER(AX84),AX84,0)&lt;$S$11),AND($S$8="CHANGE_PCT_GE",IF(IF(ISNUMBER(CC84),CC84,0)=0,IF(ISNUMBER(AX84),AX84,0)&gt;0,(IF(ISNUMBER(AX84),AX84,0)-IF(ISNUMBER(CC84),CC84,0))/ABS(IF(ISNUMBER(CC84),CC84,0))&gt;=$S$11)),AND($S$8="CHANGE_ABS_GE",ABS(IF(ISNUMBER(AX84),AX84,0)-IF(ISNUMBER(CC84),CC84,0))&gt;=$S$11),AND($S$8="COUNT_LT",IF(ISNUMBER(AX84),AX84,0)&lt;$S$11),AND($S$8="COUNT_LE",IF(ISNUMBER(AX84),AX84,0)&lt;=$S$11),AND($S$8="AND_YES",OR(LOWER(LEFT(AX84&amp;"",2))="да",AX84=1),OR(LOWER(LEFT(CC84&amp;"",2))="да",CC84=1)),AND($S$8="OR_YES",OR(OR(LOWER(LEFT(AX84&amp;"",2))="да",AX84=1),OR(LOWER(LEFT(CC84&amp;"",2))="да",CC84=1)))),$S$14,$S$15))))))))))</f>
        <v/>
      </c>
      <c r="T84" s="70" t="str">
        <f>IF($A84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84="#FIELD",AY84="",AND(OR($T$8="CHANGE_PCT_GE",$T$8="CHANGE_ABS_GE",$T$8="COUNT_FLAG_RULE",$T$8="AND_YES",$T$8="OR_YES"),OR(CD84="#FIELD",CD84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84)))),IF($T$18="LOW_MU",MAX(Настройки!$B$14,$T$16),IF($T$18="NEUTRAL",Настройки!$B$15,IF($T$18="IGNORE","IGNORE",IF(OR(AY84="#FIELD",CD84="#FIELD"),"Поле не найдено","Недостаточно данных")))),IF($T$8="SIGMOID_INC",MAX(Настройки!$B$14,$T$16+($T$17-$T$16)/(1+EXP(-$T$12*(IF(ISNUMBER(AY84),AY84,0)-$T$11)))),IF($T$8="SIGMOID_DEC",MAX(Настройки!$B$14,$T$16+($T$17-$T$16)/(1+EXP($T$12*(IF(ISNUMBER(AY84),AY84,0)-$T$11)))),IF($T$8="TOP_PERCENT",IF((COUNTIF(INDEX(Данные!$A$7:$CV$106,0,MATCH($T$9,Данные!$A$6:$CV$6,0)),"&gt;"&amp;IF(ISNUMBER(AY84),AY84,0))+COUNTIFS(INDEX(Данные!$A$7:$CV$106,0,MATCH($T$9,Данные!$A$6:$CV$6,0)),IF(ISNUMBER(AY84),AY84,0),Данные!$A$7:$A$106,"&lt;"&amp;$A84)+1)/COUNT(INDEX(Данные!$A$7:$CV$106,0,MATCH($T$9,Данные!$A$6:$CV$6,0)))&lt;=$T$11,$T$14,$T$15),IF($T$8="MANUAL_MU",MAX(Настройки!$B$14,MIN(1,IF(ISNUMBER(AY84),AY84,0))),IF($T$8="COUNT_FLAG_RULE",IF(IF(ISNUMBER(AY84),AY84,0)&lt;=$T$11,$T$14,IF(IF(ISNUMBER(AY84),AY84,0)&gt;=$T$12,$T$15,IF(OR(LOWER(LEFT(CD84&amp;"",2))="да",CD84=1),$T$13,$T$15))),IF(OR(AND($T$8="YES_NO",OR(LOWER(LEFT(AY84&amp;"",2))="да",AY84=1)),AND($T$8="THRESHOLD_GE",IF(ISNUMBER(AY84),AY84,0)&gt;=$T$11),AND($T$8="THRESHOLD_GT",IF(ISNUMBER(AY84),AY84,0)&gt;$T$11),AND($T$8="THRESHOLD_LE",IF(ISNUMBER(AY84),AY84,0)&lt;=$T$11),AND($T$8="THRESHOLD_LT",IF(ISNUMBER(AY84),AY84,0)&lt;$T$11),AND($T$8="CHANGE_PCT_GE",IF(IF(ISNUMBER(CD84),CD84,0)=0,IF(ISNUMBER(AY84),AY84,0)&gt;0,(IF(ISNUMBER(AY84),AY84,0)-IF(ISNUMBER(CD84),CD84,0))/ABS(IF(ISNUMBER(CD84),CD84,0))&gt;=$T$11)),AND($T$8="CHANGE_ABS_GE",ABS(IF(ISNUMBER(AY84),AY84,0)-IF(ISNUMBER(CD84),CD84,0))&gt;=$T$11),AND($T$8="COUNT_LT",IF(ISNUMBER(AY84),AY84,0)&lt;$T$11),AND($T$8="COUNT_LE",IF(ISNUMBER(AY84),AY84,0)&lt;=$T$11),AND($T$8="AND_YES",OR(LOWER(LEFT(AY84&amp;"",2))="да",AY84=1),OR(LOWER(LEFT(CD84&amp;"",2))="да",CD84=1)),AND($T$8="OR_YES",OR(OR(LOWER(LEFT(AY84&amp;"",2))="да",AY84=1),OR(LOWER(LEFT(CD84&amp;"",2))="да",CD84=1)))),$T$14,$T$15))))))))))</f>
        <v/>
      </c>
      <c r="U84" s="70" t="str">
        <f>IF($A84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84="#FIELD",AZ84="",AND(OR($U$8="CHANGE_PCT_GE",$U$8="CHANGE_ABS_GE",$U$8="COUNT_FLAG_RULE",$U$8="AND_YES",$U$8="OR_YES"),OR(CE84="#FIELD",CE84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84)))),IF($U$18="LOW_MU",MAX(Настройки!$B$14,$U$16),IF($U$18="NEUTRAL",Настройки!$B$15,IF($U$18="IGNORE","IGNORE",IF(OR(AZ84="#FIELD",CE84="#FIELD"),"Поле не найдено","Недостаточно данных")))),IF($U$8="SIGMOID_INC",MAX(Настройки!$B$14,$U$16+($U$17-$U$16)/(1+EXP(-$U$12*(IF(ISNUMBER(AZ84),AZ84,0)-$U$11)))),IF($U$8="SIGMOID_DEC",MAX(Настройки!$B$14,$U$16+($U$17-$U$16)/(1+EXP($U$12*(IF(ISNUMBER(AZ84),AZ84,0)-$U$11)))),IF($U$8="TOP_PERCENT",IF((COUNTIF(INDEX(Данные!$A$7:$CV$106,0,MATCH($U$9,Данные!$A$6:$CV$6,0)),"&gt;"&amp;IF(ISNUMBER(AZ84),AZ84,0))+COUNTIFS(INDEX(Данные!$A$7:$CV$106,0,MATCH($U$9,Данные!$A$6:$CV$6,0)),IF(ISNUMBER(AZ84),AZ84,0),Данные!$A$7:$A$106,"&lt;"&amp;$A84)+1)/COUNT(INDEX(Данные!$A$7:$CV$106,0,MATCH($U$9,Данные!$A$6:$CV$6,0)))&lt;=$U$11,$U$14,$U$15),IF($U$8="MANUAL_MU",MAX(Настройки!$B$14,MIN(1,IF(ISNUMBER(AZ84),AZ84,0))),IF($U$8="COUNT_FLAG_RULE",IF(IF(ISNUMBER(AZ84),AZ84,0)&lt;=$U$11,$U$14,IF(IF(ISNUMBER(AZ84),AZ84,0)&gt;=$U$12,$U$15,IF(OR(LOWER(LEFT(CE84&amp;"",2))="да",CE84=1),$U$13,$U$15))),IF(OR(AND($U$8="YES_NO",OR(LOWER(LEFT(AZ84&amp;"",2))="да",AZ84=1)),AND($U$8="THRESHOLD_GE",IF(ISNUMBER(AZ84),AZ84,0)&gt;=$U$11),AND($U$8="THRESHOLD_GT",IF(ISNUMBER(AZ84),AZ84,0)&gt;$U$11),AND($U$8="THRESHOLD_LE",IF(ISNUMBER(AZ84),AZ84,0)&lt;=$U$11),AND($U$8="THRESHOLD_LT",IF(ISNUMBER(AZ84),AZ84,0)&lt;$U$11),AND($U$8="CHANGE_PCT_GE",IF(IF(ISNUMBER(CE84),CE84,0)=0,IF(ISNUMBER(AZ84),AZ84,0)&gt;0,(IF(ISNUMBER(AZ84),AZ84,0)-IF(ISNUMBER(CE84),CE84,0))/ABS(IF(ISNUMBER(CE84),CE84,0))&gt;=$U$11)),AND($U$8="CHANGE_ABS_GE",ABS(IF(ISNUMBER(AZ84),AZ84,0)-IF(ISNUMBER(CE84),CE84,0))&gt;=$U$11),AND($U$8="COUNT_LT",IF(ISNUMBER(AZ84),AZ84,0)&lt;$U$11),AND($U$8="COUNT_LE",IF(ISNUMBER(AZ84),AZ84,0)&lt;=$U$11),AND($U$8="AND_YES",OR(LOWER(LEFT(AZ84&amp;"",2))="да",AZ84=1),OR(LOWER(LEFT(CE84&amp;"",2))="да",CE84=1)),AND($U$8="OR_YES",OR(OR(LOWER(LEFT(AZ84&amp;"",2))="да",AZ84=1),OR(LOWER(LEFT(CE84&amp;"",2))="да",CE84=1)))),$U$14,$U$15))))))))))</f>
        <v/>
      </c>
      <c r="V84" s="70" t="str">
        <f>IF($A84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84="#FIELD",BA84="",AND(OR($V$8="CHANGE_PCT_GE",$V$8="CHANGE_ABS_GE",$V$8="COUNT_FLAG_RULE",$V$8="AND_YES",$V$8="OR_YES"),OR(CF84="#FIELD",CF84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84)))),IF($V$18="LOW_MU",MAX(Настройки!$B$14,$V$16),IF($V$18="NEUTRAL",Настройки!$B$15,IF($V$18="IGNORE","IGNORE",IF(OR(BA84="#FIELD",CF84="#FIELD"),"Поле не найдено","Недостаточно данных")))),IF($V$8="SIGMOID_INC",MAX(Настройки!$B$14,$V$16+($V$17-$V$16)/(1+EXP(-$V$12*(IF(ISNUMBER(BA84),BA84,0)-$V$11)))),IF($V$8="SIGMOID_DEC",MAX(Настройки!$B$14,$V$16+($V$17-$V$16)/(1+EXP($V$12*(IF(ISNUMBER(BA84),BA84,0)-$V$11)))),IF($V$8="TOP_PERCENT",IF((COUNTIF(INDEX(Данные!$A$7:$CV$106,0,MATCH($V$9,Данные!$A$6:$CV$6,0)),"&gt;"&amp;IF(ISNUMBER(BA84),BA84,0))+COUNTIFS(INDEX(Данные!$A$7:$CV$106,0,MATCH($V$9,Данные!$A$6:$CV$6,0)),IF(ISNUMBER(BA84),BA84,0),Данные!$A$7:$A$106,"&lt;"&amp;$A84)+1)/COUNT(INDEX(Данные!$A$7:$CV$106,0,MATCH($V$9,Данные!$A$6:$CV$6,0)))&lt;=$V$11,$V$14,$V$15),IF($V$8="MANUAL_MU",MAX(Настройки!$B$14,MIN(1,IF(ISNUMBER(BA84),BA84,0))),IF($V$8="COUNT_FLAG_RULE",IF(IF(ISNUMBER(BA84),BA84,0)&lt;=$V$11,$V$14,IF(IF(ISNUMBER(BA84),BA84,0)&gt;=$V$12,$V$15,IF(OR(LOWER(LEFT(CF84&amp;"",2))="да",CF84=1),$V$13,$V$15))),IF(OR(AND($V$8="YES_NO",OR(LOWER(LEFT(BA84&amp;"",2))="да",BA84=1)),AND($V$8="THRESHOLD_GE",IF(ISNUMBER(BA84),BA84,0)&gt;=$V$11),AND($V$8="THRESHOLD_GT",IF(ISNUMBER(BA84),BA84,0)&gt;$V$11),AND($V$8="THRESHOLD_LE",IF(ISNUMBER(BA84),BA84,0)&lt;=$V$11),AND($V$8="THRESHOLD_LT",IF(ISNUMBER(BA84),BA84,0)&lt;$V$11),AND($V$8="CHANGE_PCT_GE",IF(IF(ISNUMBER(CF84),CF84,0)=0,IF(ISNUMBER(BA84),BA84,0)&gt;0,(IF(ISNUMBER(BA84),BA84,0)-IF(ISNUMBER(CF84),CF84,0))/ABS(IF(ISNUMBER(CF84),CF84,0))&gt;=$V$11)),AND($V$8="CHANGE_ABS_GE",ABS(IF(ISNUMBER(BA84),BA84,0)-IF(ISNUMBER(CF84),CF84,0))&gt;=$V$11),AND($V$8="COUNT_LT",IF(ISNUMBER(BA84),BA84,0)&lt;$V$11),AND($V$8="COUNT_LE",IF(ISNUMBER(BA84),BA84,0)&lt;=$V$11),AND($V$8="AND_YES",OR(LOWER(LEFT(BA84&amp;"",2))="да",BA84=1),OR(LOWER(LEFT(CF84&amp;"",2))="да",CF84=1)),AND($V$8="OR_YES",OR(OR(LOWER(LEFT(BA84&amp;"",2))="да",BA84=1),OR(LOWER(LEFT(CF84&amp;"",2))="да",CF84=1)))),$V$14,$V$15))))))))))</f>
        <v/>
      </c>
      <c r="W84" s="70" t="str">
        <f>IF($A84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84="#FIELD",BB84="",AND(OR($W$8="CHANGE_PCT_GE",$W$8="CHANGE_ABS_GE",$W$8="COUNT_FLAG_RULE",$W$8="AND_YES",$W$8="OR_YES"),OR(CG84="#FIELD",CG84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84)))),IF($W$18="LOW_MU",MAX(Настройки!$B$14,$W$16),IF($W$18="NEUTRAL",Настройки!$B$15,IF($W$18="IGNORE","IGNORE",IF(OR(BB84="#FIELD",CG84="#FIELD"),"Поле не найдено","Недостаточно данных")))),IF($W$8="SIGMOID_INC",MAX(Настройки!$B$14,$W$16+($W$17-$W$16)/(1+EXP(-$W$12*(IF(ISNUMBER(BB84),BB84,0)-$W$11)))),IF($W$8="SIGMOID_DEC",MAX(Настройки!$B$14,$W$16+($W$17-$W$16)/(1+EXP($W$12*(IF(ISNUMBER(BB84),BB84,0)-$W$11)))),IF($W$8="TOP_PERCENT",IF((COUNTIF(INDEX(Данные!$A$7:$CV$106,0,MATCH($W$9,Данные!$A$6:$CV$6,0)),"&gt;"&amp;IF(ISNUMBER(BB84),BB84,0))+COUNTIFS(INDEX(Данные!$A$7:$CV$106,0,MATCH($W$9,Данные!$A$6:$CV$6,0)),IF(ISNUMBER(BB84),BB84,0),Данные!$A$7:$A$106,"&lt;"&amp;$A84)+1)/COUNT(INDEX(Данные!$A$7:$CV$106,0,MATCH($W$9,Данные!$A$6:$CV$6,0)))&lt;=$W$11,$W$14,$W$15),IF($W$8="MANUAL_MU",MAX(Настройки!$B$14,MIN(1,IF(ISNUMBER(BB84),BB84,0))),IF($W$8="COUNT_FLAG_RULE",IF(IF(ISNUMBER(BB84),BB84,0)&lt;=$W$11,$W$14,IF(IF(ISNUMBER(BB84),BB84,0)&gt;=$W$12,$W$15,IF(OR(LOWER(LEFT(CG84&amp;"",2))="да",CG84=1),$W$13,$W$15))),IF(OR(AND($W$8="YES_NO",OR(LOWER(LEFT(BB84&amp;"",2))="да",BB84=1)),AND($W$8="THRESHOLD_GE",IF(ISNUMBER(BB84),BB84,0)&gt;=$W$11),AND($W$8="THRESHOLD_GT",IF(ISNUMBER(BB84),BB84,0)&gt;$W$11),AND($W$8="THRESHOLD_LE",IF(ISNUMBER(BB84),BB84,0)&lt;=$W$11),AND($W$8="THRESHOLD_LT",IF(ISNUMBER(BB84),BB84,0)&lt;$W$11),AND($W$8="CHANGE_PCT_GE",IF(IF(ISNUMBER(CG84),CG84,0)=0,IF(ISNUMBER(BB84),BB84,0)&gt;0,(IF(ISNUMBER(BB84),BB84,0)-IF(ISNUMBER(CG84),CG84,0))/ABS(IF(ISNUMBER(CG84),CG84,0))&gt;=$W$11)),AND($W$8="CHANGE_ABS_GE",ABS(IF(ISNUMBER(BB84),BB84,0)-IF(ISNUMBER(CG84),CG84,0))&gt;=$W$11),AND($W$8="COUNT_LT",IF(ISNUMBER(BB84),BB84,0)&lt;$W$11),AND($W$8="COUNT_LE",IF(ISNUMBER(BB84),BB84,0)&lt;=$W$11),AND($W$8="AND_YES",OR(LOWER(LEFT(BB84&amp;"",2))="да",BB84=1),OR(LOWER(LEFT(CG84&amp;"",2))="да",CG84=1)),AND($W$8="OR_YES",OR(OR(LOWER(LEFT(BB84&amp;"",2))="да",BB84=1),OR(LOWER(LEFT(CG84&amp;"",2))="да",CG84=1)))),$W$14,$W$15))))))))))</f>
        <v/>
      </c>
      <c r="X84" s="70" t="str">
        <f>IF($A84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84="#FIELD",BC84="",AND(OR($X$8="CHANGE_PCT_GE",$X$8="CHANGE_ABS_GE",$X$8="COUNT_FLAG_RULE",$X$8="AND_YES",$X$8="OR_YES"),OR(CH84="#FIELD",CH84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84)))),IF($X$18="LOW_MU",MAX(Настройки!$B$14,$X$16),IF($X$18="NEUTRAL",Настройки!$B$15,IF($X$18="IGNORE","IGNORE",IF(OR(BC84="#FIELD",CH84="#FIELD"),"Поле не найдено","Недостаточно данных")))),IF($X$8="SIGMOID_INC",MAX(Настройки!$B$14,$X$16+($X$17-$X$16)/(1+EXP(-$X$12*(IF(ISNUMBER(BC84),BC84,0)-$X$11)))),IF($X$8="SIGMOID_DEC",MAX(Настройки!$B$14,$X$16+($X$17-$X$16)/(1+EXP($X$12*(IF(ISNUMBER(BC84),BC84,0)-$X$11)))),IF($X$8="TOP_PERCENT",IF((COUNTIF(INDEX(Данные!$A$7:$CV$106,0,MATCH($X$9,Данные!$A$6:$CV$6,0)),"&gt;"&amp;IF(ISNUMBER(BC84),BC84,0))+COUNTIFS(INDEX(Данные!$A$7:$CV$106,0,MATCH($X$9,Данные!$A$6:$CV$6,0)),IF(ISNUMBER(BC84),BC84,0),Данные!$A$7:$A$106,"&lt;"&amp;$A84)+1)/COUNT(INDEX(Данные!$A$7:$CV$106,0,MATCH($X$9,Данные!$A$6:$CV$6,0)))&lt;=$X$11,$X$14,$X$15),IF($X$8="MANUAL_MU",MAX(Настройки!$B$14,MIN(1,IF(ISNUMBER(BC84),BC84,0))),IF($X$8="COUNT_FLAG_RULE",IF(IF(ISNUMBER(BC84),BC84,0)&lt;=$X$11,$X$14,IF(IF(ISNUMBER(BC84),BC84,0)&gt;=$X$12,$X$15,IF(OR(LOWER(LEFT(CH84&amp;"",2))="да",CH84=1),$X$13,$X$15))),IF(OR(AND($X$8="YES_NO",OR(LOWER(LEFT(BC84&amp;"",2))="да",BC84=1)),AND($X$8="THRESHOLD_GE",IF(ISNUMBER(BC84),BC84,0)&gt;=$X$11),AND($X$8="THRESHOLD_GT",IF(ISNUMBER(BC84),BC84,0)&gt;$X$11),AND($X$8="THRESHOLD_LE",IF(ISNUMBER(BC84),BC84,0)&lt;=$X$11),AND($X$8="THRESHOLD_LT",IF(ISNUMBER(BC84),BC84,0)&lt;$X$11),AND($X$8="CHANGE_PCT_GE",IF(IF(ISNUMBER(CH84),CH84,0)=0,IF(ISNUMBER(BC84),BC84,0)&gt;0,(IF(ISNUMBER(BC84),BC84,0)-IF(ISNUMBER(CH84),CH84,0))/ABS(IF(ISNUMBER(CH84),CH84,0))&gt;=$X$11)),AND($X$8="CHANGE_ABS_GE",ABS(IF(ISNUMBER(BC84),BC84,0)-IF(ISNUMBER(CH84),CH84,0))&gt;=$X$11),AND($X$8="COUNT_LT",IF(ISNUMBER(BC84),BC84,0)&lt;$X$11),AND($X$8="COUNT_LE",IF(ISNUMBER(BC84),BC84,0)&lt;=$X$11),AND($X$8="AND_YES",OR(LOWER(LEFT(BC84&amp;"",2))="да",BC84=1),OR(LOWER(LEFT(CH84&amp;"",2))="да",CH84=1)),AND($X$8="OR_YES",OR(OR(LOWER(LEFT(BC84&amp;"",2))="да",BC84=1),OR(LOWER(LEFT(CH84&amp;"",2))="да",CH84=1)))),$X$14,$X$15))))))))))</f>
        <v/>
      </c>
      <c r="Y84" s="70" t="str">
        <f>IF($A84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84="#FIELD",BD84="",AND(OR($Y$8="CHANGE_PCT_GE",$Y$8="CHANGE_ABS_GE",$Y$8="COUNT_FLAG_RULE",$Y$8="AND_YES",$Y$8="OR_YES"),OR(CI84="#FIELD",CI84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84)))),IF($Y$18="LOW_MU",MAX(Настройки!$B$14,$Y$16),IF($Y$18="NEUTRAL",Настройки!$B$15,IF($Y$18="IGNORE","IGNORE",IF(OR(BD84="#FIELD",CI84="#FIELD"),"Поле не найдено","Недостаточно данных")))),IF($Y$8="SIGMOID_INC",MAX(Настройки!$B$14,$Y$16+($Y$17-$Y$16)/(1+EXP(-$Y$12*(IF(ISNUMBER(BD84),BD84,0)-$Y$11)))),IF($Y$8="SIGMOID_DEC",MAX(Настройки!$B$14,$Y$16+($Y$17-$Y$16)/(1+EXP($Y$12*(IF(ISNUMBER(BD84),BD84,0)-$Y$11)))),IF($Y$8="TOP_PERCENT",IF((COUNTIF(INDEX(Данные!$A$7:$CV$106,0,MATCH($Y$9,Данные!$A$6:$CV$6,0)),"&gt;"&amp;IF(ISNUMBER(BD84),BD84,0))+COUNTIFS(INDEX(Данные!$A$7:$CV$106,0,MATCH($Y$9,Данные!$A$6:$CV$6,0)),IF(ISNUMBER(BD84),BD84,0),Данные!$A$7:$A$106,"&lt;"&amp;$A84)+1)/COUNT(INDEX(Данные!$A$7:$CV$106,0,MATCH($Y$9,Данные!$A$6:$CV$6,0)))&lt;=$Y$11,$Y$14,$Y$15),IF($Y$8="MANUAL_MU",MAX(Настройки!$B$14,MIN(1,IF(ISNUMBER(BD84),BD84,0))),IF($Y$8="COUNT_FLAG_RULE",IF(IF(ISNUMBER(BD84),BD84,0)&lt;=$Y$11,$Y$14,IF(IF(ISNUMBER(BD84),BD84,0)&gt;=$Y$12,$Y$15,IF(OR(LOWER(LEFT(CI84&amp;"",2))="да",CI84=1),$Y$13,$Y$15))),IF(OR(AND($Y$8="YES_NO",OR(LOWER(LEFT(BD84&amp;"",2))="да",BD84=1)),AND($Y$8="THRESHOLD_GE",IF(ISNUMBER(BD84),BD84,0)&gt;=$Y$11),AND($Y$8="THRESHOLD_GT",IF(ISNUMBER(BD84),BD84,0)&gt;$Y$11),AND($Y$8="THRESHOLD_LE",IF(ISNUMBER(BD84),BD84,0)&lt;=$Y$11),AND($Y$8="THRESHOLD_LT",IF(ISNUMBER(BD84),BD84,0)&lt;$Y$11),AND($Y$8="CHANGE_PCT_GE",IF(IF(ISNUMBER(CI84),CI84,0)=0,IF(ISNUMBER(BD84),BD84,0)&gt;0,(IF(ISNUMBER(BD84),BD84,0)-IF(ISNUMBER(CI84),CI84,0))/ABS(IF(ISNUMBER(CI84),CI84,0))&gt;=$Y$11)),AND($Y$8="CHANGE_ABS_GE",ABS(IF(ISNUMBER(BD84),BD84,0)-IF(ISNUMBER(CI84),CI84,0))&gt;=$Y$11),AND($Y$8="COUNT_LT",IF(ISNUMBER(BD84),BD84,0)&lt;$Y$11),AND($Y$8="COUNT_LE",IF(ISNUMBER(BD84),BD84,0)&lt;=$Y$11),AND($Y$8="AND_YES",OR(LOWER(LEFT(BD84&amp;"",2))="да",BD84=1),OR(LOWER(LEFT(CI84&amp;"",2))="да",CI84=1)),AND($Y$8="OR_YES",OR(OR(LOWER(LEFT(BD84&amp;"",2))="да",BD84=1),OR(LOWER(LEFT(CI84&amp;"",2))="да",CI84=1)))),$Y$14,$Y$15))))))))))</f>
        <v/>
      </c>
      <c r="Z84" s="70" t="str">
        <f>IF($A84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84="#FIELD",BE84="",AND(OR($Z$8="CHANGE_PCT_GE",$Z$8="CHANGE_ABS_GE",$Z$8="COUNT_FLAG_RULE",$Z$8="AND_YES",$Z$8="OR_YES"),OR(CJ84="#FIELD",CJ84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84)))),IF($Z$18="LOW_MU",MAX(Настройки!$B$14,$Z$16),IF($Z$18="NEUTRAL",Настройки!$B$15,IF($Z$18="IGNORE","IGNORE",IF(OR(BE84="#FIELD",CJ84="#FIELD"),"Поле не найдено","Недостаточно данных")))),IF($Z$8="SIGMOID_INC",MAX(Настройки!$B$14,$Z$16+($Z$17-$Z$16)/(1+EXP(-$Z$12*(IF(ISNUMBER(BE84),BE84,0)-$Z$11)))),IF($Z$8="SIGMOID_DEC",MAX(Настройки!$B$14,$Z$16+($Z$17-$Z$16)/(1+EXP($Z$12*(IF(ISNUMBER(BE84),BE84,0)-$Z$11)))),IF($Z$8="TOP_PERCENT",IF((COUNTIF(INDEX(Данные!$A$7:$CV$106,0,MATCH($Z$9,Данные!$A$6:$CV$6,0)),"&gt;"&amp;IF(ISNUMBER(BE84),BE84,0))+COUNTIFS(INDEX(Данные!$A$7:$CV$106,0,MATCH($Z$9,Данные!$A$6:$CV$6,0)),IF(ISNUMBER(BE84),BE84,0),Данные!$A$7:$A$106,"&lt;"&amp;$A84)+1)/COUNT(INDEX(Данные!$A$7:$CV$106,0,MATCH($Z$9,Данные!$A$6:$CV$6,0)))&lt;=$Z$11,$Z$14,$Z$15),IF($Z$8="MANUAL_MU",MAX(Настройки!$B$14,MIN(1,IF(ISNUMBER(BE84),BE84,0))),IF($Z$8="COUNT_FLAG_RULE",IF(IF(ISNUMBER(BE84),BE84,0)&lt;=$Z$11,$Z$14,IF(IF(ISNUMBER(BE84),BE84,0)&gt;=$Z$12,$Z$15,IF(OR(LOWER(LEFT(CJ84&amp;"",2))="да",CJ84=1),$Z$13,$Z$15))),IF(OR(AND($Z$8="YES_NO",OR(LOWER(LEFT(BE84&amp;"",2))="да",BE84=1)),AND($Z$8="THRESHOLD_GE",IF(ISNUMBER(BE84),BE84,0)&gt;=$Z$11),AND($Z$8="THRESHOLD_GT",IF(ISNUMBER(BE84),BE84,0)&gt;$Z$11),AND($Z$8="THRESHOLD_LE",IF(ISNUMBER(BE84),BE84,0)&lt;=$Z$11),AND($Z$8="THRESHOLD_LT",IF(ISNUMBER(BE84),BE84,0)&lt;$Z$11),AND($Z$8="CHANGE_PCT_GE",IF(IF(ISNUMBER(CJ84),CJ84,0)=0,IF(ISNUMBER(BE84),BE84,0)&gt;0,(IF(ISNUMBER(BE84),BE84,0)-IF(ISNUMBER(CJ84),CJ84,0))/ABS(IF(ISNUMBER(CJ84),CJ84,0))&gt;=$Z$11)),AND($Z$8="CHANGE_ABS_GE",ABS(IF(ISNUMBER(BE84),BE84,0)-IF(ISNUMBER(CJ84),CJ84,0))&gt;=$Z$11),AND($Z$8="COUNT_LT",IF(ISNUMBER(BE84),BE84,0)&lt;$Z$11),AND($Z$8="COUNT_LE",IF(ISNUMBER(BE84),BE84,0)&lt;=$Z$11),AND($Z$8="AND_YES",OR(LOWER(LEFT(BE84&amp;"",2))="да",BE84=1),OR(LOWER(LEFT(CJ84&amp;"",2))="да",CJ84=1)),AND($Z$8="OR_YES",OR(OR(LOWER(LEFT(BE84&amp;"",2))="да",BE84=1),OR(LOWER(LEFT(CJ84&amp;"",2))="да",CJ84=1)))),$Z$14,$Z$15))))))))))</f>
        <v/>
      </c>
      <c r="AA84" s="70" t="str">
        <f>IF($A84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84="#FIELD",BF84="",AND(OR($AA$8="CHANGE_PCT_GE",$AA$8="CHANGE_ABS_GE",$AA$8="COUNT_FLAG_RULE",$AA$8="AND_YES",$AA$8="OR_YES"),OR(CK84="#FIELD",CK84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84)))),IF($AA$18="LOW_MU",MAX(Настройки!$B$14,$AA$16),IF($AA$18="NEUTRAL",Настройки!$B$15,IF($AA$18="IGNORE","IGNORE",IF(OR(BF84="#FIELD",CK84="#FIELD"),"Поле не найдено","Недостаточно данных")))),IF($AA$8="SIGMOID_INC",MAX(Настройки!$B$14,$AA$16+($AA$17-$AA$16)/(1+EXP(-$AA$12*(IF(ISNUMBER(BF84),BF84,0)-$AA$11)))),IF($AA$8="SIGMOID_DEC",MAX(Настройки!$B$14,$AA$16+($AA$17-$AA$16)/(1+EXP($AA$12*(IF(ISNUMBER(BF84),BF84,0)-$AA$11)))),IF($AA$8="TOP_PERCENT",IF((COUNTIF(INDEX(Данные!$A$7:$CV$106,0,MATCH($AA$9,Данные!$A$6:$CV$6,0)),"&gt;"&amp;IF(ISNUMBER(BF84),BF84,0))+COUNTIFS(INDEX(Данные!$A$7:$CV$106,0,MATCH($AA$9,Данные!$A$6:$CV$6,0)),IF(ISNUMBER(BF84),BF84,0),Данные!$A$7:$A$106,"&lt;"&amp;$A84)+1)/COUNT(INDEX(Данные!$A$7:$CV$106,0,MATCH($AA$9,Данные!$A$6:$CV$6,0)))&lt;=$AA$11,$AA$14,$AA$15),IF($AA$8="MANUAL_MU",MAX(Настройки!$B$14,MIN(1,IF(ISNUMBER(BF84),BF84,0))),IF($AA$8="COUNT_FLAG_RULE",IF(IF(ISNUMBER(BF84),BF84,0)&lt;=$AA$11,$AA$14,IF(IF(ISNUMBER(BF84),BF84,0)&gt;=$AA$12,$AA$15,IF(OR(LOWER(LEFT(CK84&amp;"",2))="да",CK84=1),$AA$13,$AA$15))),IF(OR(AND($AA$8="YES_NO",OR(LOWER(LEFT(BF84&amp;"",2))="да",BF84=1)),AND($AA$8="THRESHOLD_GE",IF(ISNUMBER(BF84),BF84,0)&gt;=$AA$11),AND($AA$8="THRESHOLD_GT",IF(ISNUMBER(BF84),BF84,0)&gt;$AA$11),AND($AA$8="THRESHOLD_LE",IF(ISNUMBER(BF84),BF84,0)&lt;=$AA$11),AND($AA$8="THRESHOLD_LT",IF(ISNUMBER(BF84),BF84,0)&lt;$AA$11),AND($AA$8="CHANGE_PCT_GE",IF(IF(ISNUMBER(CK84),CK84,0)=0,IF(ISNUMBER(BF84),BF84,0)&gt;0,(IF(ISNUMBER(BF84),BF84,0)-IF(ISNUMBER(CK84),CK84,0))/ABS(IF(ISNUMBER(CK84),CK84,0))&gt;=$AA$11)),AND($AA$8="CHANGE_ABS_GE",ABS(IF(ISNUMBER(BF84),BF84,0)-IF(ISNUMBER(CK84),CK84,0))&gt;=$AA$11),AND($AA$8="COUNT_LT",IF(ISNUMBER(BF84),BF84,0)&lt;$AA$11),AND($AA$8="COUNT_LE",IF(ISNUMBER(BF84),BF84,0)&lt;=$AA$11),AND($AA$8="AND_YES",OR(LOWER(LEFT(BF84&amp;"",2))="да",BF84=1),OR(LOWER(LEFT(CK84&amp;"",2))="да",CK84=1)),AND($AA$8="OR_YES",OR(OR(LOWER(LEFT(BF84&amp;"",2))="да",BF84=1),OR(LOWER(LEFT(CK84&amp;"",2))="да",CK84=1)))),$AA$14,$AA$15))))))))))</f>
        <v/>
      </c>
      <c r="AB84" s="70" t="str">
        <f>IF($A84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84="#FIELD",BG84="",AND(OR($AB$8="CHANGE_PCT_GE",$AB$8="CHANGE_ABS_GE",$AB$8="COUNT_FLAG_RULE",$AB$8="AND_YES",$AB$8="OR_YES"),OR(CL84="#FIELD",CL84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84)))),IF($AB$18="LOW_MU",MAX(Настройки!$B$14,$AB$16),IF($AB$18="NEUTRAL",Настройки!$B$15,IF($AB$18="IGNORE","IGNORE",IF(OR(BG84="#FIELD",CL84="#FIELD"),"Поле не найдено","Недостаточно данных")))),IF($AB$8="SIGMOID_INC",MAX(Настройки!$B$14,$AB$16+($AB$17-$AB$16)/(1+EXP(-$AB$12*(IF(ISNUMBER(BG84),BG84,0)-$AB$11)))),IF($AB$8="SIGMOID_DEC",MAX(Настройки!$B$14,$AB$16+($AB$17-$AB$16)/(1+EXP($AB$12*(IF(ISNUMBER(BG84),BG84,0)-$AB$11)))),IF($AB$8="TOP_PERCENT",IF((COUNTIF(INDEX(Данные!$A$7:$CV$106,0,MATCH($AB$9,Данные!$A$6:$CV$6,0)),"&gt;"&amp;IF(ISNUMBER(BG84),BG84,0))+COUNTIFS(INDEX(Данные!$A$7:$CV$106,0,MATCH($AB$9,Данные!$A$6:$CV$6,0)),IF(ISNUMBER(BG84),BG84,0),Данные!$A$7:$A$106,"&lt;"&amp;$A84)+1)/COUNT(INDEX(Данные!$A$7:$CV$106,0,MATCH($AB$9,Данные!$A$6:$CV$6,0)))&lt;=$AB$11,$AB$14,$AB$15),IF($AB$8="MANUAL_MU",MAX(Настройки!$B$14,MIN(1,IF(ISNUMBER(BG84),BG84,0))),IF($AB$8="COUNT_FLAG_RULE",IF(IF(ISNUMBER(BG84),BG84,0)&lt;=$AB$11,$AB$14,IF(IF(ISNUMBER(BG84),BG84,0)&gt;=$AB$12,$AB$15,IF(OR(LOWER(LEFT(CL84&amp;"",2))="да",CL84=1),$AB$13,$AB$15))),IF(OR(AND($AB$8="YES_NO",OR(LOWER(LEFT(BG84&amp;"",2))="да",BG84=1)),AND($AB$8="THRESHOLD_GE",IF(ISNUMBER(BG84),BG84,0)&gt;=$AB$11),AND($AB$8="THRESHOLD_GT",IF(ISNUMBER(BG84),BG84,0)&gt;$AB$11),AND($AB$8="THRESHOLD_LE",IF(ISNUMBER(BG84),BG84,0)&lt;=$AB$11),AND($AB$8="THRESHOLD_LT",IF(ISNUMBER(BG84),BG84,0)&lt;$AB$11),AND($AB$8="CHANGE_PCT_GE",IF(IF(ISNUMBER(CL84),CL84,0)=0,IF(ISNUMBER(BG84),BG84,0)&gt;0,(IF(ISNUMBER(BG84),BG84,0)-IF(ISNUMBER(CL84),CL84,0))/ABS(IF(ISNUMBER(CL84),CL84,0))&gt;=$AB$11)),AND($AB$8="CHANGE_ABS_GE",ABS(IF(ISNUMBER(BG84),BG84,0)-IF(ISNUMBER(CL84),CL84,0))&gt;=$AB$11),AND($AB$8="COUNT_LT",IF(ISNUMBER(BG84),BG84,0)&lt;$AB$11),AND($AB$8="COUNT_LE",IF(ISNUMBER(BG84),BG84,0)&lt;=$AB$11),AND($AB$8="AND_YES",OR(LOWER(LEFT(BG84&amp;"",2))="да",BG84=1),OR(LOWER(LEFT(CL84&amp;"",2))="да",CL84=1)),AND($AB$8="OR_YES",OR(OR(LOWER(LEFT(BG84&amp;"",2))="да",BG84=1),OR(LOWER(LEFT(CL84&amp;"",2))="да",CL84=1)))),$AB$14,$AB$15))))))))))</f>
        <v/>
      </c>
      <c r="AC84" s="70" t="str">
        <f>IF($A84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84="#FIELD",BH84="",AND(OR($AC$8="CHANGE_PCT_GE",$AC$8="CHANGE_ABS_GE",$AC$8="COUNT_FLAG_RULE",$AC$8="AND_YES",$AC$8="OR_YES"),OR(CM84="#FIELD",CM84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84)))),IF($AC$18="LOW_MU",MAX(Настройки!$B$14,$AC$16),IF($AC$18="NEUTRAL",Настройки!$B$15,IF($AC$18="IGNORE","IGNORE",IF(OR(BH84="#FIELD",CM84="#FIELD"),"Поле не найдено","Недостаточно данных")))),IF($AC$8="SIGMOID_INC",MAX(Настройки!$B$14,$AC$16+($AC$17-$AC$16)/(1+EXP(-$AC$12*(IF(ISNUMBER(BH84),BH84,0)-$AC$11)))),IF($AC$8="SIGMOID_DEC",MAX(Настройки!$B$14,$AC$16+($AC$17-$AC$16)/(1+EXP($AC$12*(IF(ISNUMBER(BH84),BH84,0)-$AC$11)))),IF($AC$8="TOP_PERCENT",IF((COUNTIF(INDEX(Данные!$A$7:$CV$106,0,MATCH($AC$9,Данные!$A$6:$CV$6,0)),"&gt;"&amp;IF(ISNUMBER(BH84),BH84,0))+COUNTIFS(INDEX(Данные!$A$7:$CV$106,0,MATCH($AC$9,Данные!$A$6:$CV$6,0)),IF(ISNUMBER(BH84),BH84,0),Данные!$A$7:$A$106,"&lt;"&amp;$A84)+1)/COUNT(INDEX(Данные!$A$7:$CV$106,0,MATCH($AC$9,Данные!$A$6:$CV$6,0)))&lt;=$AC$11,$AC$14,$AC$15),IF($AC$8="MANUAL_MU",MAX(Настройки!$B$14,MIN(1,IF(ISNUMBER(BH84),BH84,0))),IF($AC$8="COUNT_FLAG_RULE",IF(IF(ISNUMBER(BH84),BH84,0)&lt;=$AC$11,$AC$14,IF(IF(ISNUMBER(BH84),BH84,0)&gt;=$AC$12,$AC$15,IF(OR(LOWER(LEFT(CM84&amp;"",2))="да",CM84=1),$AC$13,$AC$15))),IF(OR(AND($AC$8="YES_NO",OR(LOWER(LEFT(BH84&amp;"",2))="да",BH84=1)),AND($AC$8="THRESHOLD_GE",IF(ISNUMBER(BH84),BH84,0)&gt;=$AC$11),AND($AC$8="THRESHOLD_GT",IF(ISNUMBER(BH84),BH84,0)&gt;$AC$11),AND($AC$8="THRESHOLD_LE",IF(ISNUMBER(BH84),BH84,0)&lt;=$AC$11),AND($AC$8="THRESHOLD_LT",IF(ISNUMBER(BH84),BH84,0)&lt;$AC$11),AND($AC$8="CHANGE_PCT_GE",IF(IF(ISNUMBER(CM84),CM84,0)=0,IF(ISNUMBER(BH84),BH84,0)&gt;0,(IF(ISNUMBER(BH84),BH84,0)-IF(ISNUMBER(CM84),CM84,0))/ABS(IF(ISNUMBER(CM84),CM84,0))&gt;=$AC$11)),AND($AC$8="CHANGE_ABS_GE",ABS(IF(ISNUMBER(BH84),BH84,0)-IF(ISNUMBER(CM84),CM84,0))&gt;=$AC$11),AND($AC$8="COUNT_LT",IF(ISNUMBER(BH84),BH84,0)&lt;$AC$11),AND($AC$8="COUNT_LE",IF(ISNUMBER(BH84),BH84,0)&lt;=$AC$11),AND($AC$8="AND_YES",OR(LOWER(LEFT(BH84&amp;"",2))="да",BH84=1),OR(LOWER(LEFT(CM84&amp;"",2))="да",CM84=1)),AND($AC$8="OR_YES",OR(OR(LOWER(LEFT(BH84&amp;"",2))="да",BH84=1),OR(LOWER(LEFT(CM84&amp;"",2))="да",CM84=1)))),$AC$14,$AC$15))))))))))</f>
        <v/>
      </c>
      <c r="AD84" s="70" t="str">
        <f>IF($A84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84="#FIELD",BI84="",AND(OR($AD$8="CHANGE_PCT_GE",$AD$8="CHANGE_ABS_GE",$AD$8="COUNT_FLAG_RULE",$AD$8="AND_YES",$AD$8="OR_YES"),OR(CN84="#FIELD",CN84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84)))),IF($AD$18="LOW_MU",MAX(Настройки!$B$14,$AD$16),IF($AD$18="NEUTRAL",Настройки!$B$15,IF($AD$18="IGNORE","IGNORE",IF(OR(BI84="#FIELD",CN84="#FIELD"),"Поле не найдено","Недостаточно данных")))),IF($AD$8="SIGMOID_INC",MAX(Настройки!$B$14,$AD$16+($AD$17-$AD$16)/(1+EXP(-$AD$12*(IF(ISNUMBER(BI84),BI84,0)-$AD$11)))),IF($AD$8="SIGMOID_DEC",MAX(Настройки!$B$14,$AD$16+($AD$17-$AD$16)/(1+EXP($AD$12*(IF(ISNUMBER(BI84),BI84,0)-$AD$11)))),IF($AD$8="TOP_PERCENT",IF((COUNTIF(INDEX(Данные!$A$7:$CV$106,0,MATCH($AD$9,Данные!$A$6:$CV$6,0)),"&gt;"&amp;IF(ISNUMBER(BI84),BI84,0))+COUNTIFS(INDEX(Данные!$A$7:$CV$106,0,MATCH($AD$9,Данные!$A$6:$CV$6,0)),IF(ISNUMBER(BI84),BI84,0),Данные!$A$7:$A$106,"&lt;"&amp;$A84)+1)/COUNT(INDEX(Данные!$A$7:$CV$106,0,MATCH($AD$9,Данные!$A$6:$CV$6,0)))&lt;=$AD$11,$AD$14,$AD$15),IF($AD$8="MANUAL_MU",MAX(Настройки!$B$14,MIN(1,IF(ISNUMBER(BI84),BI84,0))),IF($AD$8="COUNT_FLAG_RULE",IF(IF(ISNUMBER(BI84),BI84,0)&lt;=$AD$11,$AD$14,IF(IF(ISNUMBER(BI84),BI84,0)&gt;=$AD$12,$AD$15,IF(OR(LOWER(LEFT(CN84&amp;"",2))="да",CN84=1),$AD$13,$AD$15))),IF(OR(AND($AD$8="YES_NO",OR(LOWER(LEFT(BI84&amp;"",2))="да",BI84=1)),AND($AD$8="THRESHOLD_GE",IF(ISNUMBER(BI84),BI84,0)&gt;=$AD$11),AND($AD$8="THRESHOLD_GT",IF(ISNUMBER(BI84),BI84,0)&gt;$AD$11),AND($AD$8="THRESHOLD_LE",IF(ISNUMBER(BI84),BI84,0)&lt;=$AD$11),AND($AD$8="THRESHOLD_LT",IF(ISNUMBER(BI84),BI84,0)&lt;$AD$11),AND($AD$8="CHANGE_PCT_GE",IF(IF(ISNUMBER(CN84),CN84,0)=0,IF(ISNUMBER(BI84),BI84,0)&gt;0,(IF(ISNUMBER(BI84),BI84,0)-IF(ISNUMBER(CN84),CN84,0))/ABS(IF(ISNUMBER(CN84),CN84,0))&gt;=$AD$11)),AND($AD$8="CHANGE_ABS_GE",ABS(IF(ISNUMBER(BI84),BI84,0)-IF(ISNUMBER(CN84),CN84,0))&gt;=$AD$11),AND($AD$8="COUNT_LT",IF(ISNUMBER(BI84),BI84,0)&lt;$AD$11),AND($AD$8="COUNT_LE",IF(ISNUMBER(BI84),BI84,0)&lt;=$AD$11),AND($AD$8="AND_YES",OR(LOWER(LEFT(BI84&amp;"",2))="да",BI84=1),OR(LOWER(LEFT(CN84&amp;"",2))="да",CN84=1)),AND($AD$8="OR_YES",OR(OR(LOWER(LEFT(BI84&amp;"",2))="да",BI84=1),OR(LOWER(LEFT(CN84&amp;"",2))="да",CN84=1)))),$AD$14,$AD$15))))))))))</f>
        <v/>
      </c>
      <c r="AE84" s="71" t="str">
        <f>IF($A84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84="#FIELD",BJ84="",AND(OR($AE$8="CHANGE_PCT_GE",$AE$8="CHANGE_ABS_GE",$AE$8="COUNT_FLAG_RULE",$AE$8="AND_YES",$AE$8="OR_YES"),OR(CO84="#FIELD",CO84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84)))),IF($AE$18="LOW_MU",MAX(Настройки!$B$14,$AE$16),IF($AE$18="NEUTRAL",Настройки!$B$15,IF($AE$18="IGNORE","IGNORE",IF(OR(BJ84="#FIELD",CO84="#FIELD"),"Поле не найдено","Недостаточно данных")))),IF($AE$8="SIGMOID_INC",MAX(Настройки!$B$14,$AE$16+($AE$17-$AE$16)/(1+EXP(-$AE$12*(IF(ISNUMBER(BJ84),BJ84,0)-$AE$11)))),IF($AE$8="SIGMOID_DEC",MAX(Настройки!$B$14,$AE$16+($AE$17-$AE$16)/(1+EXP($AE$12*(IF(ISNUMBER(BJ84),BJ84,0)-$AE$11)))),IF($AE$8="TOP_PERCENT",IF((COUNTIF(INDEX(Данные!$A$7:$CV$106,0,MATCH($AE$9,Данные!$A$6:$CV$6,0)),"&gt;"&amp;IF(ISNUMBER(BJ84),BJ84,0))+COUNTIFS(INDEX(Данные!$A$7:$CV$106,0,MATCH($AE$9,Данные!$A$6:$CV$6,0)),IF(ISNUMBER(BJ84),BJ84,0),Данные!$A$7:$A$106,"&lt;"&amp;$A84)+1)/COUNT(INDEX(Данные!$A$7:$CV$106,0,MATCH($AE$9,Данные!$A$6:$CV$6,0)))&lt;=$AE$11,$AE$14,$AE$15),IF($AE$8="MANUAL_MU",MAX(Настройки!$B$14,MIN(1,IF(ISNUMBER(BJ84),BJ84,0))),IF($AE$8="COUNT_FLAG_RULE",IF(IF(ISNUMBER(BJ84),BJ84,0)&lt;=$AE$11,$AE$14,IF(IF(ISNUMBER(BJ84),BJ84,0)&gt;=$AE$12,$AE$15,IF(OR(LOWER(LEFT(CO84&amp;"",2))="да",CO84=1),$AE$13,$AE$15))),IF(OR(AND($AE$8="YES_NO",OR(LOWER(LEFT(BJ84&amp;"",2))="да",BJ84=1)),AND($AE$8="THRESHOLD_GE",IF(ISNUMBER(BJ84),BJ84,0)&gt;=$AE$11),AND($AE$8="THRESHOLD_GT",IF(ISNUMBER(BJ84),BJ84,0)&gt;$AE$11),AND($AE$8="THRESHOLD_LE",IF(ISNUMBER(BJ84),BJ84,0)&lt;=$AE$11),AND($AE$8="THRESHOLD_LT",IF(ISNUMBER(BJ84),BJ84,0)&lt;$AE$11),AND($AE$8="CHANGE_PCT_GE",IF(IF(ISNUMBER(CO84),CO84,0)=0,IF(ISNUMBER(BJ84),BJ84,0)&gt;0,(IF(ISNUMBER(BJ84),BJ84,0)-IF(ISNUMBER(CO84),CO84,0))/ABS(IF(ISNUMBER(CO84),CO84,0))&gt;=$AE$11)),AND($AE$8="CHANGE_ABS_GE",ABS(IF(ISNUMBER(BJ84),BJ84,0)-IF(ISNUMBER(CO84),CO84,0))&gt;=$AE$11),AND($AE$8="COUNT_LT",IF(ISNUMBER(BJ84),BJ84,0)&lt;$AE$11),AND($AE$8="COUNT_LE",IF(ISNUMBER(BJ84),BJ84,0)&lt;=$AE$11),AND($AE$8="AND_YES",OR(LOWER(LEFT(BJ84&amp;"",2))="да",BJ84=1),OR(LOWER(LEFT(CO84&amp;"",2))="да",CO84=1)),AND($AE$8="OR_YES",OR(OR(LOWER(LEFT(BJ84&amp;"",2))="да",BJ84=1),OR(LOWER(LEFT(CO84&amp;"",2))="да",CO84=1)))),$AE$14,$AE$15))))))))))</f>
        <v/>
      </c>
      <c r="AF84" s="75"/>
      <c r="AG84" s="76" t="str">
        <f>IF($A84="","",IF($B$4&lt;&gt;"Да","",IF($B$9="","",IF(COUNTIF(Данные!$A$6:$CV$6,$B$9)=0,"#FIELD",INDEX(Данные!$A$7:$CV$106,ROW()-19,MATCH($B$9,Данные!$A$6:$CV$6,0))))))</f>
        <v/>
      </c>
      <c r="AH84" s="76" t="str">
        <f>IF($A84="","",IF($C$4&lt;&gt;"Да","",IF($C$9="","",IF(COUNTIF(Данные!$A$6:$CV$6,$C$9)=0,"#FIELD",INDEX(Данные!$A$7:$CV$106,ROW()-19,MATCH($C$9,Данные!$A$6:$CV$6,0))))))</f>
        <v/>
      </c>
      <c r="AI84" s="76" t="str">
        <f>IF($A84="","",IF($D$4&lt;&gt;"Да","",IF($D$9="","",IF(COUNTIF(Данные!$A$6:$CV$6,$D$9)=0,"#FIELD",INDEX(Данные!$A$7:$CV$106,ROW()-19,MATCH($D$9,Данные!$A$6:$CV$6,0))))))</f>
        <v/>
      </c>
      <c r="AJ84" s="76" t="str">
        <f>IF($A84="","",IF($E$4&lt;&gt;"Да","",IF($E$9="","",IF(COUNTIF(Данные!$A$6:$CV$6,$E$9)=0,"#FIELD",INDEX(Данные!$A$7:$CV$106,ROW()-19,MATCH($E$9,Данные!$A$6:$CV$6,0))))))</f>
        <v/>
      </c>
      <c r="AK84" s="76" t="str">
        <f>IF($A84="","",IF($F$4&lt;&gt;"Да","",IF($F$9="","",IF(COUNTIF(Данные!$A$6:$CV$6,$F$9)=0,"#FIELD",INDEX(Данные!$A$7:$CV$106,ROW()-19,MATCH($F$9,Данные!$A$6:$CV$6,0))))))</f>
        <v/>
      </c>
      <c r="AL84" s="76" t="str">
        <f>IF($A84="","",IF($G$4&lt;&gt;"Да","",IF($G$9="","",IF(COUNTIF(Данные!$A$6:$CV$6,$G$9)=0,"#FIELD",INDEX(Данные!$A$7:$CV$106,ROW()-19,MATCH($G$9,Данные!$A$6:$CV$6,0))))))</f>
        <v/>
      </c>
      <c r="AM84" s="76" t="str">
        <f>IF($A84="","",IF($H$4&lt;&gt;"Да","",IF($H$9="","",IF(COUNTIF(Данные!$A$6:$CV$6,$H$9)=0,"#FIELD",INDEX(Данные!$A$7:$CV$106,ROW()-19,MATCH($H$9,Данные!$A$6:$CV$6,0))))))</f>
        <v/>
      </c>
      <c r="AN84" s="76" t="str">
        <f>IF($A84="","",IF($I$4&lt;&gt;"Да","",IF($I$9="","",IF(COUNTIF(Данные!$A$6:$CV$6,$I$9)=0,"#FIELD",INDEX(Данные!$A$7:$CV$106,ROW()-19,MATCH($I$9,Данные!$A$6:$CV$6,0))))))</f>
        <v/>
      </c>
      <c r="AO84" s="76" t="str">
        <f>IF($A84="","",IF($J$4&lt;&gt;"Да","",IF($J$9="","",IF(COUNTIF(Данные!$A$6:$CV$6,$J$9)=0,"#FIELD",INDEX(Данные!$A$7:$CV$106,ROW()-19,MATCH($J$9,Данные!$A$6:$CV$6,0))))))</f>
        <v/>
      </c>
      <c r="AP84" s="76" t="str">
        <f>IF($A84="","",IF($K$4&lt;&gt;"Да","",IF($K$9="","",IF(COUNTIF(Данные!$A$6:$CV$6,$K$9)=0,"#FIELD",INDEX(Данные!$A$7:$CV$106,ROW()-19,MATCH($K$9,Данные!$A$6:$CV$6,0))))))</f>
        <v/>
      </c>
      <c r="AQ84" s="76" t="str">
        <f>IF($A84="","",IF($L$4&lt;&gt;"Да","",IF($L$9="","",IF(COUNTIF(Данные!$A$6:$CV$6,$L$9)=0,"#FIELD",INDEX(Данные!$A$7:$CV$106,ROW()-19,MATCH($L$9,Данные!$A$6:$CV$6,0))))))</f>
        <v/>
      </c>
      <c r="AR84" s="76" t="str">
        <f>IF($A84="","",IF($M$4&lt;&gt;"Да","",IF($M$9="","",IF(COUNTIF(Данные!$A$6:$CV$6,$M$9)=0,"#FIELD",INDEX(Данные!$A$7:$CV$106,ROW()-19,MATCH($M$9,Данные!$A$6:$CV$6,0))))))</f>
        <v/>
      </c>
      <c r="AS84" s="76" t="str">
        <f>IF($A84="","",IF($N$4&lt;&gt;"Да","",IF($N$9="","",IF(COUNTIF(Данные!$A$6:$CV$6,$N$9)=0,"#FIELD",INDEX(Данные!$A$7:$CV$106,ROW()-19,MATCH($N$9,Данные!$A$6:$CV$6,0))))))</f>
        <v/>
      </c>
      <c r="AT84" s="76" t="str">
        <f>IF($A84="","",IF($O$4&lt;&gt;"Да","",IF($O$9="","",IF(COUNTIF(Данные!$A$6:$CV$6,$O$9)=0,"#FIELD",INDEX(Данные!$A$7:$CV$106,ROW()-19,MATCH($O$9,Данные!$A$6:$CV$6,0))))))</f>
        <v/>
      </c>
      <c r="AU84" s="76" t="str">
        <f>IF($A84="","",IF($P$4&lt;&gt;"Да","",IF($P$9="","",IF(COUNTIF(Данные!$A$6:$CV$6,$P$9)=0,"#FIELD",INDEX(Данные!$A$7:$CV$106,ROW()-19,MATCH($P$9,Данные!$A$6:$CV$6,0))))))</f>
        <v/>
      </c>
      <c r="AV84" s="76" t="str">
        <f>IF($A84="","",IF($Q$4&lt;&gt;"Да","",IF($Q$9="","",IF(COUNTIF(Данные!$A$6:$CV$6,$Q$9)=0,"#FIELD",INDEX(Данные!$A$7:$CV$106,ROW()-19,MATCH($Q$9,Данные!$A$6:$CV$6,0))))))</f>
        <v/>
      </c>
      <c r="AW84" s="76" t="str">
        <f>IF($A84="","",IF($R$4&lt;&gt;"Да","",IF($R$9="","",IF(COUNTIF(Данные!$A$6:$CV$6,$R$9)=0,"#FIELD",INDEX(Данные!$A$7:$CV$106,ROW()-19,MATCH($R$9,Данные!$A$6:$CV$6,0))))))</f>
        <v/>
      </c>
      <c r="AX84" s="76" t="str">
        <f>IF($A84="","",IF($S$4&lt;&gt;"Да","",IF($S$9="","",IF(COUNTIF(Данные!$A$6:$CV$6,$S$9)=0,"#FIELD",INDEX(Данные!$A$7:$CV$106,ROW()-19,MATCH($S$9,Данные!$A$6:$CV$6,0))))))</f>
        <v/>
      </c>
      <c r="AY84" s="76" t="str">
        <f>IF($A84="","",IF($T$4&lt;&gt;"Да","",IF($T$9="","",IF(COUNTIF(Данные!$A$6:$CV$6,$T$9)=0,"#FIELD",INDEX(Данные!$A$7:$CV$106,ROW()-19,MATCH($T$9,Данные!$A$6:$CV$6,0))))))</f>
        <v/>
      </c>
      <c r="AZ84" s="76" t="str">
        <f>IF($A84="","",IF($U$4&lt;&gt;"Да","",IF($U$9="","",IF(COUNTIF(Данные!$A$6:$CV$6,$U$9)=0,"#FIELD",INDEX(Данные!$A$7:$CV$106,ROW()-19,MATCH($U$9,Данные!$A$6:$CV$6,0))))))</f>
        <v/>
      </c>
      <c r="BA84" s="76" t="str">
        <f>IF($A84="","",IF($V$4&lt;&gt;"Да","",IF($V$9="","",IF(COUNTIF(Данные!$A$6:$CV$6,$V$9)=0,"#FIELD",INDEX(Данные!$A$7:$CV$106,ROW()-19,MATCH($V$9,Данные!$A$6:$CV$6,0))))))</f>
        <v/>
      </c>
      <c r="BB84" s="76" t="str">
        <f>IF($A84="","",IF($W$4&lt;&gt;"Да","",IF($W$9="","",IF(COUNTIF(Данные!$A$6:$CV$6,$W$9)=0,"#FIELD",INDEX(Данные!$A$7:$CV$106,ROW()-19,MATCH($W$9,Данные!$A$6:$CV$6,0))))))</f>
        <v/>
      </c>
      <c r="BC84" s="76" t="str">
        <f>IF($A84="","",IF($X$4&lt;&gt;"Да","",IF($X$9="","",IF(COUNTIF(Данные!$A$6:$CV$6,$X$9)=0,"#FIELD",INDEX(Данные!$A$7:$CV$106,ROW()-19,MATCH($X$9,Данные!$A$6:$CV$6,0))))))</f>
        <v/>
      </c>
      <c r="BD84" s="76" t="str">
        <f>IF($A84="","",IF($Y$4&lt;&gt;"Да","",IF($Y$9="","",IF(COUNTIF(Данные!$A$6:$CV$6,$Y$9)=0,"#FIELD",INDEX(Данные!$A$7:$CV$106,ROW()-19,MATCH($Y$9,Данные!$A$6:$CV$6,0))))))</f>
        <v/>
      </c>
      <c r="BE84" s="76" t="str">
        <f>IF($A84="","",IF($Z$4&lt;&gt;"Да","",IF($Z$9="","",IF(COUNTIF(Данные!$A$6:$CV$6,$Z$9)=0,"#FIELD",INDEX(Данные!$A$7:$CV$106,ROW()-19,MATCH($Z$9,Данные!$A$6:$CV$6,0))))))</f>
        <v/>
      </c>
      <c r="BF84" s="76" t="str">
        <f>IF($A84="","",IF($AA$4&lt;&gt;"Да","",IF($AA$9="","",IF(COUNTIF(Данные!$A$6:$CV$6,$AA$9)=0,"#FIELD",INDEX(Данные!$A$7:$CV$106,ROW()-19,MATCH($AA$9,Данные!$A$6:$CV$6,0))))))</f>
        <v/>
      </c>
      <c r="BG84" s="76" t="str">
        <f>IF($A84="","",IF($AB$4&lt;&gt;"Да","",IF($AB$9="","",IF(COUNTIF(Данные!$A$6:$CV$6,$AB$9)=0,"#FIELD",INDEX(Данные!$A$7:$CV$106,ROW()-19,MATCH($AB$9,Данные!$A$6:$CV$6,0))))))</f>
        <v/>
      </c>
      <c r="BH84" s="76" t="str">
        <f>IF($A84="","",IF($AC$4&lt;&gt;"Да","",IF($AC$9="","",IF(COUNTIF(Данные!$A$6:$CV$6,$AC$9)=0,"#FIELD",INDEX(Данные!$A$7:$CV$106,ROW()-19,MATCH($AC$9,Данные!$A$6:$CV$6,0))))))</f>
        <v/>
      </c>
      <c r="BI84" s="76" t="str">
        <f>IF($A84="","",IF($AD$4&lt;&gt;"Да","",IF($AD$9="","",IF(COUNTIF(Данные!$A$6:$CV$6,$AD$9)=0,"#FIELD",INDEX(Данные!$A$7:$CV$106,ROW()-19,MATCH($AD$9,Данные!$A$6:$CV$6,0))))))</f>
        <v/>
      </c>
      <c r="BJ84" s="76" t="str">
        <f>IF($A84="","",IF($AE$4&lt;&gt;"Да","",IF($AE$9="","",IF(COUNTIF(Данные!$A$6:$CV$6,$AE$9)=0,"#FIELD",INDEX(Данные!$A$7:$CV$106,ROW()-19,MATCH($AE$9,Данные!$A$6:$CV$6,0))))))</f>
        <v/>
      </c>
      <c r="BK84" s="76"/>
      <c r="BL84" s="76" t="str">
        <f>IF($A84="","",IF($B$4&lt;&gt;"Да","",IF($B$10="","",IF(COUNTIF(Данные!$A$6:$CV$6,$B$10)=0,"#FIELD",INDEX(Данные!$A$7:$CV$106,ROW()-19,MATCH($B$10,Данные!$A$6:$CV$6,0))))))</f>
        <v/>
      </c>
      <c r="BM84" s="76" t="str">
        <f>IF($A84="","",IF($C$4&lt;&gt;"Да","",IF($C$10="","",IF(COUNTIF(Данные!$A$6:$CV$6,$C$10)=0,"#FIELD",INDEX(Данные!$A$7:$CV$106,ROW()-19,MATCH($C$10,Данные!$A$6:$CV$6,0))))))</f>
        <v/>
      </c>
      <c r="BN84" s="76" t="str">
        <f>IF($A84="","",IF($D$4&lt;&gt;"Да","",IF($D$10="","",IF(COUNTIF(Данные!$A$6:$CV$6,$D$10)=0,"#FIELD",INDEX(Данные!$A$7:$CV$106,ROW()-19,MATCH($D$10,Данные!$A$6:$CV$6,0))))))</f>
        <v/>
      </c>
      <c r="BO84" s="76" t="str">
        <f>IF($A84="","",IF($E$4&lt;&gt;"Да","",IF($E$10="","",IF(COUNTIF(Данные!$A$6:$CV$6,$E$10)=0,"#FIELD",INDEX(Данные!$A$7:$CV$106,ROW()-19,MATCH($E$10,Данные!$A$6:$CV$6,0))))))</f>
        <v/>
      </c>
      <c r="BP84" s="76" t="str">
        <f>IF($A84="","",IF($F$4&lt;&gt;"Да","",IF($F$10="","",IF(COUNTIF(Данные!$A$6:$CV$6,$F$10)=0,"#FIELD",INDEX(Данные!$A$7:$CV$106,ROW()-19,MATCH($F$10,Данные!$A$6:$CV$6,0))))))</f>
        <v/>
      </c>
      <c r="BQ84" s="76" t="str">
        <f>IF($A84="","",IF($G$4&lt;&gt;"Да","",IF($G$10="","",IF(COUNTIF(Данные!$A$6:$CV$6,$G$10)=0,"#FIELD",INDEX(Данные!$A$7:$CV$106,ROW()-19,MATCH($G$10,Данные!$A$6:$CV$6,0))))))</f>
        <v/>
      </c>
      <c r="BR84" s="76" t="str">
        <f>IF($A84="","",IF($H$4&lt;&gt;"Да","",IF($H$10="","",IF(COUNTIF(Данные!$A$6:$CV$6,$H$10)=0,"#FIELD",INDEX(Данные!$A$7:$CV$106,ROW()-19,MATCH($H$10,Данные!$A$6:$CV$6,0))))))</f>
        <v/>
      </c>
      <c r="BS84" s="76" t="str">
        <f>IF($A84="","",IF($I$4&lt;&gt;"Да","",IF($I$10="","",IF(COUNTIF(Данные!$A$6:$CV$6,$I$10)=0,"#FIELD",INDEX(Данные!$A$7:$CV$106,ROW()-19,MATCH($I$10,Данные!$A$6:$CV$6,0))))))</f>
        <v/>
      </c>
      <c r="BT84" s="76" t="str">
        <f>IF($A84="","",IF($J$4&lt;&gt;"Да","",IF($J$10="","",IF(COUNTIF(Данные!$A$6:$CV$6,$J$10)=0,"#FIELD",INDEX(Данные!$A$7:$CV$106,ROW()-19,MATCH($J$10,Данные!$A$6:$CV$6,0))))))</f>
        <v/>
      </c>
      <c r="BU84" s="76" t="str">
        <f>IF($A84="","",IF($K$4&lt;&gt;"Да","",IF($K$10="","",IF(COUNTIF(Данные!$A$6:$CV$6,$K$10)=0,"#FIELD",INDEX(Данные!$A$7:$CV$106,ROW()-19,MATCH($K$10,Данные!$A$6:$CV$6,0))))))</f>
        <v/>
      </c>
      <c r="BV84" s="76" t="str">
        <f>IF($A84="","",IF($L$4&lt;&gt;"Да","",IF($L$10="","",IF(COUNTIF(Данные!$A$6:$CV$6,$L$10)=0,"#FIELD",INDEX(Данные!$A$7:$CV$106,ROW()-19,MATCH($L$10,Данные!$A$6:$CV$6,0))))))</f>
        <v/>
      </c>
      <c r="BW84" s="76" t="str">
        <f>IF($A84="","",IF($M$4&lt;&gt;"Да","",IF($M$10="","",IF(COUNTIF(Данные!$A$6:$CV$6,$M$10)=0,"#FIELD",INDEX(Данные!$A$7:$CV$106,ROW()-19,MATCH($M$10,Данные!$A$6:$CV$6,0))))))</f>
        <v/>
      </c>
      <c r="BX84" s="76" t="str">
        <f>IF($A84="","",IF($N$4&lt;&gt;"Да","",IF($N$10="","",IF(COUNTIF(Данные!$A$6:$CV$6,$N$10)=0,"#FIELD",INDEX(Данные!$A$7:$CV$106,ROW()-19,MATCH($N$10,Данные!$A$6:$CV$6,0))))))</f>
        <v/>
      </c>
      <c r="BY84" s="76" t="str">
        <f>IF($A84="","",IF($O$4&lt;&gt;"Да","",IF($O$10="","",IF(COUNTIF(Данные!$A$6:$CV$6,$O$10)=0,"#FIELD",INDEX(Данные!$A$7:$CV$106,ROW()-19,MATCH($O$10,Данные!$A$6:$CV$6,0))))))</f>
        <v/>
      </c>
      <c r="BZ84" s="76" t="str">
        <f>IF($A84="","",IF($P$4&lt;&gt;"Да","",IF($P$10="","",IF(COUNTIF(Данные!$A$6:$CV$6,$P$10)=0,"#FIELD",INDEX(Данные!$A$7:$CV$106,ROW()-19,MATCH($P$10,Данные!$A$6:$CV$6,0))))))</f>
        <v/>
      </c>
      <c r="CA84" s="76" t="str">
        <f>IF($A84="","",IF($Q$4&lt;&gt;"Да","",IF($Q$10="","",IF(COUNTIF(Данные!$A$6:$CV$6,$Q$10)=0,"#FIELD",INDEX(Данные!$A$7:$CV$106,ROW()-19,MATCH($Q$10,Данные!$A$6:$CV$6,0))))))</f>
        <v/>
      </c>
      <c r="CB84" s="76" t="str">
        <f>IF($A84="","",IF($R$4&lt;&gt;"Да","",IF($R$10="","",IF(COUNTIF(Данные!$A$6:$CV$6,$R$10)=0,"#FIELD",INDEX(Данные!$A$7:$CV$106,ROW()-19,MATCH($R$10,Данные!$A$6:$CV$6,0))))))</f>
        <v/>
      </c>
      <c r="CC84" s="76" t="str">
        <f>IF($A84="","",IF($S$4&lt;&gt;"Да","",IF($S$10="","",IF(COUNTIF(Данные!$A$6:$CV$6,$S$10)=0,"#FIELD",INDEX(Данные!$A$7:$CV$106,ROW()-19,MATCH($S$10,Данные!$A$6:$CV$6,0))))))</f>
        <v/>
      </c>
      <c r="CD84" s="76" t="str">
        <f>IF($A84="","",IF($T$4&lt;&gt;"Да","",IF($T$10="","",IF(COUNTIF(Данные!$A$6:$CV$6,$T$10)=0,"#FIELD",INDEX(Данные!$A$7:$CV$106,ROW()-19,MATCH($T$10,Данные!$A$6:$CV$6,0))))))</f>
        <v/>
      </c>
      <c r="CE84" s="76" t="str">
        <f>IF($A84="","",IF($U$4&lt;&gt;"Да","",IF($U$10="","",IF(COUNTIF(Данные!$A$6:$CV$6,$U$10)=0,"#FIELD",INDEX(Данные!$A$7:$CV$106,ROW()-19,MATCH($U$10,Данные!$A$6:$CV$6,0))))))</f>
        <v/>
      </c>
      <c r="CF84" s="76" t="str">
        <f>IF($A84="","",IF($V$4&lt;&gt;"Да","",IF($V$10="","",IF(COUNTIF(Данные!$A$6:$CV$6,$V$10)=0,"#FIELD",INDEX(Данные!$A$7:$CV$106,ROW()-19,MATCH($V$10,Данные!$A$6:$CV$6,0))))))</f>
        <v/>
      </c>
      <c r="CG84" s="76" t="str">
        <f>IF($A84="","",IF($W$4&lt;&gt;"Да","",IF($W$10="","",IF(COUNTIF(Данные!$A$6:$CV$6,$W$10)=0,"#FIELD",INDEX(Данные!$A$7:$CV$106,ROW()-19,MATCH($W$10,Данные!$A$6:$CV$6,0))))))</f>
        <v/>
      </c>
      <c r="CH84" s="76" t="str">
        <f>IF($A84="","",IF($X$4&lt;&gt;"Да","",IF($X$10="","",IF(COUNTIF(Данные!$A$6:$CV$6,$X$10)=0,"#FIELD",INDEX(Данные!$A$7:$CV$106,ROW()-19,MATCH($X$10,Данные!$A$6:$CV$6,0))))))</f>
        <v/>
      </c>
      <c r="CI84" s="76" t="str">
        <f>IF($A84="","",IF($Y$4&lt;&gt;"Да","",IF($Y$10="","",IF(COUNTIF(Данные!$A$6:$CV$6,$Y$10)=0,"#FIELD",INDEX(Данные!$A$7:$CV$106,ROW()-19,MATCH($Y$10,Данные!$A$6:$CV$6,0))))))</f>
        <v/>
      </c>
      <c r="CJ84" s="76" t="str">
        <f>IF($A84="","",IF($Z$4&lt;&gt;"Да","",IF($Z$10="","",IF(COUNTIF(Данные!$A$6:$CV$6,$Z$10)=0,"#FIELD",INDEX(Данные!$A$7:$CV$106,ROW()-19,MATCH($Z$10,Данные!$A$6:$CV$6,0))))))</f>
        <v/>
      </c>
      <c r="CK84" s="76" t="str">
        <f>IF($A84="","",IF($AA$4&lt;&gt;"Да","",IF($AA$10="","",IF(COUNTIF(Данные!$A$6:$CV$6,$AA$10)=0,"#FIELD",INDEX(Данные!$A$7:$CV$106,ROW()-19,MATCH($AA$10,Данные!$A$6:$CV$6,0))))))</f>
        <v/>
      </c>
      <c r="CL84" s="76" t="str">
        <f>IF($A84="","",IF($AB$4&lt;&gt;"Да","",IF($AB$10="","",IF(COUNTIF(Данные!$A$6:$CV$6,$AB$10)=0,"#FIELD",INDEX(Данные!$A$7:$CV$106,ROW()-19,MATCH($AB$10,Данные!$A$6:$CV$6,0))))))</f>
        <v/>
      </c>
      <c r="CM84" s="76" t="str">
        <f>IF($A84="","",IF($AC$4&lt;&gt;"Да","",IF($AC$10="","",IF(COUNTIF(Данные!$A$6:$CV$6,$AC$10)=0,"#FIELD",INDEX(Данные!$A$7:$CV$106,ROW()-19,MATCH($AC$10,Данные!$A$6:$CV$6,0))))))</f>
        <v/>
      </c>
      <c r="CN84" s="76" t="str">
        <f>IF($A84="","",IF($AD$4&lt;&gt;"Да","",IF($AD$10="","",IF(COUNTIF(Данные!$A$6:$CV$6,$AD$10)=0,"#FIELD",INDEX(Данные!$A$7:$CV$106,ROW()-19,MATCH($AD$10,Данные!$A$6:$CV$6,0))))))</f>
        <v/>
      </c>
      <c r="CO84" s="77" t="str">
        <f>IF($A84="","",IF($AE$4&lt;&gt;"Да","",IF($AE$10="","",IF(COUNTIF(Данные!$A$6:$CV$6,$AE$10)=0,"#FIELD",INDEX(Данные!$A$7:$CV$106,ROW()-19,MATCH($AE$10,Данные!$A$6:$CV$6,0))))))</f>
        <v/>
      </c>
    </row>
    <row r="85" spans="1:93">
      <c r="A85" s="24" t="str">
        <f>IF(Данные!A72="","",Данные!A72)</f>
        <v/>
      </c>
      <c r="B85" s="19" t="str">
        <f>IF($A85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85="#FIELD",AG85="",AND(OR($B$8="CHANGE_PCT_GE",$B$8="CHANGE_ABS_GE",$B$8="COUNT_FLAG_RULE",$B$8="AND_YES",$B$8="OR_YES"),OR(BL85="#FIELD",BL85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85)))),IF($B$18="LOW_MU",MAX(Настройки!$B$14,$B$16),IF($B$18="NEUTRAL",Настройки!$B$15,IF($B$18="IGNORE","IGNORE",IF(OR(AG85="#FIELD",BL85="#FIELD"),"Поле не найдено","Недостаточно данных")))),IF($B$8="SIGMOID_INC",MAX(Настройки!$B$14,$B$16+($B$17-$B$16)/(1+EXP(-$B$12*(IF(ISNUMBER(AG85),AG85,0)-$B$11)))),IF($B$8="SIGMOID_DEC",MAX(Настройки!$B$14,$B$16+($B$17-$B$16)/(1+EXP($B$12*(IF(ISNUMBER(AG85),AG85,0)-$B$11)))),IF($B$8="TOP_PERCENT",IF((COUNTIF(INDEX(Данные!$A$7:$CV$106,0,MATCH($B$9,Данные!$A$6:$CV$6,0)),"&gt;"&amp;IF(ISNUMBER(AG85),AG85,0))+COUNTIFS(INDEX(Данные!$A$7:$CV$106,0,MATCH($B$9,Данные!$A$6:$CV$6,0)),IF(ISNUMBER(AG85),AG85,0),Данные!$A$7:$A$106,"&lt;"&amp;$A85)+1)/COUNT(INDEX(Данные!$A$7:$CV$106,0,MATCH($B$9,Данные!$A$6:$CV$6,0)))&lt;=$B$11,$B$14,$B$15),IF($B$8="MANUAL_MU",MAX(Настройки!$B$14,MIN(1,IF(ISNUMBER(AG85),AG85,0))),IF($B$8="COUNT_FLAG_RULE",IF(IF(ISNUMBER(AG85),AG85,0)&lt;=$B$11,$B$14,IF(IF(ISNUMBER(AG85),AG85,0)&gt;=$B$12,$B$15,IF(OR(LOWER(LEFT(BL85&amp;"",2))="да",BL85=1),$B$13,$B$15))),IF(OR(AND($B$8="YES_NO",OR(LOWER(LEFT(AG85&amp;"",2))="да",AG85=1)),AND($B$8="THRESHOLD_GE",IF(ISNUMBER(AG85),AG85,0)&gt;=$B$11),AND($B$8="THRESHOLD_GT",IF(ISNUMBER(AG85),AG85,0)&gt;$B$11),AND($B$8="THRESHOLD_LE",IF(ISNUMBER(AG85),AG85,0)&lt;=$B$11),AND($B$8="THRESHOLD_LT",IF(ISNUMBER(AG85),AG85,0)&lt;$B$11),AND($B$8="CHANGE_PCT_GE",IF(IF(ISNUMBER(BL85),BL85,0)=0,IF(ISNUMBER(AG85),AG85,0)&gt;0,(IF(ISNUMBER(AG85),AG85,0)-IF(ISNUMBER(BL85),BL85,0))/ABS(IF(ISNUMBER(BL85),BL85,0))&gt;=$B$11)),AND($B$8="CHANGE_ABS_GE",ABS(IF(ISNUMBER(AG85),AG85,0)-IF(ISNUMBER(BL85),BL85,0))&gt;=$B$11),AND($B$8="COUNT_LT",IF(ISNUMBER(AG85),AG85,0)&lt;$B$11),AND($B$8="COUNT_LE",IF(ISNUMBER(AG85),AG85,0)&lt;=$B$11),AND($B$8="AND_YES",OR(LOWER(LEFT(AG85&amp;"",2))="да",AG85=1),OR(LOWER(LEFT(BL85&amp;"",2))="да",BL85=1)),AND($B$8="OR_YES",OR(OR(LOWER(LEFT(AG85&amp;"",2))="да",AG85=1),OR(LOWER(LEFT(BL85&amp;"",2))="да",BL85=1)))),$B$14,$B$15))))))))))</f>
        <v/>
      </c>
      <c r="C85" s="19" t="str">
        <f>IF($A85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85="#FIELD",AH85="",AND(OR($C$8="CHANGE_PCT_GE",$C$8="CHANGE_ABS_GE",$C$8="COUNT_FLAG_RULE",$C$8="AND_YES",$C$8="OR_YES"),OR(BM85="#FIELD",BM85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85)))),IF($C$18="LOW_MU",MAX(Настройки!$B$14,$C$16),IF($C$18="NEUTRAL",Настройки!$B$15,IF($C$18="IGNORE","IGNORE",IF(OR(AH85="#FIELD",BM85="#FIELD"),"Поле не найдено","Недостаточно данных")))),IF($C$8="SIGMOID_INC",MAX(Настройки!$B$14,$C$16+($C$17-$C$16)/(1+EXP(-$C$12*(IF(ISNUMBER(AH85),AH85,0)-$C$11)))),IF($C$8="SIGMOID_DEC",MAX(Настройки!$B$14,$C$16+($C$17-$C$16)/(1+EXP($C$12*(IF(ISNUMBER(AH85),AH85,0)-$C$11)))),IF($C$8="TOP_PERCENT",IF((COUNTIF(INDEX(Данные!$A$7:$CV$106,0,MATCH($C$9,Данные!$A$6:$CV$6,0)),"&gt;"&amp;IF(ISNUMBER(AH85),AH85,0))+COUNTIFS(INDEX(Данные!$A$7:$CV$106,0,MATCH($C$9,Данные!$A$6:$CV$6,0)),IF(ISNUMBER(AH85),AH85,0),Данные!$A$7:$A$106,"&lt;"&amp;$A85)+1)/COUNT(INDEX(Данные!$A$7:$CV$106,0,MATCH($C$9,Данные!$A$6:$CV$6,0)))&lt;=$C$11,$C$14,$C$15),IF($C$8="MANUAL_MU",MAX(Настройки!$B$14,MIN(1,IF(ISNUMBER(AH85),AH85,0))),IF($C$8="COUNT_FLAG_RULE",IF(IF(ISNUMBER(AH85),AH85,0)&lt;=$C$11,$C$14,IF(IF(ISNUMBER(AH85),AH85,0)&gt;=$C$12,$C$15,IF(OR(LOWER(LEFT(BM85&amp;"",2))="да",BM85=1),$C$13,$C$15))),IF(OR(AND($C$8="YES_NO",OR(LOWER(LEFT(AH85&amp;"",2))="да",AH85=1)),AND($C$8="THRESHOLD_GE",IF(ISNUMBER(AH85),AH85,0)&gt;=$C$11),AND($C$8="THRESHOLD_GT",IF(ISNUMBER(AH85),AH85,0)&gt;$C$11),AND($C$8="THRESHOLD_LE",IF(ISNUMBER(AH85),AH85,0)&lt;=$C$11),AND($C$8="THRESHOLD_LT",IF(ISNUMBER(AH85),AH85,0)&lt;$C$11),AND($C$8="CHANGE_PCT_GE",IF(IF(ISNUMBER(BM85),BM85,0)=0,IF(ISNUMBER(AH85),AH85,0)&gt;0,(IF(ISNUMBER(AH85),AH85,0)-IF(ISNUMBER(BM85),BM85,0))/ABS(IF(ISNUMBER(BM85),BM85,0))&gt;=$C$11)),AND($C$8="CHANGE_ABS_GE",ABS(IF(ISNUMBER(AH85),AH85,0)-IF(ISNUMBER(BM85),BM85,0))&gt;=$C$11),AND($C$8="COUNT_LT",IF(ISNUMBER(AH85),AH85,0)&lt;$C$11),AND($C$8="COUNT_LE",IF(ISNUMBER(AH85),AH85,0)&lt;=$C$11),AND($C$8="AND_YES",OR(LOWER(LEFT(AH85&amp;"",2))="да",AH85=1),OR(LOWER(LEFT(BM85&amp;"",2))="да",BM85=1)),AND($C$8="OR_YES",OR(OR(LOWER(LEFT(AH85&amp;"",2))="да",AH85=1),OR(LOWER(LEFT(BM85&amp;"",2))="да",BM85=1)))),$C$14,$C$15))))))))))</f>
        <v/>
      </c>
      <c r="D85" s="19" t="str">
        <f>IF($A85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85="#FIELD",AI85="",AND(OR($D$8="CHANGE_PCT_GE",$D$8="CHANGE_ABS_GE",$D$8="COUNT_FLAG_RULE",$D$8="AND_YES",$D$8="OR_YES"),OR(BN85="#FIELD",BN85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85)))),IF($D$18="LOW_MU",MAX(Настройки!$B$14,$D$16),IF($D$18="NEUTRAL",Настройки!$B$15,IF($D$18="IGNORE","IGNORE",IF(OR(AI85="#FIELD",BN85="#FIELD"),"Поле не найдено","Недостаточно данных")))),IF($D$8="SIGMOID_INC",MAX(Настройки!$B$14,$D$16+($D$17-$D$16)/(1+EXP(-$D$12*(IF(ISNUMBER(AI85),AI85,0)-$D$11)))),IF($D$8="SIGMOID_DEC",MAX(Настройки!$B$14,$D$16+($D$17-$D$16)/(1+EXP($D$12*(IF(ISNUMBER(AI85),AI85,0)-$D$11)))),IF($D$8="TOP_PERCENT",IF((COUNTIF(INDEX(Данные!$A$7:$CV$106,0,MATCH($D$9,Данные!$A$6:$CV$6,0)),"&gt;"&amp;IF(ISNUMBER(AI85),AI85,0))+COUNTIFS(INDEX(Данные!$A$7:$CV$106,0,MATCH($D$9,Данные!$A$6:$CV$6,0)),IF(ISNUMBER(AI85),AI85,0),Данные!$A$7:$A$106,"&lt;"&amp;$A85)+1)/COUNT(INDEX(Данные!$A$7:$CV$106,0,MATCH($D$9,Данные!$A$6:$CV$6,0)))&lt;=$D$11,$D$14,$D$15),IF($D$8="MANUAL_MU",MAX(Настройки!$B$14,MIN(1,IF(ISNUMBER(AI85),AI85,0))),IF($D$8="COUNT_FLAG_RULE",IF(IF(ISNUMBER(AI85),AI85,0)&lt;=$D$11,$D$14,IF(IF(ISNUMBER(AI85),AI85,0)&gt;=$D$12,$D$15,IF(OR(LOWER(LEFT(BN85&amp;"",2))="да",BN85=1),$D$13,$D$15))),IF(OR(AND($D$8="YES_NO",OR(LOWER(LEFT(AI85&amp;"",2))="да",AI85=1)),AND($D$8="THRESHOLD_GE",IF(ISNUMBER(AI85),AI85,0)&gt;=$D$11),AND($D$8="THRESHOLD_GT",IF(ISNUMBER(AI85),AI85,0)&gt;$D$11),AND($D$8="THRESHOLD_LE",IF(ISNUMBER(AI85),AI85,0)&lt;=$D$11),AND($D$8="THRESHOLD_LT",IF(ISNUMBER(AI85),AI85,0)&lt;$D$11),AND($D$8="CHANGE_PCT_GE",IF(IF(ISNUMBER(BN85),BN85,0)=0,IF(ISNUMBER(AI85),AI85,0)&gt;0,(IF(ISNUMBER(AI85),AI85,0)-IF(ISNUMBER(BN85),BN85,0))/ABS(IF(ISNUMBER(BN85),BN85,0))&gt;=$D$11)),AND($D$8="CHANGE_ABS_GE",ABS(IF(ISNUMBER(AI85),AI85,0)-IF(ISNUMBER(BN85),BN85,0))&gt;=$D$11),AND($D$8="COUNT_LT",IF(ISNUMBER(AI85),AI85,0)&lt;$D$11),AND($D$8="COUNT_LE",IF(ISNUMBER(AI85),AI85,0)&lt;=$D$11),AND($D$8="AND_YES",OR(LOWER(LEFT(AI85&amp;"",2))="да",AI85=1),OR(LOWER(LEFT(BN85&amp;"",2))="да",BN85=1)),AND($D$8="OR_YES",OR(OR(LOWER(LEFT(AI85&amp;"",2))="да",AI85=1),OR(LOWER(LEFT(BN85&amp;"",2))="да",BN85=1)))),$D$14,$D$15))))))))))</f>
        <v/>
      </c>
      <c r="E85" s="19" t="str">
        <f>IF($A85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85="#FIELD",AJ85="",AND(OR($E$8="CHANGE_PCT_GE",$E$8="CHANGE_ABS_GE",$E$8="COUNT_FLAG_RULE",$E$8="AND_YES",$E$8="OR_YES"),OR(BO85="#FIELD",BO85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85)))),IF($E$18="LOW_MU",MAX(Настройки!$B$14,$E$16),IF($E$18="NEUTRAL",Настройки!$B$15,IF($E$18="IGNORE","IGNORE",IF(OR(AJ85="#FIELD",BO85="#FIELD"),"Поле не найдено","Недостаточно данных")))),IF($E$8="SIGMOID_INC",MAX(Настройки!$B$14,$E$16+($E$17-$E$16)/(1+EXP(-$E$12*(IF(ISNUMBER(AJ85),AJ85,0)-$E$11)))),IF($E$8="SIGMOID_DEC",MAX(Настройки!$B$14,$E$16+($E$17-$E$16)/(1+EXP($E$12*(IF(ISNUMBER(AJ85),AJ85,0)-$E$11)))),IF($E$8="TOP_PERCENT",IF((COUNTIF(INDEX(Данные!$A$7:$CV$106,0,MATCH($E$9,Данные!$A$6:$CV$6,0)),"&gt;"&amp;IF(ISNUMBER(AJ85),AJ85,0))+COUNTIFS(INDEX(Данные!$A$7:$CV$106,0,MATCH($E$9,Данные!$A$6:$CV$6,0)),IF(ISNUMBER(AJ85),AJ85,0),Данные!$A$7:$A$106,"&lt;"&amp;$A85)+1)/COUNT(INDEX(Данные!$A$7:$CV$106,0,MATCH($E$9,Данные!$A$6:$CV$6,0)))&lt;=$E$11,$E$14,$E$15),IF($E$8="MANUAL_MU",MAX(Настройки!$B$14,MIN(1,IF(ISNUMBER(AJ85),AJ85,0))),IF($E$8="COUNT_FLAG_RULE",IF(IF(ISNUMBER(AJ85),AJ85,0)&lt;=$E$11,$E$14,IF(IF(ISNUMBER(AJ85),AJ85,0)&gt;=$E$12,$E$15,IF(OR(LOWER(LEFT(BO85&amp;"",2))="да",BO85=1),$E$13,$E$15))),IF(OR(AND($E$8="YES_NO",OR(LOWER(LEFT(AJ85&amp;"",2))="да",AJ85=1)),AND($E$8="THRESHOLD_GE",IF(ISNUMBER(AJ85),AJ85,0)&gt;=$E$11),AND($E$8="THRESHOLD_GT",IF(ISNUMBER(AJ85),AJ85,0)&gt;$E$11),AND($E$8="THRESHOLD_LE",IF(ISNUMBER(AJ85),AJ85,0)&lt;=$E$11),AND($E$8="THRESHOLD_LT",IF(ISNUMBER(AJ85),AJ85,0)&lt;$E$11),AND($E$8="CHANGE_PCT_GE",IF(IF(ISNUMBER(BO85),BO85,0)=0,IF(ISNUMBER(AJ85),AJ85,0)&gt;0,(IF(ISNUMBER(AJ85),AJ85,0)-IF(ISNUMBER(BO85),BO85,0))/ABS(IF(ISNUMBER(BO85),BO85,0))&gt;=$E$11)),AND($E$8="CHANGE_ABS_GE",ABS(IF(ISNUMBER(AJ85),AJ85,0)-IF(ISNUMBER(BO85),BO85,0))&gt;=$E$11),AND($E$8="COUNT_LT",IF(ISNUMBER(AJ85),AJ85,0)&lt;$E$11),AND($E$8="COUNT_LE",IF(ISNUMBER(AJ85),AJ85,0)&lt;=$E$11),AND($E$8="AND_YES",OR(LOWER(LEFT(AJ85&amp;"",2))="да",AJ85=1),OR(LOWER(LEFT(BO85&amp;"",2))="да",BO85=1)),AND($E$8="OR_YES",OR(OR(LOWER(LEFT(AJ85&amp;"",2))="да",AJ85=1),OR(LOWER(LEFT(BO85&amp;"",2))="да",BO85=1)))),$E$14,$E$15))))))))))</f>
        <v/>
      </c>
      <c r="F85" s="19" t="str">
        <f>IF($A85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85="#FIELD",AK85="",AND(OR($F$8="CHANGE_PCT_GE",$F$8="CHANGE_ABS_GE",$F$8="COUNT_FLAG_RULE",$F$8="AND_YES",$F$8="OR_YES"),OR(BP85="#FIELD",BP85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85)))),IF($F$18="LOW_MU",MAX(Настройки!$B$14,$F$16),IF($F$18="NEUTRAL",Настройки!$B$15,IF($F$18="IGNORE","IGNORE",IF(OR(AK85="#FIELD",BP85="#FIELD"),"Поле не найдено","Недостаточно данных")))),IF($F$8="SIGMOID_INC",MAX(Настройки!$B$14,$F$16+($F$17-$F$16)/(1+EXP(-$F$12*(IF(ISNUMBER(AK85),AK85,0)-$F$11)))),IF($F$8="SIGMOID_DEC",MAX(Настройки!$B$14,$F$16+($F$17-$F$16)/(1+EXP($F$12*(IF(ISNUMBER(AK85),AK85,0)-$F$11)))),IF($F$8="TOP_PERCENT",IF((COUNTIF(INDEX(Данные!$A$7:$CV$106,0,MATCH($F$9,Данные!$A$6:$CV$6,0)),"&gt;"&amp;IF(ISNUMBER(AK85),AK85,0))+COUNTIFS(INDEX(Данные!$A$7:$CV$106,0,MATCH($F$9,Данные!$A$6:$CV$6,0)),IF(ISNUMBER(AK85),AK85,0),Данные!$A$7:$A$106,"&lt;"&amp;$A85)+1)/COUNT(INDEX(Данные!$A$7:$CV$106,0,MATCH($F$9,Данные!$A$6:$CV$6,0)))&lt;=$F$11,$F$14,$F$15),IF($F$8="MANUAL_MU",MAX(Настройки!$B$14,MIN(1,IF(ISNUMBER(AK85),AK85,0))),IF($F$8="COUNT_FLAG_RULE",IF(IF(ISNUMBER(AK85),AK85,0)&lt;=$F$11,$F$14,IF(IF(ISNUMBER(AK85),AK85,0)&gt;=$F$12,$F$15,IF(OR(LOWER(LEFT(BP85&amp;"",2))="да",BP85=1),$F$13,$F$15))),IF(OR(AND($F$8="YES_NO",OR(LOWER(LEFT(AK85&amp;"",2))="да",AK85=1)),AND($F$8="THRESHOLD_GE",IF(ISNUMBER(AK85),AK85,0)&gt;=$F$11),AND($F$8="THRESHOLD_GT",IF(ISNUMBER(AK85),AK85,0)&gt;$F$11),AND($F$8="THRESHOLD_LE",IF(ISNUMBER(AK85),AK85,0)&lt;=$F$11),AND($F$8="THRESHOLD_LT",IF(ISNUMBER(AK85),AK85,0)&lt;$F$11),AND($F$8="CHANGE_PCT_GE",IF(IF(ISNUMBER(BP85),BP85,0)=0,IF(ISNUMBER(AK85),AK85,0)&gt;0,(IF(ISNUMBER(AK85),AK85,0)-IF(ISNUMBER(BP85),BP85,0))/ABS(IF(ISNUMBER(BP85),BP85,0))&gt;=$F$11)),AND($F$8="CHANGE_ABS_GE",ABS(IF(ISNUMBER(AK85),AK85,0)-IF(ISNUMBER(BP85),BP85,0))&gt;=$F$11),AND($F$8="COUNT_LT",IF(ISNUMBER(AK85),AK85,0)&lt;$F$11),AND($F$8="COUNT_LE",IF(ISNUMBER(AK85),AK85,0)&lt;=$F$11),AND($F$8="AND_YES",OR(LOWER(LEFT(AK85&amp;"",2))="да",AK85=1),OR(LOWER(LEFT(BP85&amp;"",2))="да",BP85=1)),AND($F$8="OR_YES",OR(OR(LOWER(LEFT(AK85&amp;"",2))="да",AK85=1),OR(LOWER(LEFT(BP85&amp;"",2))="да",BP85=1)))),$F$14,$F$15))))))))))</f>
        <v/>
      </c>
      <c r="G85" s="19" t="str">
        <f>IF($A85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85="#FIELD",AL85="",AND(OR($G$8="CHANGE_PCT_GE",$G$8="CHANGE_ABS_GE",$G$8="COUNT_FLAG_RULE",$G$8="AND_YES",$G$8="OR_YES"),OR(BQ85="#FIELD",BQ85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85)))),IF($G$18="LOW_MU",MAX(Настройки!$B$14,$G$16),IF($G$18="NEUTRAL",Настройки!$B$15,IF($G$18="IGNORE","IGNORE",IF(OR(AL85="#FIELD",BQ85="#FIELD"),"Поле не найдено","Недостаточно данных")))),IF($G$8="SIGMOID_INC",MAX(Настройки!$B$14,$G$16+($G$17-$G$16)/(1+EXP(-$G$12*(IF(ISNUMBER(AL85),AL85,0)-$G$11)))),IF($G$8="SIGMOID_DEC",MAX(Настройки!$B$14,$G$16+($G$17-$G$16)/(1+EXP($G$12*(IF(ISNUMBER(AL85),AL85,0)-$G$11)))),IF($G$8="TOP_PERCENT",IF((COUNTIF(INDEX(Данные!$A$7:$CV$106,0,MATCH($G$9,Данные!$A$6:$CV$6,0)),"&gt;"&amp;IF(ISNUMBER(AL85),AL85,0))+COUNTIFS(INDEX(Данные!$A$7:$CV$106,0,MATCH($G$9,Данные!$A$6:$CV$6,0)),IF(ISNUMBER(AL85),AL85,0),Данные!$A$7:$A$106,"&lt;"&amp;$A85)+1)/COUNT(INDEX(Данные!$A$7:$CV$106,0,MATCH($G$9,Данные!$A$6:$CV$6,0)))&lt;=$G$11,$G$14,$G$15),IF($G$8="MANUAL_MU",MAX(Настройки!$B$14,MIN(1,IF(ISNUMBER(AL85),AL85,0))),IF($G$8="COUNT_FLAG_RULE",IF(IF(ISNUMBER(AL85),AL85,0)&lt;=$G$11,$G$14,IF(IF(ISNUMBER(AL85),AL85,0)&gt;=$G$12,$G$15,IF(OR(LOWER(LEFT(BQ85&amp;"",2))="да",BQ85=1),$G$13,$G$15))),IF(OR(AND($G$8="YES_NO",OR(LOWER(LEFT(AL85&amp;"",2))="да",AL85=1)),AND($G$8="THRESHOLD_GE",IF(ISNUMBER(AL85),AL85,0)&gt;=$G$11),AND($G$8="THRESHOLD_GT",IF(ISNUMBER(AL85),AL85,0)&gt;$G$11),AND($G$8="THRESHOLD_LE",IF(ISNUMBER(AL85),AL85,0)&lt;=$G$11),AND($G$8="THRESHOLD_LT",IF(ISNUMBER(AL85),AL85,0)&lt;$G$11),AND($G$8="CHANGE_PCT_GE",IF(IF(ISNUMBER(BQ85),BQ85,0)=0,IF(ISNUMBER(AL85),AL85,0)&gt;0,(IF(ISNUMBER(AL85),AL85,0)-IF(ISNUMBER(BQ85),BQ85,0))/ABS(IF(ISNUMBER(BQ85),BQ85,0))&gt;=$G$11)),AND($G$8="CHANGE_ABS_GE",ABS(IF(ISNUMBER(AL85),AL85,0)-IF(ISNUMBER(BQ85),BQ85,0))&gt;=$G$11),AND($G$8="COUNT_LT",IF(ISNUMBER(AL85),AL85,0)&lt;$G$11),AND($G$8="COUNT_LE",IF(ISNUMBER(AL85),AL85,0)&lt;=$G$11),AND($G$8="AND_YES",OR(LOWER(LEFT(AL85&amp;"",2))="да",AL85=1),OR(LOWER(LEFT(BQ85&amp;"",2))="да",BQ85=1)),AND($G$8="OR_YES",OR(OR(LOWER(LEFT(AL85&amp;"",2))="да",AL85=1),OR(LOWER(LEFT(BQ85&amp;"",2))="да",BQ85=1)))),$G$14,$G$15))))))))))</f>
        <v/>
      </c>
      <c r="H85" s="19" t="str">
        <f>IF($A85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85="#FIELD",AM85="",AND(OR($H$8="CHANGE_PCT_GE",$H$8="CHANGE_ABS_GE",$H$8="COUNT_FLAG_RULE",$H$8="AND_YES",$H$8="OR_YES"),OR(BR85="#FIELD",BR85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85)))),IF($H$18="LOW_MU",MAX(Настройки!$B$14,$H$16),IF($H$18="NEUTRAL",Настройки!$B$15,IF($H$18="IGNORE","IGNORE",IF(OR(AM85="#FIELD",BR85="#FIELD"),"Поле не найдено","Недостаточно данных")))),IF($H$8="SIGMOID_INC",MAX(Настройки!$B$14,$H$16+($H$17-$H$16)/(1+EXP(-$H$12*(IF(ISNUMBER(AM85),AM85,0)-$H$11)))),IF($H$8="SIGMOID_DEC",MAX(Настройки!$B$14,$H$16+($H$17-$H$16)/(1+EXP($H$12*(IF(ISNUMBER(AM85),AM85,0)-$H$11)))),IF($H$8="TOP_PERCENT",IF((COUNTIF(INDEX(Данные!$A$7:$CV$106,0,MATCH($H$9,Данные!$A$6:$CV$6,0)),"&gt;"&amp;IF(ISNUMBER(AM85),AM85,0))+COUNTIFS(INDEX(Данные!$A$7:$CV$106,0,MATCH($H$9,Данные!$A$6:$CV$6,0)),IF(ISNUMBER(AM85),AM85,0),Данные!$A$7:$A$106,"&lt;"&amp;$A85)+1)/COUNT(INDEX(Данные!$A$7:$CV$106,0,MATCH($H$9,Данные!$A$6:$CV$6,0)))&lt;=$H$11,$H$14,$H$15),IF($H$8="MANUAL_MU",MAX(Настройки!$B$14,MIN(1,IF(ISNUMBER(AM85),AM85,0))),IF($H$8="COUNT_FLAG_RULE",IF(IF(ISNUMBER(AM85),AM85,0)&lt;=$H$11,$H$14,IF(IF(ISNUMBER(AM85),AM85,0)&gt;=$H$12,$H$15,IF(OR(LOWER(LEFT(BR85&amp;"",2))="да",BR85=1),$H$13,$H$15))),IF(OR(AND($H$8="YES_NO",OR(LOWER(LEFT(AM85&amp;"",2))="да",AM85=1)),AND($H$8="THRESHOLD_GE",IF(ISNUMBER(AM85),AM85,0)&gt;=$H$11),AND($H$8="THRESHOLD_GT",IF(ISNUMBER(AM85),AM85,0)&gt;$H$11),AND($H$8="THRESHOLD_LE",IF(ISNUMBER(AM85),AM85,0)&lt;=$H$11),AND($H$8="THRESHOLD_LT",IF(ISNUMBER(AM85),AM85,0)&lt;$H$11),AND($H$8="CHANGE_PCT_GE",IF(IF(ISNUMBER(BR85),BR85,0)=0,IF(ISNUMBER(AM85),AM85,0)&gt;0,(IF(ISNUMBER(AM85),AM85,0)-IF(ISNUMBER(BR85),BR85,0))/ABS(IF(ISNUMBER(BR85),BR85,0))&gt;=$H$11)),AND($H$8="CHANGE_ABS_GE",ABS(IF(ISNUMBER(AM85),AM85,0)-IF(ISNUMBER(BR85),BR85,0))&gt;=$H$11),AND($H$8="COUNT_LT",IF(ISNUMBER(AM85),AM85,0)&lt;$H$11),AND($H$8="COUNT_LE",IF(ISNUMBER(AM85),AM85,0)&lt;=$H$11),AND($H$8="AND_YES",OR(LOWER(LEFT(AM85&amp;"",2))="да",AM85=1),OR(LOWER(LEFT(BR85&amp;"",2))="да",BR85=1)),AND($H$8="OR_YES",OR(OR(LOWER(LEFT(AM85&amp;"",2))="да",AM85=1),OR(LOWER(LEFT(BR85&amp;"",2))="да",BR85=1)))),$H$14,$H$15))))))))))</f>
        <v/>
      </c>
      <c r="I85" s="19" t="str">
        <f>IF($A85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85="#FIELD",AN85="",AND(OR($I$8="CHANGE_PCT_GE",$I$8="CHANGE_ABS_GE",$I$8="COUNT_FLAG_RULE",$I$8="AND_YES",$I$8="OR_YES"),OR(BS85="#FIELD",BS85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85)))),IF($I$18="LOW_MU",MAX(Настройки!$B$14,$I$16),IF($I$18="NEUTRAL",Настройки!$B$15,IF($I$18="IGNORE","IGNORE",IF(OR(AN85="#FIELD",BS85="#FIELD"),"Поле не найдено","Недостаточно данных")))),IF($I$8="SIGMOID_INC",MAX(Настройки!$B$14,$I$16+($I$17-$I$16)/(1+EXP(-$I$12*(IF(ISNUMBER(AN85),AN85,0)-$I$11)))),IF($I$8="SIGMOID_DEC",MAX(Настройки!$B$14,$I$16+($I$17-$I$16)/(1+EXP($I$12*(IF(ISNUMBER(AN85),AN85,0)-$I$11)))),IF($I$8="TOP_PERCENT",IF((COUNTIF(INDEX(Данные!$A$7:$CV$106,0,MATCH($I$9,Данные!$A$6:$CV$6,0)),"&gt;"&amp;IF(ISNUMBER(AN85),AN85,0))+COUNTIFS(INDEX(Данные!$A$7:$CV$106,0,MATCH($I$9,Данные!$A$6:$CV$6,0)),IF(ISNUMBER(AN85),AN85,0),Данные!$A$7:$A$106,"&lt;"&amp;$A85)+1)/COUNT(INDEX(Данные!$A$7:$CV$106,0,MATCH($I$9,Данные!$A$6:$CV$6,0)))&lt;=$I$11,$I$14,$I$15),IF($I$8="MANUAL_MU",MAX(Настройки!$B$14,MIN(1,IF(ISNUMBER(AN85),AN85,0))),IF($I$8="COUNT_FLAG_RULE",IF(IF(ISNUMBER(AN85),AN85,0)&lt;=$I$11,$I$14,IF(IF(ISNUMBER(AN85),AN85,0)&gt;=$I$12,$I$15,IF(OR(LOWER(LEFT(BS85&amp;"",2))="да",BS85=1),$I$13,$I$15))),IF(OR(AND($I$8="YES_NO",OR(LOWER(LEFT(AN85&amp;"",2))="да",AN85=1)),AND($I$8="THRESHOLD_GE",IF(ISNUMBER(AN85),AN85,0)&gt;=$I$11),AND($I$8="THRESHOLD_GT",IF(ISNUMBER(AN85),AN85,0)&gt;$I$11),AND($I$8="THRESHOLD_LE",IF(ISNUMBER(AN85),AN85,0)&lt;=$I$11),AND($I$8="THRESHOLD_LT",IF(ISNUMBER(AN85),AN85,0)&lt;$I$11),AND($I$8="CHANGE_PCT_GE",IF(IF(ISNUMBER(BS85),BS85,0)=0,IF(ISNUMBER(AN85),AN85,0)&gt;0,(IF(ISNUMBER(AN85),AN85,0)-IF(ISNUMBER(BS85),BS85,0))/ABS(IF(ISNUMBER(BS85),BS85,0))&gt;=$I$11)),AND($I$8="CHANGE_ABS_GE",ABS(IF(ISNUMBER(AN85),AN85,0)-IF(ISNUMBER(BS85),BS85,0))&gt;=$I$11),AND($I$8="COUNT_LT",IF(ISNUMBER(AN85),AN85,0)&lt;$I$11),AND($I$8="COUNT_LE",IF(ISNUMBER(AN85),AN85,0)&lt;=$I$11),AND($I$8="AND_YES",OR(LOWER(LEFT(AN85&amp;"",2))="да",AN85=1),OR(LOWER(LEFT(BS85&amp;"",2))="да",BS85=1)),AND($I$8="OR_YES",OR(OR(LOWER(LEFT(AN85&amp;"",2))="да",AN85=1),OR(LOWER(LEFT(BS85&amp;"",2))="да",BS85=1)))),$I$14,$I$15))))))))))</f>
        <v/>
      </c>
      <c r="J85" s="19" t="str">
        <f>IF($A85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85="#FIELD",AO85="",AND(OR($J$8="CHANGE_PCT_GE",$J$8="CHANGE_ABS_GE",$J$8="COUNT_FLAG_RULE",$J$8="AND_YES",$J$8="OR_YES"),OR(BT85="#FIELD",BT85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85)))),IF($J$18="LOW_MU",MAX(Настройки!$B$14,$J$16),IF($J$18="NEUTRAL",Настройки!$B$15,IF($J$18="IGNORE","IGNORE",IF(OR(AO85="#FIELD",BT85="#FIELD"),"Поле не найдено","Недостаточно данных")))),IF($J$8="SIGMOID_INC",MAX(Настройки!$B$14,$J$16+($J$17-$J$16)/(1+EXP(-$J$12*(IF(ISNUMBER(AO85),AO85,0)-$J$11)))),IF($J$8="SIGMOID_DEC",MAX(Настройки!$B$14,$J$16+($J$17-$J$16)/(1+EXP($J$12*(IF(ISNUMBER(AO85),AO85,0)-$J$11)))),IF($J$8="TOP_PERCENT",IF((COUNTIF(INDEX(Данные!$A$7:$CV$106,0,MATCH($J$9,Данные!$A$6:$CV$6,0)),"&gt;"&amp;IF(ISNUMBER(AO85),AO85,0))+COUNTIFS(INDEX(Данные!$A$7:$CV$106,0,MATCH($J$9,Данные!$A$6:$CV$6,0)),IF(ISNUMBER(AO85),AO85,0),Данные!$A$7:$A$106,"&lt;"&amp;$A85)+1)/COUNT(INDEX(Данные!$A$7:$CV$106,0,MATCH($J$9,Данные!$A$6:$CV$6,0)))&lt;=$J$11,$J$14,$J$15),IF($J$8="MANUAL_MU",MAX(Настройки!$B$14,MIN(1,IF(ISNUMBER(AO85),AO85,0))),IF($J$8="COUNT_FLAG_RULE",IF(IF(ISNUMBER(AO85),AO85,0)&lt;=$J$11,$J$14,IF(IF(ISNUMBER(AO85),AO85,0)&gt;=$J$12,$J$15,IF(OR(LOWER(LEFT(BT85&amp;"",2))="да",BT85=1),$J$13,$J$15))),IF(OR(AND($J$8="YES_NO",OR(LOWER(LEFT(AO85&amp;"",2))="да",AO85=1)),AND($J$8="THRESHOLD_GE",IF(ISNUMBER(AO85),AO85,0)&gt;=$J$11),AND($J$8="THRESHOLD_GT",IF(ISNUMBER(AO85),AO85,0)&gt;$J$11),AND($J$8="THRESHOLD_LE",IF(ISNUMBER(AO85),AO85,0)&lt;=$J$11),AND($J$8="THRESHOLD_LT",IF(ISNUMBER(AO85),AO85,0)&lt;$J$11),AND($J$8="CHANGE_PCT_GE",IF(IF(ISNUMBER(BT85),BT85,0)=0,IF(ISNUMBER(AO85),AO85,0)&gt;0,(IF(ISNUMBER(AO85),AO85,0)-IF(ISNUMBER(BT85),BT85,0))/ABS(IF(ISNUMBER(BT85),BT85,0))&gt;=$J$11)),AND($J$8="CHANGE_ABS_GE",ABS(IF(ISNUMBER(AO85),AO85,0)-IF(ISNUMBER(BT85),BT85,0))&gt;=$J$11),AND($J$8="COUNT_LT",IF(ISNUMBER(AO85),AO85,0)&lt;$J$11),AND($J$8="COUNT_LE",IF(ISNUMBER(AO85),AO85,0)&lt;=$J$11),AND($J$8="AND_YES",OR(LOWER(LEFT(AO85&amp;"",2))="да",AO85=1),OR(LOWER(LEFT(BT85&amp;"",2))="да",BT85=1)),AND($J$8="OR_YES",OR(OR(LOWER(LEFT(AO85&amp;"",2))="да",AO85=1),OR(LOWER(LEFT(BT85&amp;"",2))="да",BT85=1)))),$J$14,$J$15))))))))))</f>
        <v/>
      </c>
      <c r="K85" s="19" t="str">
        <f>IF($A85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85="#FIELD",AP85="",AND(OR($K$8="CHANGE_PCT_GE",$K$8="CHANGE_ABS_GE",$K$8="COUNT_FLAG_RULE",$K$8="AND_YES",$K$8="OR_YES"),OR(BU85="#FIELD",BU85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85)))),IF($K$18="LOW_MU",MAX(Настройки!$B$14,$K$16),IF($K$18="NEUTRAL",Настройки!$B$15,IF($K$18="IGNORE","IGNORE",IF(OR(AP85="#FIELD",BU85="#FIELD"),"Поле не найдено","Недостаточно данных")))),IF($K$8="SIGMOID_INC",MAX(Настройки!$B$14,$K$16+($K$17-$K$16)/(1+EXP(-$K$12*(IF(ISNUMBER(AP85),AP85,0)-$K$11)))),IF($K$8="SIGMOID_DEC",MAX(Настройки!$B$14,$K$16+($K$17-$K$16)/(1+EXP($K$12*(IF(ISNUMBER(AP85),AP85,0)-$K$11)))),IF($K$8="TOP_PERCENT",IF((COUNTIF(INDEX(Данные!$A$7:$CV$106,0,MATCH($K$9,Данные!$A$6:$CV$6,0)),"&gt;"&amp;IF(ISNUMBER(AP85),AP85,0))+COUNTIFS(INDEX(Данные!$A$7:$CV$106,0,MATCH($K$9,Данные!$A$6:$CV$6,0)),IF(ISNUMBER(AP85),AP85,0),Данные!$A$7:$A$106,"&lt;"&amp;$A85)+1)/COUNT(INDEX(Данные!$A$7:$CV$106,0,MATCH($K$9,Данные!$A$6:$CV$6,0)))&lt;=$K$11,$K$14,$K$15),IF($K$8="MANUAL_MU",MAX(Настройки!$B$14,MIN(1,IF(ISNUMBER(AP85),AP85,0))),IF($K$8="COUNT_FLAG_RULE",IF(IF(ISNUMBER(AP85),AP85,0)&lt;=$K$11,$K$14,IF(IF(ISNUMBER(AP85),AP85,0)&gt;=$K$12,$K$15,IF(OR(LOWER(LEFT(BU85&amp;"",2))="да",BU85=1),$K$13,$K$15))),IF(OR(AND($K$8="YES_NO",OR(LOWER(LEFT(AP85&amp;"",2))="да",AP85=1)),AND($K$8="THRESHOLD_GE",IF(ISNUMBER(AP85),AP85,0)&gt;=$K$11),AND($K$8="THRESHOLD_GT",IF(ISNUMBER(AP85),AP85,0)&gt;$K$11),AND($K$8="THRESHOLD_LE",IF(ISNUMBER(AP85),AP85,0)&lt;=$K$11),AND($K$8="THRESHOLD_LT",IF(ISNUMBER(AP85),AP85,0)&lt;$K$11),AND($K$8="CHANGE_PCT_GE",IF(IF(ISNUMBER(BU85),BU85,0)=0,IF(ISNUMBER(AP85),AP85,0)&gt;0,(IF(ISNUMBER(AP85),AP85,0)-IF(ISNUMBER(BU85),BU85,0))/ABS(IF(ISNUMBER(BU85),BU85,0))&gt;=$K$11)),AND($K$8="CHANGE_ABS_GE",ABS(IF(ISNUMBER(AP85),AP85,0)-IF(ISNUMBER(BU85),BU85,0))&gt;=$K$11),AND($K$8="COUNT_LT",IF(ISNUMBER(AP85),AP85,0)&lt;$K$11),AND($K$8="COUNT_LE",IF(ISNUMBER(AP85),AP85,0)&lt;=$K$11),AND($K$8="AND_YES",OR(LOWER(LEFT(AP85&amp;"",2))="да",AP85=1),OR(LOWER(LEFT(BU85&amp;"",2))="да",BU85=1)),AND($K$8="OR_YES",OR(OR(LOWER(LEFT(AP85&amp;"",2))="да",AP85=1),OR(LOWER(LEFT(BU85&amp;"",2))="да",BU85=1)))),$K$14,$K$15))))))))))</f>
        <v/>
      </c>
      <c r="L85" s="19" t="str">
        <f>IF($A85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85="#FIELD",AQ85="",AND(OR($L$8="CHANGE_PCT_GE",$L$8="CHANGE_ABS_GE",$L$8="COUNT_FLAG_RULE",$L$8="AND_YES",$L$8="OR_YES"),OR(BV85="#FIELD",BV85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85)))),IF($L$18="LOW_MU",MAX(Настройки!$B$14,$L$16),IF($L$18="NEUTRAL",Настройки!$B$15,IF($L$18="IGNORE","IGNORE",IF(OR(AQ85="#FIELD",BV85="#FIELD"),"Поле не найдено","Недостаточно данных")))),IF($L$8="SIGMOID_INC",MAX(Настройки!$B$14,$L$16+($L$17-$L$16)/(1+EXP(-$L$12*(IF(ISNUMBER(AQ85),AQ85,0)-$L$11)))),IF($L$8="SIGMOID_DEC",MAX(Настройки!$B$14,$L$16+($L$17-$L$16)/(1+EXP($L$12*(IF(ISNUMBER(AQ85),AQ85,0)-$L$11)))),IF($L$8="TOP_PERCENT",IF((COUNTIF(INDEX(Данные!$A$7:$CV$106,0,MATCH($L$9,Данные!$A$6:$CV$6,0)),"&gt;"&amp;IF(ISNUMBER(AQ85),AQ85,0))+COUNTIFS(INDEX(Данные!$A$7:$CV$106,0,MATCH($L$9,Данные!$A$6:$CV$6,0)),IF(ISNUMBER(AQ85),AQ85,0),Данные!$A$7:$A$106,"&lt;"&amp;$A85)+1)/COUNT(INDEX(Данные!$A$7:$CV$106,0,MATCH($L$9,Данные!$A$6:$CV$6,0)))&lt;=$L$11,$L$14,$L$15),IF($L$8="MANUAL_MU",MAX(Настройки!$B$14,MIN(1,IF(ISNUMBER(AQ85),AQ85,0))),IF($L$8="COUNT_FLAG_RULE",IF(IF(ISNUMBER(AQ85),AQ85,0)&lt;=$L$11,$L$14,IF(IF(ISNUMBER(AQ85),AQ85,0)&gt;=$L$12,$L$15,IF(OR(LOWER(LEFT(BV85&amp;"",2))="да",BV85=1),$L$13,$L$15))),IF(OR(AND($L$8="YES_NO",OR(LOWER(LEFT(AQ85&amp;"",2))="да",AQ85=1)),AND($L$8="THRESHOLD_GE",IF(ISNUMBER(AQ85),AQ85,0)&gt;=$L$11),AND($L$8="THRESHOLD_GT",IF(ISNUMBER(AQ85),AQ85,0)&gt;$L$11),AND($L$8="THRESHOLD_LE",IF(ISNUMBER(AQ85),AQ85,0)&lt;=$L$11),AND($L$8="THRESHOLD_LT",IF(ISNUMBER(AQ85),AQ85,0)&lt;$L$11),AND($L$8="CHANGE_PCT_GE",IF(IF(ISNUMBER(BV85),BV85,0)=0,IF(ISNUMBER(AQ85),AQ85,0)&gt;0,(IF(ISNUMBER(AQ85),AQ85,0)-IF(ISNUMBER(BV85),BV85,0))/ABS(IF(ISNUMBER(BV85),BV85,0))&gt;=$L$11)),AND($L$8="CHANGE_ABS_GE",ABS(IF(ISNUMBER(AQ85),AQ85,0)-IF(ISNUMBER(BV85),BV85,0))&gt;=$L$11),AND($L$8="COUNT_LT",IF(ISNUMBER(AQ85),AQ85,0)&lt;$L$11),AND($L$8="COUNT_LE",IF(ISNUMBER(AQ85),AQ85,0)&lt;=$L$11),AND($L$8="AND_YES",OR(LOWER(LEFT(AQ85&amp;"",2))="да",AQ85=1),OR(LOWER(LEFT(BV85&amp;"",2))="да",BV85=1)),AND($L$8="OR_YES",OR(OR(LOWER(LEFT(AQ85&amp;"",2))="да",AQ85=1),OR(LOWER(LEFT(BV85&amp;"",2))="да",BV85=1)))),$L$14,$L$15))))))))))</f>
        <v/>
      </c>
      <c r="M85" s="19" t="str">
        <f>IF($A85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85="#FIELD",AR85="",AND(OR($M$8="CHANGE_PCT_GE",$M$8="CHANGE_ABS_GE",$M$8="COUNT_FLAG_RULE",$M$8="AND_YES",$M$8="OR_YES"),OR(BW85="#FIELD",BW85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85)))),IF($M$18="LOW_MU",MAX(Настройки!$B$14,$M$16),IF($M$18="NEUTRAL",Настройки!$B$15,IF($M$18="IGNORE","IGNORE",IF(OR(AR85="#FIELD",BW85="#FIELD"),"Поле не найдено","Недостаточно данных")))),IF($M$8="SIGMOID_INC",MAX(Настройки!$B$14,$M$16+($M$17-$M$16)/(1+EXP(-$M$12*(IF(ISNUMBER(AR85),AR85,0)-$M$11)))),IF($M$8="SIGMOID_DEC",MAX(Настройки!$B$14,$M$16+($M$17-$M$16)/(1+EXP($M$12*(IF(ISNUMBER(AR85),AR85,0)-$M$11)))),IF($M$8="TOP_PERCENT",IF((COUNTIF(INDEX(Данные!$A$7:$CV$106,0,MATCH($M$9,Данные!$A$6:$CV$6,0)),"&gt;"&amp;IF(ISNUMBER(AR85),AR85,0))+COUNTIFS(INDEX(Данные!$A$7:$CV$106,0,MATCH($M$9,Данные!$A$6:$CV$6,0)),IF(ISNUMBER(AR85),AR85,0),Данные!$A$7:$A$106,"&lt;"&amp;$A85)+1)/COUNT(INDEX(Данные!$A$7:$CV$106,0,MATCH($M$9,Данные!$A$6:$CV$6,0)))&lt;=$M$11,$M$14,$M$15),IF($M$8="MANUAL_MU",MAX(Настройки!$B$14,MIN(1,IF(ISNUMBER(AR85),AR85,0))),IF($M$8="COUNT_FLAG_RULE",IF(IF(ISNUMBER(AR85),AR85,0)&lt;=$M$11,$M$14,IF(IF(ISNUMBER(AR85),AR85,0)&gt;=$M$12,$M$15,IF(OR(LOWER(LEFT(BW85&amp;"",2))="да",BW85=1),$M$13,$M$15))),IF(OR(AND($M$8="YES_NO",OR(LOWER(LEFT(AR85&amp;"",2))="да",AR85=1)),AND($M$8="THRESHOLD_GE",IF(ISNUMBER(AR85),AR85,0)&gt;=$M$11),AND($M$8="THRESHOLD_GT",IF(ISNUMBER(AR85),AR85,0)&gt;$M$11),AND($M$8="THRESHOLD_LE",IF(ISNUMBER(AR85),AR85,0)&lt;=$M$11),AND($M$8="THRESHOLD_LT",IF(ISNUMBER(AR85),AR85,0)&lt;$M$11),AND($M$8="CHANGE_PCT_GE",IF(IF(ISNUMBER(BW85),BW85,0)=0,IF(ISNUMBER(AR85),AR85,0)&gt;0,(IF(ISNUMBER(AR85),AR85,0)-IF(ISNUMBER(BW85),BW85,0))/ABS(IF(ISNUMBER(BW85),BW85,0))&gt;=$M$11)),AND($M$8="CHANGE_ABS_GE",ABS(IF(ISNUMBER(AR85),AR85,0)-IF(ISNUMBER(BW85),BW85,0))&gt;=$M$11),AND($M$8="COUNT_LT",IF(ISNUMBER(AR85),AR85,0)&lt;$M$11),AND($M$8="COUNT_LE",IF(ISNUMBER(AR85),AR85,0)&lt;=$M$11),AND($M$8="AND_YES",OR(LOWER(LEFT(AR85&amp;"",2))="да",AR85=1),OR(LOWER(LEFT(BW85&amp;"",2))="да",BW85=1)),AND($M$8="OR_YES",OR(OR(LOWER(LEFT(AR85&amp;"",2))="да",AR85=1),OR(LOWER(LEFT(BW85&amp;"",2))="да",BW85=1)))),$M$14,$M$15))))))))))</f>
        <v/>
      </c>
      <c r="N85" s="19" t="str">
        <f>IF($A85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85="#FIELD",AS85="",AND(OR($N$8="CHANGE_PCT_GE",$N$8="CHANGE_ABS_GE",$N$8="COUNT_FLAG_RULE",$N$8="AND_YES",$N$8="OR_YES"),OR(BX85="#FIELD",BX85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85)))),IF($N$18="LOW_MU",MAX(Настройки!$B$14,$N$16),IF($N$18="NEUTRAL",Настройки!$B$15,IF($N$18="IGNORE","IGNORE",IF(OR(AS85="#FIELD",BX85="#FIELD"),"Поле не найдено","Недостаточно данных")))),IF($N$8="SIGMOID_INC",MAX(Настройки!$B$14,$N$16+($N$17-$N$16)/(1+EXP(-$N$12*(IF(ISNUMBER(AS85),AS85,0)-$N$11)))),IF($N$8="SIGMOID_DEC",MAX(Настройки!$B$14,$N$16+($N$17-$N$16)/(1+EXP($N$12*(IF(ISNUMBER(AS85),AS85,0)-$N$11)))),IF($N$8="TOP_PERCENT",IF((COUNTIF(INDEX(Данные!$A$7:$CV$106,0,MATCH($N$9,Данные!$A$6:$CV$6,0)),"&gt;"&amp;IF(ISNUMBER(AS85),AS85,0))+COUNTIFS(INDEX(Данные!$A$7:$CV$106,0,MATCH($N$9,Данные!$A$6:$CV$6,0)),IF(ISNUMBER(AS85),AS85,0),Данные!$A$7:$A$106,"&lt;"&amp;$A85)+1)/COUNT(INDEX(Данные!$A$7:$CV$106,0,MATCH($N$9,Данные!$A$6:$CV$6,0)))&lt;=$N$11,$N$14,$N$15),IF($N$8="MANUAL_MU",MAX(Настройки!$B$14,MIN(1,IF(ISNUMBER(AS85),AS85,0))),IF($N$8="COUNT_FLAG_RULE",IF(IF(ISNUMBER(AS85),AS85,0)&lt;=$N$11,$N$14,IF(IF(ISNUMBER(AS85),AS85,0)&gt;=$N$12,$N$15,IF(OR(LOWER(LEFT(BX85&amp;"",2))="да",BX85=1),$N$13,$N$15))),IF(OR(AND($N$8="YES_NO",OR(LOWER(LEFT(AS85&amp;"",2))="да",AS85=1)),AND($N$8="THRESHOLD_GE",IF(ISNUMBER(AS85),AS85,0)&gt;=$N$11),AND($N$8="THRESHOLD_GT",IF(ISNUMBER(AS85),AS85,0)&gt;$N$11),AND($N$8="THRESHOLD_LE",IF(ISNUMBER(AS85),AS85,0)&lt;=$N$11),AND($N$8="THRESHOLD_LT",IF(ISNUMBER(AS85),AS85,0)&lt;$N$11),AND($N$8="CHANGE_PCT_GE",IF(IF(ISNUMBER(BX85),BX85,0)=0,IF(ISNUMBER(AS85),AS85,0)&gt;0,(IF(ISNUMBER(AS85),AS85,0)-IF(ISNUMBER(BX85),BX85,0))/ABS(IF(ISNUMBER(BX85),BX85,0))&gt;=$N$11)),AND($N$8="CHANGE_ABS_GE",ABS(IF(ISNUMBER(AS85),AS85,0)-IF(ISNUMBER(BX85),BX85,0))&gt;=$N$11),AND($N$8="COUNT_LT",IF(ISNUMBER(AS85),AS85,0)&lt;$N$11),AND($N$8="COUNT_LE",IF(ISNUMBER(AS85),AS85,0)&lt;=$N$11),AND($N$8="AND_YES",OR(LOWER(LEFT(AS85&amp;"",2))="да",AS85=1),OR(LOWER(LEFT(BX85&amp;"",2))="да",BX85=1)),AND($N$8="OR_YES",OR(OR(LOWER(LEFT(AS85&amp;"",2))="да",AS85=1),OR(LOWER(LEFT(BX85&amp;"",2))="да",BX85=1)))),$N$14,$N$15))))))))))</f>
        <v/>
      </c>
      <c r="O85" s="19" t="str">
        <f>IF($A85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85="#FIELD",AT85="",AND(OR($O$8="CHANGE_PCT_GE",$O$8="CHANGE_ABS_GE",$O$8="COUNT_FLAG_RULE",$O$8="AND_YES",$O$8="OR_YES"),OR(BY85="#FIELD",BY85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85)))),IF($O$18="LOW_MU",MAX(Настройки!$B$14,$O$16),IF($O$18="NEUTRAL",Настройки!$B$15,IF($O$18="IGNORE","IGNORE",IF(OR(AT85="#FIELD",BY85="#FIELD"),"Поле не найдено","Недостаточно данных")))),IF($O$8="SIGMOID_INC",MAX(Настройки!$B$14,$O$16+($O$17-$O$16)/(1+EXP(-$O$12*(IF(ISNUMBER(AT85),AT85,0)-$O$11)))),IF($O$8="SIGMOID_DEC",MAX(Настройки!$B$14,$O$16+($O$17-$O$16)/(1+EXP($O$12*(IF(ISNUMBER(AT85),AT85,0)-$O$11)))),IF($O$8="TOP_PERCENT",IF((COUNTIF(INDEX(Данные!$A$7:$CV$106,0,MATCH($O$9,Данные!$A$6:$CV$6,0)),"&gt;"&amp;IF(ISNUMBER(AT85),AT85,0))+COUNTIFS(INDEX(Данные!$A$7:$CV$106,0,MATCH($O$9,Данные!$A$6:$CV$6,0)),IF(ISNUMBER(AT85),AT85,0),Данные!$A$7:$A$106,"&lt;"&amp;$A85)+1)/COUNT(INDEX(Данные!$A$7:$CV$106,0,MATCH($O$9,Данные!$A$6:$CV$6,0)))&lt;=$O$11,$O$14,$O$15),IF($O$8="MANUAL_MU",MAX(Настройки!$B$14,MIN(1,IF(ISNUMBER(AT85),AT85,0))),IF($O$8="COUNT_FLAG_RULE",IF(IF(ISNUMBER(AT85),AT85,0)&lt;=$O$11,$O$14,IF(IF(ISNUMBER(AT85),AT85,0)&gt;=$O$12,$O$15,IF(OR(LOWER(LEFT(BY85&amp;"",2))="да",BY85=1),$O$13,$O$15))),IF(OR(AND($O$8="YES_NO",OR(LOWER(LEFT(AT85&amp;"",2))="да",AT85=1)),AND($O$8="THRESHOLD_GE",IF(ISNUMBER(AT85),AT85,0)&gt;=$O$11),AND($O$8="THRESHOLD_GT",IF(ISNUMBER(AT85),AT85,0)&gt;$O$11),AND($O$8="THRESHOLD_LE",IF(ISNUMBER(AT85),AT85,0)&lt;=$O$11),AND($O$8="THRESHOLD_LT",IF(ISNUMBER(AT85),AT85,0)&lt;$O$11),AND($O$8="CHANGE_PCT_GE",IF(IF(ISNUMBER(BY85),BY85,0)=0,IF(ISNUMBER(AT85),AT85,0)&gt;0,(IF(ISNUMBER(AT85),AT85,0)-IF(ISNUMBER(BY85),BY85,0))/ABS(IF(ISNUMBER(BY85),BY85,0))&gt;=$O$11)),AND($O$8="CHANGE_ABS_GE",ABS(IF(ISNUMBER(AT85),AT85,0)-IF(ISNUMBER(BY85),BY85,0))&gt;=$O$11),AND($O$8="COUNT_LT",IF(ISNUMBER(AT85),AT85,0)&lt;$O$11),AND($O$8="COUNT_LE",IF(ISNUMBER(AT85),AT85,0)&lt;=$O$11),AND($O$8="AND_YES",OR(LOWER(LEFT(AT85&amp;"",2))="да",AT85=1),OR(LOWER(LEFT(BY85&amp;"",2))="да",BY85=1)),AND($O$8="OR_YES",OR(OR(LOWER(LEFT(AT85&amp;"",2))="да",AT85=1),OR(LOWER(LEFT(BY85&amp;"",2))="да",BY85=1)))),$O$14,$O$15))))))))))</f>
        <v/>
      </c>
      <c r="P85" s="19" t="str">
        <f>IF($A85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85="#FIELD",AU85="",AND(OR($P$8="CHANGE_PCT_GE",$P$8="CHANGE_ABS_GE",$P$8="COUNT_FLAG_RULE",$P$8="AND_YES",$P$8="OR_YES"),OR(BZ85="#FIELD",BZ85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85)))),IF($P$18="LOW_MU",MAX(Настройки!$B$14,$P$16),IF($P$18="NEUTRAL",Настройки!$B$15,IF($P$18="IGNORE","IGNORE",IF(OR(AU85="#FIELD",BZ85="#FIELD"),"Поле не найдено","Недостаточно данных")))),IF($P$8="SIGMOID_INC",MAX(Настройки!$B$14,$P$16+($P$17-$P$16)/(1+EXP(-$P$12*(IF(ISNUMBER(AU85),AU85,0)-$P$11)))),IF($P$8="SIGMOID_DEC",MAX(Настройки!$B$14,$P$16+($P$17-$P$16)/(1+EXP($P$12*(IF(ISNUMBER(AU85),AU85,0)-$P$11)))),IF($P$8="TOP_PERCENT",IF((COUNTIF(INDEX(Данные!$A$7:$CV$106,0,MATCH($P$9,Данные!$A$6:$CV$6,0)),"&gt;"&amp;IF(ISNUMBER(AU85),AU85,0))+COUNTIFS(INDEX(Данные!$A$7:$CV$106,0,MATCH($P$9,Данные!$A$6:$CV$6,0)),IF(ISNUMBER(AU85),AU85,0),Данные!$A$7:$A$106,"&lt;"&amp;$A85)+1)/COUNT(INDEX(Данные!$A$7:$CV$106,0,MATCH($P$9,Данные!$A$6:$CV$6,0)))&lt;=$P$11,$P$14,$P$15),IF($P$8="MANUAL_MU",MAX(Настройки!$B$14,MIN(1,IF(ISNUMBER(AU85),AU85,0))),IF($P$8="COUNT_FLAG_RULE",IF(IF(ISNUMBER(AU85),AU85,0)&lt;=$P$11,$P$14,IF(IF(ISNUMBER(AU85),AU85,0)&gt;=$P$12,$P$15,IF(OR(LOWER(LEFT(BZ85&amp;"",2))="да",BZ85=1),$P$13,$P$15))),IF(OR(AND($P$8="YES_NO",OR(LOWER(LEFT(AU85&amp;"",2))="да",AU85=1)),AND($P$8="THRESHOLD_GE",IF(ISNUMBER(AU85),AU85,0)&gt;=$P$11),AND($P$8="THRESHOLD_GT",IF(ISNUMBER(AU85),AU85,0)&gt;$P$11),AND($P$8="THRESHOLD_LE",IF(ISNUMBER(AU85),AU85,0)&lt;=$P$11),AND($P$8="THRESHOLD_LT",IF(ISNUMBER(AU85),AU85,0)&lt;$P$11),AND($P$8="CHANGE_PCT_GE",IF(IF(ISNUMBER(BZ85),BZ85,0)=0,IF(ISNUMBER(AU85),AU85,0)&gt;0,(IF(ISNUMBER(AU85),AU85,0)-IF(ISNUMBER(BZ85),BZ85,0))/ABS(IF(ISNUMBER(BZ85),BZ85,0))&gt;=$P$11)),AND($P$8="CHANGE_ABS_GE",ABS(IF(ISNUMBER(AU85),AU85,0)-IF(ISNUMBER(BZ85),BZ85,0))&gt;=$P$11),AND($P$8="COUNT_LT",IF(ISNUMBER(AU85),AU85,0)&lt;$P$11),AND($P$8="COUNT_LE",IF(ISNUMBER(AU85),AU85,0)&lt;=$P$11),AND($P$8="AND_YES",OR(LOWER(LEFT(AU85&amp;"",2))="да",AU85=1),OR(LOWER(LEFT(BZ85&amp;"",2))="да",BZ85=1)),AND($P$8="OR_YES",OR(OR(LOWER(LEFT(AU85&amp;"",2))="да",AU85=1),OR(LOWER(LEFT(BZ85&amp;"",2))="да",BZ85=1)))),$P$14,$P$15))))))))))</f>
        <v/>
      </c>
      <c r="Q85" s="19" t="str">
        <f>IF($A85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85="#FIELD",AV85="",AND(OR($Q$8="CHANGE_PCT_GE",$Q$8="CHANGE_ABS_GE",$Q$8="COUNT_FLAG_RULE",$Q$8="AND_YES",$Q$8="OR_YES"),OR(CA85="#FIELD",CA85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85)))),IF($Q$18="LOW_MU",MAX(Настройки!$B$14,$Q$16),IF($Q$18="NEUTRAL",Настройки!$B$15,IF($Q$18="IGNORE","IGNORE",IF(OR(AV85="#FIELD",CA85="#FIELD"),"Поле не найдено","Недостаточно данных")))),IF($Q$8="SIGMOID_INC",MAX(Настройки!$B$14,$Q$16+($Q$17-$Q$16)/(1+EXP(-$Q$12*(IF(ISNUMBER(AV85),AV85,0)-$Q$11)))),IF($Q$8="SIGMOID_DEC",MAX(Настройки!$B$14,$Q$16+($Q$17-$Q$16)/(1+EXP($Q$12*(IF(ISNUMBER(AV85),AV85,0)-$Q$11)))),IF($Q$8="TOP_PERCENT",IF((COUNTIF(INDEX(Данные!$A$7:$CV$106,0,MATCH($Q$9,Данные!$A$6:$CV$6,0)),"&gt;"&amp;IF(ISNUMBER(AV85),AV85,0))+COUNTIFS(INDEX(Данные!$A$7:$CV$106,0,MATCH($Q$9,Данные!$A$6:$CV$6,0)),IF(ISNUMBER(AV85),AV85,0),Данные!$A$7:$A$106,"&lt;"&amp;$A85)+1)/COUNT(INDEX(Данные!$A$7:$CV$106,0,MATCH($Q$9,Данные!$A$6:$CV$6,0)))&lt;=$Q$11,$Q$14,$Q$15),IF($Q$8="MANUAL_MU",MAX(Настройки!$B$14,MIN(1,IF(ISNUMBER(AV85),AV85,0))),IF($Q$8="COUNT_FLAG_RULE",IF(IF(ISNUMBER(AV85),AV85,0)&lt;=$Q$11,$Q$14,IF(IF(ISNUMBER(AV85),AV85,0)&gt;=$Q$12,$Q$15,IF(OR(LOWER(LEFT(CA85&amp;"",2))="да",CA85=1),$Q$13,$Q$15))),IF(OR(AND($Q$8="YES_NO",OR(LOWER(LEFT(AV85&amp;"",2))="да",AV85=1)),AND($Q$8="THRESHOLD_GE",IF(ISNUMBER(AV85),AV85,0)&gt;=$Q$11),AND($Q$8="THRESHOLD_GT",IF(ISNUMBER(AV85),AV85,0)&gt;$Q$11),AND($Q$8="THRESHOLD_LE",IF(ISNUMBER(AV85),AV85,0)&lt;=$Q$11),AND($Q$8="THRESHOLD_LT",IF(ISNUMBER(AV85),AV85,0)&lt;$Q$11),AND($Q$8="CHANGE_PCT_GE",IF(IF(ISNUMBER(CA85),CA85,0)=0,IF(ISNUMBER(AV85),AV85,0)&gt;0,(IF(ISNUMBER(AV85),AV85,0)-IF(ISNUMBER(CA85),CA85,0))/ABS(IF(ISNUMBER(CA85),CA85,0))&gt;=$Q$11)),AND($Q$8="CHANGE_ABS_GE",ABS(IF(ISNUMBER(AV85),AV85,0)-IF(ISNUMBER(CA85),CA85,0))&gt;=$Q$11),AND($Q$8="COUNT_LT",IF(ISNUMBER(AV85),AV85,0)&lt;$Q$11),AND($Q$8="COUNT_LE",IF(ISNUMBER(AV85),AV85,0)&lt;=$Q$11),AND($Q$8="AND_YES",OR(LOWER(LEFT(AV85&amp;"",2))="да",AV85=1),OR(LOWER(LEFT(CA85&amp;"",2))="да",CA85=1)),AND($Q$8="OR_YES",OR(OR(LOWER(LEFT(AV85&amp;"",2))="да",AV85=1),OR(LOWER(LEFT(CA85&amp;"",2))="да",CA85=1)))),$Q$14,$Q$15))))))))))</f>
        <v/>
      </c>
      <c r="R85" s="69" t="str">
        <f>IF($A85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85="#FIELD",AW85="",AND(OR($R$8="CHANGE_PCT_GE",$R$8="CHANGE_ABS_GE",$R$8="COUNT_FLAG_RULE",$R$8="AND_YES",$R$8="OR_YES"),OR(CB85="#FIELD",CB85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85)))),IF($R$18="LOW_MU",MAX(Настройки!$B$14,$R$16),IF($R$18="NEUTRAL",Настройки!$B$15,IF($R$18="IGNORE","IGNORE",IF(OR(AW85="#FIELD",CB85="#FIELD"),"Поле не найдено","Недостаточно данных")))),IF($R$8="SIGMOID_INC",MAX(Настройки!$B$14,$R$16+($R$17-$R$16)/(1+EXP(-$R$12*(IF(ISNUMBER(AW85),AW85,0)-$R$11)))),IF($R$8="SIGMOID_DEC",MAX(Настройки!$B$14,$R$16+($R$17-$R$16)/(1+EXP($R$12*(IF(ISNUMBER(AW85),AW85,0)-$R$11)))),IF($R$8="TOP_PERCENT",IF((COUNTIF(INDEX(Данные!$A$7:$CV$106,0,MATCH($R$9,Данные!$A$6:$CV$6,0)),"&gt;"&amp;IF(ISNUMBER(AW85),AW85,0))+COUNTIFS(INDEX(Данные!$A$7:$CV$106,0,MATCH($R$9,Данные!$A$6:$CV$6,0)),IF(ISNUMBER(AW85),AW85,0),Данные!$A$7:$A$106,"&lt;"&amp;$A85)+1)/COUNT(INDEX(Данные!$A$7:$CV$106,0,MATCH($R$9,Данные!$A$6:$CV$6,0)))&lt;=$R$11,$R$14,$R$15),IF($R$8="MANUAL_MU",MAX(Настройки!$B$14,MIN(1,IF(ISNUMBER(AW85),AW85,0))),IF($R$8="COUNT_FLAG_RULE",IF(IF(ISNUMBER(AW85),AW85,0)&lt;=$R$11,$R$14,IF(IF(ISNUMBER(AW85),AW85,0)&gt;=$R$12,$R$15,IF(OR(LOWER(LEFT(CB85&amp;"",2))="да",CB85=1),$R$13,$R$15))),IF(OR(AND($R$8="YES_NO",OR(LOWER(LEFT(AW85&amp;"",2))="да",AW85=1)),AND($R$8="THRESHOLD_GE",IF(ISNUMBER(AW85),AW85,0)&gt;=$R$11),AND($R$8="THRESHOLD_GT",IF(ISNUMBER(AW85),AW85,0)&gt;$R$11),AND($R$8="THRESHOLD_LE",IF(ISNUMBER(AW85),AW85,0)&lt;=$R$11),AND($R$8="THRESHOLD_LT",IF(ISNUMBER(AW85),AW85,0)&lt;$R$11),AND($R$8="CHANGE_PCT_GE",IF(IF(ISNUMBER(CB85),CB85,0)=0,IF(ISNUMBER(AW85),AW85,0)&gt;0,(IF(ISNUMBER(AW85),AW85,0)-IF(ISNUMBER(CB85),CB85,0))/ABS(IF(ISNUMBER(CB85),CB85,0))&gt;=$R$11)),AND($R$8="CHANGE_ABS_GE",ABS(IF(ISNUMBER(AW85),AW85,0)-IF(ISNUMBER(CB85),CB85,0))&gt;=$R$11),AND($R$8="COUNT_LT",IF(ISNUMBER(AW85),AW85,0)&lt;$R$11),AND($R$8="COUNT_LE",IF(ISNUMBER(AW85),AW85,0)&lt;=$R$11),AND($R$8="AND_YES",OR(LOWER(LEFT(AW85&amp;"",2))="да",AW85=1),OR(LOWER(LEFT(CB85&amp;"",2))="да",CB85=1)),AND($R$8="OR_YES",OR(OR(LOWER(LEFT(AW85&amp;"",2))="да",AW85=1),OR(LOWER(LEFT(CB85&amp;"",2))="да",CB85=1)))),$R$14,$R$15))))))))))</f>
        <v/>
      </c>
      <c r="S85" s="70" t="str">
        <f>IF($A85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85="#FIELD",AX85="",AND(OR($S$8="CHANGE_PCT_GE",$S$8="CHANGE_ABS_GE",$S$8="COUNT_FLAG_RULE",$S$8="AND_YES",$S$8="OR_YES"),OR(CC85="#FIELD",CC85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85)))),IF($S$18="LOW_MU",MAX(Настройки!$B$14,$S$16),IF($S$18="NEUTRAL",Настройки!$B$15,IF($S$18="IGNORE","IGNORE",IF(OR(AX85="#FIELD",CC85="#FIELD"),"Поле не найдено","Недостаточно данных")))),IF($S$8="SIGMOID_INC",MAX(Настройки!$B$14,$S$16+($S$17-$S$16)/(1+EXP(-$S$12*(IF(ISNUMBER(AX85),AX85,0)-$S$11)))),IF($S$8="SIGMOID_DEC",MAX(Настройки!$B$14,$S$16+($S$17-$S$16)/(1+EXP($S$12*(IF(ISNUMBER(AX85),AX85,0)-$S$11)))),IF($S$8="TOP_PERCENT",IF((COUNTIF(INDEX(Данные!$A$7:$CV$106,0,MATCH($S$9,Данные!$A$6:$CV$6,0)),"&gt;"&amp;IF(ISNUMBER(AX85),AX85,0))+COUNTIFS(INDEX(Данные!$A$7:$CV$106,0,MATCH($S$9,Данные!$A$6:$CV$6,0)),IF(ISNUMBER(AX85),AX85,0),Данные!$A$7:$A$106,"&lt;"&amp;$A85)+1)/COUNT(INDEX(Данные!$A$7:$CV$106,0,MATCH($S$9,Данные!$A$6:$CV$6,0)))&lt;=$S$11,$S$14,$S$15),IF($S$8="MANUAL_MU",MAX(Настройки!$B$14,MIN(1,IF(ISNUMBER(AX85),AX85,0))),IF($S$8="COUNT_FLAG_RULE",IF(IF(ISNUMBER(AX85),AX85,0)&lt;=$S$11,$S$14,IF(IF(ISNUMBER(AX85),AX85,0)&gt;=$S$12,$S$15,IF(OR(LOWER(LEFT(CC85&amp;"",2))="да",CC85=1),$S$13,$S$15))),IF(OR(AND($S$8="YES_NO",OR(LOWER(LEFT(AX85&amp;"",2))="да",AX85=1)),AND($S$8="THRESHOLD_GE",IF(ISNUMBER(AX85),AX85,0)&gt;=$S$11),AND($S$8="THRESHOLD_GT",IF(ISNUMBER(AX85),AX85,0)&gt;$S$11),AND($S$8="THRESHOLD_LE",IF(ISNUMBER(AX85),AX85,0)&lt;=$S$11),AND($S$8="THRESHOLD_LT",IF(ISNUMBER(AX85),AX85,0)&lt;$S$11),AND($S$8="CHANGE_PCT_GE",IF(IF(ISNUMBER(CC85),CC85,0)=0,IF(ISNUMBER(AX85),AX85,0)&gt;0,(IF(ISNUMBER(AX85),AX85,0)-IF(ISNUMBER(CC85),CC85,0))/ABS(IF(ISNUMBER(CC85),CC85,0))&gt;=$S$11)),AND($S$8="CHANGE_ABS_GE",ABS(IF(ISNUMBER(AX85),AX85,0)-IF(ISNUMBER(CC85),CC85,0))&gt;=$S$11),AND($S$8="COUNT_LT",IF(ISNUMBER(AX85),AX85,0)&lt;$S$11),AND($S$8="COUNT_LE",IF(ISNUMBER(AX85),AX85,0)&lt;=$S$11),AND($S$8="AND_YES",OR(LOWER(LEFT(AX85&amp;"",2))="да",AX85=1),OR(LOWER(LEFT(CC85&amp;"",2))="да",CC85=1)),AND($S$8="OR_YES",OR(OR(LOWER(LEFT(AX85&amp;"",2))="да",AX85=1),OR(LOWER(LEFT(CC85&amp;"",2))="да",CC85=1)))),$S$14,$S$15))))))))))</f>
        <v/>
      </c>
      <c r="T85" s="70" t="str">
        <f>IF($A85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85="#FIELD",AY85="",AND(OR($T$8="CHANGE_PCT_GE",$T$8="CHANGE_ABS_GE",$T$8="COUNT_FLAG_RULE",$T$8="AND_YES",$T$8="OR_YES"),OR(CD85="#FIELD",CD85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85)))),IF($T$18="LOW_MU",MAX(Настройки!$B$14,$T$16),IF($T$18="NEUTRAL",Настройки!$B$15,IF($T$18="IGNORE","IGNORE",IF(OR(AY85="#FIELD",CD85="#FIELD"),"Поле не найдено","Недостаточно данных")))),IF($T$8="SIGMOID_INC",MAX(Настройки!$B$14,$T$16+($T$17-$T$16)/(1+EXP(-$T$12*(IF(ISNUMBER(AY85),AY85,0)-$T$11)))),IF($T$8="SIGMOID_DEC",MAX(Настройки!$B$14,$T$16+($T$17-$T$16)/(1+EXP($T$12*(IF(ISNUMBER(AY85),AY85,0)-$T$11)))),IF($T$8="TOP_PERCENT",IF((COUNTIF(INDEX(Данные!$A$7:$CV$106,0,MATCH($T$9,Данные!$A$6:$CV$6,0)),"&gt;"&amp;IF(ISNUMBER(AY85),AY85,0))+COUNTIFS(INDEX(Данные!$A$7:$CV$106,0,MATCH($T$9,Данные!$A$6:$CV$6,0)),IF(ISNUMBER(AY85),AY85,0),Данные!$A$7:$A$106,"&lt;"&amp;$A85)+1)/COUNT(INDEX(Данные!$A$7:$CV$106,0,MATCH($T$9,Данные!$A$6:$CV$6,0)))&lt;=$T$11,$T$14,$T$15),IF($T$8="MANUAL_MU",MAX(Настройки!$B$14,MIN(1,IF(ISNUMBER(AY85),AY85,0))),IF($T$8="COUNT_FLAG_RULE",IF(IF(ISNUMBER(AY85),AY85,0)&lt;=$T$11,$T$14,IF(IF(ISNUMBER(AY85),AY85,0)&gt;=$T$12,$T$15,IF(OR(LOWER(LEFT(CD85&amp;"",2))="да",CD85=1),$T$13,$T$15))),IF(OR(AND($T$8="YES_NO",OR(LOWER(LEFT(AY85&amp;"",2))="да",AY85=1)),AND($T$8="THRESHOLD_GE",IF(ISNUMBER(AY85),AY85,0)&gt;=$T$11),AND($T$8="THRESHOLD_GT",IF(ISNUMBER(AY85),AY85,0)&gt;$T$11),AND($T$8="THRESHOLD_LE",IF(ISNUMBER(AY85),AY85,0)&lt;=$T$11),AND($T$8="THRESHOLD_LT",IF(ISNUMBER(AY85),AY85,0)&lt;$T$11),AND($T$8="CHANGE_PCT_GE",IF(IF(ISNUMBER(CD85),CD85,0)=0,IF(ISNUMBER(AY85),AY85,0)&gt;0,(IF(ISNUMBER(AY85),AY85,0)-IF(ISNUMBER(CD85),CD85,0))/ABS(IF(ISNUMBER(CD85),CD85,0))&gt;=$T$11)),AND($T$8="CHANGE_ABS_GE",ABS(IF(ISNUMBER(AY85),AY85,0)-IF(ISNUMBER(CD85),CD85,0))&gt;=$T$11),AND($T$8="COUNT_LT",IF(ISNUMBER(AY85),AY85,0)&lt;$T$11),AND($T$8="COUNT_LE",IF(ISNUMBER(AY85),AY85,0)&lt;=$T$11),AND($T$8="AND_YES",OR(LOWER(LEFT(AY85&amp;"",2))="да",AY85=1),OR(LOWER(LEFT(CD85&amp;"",2))="да",CD85=1)),AND($T$8="OR_YES",OR(OR(LOWER(LEFT(AY85&amp;"",2))="да",AY85=1),OR(LOWER(LEFT(CD85&amp;"",2))="да",CD85=1)))),$T$14,$T$15))))))))))</f>
        <v/>
      </c>
      <c r="U85" s="70" t="str">
        <f>IF($A85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85="#FIELD",AZ85="",AND(OR($U$8="CHANGE_PCT_GE",$U$8="CHANGE_ABS_GE",$U$8="COUNT_FLAG_RULE",$U$8="AND_YES",$U$8="OR_YES"),OR(CE85="#FIELD",CE85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85)))),IF($U$18="LOW_MU",MAX(Настройки!$B$14,$U$16),IF($U$18="NEUTRAL",Настройки!$B$15,IF($U$18="IGNORE","IGNORE",IF(OR(AZ85="#FIELD",CE85="#FIELD"),"Поле не найдено","Недостаточно данных")))),IF($U$8="SIGMOID_INC",MAX(Настройки!$B$14,$U$16+($U$17-$U$16)/(1+EXP(-$U$12*(IF(ISNUMBER(AZ85),AZ85,0)-$U$11)))),IF($U$8="SIGMOID_DEC",MAX(Настройки!$B$14,$U$16+($U$17-$U$16)/(1+EXP($U$12*(IF(ISNUMBER(AZ85),AZ85,0)-$U$11)))),IF($U$8="TOP_PERCENT",IF((COUNTIF(INDEX(Данные!$A$7:$CV$106,0,MATCH($U$9,Данные!$A$6:$CV$6,0)),"&gt;"&amp;IF(ISNUMBER(AZ85),AZ85,0))+COUNTIFS(INDEX(Данные!$A$7:$CV$106,0,MATCH($U$9,Данные!$A$6:$CV$6,0)),IF(ISNUMBER(AZ85),AZ85,0),Данные!$A$7:$A$106,"&lt;"&amp;$A85)+1)/COUNT(INDEX(Данные!$A$7:$CV$106,0,MATCH($U$9,Данные!$A$6:$CV$6,0)))&lt;=$U$11,$U$14,$U$15),IF($U$8="MANUAL_MU",MAX(Настройки!$B$14,MIN(1,IF(ISNUMBER(AZ85),AZ85,0))),IF($U$8="COUNT_FLAG_RULE",IF(IF(ISNUMBER(AZ85),AZ85,0)&lt;=$U$11,$U$14,IF(IF(ISNUMBER(AZ85),AZ85,0)&gt;=$U$12,$U$15,IF(OR(LOWER(LEFT(CE85&amp;"",2))="да",CE85=1),$U$13,$U$15))),IF(OR(AND($U$8="YES_NO",OR(LOWER(LEFT(AZ85&amp;"",2))="да",AZ85=1)),AND($U$8="THRESHOLD_GE",IF(ISNUMBER(AZ85),AZ85,0)&gt;=$U$11),AND($U$8="THRESHOLD_GT",IF(ISNUMBER(AZ85),AZ85,0)&gt;$U$11),AND($U$8="THRESHOLD_LE",IF(ISNUMBER(AZ85),AZ85,0)&lt;=$U$11),AND($U$8="THRESHOLD_LT",IF(ISNUMBER(AZ85),AZ85,0)&lt;$U$11),AND($U$8="CHANGE_PCT_GE",IF(IF(ISNUMBER(CE85),CE85,0)=0,IF(ISNUMBER(AZ85),AZ85,0)&gt;0,(IF(ISNUMBER(AZ85),AZ85,0)-IF(ISNUMBER(CE85),CE85,0))/ABS(IF(ISNUMBER(CE85),CE85,0))&gt;=$U$11)),AND($U$8="CHANGE_ABS_GE",ABS(IF(ISNUMBER(AZ85),AZ85,0)-IF(ISNUMBER(CE85),CE85,0))&gt;=$U$11),AND($U$8="COUNT_LT",IF(ISNUMBER(AZ85),AZ85,0)&lt;$U$11),AND($U$8="COUNT_LE",IF(ISNUMBER(AZ85),AZ85,0)&lt;=$U$11),AND($U$8="AND_YES",OR(LOWER(LEFT(AZ85&amp;"",2))="да",AZ85=1),OR(LOWER(LEFT(CE85&amp;"",2))="да",CE85=1)),AND($U$8="OR_YES",OR(OR(LOWER(LEFT(AZ85&amp;"",2))="да",AZ85=1),OR(LOWER(LEFT(CE85&amp;"",2))="да",CE85=1)))),$U$14,$U$15))))))))))</f>
        <v/>
      </c>
      <c r="V85" s="70" t="str">
        <f>IF($A85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85="#FIELD",BA85="",AND(OR($V$8="CHANGE_PCT_GE",$V$8="CHANGE_ABS_GE",$V$8="COUNT_FLAG_RULE",$V$8="AND_YES",$V$8="OR_YES"),OR(CF85="#FIELD",CF85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85)))),IF($V$18="LOW_MU",MAX(Настройки!$B$14,$V$16),IF($V$18="NEUTRAL",Настройки!$B$15,IF($V$18="IGNORE","IGNORE",IF(OR(BA85="#FIELD",CF85="#FIELD"),"Поле не найдено","Недостаточно данных")))),IF($V$8="SIGMOID_INC",MAX(Настройки!$B$14,$V$16+($V$17-$V$16)/(1+EXP(-$V$12*(IF(ISNUMBER(BA85),BA85,0)-$V$11)))),IF($V$8="SIGMOID_DEC",MAX(Настройки!$B$14,$V$16+($V$17-$V$16)/(1+EXP($V$12*(IF(ISNUMBER(BA85),BA85,0)-$V$11)))),IF($V$8="TOP_PERCENT",IF((COUNTIF(INDEX(Данные!$A$7:$CV$106,0,MATCH($V$9,Данные!$A$6:$CV$6,0)),"&gt;"&amp;IF(ISNUMBER(BA85),BA85,0))+COUNTIFS(INDEX(Данные!$A$7:$CV$106,0,MATCH($V$9,Данные!$A$6:$CV$6,0)),IF(ISNUMBER(BA85),BA85,0),Данные!$A$7:$A$106,"&lt;"&amp;$A85)+1)/COUNT(INDEX(Данные!$A$7:$CV$106,0,MATCH($V$9,Данные!$A$6:$CV$6,0)))&lt;=$V$11,$V$14,$V$15),IF($V$8="MANUAL_MU",MAX(Настройки!$B$14,MIN(1,IF(ISNUMBER(BA85),BA85,0))),IF($V$8="COUNT_FLAG_RULE",IF(IF(ISNUMBER(BA85),BA85,0)&lt;=$V$11,$V$14,IF(IF(ISNUMBER(BA85),BA85,0)&gt;=$V$12,$V$15,IF(OR(LOWER(LEFT(CF85&amp;"",2))="да",CF85=1),$V$13,$V$15))),IF(OR(AND($V$8="YES_NO",OR(LOWER(LEFT(BA85&amp;"",2))="да",BA85=1)),AND($V$8="THRESHOLD_GE",IF(ISNUMBER(BA85),BA85,0)&gt;=$V$11),AND($V$8="THRESHOLD_GT",IF(ISNUMBER(BA85),BA85,0)&gt;$V$11),AND($V$8="THRESHOLD_LE",IF(ISNUMBER(BA85),BA85,0)&lt;=$V$11),AND($V$8="THRESHOLD_LT",IF(ISNUMBER(BA85),BA85,0)&lt;$V$11),AND($V$8="CHANGE_PCT_GE",IF(IF(ISNUMBER(CF85),CF85,0)=0,IF(ISNUMBER(BA85),BA85,0)&gt;0,(IF(ISNUMBER(BA85),BA85,0)-IF(ISNUMBER(CF85),CF85,0))/ABS(IF(ISNUMBER(CF85),CF85,0))&gt;=$V$11)),AND($V$8="CHANGE_ABS_GE",ABS(IF(ISNUMBER(BA85),BA85,0)-IF(ISNUMBER(CF85),CF85,0))&gt;=$V$11),AND($V$8="COUNT_LT",IF(ISNUMBER(BA85),BA85,0)&lt;$V$11),AND($V$8="COUNT_LE",IF(ISNUMBER(BA85),BA85,0)&lt;=$V$11),AND($V$8="AND_YES",OR(LOWER(LEFT(BA85&amp;"",2))="да",BA85=1),OR(LOWER(LEFT(CF85&amp;"",2))="да",CF85=1)),AND($V$8="OR_YES",OR(OR(LOWER(LEFT(BA85&amp;"",2))="да",BA85=1),OR(LOWER(LEFT(CF85&amp;"",2))="да",CF85=1)))),$V$14,$V$15))))))))))</f>
        <v/>
      </c>
      <c r="W85" s="70" t="str">
        <f>IF($A85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85="#FIELD",BB85="",AND(OR($W$8="CHANGE_PCT_GE",$W$8="CHANGE_ABS_GE",$W$8="COUNT_FLAG_RULE",$W$8="AND_YES",$W$8="OR_YES"),OR(CG85="#FIELD",CG85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85)))),IF($W$18="LOW_MU",MAX(Настройки!$B$14,$W$16),IF($W$18="NEUTRAL",Настройки!$B$15,IF($W$18="IGNORE","IGNORE",IF(OR(BB85="#FIELD",CG85="#FIELD"),"Поле не найдено","Недостаточно данных")))),IF($W$8="SIGMOID_INC",MAX(Настройки!$B$14,$W$16+($W$17-$W$16)/(1+EXP(-$W$12*(IF(ISNUMBER(BB85),BB85,0)-$W$11)))),IF($W$8="SIGMOID_DEC",MAX(Настройки!$B$14,$W$16+($W$17-$W$16)/(1+EXP($W$12*(IF(ISNUMBER(BB85),BB85,0)-$W$11)))),IF($W$8="TOP_PERCENT",IF((COUNTIF(INDEX(Данные!$A$7:$CV$106,0,MATCH($W$9,Данные!$A$6:$CV$6,0)),"&gt;"&amp;IF(ISNUMBER(BB85),BB85,0))+COUNTIFS(INDEX(Данные!$A$7:$CV$106,0,MATCH($W$9,Данные!$A$6:$CV$6,0)),IF(ISNUMBER(BB85),BB85,0),Данные!$A$7:$A$106,"&lt;"&amp;$A85)+1)/COUNT(INDEX(Данные!$A$7:$CV$106,0,MATCH($W$9,Данные!$A$6:$CV$6,0)))&lt;=$W$11,$W$14,$W$15),IF($W$8="MANUAL_MU",MAX(Настройки!$B$14,MIN(1,IF(ISNUMBER(BB85),BB85,0))),IF($W$8="COUNT_FLAG_RULE",IF(IF(ISNUMBER(BB85),BB85,0)&lt;=$W$11,$W$14,IF(IF(ISNUMBER(BB85),BB85,0)&gt;=$W$12,$W$15,IF(OR(LOWER(LEFT(CG85&amp;"",2))="да",CG85=1),$W$13,$W$15))),IF(OR(AND($W$8="YES_NO",OR(LOWER(LEFT(BB85&amp;"",2))="да",BB85=1)),AND($W$8="THRESHOLD_GE",IF(ISNUMBER(BB85),BB85,0)&gt;=$W$11),AND($W$8="THRESHOLD_GT",IF(ISNUMBER(BB85),BB85,0)&gt;$W$11),AND($W$8="THRESHOLD_LE",IF(ISNUMBER(BB85),BB85,0)&lt;=$W$11),AND($W$8="THRESHOLD_LT",IF(ISNUMBER(BB85),BB85,0)&lt;$W$11),AND($W$8="CHANGE_PCT_GE",IF(IF(ISNUMBER(CG85),CG85,0)=0,IF(ISNUMBER(BB85),BB85,0)&gt;0,(IF(ISNUMBER(BB85),BB85,0)-IF(ISNUMBER(CG85),CG85,0))/ABS(IF(ISNUMBER(CG85),CG85,0))&gt;=$W$11)),AND($W$8="CHANGE_ABS_GE",ABS(IF(ISNUMBER(BB85),BB85,0)-IF(ISNUMBER(CG85),CG85,0))&gt;=$W$11),AND($W$8="COUNT_LT",IF(ISNUMBER(BB85),BB85,0)&lt;$W$11),AND($W$8="COUNT_LE",IF(ISNUMBER(BB85),BB85,0)&lt;=$W$11),AND($W$8="AND_YES",OR(LOWER(LEFT(BB85&amp;"",2))="да",BB85=1),OR(LOWER(LEFT(CG85&amp;"",2))="да",CG85=1)),AND($W$8="OR_YES",OR(OR(LOWER(LEFT(BB85&amp;"",2))="да",BB85=1),OR(LOWER(LEFT(CG85&amp;"",2))="да",CG85=1)))),$W$14,$W$15))))))))))</f>
        <v/>
      </c>
      <c r="X85" s="70" t="str">
        <f>IF($A85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85="#FIELD",BC85="",AND(OR($X$8="CHANGE_PCT_GE",$X$8="CHANGE_ABS_GE",$X$8="COUNT_FLAG_RULE",$X$8="AND_YES",$X$8="OR_YES"),OR(CH85="#FIELD",CH85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85)))),IF($X$18="LOW_MU",MAX(Настройки!$B$14,$X$16),IF($X$18="NEUTRAL",Настройки!$B$15,IF($X$18="IGNORE","IGNORE",IF(OR(BC85="#FIELD",CH85="#FIELD"),"Поле не найдено","Недостаточно данных")))),IF($X$8="SIGMOID_INC",MAX(Настройки!$B$14,$X$16+($X$17-$X$16)/(1+EXP(-$X$12*(IF(ISNUMBER(BC85),BC85,0)-$X$11)))),IF($X$8="SIGMOID_DEC",MAX(Настройки!$B$14,$X$16+($X$17-$X$16)/(1+EXP($X$12*(IF(ISNUMBER(BC85),BC85,0)-$X$11)))),IF($X$8="TOP_PERCENT",IF((COUNTIF(INDEX(Данные!$A$7:$CV$106,0,MATCH($X$9,Данные!$A$6:$CV$6,0)),"&gt;"&amp;IF(ISNUMBER(BC85),BC85,0))+COUNTIFS(INDEX(Данные!$A$7:$CV$106,0,MATCH($X$9,Данные!$A$6:$CV$6,0)),IF(ISNUMBER(BC85),BC85,0),Данные!$A$7:$A$106,"&lt;"&amp;$A85)+1)/COUNT(INDEX(Данные!$A$7:$CV$106,0,MATCH($X$9,Данные!$A$6:$CV$6,0)))&lt;=$X$11,$X$14,$X$15),IF($X$8="MANUAL_MU",MAX(Настройки!$B$14,MIN(1,IF(ISNUMBER(BC85),BC85,0))),IF($X$8="COUNT_FLAG_RULE",IF(IF(ISNUMBER(BC85),BC85,0)&lt;=$X$11,$X$14,IF(IF(ISNUMBER(BC85),BC85,0)&gt;=$X$12,$X$15,IF(OR(LOWER(LEFT(CH85&amp;"",2))="да",CH85=1),$X$13,$X$15))),IF(OR(AND($X$8="YES_NO",OR(LOWER(LEFT(BC85&amp;"",2))="да",BC85=1)),AND($X$8="THRESHOLD_GE",IF(ISNUMBER(BC85),BC85,0)&gt;=$X$11),AND($X$8="THRESHOLD_GT",IF(ISNUMBER(BC85),BC85,0)&gt;$X$11),AND($X$8="THRESHOLD_LE",IF(ISNUMBER(BC85),BC85,0)&lt;=$X$11),AND($X$8="THRESHOLD_LT",IF(ISNUMBER(BC85),BC85,0)&lt;$X$11),AND($X$8="CHANGE_PCT_GE",IF(IF(ISNUMBER(CH85),CH85,0)=0,IF(ISNUMBER(BC85),BC85,0)&gt;0,(IF(ISNUMBER(BC85),BC85,0)-IF(ISNUMBER(CH85),CH85,0))/ABS(IF(ISNUMBER(CH85),CH85,0))&gt;=$X$11)),AND($X$8="CHANGE_ABS_GE",ABS(IF(ISNUMBER(BC85),BC85,0)-IF(ISNUMBER(CH85),CH85,0))&gt;=$X$11),AND($X$8="COUNT_LT",IF(ISNUMBER(BC85),BC85,0)&lt;$X$11),AND($X$8="COUNT_LE",IF(ISNUMBER(BC85),BC85,0)&lt;=$X$11),AND($X$8="AND_YES",OR(LOWER(LEFT(BC85&amp;"",2))="да",BC85=1),OR(LOWER(LEFT(CH85&amp;"",2))="да",CH85=1)),AND($X$8="OR_YES",OR(OR(LOWER(LEFT(BC85&amp;"",2))="да",BC85=1),OR(LOWER(LEFT(CH85&amp;"",2))="да",CH85=1)))),$X$14,$X$15))))))))))</f>
        <v/>
      </c>
      <c r="Y85" s="70" t="str">
        <f>IF($A85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85="#FIELD",BD85="",AND(OR($Y$8="CHANGE_PCT_GE",$Y$8="CHANGE_ABS_GE",$Y$8="COUNT_FLAG_RULE",$Y$8="AND_YES",$Y$8="OR_YES"),OR(CI85="#FIELD",CI85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85)))),IF($Y$18="LOW_MU",MAX(Настройки!$B$14,$Y$16),IF($Y$18="NEUTRAL",Настройки!$B$15,IF($Y$18="IGNORE","IGNORE",IF(OR(BD85="#FIELD",CI85="#FIELD"),"Поле не найдено","Недостаточно данных")))),IF($Y$8="SIGMOID_INC",MAX(Настройки!$B$14,$Y$16+($Y$17-$Y$16)/(1+EXP(-$Y$12*(IF(ISNUMBER(BD85),BD85,0)-$Y$11)))),IF($Y$8="SIGMOID_DEC",MAX(Настройки!$B$14,$Y$16+($Y$17-$Y$16)/(1+EXP($Y$12*(IF(ISNUMBER(BD85),BD85,0)-$Y$11)))),IF($Y$8="TOP_PERCENT",IF((COUNTIF(INDEX(Данные!$A$7:$CV$106,0,MATCH($Y$9,Данные!$A$6:$CV$6,0)),"&gt;"&amp;IF(ISNUMBER(BD85),BD85,0))+COUNTIFS(INDEX(Данные!$A$7:$CV$106,0,MATCH($Y$9,Данные!$A$6:$CV$6,0)),IF(ISNUMBER(BD85),BD85,0),Данные!$A$7:$A$106,"&lt;"&amp;$A85)+1)/COUNT(INDEX(Данные!$A$7:$CV$106,0,MATCH($Y$9,Данные!$A$6:$CV$6,0)))&lt;=$Y$11,$Y$14,$Y$15),IF($Y$8="MANUAL_MU",MAX(Настройки!$B$14,MIN(1,IF(ISNUMBER(BD85),BD85,0))),IF($Y$8="COUNT_FLAG_RULE",IF(IF(ISNUMBER(BD85),BD85,0)&lt;=$Y$11,$Y$14,IF(IF(ISNUMBER(BD85),BD85,0)&gt;=$Y$12,$Y$15,IF(OR(LOWER(LEFT(CI85&amp;"",2))="да",CI85=1),$Y$13,$Y$15))),IF(OR(AND($Y$8="YES_NO",OR(LOWER(LEFT(BD85&amp;"",2))="да",BD85=1)),AND($Y$8="THRESHOLD_GE",IF(ISNUMBER(BD85),BD85,0)&gt;=$Y$11),AND($Y$8="THRESHOLD_GT",IF(ISNUMBER(BD85),BD85,0)&gt;$Y$11),AND($Y$8="THRESHOLD_LE",IF(ISNUMBER(BD85),BD85,0)&lt;=$Y$11),AND($Y$8="THRESHOLD_LT",IF(ISNUMBER(BD85),BD85,0)&lt;$Y$11),AND($Y$8="CHANGE_PCT_GE",IF(IF(ISNUMBER(CI85),CI85,0)=0,IF(ISNUMBER(BD85),BD85,0)&gt;0,(IF(ISNUMBER(BD85),BD85,0)-IF(ISNUMBER(CI85),CI85,0))/ABS(IF(ISNUMBER(CI85),CI85,0))&gt;=$Y$11)),AND($Y$8="CHANGE_ABS_GE",ABS(IF(ISNUMBER(BD85),BD85,0)-IF(ISNUMBER(CI85),CI85,0))&gt;=$Y$11),AND($Y$8="COUNT_LT",IF(ISNUMBER(BD85),BD85,0)&lt;$Y$11),AND($Y$8="COUNT_LE",IF(ISNUMBER(BD85),BD85,0)&lt;=$Y$11),AND($Y$8="AND_YES",OR(LOWER(LEFT(BD85&amp;"",2))="да",BD85=1),OR(LOWER(LEFT(CI85&amp;"",2))="да",CI85=1)),AND($Y$8="OR_YES",OR(OR(LOWER(LEFT(BD85&amp;"",2))="да",BD85=1),OR(LOWER(LEFT(CI85&amp;"",2))="да",CI85=1)))),$Y$14,$Y$15))))))))))</f>
        <v/>
      </c>
      <c r="Z85" s="70" t="str">
        <f>IF($A85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85="#FIELD",BE85="",AND(OR($Z$8="CHANGE_PCT_GE",$Z$8="CHANGE_ABS_GE",$Z$8="COUNT_FLAG_RULE",$Z$8="AND_YES",$Z$8="OR_YES"),OR(CJ85="#FIELD",CJ85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85)))),IF($Z$18="LOW_MU",MAX(Настройки!$B$14,$Z$16),IF($Z$18="NEUTRAL",Настройки!$B$15,IF($Z$18="IGNORE","IGNORE",IF(OR(BE85="#FIELD",CJ85="#FIELD"),"Поле не найдено","Недостаточно данных")))),IF($Z$8="SIGMOID_INC",MAX(Настройки!$B$14,$Z$16+($Z$17-$Z$16)/(1+EXP(-$Z$12*(IF(ISNUMBER(BE85),BE85,0)-$Z$11)))),IF($Z$8="SIGMOID_DEC",MAX(Настройки!$B$14,$Z$16+($Z$17-$Z$16)/(1+EXP($Z$12*(IF(ISNUMBER(BE85),BE85,0)-$Z$11)))),IF($Z$8="TOP_PERCENT",IF((COUNTIF(INDEX(Данные!$A$7:$CV$106,0,MATCH($Z$9,Данные!$A$6:$CV$6,0)),"&gt;"&amp;IF(ISNUMBER(BE85),BE85,0))+COUNTIFS(INDEX(Данные!$A$7:$CV$106,0,MATCH($Z$9,Данные!$A$6:$CV$6,0)),IF(ISNUMBER(BE85),BE85,0),Данные!$A$7:$A$106,"&lt;"&amp;$A85)+1)/COUNT(INDEX(Данные!$A$7:$CV$106,0,MATCH($Z$9,Данные!$A$6:$CV$6,0)))&lt;=$Z$11,$Z$14,$Z$15),IF($Z$8="MANUAL_MU",MAX(Настройки!$B$14,MIN(1,IF(ISNUMBER(BE85),BE85,0))),IF($Z$8="COUNT_FLAG_RULE",IF(IF(ISNUMBER(BE85),BE85,0)&lt;=$Z$11,$Z$14,IF(IF(ISNUMBER(BE85),BE85,0)&gt;=$Z$12,$Z$15,IF(OR(LOWER(LEFT(CJ85&amp;"",2))="да",CJ85=1),$Z$13,$Z$15))),IF(OR(AND($Z$8="YES_NO",OR(LOWER(LEFT(BE85&amp;"",2))="да",BE85=1)),AND($Z$8="THRESHOLD_GE",IF(ISNUMBER(BE85),BE85,0)&gt;=$Z$11),AND($Z$8="THRESHOLD_GT",IF(ISNUMBER(BE85),BE85,0)&gt;$Z$11),AND($Z$8="THRESHOLD_LE",IF(ISNUMBER(BE85),BE85,0)&lt;=$Z$11),AND($Z$8="THRESHOLD_LT",IF(ISNUMBER(BE85),BE85,0)&lt;$Z$11),AND($Z$8="CHANGE_PCT_GE",IF(IF(ISNUMBER(CJ85),CJ85,0)=0,IF(ISNUMBER(BE85),BE85,0)&gt;0,(IF(ISNUMBER(BE85),BE85,0)-IF(ISNUMBER(CJ85),CJ85,0))/ABS(IF(ISNUMBER(CJ85),CJ85,0))&gt;=$Z$11)),AND($Z$8="CHANGE_ABS_GE",ABS(IF(ISNUMBER(BE85),BE85,0)-IF(ISNUMBER(CJ85),CJ85,0))&gt;=$Z$11),AND($Z$8="COUNT_LT",IF(ISNUMBER(BE85),BE85,0)&lt;$Z$11),AND($Z$8="COUNT_LE",IF(ISNUMBER(BE85),BE85,0)&lt;=$Z$11),AND($Z$8="AND_YES",OR(LOWER(LEFT(BE85&amp;"",2))="да",BE85=1),OR(LOWER(LEFT(CJ85&amp;"",2))="да",CJ85=1)),AND($Z$8="OR_YES",OR(OR(LOWER(LEFT(BE85&amp;"",2))="да",BE85=1),OR(LOWER(LEFT(CJ85&amp;"",2))="да",CJ85=1)))),$Z$14,$Z$15))))))))))</f>
        <v/>
      </c>
      <c r="AA85" s="70" t="str">
        <f>IF($A85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85="#FIELD",BF85="",AND(OR($AA$8="CHANGE_PCT_GE",$AA$8="CHANGE_ABS_GE",$AA$8="COUNT_FLAG_RULE",$AA$8="AND_YES",$AA$8="OR_YES"),OR(CK85="#FIELD",CK85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85)))),IF($AA$18="LOW_MU",MAX(Настройки!$B$14,$AA$16),IF($AA$18="NEUTRAL",Настройки!$B$15,IF($AA$18="IGNORE","IGNORE",IF(OR(BF85="#FIELD",CK85="#FIELD"),"Поле не найдено","Недостаточно данных")))),IF($AA$8="SIGMOID_INC",MAX(Настройки!$B$14,$AA$16+($AA$17-$AA$16)/(1+EXP(-$AA$12*(IF(ISNUMBER(BF85),BF85,0)-$AA$11)))),IF($AA$8="SIGMOID_DEC",MAX(Настройки!$B$14,$AA$16+($AA$17-$AA$16)/(1+EXP($AA$12*(IF(ISNUMBER(BF85),BF85,0)-$AA$11)))),IF($AA$8="TOP_PERCENT",IF((COUNTIF(INDEX(Данные!$A$7:$CV$106,0,MATCH($AA$9,Данные!$A$6:$CV$6,0)),"&gt;"&amp;IF(ISNUMBER(BF85),BF85,0))+COUNTIFS(INDEX(Данные!$A$7:$CV$106,0,MATCH($AA$9,Данные!$A$6:$CV$6,0)),IF(ISNUMBER(BF85),BF85,0),Данные!$A$7:$A$106,"&lt;"&amp;$A85)+1)/COUNT(INDEX(Данные!$A$7:$CV$106,0,MATCH($AA$9,Данные!$A$6:$CV$6,0)))&lt;=$AA$11,$AA$14,$AA$15),IF($AA$8="MANUAL_MU",MAX(Настройки!$B$14,MIN(1,IF(ISNUMBER(BF85),BF85,0))),IF($AA$8="COUNT_FLAG_RULE",IF(IF(ISNUMBER(BF85),BF85,0)&lt;=$AA$11,$AA$14,IF(IF(ISNUMBER(BF85),BF85,0)&gt;=$AA$12,$AA$15,IF(OR(LOWER(LEFT(CK85&amp;"",2))="да",CK85=1),$AA$13,$AA$15))),IF(OR(AND($AA$8="YES_NO",OR(LOWER(LEFT(BF85&amp;"",2))="да",BF85=1)),AND($AA$8="THRESHOLD_GE",IF(ISNUMBER(BF85),BF85,0)&gt;=$AA$11),AND($AA$8="THRESHOLD_GT",IF(ISNUMBER(BF85),BF85,0)&gt;$AA$11),AND($AA$8="THRESHOLD_LE",IF(ISNUMBER(BF85),BF85,0)&lt;=$AA$11),AND($AA$8="THRESHOLD_LT",IF(ISNUMBER(BF85),BF85,0)&lt;$AA$11),AND($AA$8="CHANGE_PCT_GE",IF(IF(ISNUMBER(CK85),CK85,0)=0,IF(ISNUMBER(BF85),BF85,0)&gt;0,(IF(ISNUMBER(BF85),BF85,0)-IF(ISNUMBER(CK85),CK85,0))/ABS(IF(ISNUMBER(CK85),CK85,0))&gt;=$AA$11)),AND($AA$8="CHANGE_ABS_GE",ABS(IF(ISNUMBER(BF85),BF85,0)-IF(ISNUMBER(CK85),CK85,0))&gt;=$AA$11),AND($AA$8="COUNT_LT",IF(ISNUMBER(BF85),BF85,0)&lt;$AA$11),AND($AA$8="COUNT_LE",IF(ISNUMBER(BF85),BF85,0)&lt;=$AA$11),AND($AA$8="AND_YES",OR(LOWER(LEFT(BF85&amp;"",2))="да",BF85=1),OR(LOWER(LEFT(CK85&amp;"",2))="да",CK85=1)),AND($AA$8="OR_YES",OR(OR(LOWER(LEFT(BF85&amp;"",2))="да",BF85=1),OR(LOWER(LEFT(CK85&amp;"",2))="да",CK85=1)))),$AA$14,$AA$15))))))))))</f>
        <v/>
      </c>
      <c r="AB85" s="70" t="str">
        <f>IF($A85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85="#FIELD",BG85="",AND(OR($AB$8="CHANGE_PCT_GE",$AB$8="CHANGE_ABS_GE",$AB$8="COUNT_FLAG_RULE",$AB$8="AND_YES",$AB$8="OR_YES"),OR(CL85="#FIELD",CL85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85)))),IF($AB$18="LOW_MU",MAX(Настройки!$B$14,$AB$16),IF($AB$18="NEUTRAL",Настройки!$B$15,IF($AB$18="IGNORE","IGNORE",IF(OR(BG85="#FIELD",CL85="#FIELD"),"Поле не найдено","Недостаточно данных")))),IF($AB$8="SIGMOID_INC",MAX(Настройки!$B$14,$AB$16+($AB$17-$AB$16)/(1+EXP(-$AB$12*(IF(ISNUMBER(BG85),BG85,0)-$AB$11)))),IF($AB$8="SIGMOID_DEC",MAX(Настройки!$B$14,$AB$16+($AB$17-$AB$16)/(1+EXP($AB$12*(IF(ISNUMBER(BG85),BG85,0)-$AB$11)))),IF($AB$8="TOP_PERCENT",IF((COUNTIF(INDEX(Данные!$A$7:$CV$106,0,MATCH($AB$9,Данные!$A$6:$CV$6,0)),"&gt;"&amp;IF(ISNUMBER(BG85),BG85,0))+COUNTIFS(INDEX(Данные!$A$7:$CV$106,0,MATCH($AB$9,Данные!$A$6:$CV$6,0)),IF(ISNUMBER(BG85),BG85,0),Данные!$A$7:$A$106,"&lt;"&amp;$A85)+1)/COUNT(INDEX(Данные!$A$7:$CV$106,0,MATCH($AB$9,Данные!$A$6:$CV$6,0)))&lt;=$AB$11,$AB$14,$AB$15),IF($AB$8="MANUAL_MU",MAX(Настройки!$B$14,MIN(1,IF(ISNUMBER(BG85),BG85,0))),IF($AB$8="COUNT_FLAG_RULE",IF(IF(ISNUMBER(BG85),BG85,0)&lt;=$AB$11,$AB$14,IF(IF(ISNUMBER(BG85),BG85,0)&gt;=$AB$12,$AB$15,IF(OR(LOWER(LEFT(CL85&amp;"",2))="да",CL85=1),$AB$13,$AB$15))),IF(OR(AND($AB$8="YES_NO",OR(LOWER(LEFT(BG85&amp;"",2))="да",BG85=1)),AND($AB$8="THRESHOLD_GE",IF(ISNUMBER(BG85),BG85,0)&gt;=$AB$11),AND($AB$8="THRESHOLD_GT",IF(ISNUMBER(BG85),BG85,0)&gt;$AB$11),AND($AB$8="THRESHOLD_LE",IF(ISNUMBER(BG85),BG85,0)&lt;=$AB$11),AND($AB$8="THRESHOLD_LT",IF(ISNUMBER(BG85),BG85,0)&lt;$AB$11),AND($AB$8="CHANGE_PCT_GE",IF(IF(ISNUMBER(CL85),CL85,0)=0,IF(ISNUMBER(BG85),BG85,0)&gt;0,(IF(ISNUMBER(BG85),BG85,0)-IF(ISNUMBER(CL85),CL85,0))/ABS(IF(ISNUMBER(CL85),CL85,0))&gt;=$AB$11)),AND($AB$8="CHANGE_ABS_GE",ABS(IF(ISNUMBER(BG85),BG85,0)-IF(ISNUMBER(CL85),CL85,0))&gt;=$AB$11),AND($AB$8="COUNT_LT",IF(ISNUMBER(BG85),BG85,0)&lt;$AB$11),AND($AB$8="COUNT_LE",IF(ISNUMBER(BG85),BG85,0)&lt;=$AB$11),AND($AB$8="AND_YES",OR(LOWER(LEFT(BG85&amp;"",2))="да",BG85=1),OR(LOWER(LEFT(CL85&amp;"",2))="да",CL85=1)),AND($AB$8="OR_YES",OR(OR(LOWER(LEFT(BG85&amp;"",2))="да",BG85=1),OR(LOWER(LEFT(CL85&amp;"",2))="да",CL85=1)))),$AB$14,$AB$15))))))))))</f>
        <v/>
      </c>
      <c r="AC85" s="70" t="str">
        <f>IF($A85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85="#FIELD",BH85="",AND(OR($AC$8="CHANGE_PCT_GE",$AC$8="CHANGE_ABS_GE",$AC$8="COUNT_FLAG_RULE",$AC$8="AND_YES",$AC$8="OR_YES"),OR(CM85="#FIELD",CM85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85)))),IF($AC$18="LOW_MU",MAX(Настройки!$B$14,$AC$16),IF($AC$18="NEUTRAL",Настройки!$B$15,IF($AC$18="IGNORE","IGNORE",IF(OR(BH85="#FIELD",CM85="#FIELD"),"Поле не найдено","Недостаточно данных")))),IF($AC$8="SIGMOID_INC",MAX(Настройки!$B$14,$AC$16+($AC$17-$AC$16)/(1+EXP(-$AC$12*(IF(ISNUMBER(BH85),BH85,0)-$AC$11)))),IF($AC$8="SIGMOID_DEC",MAX(Настройки!$B$14,$AC$16+($AC$17-$AC$16)/(1+EXP($AC$12*(IF(ISNUMBER(BH85),BH85,0)-$AC$11)))),IF($AC$8="TOP_PERCENT",IF((COUNTIF(INDEX(Данные!$A$7:$CV$106,0,MATCH($AC$9,Данные!$A$6:$CV$6,0)),"&gt;"&amp;IF(ISNUMBER(BH85),BH85,0))+COUNTIFS(INDEX(Данные!$A$7:$CV$106,0,MATCH($AC$9,Данные!$A$6:$CV$6,0)),IF(ISNUMBER(BH85),BH85,0),Данные!$A$7:$A$106,"&lt;"&amp;$A85)+1)/COUNT(INDEX(Данные!$A$7:$CV$106,0,MATCH($AC$9,Данные!$A$6:$CV$6,0)))&lt;=$AC$11,$AC$14,$AC$15),IF($AC$8="MANUAL_MU",MAX(Настройки!$B$14,MIN(1,IF(ISNUMBER(BH85),BH85,0))),IF($AC$8="COUNT_FLAG_RULE",IF(IF(ISNUMBER(BH85),BH85,0)&lt;=$AC$11,$AC$14,IF(IF(ISNUMBER(BH85),BH85,0)&gt;=$AC$12,$AC$15,IF(OR(LOWER(LEFT(CM85&amp;"",2))="да",CM85=1),$AC$13,$AC$15))),IF(OR(AND($AC$8="YES_NO",OR(LOWER(LEFT(BH85&amp;"",2))="да",BH85=1)),AND($AC$8="THRESHOLD_GE",IF(ISNUMBER(BH85),BH85,0)&gt;=$AC$11),AND($AC$8="THRESHOLD_GT",IF(ISNUMBER(BH85),BH85,0)&gt;$AC$11),AND($AC$8="THRESHOLD_LE",IF(ISNUMBER(BH85),BH85,0)&lt;=$AC$11),AND($AC$8="THRESHOLD_LT",IF(ISNUMBER(BH85),BH85,0)&lt;$AC$11),AND($AC$8="CHANGE_PCT_GE",IF(IF(ISNUMBER(CM85),CM85,0)=0,IF(ISNUMBER(BH85),BH85,0)&gt;0,(IF(ISNUMBER(BH85),BH85,0)-IF(ISNUMBER(CM85),CM85,0))/ABS(IF(ISNUMBER(CM85),CM85,0))&gt;=$AC$11)),AND($AC$8="CHANGE_ABS_GE",ABS(IF(ISNUMBER(BH85),BH85,0)-IF(ISNUMBER(CM85),CM85,0))&gt;=$AC$11),AND($AC$8="COUNT_LT",IF(ISNUMBER(BH85),BH85,0)&lt;$AC$11),AND($AC$8="COUNT_LE",IF(ISNUMBER(BH85),BH85,0)&lt;=$AC$11),AND($AC$8="AND_YES",OR(LOWER(LEFT(BH85&amp;"",2))="да",BH85=1),OR(LOWER(LEFT(CM85&amp;"",2))="да",CM85=1)),AND($AC$8="OR_YES",OR(OR(LOWER(LEFT(BH85&amp;"",2))="да",BH85=1),OR(LOWER(LEFT(CM85&amp;"",2))="да",CM85=1)))),$AC$14,$AC$15))))))))))</f>
        <v/>
      </c>
      <c r="AD85" s="70" t="str">
        <f>IF($A85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85="#FIELD",BI85="",AND(OR($AD$8="CHANGE_PCT_GE",$AD$8="CHANGE_ABS_GE",$AD$8="COUNT_FLAG_RULE",$AD$8="AND_YES",$AD$8="OR_YES"),OR(CN85="#FIELD",CN85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85)))),IF($AD$18="LOW_MU",MAX(Настройки!$B$14,$AD$16),IF($AD$18="NEUTRAL",Настройки!$B$15,IF($AD$18="IGNORE","IGNORE",IF(OR(BI85="#FIELD",CN85="#FIELD"),"Поле не найдено","Недостаточно данных")))),IF($AD$8="SIGMOID_INC",MAX(Настройки!$B$14,$AD$16+($AD$17-$AD$16)/(1+EXP(-$AD$12*(IF(ISNUMBER(BI85),BI85,0)-$AD$11)))),IF($AD$8="SIGMOID_DEC",MAX(Настройки!$B$14,$AD$16+($AD$17-$AD$16)/(1+EXP($AD$12*(IF(ISNUMBER(BI85),BI85,0)-$AD$11)))),IF($AD$8="TOP_PERCENT",IF((COUNTIF(INDEX(Данные!$A$7:$CV$106,0,MATCH($AD$9,Данные!$A$6:$CV$6,0)),"&gt;"&amp;IF(ISNUMBER(BI85),BI85,0))+COUNTIFS(INDEX(Данные!$A$7:$CV$106,0,MATCH($AD$9,Данные!$A$6:$CV$6,0)),IF(ISNUMBER(BI85),BI85,0),Данные!$A$7:$A$106,"&lt;"&amp;$A85)+1)/COUNT(INDEX(Данные!$A$7:$CV$106,0,MATCH($AD$9,Данные!$A$6:$CV$6,0)))&lt;=$AD$11,$AD$14,$AD$15),IF($AD$8="MANUAL_MU",MAX(Настройки!$B$14,MIN(1,IF(ISNUMBER(BI85),BI85,0))),IF($AD$8="COUNT_FLAG_RULE",IF(IF(ISNUMBER(BI85),BI85,0)&lt;=$AD$11,$AD$14,IF(IF(ISNUMBER(BI85),BI85,0)&gt;=$AD$12,$AD$15,IF(OR(LOWER(LEFT(CN85&amp;"",2))="да",CN85=1),$AD$13,$AD$15))),IF(OR(AND($AD$8="YES_NO",OR(LOWER(LEFT(BI85&amp;"",2))="да",BI85=1)),AND($AD$8="THRESHOLD_GE",IF(ISNUMBER(BI85),BI85,0)&gt;=$AD$11),AND($AD$8="THRESHOLD_GT",IF(ISNUMBER(BI85),BI85,0)&gt;$AD$11),AND($AD$8="THRESHOLD_LE",IF(ISNUMBER(BI85),BI85,0)&lt;=$AD$11),AND($AD$8="THRESHOLD_LT",IF(ISNUMBER(BI85),BI85,0)&lt;$AD$11),AND($AD$8="CHANGE_PCT_GE",IF(IF(ISNUMBER(CN85),CN85,0)=0,IF(ISNUMBER(BI85),BI85,0)&gt;0,(IF(ISNUMBER(BI85),BI85,0)-IF(ISNUMBER(CN85),CN85,0))/ABS(IF(ISNUMBER(CN85),CN85,0))&gt;=$AD$11)),AND($AD$8="CHANGE_ABS_GE",ABS(IF(ISNUMBER(BI85),BI85,0)-IF(ISNUMBER(CN85),CN85,0))&gt;=$AD$11),AND($AD$8="COUNT_LT",IF(ISNUMBER(BI85),BI85,0)&lt;$AD$11),AND($AD$8="COUNT_LE",IF(ISNUMBER(BI85),BI85,0)&lt;=$AD$11),AND($AD$8="AND_YES",OR(LOWER(LEFT(BI85&amp;"",2))="да",BI85=1),OR(LOWER(LEFT(CN85&amp;"",2))="да",CN85=1)),AND($AD$8="OR_YES",OR(OR(LOWER(LEFT(BI85&amp;"",2))="да",BI85=1),OR(LOWER(LEFT(CN85&amp;"",2))="да",CN85=1)))),$AD$14,$AD$15))))))))))</f>
        <v/>
      </c>
      <c r="AE85" s="71" t="str">
        <f>IF($A85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85="#FIELD",BJ85="",AND(OR($AE$8="CHANGE_PCT_GE",$AE$8="CHANGE_ABS_GE",$AE$8="COUNT_FLAG_RULE",$AE$8="AND_YES",$AE$8="OR_YES"),OR(CO85="#FIELD",CO85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85)))),IF($AE$18="LOW_MU",MAX(Настройки!$B$14,$AE$16),IF($AE$18="NEUTRAL",Настройки!$B$15,IF($AE$18="IGNORE","IGNORE",IF(OR(BJ85="#FIELD",CO85="#FIELD"),"Поле не найдено","Недостаточно данных")))),IF($AE$8="SIGMOID_INC",MAX(Настройки!$B$14,$AE$16+($AE$17-$AE$16)/(1+EXP(-$AE$12*(IF(ISNUMBER(BJ85),BJ85,0)-$AE$11)))),IF($AE$8="SIGMOID_DEC",MAX(Настройки!$B$14,$AE$16+($AE$17-$AE$16)/(1+EXP($AE$12*(IF(ISNUMBER(BJ85),BJ85,0)-$AE$11)))),IF($AE$8="TOP_PERCENT",IF((COUNTIF(INDEX(Данные!$A$7:$CV$106,0,MATCH($AE$9,Данные!$A$6:$CV$6,0)),"&gt;"&amp;IF(ISNUMBER(BJ85),BJ85,0))+COUNTIFS(INDEX(Данные!$A$7:$CV$106,0,MATCH($AE$9,Данные!$A$6:$CV$6,0)),IF(ISNUMBER(BJ85),BJ85,0),Данные!$A$7:$A$106,"&lt;"&amp;$A85)+1)/COUNT(INDEX(Данные!$A$7:$CV$106,0,MATCH($AE$9,Данные!$A$6:$CV$6,0)))&lt;=$AE$11,$AE$14,$AE$15),IF($AE$8="MANUAL_MU",MAX(Настройки!$B$14,MIN(1,IF(ISNUMBER(BJ85),BJ85,0))),IF($AE$8="COUNT_FLAG_RULE",IF(IF(ISNUMBER(BJ85),BJ85,0)&lt;=$AE$11,$AE$14,IF(IF(ISNUMBER(BJ85),BJ85,0)&gt;=$AE$12,$AE$15,IF(OR(LOWER(LEFT(CO85&amp;"",2))="да",CO85=1),$AE$13,$AE$15))),IF(OR(AND($AE$8="YES_NO",OR(LOWER(LEFT(BJ85&amp;"",2))="да",BJ85=1)),AND($AE$8="THRESHOLD_GE",IF(ISNUMBER(BJ85),BJ85,0)&gt;=$AE$11),AND($AE$8="THRESHOLD_GT",IF(ISNUMBER(BJ85),BJ85,0)&gt;$AE$11),AND($AE$8="THRESHOLD_LE",IF(ISNUMBER(BJ85),BJ85,0)&lt;=$AE$11),AND($AE$8="THRESHOLD_LT",IF(ISNUMBER(BJ85),BJ85,0)&lt;$AE$11),AND($AE$8="CHANGE_PCT_GE",IF(IF(ISNUMBER(CO85),CO85,0)=0,IF(ISNUMBER(BJ85),BJ85,0)&gt;0,(IF(ISNUMBER(BJ85),BJ85,0)-IF(ISNUMBER(CO85),CO85,0))/ABS(IF(ISNUMBER(CO85),CO85,0))&gt;=$AE$11)),AND($AE$8="CHANGE_ABS_GE",ABS(IF(ISNUMBER(BJ85),BJ85,0)-IF(ISNUMBER(CO85),CO85,0))&gt;=$AE$11),AND($AE$8="COUNT_LT",IF(ISNUMBER(BJ85),BJ85,0)&lt;$AE$11),AND($AE$8="COUNT_LE",IF(ISNUMBER(BJ85),BJ85,0)&lt;=$AE$11),AND($AE$8="AND_YES",OR(LOWER(LEFT(BJ85&amp;"",2))="да",BJ85=1),OR(LOWER(LEFT(CO85&amp;"",2))="да",CO85=1)),AND($AE$8="OR_YES",OR(OR(LOWER(LEFT(BJ85&amp;"",2))="да",BJ85=1),OR(LOWER(LEFT(CO85&amp;"",2))="да",CO85=1)))),$AE$14,$AE$15))))))))))</f>
        <v/>
      </c>
      <c r="AF85" s="75"/>
      <c r="AG85" s="76" t="str">
        <f>IF($A85="","",IF($B$4&lt;&gt;"Да","",IF($B$9="","",IF(COUNTIF(Данные!$A$6:$CV$6,$B$9)=0,"#FIELD",INDEX(Данные!$A$7:$CV$106,ROW()-19,MATCH($B$9,Данные!$A$6:$CV$6,0))))))</f>
        <v/>
      </c>
      <c r="AH85" s="76" t="str">
        <f>IF($A85="","",IF($C$4&lt;&gt;"Да","",IF($C$9="","",IF(COUNTIF(Данные!$A$6:$CV$6,$C$9)=0,"#FIELD",INDEX(Данные!$A$7:$CV$106,ROW()-19,MATCH($C$9,Данные!$A$6:$CV$6,0))))))</f>
        <v/>
      </c>
      <c r="AI85" s="76" t="str">
        <f>IF($A85="","",IF($D$4&lt;&gt;"Да","",IF($D$9="","",IF(COUNTIF(Данные!$A$6:$CV$6,$D$9)=0,"#FIELD",INDEX(Данные!$A$7:$CV$106,ROW()-19,MATCH($D$9,Данные!$A$6:$CV$6,0))))))</f>
        <v/>
      </c>
      <c r="AJ85" s="76" t="str">
        <f>IF($A85="","",IF($E$4&lt;&gt;"Да","",IF($E$9="","",IF(COUNTIF(Данные!$A$6:$CV$6,$E$9)=0,"#FIELD",INDEX(Данные!$A$7:$CV$106,ROW()-19,MATCH($E$9,Данные!$A$6:$CV$6,0))))))</f>
        <v/>
      </c>
      <c r="AK85" s="76" t="str">
        <f>IF($A85="","",IF($F$4&lt;&gt;"Да","",IF($F$9="","",IF(COUNTIF(Данные!$A$6:$CV$6,$F$9)=0,"#FIELD",INDEX(Данные!$A$7:$CV$106,ROW()-19,MATCH($F$9,Данные!$A$6:$CV$6,0))))))</f>
        <v/>
      </c>
      <c r="AL85" s="76" t="str">
        <f>IF($A85="","",IF($G$4&lt;&gt;"Да","",IF($G$9="","",IF(COUNTIF(Данные!$A$6:$CV$6,$G$9)=0,"#FIELD",INDEX(Данные!$A$7:$CV$106,ROW()-19,MATCH($G$9,Данные!$A$6:$CV$6,0))))))</f>
        <v/>
      </c>
      <c r="AM85" s="76" t="str">
        <f>IF($A85="","",IF($H$4&lt;&gt;"Да","",IF($H$9="","",IF(COUNTIF(Данные!$A$6:$CV$6,$H$9)=0,"#FIELD",INDEX(Данные!$A$7:$CV$106,ROW()-19,MATCH($H$9,Данные!$A$6:$CV$6,0))))))</f>
        <v/>
      </c>
      <c r="AN85" s="76" t="str">
        <f>IF($A85="","",IF($I$4&lt;&gt;"Да","",IF($I$9="","",IF(COUNTIF(Данные!$A$6:$CV$6,$I$9)=0,"#FIELD",INDEX(Данные!$A$7:$CV$106,ROW()-19,MATCH($I$9,Данные!$A$6:$CV$6,0))))))</f>
        <v/>
      </c>
      <c r="AO85" s="76" t="str">
        <f>IF($A85="","",IF($J$4&lt;&gt;"Да","",IF($J$9="","",IF(COUNTIF(Данные!$A$6:$CV$6,$J$9)=0,"#FIELD",INDEX(Данные!$A$7:$CV$106,ROW()-19,MATCH($J$9,Данные!$A$6:$CV$6,0))))))</f>
        <v/>
      </c>
      <c r="AP85" s="76" t="str">
        <f>IF($A85="","",IF($K$4&lt;&gt;"Да","",IF($K$9="","",IF(COUNTIF(Данные!$A$6:$CV$6,$K$9)=0,"#FIELD",INDEX(Данные!$A$7:$CV$106,ROW()-19,MATCH($K$9,Данные!$A$6:$CV$6,0))))))</f>
        <v/>
      </c>
      <c r="AQ85" s="76" t="str">
        <f>IF($A85="","",IF($L$4&lt;&gt;"Да","",IF($L$9="","",IF(COUNTIF(Данные!$A$6:$CV$6,$L$9)=0,"#FIELD",INDEX(Данные!$A$7:$CV$106,ROW()-19,MATCH($L$9,Данные!$A$6:$CV$6,0))))))</f>
        <v/>
      </c>
      <c r="AR85" s="76" t="str">
        <f>IF($A85="","",IF($M$4&lt;&gt;"Да","",IF($M$9="","",IF(COUNTIF(Данные!$A$6:$CV$6,$M$9)=0,"#FIELD",INDEX(Данные!$A$7:$CV$106,ROW()-19,MATCH($M$9,Данные!$A$6:$CV$6,0))))))</f>
        <v/>
      </c>
      <c r="AS85" s="76" t="str">
        <f>IF($A85="","",IF($N$4&lt;&gt;"Да","",IF($N$9="","",IF(COUNTIF(Данные!$A$6:$CV$6,$N$9)=0,"#FIELD",INDEX(Данные!$A$7:$CV$106,ROW()-19,MATCH($N$9,Данные!$A$6:$CV$6,0))))))</f>
        <v/>
      </c>
      <c r="AT85" s="76" t="str">
        <f>IF($A85="","",IF($O$4&lt;&gt;"Да","",IF($O$9="","",IF(COUNTIF(Данные!$A$6:$CV$6,$O$9)=0,"#FIELD",INDEX(Данные!$A$7:$CV$106,ROW()-19,MATCH($O$9,Данные!$A$6:$CV$6,0))))))</f>
        <v/>
      </c>
      <c r="AU85" s="76" t="str">
        <f>IF($A85="","",IF($P$4&lt;&gt;"Да","",IF($P$9="","",IF(COUNTIF(Данные!$A$6:$CV$6,$P$9)=0,"#FIELD",INDEX(Данные!$A$7:$CV$106,ROW()-19,MATCH($P$9,Данные!$A$6:$CV$6,0))))))</f>
        <v/>
      </c>
      <c r="AV85" s="76" t="str">
        <f>IF($A85="","",IF($Q$4&lt;&gt;"Да","",IF($Q$9="","",IF(COUNTIF(Данные!$A$6:$CV$6,$Q$9)=0,"#FIELD",INDEX(Данные!$A$7:$CV$106,ROW()-19,MATCH($Q$9,Данные!$A$6:$CV$6,0))))))</f>
        <v/>
      </c>
      <c r="AW85" s="76" t="str">
        <f>IF($A85="","",IF($R$4&lt;&gt;"Да","",IF($R$9="","",IF(COUNTIF(Данные!$A$6:$CV$6,$R$9)=0,"#FIELD",INDEX(Данные!$A$7:$CV$106,ROW()-19,MATCH($R$9,Данные!$A$6:$CV$6,0))))))</f>
        <v/>
      </c>
      <c r="AX85" s="76" t="str">
        <f>IF($A85="","",IF($S$4&lt;&gt;"Да","",IF($S$9="","",IF(COUNTIF(Данные!$A$6:$CV$6,$S$9)=0,"#FIELD",INDEX(Данные!$A$7:$CV$106,ROW()-19,MATCH($S$9,Данные!$A$6:$CV$6,0))))))</f>
        <v/>
      </c>
      <c r="AY85" s="76" t="str">
        <f>IF($A85="","",IF($T$4&lt;&gt;"Да","",IF($T$9="","",IF(COUNTIF(Данные!$A$6:$CV$6,$T$9)=0,"#FIELD",INDEX(Данные!$A$7:$CV$106,ROW()-19,MATCH($T$9,Данные!$A$6:$CV$6,0))))))</f>
        <v/>
      </c>
      <c r="AZ85" s="76" t="str">
        <f>IF($A85="","",IF($U$4&lt;&gt;"Да","",IF($U$9="","",IF(COUNTIF(Данные!$A$6:$CV$6,$U$9)=0,"#FIELD",INDEX(Данные!$A$7:$CV$106,ROW()-19,MATCH($U$9,Данные!$A$6:$CV$6,0))))))</f>
        <v/>
      </c>
      <c r="BA85" s="76" t="str">
        <f>IF($A85="","",IF($V$4&lt;&gt;"Да","",IF($V$9="","",IF(COUNTIF(Данные!$A$6:$CV$6,$V$9)=0,"#FIELD",INDEX(Данные!$A$7:$CV$106,ROW()-19,MATCH($V$9,Данные!$A$6:$CV$6,0))))))</f>
        <v/>
      </c>
      <c r="BB85" s="76" t="str">
        <f>IF($A85="","",IF($W$4&lt;&gt;"Да","",IF($W$9="","",IF(COUNTIF(Данные!$A$6:$CV$6,$W$9)=0,"#FIELD",INDEX(Данные!$A$7:$CV$106,ROW()-19,MATCH($W$9,Данные!$A$6:$CV$6,0))))))</f>
        <v/>
      </c>
      <c r="BC85" s="76" t="str">
        <f>IF($A85="","",IF($X$4&lt;&gt;"Да","",IF($X$9="","",IF(COUNTIF(Данные!$A$6:$CV$6,$X$9)=0,"#FIELD",INDEX(Данные!$A$7:$CV$106,ROW()-19,MATCH($X$9,Данные!$A$6:$CV$6,0))))))</f>
        <v/>
      </c>
      <c r="BD85" s="76" t="str">
        <f>IF($A85="","",IF($Y$4&lt;&gt;"Да","",IF($Y$9="","",IF(COUNTIF(Данные!$A$6:$CV$6,$Y$9)=0,"#FIELD",INDEX(Данные!$A$7:$CV$106,ROW()-19,MATCH($Y$9,Данные!$A$6:$CV$6,0))))))</f>
        <v/>
      </c>
      <c r="BE85" s="76" t="str">
        <f>IF($A85="","",IF($Z$4&lt;&gt;"Да","",IF($Z$9="","",IF(COUNTIF(Данные!$A$6:$CV$6,$Z$9)=0,"#FIELD",INDEX(Данные!$A$7:$CV$106,ROW()-19,MATCH($Z$9,Данные!$A$6:$CV$6,0))))))</f>
        <v/>
      </c>
      <c r="BF85" s="76" t="str">
        <f>IF($A85="","",IF($AA$4&lt;&gt;"Да","",IF($AA$9="","",IF(COUNTIF(Данные!$A$6:$CV$6,$AA$9)=0,"#FIELD",INDEX(Данные!$A$7:$CV$106,ROW()-19,MATCH($AA$9,Данные!$A$6:$CV$6,0))))))</f>
        <v/>
      </c>
      <c r="BG85" s="76" t="str">
        <f>IF($A85="","",IF($AB$4&lt;&gt;"Да","",IF($AB$9="","",IF(COUNTIF(Данные!$A$6:$CV$6,$AB$9)=0,"#FIELD",INDEX(Данные!$A$7:$CV$106,ROW()-19,MATCH($AB$9,Данные!$A$6:$CV$6,0))))))</f>
        <v/>
      </c>
      <c r="BH85" s="76" t="str">
        <f>IF($A85="","",IF($AC$4&lt;&gt;"Да","",IF($AC$9="","",IF(COUNTIF(Данные!$A$6:$CV$6,$AC$9)=0,"#FIELD",INDEX(Данные!$A$7:$CV$106,ROW()-19,MATCH($AC$9,Данные!$A$6:$CV$6,0))))))</f>
        <v/>
      </c>
      <c r="BI85" s="76" t="str">
        <f>IF($A85="","",IF($AD$4&lt;&gt;"Да","",IF($AD$9="","",IF(COUNTIF(Данные!$A$6:$CV$6,$AD$9)=0,"#FIELD",INDEX(Данные!$A$7:$CV$106,ROW()-19,MATCH($AD$9,Данные!$A$6:$CV$6,0))))))</f>
        <v/>
      </c>
      <c r="BJ85" s="76" t="str">
        <f>IF($A85="","",IF($AE$4&lt;&gt;"Да","",IF($AE$9="","",IF(COUNTIF(Данные!$A$6:$CV$6,$AE$9)=0,"#FIELD",INDEX(Данные!$A$7:$CV$106,ROW()-19,MATCH($AE$9,Данные!$A$6:$CV$6,0))))))</f>
        <v/>
      </c>
      <c r="BK85" s="76"/>
      <c r="BL85" s="76" t="str">
        <f>IF($A85="","",IF($B$4&lt;&gt;"Да","",IF($B$10="","",IF(COUNTIF(Данные!$A$6:$CV$6,$B$10)=0,"#FIELD",INDEX(Данные!$A$7:$CV$106,ROW()-19,MATCH($B$10,Данные!$A$6:$CV$6,0))))))</f>
        <v/>
      </c>
      <c r="BM85" s="76" t="str">
        <f>IF($A85="","",IF($C$4&lt;&gt;"Да","",IF($C$10="","",IF(COUNTIF(Данные!$A$6:$CV$6,$C$10)=0,"#FIELD",INDEX(Данные!$A$7:$CV$106,ROW()-19,MATCH($C$10,Данные!$A$6:$CV$6,0))))))</f>
        <v/>
      </c>
      <c r="BN85" s="76" t="str">
        <f>IF($A85="","",IF($D$4&lt;&gt;"Да","",IF($D$10="","",IF(COUNTIF(Данные!$A$6:$CV$6,$D$10)=0,"#FIELD",INDEX(Данные!$A$7:$CV$106,ROW()-19,MATCH($D$10,Данные!$A$6:$CV$6,0))))))</f>
        <v/>
      </c>
      <c r="BO85" s="76" t="str">
        <f>IF($A85="","",IF($E$4&lt;&gt;"Да","",IF($E$10="","",IF(COUNTIF(Данные!$A$6:$CV$6,$E$10)=0,"#FIELD",INDEX(Данные!$A$7:$CV$106,ROW()-19,MATCH($E$10,Данные!$A$6:$CV$6,0))))))</f>
        <v/>
      </c>
      <c r="BP85" s="76" t="str">
        <f>IF($A85="","",IF($F$4&lt;&gt;"Да","",IF($F$10="","",IF(COUNTIF(Данные!$A$6:$CV$6,$F$10)=0,"#FIELD",INDEX(Данные!$A$7:$CV$106,ROW()-19,MATCH($F$10,Данные!$A$6:$CV$6,0))))))</f>
        <v/>
      </c>
      <c r="BQ85" s="76" t="str">
        <f>IF($A85="","",IF($G$4&lt;&gt;"Да","",IF($G$10="","",IF(COUNTIF(Данные!$A$6:$CV$6,$G$10)=0,"#FIELD",INDEX(Данные!$A$7:$CV$106,ROW()-19,MATCH($G$10,Данные!$A$6:$CV$6,0))))))</f>
        <v/>
      </c>
      <c r="BR85" s="76" t="str">
        <f>IF($A85="","",IF($H$4&lt;&gt;"Да","",IF($H$10="","",IF(COUNTIF(Данные!$A$6:$CV$6,$H$10)=0,"#FIELD",INDEX(Данные!$A$7:$CV$106,ROW()-19,MATCH($H$10,Данные!$A$6:$CV$6,0))))))</f>
        <v/>
      </c>
      <c r="BS85" s="76" t="str">
        <f>IF($A85="","",IF($I$4&lt;&gt;"Да","",IF($I$10="","",IF(COUNTIF(Данные!$A$6:$CV$6,$I$10)=0,"#FIELD",INDEX(Данные!$A$7:$CV$106,ROW()-19,MATCH($I$10,Данные!$A$6:$CV$6,0))))))</f>
        <v/>
      </c>
      <c r="BT85" s="76" t="str">
        <f>IF($A85="","",IF($J$4&lt;&gt;"Да","",IF($J$10="","",IF(COUNTIF(Данные!$A$6:$CV$6,$J$10)=0,"#FIELD",INDEX(Данные!$A$7:$CV$106,ROW()-19,MATCH($J$10,Данные!$A$6:$CV$6,0))))))</f>
        <v/>
      </c>
      <c r="BU85" s="76" t="str">
        <f>IF($A85="","",IF($K$4&lt;&gt;"Да","",IF($K$10="","",IF(COUNTIF(Данные!$A$6:$CV$6,$K$10)=0,"#FIELD",INDEX(Данные!$A$7:$CV$106,ROW()-19,MATCH($K$10,Данные!$A$6:$CV$6,0))))))</f>
        <v/>
      </c>
      <c r="BV85" s="76" t="str">
        <f>IF($A85="","",IF($L$4&lt;&gt;"Да","",IF($L$10="","",IF(COUNTIF(Данные!$A$6:$CV$6,$L$10)=0,"#FIELD",INDEX(Данные!$A$7:$CV$106,ROW()-19,MATCH($L$10,Данные!$A$6:$CV$6,0))))))</f>
        <v/>
      </c>
      <c r="BW85" s="76" t="str">
        <f>IF($A85="","",IF($M$4&lt;&gt;"Да","",IF($M$10="","",IF(COUNTIF(Данные!$A$6:$CV$6,$M$10)=0,"#FIELD",INDEX(Данные!$A$7:$CV$106,ROW()-19,MATCH($M$10,Данные!$A$6:$CV$6,0))))))</f>
        <v/>
      </c>
      <c r="BX85" s="76" t="str">
        <f>IF($A85="","",IF($N$4&lt;&gt;"Да","",IF($N$10="","",IF(COUNTIF(Данные!$A$6:$CV$6,$N$10)=0,"#FIELD",INDEX(Данные!$A$7:$CV$106,ROW()-19,MATCH($N$10,Данные!$A$6:$CV$6,0))))))</f>
        <v/>
      </c>
      <c r="BY85" s="76" t="str">
        <f>IF($A85="","",IF($O$4&lt;&gt;"Да","",IF($O$10="","",IF(COUNTIF(Данные!$A$6:$CV$6,$O$10)=0,"#FIELD",INDEX(Данные!$A$7:$CV$106,ROW()-19,MATCH($O$10,Данные!$A$6:$CV$6,0))))))</f>
        <v/>
      </c>
      <c r="BZ85" s="76" t="str">
        <f>IF($A85="","",IF($P$4&lt;&gt;"Да","",IF($P$10="","",IF(COUNTIF(Данные!$A$6:$CV$6,$P$10)=0,"#FIELD",INDEX(Данные!$A$7:$CV$106,ROW()-19,MATCH($P$10,Данные!$A$6:$CV$6,0))))))</f>
        <v/>
      </c>
      <c r="CA85" s="76" t="str">
        <f>IF($A85="","",IF($Q$4&lt;&gt;"Да","",IF($Q$10="","",IF(COUNTIF(Данные!$A$6:$CV$6,$Q$10)=0,"#FIELD",INDEX(Данные!$A$7:$CV$106,ROW()-19,MATCH($Q$10,Данные!$A$6:$CV$6,0))))))</f>
        <v/>
      </c>
      <c r="CB85" s="76" t="str">
        <f>IF($A85="","",IF($R$4&lt;&gt;"Да","",IF($R$10="","",IF(COUNTIF(Данные!$A$6:$CV$6,$R$10)=0,"#FIELD",INDEX(Данные!$A$7:$CV$106,ROW()-19,MATCH($R$10,Данные!$A$6:$CV$6,0))))))</f>
        <v/>
      </c>
      <c r="CC85" s="76" t="str">
        <f>IF($A85="","",IF($S$4&lt;&gt;"Да","",IF($S$10="","",IF(COUNTIF(Данные!$A$6:$CV$6,$S$10)=0,"#FIELD",INDEX(Данные!$A$7:$CV$106,ROW()-19,MATCH($S$10,Данные!$A$6:$CV$6,0))))))</f>
        <v/>
      </c>
      <c r="CD85" s="76" t="str">
        <f>IF($A85="","",IF($T$4&lt;&gt;"Да","",IF($T$10="","",IF(COUNTIF(Данные!$A$6:$CV$6,$T$10)=0,"#FIELD",INDEX(Данные!$A$7:$CV$106,ROW()-19,MATCH($T$10,Данные!$A$6:$CV$6,0))))))</f>
        <v/>
      </c>
      <c r="CE85" s="76" t="str">
        <f>IF($A85="","",IF($U$4&lt;&gt;"Да","",IF($U$10="","",IF(COUNTIF(Данные!$A$6:$CV$6,$U$10)=0,"#FIELD",INDEX(Данные!$A$7:$CV$106,ROW()-19,MATCH($U$10,Данные!$A$6:$CV$6,0))))))</f>
        <v/>
      </c>
      <c r="CF85" s="76" t="str">
        <f>IF($A85="","",IF($V$4&lt;&gt;"Да","",IF($V$10="","",IF(COUNTIF(Данные!$A$6:$CV$6,$V$10)=0,"#FIELD",INDEX(Данные!$A$7:$CV$106,ROW()-19,MATCH($V$10,Данные!$A$6:$CV$6,0))))))</f>
        <v/>
      </c>
      <c r="CG85" s="76" t="str">
        <f>IF($A85="","",IF($W$4&lt;&gt;"Да","",IF($W$10="","",IF(COUNTIF(Данные!$A$6:$CV$6,$W$10)=0,"#FIELD",INDEX(Данные!$A$7:$CV$106,ROW()-19,MATCH($W$10,Данные!$A$6:$CV$6,0))))))</f>
        <v/>
      </c>
      <c r="CH85" s="76" t="str">
        <f>IF($A85="","",IF($X$4&lt;&gt;"Да","",IF($X$10="","",IF(COUNTIF(Данные!$A$6:$CV$6,$X$10)=0,"#FIELD",INDEX(Данные!$A$7:$CV$106,ROW()-19,MATCH($X$10,Данные!$A$6:$CV$6,0))))))</f>
        <v/>
      </c>
      <c r="CI85" s="76" t="str">
        <f>IF($A85="","",IF($Y$4&lt;&gt;"Да","",IF($Y$10="","",IF(COUNTIF(Данные!$A$6:$CV$6,$Y$10)=0,"#FIELD",INDEX(Данные!$A$7:$CV$106,ROW()-19,MATCH($Y$10,Данные!$A$6:$CV$6,0))))))</f>
        <v/>
      </c>
      <c r="CJ85" s="76" t="str">
        <f>IF($A85="","",IF($Z$4&lt;&gt;"Да","",IF($Z$10="","",IF(COUNTIF(Данные!$A$6:$CV$6,$Z$10)=0,"#FIELD",INDEX(Данные!$A$7:$CV$106,ROW()-19,MATCH($Z$10,Данные!$A$6:$CV$6,0))))))</f>
        <v/>
      </c>
      <c r="CK85" s="76" t="str">
        <f>IF($A85="","",IF($AA$4&lt;&gt;"Да","",IF($AA$10="","",IF(COUNTIF(Данные!$A$6:$CV$6,$AA$10)=0,"#FIELD",INDEX(Данные!$A$7:$CV$106,ROW()-19,MATCH($AA$10,Данные!$A$6:$CV$6,0))))))</f>
        <v/>
      </c>
      <c r="CL85" s="76" t="str">
        <f>IF($A85="","",IF($AB$4&lt;&gt;"Да","",IF($AB$10="","",IF(COUNTIF(Данные!$A$6:$CV$6,$AB$10)=0,"#FIELD",INDEX(Данные!$A$7:$CV$106,ROW()-19,MATCH($AB$10,Данные!$A$6:$CV$6,0))))))</f>
        <v/>
      </c>
      <c r="CM85" s="76" t="str">
        <f>IF($A85="","",IF($AC$4&lt;&gt;"Да","",IF($AC$10="","",IF(COUNTIF(Данные!$A$6:$CV$6,$AC$10)=0,"#FIELD",INDEX(Данные!$A$7:$CV$106,ROW()-19,MATCH($AC$10,Данные!$A$6:$CV$6,0))))))</f>
        <v/>
      </c>
      <c r="CN85" s="76" t="str">
        <f>IF($A85="","",IF($AD$4&lt;&gt;"Да","",IF($AD$10="","",IF(COUNTIF(Данные!$A$6:$CV$6,$AD$10)=0,"#FIELD",INDEX(Данные!$A$7:$CV$106,ROW()-19,MATCH($AD$10,Данные!$A$6:$CV$6,0))))))</f>
        <v/>
      </c>
      <c r="CO85" s="77" t="str">
        <f>IF($A85="","",IF($AE$4&lt;&gt;"Да","",IF($AE$10="","",IF(COUNTIF(Данные!$A$6:$CV$6,$AE$10)=0,"#FIELD",INDEX(Данные!$A$7:$CV$106,ROW()-19,MATCH($AE$10,Данные!$A$6:$CV$6,0))))))</f>
        <v/>
      </c>
    </row>
    <row r="86" spans="1:93">
      <c r="A86" s="24" t="str">
        <f>IF(Данные!A73="","",Данные!A73)</f>
        <v/>
      </c>
      <c r="B86" s="19" t="str">
        <f>IF($A86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86="#FIELD",AG86="",AND(OR($B$8="CHANGE_PCT_GE",$B$8="CHANGE_ABS_GE",$B$8="COUNT_FLAG_RULE",$B$8="AND_YES",$B$8="OR_YES"),OR(BL86="#FIELD",BL86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86)))),IF($B$18="LOW_MU",MAX(Настройки!$B$14,$B$16),IF($B$18="NEUTRAL",Настройки!$B$15,IF($B$18="IGNORE","IGNORE",IF(OR(AG86="#FIELD",BL86="#FIELD"),"Поле не найдено","Недостаточно данных")))),IF($B$8="SIGMOID_INC",MAX(Настройки!$B$14,$B$16+($B$17-$B$16)/(1+EXP(-$B$12*(IF(ISNUMBER(AG86),AG86,0)-$B$11)))),IF($B$8="SIGMOID_DEC",MAX(Настройки!$B$14,$B$16+($B$17-$B$16)/(1+EXP($B$12*(IF(ISNUMBER(AG86),AG86,0)-$B$11)))),IF($B$8="TOP_PERCENT",IF((COUNTIF(INDEX(Данные!$A$7:$CV$106,0,MATCH($B$9,Данные!$A$6:$CV$6,0)),"&gt;"&amp;IF(ISNUMBER(AG86),AG86,0))+COUNTIFS(INDEX(Данные!$A$7:$CV$106,0,MATCH($B$9,Данные!$A$6:$CV$6,0)),IF(ISNUMBER(AG86),AG86,0),Данные!$A$7:$A$106,"&lt;"&amp;$A86)+1)/COUNT(INDEX(Данные!$A$7:$CV$106,0,MATCH($B$9,Данные!$A$6:$CV$6,0)))&lt;=$B$11,$B$14,$B$15),IF($B$8="MANUAL_MU",MAX(Настройки!$B$14,MIN(1,IF(ISNUMBER(AG86),AG86,0))),IF($B$8="COUNT_FLAG_RULE",IF(IF(ISNUMBER(AG86),AG86,0)&lt;=$B$11,$B$14,IF(IF(ISNUMBER(AG86),AG86,0)&gt;=$B$12,$B$15,IF(OR(LOWER(LEFT(BL86&amp;"",2))="да",BL86=1),$B$13,$B$15))),IF(OR(AND($B$8="YES_NO",OR(LOWER(LEFT(AG86&amp;"",2))="да",AG86=1)),AND($B$8="THRESHOLD_GE",IF(ISNUMBER(AG86),AG86,0)&gt;=$B$11),AND($B$8="THRESHOLD_GT",IF(ISNUMBER(AG86),AG86,0)&gt;$B$11),AND($B$8="THRESHOLD_LE",IF(ISNUMBER(AG86),AG86,0)&lt;=$B$11),AND($B$8="THRESHOLD_LT",IF(ISNUMBER(AG86),AG86,0)&lt;$B$11),AND($B$8="CHANGE_PCT_GE",IF(IF(ISNUMBER(BL86),BL86,0)=0,IF(ISNUMBER(AG86),AG86,0)&gt;0,(IF(ISNUMBER(AG86),AG86,0)-IF(ISNUMBER(BL86),BL86,0))/ABS(IF(ISNUMBER(BL86),BL86,0))&gt;=$B$11)),AND($B$8="CHANGE_ABS_GE",ABS(IF(ISNUMBER(AG86),AG86,0)-IF(ISNUMBER(BL86),BL86,0))&gt;=$B$11),AND($B$8="COUNT_LT",IF(ISNUMBER(AG86),AG86,0)&lt;$B$11),AND($B$8="COUNT_LE",IF(ISNUMBER(AG86),AG86,0)&lt;=$B$11),AND($B$8="AND_YES",OR(LOWER(LEFT(AG86&amp;"",2))="да",AG86=1),OR(LOWER(LEFT(BL86&amp;"",2))="да",BL86=1)),AND($B$8="OR_YES",OR(OR(LOWER(LEFT(AG86&amp;"",2))="да",AG86=1),OR(LOWER(LEFT(BL86&amp;"",2))="да",BL86=1)))),$B$14,$B$15))))))))))</f>
        <v/>
      </c>
      <c r="C86" s="19" t="str">
        <f>IF($A86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86="#FIELD",AH86="",AND(OR($C$8="CHANGE_PCT_GE",$C$8="CHANGE_ABS_GE",$C$8="COUNT_FLAG_RULE",$C$8="AND_YES",$C$8="OR_YES"),OR(BM86="#FIELD",BM86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86)))),IF($C$18="LOW_MU",MAX(Настройки!$B$14,$C$16),IF($C$18="NEUTRAL",Настройки!$B$15,IF($C$18="IGNORE","IGNORE",IF(OR(AH86="#FIELD",BM86="#FIELD"),"Поле не найдено","Недостаточно данных")))),IF($C$8="SIGMOID_INC",MAX(Настройки!$B$14,$C$16+($C$17-$C$16)/(1+EXP(-$C$12*(IF(ISNUMBER(AH86),AH86,0)-$C$11)))),IF($C$8="SIGMOID_DEC",MAX(Настройки!$B$14,$C$16+($C$17-$C$16)/(1+EXP($C$12*(IF(ISNUMBER(AH86),AH86,0)-$C$11)))),IF($C$8="TOP_PERCENT",IF((COUNTIF(INDEX(Данные!$A$7:$CV$106,0,MATCH($C$9,Данные!$A$6:$CV$6,0)),"&gt;"&amp;IF(ISNUMBER(AH86),AH86,0))+COUNTIFS(INDEX(Данные!$A$7:$CV$106,0,MATCH($C$9,Данные!$A$6:$CV$6,0)),IF(ISNUMBER(AH86),AH86,0),Данные!$A$7:$A$106,"&lt;"&amp;$A86)+1)/COUNT(INDEX(Данные!$A$7:$CV$106,0,MATCH($C$9,Данные!$A$6:$CV$6,0)))&lt;=$C$11,$C$14,$C$15),IF($C$8="MANUAL_MU",MAX(Настройки!$B$14,MIN(1,IF(ISNUMBER(AH86),AH86,0))),IF($C$8="COUNT_FLAG_RULE",IF(IF(ISNUMBER(AH86),AH86,0)&lt;=$C$11,$C$14,IF(IF(ISNUMBER(AH86),AH86,0)&gt;=$C$12,$C$15,IF(OR(LOWER(LEFT(BM86&amp;"",2))="да",BM86=1),$C$13,$C$15))),IF(OR(AND($C$8="YES_NO",OR(LOWER(LEFT(AH86&amp;"",2))="да",AH86=1)),AND($C$8="THRESHOLD_GE",IF(ISNUMBER(AH86),AH86,0)&gt;=$C$11),AND($C$8="THRESHOLD_GT",IF(ISNUMBER(AH86),AH86,0)&gt;$C$11),AND($C$8="THRESHOLD_LE",IF(ISNUMBER(AH86),AH86,0)&lt;=$C$11),AND($C$8="THRESHOLD_LT",IF(ISNUMBER(AH86),AH86,0)&lt;$C$11),AND($C$8="CHANGE_PCT_GE",IF(IF(ISNUMBER(BM86),BM86,0)=0,IF(ISNUMBER(AH86),AH86,0)&gt;0,(IF(ISNUMBER(AH86),AH86,0)-IF(ISNUMBER(BM86),BM86,0))/ABS(IF(ISNUMBER(BM86),BM86,0))&gt;=$C$11)),AND($C$8="CHANGE_ABS_GE",ABS(IF(ISNUMBER(AH86),AH86,0)-IF(ISNUMBER(BM86),BM86,0))&gt;=$C$11),AND($C$8="COUNT_LT",IF(ISNUMBER(AH86),AH86,0)&lt;$C$11),AND($C$8="COUNT_LE",IF(ISNUMBER(AH86),AH86,0)&lt;=$C$11),AND($C$8="AND_YES",OR(LOWER(LEFT(AH86&amp;"",2))="да",AH86=1),OR(LOWER(LEFT(BM86&amp;"",2))="да",BM86=1)),AND($C$8="OR_YES",OR(OR(LOWER(LEFT(AH86&amp;"",2))="да",AH86=1),OR(LOWER(LEFT(BM86&amp;"",2))="да",BM86=1)))),$C$14,$C$15))))))))))</f>
        <v/>
      </c>
      <c r="D86" s="19" t="str">
        <f>IF($A86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86="#FIELD",AI86="",AND(OR($D$8="CHANGE_PCT_GE",$D$8="CHANGE_ABS_GE",$D$8="COUNT_FLAG_RULE",$D$8="AND_YES",$D$8="OR_YES"),OR(BN86="#FIELD",BN86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86)))),IF($D$18="LOW_MU",MAX(Настройки!$B$14,$D$16),IF($D$18="NEUTRAL",Настройки!$B$15,IF($D$18="IGNORE","IGNORE",IF(OR(AI86="#FIELD",BN86="#FIELD"),"Поле не найдено","Недостаточно данных")))),IF($D$8="SIGMOID_INC",MAX(Настройки!$B$14,$D$16+($D$17-$D$16)/(1+EXP(-$D$12*(IF(ISNUMBER(AI86),AI86,0)-$D$11)))),IF($D$8="SIGMOID_DEC",MAX(Настройки!$B$14,$D$16+($D$17-$D$16)/(1+EXP($D$12*(IF(ISNUMBER(AI86),AI86,0)-$D$11)))),IF($D$8="TOP_PERCENT",IF((COUNTIF(INDEX(Данные!$A$7:$CV$106,0,MATCH($D$9,Данные!$A$6:$CV$6,0)),"&gt;"&amp;IF(ISNUMBER(AI86),AI86,0))+COUNTIFS(INDEX(Данные!$A$7:$CV$106,0,MATCH($D$9,Данные!$A$6:$CV$6,0)),IF(ISNUMBER(AI86),AI86,0),Данные!$A$7:$A$106,"&lt;"&amp;$A86)+1)/COUNT(INDEX(Данные!$A$7:$CV$106,0,MATCH($D$9,Данные!$A$6:$CV$6,0)))&lt;=$D$11,$D$14,$D$15),IF($D$8="MANUAL_MU",MAX(Настройки!$B$14,MIN(1,IF(ISNUMBER(AI86),AI86,0))),IF($D$8="COUNT_FLAG_RULE",IF(IF(ISNUMBER(AI86),AI86,0)&lt;=$D$11,$D$14,IF(IF(ISNUMBER(AI86),AI86,0)&gt;=$D$12,$D$15,IF(OR(LOWER(LEFT(BN86&amp;"",2))="да",BN86=1),$D$13,$D$15))),IF(OR(AND($D$8="YES_NO",OR(LOWER(LEFT(AI86&amp;"",2))="да",AI86=1)),AND($D$8="THRESHOLD_GE",IF(ISNUMBER(AI86),AI86,0)&gt;=$D$11),AND($D$8="THRESHOLD_GT",IF(ISNUMBER(AI86),AI86,0)&gt;$D$11),AND($D$8="THRESHOLD_LE",IF(ISNUMBER(AI86),AI86,0)&lt;=$D$11),AND($D$8="THRESHOLD_LT",IF(ISNUMBER(AI86),AI86,0)&lt;$D$11),AND($D$8="CHANGE_PCT_GE",IF(IF(ISNUMBER(BN86),BN86,0)=0,IF(ISNUMBER(AI86),AI86,0)&gt;0,(IF(ISNUMBER(AI86),AI86,0)-IF(ISNUMBER(BN86),BN86,0))/ABS(IF(ISNUMBER(BN86),BN86,0))&gt;=$D$11)),AND($D$8="CHANGE_ABS_GE",ABS(IF(ISNUMBER(AI86),AI86,0)-IF(ISNUMBER(BN86),BN86,0))&gt;=$D$11),AND($D$8="COUNT_LT",IF(ISNUMBER(AI86),AI86,0)&lt;$D$11),AND($D$8="COUNT_LE",IF(ISNUMBER(AI86),AI86,0)&lt;=$D$11),AND($D$8="AND_YES",OR(LOWER(LEFT(AI86&amp;"",2))="да",AI86=1),OR(LOWER(LEFT(BN86&amp;"",2))="да",BN86=1)),AND($D$8="OR_YES",OR(OR(LOWER(LEFT(AI86&amp;"",2))="да",AI86=1),OR(LOWER(LEFT(BN86&amp;"",2))="да",BN86=1)))),$D$14,$D$15))))))))))</f>
        <v/>
      </c>
      <c r="E86" s="19" t="str">
        <f>IF($A86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86="#FIELD",AJ86="",AND(OR($E$8="CHANGE_PCT_GE",$E$8="CHANGE_ABS_GE",$E$8="COUNT_FLAG_RULE",$E$8="AND_YES",$E$8="OR_YES"),OR(BO86="#FIELD",BO86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86)))),IF($E$18="LOW_MU",MAX(Настройки!$B$14,$E$16),IF($E$18="NEUTRAL",Настройки!$B$15,IF($E$18="IGNORE","IGNORE",IF(OR(AJ86="#FIELD",BO86="#FIELD"),"Поле не найдено","Недостаточно данных")))),IF($E$8="SIGMOID_INC",MAX(Настройки!$B$14,$E$16+($E$17-$E$16)/(1+EXP(-$E$12*(IF(ISNUMBER(AJ86),AJ86,0)-$E$11)))),IF($E$8="SIGMOID_DEC",MAX(Настройки!$B$14,$E$16+($E$17-$E$16)/(1+EXP($E$12*(IF(ISNUMBER(AJ86),AJ86,0)-$E$11)))),IF($E$8="TOP_PERCENT",IF((COUNTIF(INDEX(Данные!$A$7:$CV$106,0,MATCH($E$9,Данные!$A$6:$CV$6,0)),"&gt;"&amp;IF(ISNUMBER(AJ86),AJ86,0))+COUNTIFS(INDEX(Данные!$A$7:$CV$106,0,MATCH($E$9,Данные!$A$6:$CV$6,0)),IF(ISNUMBER(AJ86),AJ86,0),Данные!$A$7:$A$106,"&lt;"&amp;$A86)+1)/COUNT(INDEX(Данные!$A$7:$CV$106,0,MATCH($E$9,Данные!$A$6:$CV$6,0)))&lt;=$E$11,$E$14,$E$15),IF($E$8="MANUAL_MU",MAX(Настройки!$B$14,MIN(1,IF(ISNUMBER(AJ86),AJ86,0))),IF($E$8="COUNT_FLAG_RULE",IF(IF(ISNUMBER(AJ86),AJ86,0)&lt;=$E$11,$E$14,IF(IF(ISNUMBER(AJ86),AJ86,0)&gt;=$E$12,$E$15,IF(OR(LOWER(LEFT(BO86&amp;"",2))="да",BO86=1),$E$13,$E$15))),IF(OR(AND($E$8="YES_NO",OR(LOWER(LEFT(AJ86&amp;"",2))="да",AJ86=1)),AND($E$8="THRESHOLD_GE",IF(ISNUMBER(AJ86),AJ86,0)&gt;=$E$11),AND($E$8="THRESHOLD_GT",IF(ISNUMBER(AJ86),AJ86,0)&gt;$E$11),AND($E$8="THRESHOLD_LE",IF(ISNUMBER(AJ86),AJ86,0)&lt;=$E$11),AND($E$8="THRESHOLD_LT",IF(ISNUMBER(AJ86),AJ86,0)&lt;$E$11),AND($E$8="CHANGE_PCT_GE",IF(IF(ISNUMBER(BO86),BO86,0)=0,IF(ISNUMBER(AJ86),AJ86,0)&gt;0,(IF(ISNUMBER(AJ86),AJ86,0)-IF(ISNUMBER(BO86),BO86,0))/ABS(IF(ISNUMBER(BO86),BO86,0))&gt;=$E$11)),AND($E$8="CHANGE_ABS_GE",ABS(IF(ISNUMBER(AJ86),AJ86,0)-IF(ISNUMBER(BO86),BO86,0))&gt;=$E$11),AND($E$8="COUNT_LT",IF(ISNUMBER(AJ86),AJ86,0)&lt;$E$11),AND($E$8="COUNT_LE",IF(ISNUMBER(AJ86),AJ86,0)&lt;=$E$11),AND($E$8="AND_YES",OR(LOWER(LEFT(AJ86&amp;"",2))="да",AJ86=1),OR(LOWER(LEFT(BO86&amp;"",2))="да",BO86=1)),AND($E$8="OR_YES",OR(OR(LOWER(LEFT(AJ86&amp;"",2))="да",AJ86=1),OR(LOWER(LEFT(BO86&amp;"",2))="да",BO86=1)))),$E$14,$E$15))))))))))</f>
        <v/>
      </c>
      <c r="F86" s="19" t="str">
        <f>IF($A86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86="#FIELD",AK86="",AND(OR($F$8="CHANGE_PCT_GE",$F$8="CHANGE_ABS_GE",$F$8="COUNT_FLAG_RULE",$F$8="AND_YES",$F$8="OR_YES"),OR(BP86="#FIELD",BP86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86)))),IF($F$18="LOW_MU",MAX(Настройки!$B$14,$F$16),IF($F$18="NEUTRAL",Настройки!$B$15,IF($F$18="IGNORE","IGNORE",IF(OR(AK86="#FIELD",BP86="#FIELD"),"Поле не найдено","Недостаточно данных")))),IF($F$8="SIGMOID_INC",MAX(Настройки!$B$14,$F$16+($F$17-$F$16)/(1+EXP(-$F$12*(IF(ISNUMBER(AK86),AK86,0)-$F$11)))),IF($F$8="SIGMOID_DEC",MAX(Настройки!$B$14,$F$16+($F$17-$F$16)/(1+EXP($F$12*(IF(ISNUMBER(AK86),AK86,0)-$F$11)))),IF($F$8="TOP_PERCENT",IF((COUNTIF(INDEX(Данные!$A$7:$CV$106,0,MATCH($F$9,Данные!$A$6:$CV$6,0)),"&gt;"&amp;IF(ISNUMBER(AK86),AK86,0))+COUNTIFS(INDEX(Данные!$A$7:$CV$106,0,MATCH($F$9,Данные!$A$6:$CV$6,0)),IF(ISNUMBER(AK86),AK86,0),Данные!$A$7:$A$106,"&lt;"&amp;$A86)+1)/COUNT(INDEX(Данные!$A$7:$CV$106,0,MATCH($F$9,Данные!$A$6:$CV$6,0)))&lt;=$F$11,$F$14,$F$15),IF($F$8="MANUAL_MU",MAX(Настройки!$B$14,MIN(1,IF(ISNUMBER(AK86),AK86,0))),IF($F$8="COUNT_FLAG_RULE",IF(IF(ISNUMBER(AK86),AK86,0)&lt;=$F$11,$F$14,IF(IF(ISNUMBER(AK86),AK86,0)&gt;=$F$12,$F$15,IF(OR(LOWER(LEFT(BP86&amp;"",2))="да",BP86=1),$F$13,$F$15))),IF(OR(AND($F$8="YES_NO",OR(LOWER(LEFT(AK86&amp;"",2))="да",AK86=1)),AND($F$8="THRESHOLD_GE",IF(ISNUMBER(AK86),AK86,0)&gt;=$F$11),AND($F$8="THRESHOLD_GT",IF(ISNUMBER(AK86),AK86,0)&gt;$F$11),AND($F$8="THRESHOLD_LE",IF(ISNUMBER(AK86),AK86,0)&lt;=$F$11),AND($F$8="THRESHOLD_LT",IF(ISNUMBER(AK86),AK86,0)&lt;$F$11),AND($F$8="CHANGE_PCT_GE",IF(IF(ISNUMBER(BP86),BP86,0)=0,IF(ISNUMBER(AK86),AK86,0)&gt;0,(IF(ISNUMBER(AK86),AK86,0)-IF(ISNUMBER(BP86),BP86,0))/ABS(IF(ISNUMBER(BP86),BP86,0))&gt;=$F$11)),AND($F$8="CHANGE_ABS_GE",ABS(IF(ISNUMBER(AK86),AK86,0)-IF(ISNUMBER(BP86),BP86,0))&gt;=$F$11),AND($F$8="COUNT_LT",IF(ISNUMBER(AK86),AK86,0)&lt;$F$11),AND($F$8="COUNT_LE",IF(ISNUMBER(AK86),AK86,0)&lt;=$F$11),AND($F$8="AND_YES",OR(LOWER(LEFT(AK86&amp;"",2))="да",AK86=1),OR(LOWER(LEFT(BP86&amp;"",2))="да",BP86=1)),AND($F$8="OR_YES",OR(OR(LOWER(LEFT(AK86&amp;"",2))="да",AK86=1),OR(LOWER(LEFT(BP86&amp;"",2))="да",BP86=1)))),$F$14,$F$15))))))))))</f>
        <v/>
      </c>
      <c r="G86" s="19" t="str">
        <f>IF($A86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86="#FIELD",AL86="",AND(OR($G$8="CHANGE_PCT_GE",$G$8="CHANGE_ABS_GE",$G$8="COUNT_FLAG_RULE",$G$8="AND_YES",$G$8="OR_YES"),OR(BQ86="#FIELD",BQ86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86)))),IF($G$18="LOW_MU",MAX(Настройки!$B$14,$G$16),IF($G$18="NEUTRAL",Настройки!$B$15,IF($G$18="IGNORE","IGNORE",IF(OR(AL86="#FIELD",BQ86="#FIELD"),"Поле не найдено","Недостаточно данных")))),IF($G$8="SIGMOID_INC",MAX(Настройки!$B$14,$G$16+($G$17-$G$16)/(1+EXP(-$G$12*(IF(ISNUMBER(AL86),AL86,0)-$G$11)))),IF($G$8="SIGMOID_DEC",MAX(Настройки!$B$14,$G$16+($G$17-$G$16)/(1+EXP($G$12*(IF(ISNUMBER(AL86),AL86,0)-$G$11)))),IF($G$8="TOP_PERCENT",IF((COUNTIF(INDEX(Данные!$A$7:$CV$106,0,MATCH($G$9,Данные!$A$6:$CV$6,0)),"&gt;"&amp;IF(ISNUMBER(AL86),AL86,0))+COUNTIFS(INDEX(Данные!$A$7:$CV$106,0,MATCH($G$9,Данные!$A$6:$CV$6,0)),IF(ISNUMBER(AL86),AL86,0),Данные!$A$7:$A$106,"&lt;"&amp;$A86)+1)/COUNT(INDEX(Данные!$A$7:$CV$106,0,MATCH($G$9,Данные!$A$6:$CV$6,0)))&lt;=$G$11,$G$14,$G$15),IF($G$8="MANUAL_MU",MAX(Настройки!$B$14,MIN(1,IF(ISNUMBER(AL86),AL86,0))),IF($G$8="COUNT_FLAG_RULE",IF(IF(ISNUMBER(AL86),AL86,0)&lt;=$G$11,$G$14,IF(IF(ISNUMBER(AL86),AL86,0)&gt;=$G$12,$G$15,IF(OR(LOWER(LEFT(BQ86&amp;"",2))="да",BQ86=1),$G$13,$G$15))),IF(OR(AND($G$8="YES_NO",OR(LOWER(LEFT(AL86&amp;"",2))="да",AL86=1)),AND($G$8="THRESHOLD_GE",IF(ISNUMBER(AL86),AL86,0)&gt;=$G$11),AND($G$8="THRESHOLD_GT",IF(ISNUMBER(AL86),AL86,0)&gt;$G$11),AND($G$8="THRESHOLD_LE",IF(ISNUMBER(AL86),AL86,0)&lt;=$G$11),AND($G$8="THRESHOLD_LT",IF(ISNUMBER(AL86),AL86,0)&lt;$G$11),AND($G$8="CHANGE_PCT_GE",IF(IF(ISNUMBER(BQ86),BQ86,0)=0,IF(ISNUMBER(AL86),AL86,0)&gt;0,(IF(ISNUMBER(AL86),AL86,0)-IF(ISNUMBER(BQ86),BQ86,0))/ABS(IF(ISNUMBER(BQ86),BQ86,0))&gt;=$G$11)),AND($G$8="CHANGE_ABS_GE",ABS(IF(ISNUMBER(AL86),AL86,0)-IF(ISNUMBER(BQ86),BQ86,0))&gt;=$G$11),AND($G$8="COUNT_LT",IF(ISNUMBER(AL86),AL86,0)&lt;$G$11),AND($G$8="COUNT_LE",IF(ISNUMBER(AL86),AL86,0)&lt;=$G$11),AND($G$8="AND_YES",OR(LOWER(LEFT(AL86&amp;"",2))="да",AL86=1),OR(LOWER(LEFT(BQ86&amp;"",2))="да",BQ86=1)),AND($G$8="OR_YES",OR(OR(LOWER(LEFT(AL86&amp;"",2))="да",AL86=1),OR(LOWER(LEFT(BQ86&amp;"",2))="да",BQ86=1)))),$G$14,$G$15))))))))))</f>
        <v/>
      </c>
      <c r="H86" s="19" t="str">
        <f>IF($A86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86="#FIELD",AM86="",AND(OR($H$8="CHANGE_PCT_GE",$H$8="CHANGE_ABS_GE",$H$8="COUNT_FLAG_RULE",$H$8="AND_YES",$H$8="OR_YES"),OR(BR86="#FIELD",BR86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86)))),IF($H$18="LOW_MU",MAX(Настройки!$B$14,$H$16),IF($H$18="NEUTRAL",Настройки!$B$15,IF($H$18="IGNORE","IGNORE",IF(OR(AM86="#FIELD",BR86="#FIELD"),"Поле не найдено","Недостаточно данных")))),IF($H$8="SIGMOID_INC",MAX(Настройки!$B$14,$H$16+($H$17-$H$16)/(1+EXP(-$H$12*(IF(ISNUMBER(AM86),AM86,0)-$H$11)))),IF($H$8="SIGMOID_DEC",MAX(Настройки!$B$14,$H$16+($H$17-$H$16)/(1+EXP($H$12*(IF(ISNUMBER(AM86),AM86,0)-$H$11)))),IF($H$8="TOP_PERCENT",IF((COUNTIF(INDEX(Данные!$A$7:$CV$106,0,MATCH($H$9,Данные!$A$6:$CV$6,0)),"&gt;"&amp;IF(ISNUMBER(AM86),AM86,0))+COUNTIFS(INDEX(Данные!$A$7:$CV$106,0,MATCH($H$9,Данные!$A$6:$CV$6,0)),IF(ISNUMBER(AM86),AM86,0),Данные!$A$7:$A$106,"&lt;"&amp;$A86)+1)/COUNT(INDEX(Данные!$A$7:$CV$106,0,MATCH($H$9,Данные!$A$6:$CV$6,0)))&lt;=$H$11,$H$14,$H$15),IF($H$8="MANUAL_MU",MAX(Настройки!$B$14,MIN(1,IF(ISNUMBER(AM86),AM86,0))),IF($H$8="COUNT_FLAG_RULE",IF(IF(ISNUMBER(AM86),AM86,0)&lt;=$H$11,$H$14,IF(IF(ISNUMBER(AM86),AM86,0)&gt;=$H$12,$H$15,IF(OR(LOWER(LEFT(BR86&amp;"",2))="да",BR86=1),$H$13,$H$15))),IF(OR(AND($H$8="YES_NO",OR(LOWER(LEFT(AM86&amp;"",2))="да",AM86=1)),AND($H$8="THRESHOLD_GE",IF(ISNUMBER(AM86),AM86,0)&gt;=$H$11),AND($H$8="THRESHOLD_GT",IF(ISNUMBER(AM86),AM86,0)&gt;$H$11),AND($H$8="THRESHOLD_LE",IF(ISNUMBER(AM86),AM86,0)&lt;=$H$11),AND($H$8="THRESHOLD_LT",IF(ISNUMBER(AM86),AM86,0)&lt;$H$11),AND($H$8="CHANGE_PCT_GE",IF(IF(ISNUMBER(BR86),BR86,0)=0,IF(ISNUMBER(AM86),AM86,0)&gt;0,(IF(ISNUMBER(AM86),AM86,0)-IF(ISNUMBER(BR86),BR86,0))/ABS(IF(ISNUMBER(BR86),BR86,0))&gt;=$H$11)),AND($H$8="CHANGE_ABS_GE",ABS(IF(ISNUMBER(AM86),AM86,0)-IF(ISNUMBER(BR86),BR86,0))&gt;=$H$11),AND($H$8="COUNT_LT",IF(ISNUMBER(AM86),AM86,0)&lt;$H$11),AND($H$8="COUNT_LE",IF(ISNUMBER(AM86),AM86,0)&lt;=$H$11),AND($H$8="AND_YES",OR(LOWER(LEFT(AM86&amp;"",2))="да",AM86=1),OR(LOWER(LEFT(BR86&amp;"",2))="да",BR86=1)),AND($H$8="OR_YES",OR(OR(LOWER(LEFT(AM86&amp;"",2))="да",AM86=1),OR(LOWER(LEFT(BR86&amp;"",2))="да",BR86=1)))),$H$14,$H$15))))))))))</f>
        <v/>
      </c>
      <c r="I86" s="19" t="str">
        <f>IF($A86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86="#FIELD",AN86="",AND(OR($I$8="CHANGE_PCT_GE",$I$8="CHANGE_ABS_GE",$I$8="COUNT_FLAG_RULE",$I$8="AND_YES",$I$8="OR_YES"),OR(BS86="#FIELD",BS86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86)))),IF($I$18="LOW_MU",MAX(Настройки!$B$14,$I$16),IF($I$18="NEUTRAL",Настройки!$B$15,IF($I$18="IGNORE","IGNORE",IF(OR(AN86="#FIELD",BS86="#FIELD"),"Поле не найдено","Недостаточно данных")))),IF($I$8="SIGMOID_INC",MAX(Настройки!$B$14,$I$16+($I$17-$I$16)/(1+EXP(-$I$12*(IF(ISNUMBER(AN86),AN86,0)-$I$11)))),IF($I$8="SIGMOID_DEC",MAX(Настройки!$B$14,$I$16+($I$17-$I$16)/(1+EXP($I$12*(IF(ISNUMBER(AN86),AN86,0)-$I$11)))),IF($I$8="TOP_PERCENT",IF((COUNTIF(INDEX(Данные!$A$7:$CV$106,0,MATCH($I$9,Данные!$A$6:$CV$6,0)),"&gt;"&amp;IF(ISNUMBER(AN86),AN86,0))+COUNTIFS(INDEX(Данные!$A$7:$CV$106,0,MATCH($I$9,Данные!$A$6:$CV$6,0)),IF(ISNUMBER(AN86),AN86,0),Данные!$A$7:$A$106,"&lt;"&amp;$A86)+1)/COUNT(INDEX(Данные!$A$7:$CV$106,0,MATCH($I$9,Данные!$A$6:$CV$6,0)))&lt;=$I$11,$I$14,$I$15),IF($I$8="MANUAL_MU",MAX(Настройки!$B$14,MIN(1,IF(ISNUMBER(AN86),AN86,0))),IF($I$8="COUNT_FLAG_RULE",IF(IF(ISNUMBER(AN86),AN86,0)&lt;=$I$11,$I$14,IF(IF(ISNUMBER(AN86),AN86,0)&gt;=$I$12,$I$15,IF(OR(LOWER(LEFT(BS86&amp;"",2))="да",BS86=1),$I$13,$I$15))),IF(OR(AND($I$8="YES_NO",OR(LOWER(LEFT(AN86&amp;"",2))="да",AN86=1)),AND($I$8="THRESHOLD_GE",IF(ISNUMBER(AN86),AN86,0)&gt;=$I$11),AND($I$8="THRESHOLD_GT",IF(ISNUMBER(AN86),AN86,0)&gt;$I$11),AND($I$8="THRESHOLD_LE",IF(ISNUMBER(AN86),AN86,0)&lt;=$I$11),AND($I$8="THRESHOLD_LT",IF(ISNUMBER(AN86),AN86,0)&lt;$I$11),AND($I$8="CHANGE_PCT_GE",IF(IF(ISNUMBER(BS86),BS86,0)=0,IF(ISNUMBER(AN86),AN86,0)&gt;0,(IF(ISNUMBER(AN86),AN86,0)-IF(ISNUMBER(BS86),BS86,0))/ABS(IF(ISNUMBER(BS86),BS86,0))&gt;=$I$11)),AND($I$8="CHANGE_ABS_GE",ABS(IF(ISNUMBER(AN86),AN86,0)-IF(ISNUMBER(BS86),BS86,0))&gt;=$I$11),AND($I$8="COUNT_LT",IF(ISNUMBER(AN86),AN86,0)&lt;$I$11),AND($I$8="COUNT_LE",IF(ISNUMBER(AN86),AN86,0)&lt;=$I$11),AND($I$8="AND_YES",OR(LOWER(LEFT(AN86&amp;"",2))="да",AN86=1),OR(LOWER(LEFT(BS86&amp;"",2))="да",BS86=1)),AND($I$8="OR_YES",OR(OR(LOWER(LEFT(AN86&amp;"",2))="да",AN86=1),OR(LOWER(LEFT(BS86&amp;"",2))="да",BS86=1)))),$I$14,$I$15))))))))))</f>
        <v/>
      </c>
      <c r="J86" s="19" t="str">
        <f>IF($A86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86="#FIELD",AO86="",AND(OR($J$8="CHANGE_PCT_GE",$J$8="CHANGE_ABS_GE",$J$8="COUNT_FLAG_RULE",$J$8="AND_YES",$J$8="OR_YES"),OR(BT86="#FIELD",BT86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86)))),IF($J$18="LOW_MU",MAX(Настройки!$B$14,$J$16),IF($J$18="NEUTRAL",Настройки!$B$15,IF($J$18="IGNORE","IGNORE",IF(OR(AO86="#FIELD",BT86="#FIELD"),"Поле не найдено","Недостаточно данных")))),IF($J$8="SIGMOID_INC",MAX(Настройки!$B$14,$J$16+($J$17-$J$16)/(1+EXP(-$J$12*(IF(ISNUMBER(AO86),AO86,0)-$J$11)))),IF($J$8="SIGMOID_DEC",MAX(Настройки!$B$14,$J$16+($J$17-$J$16)/(1+EXP($J$12*(IF(ISNUMBER(AO86),AO86,0)-$J$11)))),IF($J$8="TOP_PERCENT",IF((COUNTIF(INDEX(Данные!$A$7:$CV$106,0,MATCH($J$9,Данные!$A$6:$CV$6,0)),"&gt;"&amp;IF(ISNUMBER(AO86),AO86,0))+COUNTIFS(INDEX(Данные!$A$7:$CV$106,0,MATCH($J$9,Данные!$A$6:$CV$6,0)),IF(ISNUMBER(AO86),AO86,0),Данные!$A$7:$A$106,"&lt;"&amp;$A86)+1)/COUNT(INDEX(Данные!$A$7:$CV$106,0,MATCH($J$9,Данные!$A$6:$CV$6,0)))&lt;=$J$11,$J$14,$J$15),IF($J$8="MANUAL_MU",MAX(Настройки!$B$14,MIN(1,IF(ISNUMBER(AO86),AO86,0))),IF($J$8="COUNT_FLAG_RULE",IF(IF(ISNUMBER(AO86),AO86,0)&lt;=$J$11,$J$14,IF(IF(ISNUMBER(AO86),AO86,0)&gt;=$J$12,$J$15,IF(OR(LOWER(LEFT(BT86&amp;"",2))="да",BT86=1),$J$13,$J$15))),IF(OR(AND($J$8="YES_NO",OR(LOWER(LEFT(AO86&amp;"",2))="да",AO86=1)),AND($J$8="THRESHOLD_GE",IF(ISNUMBER(AO86),AO86,0)&gt;=$J$11),AND($J$8="THRESHOLD_GT",IF(ISNUMBER(AO86),AO86,0)&gt;$J$11),AND($J$8="THRESHOLD_LE",IF(ISNUMBER(AO86),AO86,0)&lt;=$J$11),AND($J$8="THRESHOLD_LT",IF(ISNUMBER(AO86),AO86,0)&lt;$J$11),AND($J$8="CHANGE_PCT_GE",IF(IF(ISNUMBER(BT86),BT86,0)=0,IF(ISNUMBER(AO86),AO86,0)&gt;0,(IF(ISNUMBER(AO86),AO86,0)-IF(ISNUMBER(BT86),BT86,0))/ABS(IF(ISNUMBER(BT86),BT86,0))&gt;=$J$11)),AND($J$8="CHANGE_ABS_GE",ABS(IF(ISNUMBER(AO86),AO86,0)-IF(ISNUMBER(BT86),BT86,0))&gt;=$J$11),AND($J$8="COUNT_LT",IF(ISNUMBER(AO86),AO86,0)&lt;$J$11),AND($J$8="COUNT_LE",IF(ISNUMBER(AO86),AO86,0)&lt;=$J$11),AND($J$8="AND_YES",OR(LOWER(LEFT(AO86&amp;"",2))="да",AO86=1),OR(LOWER(LEFT(BT86&amp;"",2))="да",BT86=1)),AND($J$8="OR_YES",OR(OR(LOWER(LEFT(AO86&amp;"",2))="да",AO86=1),OR(LOWER(LEFT(BT86&amp;"",2))="да",BT86=1)))),$J$14,$J$15))))))))))</f>
        <v/>
      </c>
      <c r="K86" s="19" t="str">
        <f>IF($A86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86="#FIELD",AP86="",AND(OR($K$8="CHANGE_PCT_GE",$K$8="CHANGE_ABS_GE",$K$8="COUNT_FLAG_RULE",$K$8="AND_YES",$K$8="OR_YES"),OR(BU86="#FIELD",BU86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86)))),IF($K$18="LOW_MU",MAX(Настройки!$B$14,$K$16),IF($K$18="NEUTRAL",Настройки!$B$15,IF($K$18="IGNORE","IGNORE",IF(OR(AP86="#FIELD",BU86="#FIELD"),"Поле не найдено","Недостаточно данных")))),IF($K$8="SIGMOID_INC",MAX(Настройки!$B$14,$K$16+($K$17-$K$16)/(1+EXP(-$K$12*(IF(ISNUMBER(AP86),AP86,0)-$K$11)))),IF($K$8="SIGMOID_DEC",MAX(Настройки!$B$14,$K$16+($K$17-$K$16)/(1+EXP($K$12*(IF(ISNUMBER(AP86),AP86,0)-$K$11)))),IF($K$8="TOP_PERCENT",IF((COUNTIF(INDEX(Данные!$A$7:$CV$106,0,MATCH($K$9,Данные!$A$6:$CV$6,0)),"&gt;"&amp;IF(ISNUMBER(AP86),AP86,0))+COUNTIFS(INDEX(Данные!$A$7:$CV$106,0,MATCH($K$9,Данные!$A$6:$CV$6,0)),IF(ISNUMBER(AP86),AP86,0),Данные!$A$7:$A$106,"&lt;"&amp;$A86)+1)/COUNT(INDEX(Данные!$A$7:$CV$106,0,MATCH($K$9,Данные!$A$6:$CV$6,0)))&lt;=$K$11,$K$14,$K$15),IF($K$8="MANUAL_MU",MAX(Настройки!$B$14,MIN(1,IF(ISNUMBER(AP86),AP86,0))),IF($K$8="COUNT_FLAG_RULE",IF(IF(ISNUMBER(AP86),AP86,0)&lt;=$K$11,$K$14,IF(IF(ISNUMBER(AP86),AP86,0)&gt;=$K$12,$K$15,IF(OR(LOWER(LEFT(BU86&amp;"",2))="да",BU86=1),$K$13,$K$15))),IF(OR(AND($K$8="YES_NO",OR(LOWER(LEFT(AP86&amp;"",2))="да",AP86=1)),AND($K$8="THRESHOLD_GE",IF(ISNUMBER(AP86),AP86,0)&gt;=$K$11),AND($K$8="THRESHOLD_GT",IF(ISNUMBER(AP86),AP86,0)&gt;$K$11),AND($K$8="THRESHOLD_LE",IF(ISNUMBER(AP86),AP86,0)&lt;=$K$11),AND($K$8="THRESHOLD_LT",IF(ISNUMBER(AP86),AP86,0)&lt;$K$11),AND($K$8="CHANGE_PCT_GE",IF(IF(ISNUMBER(BU86),BU86,0)=0,IF(ISNUMBER(AP86),AP86,0)&gt;0,(IF(ISNUMBER(AP86),AP86,0)-IF(ISNUMBER(BU86),BU86,0))/ABS(IF(ISNUMBER(BU86),BU86,0))&gt;=$K$11)),AND($K$8="CHANGE_ABS_GE",ABS(IF(ISNUMBER(AP86),AP86,0)-IF(ISNUMBER(BU86),BU86,0))&gt;=$K$11),AND($K$8="COUNT_LT",IF(ISNUMBER(AP86),AP86,0)&lt;$K$11),AND($K$8="COUNT_LE",IF(ISNUMBER(AP86),AP86,0)&lt;=$K$11),AND($K$8="AND_YES",OR(LOWER(LEFT(AP86&amp;"",2))="да",AP86=1),OR(LOWER(LEFT(BU86&amp;"",2))="да",BU86=1)),AND($K$8="OR_YES",OR(OR(LOWER(LEFT(AP86&amp;"",2))="да",AP86=1),OR(LOWER(LEFT(BU86&amp;"",2))="да",BU86=1)))),$K$14,$K$15))))))))))</f>
        <v/>
      </c>
      <c r="L86" s="19" t="str">
        <f>IF($A86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86="#FIELD",AQ86="",AND(OR($L$8="CHANGE_PCT_GE",$L$8="CHANGE_ABS_GE",$L$8="COUNT_FLAG_RULE",$L$8="AND_YES",$L$8="OR_YES"),OR(BV86="#FIELD",BV86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86)))),IF($L$18="LOW_MU",MAX(Настройки!$B$14,$L$16),IF($L$18="NEUTRAL",Настройки!$B$15,IF($L$18="IGNORE","IGNORE",IF(OR(AQ86="#FIELD",BV86="#FIELD"),"Поле не найдено","Недостаточно данных")))),IF($L$8="SIGMOID_INC",MAX(Настройки!$B$14,$L$16+($L$17-$L$16)/(1+EXP(-$L$12*(IF(ISNUMBER(AQ86),AQ86,0)-$L$11)))),IF($L$8="SIGMOID_DEC",MAX(Настройки!$B$14,$L$16+($L$17-$L$16)/(1+EXP($L$12*(IF(ISNUMBER(AQ86),AQ86,0)-$L$11)))),IF($L$8="TOP_PERCENT",IF((COUNTIF(INDEX(Данные!$A$7:$CV$106,0,MATCH($L$9,Данные!$A$6:$CV$6,0)),"&gt;"&amp;IF(ISNUMBER(AQ86),AQ86,0))+COUNTIFS(INDEX(Данные!$A$7:$CV$106,0,MATCH($L$9,Данные!$A$6:$CV$6,0)),IF(ISNUMBER(AQ86),AQ86,0),Данные!$A$7:$A$106,"&lt;"&amp;$A86)+1)/COUNT(INDEX(Данные!$A$7:$CV$106,0,MATCH($L$9,Данные!$A$6:$CV$6,0)))&lt;=$L$11,$L$14,$L$15),IF($L$8="MANUAL_MU",MAX(Настройки!$B$14,MIN(1,IF(ISNUMBER(AQ86),AQ86,0))),IF($L$8="COUNT_FLAG_RULE",IF(IF(ISNUMBER(AQ86),AQ86,0)&lt;=$L$11,$L$14,IF(IF(ISNUMBER(AQ86),AQ86,0)&gt;=$L$12,$L$15,IF(OR(LOWER(LEFT(BV86&amp;"",2))="да",BV86=1),$L$13,$L$15))),IF(OR(AND($L$8="YES_NO",OR(LOWER(LEFT(AQ86&amp;"",2))="да",AQ86=1)),AND($L$8="THRESHOLD_GE",IF(ISNUMBER(AQ86),AQ86,0)&gt;=$L$11),AND($L$8="THRESHOLD_GT",IF(ISNUMBER(AQ86),AQ86,0)&gt;$L$11),AND($L$8="THRESHOLD_LE",IF(ISNUMBER(AQ86),AQ86,0)&lt;=$L$11),AND($L$8="THRESHOLD_LT",IF(ISNUMBER(AQ86),AQ86,0)&lt;$L$11),AND($L$8="CHANGE_PCT_GE",IF(IF(ISNUMBER(BV86),BV86,0)=0,IF(ISNUMBER(AQ86),AQ86,0)&gt;0,(IF(ISNUMBER(AQ86),AQ86,0)-IF(ISNUMBER(BV86),BV86,0))/ABS(IF(ISNUMBER(BV86),BV86,0))&gt;=$L$11)),AND($L$8="CHANGE_ABS_GE",ABS(IF(ISNUMBER(AQ86),AQ86,0)-IF(ISNUMBER(BV86),BV86,0))&gt;=$L$11),AND($L$8="COUNT_LT",IF(ISNUMBER(AQ86),AQ86,0)&lt;$L$11),AND($L$8="COUNT_LE",IF(ISNUMBER(AQ86),AQ86,0)&lt;=$L$11),AND($L$8="AND_YES",OR(LOWER(LEFT(AQ86&amp;"",2))="да",AQ86=1),OR(LOWER(LEFT(BV86&amp;"",2))="да",BV86=1)),AND($L$8="OR_YES",OR(OR(LOWER(LEFT(AQ86&amp;"",2))="да",AQ86=1),OR(LOWER(LEFT(BV86&amp;"",2))="да",BV86=1)))),$L$14,$L$15))))))))))</f>
        <v/>
      </c>
      <c r="M86" s="19" t="str">
        <f>IF($A86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86="#FIELD",AR86="",AND(OR($M$8="CHANGE_PCT_GE",$M$8="CHANGE_ABS_GE",$M$8="COUNT_FLAG_RULE",$M$8="AND_YES",$M$8="OR_YES"),OR(BW86="#FIELD",BW86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86)))),IF($M$18="LOW_MU",MAX(Настройки!$B$14,$M$16),IF($M$18="NEUTRAL",Настройки!$B$15,IF($M$18="IGNORE","IGNORE",IF(OR(AR86="#FIELD",BW86="#FIELD"),"Поле не найдено","Недостаточно данных")))),IF($M$8="SIGMOID_INC",MAX(Настройки!$B$14,$M$16+($M$17-$M$16)/(1+EXP(-$M$12*(IF(ISNUMBER(AR86),AR86,0)-$M$11)))),IF($M$8="SIGMOID_DEC",MAX(Настройки!$B$14,$M$16+($M$17-$M$16)/(1+EXP($M$12*(IF(ISNUMBER(AR86),AR86,0)-$M$11)))),IF($M$8="TOP_PERCENT",IF((COUNTIF(INDEX(Данные!$A$7:$CV$106,0,MATCH($M$9,Данные!$A$6:$CV$6,0)),"&gt;"&amp;IF(ISNUMBER(AR86),AR86,0))+COUNTIFS(INDEX(Данные!$A$7:$CV$106,0,MATCH($M$9,Данные!$A$6:$CV$6,0)),IF(ISNUMBER(AR86),AR86,0),Данные!$A$7:$A$106,"&lt;"&amp;$A86)+1)/COUNT(INDEX(Данные!$A$7:$CV$106,0,MATCH($M$9,Данные!$A$6:$CV$6,0)))&lt;=$M$11,$M$14,$M$15),IF($M$8="MANUAL_MU",MAX(Настройки!$B$14,MIN(1,IF(ISNUMBER(AR86),AR86,0))),IF($M$8="COUNT_FLAG_RULE",IF(IF(ISNUMBER(AR86),AR86,0)&lt;=$M$11,$M$14,IF(IF(ISNUMBER(AR86),AR86,0)&gt;=$M$12,$M$15,IF(OR(LOWER(LEFT(BW86&amp;"",2))="да",BW86=1),$M$13,$M$15))),IF(OR(AND($M$8="YES_NO",OR(LOWER(LEFT(AR86&amp;"",2))="да",AR86=1)),AND($M$8="THRESHOLD_GE",IF(ISNUMBER(AR86),AR86,0)&gt;=$M$11),AND($M$8="THRESHOLD_GT",IF(ISNUMBER(AR86),AR86,0)&gt;$M$11),AND($M$8="THRESHOLD_LE",IF(ISNUMBER(AR86),AR86,0)&lt;=$M$11),AND($M$8="THRESHOLD_LT",IF(ISNUMBER(AR86),AR86,0)&lt;$M$11),AND($M$8="CHANGE_PCT_GE",IF(IF(ISNUMBER(BW86),BW86,0)=0,IF(ISNUMBER(AR86),AR86,0)&gt;0,(IF(ISNUMBER(AR86),AR86,0)-IF(ISNUMBER(BW86),BW86,0))/ABS(IF(ISNUMBER(BW86),BW86,0))&gt;=$M$11)),AND($M$8="CHANGE_ABS_GE",ABS(IF(ISNUMBER(AR86),AR86,0)-IF(ISNUMBER(BW86),BW86,0))&gt;=$M$11),AND($M$8="COUNT_LT",IF(ISNUMBER(AR86),AR86,0)&lt;$M$11),AND($M$8="COUNT_LE",IF(ISNUMBER(AR86),AR86,0)&lt;=$M$11),AND($M$8="AND_YES",OR(LOWER(LEFT(AR86&amp;"",2))="да",AR86=1),OR(LOWER(LEFT(BW86&amp;"",2))="да",BW86=1)),AND($M$8="OR_YES",OR(OR(LOWER(LEFT(AR86&amp;"",2))="да",AR86=1),OR(LOWER(LEFT(BW86&amp;"",2))="да",BW86=1)))),$M$14,$M$15))))))))))</f>
        <v/>
      </c>
      <c r="N86" s="19" t="str">
        <f>IF($A86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86="#FIELD",AS86="",AND(OR($N$8="CHANGE_PCT_GE",$N$8="CHANGE_ABS_GE",$N$8="COUNT_FLAG_RULE",$N$8="AND_YES",$N$8="OR_YES"),OR(BX86="#FIELD",BX86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86)))),IF($N$18="LOW_MU",MAX(Настройки!$B$14,$N$16),IF($N$18="NEUTRAL",Настройки!$B$15,IF($N$18="IGNORE","IGNORE",IF(OR(AS86="#FIELD",BX86="#FIELD"),"Поле не найдено","Недостаточно данных")))),IF($N$8="SIGMOID_INC",MAX(Настройки!$B$14,$N$16+($N$17-$N$16)/(1+EXP(-$N$12*(IF(ISNUMBER(AS86),AS86,0)-$N$11)))),IF($N$8="SIGMOID_DEC",MAX(Настройки!$B$14,$N$16+($N$17-$N$16)/(1+EXP($N$12*(IF(ISNUMBER(AS86),AS86,0)-$N$11)))),IF($N$8="TOP_PERCENT",IF((COUNTIF(INDEX(Данные!$A$7:$CV$106,0,MATCH($N$9,Данные!$A$6:$CV$6,0)),"&gt;"&amp;IF(ISNUMBER(AS86),AS86,0))+COUNTIFS(INDEX(Данные!$A$7:$CV$106,0,MATCH($N$9,Данные!$A$6:$CV$6,0)),IF(ISNUMBER(AS86),AS86,0),Данные!$A$7:$A$106,"&lt;"&amp;$A86)+1)/COUNT(INDEX(Данные!$A$7:$CV$106,0,MATCH($N$9,Данные!$A$6:$CV$6,0)))&lt;=$N$11,$N$14,$N$15),IF($N$8="MANUAL_MU",MAX(Настройки!$B$14,MIN(1,IF(ISNUMBER(AS86),AS86,0))),IF($N$8="COUNT_FLAG_RULE",IF(IF(ISNUMBER(AS86),AS86,0)&lt;=$N$11,$N$14,IF(IF(ISNUMBER(AS86),AS86,0)&gt;=$N$12,$N$15,IF(OR(LOWER(LEFT(BX86&amp;"",2))="да",BX86=1),$N$13,$N$15))),IF(OR(AND($N$8="YES_NO",OR(LOWER(LEFT(AS86&amp;"",2))="да",AS86=1)),AND($N$8="THRESHOLD_GE",IF(ISNUMBER(AS86),AS86,0)&gt;=$N$11),AND($N$8="THRESHOLD_GT",IF(ISNUMBER(AS86),AS86,0)&gt;$N$11),AND($N$8="THRESHOLD_LE",IF(ISNUMBER(AS86),AS86,0)&lt;=$N$11),AND($N$8="THRESHOLD_LT",IF(ISNUMBER(AS86),AS86,0)&lt;$N$11),AND($N$8="CHANGE_PCT_GE",IF(IF(ISNUMBER(BX86),BX86,0)=0,IF(ISNUMBER(AS86),AS86,0)&gt;0,(IF(ISNUMBER(AS86),AS86,0)-IF(ISNUMBER(BX86),BX86,0))/ABS(IF(ISNUMBER(BX86),BX86,0))&gt;=$N$11)),AND($N$8="CHANGE_ABS_GE",ABS(IF(ISNUMBER(AS86),AS86,0)-IF(ISNUMBER(BX86),BX86,0))&gt;=$N$11),AND($N$8="COUNT_LT",IF(ISNUMBER(AS86),AS86,0)&lt;$N$11),AND($N$8="COUNT_LE",IF(ISNUMBER(AS86),AS86,0)&lt;=$N$11),AND($N$8="AND_YES",OR(LOWER(LEFT(AS86&amp;"",2))="да",AS86=1),OR(LOWER(LEFT(BX86&amp;"",2))="да",BX86=1)),AND($N$8="OR_YES",OR(OR(LOWER(LEFT(AS86&amp;"",2))="да",AS86=1),OR(LOWER(LEFT(BX86&amp;"",2))="да",BX86=1)))),$N$14,$N$15))))))))))</f>
        <v/>
      </c>
      <c r="O86" s="19" t="str">
        <f>IF($A86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86="#FIELD",AT86="",AND(OR($O$8="CHANGE_PCT_GE",$O$8="CHANGE_ABS_GE",$O$8="COUNT_FLAG_RULE",$O$8="AND_YES",$O$8="OR_YES"),OR(BY86="#FIELD",BY86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86)))),IF($O$18="LOW_MU",MAX(Настройки!$B$14,$O$16),IF($O$18="NEUTRAL",Настройки!$B$15,IF($O$18="IGNORE","IGNORE",IF(OR(AT86="#FIELD",BY86="#FIELD"),"Поле не найдено","Недостаточно данных")))),IF($O$8="SIGMOID_INC",MAX(Настройки!$B$14,$O$16+($O$17-$O$16)/(1+EXP(-$O$12*(IF(ISNUMBER(AT86),AT86,0)-$O$11)))),IF($O$8="SIGMOID_DEC",MAX(Настройки!$B$14,$O$16+($O$17-$O$16)/(1+EXP($O$12*(IF(ISNUMBER(AT86),AT86,0)-$O$11)))),IF($O$8="TOP_PERCENT",IF((COUNTIF(INDEX(Данные!$A$7:$CV$106,0,MATCH($O$9,Данные!$A$6:$CV$6,0)),"&gt;"&amp;IF(ISNUMBER(AT86),AT86,0))+COUNTIFS(INDEX(Данные!$A$7:$CV$106,0,MATCH($O$9,Данные!$A$6:$CV$6,0)),IF(ISNUMBER(AT86),AT86,0),Данные!$A$7:$A$106,"&lt;"&amp;$A86)+1)/COUNT(INDEX(Данные!$A$7:$CV$106,0,MATCH($O$9,Данные!$A$6:$CV$6,0)))&lt;=$O$11,$O$14,$O$15),IF($O$8="MANUAL_MU",MAX(Настройки!$B$14,MIN(1,IF(ISNUMBER(AT86),AT86,0))),IF($O$8="COUNT_FLAG_RULE",IF(IF(ISNUMBER(AT86),AT86,0)&lt;=$O$11,$O$14,IF(IF(ISNUMBER(AT86),AT86,0)&gt;=$O$12,$O$15,IF(OR(LOWER(LEFT(BY86&amp;"",2))="да",BY86=1),$O$13,$O$15))),IF(OR(AND($O$8="YES_NO",OR(LOWER(LEFT(AT86&amp;"",2))="да",AT86=1)),AND($O$8="THRESHOLD_GE",IF(ISNUMBER(AT86),AT86,0)&gt;=$O$11),AND($O$8="THRESHOLD_GT",IF(ISNUMBER(AT86),AT86,0)&gt;$O$11),AND($O$8="THRESHOLD_LE",IF(ISNUMBER(AT86),AT86,0)&lt;=$O$11),AND($O$8="THRESHOLD_LT",IF(ISNUMBER(AT86),AT86,0)&lt;$O$11),AND($O$8="CHANGE_PCT_GE",IF(IF(ISNUMBER(BY86),BY86,0)=0,IF(ISNUMBER(AT86),AT86,0)&gt;0,(IF(ISNUMBER(AT86),AT86,0)-IF(ISNUMBER(BY86),BY86,0))/ABS(IF(ISNUMBER(BY86),BY86,0))&gt;=$O$11)),AND($O$8="CHANGE_ABS_GE",ABS(IF(ISNUMBER(AT86),AT86,0)-IF(ISNUMBER(BY86),BY86,0))&gt;=$O$11),AND($O$8="COUNT_LT",IF(ISNUMBER(AT86),AT86,0)&lt;$O$11),AND($O$8="COUNT_LE",IF(ISNUMBER(AT86),AT86,0)&lt;=$O$11),AND($O$8="AND_YES",OR(LOWER(LEFT(AT86&amp;"",2))="да",AT86=1),OR(LOWER(LEFT(BY86&amp;"",2))="да",BY86=1)),AND($O$8="OR_YES",OR(OR(LOWER(LEFT(AT86&amp;"",2))="да",AT86=1),OR(LOWER(LEFT(BY86&amp;"",2))="да",BY86=1)))),$O$14,$O$15))))))))))</f>
        <v/>
      </c>
      <c r="P86" s="19" t="str">
        <f>IF($A86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86="#FIELD",AU86="",AND(OR($P$8="CHANGE_PCT_GE",$P$8="CHANGE_ABS_GE",$P$8="COUNT_FLAG_RULE",$P$8="AND_YES",$P$8="OR_YES"),OR(BZ86="#FIELD",BZ86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86)))),IF($P$18="LOW_MU",MAX(Настройки!$B$14,$P$16),IF($P$18="NEUTRAL",Настройки!$B$15,IF($P$18="IGNORE","IGNORE",IF(OR(AU86="#FIELD",BZ86="#FIELD"),"Поле не найдено","Недостаточно данных")))),IF($P$8="SIGMOID_INC",MAX(Настройки!$B$14,$P$16+($P$17-$P$16)/(1+EXP(-$P$12*(IF(ISNUMBER(AU86),AU86,0)-$P$11)))),IF($P$8="SIGMOID_DEC",MAX(Настройки!$B$14,$P$16+($P$17-$P$16)/(1+EXP($P$12*(IF(ISNUMBER(AU86),AU86,0)-$P$11)))),IF($P$8="TOP_PERCENT",IF((COUNTIF(INDEX(Данные!$A$7:$CV$106,0,MATCH($P$9,Данные!$A$6:$CV$6,0)),"&gt;"&amp;IF(ISNUMBER(AU86),AU86,0))+COUNTIFS(INDEX(Данные!$A$7:$CV$106,0,MATCH($P$9,Данные!$A$6:$CV$6,0)),IF(ISNUMBER(AU86),AU86,0),Данные!$A$7:$A$106,"&lt;"&amp;$A86)+1)/COUNT(INDEX(Данные!$A$7:$CV$106,0,MATCH($P$9,Данные!$A$6:$CV$6,0)))&lt;=$P$11,$P$14,$P$15),IF($P$8="MANUAL_MU",MAX(Настройки!$B$14,MIN(1,IF(ISNUMBER(AU86),AU86,0))),IF($P$8="COUNT_FLAG_RULE",IF(IF(ISNUMBER(AU86),AU86,0)&lt;=$P$11,$P$14,IF(IF(ISNUMBER(AU86),AU86,0)&gt;=$P$12,$P$15,IF(OR(LOWER(LEFT(BZ86&amp;"",2))="да",BZ86=1),$P$13,$P$15))),IF(OR(AND($P$8="YES_NO",OR(LOWER(LEFT(AU86&amp;"",2))="да",AU86=1)),AND($P$8="THRESHOLD_GE",IF(ISNUMBER(AU86),AU86,0)&gt;=$P$11),AND($P$8="THRESHOLD_GT",IF(ISNUMBER(AU86),AU86,0)&gt;$P$11),AND($P$8="THRESHOLD_LE",IF(ISNUMBER(AU86),AU86,0)&lt;=$P$11),AND($P$8="THRESHOLD_LT",IF(ISNUMBER(AU86),AU86,0)&lt;$P$11),AND($P$8="CHANGE_PCT_GE",IF(IF(ISNUMBER(BZ86),BZ86,0)=0,IF(ISNUMBER(AU86),AU86,0)&gt;0,(IF(ISNUMBER(AU86),AU86,0)-IF(ISNUMBER(BZ86),BZ86,0))/ABS(IF(ISNUMBER(BZ86),BZ86,0))&gt;=$P$11)),AND($P$8="CHANGE_ABS_GE",ABS(IF(ISNUMBER(AU86),AU86,0)-IF(ISNUMBER(BZ86),BZ86,0))&gt;=$P$11),AND($P$8="COUNT_LT",IF(ISNUMBER(AU86),AU86,0)&lt;$P$11),AND($P$8="COUNT_LE",IF(ISNUMBER(AU86),AU86,0)&lt;=$P$11),AND($P$8="AND_YES",OR(LOWER(LEFT(AU86&amp;"",2))="да",AU86=1),OR(LOWER(LEFT(BZ86&amp;"",2))="да",BZ86=1)),AND($P$8="OR_YES",OR(OR(LOWER(LEFT(AU86&amp;"",2))="да",AU86=1),OR(LOWER(LEFT(BZ86&amp;"",2))="да",BZ86=1)))),$P$14,$P$15))))))))))</f>
        <v/>
      </c>
      <c r="Q86" s="19" t="str">
        <f>IF($A86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86="#FIELD",AV86="",AND(OR($Q$8="CHANGE_PCT_GE",$Q$8="CHANGE_ABS_GE",$Q$8="COUNT_FLAG_RULE",$Q$8="AND_YES",$Q$8="OR_YES"),OR(CA86="#FIELD",CA86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86)))),IF($Q$18="LOW_MU",MAX(Настройки!$B$14,$Q$16),IF($Q$18="NEUTRAL",Настройки!$B$15,IF($Q$18="IGNORE","IGNORE",IF(OR(AV86="#FIELD",CA86="#FIELD"),"Поле не найдено","Недостаточно данных")))),IF($Q$8="SIGMOID_INC",MAX(Настройки!$B$14,$Q$16+($Q$17-$Q$16)/(1+EXP(-$Q$12*(IF(ISNUMBER(AV86),AV86,0)-$Q$11)))),IF($Q$8="SIGMOID_DEC",MAX(Настройки!$B$14,$Q$16+($Q$17-$Q$16)/(1+EXP($Q$12*(IF(ISNUMBER(AV86),AV86,0)-$Q$11)))),IF($Q$8="TOP_PERCENT",IF((COUNTIF(INDEX(Данные!$A$7:$CV$106,0,MATCH($Q$9,Данные!$A$6:$CV$6,0)),"&gt;"&amp;IF(ISNUMBER(AV86),AV86,0))+COUNTIFS(INDEX(Данные!$A$7:$CV$106,0,MATCH($Q$9,Данные!$A$6:$CV$6,0)),IF(ISNUMBER(AV86),AV86,0),Данные!$A$7:$A$106,"&lt;"&amp;$A86)+1)/COUNT(INDEX(Данные!$A$7:$CV$106,0,MATCH($Q$9,Данные!$A$6:$CV$6,0)))&lt;=$Q$11,$Q$14,$Q$15),IF($Q$8="MANUAL_MU",MAX(Настройки!$B$14,MIN(1,IF(ISNUMBER(AV86),AV86,0))),IF($Q$8="COUNT_FLAG_RULE",IF(IF(ISNUMBER(AV86),AV86,0)&lt;=$Q$11,$Q$14,IF(IF(ISNUMBER(AV86),AV86,0)&gt;=$Q$12,$Q$15,IF(OR(LOWER(LEFT(CA86&amp;"",2))="да",CA86=1),$Q$13,$Q$15))),IF(OR(AND($Q$8="YES_NO",OR(LOWER(LEFT(AV86&amp;"",2))="да",AV86=1)),AND($Q$8="THRESHOLD_GE",IF(ISNUMBER(AV86),AV86,0)&gt;=$Q$11),AND($Q$8="THRESHOLD_GT",IF(ISNUMBER(AV86),AV86,0)&gt;$Q$11),AND($Q$8="THRESHOLD_LE",IF(ISNUMBER(AV86),AV86,0)&lt;=$Q$11),AND($Q$8="THRESHOLD_LT",IF(ISNUMBER(AV86),AV86,0)&lt;$Q$11),AND($Q$8="CHANGE_PCT_GE",IF(IF(ISNUMBER(CA86),CA86,0)=0,IF(ISNUMBER(AV86),AV86,0)&gt;0,(IF(ISNUMBER(AV86),AV86,0)-IF(ISNUMBER(CA86),CA86,0))/ABS(IF(ISNUMBER(CA86),CA86,0))&gt;=$Q$11)),AND($Q$8="CHANGE_ABS_GE",ABS(IF(ISNUMBER(AV86),AV86,0)-IF(ISNUMBER(CA86),CA86,0))&gt;=$Q$11),AND($Q$8="COUNT_LT",IF(ISNUMBER(AV86),AV86,0)&lt;$Q$11),AND($Q$8="COUNT_LE",IF(ISNUMBER(AV86),AV86,0)&lt;=$Q$11),AND($Q$8="AND_YES",OR(LOWER(LEFT(AV86&amp;"",2))="да",AV86=1),OR(LOWER(LEFT(CA86&amp;"",2))="да",CA86=1)),AND($Q$8="OR_YES",OR(OR(LOWER(LEFT(AV86&amp;"",2))="да",AV86=1),OR(LOWER(LEFT(CA86&amp;"",2))="да",CA86=1)))),$Q$14,$Q$15))))))))))</f>
        <v/>
      </c>
      <c r="R86" s="69" t="str">
        <f>IF($A86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86="#FIELD",AW86="",AND(OR($R$8="CHANGE_PCT_GE",$R$8="CHANGE_ABS_GE",$R$8="COUNT_FLAG_RULE",$R$8="AND_YES",$R$8="OR_YES"),OR(CB86="#FIELD",CB86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86)))),IF($R$18="LOW_MU",MAX(Настройки!$B$14,$R$16),IF($R$18="NEUTRAL",Настройки!$B$15,IF($R$18="IGNORE","IGNORE",IF(OR(AW86="#FIELD",CB86="#FIELD"),"Поле не найдено","Недостаточно данных")))),IF($R$8="SIGMOID_INC",MAX(Настройки!$B$14,$R$16+($R$17-$R$16)/(1+EXP(-$R$12*(IF(ISNUMBER(AW86),AW86,0)-$R$11)))),IF($R$8="SIGMOID_DEC",MAX(Настройки!$B$14,$R$16+($R$17-$R$16)/(1+EXP($R$12*(IF(ISNUMBER(AW86),AW86,0)-$R$11)))),IF($R$8="TOP_PERCENT",IF((COUNTIF(INDEX(Данные!$A$7:$CV$106,0,MATCH($R$9,Данные!$A$6:$CV$6,0)),"&gt;"&amp;IF(ISNUMBER(AW86),AW86,0))+COUNTIFS(INDEX(Данные!$A$7:$CV$106,0,MATCH($R$9,Данные!$A$6:$CV$6,0)),IF(ISNUMBER(AW86),AW86,0),Данные!$A$7:$A$106,"&lt;"&amp;$A86)+1)/COUNT(INDEX(Данные!$A$7:$CV$106,0,MATCH($R$9,Данные!$A$6:$CV$6,0)))&lt;=$R$11,$R$14,$R$15),IF($R$8="MANUAL_MU",MAX(Настройки!$B$14,MIN(1,IF(ISNUMBER(AW86),AW86,0))),IF($R$8="COUNT_FLAG_RULE",IF(IF(ISNUMBER(AW86),AW86,0)&lt;=$R$11,$R$14,IF(IF(ISNUMBER(AW86),AW86,0)&gt;=$R$12,$R$15,IF(OR(LOWER(LEFT(CB86&amp;"",2))="да",CB86=1),$R$13,$R$15))),IF(OR(AND($R$8="YES_NO",OR(LOWER(LEFT(AW86&amp;"",2))="да",AW86=1)),AND($R$8="THRESHOLD_GE",IF(ISNUMBER(AW86),AW86,0)&gt;=$R$11),AND($R$8="THRESHOLD_GT",IF(ISNUMBER(AW86),AW86,0)&gt;$R$11),AND($R$8="THRESHOLD_LE",IF(ISNUMBER(AW86),AW86,0)&lt;=$R$11),AND($R$8="THRESHOLD_LT",IF(ISNUMBER(AW86),AW86,0)&lt;$R$11),AND($R$8="CHANGE_PCT_GE",IF(IF(ISNUMBER(CB86),CB86,0)=0,IF(ISNUMBER(AW86),AW86,0)&gt;0,(IF(ISNUMBER(AW86),AW86,0)-IF(ISNUMBER(CB86),CB86,0))/ABS(IF(ISNUMBER(CB86),CB86,0))&gt;=$R$11)),AND($R$8="CHANGE_ABS_GE",ABS(IF(ISNUMBER(AW86),AW86,0)-IF(ISNUMBER(CB86),CB86,0))&gt;=$R$11),AND($R$8="COUNT_LT",IF(ISNUMBER(AW86),AW86,0)&lt;$R$11),AND($R$8="COUNT_LE",IF(ISNUMBER(AW86),AW86,0)&lt;=$R$11),AND($R$8="AND_YES",OR(LOWER(LEFT(AW86&amp;"",2))="да",AW86=1),OR(LOWER(LEFT(CB86&amp;"",2))="да",CB86=1)),AND($R$8="OR_YES",OR(OR(LOWER(LEFT(AW86&amp;"",2))="да",AW86=1),OR(LOWER(LEFT(CB86&amp;"",2))="да",CB86=1)))),$R$14,$R$15))))))))))</f>
        <v/>
      </c>
      <c r="S86" s="70" t="str">
        <f>IF($A86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86="#FIELD",AX86="",AND(OR($S$8="CHANGE_PCT_GE",$S$8="CHANGE_ABS_GE",$S$8="COUNT_FLAG_RULE",$S$8="AND_YES",$S$8="OR_YES"),OR(CC86="#FIELD",CC86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86)))),IF($S$18="LOW_MU",MAX(Настройки!$B$14,$S$16),IF($S$18="NEUTRAL",Настройки!$B$15,IF($S$18="IGNORE","IGNORE",IF(OR(AX86="#FIELD",CC86="#FIELD"),"Поле не найдено","Недостаточно данных")))),IF($S$8="SIGMOID_INC",MAX(Настройки!$B$14,$S$16+($S$17-$S$16)/(1+EXP(-$S$12*(IF(ISNUMBER(AX86),AX86,0)-$S$11)))),IF($S$8="SIGMOID_DEC",MAX(Настройки!$B$14,$S$16+($S$17-$S$16)/(1+EXP($S$12*(IF(ISNUMBER(AX86),AX86,0)-$S$11)))),IF($S$8="TOP_PERCENT",IF((COUNTIF(INDEX(Данные!$A$7:$CV$106,0,MATCH($S$9,Данные!$A$6:$CV$6,0)),"&gt;"&amp;IF(ISNUMBER(AX86),AX86,0))+COUNTIFS(INDEX(Данные!$A$7:$CV$106,0,MATCH($S$9,Данные!$A$6:$CV$6,0)),IF(ISNUMBER(AX86),AX86,0),Данные!$A$7:$A$106,"&lt;"&amp;$A86)+1)/COUNT(INDEX(Данные!$A$7:$CV$106,0,MATCH($S$9,Данные!$A$6:$CV$6,0)))&lt;=$S$11,$S$14,$S$15),IF($S$8="MANUAL_MU",MAX(Настройки!$B$14,MIN(1,IF(ISNUMBER(AX86),AX86,0))),IF($S$8="COUNT_FLAG_RULE",IF(IF(ISNUMBER(AX86),AX86,0)&lt;=$S$11,$S$14,IF(IF(ISNUMBER(AX86),AX86,0)&gt;=$S$12,$S$15,IF(OR(LOWER(LEFT(CC86&amp;"",2))="да",CC86=1),$S$13,$S$15))),IF(OR(AND($S$8="YES_NO",OR(LOWER(LEFT(AX86&amp;"",2))="да",AX86=1)),AND($S$8="THRESHOLD_GE",IF(ISNUMBER(AX86),AX86,0)&gt;=$S$11),AND($S$8="THRESHOLD_GT",IF(ISNUMBER(AX86),AX86,0)&gt;$S$11),AND($S$8="THRESHOLD_LE",IF(ISNUMBER(AX86),AX86,0)&lt;=$S$11),AND($S$8="THRESHOLD_LT",IF(ISNUMBER(AX86),AX86,0)&lt;$S$11),AND($S$8="CHANGE_PCT_GE",IF(IF(ISNUMBER(CC86),CC86,0)=0,IF(ISNUMBER(AX86),AX86,0)&gt;0,(IF(ISNUMBER(AX86),AX86,0)-IF(ISNUMBER(CC86),CC86,0))/ABS(IF(ISNUMBER(CC86),CC86,0))&gt;=$S$11)),AND($S$8="CHANGE_ABS_GE",ABS(IF(ISNUMBER(AX86),AX86,0)-IF(ISNUMBER(CC86),CC86,0))&gt;=$S$11),AND($S$8="COUNT_LT",IF(ISNUMBER(AX86),AX86,0)&lt;$S$11),AND($S$8="COUNT_LE",IF(ISNUMBER(AX86),AX86,0)&lt;=$S$11),AND($S$8="AND_YES",OR(LOWER(LEFT(AX86&amp;"",2))="да",AX86=1),OR(LOWER(LEFT(CC86&amp;"",2))="да",CC86=1)),AND($S$8="OR_YES",OR(OR(LOWER(LEFT(AX86&amp;"",2))="да",AX86=1),OR(LOWER(LEFT(CC86&amp;"",2))="да",CC86=1)))),$S$14,$S$15))))))))))</f>
        <v/>
      </c>
      <c r="T86" s="70" t="str">
        <f>IF($A86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86="#FIELD",AY86="",AND(OR($T$8="CHANGE_PCT_GE",$T$8="CHANGE_ABS_GE",$T$8="COUNT_FLAG_RULE",$T$8="AND_YES",$T$8="OR_YES"),OR(CD86="#FIELD",CD86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86)))),IF($T$18="LOW_MU",MAX(Настройки!$B$14,$T$16),IF($T$18="NEUTRAL",Настройки!$B$15,IF($T$18="IGNORE","IGNORE",IF(OR(AY86="#FIELD",CD86="#FIELD"),"Поле не найдено","Недостаточно данных")))),IF($T$8="SIGMOID_INC",MAX(Настройки!$B$14,$T$16+($T$17-$T$16)/(1+EXP(-$T$12*(IF(ISNUMBER(AY86),AY86,0)-$T$11)))),IF($T$8="SIGMOID_DEC",MAX(Настройки!$B$14,$T$16+($T$17-$T$16)/(1+EXP($T$12*(IF(ISNUMBER(AY86),AY86,0)-$T$11)))),IF($T$8="TOP_PERCENT",IF((COUNTIF(INDEX(Данные!$A$7:$CV$106,0,MATCH($T$9,Данные!$A$6:$CV$6,0)),"&gt;"&amp;IF(ISNUMBER(AY86),AY86,0))+COUNTIFS(INDEX(Данные!$A$7:$CV$106,0,MATCH($T$9,Данные!$A$6:$CV$6,0)),IF(ISNUMBER(AY86),AY86,0),Данные!$A$7:$A$106,"&lt;"&amp;$A86)+1)/COUNT(INDEX(Данные!$A$7:$CV$106,0,MATCH($T$9,Данные!$A$6:$CV$6,0)))&lt;=$T$11,$T$14,$T$15),IF($T$8="MANUAL_MU",MAX(Настройки!$B$14,MIN(1,IF(ISNUMBER(AY86),AY86,0))),IF($T$8="COUNT_FLAG_RULE",IF(IF(ISNUMBER(AY86),AY86,0)&lt;=$T$11,$T$14,IF(IF(ISNUMBER(AY86),AY86,0)&gt;=$T$12,$T$15,IF(OR(LOWER(LEFT(CD86&amp;"",2))="да",CD86=1),$T$13,$T$15))),IF(OR(AND($T$8="YES_NO",OR(LOWER(LEFT(AY86&amp;"",2))="да",AY86=1)),AND($T$8="THRESHOLD_GE",IF(ISNUMBER(AY86),AY86,0)&gt;=$T$11),AND($T$8="THRESHOLD_GT",IF(ISNUMBER(AY86),AY86,0)&gt;$T$11),AND($T$8="THRESHOLD_LE",IF(ISNUMBER(AY86),AY86,0)&lt;=$T$11),AND($T$8="THRESHOLD_LT",IF(ISNUMBER(AY86),AY86,0)&lt;$T$11),AND($T$8="CHANGE_PCT_GE",IF(IF(ISNUMBER(CD86),CD86,0)=0,IF(ISNUMBER(AY86),AY86,0)&gt;0,(IF(ISNUMBER(AY86),AY86,0)-IF(ISNUMBER(CD86),CD86,0))/ABS(IF(ISNUMBER(CD86),CD86,0))&gt;=$T$11)),AND($T$8="CHANGE_ABS_GE",ABS(IF(ISNUMBER(AY86),AY86,0)-IF(ISNUMBER(CD86),CD86,0))&gt;=$T$11),AND($T$8="COUNT_LT",IF(ISNUMBER(AY86),AY86,0)&lt;$T$11),AND($T$8="COUNT_LE",IF(ISNUMBER(AY86),AY86,0)&lt;=$T$11),AND($T$8="AND_YES",OR(LOWER(LEFT(AY86&amp;"",2))="да",AY86=1),OR(LOWER(LEFT(CD86&amp;"",2))="да",CD86=1)),AND($T$8="OR_YES",OR(OR(LOWER(LEFT(AY86&amp;"",2))="да",AY86=1),OR(LOWER(LEFT(CD86&amp;"",2))="да",CD86=1)))),$T$14,$T$15))))))))))</f>
        <v/>
      </c>
      <c r="U86" s="70" t="str">
        <f>IF($A86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86="#FIELD",AZ86="",AND(OR($U$8="CHANGE_PCT_GE",$U$8="CHANGE_ABS_GE",$U$8="COUNT_FLAG_RULE",$U$8="AND_YES",$U$8="OR_YES"),OR(CE86="#FIELD",CE86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86)))),IF($U$18="LOW_MU",MAX(Настройки!$B$14,$U$16),IF($U$18="NEUTRAL",Настройки!$B$15,IF($U$18="IGNORE","IGNORE",IF(OR(AZ86="#FIELD",CE86="#FIELD"),"Поле не найдено","Недостаточно данных")))),IF($U$8="SIGMOID_INC",MAX(Настройки!$B$14,$U$16+($U$17-$U$16)/(1+EXP(-$U$12*(IF(ISNUMBER(AZ86),AZ86,0)-$U$11)))),IF($U$8="SIGMOID_DEC",MAX(Настройки!$B$14,$U$16+($U$17-$U$16)/(1+EXP($U$12*(IF(ISNUMBER(AZ86),AZ86,0)-$U$11)))),IF($U$8="TOP_PERCENT",IF((COUNTIF(INDEX(Данные!$A$7:$CV$106,0,MATCH($U$9,Данные!$A$6:$CV$6,0)),"&gt;"&amp;IF(ISNUMBER(AZ86),AZ86,0))+COUNTIFS(INDEX(Данные!$A$7:$CV$106,0,MATCH($U$9,Данные!$A$6:$CV$6,0)),IF(ISNUMBER(AZ86),AZ86,0),Данные!$A$7:$A$106,"&lt;"&amp;$A86)+1)/COUNT(INDEX(Данные!$A$7:$CV$106,0,MATCH($U$9,Данные!$A$6:$CV$6,0)))&lt;=$U$11,$U$14,$U$15),IF($U$8="MANUAL_MU",MAX(Настройки!$B$14,MIN(1,IF(ISNUMBER(AZ86),AZ86,0))),IF($U$8="COUNT_FLAG_RULE",IF(IF(ISNUMBER(AZ86),AZ86,0)&lt;=$U$11,$U$14,IF(IF(ISNUMBER(AZ86),AZ86,0)&gt;=$U$12,$U$15,IF(OR(LOWER(LEFT(CE86&amp;"",2))="да",CE86=1),$U$13,$U$15))),IF(OR(AND($U$8="YES_NO",OR(LOWER(LEFT(AZ86&amp;"",2))="да",AZ86=1)),AND($U$8="THRESHOLD_GE",IF(ISNUMBER(AZ86),AZ86,0)&gt;=$U$11),AND($U$8="THRESHOLD_GT",IF(ISNUMBER(AZ86),AZ86,0)&gt;$U$11),AND($U$8="THRESHOLD_LE",IF(ISNUMBER(AZ86),AZ86,0)&lt;=$U$11),AND($U$8="THRESHOLD_LT",IF(ISNUMBER(AZ86),AZ86,0)&lt;$U$11),AND($U$8="CHANGE_PCT_GE",IF(IF(ISNUMBER(CE86),CE86,0)=0,IF(ISNUMBER(AZ86),AZ86,0)&gt;0,(IF(ISNUMBER(AZ86),AZ86,0)-IF(ISNUMBER(CE86),CE86,0))/ABS(IF(ISNUMBER(CE86),CE86,0))&gt;=$U$11)),AND($U$8="CHANGE_ABS_GE",ABS(IF(ISNUMBER(AZ86),AZ86,0)-IF(ISNUMBER(CE86),CE86,0))&gt;=$U$11),AND($U$8="COUNT_LT",IF(ISNUMBER(AZ86),AZ86,0)&lt;$U$11),AND($U$8="COUNT_LE",IF(ISNUMBER(AZ86),AZ86,0)&lt;=$U$11),AND($U$8="AND_YES",OR(LOWER(LEFT(AZ86&amp;"",2))="да",AZ86=1),OR(LOWER(LEFT(CE86&amp;"",2))="да",CE86=1)),AND($U$8="OR_YES",OR(OR(LOWER(LEFT(AZ86&amp;"",2))="да",AZ86=1),OR(LOWER(LEFT(CE86&amp;"",2))="да",CE86=1)))),$U$14,$U$15))))))))))</f>
        <v/>
      </c>
      <c r="V86" s="70" t="str">
        <f>IF($A86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86="#FIELD",BA86="",AND(OR($V$8="CHANGE_PCT_GE",$V$8="CHANGE_ABS_GE",$V$8="COUNT_FLAG_RULE",$V$8="AND_YES",$V$8="OR_YES"),OR(CF86="#FIELD",CF86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86)))),IF($V$18="LOW_MU",MAX(Настройки!$B$14,$V$16),IF($V$18="NEUTRAL",Настройки!$B$15,IF($V$18="IGNORE","IGNORE",IF(OR(BA86="#FIELD",CF86="#FIELD"),"Поле не найдено","Недостаточно данных")))),IF($V$8="SIGMOID_INC",MAX(Настройки!$B$14,$V$16+($V$17-$V$16)/(1+EXP(-$V$12*(IF(ISNUMBER(BA86),BA86,0)-$V$11)))),IF($V$8="SIGMOID_DEC",MAX(Настройки!$B$14,$V$16+($V$17-$V$16)/(1+EXP($V$12*(IF(ISNUMBER(BA86),BA86,0)-$V$11)))),IF($V$8="TOP_PERCENT",IF((COUNTIF(INDEX(Данные!$A$7:$CV$106,0,MATCH($V$9,Данные!$A$6:$CV$6,0)),"&gt;"&amp;IF(ISNUMBER(BA86),BA86,0))+COUNTIFS(INDEX(Данные!$A$7:$CV$106,0,MATCH($V$9,Данные!$A$6:$CV$6,0)),IF(ISNUMBER(BA86),BA86,0),Данные!$A$7:$A$106,"&lt;"&amp;$A86)+1)/COUNT(INDEX(Данные!$A$7:$CV$106,0,MATCH($V$9,Данные!$A$6:$CV$6,0)))&lt;=$V$11,$V$14,$V$15),IF($V$8="MANUAL_MU",MAX(Настройки!$B$14,MIN(1,IF(ISNUMBER(BA86),BA86,0))),IF($V$8="COUNT_FLAG_RULE",IF(IF(ISNUMBER(BA86),BA86,0)&lt;=$V$11,$V$14,IF(IF(ISNUMBER(BA86),BA86,0)&gt;=$V$12,$V$15,IF(OR(LOWER(LEFT(CF86&amp;"",2))="да",CF86=1),$V$13,$V$15))),IF(OR(AND($V$8="YES_NO",OR(LOWER(LEFT(BA86&amp;"",2))="да",BA86=1)),AND($V$8="THRESHOLD_GE",IF(ISNUMBER(BA86),BA86,0)&gt;=$V$11),AND($V$8="THRESHOLD_GT",IF(ISNUMBER(BA86),BA86,0)&gt;$V$11),AND($V$8="THRESHOLD_LE",IF(ISNUMBER(BA86),BA86,0)&lt;=$V$11),AND($V$8="THRESHOLD_LT",IF(ISNUMBER(BA86),BA86,0)&lt;$V$11),AND($V$8="CHANGE_PCT_GE",IF(IF(ISNUMBER(CF86),CF86,0)=0,IF(ISNUMBER(BA86),BA86,0)&gt;0,(IF(ISNUMBER(BA86),BA86,0)-IF(ISNUMBER(CF86),CF86,0))/ABS(IF(ISNUMBER(CF86),CF86,0))&gt;=$V$11)),AND($V$8="CHANGE_ABS_GE",ABS(IF(ISNUMBER(BA86),BA86,0)-IF(ISNUMBER(CF86),CF86,0))&gt;=$V$11),AND($V$8="COUNT_LT",IF(ISNUMBER(BA86),BA86,0)&lt;$V$11),AND($V$8="COUNT_LE",IF(ISNUMBER(BA86),BA86,0)&lt;=$V$11),AND($V$8="AND_YES",OR(LOWER(LEFT(BA86&amp;"",2))="да",BA86=1),OR(LOWER(LEFT(CF86&amp;"",2))="да",CF86=1)),AND($V$8="OR_YES",OR(OR(LOWER(LEFT(BA86&amp;"",2))="да",BA86=1),OR(LOWER(LEFT(CF86&amp;"",2))="да",CF86=1)))),$V$14,$V$15))))))))))</f>
        <v/>
      </c>
      <c r="W86" s="70" t="str">
        <f>IF($A86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86="#FIELD",BB86="",AND(OR($W$8="CHANGE_PCT_GE",$W$8="CHANGE_ABS_GE",$W$8="COUNT_FLAG_RULE",$W$8="AND_YES",$W$8="OR_YES"),OR(CG86="#FIELD",CG86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86)))),IF($W$18="LOW_MU",MAX(Настройки!$B$14,$W$16),IF($W$18="NEUTRAL",Настройки!$B$15,IF($W$18="IGNORE","IGNORE",IF(OR(BB86="#FIELD",CG86="#FIELD"),"Поле не найдено","Недостаточно данных")))),IF($W$8="SIGMOID_INC",MAX(Настройки!$B$14,$W$16+($W$17-$W$16)/(1+EXP(-$W$12*(IF(ISNUMBER(BB86),BB86,0)-$W$11)))),IF($W$8="SIGMOID_DEC",MAX(Настройки!$B$14,$W$16+($W$17-$W$16)/(1+EXP($W$12*(IF(ISNUMBER(BB86),BB86,0)-$W$11)))),IF($W$8="TOP_PERCENT",IF((COUNTIF(INDEX(Данные!$A$7:$CV$106,0,MATCH($W$9,Данные!$A$6:$CV$6,0)),"&gt;"&amp;IF(ISNUMBER(BB86),BB86,0))+COUNTIFS(INDEX(Данные!$A$7:$CV$106,0,MATCH($W$9,Данные!$A$6:$CV$6,0)),IF(ISNUMBER(BB86),BB86,0),Данные!$A$7:$A$106,"&lt;"&amp;$A86)+1)/COUNT(INDEX(Данные!$A$7:$CV$106,0,MATCH($W$9,Данные!$A$6:$CV$6,0)))&lt;=$W$11,$W$14,$W$15),IF($W$8="MANUAL_MU",MAX(Настройки!$B$14,MIN(1,IF(ISNUMBER(BB86),BB86,0))),IF($W$8="COUNT_FLAG_RULE",IF(IF(ISNUMBER(BB86),BB86,0)&lt;=$W$11,$W$14,IF(IF(ISNUMBER(BB86),BB86,0)&gt;=$W$12,$W$15,IF(OR(LOWER(LEFT(CG86&amp;"",2))="да",CG86=1),$W$13,$W$15))),IF(OR(AND($W$8="YES_NO",OR(LOWER(LEFT(BB86&amp;"",2))="да",BB86=1)),AND($W$8="THRESHOLD_GE",IF(ISNUMBER(BB86),BB86,0)&gt;=$W$11),AND($W$8="THRESHOLD_GT",IF(ISNUMBER(BB86),BB86,0)&gt;$W$11),AND($W$8="THRESHOLD_LE",IF(ISNUMBER(BB86),BB86,0)&lt;=$W$11),AND($W$8="THRESHOLD_LT",IF(ISNUMBER(BB86),BB86,0)&lt;$W$11),AND($W$8="CHANGE_PCT_GE",IF(IF(ISNUMBER(CG86),CG86,0)=0,IF(ISNUMBER(BB86),BB86,0)&gt;0,(IF(ISNUMBER(BB86),BB86,0)-IF(ISNUMBER(CG86),CG86,0))/ABS(IF(ISNUMBER(CG86),CG86,0))&gt;=$W$11)),AND($W$8="CHANGE_ABS_GE",ABS(IF(ISNUMBER(BB86),BB86,0)-IF(ISNUMBER(CG86),CG86,0))&gt;=$W$11),AND($W$8="COUNT_LT",IF(ISNUMBER(BB86),BB86,0)&lt;$W$11),AND($W$8="COUNT_LE",IF(ISNUMBER(BB86),BB86,0)&lt;=$W$11),AND($W$8="AND_YES",OR(LOWER(LEFT(BB86&amp;"",2))="да",BB86=1),OR(LOWER(LEFT(CG86&amp;"",2))="да",CG86=1)),AND($W$8="OR_YES",OR(OR(LOWER(LEFT(BB86&amp;"",2))="да",BB86=1),OR(LOWER(LEFT(CG86&amp;"",2))="да",CG86=1)))),$W$14,$W$15))))))))))</f>
        <v/>
      </c>
      <c r="X86" s="70" t="str">
        <f>IF($A86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86="#FIELD",BC86="",AND(OR($X$8="CHANGE_PCT_GE",$X$8="CHANGE_ABS_GE",$X$8="COUNT_FLAG_RULE",$X$8="AND_YES",$X$8="OR_YES"),OR(CH86="#FIELD",CH86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86)))),IF($X$18="LOW_MU",MAX(Настройки!$B$14,$X$16),IF($X$18="NEUTRAL",Настройки!$B$15,IF($X$18="IGNORE","IGNORE",IF(OR(BC86="#FIELD",CH86="#FIELD"),"Поле не найдено","Недостаточно данных")))),IF($X$8="SIGMOID_INC",MAX(Настройки!$B$14,$X$16+($X$17-$X$16)/(1+EXP(-$X$12*(IF(ISNUMBER(BC86),BC86,0)-$X$11)))),IF($X$8="SIGMOID_DEC",MAX(Настройки!$B$14,$X$16+($X$17-$X$16)/(1+EXP($X$12*(IF(ISNUMBER(BC86),BC86,0)-$X$11)))),IF($X$8="TOP_PERCENT",IF((COUNTIF(INDEX(Данные!$A$7:$CV$106,0,MATCH($X$9,Данные!$A$6:$CV$6,0)),"&gt;"&amp;IF(ISNUMBER(BC86),BC86,0))+COUNTIFS(INDEX(Данные!$A$7:$CV$106,0,MATCH($X$9,Данные!$A$6:$CV$6,0)),IF(ISNUMBER(BC86),BC86,0),Данные!$A$7:$A$106,"&lt;"&amp;$A86)+1)/COUNT(INDEX(Данные!$A$7:$CV$106,0,MATCH($X$9,Данные!$A$6:$CV$6,0)))&lt;=$X$11,$X$14,$X$15),IF($X$8="MANUAL_MU",MAX(Настройки!$B$14,MIN(1,IF(ISNUMBER(BC86),BC86,0))),IF($X$8="COUNT_FLAG_RULE",IF(IF(ISNUMBER(BC86),BC86,0)&lt;=$X$11,$X$14,IF(IF(ISNUMBER(BC86),BC86,0)&gt;=$X$12,$X$15,IF(OR(LOWER(LEFT(CH86&amp;"",2))="да",CH86=1),$X$13,$X$15))),IF(OR(AND($X$8="YES_NO",OR(LOWER(LEFT(BC86&amp;"",2))="да",BC86=1)),AND($X$8="THRESHOLD_GE",IF(ISNUMBER(BC86),BC86,0)&gt;=$X$11),AND($X$8="THRESHOLD_GT",IF(ISNUMBER(BC86),BC86,0)&gt;$X$11),AND($X$8="THRESHOLD_LE",IF(ISNUMBER(BC86),BC86,0)&lt;=$X$11),AND($X$8="THRESHOLD_LT",IF(ISNUMBER(BC86),BC86,0)&lt;$X$11),AND($X$8="CHANGE_PCT_GE",IF(IF(ISNUMBER(CH86),CH86,0)=0,IF(ISNUMBER(BC86),BC86,0)&gt;0,(IF(ISNUMBER(BC86),BC86,0)-IF(ISNUMBER(CH86),CH86,0))/ABS(IF(ISNUMBER(CH86),CH86,0))&gt;=$X$11)),AND($X$8="CHANGE_ABS_GE",ABS(IF(ISNUMBER(BC86),BC86,0)-IF(ISNUMBER(CH86),CH86,0))&gt;=$X$11),AND($X$8="COUNT_LT",IF(ISNUMBER(BC86),BC86,0)&lt;$X$11),AND($X$8="COUNT_LE",IF(ISNUMBER(BC86),BC86,0)&lt;=$X$11),AND($X$8="AND_YES",OR(LOWER(LEFT(BC86&amp;"",2))="да",BC86=1),OR(LOWER(LEFT(CH86&amp;"",2))="да",CH86=1)),AND($X$8="OR_YES",OR(OR(LOWER(LEFT(BC86&amp;"",2))="да",BC86=1),OR(LOWER(LEFT(CH86&amp;"",2))="да",CH86=1)))),$X$14,$X$15))))))))))</f>
        <v/>
      </c>
      <c r="Y86" s="70" t="str">
        <f>IF($A86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86="#FIELD",BD86="",AND(OR($Y$8="CHANGE_PCT_GE",$Y$8="CHANGE_ABS_GE",$Y$8="COUNT_FLAG_RULE",$Y$8="AND_YES",$Y$8="OR_YES"),OR(CI86="#FIELD",CI86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86)))),IF($Y$18="LOW_MU",MAX(Настройки!$B$14,$Y$16),IF($Y$18="NEUTRAL",Настройки!$B$15,IF($Y$18="IGNORE","IGNORE",IF(OR(BD86="#FIELD",CI86="#FIELD"),"Поле не найдено","Недостаточно данных")))),IF($Y$8="SIGMOID_INC",MAX(Настройки!$B$14,$Y$16+($Y$17-$Y$16)/(1+EXP(-$Y$12*(IF(ISNUMBER(BD86),BD86,0)-$Y$11)))),IF($Y$8="SIGMOID_DEC",MAX(Настройки!$B$14,$Y$16+($Y$17-$Y$16)/(1+EXP($Y$12*(IF(ISNUMBER(BD86),BD86,0)-$Y$11)))),IF($Y$8="TOP_PERCENT",IF((COUNTIF(INDEX(Данные!$A$7:$CV$106,0,MATCH($Y$9,Данные!$A$6:$CV$6,0)),"&gt;"&amp;IF(ISNUMBER(BD86),BD86,0))+COUNTIFS(INDEX(Данные!$A$7:$CV$106,0,MATCH($Y$9,Данные!$A$6:$CV$6,0)),IF(ISNUMBER(BD86),BD86,0),Данные!$A$7:$A$106,"&lt;"&amp;$A86)+1)/COUNT(INDEX(Данные!$A$7:$CV$106,0,MATCH($Y$9,Данные!$A$6:$CV$6,0)))&lt;=$Y$11,$Y$14,$Y$15),IF($Y$8="MANUAL_MU",MAX(Настройки!$B$14,MIN(1,IF(ISNUMBER(BD86),BD86,0))),IF($Y$8="COUNT_FLAG_RULE",IF(IF(ISNUMBER(BD86),BD86,0)&lt;=$Y$11,$Y$14,IF(IF(ISNUMBER(BD86),BD86,0)&gt;=$Y$12,$Y$15,IF(OR(LOWER(LEFT(CI86&amp;"",2))="да",CI86=1),$Y$13,$Y$15))),IF(OR(AND($Y$8="YES_NO",OR(LOWER(LEFT(BD86&amp;"",2))="да",BD86=1)),AND($Y$8="THRESHOLD_GE",IF(ISNUMBER(BD86),BD86,0)&gt;=$Y$11),AND($Y$8="THRESHOLD_GT",IF(ISNUMBER(BD86),BD86,0)&gt;$Y$11),AND($Y$8="THRESHOLD_LE",IF(ISNUMBER(BD86),BD86,0)&lt;=$Y$11),AND($Y$8="THRESHOLD_LT",IF(ISNUMBER(BD86),BD86,0)&lt;$Y$11),AND($Y$8="CHANGE_PCT_GE",IF(IF(ISNUMBER(CI86),CI86,0)=0,IF(ISNUMBER(BD86),BD86,0)&gt;0,(IF(ISNUMBER(BD86),BD86,0)-IF(ISNUMBER(CI86),CI86,0))/ABS(IF(ISNUMBER(CI86),CI86,0))&gt;=$Y$11)),AND($Y$8="CHANGE_ABS_GE",ABS(IF(ISNUMBER(BD86),BD86,0)-IF(ISNUMBER(CI86),CI86,0))&gt;=$Y$11),AND($Y$8="COUNT_LT",IF(ISNUMBER(BD86),BD86,0)&lt;$Y$11),AND($Y$8="COUNT_LE",IF(ISNUMBER(BD86),BD86,0)&lt;=$Y$11),AND($Y$8="AND_YES",OR(LOWER(LEFT(BD86&amp;"",2))="да",BD86=1),OR(LOWER(LEFT(CI86&amp;"",2))="да",CI86=1)),AND($Y$8="OR_YES",OR(OR(LOWER(LEFT(BD86&amp;"",2))="да",BD86=1),OR(LOWER(LEFT(CI86&amp;"",2))="да",CI86=1)))),$Y$14,$Y$15))))))))))</f>
        <v/>
      </c>
      <c r="Z86" s="70" t="str">
        <f>IF($A86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86="#FIELD",BE86="",AND(OR($Z$8="CHANGE_PCT_GE",$Z$8="CHANGE_ABS_GE",$Z$8="COUNT_FLAG_RULE",$Z$8="AND_YES",$Z$8="OR_YES"),OR(CJ86="#FIELD",CJ86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86)))),IF($Z$18="LOW_MU",MAX(Настройки!$B$14,$Z$16),IF($Z$18="NEUTRAL",Настройки!$B$15,IF($Z$18="IGNORE","IGNORE",IF(OR(BE86="#FIELD",CJ86="#FIELD"),"Поле не найдено","Недостаточно данных")))),IF($Z$8="SIGMOID_INC",MAX(Настройки!$B$14,$Z$16+($Z$17-$Z$16)/(1+EXP(-$Z$12*(IF(ISNUMBER(BE86),BE86,0)-$Z$11)))),IF($Z$8="SIGMOID_DEC",MAX(Настройки!$B$14,$Z$16+($Z$17-$Z$16)/(1+EXP($Z$12*(IF(ISNUMBER(BE86),BE86,0)-$Z$11)))),IF($Z$8="TOP_PERCENT",IF((COUNTIF(INDEX(Данные!$A$7:$CV$106,0,MATCH($Z$9,Данные!$A$6:$CV$6,0)),"&gt;"&amp;IF(ISNUMBER(BE86),BE86,0))+COUNTIFS(INDEX(Данные!$A$7:$CV$106,0,MATCH($Z$9,Данные!$A$6:$CV$6,0)),IF(ISNUMBER(BE86),BE86,0),Данные!$A$7:$A$106,"&lt;"&amp;$A86)+1)/COUNT(INDEX(Данные!$A$7:$CV$106,0,MATCH($Z$9,Данные!$A$6:$CV$6,0)))&lt;=$Z$11,$Z$14,$Z$15),IF($Z$8="MANUAL_MU",MAX(Настройки!$B$14,MIN(1,IF(ISNUMBER(BE86),BE86,0))),IF($Z$8="COUNT_FLAG_RULE",IF(IF(ISNUMBER(BE86),BE86,0)&lt;=$Z$11,$Z$14,IF(IF(ISNUMBER(BE86),BE86,0)&gt;=$Z$12,$Z$15,IF(OR(LOWER(LEFT(CJ86&amp;"",2))="да",CJ86=1),$Z$13,$Z$15))),IF(OR(AND($Z$8="YES_NO",OR(LOWER(LEFT(BE86&amp;"",2))="да",BE86=1)),AND($Z$8="THRESHOLD_GE",IF(ISNUMBER(BE86),BE86,0)&gt;=$Z$11),AND($Z$8="THRESHOLD_GT",IF(ISNUMBER(BE86),BE86,0)&gt;$Z$11),AND($Z$8="THRESHOLD_LE",IF(ISNUMBER(BE86),BE86,0)&lt;=$Z$11),AND($Z$8="THRESHOLD_LT",IF(ISNUMBER(BE86),BE86,0)&lt;$Z$11),AND($Z$8="CHANGE_PCT_GE",IF(IF(ISNUMBER(CJ86),CJ86,0)=0,IF(ISNUMBER(BE86),BE86,0)&gt;0,(IF(ISNUMBER(BE86),BE86,0)-IF(ISNUMBER(CJ86),CJ86,0))/ABS(IF(ISNUMBER(CJ86),CJ86,0))&gt;=$Z$11)),AND($Z$8="CHANGE_ABS_GE",ABS(IF(ISNUMBER(BE86),BE86,0)-IF(ISNUMBER(CJ86),CJ86,0))&gt;=$Z$11),AND($Z$8="COUNT_LT",IF(ISNUMBER(BE86),BE86,0)&lt;$Z$11),AND($Z$8="COUNT_LE",IF(ISNUMBER(BE86),BE86,0)&lt;=$Z$11),AND($Z$8="AND_YES",OR(LOWER(LEFT(BE86&amp;"",2))="да",BE86=1),OR(LOWER(LEFT(CJ86&amp;"",2))="да",CJ86=1)),AND($Z$8="OR_YES",OR(OR(LOWER(LEFT(BE86&amp;"",2))="да",BE86=1),OR(LOWER(LEFT(CJ86&amp;"",2))="да",CJ86=1)))),$Z$14,$Z$15))))))))))</f>
        <v/>
      </c>
      <c r="AA86" s="70" t="str">
        <f>IF($A86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86="#FIELD",BF86="",AND(OR($AA$8="CHANGE_PCT_GE",$AA$8="CHANGE_ABS_GE",$AA$8="COUNT_FLAG_RULE",$AA$8="AND_YES",$AA$8="OR_YES"),OR(CK86="#FIELD",CK86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86)))),IF($AA$18="LOW_MU",MAX(Настройки!$B$14,$AA$16),IF($AA$18="NEUTRAL",Настройки!$B$15,IF($AA$18="IGNORE","IGNORE",IF(OR(BF86="#FIELD",CK86="#FIELD"),"Поле не найдено","Недостаточно данных")))),IF($AA$8="SIGMOID_INC",MAX(Настройки!$B$14,$AA$16+($AA$17-$AA$16)/(1+EXP(-$AA$12*(IF(ISNUMBER(BF86),BF86,0)-$AA$11)))),IF($AA$8="SIGMOID_DEC",MAX(Настройки!$B$14,$AA$16+($AA$17-$AA$16)/(1+EXP($AA$12*(IF(ISNUMBER(BF86),BF86,0)-$AA$11)))),IF($AA$8="TOP_PERCENT",IF((COUNTIF(INDEX(Данные!$A$7:$CV$106,0,MATCH($AA$9,Данные!$A$6:$CV$6,0)),"&gt;"&amp;IF(ISNUMBER(BF86),BF86,0))+COUNTIFS(INDEX(Данные!$A$7:$CV$106,0,MATCH($AA$9,Данные!$A$6:$CV$6,0)),IF(ISNUMBER(BF86),BF86,0),Данные!$A$7:$A$106,"&lt;"&amp;$A86)+1)/COUNT(INDEX(Данные!$A$7:$CV$106,0,MATCH($AA$9,Данные!$A$6:$CV$6,0)))&lt;=$AA$11,$AA$14,$AA$15),IF($AA$8="MANUAL_MU",MAX(Настройки!$B$14,MIN(1,IF(ISNUMBER(BF86),BF86,0))),IF($AA$8="COUNT_FLAG_RULE",IF(IF(ISNUMBER(BF86),BF86,0)&lt;=$AA$11,$AA$14,IF(IF(ISNUMBER(BF86),BF86,0)&gt;=$AA$12,$AA$15,IF(OR(LOWER(LEFT(CK86&amp;"",2))="да",CK86=1),$AA$13,$AA$15))),IF(OR(AND($AA$8="YES_NO",OR(LOWER(LEFT(BF86&amp;"",2))="да",BF86=1)),AND($AA$8="THRESHOLD_GE",IF(ISNUMBER(BF86),BF86,0)&gt;=$AA$11),AND($AA$8="THRESHOLD_GT",IF(ISNUMBER(BF86),BF86,0)&gt;$AA$11),AND($AA$8="THRESHOLD_LE",IF(ISNUMBER(BF86),BF86,0)&lt;=$AA$11),AND($AA$8="THRESHOLD_LT",IF(ISNUMBER(BF86),BF86,0)&lt;$AA$11),AND($AA$8="CHANGE_PCT_GE",IF(IF(ISNUMBER(CK86),CK86,0)=0,IF(ISNUMBER(BF86),BF86,0)&gt;0,(IF(ISNUMBER(BF86),BF86,0)-IF(ISNUMBER(CK86),CK86,0))/ABS(IF(ISNUMBER(CK86),CK86,0))&gt;=$AA$11)),AND($AA$8="CHANGE_ABS_GE",ABS(IF(ISNUMBER(BF86),BF86,0)-IF(ISNUMBER(CK86),CK86,0))&gt;=$AA$11),AND($AA$8="COUNT_LT",IF(ISNUMBER(BF86),BF86,0)&lt;$AA$11),AND($AA$8="COUNT_LE",IF(ISNUMBER(BF86),BF86,0)&lt;=$AA$11),AND($AA$8="AND_YES",OR(LOWER(LEFT(BF86&amp;"",2))="да",BF86=1),OR(LOWER(LEFT(CK86&amp;"",2))="да",CK86=1)),AND($AA$8="OR_YES",OR(OR(LOWER(LEFT(BF86&amp;"",2))="да",BF86=1),OR(LOWER(LEFT(CK86&amp;"",2))="да",CK86=1)))),$AA$14,$AA$15))))))))))</f>
        <v/>
      </c>
      <c r="AB86" s="70" t="str">
        <f>IF($A86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86="#FIELD",BG86="",AND(OR($AB$8="CHANGE_PCT_GE",$AB$8="CHANGE_ABS_GE",$AB$8="COUNT_FLAG_RULE",$AB$8="AND_YES",$AB$8="OR_YES"),OR(CL86="#FIELD",CL86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86)))),IF($AB$18="LOW_MU",MAX(Настройки!$B$14,$AB$16),IF($AB$18="NEUTRAL",Настройки!$B$15,IF($AB$18="IGNORE","IGNORE",IF(OR(BG86="#FIELD",CL86="#FIELD"),"Поле не найдено","Недостаточно данных")))),IF($AB$8="SIGMOID_INC",MAX(Настройки!$B$14,$AB$16+($AB$17-$AB$16)/(1+EXP(-$AB$12*(IF(ISNUMBER(BG86),BG86,0)-$AB$11)))),IF($AB$8="SIGMOID_DEC",MAX(Настройки!$B$14,$AB$16+($AB$17-$AB$16)/(1+EXP($AB$12*(IF(ISNUMBER(BG86),BG86,0)-$AB$11)))),IF($AB$8="TOP_PERCENT",IF((COUNTIF(INDEX(Данные!$A$7:$CV$106,0,MATCH($AB$9,Данные!$A$6:$CV$6,0)),"&gt;"&amp;IF(ISNUMBER(BG86),BG86,0))+COUNTIFS(INDEX(Данные!$A$7:$CV$106,0,MATCH($AB$9,Данные!$A$6:$CV$6,0)),IF(ISNUMBER(BG86),BG86,0),Данные!$A$7:$A$106,"&lt;"&amp;$A86)+1)/COUNT(INDEX(Данные!$A$7:$CV$106,0,MATCH($AB$9,Данные!$A$6:$CV$6,0)))&lt;=$AB$11,$AB$14,$AB$15),IF($AB$8="MANUAL_MU",MAX(Настройки!$B$14,MIN(1,IF(ISNUMBER(BG86),BG86,0))),IF($AB$8="COUNT_FLAG_RULE",IF(IF(ISNUMBER(BG86),BG86,0)&lt;=$AB$11,$AB$14,IF(IF(ISNUMBER(BG86),BG86,0)&gt;=$AB$12,$AB$15,IF(OR(LOWER(LEFT(CL86&amp;"",2))="да",CL86=1),$AB$13,$AB$15))),IF(OR(AND($AB$8="YES_NO",OR(LOWER(LEFT(BG86&amp;"",2))="да",BG86=1)),AND($AB$8="THRESHOLD_GE",IF(ISNUMBER(BG86),BG86,0)&gt;=$AB$11),AND($AB$8="THRESHOLD_GT",IF(ISNUMBER(BG86),BG86,0)&gt;$AB$11),AND($AB$8="THRESHOLD_LE",IF(ISNUMBER(BG86),BG86,0)&lt;=$AB$11),AND($AB$8="THRESHOLD_LT",IF(ISNUMBER(BG86),BG86,0)&lt;$AB$11),AND($AB$8="CHANGE_PCT_GE",IF(IF(ISNUMBER(CL86),CL86,0)=0,IF(ISNUMBER(BG86),BG86,0)&gt;0,(IF(ISNUMBER(BG86),BG86,0)-IF(ISNUMBER(CL86),CL86,0))/ABS(IF(ISNUMBER(CL86),CL86,0))&gt;=$AB$11)),AND($AB$8="CHANGE_ABS_GE",ABS(IF(ISNUMBER(BG86),BG86,0)-IF(ISNUMBER(CL86),CL86,0))&gt;=$AB$11),AND($AB$8="COUNT_LT",IF(ISNUMBER(BG86),BG86,0)&lt;$AB$11),AND($AB$8="COUNT_LE",IF(ISNUMBER(BG86),BG86,0)&lt;=$AB$11),AND($AB$8="AND_YES",OR(LOWER(LEFT(BG86&amp;"",2))="да",BG86=1),OR(LOWER(LEFT(CL86&amp;"",2))="да",CL86=1)),AND($AB$8="OR_YES",OR(OR(LOWER(LEFT(BG86&amp;"",2))="да",BG86=1),OR(LOWER(LEFT(CL86&amp;"",2))="да",CL86=1)))),$AB$14,$AB$15))))))))))</f>
        <v/>
      </c>
      <c r="AC86" s="70" t="str">
        <f>IF($A86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86="#FIELD",BH86="",AND(OR($AC$8="CHANGE_PCT_GE",$AC$8="CHANGE_ABS_GE",$AC$8="COUNT_FLAG_RULE",$AC$8="AND_YES",$AC$8="OR_YES"),OR(CM86="#FIELD",CM86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86)))),IF($AC$18="LOW_MU",MAX(Настройки!$B$14,$AC$16),IF($AC$18="NEUTRAL",Настройки!$B$15,IF($AC$18="IGNORE","IGNORE",IF(OR(BH86="#FIELD",CM86="#FIELD"),"Поле не найдено","Недостаточно данных")))),IF($AC$8="SIGMOID_INC",MAX(Настройки!$B$14,$AC$16+($AC$17-$AC$16)/(1+EXP(-$AC$12*(IF(ISNUMBER(BH86),BH86,0)-$AC$11)))),IF($AC$8="SIGMOID_DEC",MAX(Настройки!$B$14,$AC$16+($AC$17-$AC$16)/(1+EXP($AC$12*(IF(ISNUMBER(BH86),BH86,0)-$AC$11)))),IF($AC$8="TOP_PERCENT",IF((COUNTIF(INDEX(Данные!$A$7:$CV$106,0,MATCH($AC$9,Данные!$A$6:$CV$6,0)),"&gt;"&amp;IF(ISNUMBER(BH86),BH86,0))+COUNTIFS(INDEX(Данные!$A$7:$CV$106,0,MATCH($AC$9,Данные!$A$6:$CV$6,0)),IF(ISNUMBER(BH86),BH86,0),Данные!$A$7:$A$106,"&lt;"&amp;$A86)+1)/COUNT(INDEX(Данные!$A$7:$CV$106,0,MATCH($AC$9,Данные!$A$6:$CV$6,0)))&lt;=$AC$11,$AC$14,$AC$15),IF($AC$8="MANUAL_MU",MAX(Настройки!$B$14,MIN(1,IF(ISNUMBER(BH86),BH86,0))),IF($AC$8="COUNT_FLAG_RULE",IF(IF(ISNUMBER(BH86),BH86,0)&lt;=$AC$11,$AC$14,IF(IF(ISNUMBER(BH86),BH86,0)&gt;=$AC$12,$AC$15,IF(OR(LOWER(LEFT(CM86&amp;"",2))="да",CM86=1),$AC$13,$AC$15))),IF(OR(AND($AC$8="YES_NO",OR(LOWER(LEFT(BH86&amp;"",2))="да",BH86=1)),AND($AC$8="THRESHOLD_GE",IF(ISNUMBER(BH86),BH86,0)&gt;=$AC$11),AND($AC$8="THRESHOLD_GT",IF(ISNUMBER(BH86),BH86,0)&gt;$AC$11),AND($AC$8="THRESHOLD_LE",IF(ISNUMBER(BH86),BH86,0)&lt;=$AC$11),AND($AC$8="THRESHOLD_LT",IF(ISNUMBER(BH86),BH86,0)&lt;$AC$11),AND($AC$8="CHANGE_PCT_GE",IF(IF(ISNUMBER(CM86),CM86,0)=0,IF(ISNUMBER(BH86),BH86,0)&gt;0,(IF(ISNUMBER(BH86),BH86,0)-IF(ISNUMBER(CM86),CM86,0))/ABS(IF(ISNUMBER(CM86),CM86,0))&gt;=$AC$11)),AND($AC$8="CHANGE_ABS_GE",ABS(IF(ISNUMBER(BH86),BH86,0)-IF(ISNUMBER(CM86),CM86,0))&gt;=$AC$11),AND($AC$8="COUNT_LT",IF(ISNUMBER(BH86),BH86,0)&lt;$AC$11),AND($AC$8="COUNT_LE",IF(ISNUMBER(BH86),BH86,0)&lt;=$AC$11),AND($AC$8="AND_YES",OR(LOWER(LEFT(BH86&amp;"",2))="да",BH86=1),OR(LOWER(LEFT(CM86&amp;"",2))="да",CM86=1)),AND($AC$8="OR_YES",OR(OR(LOWER(LEFT(BH86&amp;"",2))="да",BH86=1),OR(LOWER(LEFT(CM86&amp;"",2))="да",CM86=1)))),$AC$14,$AC$15))))))))))</f>
        <v/>
      </c>
      <c r="AD86" s="70" t="str">
        <f>IF($A86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86="#FIELD",BI86="",AND(OR($AD$8="CHANGE_PCT_GE",$AD$8="CHANGE_ABS_GE",$AD$8="COUNT_FLAG_RULE",$AD$8="AND_YES",$AD$8="OR_YES"),OR(CN86="#FIELD",CN86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86)))),IF($AD$18="LOW_MU",MAX(Настройки!$B$14,$AD$16),IF($AD$18="NEUTRAL",Настройки!$B$15,IF($AD$18="IGNORE","IGNORE",IF(OR(BI86="#FIELD",CN86="#FIELD"),"Поле не найдено","Недостаточно данных")))),IF($AD$8="SIGMOID_INC",MAX(Настройки!$B$14,$AD$16+($AD$17-$AD$16)/(1+EXP(-$AD$12*(IF(ISNUMBER(BI86),BI86,0)-$AD$11)))),IF($AD$8="SIGMOID_DEC",MAX(Настройки!$B$14,$AD$16+($AD$17-$AD$16)/(1+EXP($AD$12*(IF(ISNUMBER(BI86),BI86,0)-$AD$11)))),IF($AD$8="TOP_PERCENT",IF((COUNTIF(INDEX(Данные!$A$7:$CV$106,0,MATCH($AD$9,Данные!$A$6:$CV$6,0)),"&gt;"&amp;IF(ISNUMBER(BI86),BI86,0))+COUNTIFS(INDEX(Данные!$A$7:$CV$106,0,MATCH($AD$9,Данные!$A$6:$CV$6,0)),IF(ISNUMBER(BI86),BI86,0),Данные!$A$7:$A$106,"&lt;"&amp;$A86)+1)/COUNT(INDEX(Данные!$A$7:$CV$106,0,MATCH($AD$9,Данные!$A$6:$CV$6,0)))&lt;=$AD$11,$AD$14,$AD$15),IF($AD$8="MANUAL_MU",MAX(Настройки!$B$14,MIN(1,IF(ISNUMBER(BI86),BI86,0))),IF($AD$8="COUNT_FLAG_RULE",IF(IF(ISNUMBER(BI86),BI86,0)&lt;=$AD$11,$AD$14,IF(IF(ISNUMBER(BI86),BI86,0)&gt;=$AD$12,$AD$15,IF(OR(LOWER(LEFT(CN86&amp;"",2))="да",CN86=1),$AD$13,$AD$15))),IF(OR(AND($AD$8="YES_NO",OR(LOWER(LEFT(BI86&amp;"",2))="да",BI86=1)),AND($AD$8="THRESHOLD_GE",IF(ISNUMBER(BI86),BI86,0)&gt;=$AD$11),AND($AD$8="THRESHOLD_GT",IF(ISNUMBER(BI86),BI86,0)&gt;$AD$11),AND($AD$8="THRESHOLD_LE",IF(ISNUMBER(BI86),BI86,0)&lt;=$AD$11),AND($AD$8="THRESHOLD_LT",IF(ISNUMBER(BI86),BI86,0)&lt;$AD$11),AND($AD$8="CHANGE_PCT_GE",IF(IF(ISNUMBER(CN86),CN86,0)=0,IF(ISNUMBER(BI86),BI86,0)&gt;0,(IF(ISNUMBER(BI86),BI86,0)-IF(ISNUMBER(CN86),CN86,0))/ABS(IF(ISNUMBER(CN86),CN86,0))&gt;=$AD$11)),AND($AD$8="CHANGE_ABS_GE",ABS(IF(ISNUMBER(BI86),BI86,0)-IF(ISNUMBER(CN86),CN86,0))&gt;=$AD$11),AND($AD$8="COUNT_LT",IF(ISNUMBER(BI86),BI86,0)&lt;$AD$11),AND($AD$8="COUNT_LE",IF(ISNUMBER(BI86),BI86,0)&lt;=$AD$11),AND($AD$8="AND_YES",OR(LOWER(LEFT(BI86&amp;"",2))="да",BI86=1),OR(LOWER(LEFT(CN86&amp;"",2))="да",CN86=1)),AND($AD$8="OR_YES",OR(OR(LOWER(LEFT(BI86&amp;"",2))="да",BI86=1),OR(LOWER(LEFT(CN86&amp;"",2))="да",CN86=1)))),$AD$14,$AD$15))))))))))</f>
        <v/>
      </c>
      <c r="AE86" s="71" t="str">
        <f>IF($A86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86="#FIELD",BJ86="",AND(OR($AE$8="CHANGE_PCT_GE",$AE$8="CHANGE_ABS_GE",$AE$8="COUNT_FLAG_RULE",$AE$8="AND_YES",$AE$8="OR_YES"),OR(CO86="#FIELD",CO86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86)))),IF($AE$18="LOW_MU",MAX(Настройки!$B$14,$AE$16),IF($AE$18="NEUTRAL",Настройки!$B$15,IF($AE$18="IGNORE","IGNORE",IF(OR(BJ86="#FIELD",CO86="#FIELD"),"Поле не найдено","Недостаточно данных")))),IF($AE$8="SIGMOID_INC",MAX(Настройки!$B$14,$AE$16+($AE$17-$AE$16)/(1+EXP(-$AE$12*(IF(ISNUMBER(BJ86),BJ86,0)-$AE$11)))),IF($AE$8="SIGMOID_DEC",MAX(Настройки!$B$14,$AE$16+($AE$17-$AE$16)/(1+EXP($AE$12*(IF(ISNUMBER(BJ86),BJ86,0)-$AE$11)))),IF($AE$8="TOP_PERCENT",IF((COUNTIF(INDEX(Данные!$A$7:$CV$106,0,MATCH($AE$9,Данные!$A$6:$CV$6,0)),"&gt;"&amp;IF(ISNUMBER(BJ86),BJ86,0))+COUNTIFS(INDEX(Данные!$A$7:$CV$106,0,MATCH($AE$9,Данные!$A$6:$CV$6,0)),IF(ISNUMBER(BJ86),BJ86,0),Данные!$A$7:$A$106,"&lt;"&amp;$A86)+1)/COUNT(INDEX(Данные!$A$7:$CV$106,0,MATCH($AE$9,Данные!$A$6:$CV$6,0)))&lt;=$AE$11,$AE$14,$AE$15),IF($AE$8="MANUAL_MU",MAX(Настройки!$B$14,MIN(1,IF(ISNUMBER(BJ86),BJ86,0))),IF($AE$8="COUNT_FLAG_RULE",IF(IF(ISNUMBER(BJ86),BJ86,0)&lt;=$AE$11,$AE$14,IF(IF(ISNUMBER(BJ86),BJ86,0)&gt;=$AE$12,$AE$15,IF(OR(LOWER(LEFT(CO86&amp;"",2))="да",CO86=1),$AE$13,$AE$15))),IF(OR(AND($AE$8="YES_NO",OR(LOWER(LEFT(BJ86&amp;"",2))="да",BJ86=1)),AND($AE$8="THRESHOLD_GE",IF(ISNUMBER(BJ86),BJ86,0)&gt;=$AE$11),AND($AE$8="THRESHOLD_GT",IF(ISNUMBER(BJ86),BJ86,0)&gt;$AE$11),AND($AE$8="THRESHOLD_LE",IF(ISNUMBER(BJ86),BJ86,0)&lt;=$AE$11),AND($AE$8="THRESHOLD_LT",IF(ISNUMBER(BJ86),BJ86,0)&lt;$AE$11),AND($AE$8="CHANGE_PCT_GE",IF(IF(ISNUMBER(CO86),CO86,0)=0,IF(ISNUMBER(BJ86),BJ86,0)&gt;0,(IF(ISNUMBER(BJ86),BJ86,0)-IF(ISNUMBER(CO86),CO86,0))/ABS(IF(ISNUMBER(CO86),CO86,0))&gt;=$AE$11)),AND($AE$8="CHANGE_ABS_GE",ABS(IF(ISNUMBER(BJ86),BJ86,0)-IF(ISNUMBER(CO86),CO86,0))&gt;=$AE$11),AND($AE$8="COUNT_LT",IF(ISNUMBER(BJ86),BJ86,0)&lt;$AE$11),AND($AE$8="COUNT_LE",IF(ISNUMBER(BJ86),BJ86,0)&lt;=$AE$11),AND($AE$8="AND_YES",OR(LOWER(LEFT(BJ86&amp;"",2))="да",BJ86=1),OR(LOWER(LEFT(CO86&amp;"",2))="да",CO86=1)),AND($AE$8="OR_YES",OR(OR(LOWER(LEFT(BJ86&amp;"",2))="да",BJ86=1),OR(LOWER(LEFT(CO86&amp;"",2))="да",CO86=1)))),$AE$14,$AE$15))))))))))</f>
        <v/>
      </c>
      <c r="AF86" s="75"/>
      <c r="AG86" s="76" t="str">
        <f>IF($A86="","",IF($B$4&lt;&gt;"Да","",IF($B$9="","",IF(COUNTIF(Данные!$A$6:$CV$6,$B$9)=0,"#FIELD",INDEX(Данные!$A$7:$CV$106,ROW()-19,MATCH($B$9,Данные!$A$6:$CV$6,0))))))</f>
        <v/>
      </c>
      <c r="AH86" s="76" t="str">
        <f>IF($A86="","",IF($C$4&lt;&gt;"Да","",IF($C$9="","",IF(COUNTIF(Данные!$A$6:$CV$6,$C$9)=0,"#FIELD",INDEX(Данные!$A$7:$CV$106,ROW()-19,MATCH($C$9,Данные!$A$6:$CV$6,0))))))</f>
        <v/>
      </c>
      <c r="AI86" s="76" t="str">
        <f>IF($A86="","",IF($D$4&lt;&gt;"Да","",IF($D$9="","",IF(COUNTIF(Данные!$A$6:$CV$6,$D$9)=0,"#FIELD",INDEX(Данные!$A$7:$CV$106,ROW()-19,MATCH($D$9,Данные!$A$6:$CV$6,0))))))</f>
        <v/>
      </c>
      <c r="AJ86" s="76" t="str">
        <f>IF($A86="","",IF($E$4&lt;&gt;"Да","",IF($E$9="","",IF(COUNTIF(Данные!$A$6:$CV$6,$E$9)=0,"#FIELD",INDEX(Данные!$A$7:$CV$106,ROW()-19,MATCH($E$9,Данные!$A$6:$CV$6,0))))))</f>
        <v/>
      </c>
      <c r="AK86" s="76" t="str">
        <f>IF($A86="","",IF($F$4&lt;&gt;"Да","",IF($F$9="","",IF(COUNTIF(Данные!$A$6:$CV$6,$F$9)=0,"#FIELD",INDEX(Данные!$A$7:$CV$106,ROW()-19,MATCH($F$9,Данные!$A$6:$CV$6,0))))))</f>
        <v/>
      </c>
      <c r="AL86" s="76" t="str">
        <f>IF($A86="","",IF($G$4&lt;&gt;"Да","",IF($G$9="","",IF(COUNTIF(Данные!$A$6:$CV$6,$G$9)=0,"#FIELD",INDEX(Данные!$A$7:$CV$106,ROW()-19,MATCH($G$9,Данные!$A$6:$CV$6,0))))))</f>
        <v/>
      </c>
      <c r="AM86" s="76" t="str">
        <f>IF($A86="","",IF($H$4&lt;&gt;"Да","",IF($H$9="","",IF(COUNTIF(Данные!$A$6:$CV$6,$H$9)=0,"#FIELD",INDEX(Данные!$A$7:$CV$106,ROW()-19,MATCH($H$9,Данные!$A$6:$CV$6,0))))))</f>
        <v/>
      </c>
      <c r="AN86" s="76" t="str">
        <f>IF($A86="","",IF($I$4&lt;&gt;"Да","",IF($I$9="","",IF(COUNTIF(Данные!$A$6:$CV$6,$I$9)=0,"#FIELD",INDEX(Данные!$A$7:$CV$106,ROW()-19,MATCH($I$9,Данные!$A$6:$CV$6,0))))))</f>
        <v/>
      </c>
      <c r="AO86" s="76" t="str">
        <f>IF($A86="","",IF($J$4&lt;&gt;"Да","",IF($J$9="","",IF(COUNTIF(Данные!$A$6:$CV$6,$J$9)=0,"#FIELD",INDEX(Данные!$A$7:$CV$106,ROW()-19,MATCH($J$9,Данные!$A$6:$CV$6,0))))))</f>
        <v/>
      </c>
      <c r="AP86" s="76" t="str">
        <f>IF($A86="","",IF($K$4&lt;&gt;"Да","",IF($K$9="","",IF(COUNTIF(Данные!$A$6:$CV$6,$K$9)=0,"#FIELD",INDEX(Данные!$A$7:$CV$106,ROW()-19,MATCH($K$9,Данные!$A$6:$CV$6,0))))))</f>
        <v/>
      </c>
      <c r="AQ86" s="76" t="str">
        <f>IF($A86="","",IF($L$4&lt;&gt;"Да","",IF($L$9="","",IF(COUNTIF(Данные!$A$6:$CV$6,$L$9)=0,"#FIELD",INDEX(Данные!$A$7:$CV$106,ROW()-19,MATCH($L$9,Данные!$A$6:$CV$6,0))))))</f>
        <v/>
      </c>
      <c r="AR86" s="76" t="str">
        <f>IF($A86="","",IF($M$4&lt;&gt;"Да","",IF($M$9="","",IF(COUNTIF(Данные!$A$6:$CV$6,$M$9)=0,"#FIELD",INDEX(Данные!$A$7:$CV$106,ROW()-19,MATCH($M$9,Данные!$A$6:$CV$6,0))))))</f>
        <v/>
      </c>
      <c r="AS86" s="76" t="str">
        <f>IF($A86="","",IF($N$4&lt;&gt;"Да","",IF($N$9="","",IF(COUNTIF(Данные!$A$6:$CV$6,$N$9)=0,"#FIELD",INDEX(Данные!$A$7:$CV$106,ROW()-19,MATCH($N$9,Данные!$A$6:$CV$6,0))))))</f>
        <v/>
      </c>
      <c r="AT86" s="76" t="str">
        <f>IF($A86="","",IF($O$4&lt;&gt;"Да","",IF($O$9="","",IF(COUNTIF(Данные!$A$6:$CV$6,$O$9)=0,"#FIELD",INDEX(Данные!$A$7:$CV$106,ROW()-19,MATCH($O$9,Данные!$A$6:$CV$6,0))))))</f>
        <v/>
      </c>
      <c r="AU86" s="76" t="str">
        <f>IF($A86="","",IF($P$4&lt;&gt;"Да","",IF($P$9="","",IF(COUNTIF(Данные!$A$6:$CV$6,$P$9)=0,"#FIELD",INDEX(Данные!$A$7:$CV$106,ROW()-19,MATCH($P$9,Данные!$A$6:$CV$6,0))))))</f>
        <v/>
      </c>
      <c r="AV86" s="76" t="str">
        <f>IF($A86="","",IF($Q$4&lt;&gt;"Да","",IF($Q$9="","",IF(COUNTIF(Данные!$A$6:$CV$6,$Q$9)=0,"#FIELD",INDEX(Данные!$A$7:$CV$106,ROW()-19,MATCH($Q$9,Данные!$A$6:$CV$6,0))))))</f>
        <v/>
      </c>
      <c r="AW86" s="76" t="str">
        <f>IF($A86="","",IF($R$4&lt;&gt;"Да","",IF($R$9="","",IF(COUNTIF(Данные!$A$6:$CV$6,$R$9)=0,"#FIELD",INDEX(Данные!$A$7:$CV$106,ROW()-19,MATCH($R$9,Данные!$A$6:$CV$6,0))))))</f>
        <v/>
      </c>
      <c r="AX86" s="76" t="str">
        <f>IF($A86="","",IF($S$4&lt;&gt;"Да","",IF($S$9="","",IF(COUNTIF(Данные!$A$6:$CV$6,$S$9)=0,"#FIELD",INDEX(Данные!$A$7:$CV$106,ROW()-19,MATCH($S$9,Данные!$A$6:$CV$6,0))))))</f>
        <v/>
      </c>
      <c r="AY86" s="76" t="str">
        <f>IF($A86="","",IF($T$4&lt;&gt;"Да","",IF($T$9="","",IF(COUNTIF(Данные!$A$6:$CV$6,$T$9)=0,"#FIELD",INDEX(Данные!$A$7:$CV$106,ROW()-19,MATCH($T$9,Данные!$A$6:$CV$6,0))))))</f>
        <v/>
      </c>
      <c r="AZ86" s="76" t="str">
        <f>IF($A86="","",IF($U$4&lt;&gt;"Да","",IF($U$9="","",IF(COUNTIF(Данные!$A$6:$CV$6,$U$9)=0,"#FIELD",INDEX(Данные!$A$7:$CV$106,ROW()-19,MATCH($U$9,Данные!$A$6:$CV$6,0))))))</f>
        <v/>
      </c>
      <c r="BA86" s="76" t="str">
        <f>IF($A86="","",IF($V$4&lt;&gt;"Да","",IF($V$9="","",IF(COUNTIF(Данные!$A$6:$CV$6,$V$9)=0,"#FIELD",INDEX(Данные!$A$7:$CV$106,ROW()-19,MATCH($V$9,Данные!$A$6:$CV$6,0))))))</f>
        <v/>
      </c>
      <c r="BB86" s="76" t="str">
        <f>IF($A86="","",IF($W$4&lt;&gt;"Да","",IF($W$9="","",IF(COUNTIF(Данные!$A$6:$CV$6,$W$9)=0,"#FIELD",INDEX(Данные!$A$7:$CV$106,ROW()-19,MATCH($W$9,Данные!$A$6:$CV$6,0))))))</f>
        <v/>
      </c>
      <c r="BC86" s="76" t="str">
        <f>IF($A86="","",IF($X$4&lt;&gt;"Да","",IF($X$9="","",IF(COUNTIF(Данные!$A$6:$CV$6,$X$9)=0,"#FIELD",INDEX(Данные!$A$7:$CV$106,ROW()-19,MATCH($X$9,Данные!$A$6:$CV$6,0))))))</f>
        <v/>
      </c>
      <c r="BD86" s="76" t="str">
        <f>IF($A86="","",IF($Y$4&lt;&gt;"Да","",IF($Y$9="","",IF(COUNTIF(Данные!$A$6:$CV$6,$Y$9)=0,"#FIELD",INDEX(Данные!$A$7:$CV$106,ROW()-19,MATCH($Y$9,Данные!$A$6:$CV$6,0))))))</f>
        <v/>
      </c>
      <c r="BE86" s="76" t="str">
        <f>IF($A86="","",IF($Z$4&lt;&gt;"Да","",IF($Z$9="","",IF(COUNTIF(Данные!$A$6:$CV$6,$Z$9)=0,"#FIELD",INDEX(Данные!$A$7:$CV$106,ROW()-19,MATCH($Z$9,Данные!$A$6:$CV$6,0))))))</f>
        <v/>
      </c>
      <c r="BF86" s="76" t="str">
        <f>IF($A86="","",IF($AA$4&lt;&gt;"Да","",IF($AA$9="","",IF(COUNTIF(Данные!$A$6:$CV$6,$AA$9)=0,"#FIELD",INDEX(Данные!$A$7:$CV$106,ROW()-19,MATCH($AA$9,Данные!$A$6:$CV$6,0))))))</f>
        <v/>
      </c>
      <c r="BG86" s="76" t="str">
        <f>IF($A86="","",IF($AB$4&lt;&gt;"Да","",IF($AB$9="","",IF(COUNTIF(Данные!$A$6:$CV$6,$AB$9)=0,"#FIELD",INDEX(Данные!$A$7:$CV$106,ROW()-19,MATCH($AB$9,Данные!$A$6:$CV$6,0))))))</f>
        <v/>
      </c>
      <c r="BH86" s="76" t="str">
        <f>IF($A86="","",IF($AC$4&lt;&gt;"Да","",IF($AC$9="","",IF(COUNTIF(Данные!$A$6:$CV$6,$AC$9)=0,"#FIELD",INDEX(Данные!$A$7:$CV$106,ROW()-19,MATCH($AC$9,Данные!$A$6:$CV$6,0))))))</f>
        <v/>
      </c>
      <c r="BI86" s="76" t="str">
        <f>IF($A86="","",IF($AD$4&lt;&gt;"Да","",IF($AD$9="","",IF(COUNTIF(Данные!$A$6:$CV$6,$AD$9)=0,"#FIELD",INDEX(Данные!$A$7:$CV$106,ROW()-19,MATCH($AD$9,Данные!$A$6:$CV$6,0))))))</f>
        <v/>
      </c>
      <c r="BJ86" s="76" t="str">
        <f>IF($A86="","",IF($AE$4&lt;&gt;"Да","",IF($AE$9="","",IF(COUNTIF(Данные!$A$6:$CV$6,$AE$9)=0,"#FIELD",INDEX(Данные!$A$7:$CV$106,ROW()-19,MATCH($AE$9,Данные!$A$6:$CV$6,0))))))</f>
        <v/>
      </c>
      <c r="BK86" s="76"/>
      <c r="BL86" s="76" t="str">
        <f>IF($A86="","",IF($B$4&lt;&gt;"Да","",IF($B$10="","",IF(COUNTIF(Данные!$A$6:$CV$6,$B$10)=0,"#FIELD",INDEX(Данные!$A$7:$CV$106,ROW()-19,MATCH($B$10,Данные!$A$6:$CV$6,0))))))</f>
        <v/>
      </c>
      <c r="BM86" s="76" t="str">
        <f>IF($A86="","",IF($C$4&lt;&gt;"Да","",IF($C$10="","",IF(COUNTIF(Данные!$A$6:$CV$6,$C$10)=0,"#FIELD",INDEX(Данные!$A$7:$CV$106,ROW()-19,MATCH($C$10,Данные!$A$6:$CV$6,0))))))</f>
        <v/>
      </c>
      <c r="BN86" s="76" t="str">
        <f>IF($A86="","",IF($D$4&lt;&gt;"Да","",IF($D$10="","",IF(COUNTIF(Данные!$A$6:$CV$6,$D$10)=0,"#FIELD",INDEX(Данные!$A$7:$CV$106,ROW()-19,MATCH($D$10,Данные!$A$6:$CV$6,0))))))</f>
        <v/>
      </c>
      <c r="BO86" s="76" t="str">
        <f>IF($A86="","",IF($E$4&lt;&gt;"Да","",IF($E$10="","",IF(COUNTIF(Данные!$A$6:$CV$6,$E$10)=0,"#FIELD",INDEX(Данные!$A$7:$CV$106,ROW()-19,MATCH($E$10,Данные!$A$6:$CV$6,0))))))</f>
        <v/>
      </c>
      <c r="BP86" s="76" t="str">
        <f>IF($A86="","",IF($F$4&lt;&gt;"Да","",IF($F$10="","",IF(COUNTIF(Данные!$A$6:$CV$6,$F$10)=0,"#FIELD",INDEX(Данные!$A$7:$CV$106,ROW()-19,MATCH($F$10,Данные!$A$6:$CV$6,0))))))</f>
        <v/>
      </c>
      <c r="BQ86" s="76" t="str">
        <f>IF($A86="","",IF($G$4&lt;&gt;"Да","",IF($G$10="","",IF(COUNTIF(Данные!$A$6:$CV$6,$G$10)=0,"#FIELD",INDEX(Данные!$A$7:$CV$106,ROW()-19,MATCH($G$10,Данные!$A$6:$CV$6,0))))))</f>
        <v/>
      </c>
      <c r="BR86" s="76" t="str">
        <f>IF($A86="","",IF($H$4&lt;&gt;"Да","",IF($H$10="","",IF(COUNTIF(Данные!$A$6:$CV$6,$H$10)=0,"#FIELD",INDEX(Данные!$A$7:$CV$106,ROW()-19,MATCH($H$10,Данные!$A$6:$CV$6,0))))))</f>
        <v/>
      </c>
      <c r="BS86" s="76" t="str">
        <f>IF($A86="","",IF($I$4&lt;&gt;"Да","",IF($I$10="","",IF(COUNTIF(Данные!$A$6:$CV$6,$I$10)=0,"#FIELD",INDEX(Данные!$A$7:$CV$106,ROW()-19,MATCH($I$10,Данные!$A$6:$CV$6,0))))))</f>
        <v/>
      </c>
      <c r="BT86" s="76" t="str">
        <f>IF($A86="","",IF($J$4&lt;&gt;"Да","",IF($J$10="","",IF(COUNTIF(Данные!$A$6:$CV$6,$J$10)=0,"#FIELD",INDEX(Данные!$A$7:$CV$106,ROW()-19,MATCH($J$10,Данные!$A$6:$CV$6,0))))))</f>
        <v/>
      </c>
      <c r="BU86" s="76" t="str">
        <f>IF($A86="","",IF($K$4&lt;&gt;"Да","",IF($K$10="","",IF(COUNTIF(Данные!$A$6:$CV$6,$K$10)=0,"#FIELD",INDEX(Данные!$A$7:$CV$106,ROW()-19,MATCH($K$10,Данные!$A$6:$CV$6,0))))))</f>
        <v/>
      </c>
      <c r="BV86" s="76" t="str">
        <f>IF($A86="","",IF($L$4&lt;&gt;"Да","",IF($L$10="","",IF(COUNTIF(Данные!$A$6:$CV$6,$L$10)=0,"#FIELD",INDEX(Данные!$A$7:$CV$106,ROW()-19,MATCH($L$10,Данные!$A$6:$CV$6,0))))))</f>
        <v/>
      </c>
      <c r="BW86" s="76" t="str">
        <f>IF($A86="","",IF($M$4&lt;&gt;"Да","",IF($M$10="","",IF(COUNTIF(Данные!$A$6:$CV$6,$M$10)=0,"#FIELD",INDEX(Данные!$A$7:$CV$106,ROW()-19,MATCH($M$10,Данные!$A$6:$CV$6,0))))))</f>
        <v/>
      </c>
      <c r="BX86" s="76" t="str">
        <f>IF($A86="","",IF($N$4&lt;&gt;"Да","",IF($N$10="","",IF(COUNTIF(Данные!$A$6:$CV$6,$N$10)=0,"#FIELD",INDEX(Данные!$A$7:$CV$106,ROW()-19,MATCH($N$10,Данные!$A$6:$CV$6,0))))))</f>
        <v/>
      </c>
      <c r="BY86" s="76" t="str">
        <f>IF($A86="","",IF($O$4&lt;&gt;"Да","",IF($O$10="","",IF(COUNTIF(Данные!$A$6:$CV$6,$O$10)=0,"#FIELD",INDEX(Данные!$A$7:$CV$106,ROW()-19,MATCH($O$10,Данные!$A$6:$CV$6,0))))))</f>
        <v/>
      </c>
      <c r="BZ86" s="76" t="str">
        <f>IF($A86="","",IF($P$4&lt;&gt;"Да","",IF($P$10="","",IF(COUNTIF(Данные!$A$6:$CV$6,$P$10)=0,"#FIELD",INDEX(Данные!$A$7:$CV$106,ROW()-19,MATCH($P$10,Данные!$A$6:$CV$6,0))))))</f>
        <v/>
      </c>
      <c r="CA86" s="76" t="str">
        <f>IF($A86="","",IF($Q$4&lt;&gt;"Да","",IF($Q$10="","",IF(COUNTIF(Данные!$A$6:$CV$6,$Q$10)=0,"#FIELD",INDEX(Данные!$A$7:$CV$106,ROW()-19,MATCH($Q$10,Данные!$A$6:$CV$6,0))))))</f>
        <v/>
      </c>
      <c r="CB86" s="76" t="str">
        <f>IF($A86="","",IF($R$4&lt;&gt;"Да","",IF($R$10="","",IF(COUNTIF(Данные!$A$6:$CV$6,$R$10)=0,"#FIELD",INDEX(Данные!$A$7:$CV$106,ROW()-19,MATCH($R$10,Данные!$A$6:$CV$6,0))))))</f>
        <v/>
      </c>
      <c r="CC86" s="76" t="str">
        <f>IF($A86="","",IF($S$4&lt;&gt;"Да","",IF($S$10="","",IF(COUNTIF(Данные!$A$6:$CV$6,$S$10)=0,"#FIELD",INDEX(Данные!$A$7:$CV$106,ROW()-19,MATCH($S$10,Данные!$A$6:$CV$6,0))))))</f>
        <v/>
      </c>
      <c r="CD86" s="76" t="str">
        <f>IF($A86="","",IF($T$4&lt;&gt;"Да","",IF($T$10="","",IF(COUNTIF(Данные!$A$6:$CV$6,$T$10)=0,"#FIELD",INDEX(Данные!$A$7:$CV$106,ROW()-19,MATCH($T$10,Данные!$A$6:$CV$6,0))))))</f>
        <v/>
      </c>
      <c r="CE86" s="76" t="str">
        <f>IF($A86="","",IF($U$4&lt;&gt;"Да","",IF($U$10="","",IF(COUNTIF(Данные!$A$6:$CV$6,$U$10)=0,"#FIELD",INDEX(Данные!$A$7:$CV$106,ROW()-19,MATCH($U$10,Данные!$A$6:$CV$6,0))))))</f>
        <v/>
      </c>
      <c r="CF86" s="76" t="str">
        <f>IF($A86="","",IF($V$4&lt;&gt;"Да","",IF($V$10="","",IF(COUNTIF(Данные!$A$6:$CV$6,$V$10)=0,"#FIELD",INDEX(Данные!$A$7:$CV$106,ROW()-19,MATCH($V$10,Данные!$A$6:$CV$6,0))))))</f>
        <v/>
      </c>
      <c r="CG86" s="76" t="str">
        <f>IF($A86="","",IF($W$4&lt;&gt;"Да","",IF($W$10="","",IF(COUNTIF(Данные!$A$6:$CV$6,$W$10)=0,"#FIELD",INDEX(Данные!$A$7:$CV$106,ROW()-19,MATCH($W$10,Данные!$A$6:$CV$6,0))))))</f>
        <v/>
      </c>
      <c r="CH86" s="76" t="str">
        <f>IF($A86="","",IF($X$4&lt;&gt;"Да","",IF($X$10="","",IF(COUNTIF(Данные!$A$6:$CV$6,$X$10)=0,"#FIELD",INDEX(Данные!$A$7:$CV$106,ROW()-19,MATCH($X$10,Данные!$A$6:$CV$6,0))))))</f>
        <v/>
      </c>
      <c r="CI86" s="76" t="str">
        <f>IF($A86="","",IF($Y$4&lt;&gt;"Да","",IF($Y$10="","",IF(COUNTIF(Данные!$A$6:$CV$6,$Y$10)=0,"#FIELD",INDEX(Данные!$A$7:$CV$106,ROW()-19,MATCH($Y$10,Данные!$A$6:$CV$6,0))))))</f>
        <v/>
      </c>
      <c r="CJ86" s="76" t="str">
        <f>IF($A86="","",IF($Z$4&lt;&gt;"Да","",IF($Z$10="","",IF(COUNTIF(Данные!$A$6:$CV$6,$Z$10)=0,"#FIELD",INDEX(Данные!$A$7:$CV$106,ROW()-19,MATCH($Z$10,Данные!$A$6:$CV$6,0))))))</f>
        <v/>
      </c>
      <c r="CK86" s="76" t="str">
        <f>IF($A86="","",IF($AA$4&lt;&gt;"Да","",IF($AA$10="","",IF(COUNTIF(Данные!$A$6:$CV$6,$AA$10)=0,"#FIELD",INDEX(Данные!$A$7:$CV$106,ROW()-19,MATCH($AA$10,Данные!$A$6:$CV$6,0))))))</f>
        <v/>
      </c>
      <c r="CL86" s="76" t="str">
        <f>IF($A86="","",IF($AB$4&lt;&gt;"Да","",IF($AB$10="","",IF(COUNTIF(Данные!$A$6:$CV$6,$AB$10)=0,"#FIELD",INDEX(Данные!$A$7:$CV$106,ROW()-19,MATCH($AB$10,Данные!$A$6:$CV$6,0))))))</f>
        <v/>
      </c>
      <c r="CM86" s="76" t="str">
        <f>IF($A86="","",IF($AC$4&lt;&gt;"Да","",IF($AC$10="","",IF(COUNTIF(Данные!$A$6:$CV$6,$AC$10)=0,"#FIELD",INDEX(Данные!$A$7:$CV$106,ROW()-19,MATCH($AC$10,Данные!$A$6:$CV$6,0))))))</f>
        <v/>
      </c>
      <c r="CN86" s="76" t="str">
        <f>IF($A86="","",IF($AD$4&lt;&gt;"Да","",IF($AD$10="","",IF(COUNTIF(Данные!$A$6:$CV$6,$AD$10)=0,"#FIELD",INDEX(Данные!$A$7:$CV$106,ROW()-19,MATCH($AD$10,Данные!$A$6:$CV$6,0))))))</f>
        <v/>
      </c>
      <c r="CO86" s="77" t="str">
        <f>IF($A86="","",IF($AE$4&lt;&gt;"Да","",IF($AE$10="","",IF(COUNTIF(Данные!$A$6:$CV$6,$AE$10)=0,"#FIELD",INDEX(Данные!$A$7:$CV$106,ROW()-19,MATCH($AE$10,Данные!$A$6:$CV$6,0))))))</f>
        <v/>
      </c>
    </row>
    <row r="87" spans="1:93">
      <c r="A87" s="24" t="str">
        <f>IF(Данные!A74="","",Данные!A74)</f>
        <v/>
      </c>
      <c r="B87" s="19" t="str">
        <f>IF($A87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87="#FIELD",AG87="",AND(OR($B$8="CHANGE_PCT_GE",$B$8="CHANGE_ABS_GE",$B$8="COUNT_FLAG_RULE",$B$8="AND_YES",$B$8="OR_YES"),OR(BL87="#FIELD",BL87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87)))),IF($B$18="LOW_MU",MAX(Настройки!$B$14,$B$16),IF($B$18="NEUTRAL",Настройки!$B$15,IF($B$18="IGNORE","IGNORE",IF(OR(AG87="#FIELD",BL87="#FIELD"),"Поле не найдено","Недостаточно данных")))),IF($B$8="SIGMOID_INC",MAX(Настройки!$B$14,$B$16+($B$17-$B$16)/(1+EXP(-$B$12*(IF(ISNUMBER(AG87),AG87,0)-$B$11)))),IF($B$8="SIGMOID_DEC",MAX(Настройки!$B$14,$B$16+($B$17-$B$16)/(1+EXP($B$12*(IF(ISNUMBER(AG87),AG87,0)-$B$11)))),IF($B$8="TOP_PERCENT",IF((COUNTIF(INDEX(Данные!$A$7:$CV$106,0,MATCH($B$9,Данные!$A$6:$CV$6,0)),"&gt;"&amp;IF(ISNUMBER(AG87),AG87,0))+COUNTIFS(INDEX(Данные!$A$7:$CV$106,0,MATCH($B$9,Данные!$A$6:$CV$6,0)),IF(ISNUMBER(AG87),AG87,0),Данные!$A$7:$A$106,"&lt;"&amp;$A87)+1)/COUNT(INDEX(Данные!$A$7:$CV$106,0,MATCH($B$9,Данные!$A$6:$CV$6,0)))&lt;=$B$11,$B$14,$B$15),IF($B$8="MANUAL_MU",MAX(Настройки!$B$14,MIN(1,IF(ISNUMBER(AG87),AG87,0))),IF($B$8="COUNT_FLAG_RULE",IF(IF(ISNUMBER(AG87),AG87,0)&lt;=$B$11,$B$14,IF(IF(ISNUMBER(AG87),AG87,0)&gt;=$B$12,$B$15,IF(OR(LOWER(LEFT(BL87&amp;"",2))="да",BL87=1),$B$13,$B$15))),IF(OR(AND($B$8="YES_NO",OR(LOWER(LEFT(AG87&amp;"",2))="да",AG87=1)),AND($B$8="THRESHOLD_GE",IF(ISNUMBER(AG87),AG87,0)&gt;=$B$11),AND($B$8="THRESHOLD_GT",IF(ISNUMBER(AG87),AG87,0)&gt;$B$11),AND($B$8="THRESHOLD_LE",IF(ISNUMBER(AG87),AG87,0)&lt;=$B$11),AND($B$8="THRESHOLD_LT",IF(ISNUMBER(AG87),AG87,0)&lt;$B$11),AND($B$8="CHANGE_PCT_GE",IF(IF(ISNUMBER(BL87),BL87,0)=0,IF(ISNUMBER(AG87),AG87,0)&gt;0,(IF(ISNUMBER(AG87),AG87,0)-IF(ISNUMBER(BL87),BL87,0))/ABS(IF(ISNUMBER(BL87),BL87,0))&gt;=$B$11)),AND($B$8="CHANGE_ABS_GE",ABS(IF(ISNUMBER(AG87),AG87,0)-IF(ISNUMBER(BL87),BL87,0))&gt;=$B$11),AND($B$8="COUNT_LT",IF(ISNUMBER(AG87),AG87,0)&lt;$B$11),AND($B$8="COUNT_LE",IF(ISNUMBER(AG87),AG87,0)&lt;=$B$11),AND($B$8="AND_YES",OR(LOWER(LEFT(AG87&amp;"",2))="да",AG87=1),OR(LOWER(LEFT(BL87&amp;"",2))="да",BL87=1)),AND($B$8="OR_YES",OR(OR(LOWER(LEFT(AG87&amp;"",2))="да",AG87=1),OR(LOWER(LEFT(BL87&amp;"",2))="да",BL87=1)))),$B$14,$B$15))))))))))</f>
        <v/>
      </c>
      <c r="C87" s="19" t="str">
        <f>IF($A87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87="#FIELD",AH87="",AND(OR($C$8="CHANGE_PCT_GE",$C$8="CHANGE_ABS_GE",$C$8="COUNT_FLAG_RULE",$C$8="AND_YES",$C$8="OR_YES"),OR(BM87="#FIELD",BM87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87)))),IF($C$18="LOW_MU",MAX(Настройки!$B$14,$C$16),IF($C$18="NEUTRAL",Настройки!$B$15,IF($C$18="IGNORE","IGNORE",IF(OR(AH87="#FIELD",BM87="#FIELD"),"Поле не найдено","Недостаточно данных")))),IF($C$8="SIGMOID_INC",MAX(Настройки!$B$14,$C$16+($C$17-$C$16)/(1+EXP(-$C$12*(IF(ISNUMBER(AH87),AH87,0)-$C$11)))),IF($C$8="SIGMOID_DEC",MAX(Настройки!$B$14,$C$16+($C$17-$C$16)/(1+EXP($C$12*(IF(ISNUMBER(AH87),AH87,0)-$C$11)))),IF($C$8="TOP_PERCENT",IF((COUNTIF(INDEX(Данные!$A$7:$CV$106,0,MATCH($C$9,Данные!$A$6:$CV$6,0)),"&gt;"&amp;IF(ISNUMBER(AH87),AH87,0))+COUNTIFS(INDEX(Данные!$A$7:$CV$106,0,MATCH($C$9,Данные!$A$6:$CV$6,0)),IF(ISNUMBER(AH87),AH87,0),Данные!$A$7:$A$106,"&lt;"&amp;$A87)+1)/COUNT(INDEX(Данные!$A$7:$CV$106,0,MATCH($C$9,Данные!$A$6:$CV$6,0)))&lt;=$C$11,$C$14,$C$15),IF($C$8="MANUAL_MU",MAX(Настройки!$B$14,MIN(1,IF(ISNUMBER(AH87),AH87,0))),IF($C$8="COUNT_FLAG_RULE",IF(IF(ISNUMBER(AH87),AH87,0)&lt;=$C$11,$C$14,IF(IF(ISNUMBER(AH87),AH87,0)&gt;=$C$12,$C$15,IF(OR(LOWER(LEFT(BM87&amp;"",2))="да",BM87=1),$C$13,$C$15))),IF(OR(AND($C$8="YES_NO",OR(LOWER(LEFT(AH87&amp;"",2))="да",AH87=1)),AND($C$8="THRESHOLD_GE",IF(ISNUMBER(AH87),AH87,0)&gt;=$C$11),AND($C$8="THRESHOLD_GT",IF(ISNUMBER(AH87),AH87,0)&gt;$C$11),AND($C$8="THRESHOLD_LE",IF(ISNUMBER(AH87),AH87,0)&lt;=$C$11),AND($C$8="THRESHOLD_LT",IF(ISNUMBER(AH87),AH87,0)&lt;$C$11),AND($C$8="CHANGE_PCT_GE",IF(IF(ISNUMBER(BM87),BM87,0)=0,IF(ISNUMBER(AH87),AH87,0)&gt;0,(IF(ISNUMBER(AH87),AH87,0)-IF(ISNUMBER(BM87),BM87,0))/ABS(IF(ISNUMBER(BM87),BM87,0))&gt;=$C$11)),AND($C$8="CHANGE_ABS_GE",ABS(IF(ISNUMBER(AH87),AH87,0)-IF(ISNUMBER(BM87),BM87,0))&gt;=$C$11),AND($C$8="COUNT_LT",IF(ISNUMBER(AH87),AH87,0)&lt;$C$11),AND($C$8="COUNT_LE",IF(ISNUMBER(AH87),AH87,0)&lt;=$C$11),AND($C$8="AND_YES",OR(LOWER(LEFT(AH87&amp;"",2))="да",AH87=1),OR(LOWER(LEFT(BM87&amp;"",2))="да",BM87=1)),AND($C$8="OR_YES",OR(OR(LOWER(LEFT(AH87&amp;"",2))="да",AH87=1),OR(LOWER(LEFT(BM87&amp;"",2))="да",BM87=1)))),$C$14,$C$15))))))))))</f>
        <v/>
      </c>
      <c r="D87" s="19" t="str">
        <f>IF($A87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87="#FIELD",AI87="",AND(OR($D$8="CHANGE_PCT_GE",$D$8="CHANGE_ABS_GE",$D$8="COUNT_FLAG_RULE",$D$8="AND_YES",$D$8="OR_YES"),OR(BN87="#FIELD",BN87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87)))),IF($D$18="LOW_MU",MAX(Настройки!$B$14,$D$16),IF($D$18="NEUTRAL",Настройки!$B$15,IF($D$18="IGNORE","IGNORE",IF(OR(AI87="#FIELD",BN87="#FIELD"),"Поле не найдено","Недостаточно данных")))),IF($D$8="SIGMOID_INC",MAX(Настройки!$B$14,$D$16+($D$17-$D$16)/(1+EXP(-$D$12*(IF(ISNUMBER(AI87),AI87,0)-$D$11)))),IF($D$8="SIGMOID_DEC",MAX(Настройки!$B$14,$D$16+($D$17-$D$16)/(1+EXP($D$12*(IF(ISNUMBER(AI87),AI87,0)-$D$11)))),IF($D$8="TOP_PERCENT",IF((COUNTIF(INDEX(Данные!$A$7:$CV$106,0,MATCH($D$9,Данные!$A$6:$CV$6,0)),"&gt;"&amp;IF(ISNUMBER(AI87),AI87,0))+COUNTIFS(INDEX(Данные!$A$7:$CV$106,0,MATCH($D$9,Данные!$A$6:$CV$6,0)),IF(ISNUMBER(AI87),AI87,0),Данные!$A$7:$A$106,"&lt;"&amp;$A87)+1)/COUNT(INDEX(Данные!$A$7:$CV$106,0,MATCH($D$9,Данные!$A$6:$CV$6,0)))&lt;=$D$11,$D$14,$D$15),IF($D$8="MANUAL_MU",MAX(Настройки!$B$14,MIN(1,IF(ISNUMBER(AI87),AI87,0))),IF($D$8="COUNT_FLAG_RULE",IF(IF(ISNUMBER(AI87),AI87,0)&lt;=$D$11,$D$14,IF(IF(ISNUMBER(AI87),AI87,0)&gt;=$D$12,$D$15,IF(OR(LOWER(LEFT(BN87&amp;"",2))="да",BN87=1),$D$13,$D$15))),IF(OR(AND($D$8="YES_NO",OR(LOWER(LEFT(AI87&amp;"",2))="да",AI87=1)),AND($D$8="THRESHOLD_GE",IF(ISNUMBER(AI87),AI87,0)&gt;=$D$11),AND($D$8="THRESHOLD_GT",IF(ISNUMBER(AI87),AI87,0)&gt;$D$11),AND($D$8="THRESHOLD_LE",IF(ISNUMBER(AI87),AI87,0)&lt;=$D$11),AND($D$8="THRESHOLD_LT",IF(ISNUMBER(AI87),AI87,0)&lt;$D$11),AND($D$8="CHANGE_PCT_GE",IF(IF(ISNUMBER(BN87),BN87,0)=0,IF(ISNUMBER(AI87),AI87,0)&gt;0,(IF(ISNUMBER(AI87),AI87,0)-IF(ISNUMBER(BN87),BN87,0))/ABS(IF(ISNUMBER(BN87),BN87,0))&gt;=$D$11)),AND($D$8="CHANGE_ABS_GE",ABS(IF(ISNUMBER(AI87),AI87,0)-IF(ISNUMBER(BN87),BN87,0))&gt;=$D$11),AND($D$8="COUNT_LT",IF(ISNUMBER(AI87),AI87,0)&lt;$D$11),AND($D$8="COUNT_LE",IF(ISNUMBER(AI87),AI87,0)&lt;=$D$11),AND($D$8="AND_YES",OR(LOWER(LEFT(AI87&amp;"",2))="да",AI87=1),OR(LOWER(LEFT(BN87&amp;"",2))="да",BN87=1)),AND($D$8="OR_YES",OR(OR(LOWER(LEFT(AI87&amp;"",2))="да",AI87=1),OR(LOWER(LEFT(BN87&amp;"",2))="да",BN87=1)))),$D$14,$D$15))))))))))</f>
        <v/>
      </c>
      <c r="E87" s="19" t="str">
        <f>IF($A87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87="#FIELD",AJ87="",AND(OR($E$8="CHANGE_PCT_GE",$E$8="CHANGE_ABS_GE",$E$8="COUNT_FLAG_RULE",$E$8="AND_YES",$E$8="OR_YES"),OR(BO87="#FIELD",BO87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87)))),IF($E$18="LOW_MU",MAX(Настройки!$B$14,$E$16),IF($E$18="NEUTRAL",Настройки!$B$15,IF($E$18="IGNORE","IGNORE",IF(OR(AJ87="#FIELD",BO87="#FIELD"),"Поле не найдено","Недостаточно данных")))),IF($E$8="SIGMOID_INC",MAX(Настройки!$B$14,$E$16+($E$17-$E$16)/(1+EXP(-$E$12*(IF(ISNUMBER(AJ87),AJ87,0)-$E$11)))),IF($E$8="SIGMOID_DEC",MAX(Настройки!$B$14,$E$16+($E$17-$E$16)/(1+EXP($E$12*(IF(ISNUMBER(AJ87),AJ87,0)-$E$11)))),IF($E$8="TOP_PERCENT",IF((COUNTIF(INDEX(Данные!$A$7:$CV$106,0,MATCH($E$9,Данные!$A$6:$CV$6,0)),"&gt;"&amp;IF(ISNUMBER(AJ87),AJ87,0))+COUNTIFS(INDEX(Данные!$A$7:$CV$106,0,MATCH($E$9,Данные!$A$6:$CV$6,0)),IF(ISNUMBER(AJ87),AJ87,0),Данные!$A$7:$A$106,"&lt;"&amp;$A87)+1)/COUNT(INDEX(Данные!$A$7:$CV$106,0,MATCH($E$9,Данные!$A$6:$CV$6,0)))&lt;=$E$11,$E$14,$E$15),IF($E$8="MANUAL_MU",MAX(Настройки!$B$14,MIN(1,IF(ISNUMBER(AJ87),AJ87,0))),IF($E$8="COUNT_FLAG_RULE",IF(IF(ISNUMBER(AJ87),AJ87,0)&lt;=$E$11,$E$14,IF(IF(ISNUMBER(AJ87),AJ87,0)&gt;=$E$12,$E$15,IF(OR(LOWER(LEFT(BO87&amp;"",2))="да",BO87=1),$E$13,$E$15))),IF(OR(AND($E$8="YES_NO",OR(LOWER(LEFT(AJ87&amp;"",2))="да",AJ87=1)),AND($E$8="THRESHOLD_GE",IF(ISNUMBER(AJ87),AJ87,0)&gt;=$E$11),AND($E$8="THRESHOLD_GT",IF(ISNUMBER(AJ87),AJ87,0)&gt;$E$11),AND($E$8="THRESHOLD_LE",IF(ISNUMBER(AJ87),AJ87,0)&lt;=$E$11),AND($E$8="THRESHOLD_LT",IF(ISNUMBER(AJ87),AJ87,0)&lt;$E$11),AND($E$8="CHANGE_PCT_GE",IF(IF(ISNUMBER(BO87),BO87,0)=0,IF(ISNUMBER(AJ87),AJ87,0)&gt;0,(IF(ISNUMBER(AJ87),AJ87,0)-IF(ISNUMBER(BO87),BO87,0))/ABS(IF(ISNUMBER(BO87),BO87,0))&gt;=$E$11)),AND($E$8="CHANGE_ABS_GE",ABS(IF(ISNUMBER(AJ87),AJ87,0)-IF(ISNUMBER(BO87),BO87,0))&gt;=$E$11),AND($E$8="COUNT_LT",IF(ISNUMBER(AJ87),AJ87,0)&lt;$E$11),AND($E$8="COUNT_LE",IF(ISNUMBER(AJ87),AJ87,0)&lt;=$E$11),AND($E$8="AND_YES",OR(LOWER(LEFT(AJ87&amp;"",2))="да",AJ87=1),OR(LOWER(LEFT(BO87&amp;"",2))="да",BO87=1)),AND($E$8="OR_YES",OR(OR(LOWER(LEFT(AJ87&amp;"",2))="да",AJ87=1),OR(LOWER(LEFT(BO87&amp;"",2))="да",BO87=1)))),$E$14,$E$15))))))))))</f>
        <v/>
      </c>
      <c r="F87" s="19" t="str">
        <f>IF($A87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87="#FIELD",AK87="",AND(OR($F$8="CHANGE_PCT_GE",$F$8="CHANGE_ABS_GE",$F$8="COUNT_FLAG_RULE",$F$8="AND_YES",$F$8="OR_YES"),OR(BP87="#FIELD",BP87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87)))),IF($F$18="LOW_MU",MAX(Настройки!$B$14,$F$16),IF($F$18="NEUTRAL",Настройки!$B$15,IF($F$18="IGNORE","IGNORE",IF(OR(AK87="#FIELD",BP87="#FIELD"),"Поле не найдено","Недостаточно данных")))),IF($F$8="SIGMOID_INC",MAX(Настройки!$B$14,$F$16+($F$17-$F$16)/(1+EXP(-$F$12*(IF(ISNUMBER(AK87),AK87,0)-$F$11)))),IF($F$8="SIGMOID_DEC",MAX(Настройки!$B$14,$F$16+($F$17-$F$16)/(1+EXP($F$12*(IF(ISNUMBER(AK87),AK87,0)-$F$11)))),IF($F$8="TOP_PERCENT",IF((COUNTIF(INDEX(Данные!$A$7:$CV$106,0,MATCH($F$9,Данные!$A$6:$CV$6,0)),"&gt;"&amp;IF(ISNUMBER(AK87),AK87,0))+COUNTIFS(INDEX(Данные!$A$7:$CV$106,0,MATCH($F$9,Данные!$A$6:$CV$6,0)),IF(ISNUMBER(AK87),AK87,0),Данные!$A$7:$A$106,"&lt;"&amp;$A87)+1)/COUNT(INDEX(Данные!$A$7:$CV$106,0,MATCH($F$9,Данные!$A$6:$CV$6,0)))&lt;=$F$11,$F$14,$F$15),IF($F$8="MANUAL_MU",MAX(Настройки!$B$14,MIN(1,IF(ISNUMBER(AK87),AK87,0))),IF($F$8="COUNT_FLAG_RULE",IF(IF(ISNUMBER(AK87),AK87,0)&lt;=$F$11,$F$14,IF(IF(ISNUMBER(AK87),AK87,0)&gt;=$F$12,$F$15,IF(OR(LOWER(LEFT(BP87&amp;"",2))="да",BP87=1),$F$13,$F$15))),IF(OR(AND($F$8="YES_NO",OR(LOWER(LEFT(AK87&amp;"",2))="да",AK87=1)),AND($F$8="THRESHOLD_GE",IF(ISNUMBER(AK87),AK87,0)&gt;=$F$11),AND($F$8="THRESHOLD_GT",IF(ISNUMBER(AK87),AK87,0)&gt;$F$11),AND($F$8="THRESHOLD_LE",IF(ISNUMBER(AK87),AK87,0)&lt;=$F$11),AND($F$8="THRESHOLD_LT",IF(ISNUMBER(AK87),AK87,0)&lt;$F$11),AND($F$8="CHANGE_PCT_GE",IF(IF(ISNUMBER(BP87),BP87,0)=0,IF(ISNUMBER(AK87),AK87,0)&gt;0,(IF(ISNUMBER(AK87),AK87,0)-IF(ISNUMBER(BP87),BP87,0))/ABS(IF(ISNUMBER(BP87),BP87,0))&gt;=$F$11)),AND($F$8="CHANGE_ABS_GE",ABS(IF(ISNUMBER(AK87),AK87,0)-IF(ISNUMBER(BP87),BP87,0))&gt;=$F$11),AND($F$8="COUNT_LT",IF(ISNUMBER(AK87),AK87,0)&lt;$F$11),AND($F$8="COUNT_LE",IF(ISNUMBER(AK87),AK87,0)&lt;=$F$11),AND($F$8="AND_YES",OR(LOWER(LEFT(AK87&amp;"",2))="да",AK87=1),OR(LOWER(LEFT(BP87&amp;"",2))="да",BP87=1)),AND($F$8="OR_YES",OR(OR(LOWER(LEFT(AK87&amp;"",2))="да",AK87=1),OR(LOWER(LEFT(BP87&amp;"",2))="да",BP87=1)))),$F$14,$F$15))))))))))</f>
        <v/>
      </c>
      <c r="G87" s="19" t="str">
        <f>IF($A87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87="#FIELD",AL87="",AND(OR($G$8="CHANGE_PCT_GE",$G$8="CHANGE_ABS_GE",$G$8="COUNT_FLAG_RULE",$G$8="AND_YES",$G$8="OR_YES"),OR(BQ87="#FIELD",BQ87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87)))),IF($G$18="LOW_MU",MAX(Настройки!$B$14,$G$16),IF($G$18="NEUTRAL",Настройки!$B$15,IF($G$18="IGNORE","IGNORE",IF(OR(AL87="#FIELD",BQ87="#FIELD"),"Поле не найдено","Недостаточно данных")))),IF($G$8="SIGMOID_INC",MAX(Настройки!$B$14,$G$16+($G$17-$G$16)/(1+EXP(-$G$12*(IF(ISNUMBER(AL87),AL87,0)-$G$11)))),IF($G$8="SIGMOID_DEC",MAX(Настройки!$B$14,$G$16+($G$17-$G$16)/(1+EXP($G$12*(IF(ISNUMBER(AL87),AL87,0)-$G$11)))),IF($G$8="TOP_PERCENT",IF((COUNTIF(INDEX(Данные!$A$7:$CV$106,0,MATCH($G$9,Данные!$A$6:$CV$6,0)),"&gt;"&amp;IF(ISNUMBER(AL87),AL87,0))+COUNTIFS(INDEX(Данные!$A$7:$CV$106,0,MATCH($G$9,Данные!$A$6:$CV$6,0)),IF(ISNUMBER(AL87),AL87,0),Данные!$A$7:$A$106,"&lt;"&amp;$A87)+1)/COUNT(INDEX(Данные!$A$7:$CV$106,0,MATCH($G$9,Данные!$A$6:$CV$6,0)))&lt;=$G$11,$G$14,$G$15),IF($G$8="MANUAL_MU",MAX(Настройки!$B$14,MIN(1,IF(ISNUMBER(AL87),AL87,0))),IF($G$8="COUNT_FLAG_RULE",IF(IF(ISNUMBER(AL87),AL87,0)&lt;=$G$11,$G$14,IF(IF(ISNUMBER(AL87),AL87,0)&gt;=$G$12,$G$15,IF(OR(LOWER(LEFT(BQ87&amp;"",2))="да",BQ87=1),$G$13,$G$15))),IF(OR(AND($G$8="YES_NO",OR(LOWER(LEFT(AL87&amp;"",2))="да",AL87=1)),AND($G$8="THRESHOLD_GE",IF(ISNUMBER(AL87),AL87,0)&gt;=$G$11),AND($G$8="THRESHOLD_GT",IF(ISNUMBER(AL87),AL87,0)&gt;$G$11),AND($G$8="THRESHOLD_LE",IF(ISNUMBER(AL87),AL87,0)&lt;=$G$11),AND($G$8="THRESHOLD_LT",IF(ISNUMBER(AL87),AL87,0)&lt;$G$11),AND($G$8="CHANGE_PCT_GE",IF(IF(ISNUMBER(BQ87),BQ87,0)=0,IF(ISNUMBER(AL87),AL87,0)&gt;0,(IF(ISNUMBER(AL87),AL87,0)-IF(ISNUMBER(BQ87),BQ87,0))/ABS(IF(ISNUMBER(BQ87),BQ87,0))&gt;=$G$11)),AND($G$8="CHANGE_ABS_GE",ABS(IF(ISNUMBER(AL87),AL87,0)-IF(ISNUMBER(BQ87),BQ87,0))&gt;=$G$11),AND($G$8="COUNT_LT",IF(ISNUMBER(AL87),AL87,0)&lt;$G$11),AND($G$8="COUNT_LE",IF(ISNUMBER(AL87),AL87,0)&lt;=$G$11),AND($G$8="AND_YES",OR(LOWER(LEFT(AL87&amp;"",2))="да",AL87=1),OR(LOWER(LEFT(BQ87&amp;"",2))="да",BQ87=1)),AND($G$8="OR_YES",OR(OR(LOWER(LEFT(AL87&amp;"",2))="да",AL87=1),OR(LOWER(LEFT(BQ87&amp;"",2))="да",BQ87=1)))),$G$14,$G$15))))))))))</f>
        <v/>
      </c>
      <c r="H87" s="19" t="str">
        <f>IF($A87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87="#FIELD",AM87="",AND(OR($H$8="CHANGE_PCT_GE",$H$8="CHANGE_ABS_GE",$H$8="COUNT_FLAG_RULE",$H$8="AND_YES",$H$8="OR_YES"),OR(BR87="#FIELD",BR87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87)))),IF($H$18="LOW_MU",MAX(Настройки!$B$14,$H$16),IF($H$18="NEUTRAL",Настройки!$B$15,IF($H$18="IGNORE","IGNORE",IF(OR(AM87="#FIELD",BR87="#FIELD"),"Поле не найдено","Недостаточно данных")))),IF($H$8="SIGMOID_INC",MAX(Настройки!$B$14,$H$16+($H$17-$H$16)/(1+EXP(-$H$12*(IF(ISNUMBER(AM87),AM87,0)-$H$11)))),IF($H$8="SIGMOID_DEC",MAX(Настройки!$B$14,$H$16+($H$17-$H$16)/(1+EXP($H$12*(IF(ISNUMBER(AM87),AM87,0)-$H$11)))),IF($H$8="TOP_PERCENT",IF((COUNTIF(INDEX(Данные!$A$7:$CV$106,0,MATCH($H$9,Данные!$A$6:$CV$6,0)),"&gt;"&amp;IF(ISNUMBER(AM87),AM87,0))+COUNTIFS(INDEX(Данные!$A$7:$CV$106,0,MATCH($H$9,Данные!$A$6:$CV$6,0)),IF(ISNUMBER(AM87),AM87,0),Данные!$A$7:$A$106,"&lt;"&amp;$A87)+1)/COUNT(INDEX(Данные!$A$7:$CV$106,0,MATCH($H$9,Данные!$A$6:$CV$6,0)))&lt;=$H$11,$H$14,$H$15),IF($H$8="MANUAL_MU",MAX(Настройки!$B$14,MIN(1,IF(ISNUMBER(AM87),AM87,0))),IF($H$8="COUNT_FLAG_RULE",IF(IF(ISNUMBER(AM87),AM87,0)&lt;=$H$11,$H$14,IF(IF(ISNUMBER(AM87),AM87,0)&gt;=$H$12,$H$15,IF(OR(LOWER(LEFT(BR87&amp;"",2))="да",BR87=1),$H$13,$H$15))),IF(OR(AND($H$8="YES_NO",OR(LOWER(LEFT(AM87&amp;"",2))="да",AM87=1)),AND($H$8="THRESHOLD_GE",IF(ISNUMBER(AM87),AM87,0)&gt;=$H$11),AND($H$8="THRESHOLD_GT",IF(ISNUMBER(AM87),AM87,0)&gt;$H$11),AND($H$8="THRESHOLD_LE",IF(ISNUMBER(AM87),AM87,0)&lt;=$H$11),AND($H$8="THRESHOLD_LT",IF(ISNUMBER(AM87),AM87,0)&lt;$H$11),AND($H$8="CHANGE_PCT_GE",IF(IF(ISNUMBER(BR87),BR87,0)=0,IF(ISNUMBER(AM87),AM87,0)&gt;0,(IF(ISNUMBER(AM87),AM87,0)-IF(ISNUMBER(BR87),BR87,0))/ABS(IF(ISNUMBER(BR87),BR87,0))&gt;=$H$11)),AND($H$8="CHANGE_ABS_GE",ABS(IF(ISNUMBER(AM87),AM87,0)-IF(ISNUMBER(BR87),BR87,0))&gt;=$H$11),AND($H$8="COUNT_LT",IF(ISNUMBER(AM87),AM87,0)&lt;$H$11),AND($H$8="COUNT_LE",IF(ISNUMBER(AM87),AM87,0)&lt;=$H$11),AND($H$8="AND_YES",OR(LOWER(LEFT(AM87&amp;"",2))="да",AM87=1),OR(LOWER(LEFT(BR87&amp;"",2))="да",BR87=1)),AND($H$8="OR_YES",OR(OR(LOWER(LEFT(AM87&amp;"",2))="да",AM87=1),OR(LOWER(LEFT(BR87&amp;"",2))="да",BR87=1)))),$H$14,$H$15))))))))))</f>
        <v/>
      </c>
      <c r="I87" s="19" t="str">
        <f>IF($A87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87="#FIELD",AN87="",AND(OR($I$8="CHANGE_PCT_GE",$I$8="CHANGE_ABS_GE",$I$8="COUNT_FLAG_RULE",$I$8="AND_YES",$I$8="OR_YES"),OR(BS87="#FIELD",BS87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87)))),IF($I$18="LOW_MU",MAX(Настройки!$B$14,$I$16),IF($I$18="NEUTRAL",Настройки!$B$15,IF($I$18="IGNORE","IGNORE",IF(OR(AN87="#FIELD",BS87="#FIELD"),"Поле не найдено","Недостаточно данных")))),IF($I$8="SIGMOID_INC",MAX(Настройки!$B$14,$I$16+($I$17-$I$16)/(1+EXP(-$I$12*(IF(ISNUMBER(AN87),AN87,0)-$I$11)))),IF($I$8="SIGMOID_DEC",MAX(Настройки!$B$14,$I$16+($I$17-$I$16)/(1+EXP($I$12*(IF(ISNUMBER(AN87),AN87,0)-$I$11)))),IF($I$8="TOP_PERCENT",IF((COUNTIF(INDEX(Данные!$A$7:$CV$106,0,MATCH($I$9,Данные!$A$6:$CV$6,0)),"&gt;"&amp;IF(ISNUMBER(AN87),AN87,0))+COUNTIFS(INDEX(Данные!$A$7:$CV$106,0,MATCH($I$9,Данные!$A$6:$CV$6,0)),IF(ISNUMBER(AN87),AN87,0),Данные!$A$7:$A$106,"&lt;"&amp;$A87)+1)/COUNT(INDEX(Данные!$A$7:$CV$106,0,MATCH($I$9,Данные!$A$6:$CV$6,0)))&lt;=$I$11,$I$14,$I$15),IF($I$8="MANUAL_MU",MAX(Настройки!$B$14,MIN(1,IF(ISNUMBER(AN87),AN87,0))),IF($I$8="COUNT_FLAG_RULE",IF(IF(ISNUMBER(AN87),AN87,0)&lt;=$I$11,$I$14,IF(IF(ISNUMBER(AN87),AN87,0)&gt;=$I$12,$I$15,IF(OR(LOWER(LEFT(BS87&amp;"",2))="да",BS87=1),$I$13,$I$15))),IF(OR(AND($I$8="YES_NO",OR(LOWER(LEFT(AN87&amp;"",2))="да",AN87=1)),AND($I$8="THRESHOLD_GE",IF(ISNUMBER(AN87),AN87,0)&gt;=$I$11),AND($I$8="THRESHOLD_GT",IF(ISNUMBER(AN87),AN87,0)&gt;$I$11),AND($I$8="THRESHOLD_LE",IF(ISNUMBER(AN87),AN87,0)&lt;=$I$11),AND($I$8="THRESHOLD_LT",IF(ISNUMBER(AN87),AN87,0)&lt;$I$11),AND($I$8="CHANGE_PCT_GE",IF(IF(ISNUMBER(BS87),BS87,0)=0,IF(ISNUMBER(AN87),AN87,0)&gt;0,(IF(ISNUMBER(AN87),AN87,0)-IF(ISNUMBER(BS87),BS87,0))/ABS(IF(ISNUMBER(BS87),BS87,0))&gt;=$I$11)),AND($I$8="CHANGE_ABS_GE",ABS(IF(ISNUMBER(AN87),AN87,0)-IF(ISNUMBER(BS87),BS87,0))&gt;=$I$11),AND($I$8="COUNT_LT",IF(ISNUMBER(AN87),AN87,0)&lt;$I$11),AND($I$8="COUNT_LE",IF(ISNUMBER(AN87),AN87,0)&lt;=$I$11),AND($I$8="AND_YES",OR(LOWER(LEFT(AN87&amp;"",2))="да",AN87=1),OR(LOWER(LEFT(BS87&amp;"",2))="да",BS87=1)),AND($I$8="OR_YES",OR(OR(LOWER(LEFT(AN87&amp;"",2))="да",AN87=1),OR(LOWER(LEFT(BS87&amp;"",2))="да",BS87=1)))),$I$14,$I$15))))))))))</f>
        <v/>
      </c>
      <c r="J87" s="19" t="str">
        <f>IF($A87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87="#FIELD",AO87="",AND(OR($J$8="CHANGE_PCT_GE",$J$8="CHANGE_ABS_GE",$J$8="COUNT_FLAG_RULE",$J$8="AND_YES",$J$8="OR_YES"),OR(BT87="#FIELD",BT87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87)))),IF($J$18="LOW_MU",MAX(Настройки!$B$14,$J$16),IF($J$18="NEUTRAL",Настройки!$B$15,IF($J$18="IGNORE","IGNORE",IF(OR(AO87="#FIELD",BT87="#FIELD"),"Поле не найдено","Недостаточно данных")))),IF($J$8="SIGMOID_INC",MAX(Настройки!$B$14,$J$16+($J$17-$J$16)/(1+EXP(-$J$12*(IF(ISNUMBER(AO87),AO87,0)-$J$11)))),IF($J$8="SIGMOID_DEC",MAX(Настройки!$B$14,$J$16+($J$17-$J$16)/(1+EXP($J$12*(IF(ISNUMBER(AO87),AO87,0)-$J$11)))),IF($J$8="TOP_PERCENT",IF((COUNTIF(INDEX(Данные!$A$7:$CV$106,0,MATCH($J$9,Данные!$A$6:$CV$6,0)),"&gt;"&amp;IF(ISNUMBER(AO87),AO87,0))+COUNTIFS(INDEX(Данные!$A$7:$CV$106,0,MATCH($J$9,Данные!$A$6:$CV$6,0)),IF(ISNUMBER(AO87),AO87,0),Данные!$A$7:$A$106,"&lt;"&amp;$A87)+1)/COUNT(INDEX(Данные!$A$7:$CV$106,0,MATCH($J$9,Данные!$A$6:$CV$6,0)))&lt;=$J$11,$J$14,$J$15),IF($J$8="MANUAL_MU",MAX(Настройки!$B$14,MIN(1,IF(ISNUMBER(AO87),AO87,0))),IF($J$8="COUNT_FLAG_RULE",IF(IF(ISNUMBER(AO87),AO87,0)&lt;=$J$11,$J$14,IF(IF(ISNUMBER(AO87),AO87,0)&gt;=$J$12,$J$15,IF(OR(LOWER(LEFT(BT87&amp;"",2))="да",BT87=1),$J$13,$J$15))),IF(OR(AND($J$8="YES_NO",OR(LOWER(LEFT(AO87&amp;"",2))="да",AO87=1)),AND($J$8="THRESHOLD_GE",IF(ISNUMBER(AO87),AO87,0)&gt;=$J$11),AND($J$8="THRESHOLD_GT",IF(ISNUMBER(AO87),AO87,0)&gt;$J$11),AND($J$8="THRESHOLD_LE",IF(ISNUMBER(AO87),AO87,0)&lt;=$J$11),AND($J$8="THRESHOLD_LT",IF(ISNUMBER(AO87),AO87,0)&lt;$J$11),AND($J$8="CHANGE_PCT_GE",IF(IF(ISNUMBER(BT87),BT87,0)=0,IF(ISNUMBER(AO87),AO87,0)&gt;0,(IF(ISNUMBER(AO87),AO87,0)-IF(ISNUMBER(BT87),BT87,0))/ABS(IF(ISNUMBER(BT87),BT87,0))&gt;=$J$11)),AND($J$8="CHANGE_ABS_GE",ABS(IF(ISNUMBER(AO87),AO87,0)-IF(ISNUMBER(BT87),BT87,0))&gt;=$J$11),AND($J$8="COUNT_LT",IF(ISNUMBER(AO87),AO87,0)&lt;$J$11),AND($J$8="COUNT_LE",IF(ISNUMBER(AO87),AO87,0)&lt;=$J$11),AND($J$8="AND_YES",OR(LOWER(LEFT(AO87&amp;"",2))="да",AO87=1),OR(LOWER(LEFT(BT87&amp;"",2))="да",BT87=1)),AND($J$8="OR_YES",OR(OR(LOWER(LEFT(AO87&amp;"",2))="да",AO87=1),OR(LOWER(LEFT(BT87&amp;"",2))="да",BT87=1)))),$J$14,$J$15))))))))))</f>
        <v/>
      </c>
      <c r="K87" s="19" t="str">
        <f>IF($A87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87="#FIELD",AP87="",AND(OR($K$8="CHANGE_PCT_GE",$K$8="CHANGE_ABS_GE",$K$8="COUNT_FLAG_RULE",$K$8="AND_YES",$K$8="OR_YES"),OR(BU87="#FIELD",BU87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87)))),IF($K$18="LOW_MU",MAX(Настройки!$B$14,$K$16),IF($K$18="NEUTRAL",Настройки!$B$15,IF($K$18="IGNORE","IGNORE",IF(OR(AP87="#FIELD",BU87="#FIELD"),"Поле не найдено","Недостаточно данных")))),IF($K$8="SIGMOID_INC",MAX(Настройки!$B$14,$K$16+($K$17-$K$16)/(1+EXP(-$K$12*(IF(ISNUMBER(AP87),AP87,0)-$K$11)))),IF($K$8="SIGMOID_DEC",MAX(Настройки!$B$14,$K$16+($K$17-$K$16)/(1+EXP($K$12*(IF(ISNUMBER(AP87),AP87,0)-$K$11)))),IF($K$8="TOP_PERCENT",IF((COUNTIF(INDEX(Данные!$A$7:$CV$106,0,MATCH($K$9,Данные!$A$6:$CV$6,0)),"&gt;"&amp;IF(ISNUMBER(AP87),AP87,0))+COUNTIFS(INDEX(Данные!$A$7:$CV$106,0,MATCH($K$9,Данные!$A$6:$CV$6,0)),IF(ISNUMBER(AP87),AP87,0),Данные!$A$7:$A$106,"&lt;"&amp;$A87)+1)/COUNT(INDEX(Данные!$A$7:$CV$106,0,MATCH($K$9,Данные!$A$6:$CV$6,0)))&lt;=$K$11,$K$14,$K$15),IF($K$8="MANUAL_MU",MAX(Настройки!$B$14,MIN(1,IF(ISNUMBER(AP87),AP87,0))),IF($K$8="COUNT_FLAG_RULE",IF(IF(ISNUMBER(AP87),AP87,0)&lt;=$K$11,$K$14,IF(IF(ISNUMBER(AP87),AP87,0)&gt;=$K$12,$K$15,IF(OR(LOWER(LEFT(BU87&amp;"",2))="да",BU87=1),$K$13,$K$15))),IF(OR(AND($K$8="YES_NO",OR(LOWER(LEFT(AP87&amp;"",2))="да",AP87=1)),AND($K$8="THRESHOLD_GE",IF(ISNUMBER(AP87),AP87,0)&gt;=$K$11),AND($K$8="THRESHOLD_GT",IF(ISNUMBER(AP87),AP87,0)&gt;$K$11),AND($K$8="THRESHOLD_LE",IF(ISNUMBER(AP87),AP87,0)&lt;=$K$11),AND($K$8="THRESHOLD_LT",IF(ISNUMBER(AP87),AP87,0)&lt;$K$11),AND($K$8="CHANGE_PCT_GE",IF(IF(ISNUMBER(BU87),BU87,0)=0,IF(ISNUMBER(AP87),AP87,0)&gt;0,(IF(ISNUMBER(AP87),AP87,0)-IF(ISNUMBER(BU87),BU87,0))/ABS(IF(ISNUMBER(BU87),BU87,0))&gt;=$K$11)),AND($K$8="CHANGE_ABS_GE",ABS(IF(ISNUMBER(AP87),AP87,0)-IF(ISNUMBER(BU87),BU87,0))&gt;=$K$11),AND($K$8="COUNT_LT",IF(ISNUMBER(AP87),AP87,0)&lt;$K$11),AND($K$8="COUNT_LE",IF(ISNUMBER(AP87),AP87,0)&lt;=$K$11),AND($K$8="AND_YES",OR(LOWER(LEFT(AP87&amp;"",2))="да",AP87=1),OR(LOWER(LEFT(BU87&amp;"",2))="да",BU87=1)),AND($K$8="OR_YES",OR(OR(LOWER(LEFT(AP87&amp;"",2))="да",AP87=1),OR(LOWER(LEFT(BU87&amp;"",2))="да",BU87=1)))),$K$14,$K$15))))))))))</f>
        <v/>
      </c>
      <c r="L87" s="19" t="str">
        <f>IF($A87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87="#FIELD",AQ87="",AND(OR($L$8="CHANGE_PCT_GE",$L$8="CHANGE_ABS_GE",$L$8="COUNT_FLAG_RULE",$L$8="AND_YES",$L$8="OR_YES"),OR(BV87="#FIELD",BV87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87)))),IF($L$18="LOW_MU",MAX(Настройки!$B$14,$L$16),IF($L$18="NEUTRAL",Настройки!$B$15,IF($L$18="IGNORE","IGNORE",IF(OR(AQ87="#FIELD",BV87="#FIELD"),"Поле не найдено","Недостаточно данных")))),IF($L$8="SIGMOID_INC",MAX(Настройки!$B$14,$L$16+($L$17-$L$16)/(1+EXP(-$L$12*(IF(ISNUMBER(AQ87),AQ87,0)-$L$11)))),IF($L$8="SIGMOID_DEC",MAX(Настройки!$B$14,$L$16+($L$17-$L$16)/(1+EXP($L$12*(IF(ISNUMBER(AQ87),AQ87,0)-$L$11)))),IF($L$8="TOP_PERCENT",IF((COUNTIF(INDEX(Данные!$A$7:$CV$106,0,MATCH($L$9,Данные!$A$6:$CV$6,0)),"&gt;"&amp;IF(ISNUMBER(AQ87),AQ87,0))+COUNTIFS(INDEX(Данные!$A$7:$CV$106,0,MATCH($L$9,Данные!$A$6:$CV$6,0)),IF(ISNUMBER(AQ87),AQ87,0),Данные!$A$7:$A$106,"&lt;"&amp;$A87)+1)/COUNT(INDEX(Данные!$A$7:$CV$106,0,MATCH($L$9,Данные!$A$6:$CV$6,0)))&lt;=$L$11,$L$14,$L$15),IF($L$8="MANUAL_MU",MAX(Настройки!$B$14,MIN(1,IF(ISNUMBER(AQ87),AQ87,0))),IF($L$8="COUNT_FLAG_RULE",IF(IF(ISNUMBER(AQ87),AQ87,0)&lt;=$L$11,$L$14,IF(IF(ISNUMBER(AQ87),AQ87,0)&gt;=$L$12,$L$15,IF(OR(LOWER(LEFT(BV87&amp;"",2))="да",BV87=1),$L$13,$L$15))),IF(OR(AND($L$8="YES_NO",OR(LOWER(LEFT(AQ87&amp;"",2))="да",AQ87=1)),AND($L$8="THRESHOLD_GE",IF(ISNUMBER(AQ87),AQ87,0)&gt;=$L$11),AND($L$8="THRESHOLD_GT",IF(ISNUMBER(AQ87),AQ87,0)&gt;$L$11),AND($L$8="THRESHOLD_LE",IF(ISNUMBER(AQ87),AQ87,0)&lt;=$L$11),AND($L$8="THRESHOLD_LT",IF(ISNUMBER(AQ87),AQ87,0)&lt;$L$11),AND($L$8="CHANGE_PCT_GE",IF(IF(ISNUMBER(BV87),BV87,0)=0,IF(ISNUMBER(AQ87),AQ87,0)&gt;0,(IF(ISNUMBER(AQ87),AQ87,0)-IF(ISNUMBER(BV87),BV87,0))/ABS(IF(ISNUMBER(BV87),BV87,0))&gt;=$L$11)),AND($L$8="CHANGE_ABS_GE",ABS(IF(ISNUMBER(AQ87),AQ87,0)-IF(ISNUMBER(BV87),BV87,0))&gt;=$L$11),AND($L$8="COUNT_LT",IF(ISNUMBER(AQ87),AQ87,0)&lt;$L$11),AND($L$8="COUNT_LE",IF(ISNUMBER(AQ87),AQ87,0)&lt;=$L$11),AND($L$8="AND_YES",OR(LOWER(LEFT(AQ87&amp;"",2))="да",AQ87=1),OR(LOWER(LEFT(BV87&amp;"",2))="да",BV87=1)),AND($L$8="OR_YES",OR(OR(LOWER(LEFT(AQ87&amp;"",2))="да",AQ87=1),OR(LOWER(LEFT(BV87&amp;"",2))="да",BV87=1)))),$L$14,$L$15))))))))))</f>
        <v/>
      </c>
      <c r="M87" s="19" t="str">
        <f>IF($A87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87="#FIELD",AR87="",AND(OR($M$8="CHANGE_PCT_GE",$M$8="CHANGE_ABS_GE",$M$8="COUNT_FLAG_RULE",$M$8="AND_YES",$M$8="OR_YES"),OR(BW87="#FIELD",BW87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87)))),IF($M$18="LOW_MU",MAX(Настройки!$B$14,$M$16),IF($M$18="NEUTRAL",Настройки!$B$15,IF($M$18="IGNORE","IGNORE",IF(OR(AR87="#FIELD",BW87="#FIELD"),"Поле не найдено","Недостаточно данных")))),IF($M$8="SIGMOID_INC",MAX(Настройки!$B$14,$M$16+($M$17-$M$16)/(1+EXP(-$M$12*(IF(ISNUMBER(AR87),AR87,0)-$M$11)))),IF($M$8="SIGMOID_DEC",MAX(Настройки!$B$14,$M$16+($M$17-$M$16)/(1+EXP($M$12*(IF(ISNUMBER(AR87),AR87,0)-$M$11)))),IF($M$8="TOP_PERCENT",IF((COUNTIF(INDEX(Данные!$A$7:$CV$106,0,MATCH($M$9,Данные!$A$6:$CV$6,0)),"&gt;"&amp;IF(ISNUMBER(AR87),AR87,0))+COUNTIFS(INDEX(Данные!$A$7:$CV$106,0,MATCH($M$9,Данные!$A$6:$CV$6,0)),IF(ISNUMBER(AR87),AR87,0),Данные!$A$7:$A$106,"&lt;"&amp;$A87)+1)/COUNT(INDEX(Данные!$A$7:$CV$106,0,MATCH($M$9,Данные!$A$6:$CV$6,0)))&lt;=$M$11,$M$14,$M$15),IF($M$8="MANUAL_MU",MAX(Настройки!$B$14,MIN(1,IF(ISNUMBER(AR87),AR87,0))),IF($M$8="COUNT_FLAG_RULE",IF(IF(ISNUMBER(AR87),AR87,0)&lt;=$M$11,$M$14,IF(IF(ISNUMBER(AR87),AR87,0)&gt;=$M$12,$M$15,IF(OR(LOWER(LEFT(BW87&amp;"",2))="да",BW87=1),$M$13,$M$15))),IF(OR(AND($M$8="YES_NO",OR(LOWER(LEFT(AR87&amp;"",2))="да",AR87=1)),AND($M$8="THRESHOLD_GE",IF(ISNUMBER(AR87),AR87,0)&gt;=$M$11),AND($M$8="THRESHOLD_GT",IF(ISNUMBER(AR87),AR87,0)&gt;$M$11),AND($M$8="THRESHOLD_LE",IF(ISNUMBER(AR87),AR87,0)&lt;=$M$11),AND($M$8="THRESHOLD_LT",IF(ISNUMBER(AR87),AR87,0)&lt;$M$11),AND($M$8="CHANGE_PCT_GE",IF(IF(ISNUMBER(BW87),BW87,0)=0,IF(ISNUMBER(AR87),AR87,0)&gt;0,(IF(ISNUMBER(AR87),AR87,0)-IF(ISNUMBER(BW87),BW87,0))/ABS(IF(ISNUMBER(BW87),BW87,0))&gt;=$M$11)),AND($M$8="CHANGE_ABS_GE",ABS(IF(ISNUMBER(AR87),AR87,0)-IF(ISNUMBER(BW87),BW87,0))&gt;=$M$11),AND($M$8="COUNT_LT",IF(ISNUMBER(AR87),AR87,0)&lt;$M$11),AND($M$8="COUNT_LE",IF(ISNUMBER(AR87),AR87,0)&lt;=$M$11),AND($M$8="AND_YES",OR(LOWER(LEFT(AR87&amp;"",2))="да",AR87=1),OR(LOWER(LEFT(BW87&amp;"",2))="да",BW87=1)),AND($M$8="OR_YES",OR(OR(LOWER(LEFT(AR87&amp;"",2))="да",AR87=1),OR(LOWER(LEFT(BW87&amp;"",2))="да",BW87=1)))),$M$14,$M$15))))))))))</f>
        <v/>
      </c>
      <c r="N87" s="19" t="str">
        <f>IF($A87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87="#FIELD",AS87="",AND(OR($N$8="CHANGE_PCT_GE",$N$8="CHANGE_ABS_GE",$N$8="COUNT_FLAG_RULE",$N$8="AND_YES",$N$8="OR_YES"),OR(BX87="#FIELD",BX87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87)))),IF($N$18="LOW_MU",MAX(Настройки!$B$14,$N$16),IF($N$18="NEUTRAL",Настройки!$B$15,IF($N$18="IGNORE","IGNORE",IF(OR(AS87="#FIELD",BX87="#FIELD"),"Поле не найдено","Недостаточно данных")))),IF($N$8="SIGMOID_INC",MAX(Настройки!$B$14,$N$16+($N$17-$N$16)/(1+EXP(-$N$12*(IF(ISNUMBER(AS87),AS87,0)-$N$11)))),IF($N$8="SIGMOID_DEC",MAX(Настройки!$B$14,$N$16+($N$17-$N$16)/(1+EXP($N$12*(IF(ISNUMBER(AS87),AS87,0)-$N$11)))),IF($N$8="TOP_PERCENT",IF((COUNTIF(INDEX(Данные!$A$7:$CV$106,0,MATCH($N$9,Данные!$A$6:$CV$6,0)),"&gt;"&amp;IF(ISNUMBER(AS87),AS87,0))+COUNTIFS(INDEX(Данные!$A$7:$CV$106,0,MATCH($N$9,Данные!$A$6:$CV$6,0)),IF(ISNUMBER(AS87),AS87,0),Данные!$A$7:$A$106,"&lt;"&amp;$A87)+1)/COUNT(INDEX(Данные!$A$7:$CV$106,0,MATCH($N$9,Данные!$A$6:$CV$6,0)))&lt;=$N$11,$N$14,$N$15),IF($N$8="MANUAL_MU",MAX(Настройки!$B$14,MIN(1,IF(ISNUMBER(AS87),AS87,0))),IF($N$8="COUNT_FLAG_RULE",IF(IF(ISNUMBER(AS87),AS87,0)&lt;=$N$11,$N$14,IF(IF(ISNUMBER(AS87),AS87,0)&gt;=$N$12,$N$15,IF(OR(LOWER(LEFT(BX87&amp;"",2))="да",BX87=1),$N$13,$N$15))),IF(OR(AND($N$8="YES_NO",OR(LOWER(LEFT(AS87&amp;"",2))="да",AS87=1)),AND($N$8="THRESHOLD_GE",IF(ISNUMBER(AS87),AS87,0)&gt;=$N$11),AND($N$8="THRESHOLD_GT",IF(ISNUMBER(AS87),AS87,0)&gt;$N$11),AND($N$8="THRESHOLD_LE",IF(ISNUMBER(AS87),AS87,0)&lt;=$N$11),AND($N$8="THRESHOLD_LT",IF(ISNUMBER(AS87),AS87,0)&lt;$N$11),AND($N$8="CHANGE_PCT_GE",IF(IF(ISNUMBER(BX87),BX87,0)=0,IF(ISNUMBER(AS87),AS87,0)&gt;0,(IF(ISNUMBER(AS87),AS87,0)-IF(ISNUMBER(BX87),BX87,0))/ABS(IF(ISNUMBER(BX87),BX87,0))&gt;=$N$11)),AND($N$8="CHANGE_ABS_GE",ABS(IF(ISNUMBER(AS87),AS87,0)-IF(ISNUMBER(BX87),BX87,0))&gt;=$N$11),AND($N$8="COUNT_LT",IF(ISNUMBER(AS87),AS87,0)&lt;$N$11),AND($N$8="COUNT_LE",IF(ISNUMBER(AS87),AS87,0)&lt;=$N$11),AND($N$8="AND_YES",OR(LOWER(LEFT(AS87&amp;"",2))="да",AS87=1),OR(LOWER(LEFT(BX87&amp;"",2))="да",BX87=1)),AND($N$8="OR_YES",OR(OR(LOWER(LEFT(AS87&amp;"",2))="да",AS87=1),OR(LOWER(LEFT(BX87&amp;"",2))="да",BX87=1)))),$N$14,$N$15))))))))))</f>
        <v/>
      </c>
      <c r="O87" s="19" t="str">
        <f>IF($A87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87="#FIELD",AT87="",AND(OR($O$8="CHANGE_PCT_GE",$O$8="CHANGE_ABS_GE",$O$8="COUNT_FLAG_RULE",$O$8="AND_YES",$O$8="OR_YES"),OR(BY87="#FIELD",BY87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87)))),IF($O$18="LOW_MU",MAX(Настройки!$B$14,$O$16),IF($O$18="NEUTRAL",Настройки!$B$15,IF($O$18="IGNORE","IGNORE",IF(OR(AT87="#FIELD",BY87="#FIELD"),"Поле не найдено","Недостаточно данных")))),IF($O$8="SIGMOID_INC",MAX(Настройки!$B$14,$O$16+($O$17-$O$16)/(1+EXP(-$O$12*(IF(ISNUMBER(AT87),AT87,0)-$O$11)))),IF($O$8="SIGMOID_DEC",MAX(Настройки!$B$14,$O$16+($O$17-$O$16)/(1+EXP($O$12*(IF(ISNUMBER(AT87),AT87,0)-$O$11)))),IF($O$8="TOP_PERCENT",IF((COUNTIF(INDEX(Данные!$A$7:$CV$106,0,MATCH($O$9,Данные!$A$6:$CV$6,0)),"&gt;"&amp;IF(ISNUMBER(AT87),AT87,0))+COUNTIFS(INDEX(Данные!$A$7:$CV$106,0,MATCH($O$9,Данные!$A$6:$CV$6,0)),IF(ISNUMBER(AT87),AT87,0),Данные!$A$7:$A$106,"&lt;"&amp;$A87)+1)/COUNT(INDEX(Данные!$A$7:$CV$106,0,MATCH($O$9,Данные!$A$6:$CV$6,0)))&lt;=$O$11,$O$14,$O$15),IF($O$8="MANUAL_MU",MAX(Настройки!$B$14,MIN(1,IF(ISNUMBER(AT87),AT87,0))),IF($O$8="COUNT_FLAG_RULE",IF(IF(ISNUMBER(AT87),AT87,0)&lt;=$O$11,$O$14,IF(IF(ISNUMBER(AT87),AT87,0)&gt;=$O$12,$O$15,IF(OR(LOWER(LEFT(BY87&amp;"",2))="да",BY87=1),$O$13,$O$15))),IF(OR(AND($O$8="YES_NO",OR(LOWER(LEFT(AT87&amp;"",2))="да",AT87=1)),AND($O$8="THRESHOLD_GE",IF(ISNUMBER(AT87),AT87,0)&gt;=$O$11),AND($O$8="THRESHOLD_GT",IF(ISNUMBER(AT87),AT87,0)&gt;$O$11),AND($O$8="THRESHOLD_LE",IF(ISNUMBER(AT87),AT87,0)&lt;=$O$11),AND($O$8="THRESHOLD_LT",IF(ISNUMBER(AT87),AT87,0)&lt;$O$11),AND($O$8="CHANGE_PCT_GE",IF(IF(ISNUMBER(BY87),BY87,0)=0,IF(ISNUMBER(AT87),AT87,0)&gt;0,(IF(ISNUMBER(AT87),AT87,0)-IF(ISNUMBER(BY87),BY87,0))/ABS(IF(ISNUMBER(BY87),BY87,0))&gt;=$O$11)),AND($O$8="CHANGE_ABS_GE",ABS(IF(ISNUMBER(AT87),AT87,0)-IF(ISNUMBER(BY87),BY87,0))&gt;=$O$11),AND($O$8="COUNT_LT",IF(ISNUMBER(AT87),AT87,0)&lt;$O$11),AND($O$8="COUNT_LE",IF(ISNUMBER(AT87),AT87,0)&lt;=$O$11),AND($O$8="AND_YES",OR(LOWER(LEFT(AT87&amp;"",2))="да",AT87=1),OR(LOWER(LEFT(BY87&amp;"",2))="да",BY87=1)),AND($O$8="OR_YES",OR(OR(LOWER(LEFT(AT87&amp;"",2))="да",AT87=1),OR(LOWER(LEFT(BY87&amp;"",2))="да",BY87=1)))),$O$14,$O$15))))))))))</f>
        <v/>
      </c>
      <c r="P87" s="19" t="str">
        <f>IF($A87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87="#FIELD",AU87="",AND(OR($P$8="CHANGE_PCT_GE",$P$8="CHANGE_ABS_GE",$P$8="COUNT_FLAG_RULE",$P$8="AND_YES",$P$8="OR_YES"),OR(BZ87="#FIELD",BZ87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87)))),IF($P$18="LOW_MU",MAX(Настройки!$B$14,$P$16),IF($P$18="NEUTRAL",Настройки!$B$15,IF($P$18="IGNORE","IGNORE",IF(OR(AU87="#FIELD",BZ87="#FIELD"),"Поле не найдено","Недостаточно данных")))),IF($P$8="SIGMOID_INC",MAX(Настройки!$B$14,$P$16+($P$17-$P$16)/(1+EXP(-$P$12*(IF(ISNUMBER(AU87),AU87,0)-$P$11)))),IF($P$8="SIGMOID_DEC",MAX(Настройки!$B$14,$P$16+($P$17-$P$16)/(1+EXP($P$12*(IF(ISNUMBER(AU87),AU87,0)-$P$11)))),IF($P$8="TOP_PERCENT",IF((COUNTIF(INDEX(Данные!$A$7:$CV$106,0,MATCH($P$9,Данные!$A$6:$CV$6,0)),"&gt;"&amp;IF(ISNUMBER(AU87),AU87,0))+COUNTIFS(INDEX(Данные!$A$7:$CV$106,0,MATCH($P$9,Данные!$A$6:$CV$6,0)),IF(ISNUMBER(AU87),AU87,0),Данные!$A$7:$A$106,"&lt;"&amp;$A87)+1)/COUNT(INDEX(Данные!$A$7:$CV$106,0,MATCH($P$9,Данные!$A$6:$CV$6,0)))&lt;=$P$11,$P$14,$P$15),IF($P$8="MANUAL_MU",MAX(Настройки!$B$14,MIN(1,IF(ISNUMBER(AU87),AU87,0))),IF($P$8="COUNT_FLAG_RULE",IF(IF(ISNUMBER(AU87),AU87,0)&lt;=$P$11,$P$14,IF(IF(ISNUMBER(AU87),AU87,0)&gt;=$P$12,$P$15,IF(OR(LOWER(LEFT(BZ87&amp;"",2))="да",BZ87=1),$P$13,$P$15))),IF(OR(AND($P$8="YES_NO",OR(LOWER(LEFT(AU87&amp;"",2))="да",AU87=1)),AND($P$8="THRESHOLD_GE",IF(ISNUMBER(AU87),AU87,0)&gt;=$P$11),AND($P$8="THRESHOLD_GT",IF(ISNUMBER(AU87),AU87,0)&gt;$P$11),AND($P$8="THRESHOLD_LE",IF(ISNUMBER(AU87),AU87,0)&lt;=$P$11),AND($P$8="THRESHOLD_LT",IF(ISNUMBER(AU87),AU87,0)&lt;$P$11),AND($P$8="CHANGE_PCT_GE",IF(IF(ISNUMBER(BZ87),BZ87,0)=0,IF(ISNUMBER(AU87),AU87,0)&gt;0,(IF(ISNUMBER(AU87),AU87,0)-IF(ISNUMBER(BZ87),BZ87,0))/ABS(IF(ISNUMBER(BZ87),BZ87,0))&gt;=$P$11)),AND($P$8="CHANGE_ABS_GE",ABS(IF(ISNUMBER(AU87),AU87,0)-IF(ISNUMBER(BZ87),BZ87,0))&gt;=$P$11),AND($P$8="COUNT_LT",IF(ISNUMBER(AU87),AU87,0)&lt;$P$11),AND($P$8="COUNT_LE",IF(ISNUMBER(AU87),AU87,0)&lt;=$P$11),AND($P$8="AND_YES",OR(LOWER(LEFT(AU87&amp;"",2))="да",AU87=1),OR(LOWER(LEFT(BZ87&amp;"",2))="да",BZ87=1)),AND($P$8="OR_YES",OR(OR(LOWER(LEFT(AU87&amp;"",2))="да",AU87=1),OR(LOWER(LEFT(BZ87&amp;"",2))="да",BZ87=1)))),$P$14,$P$15))))))))))</f>
        <v/>
      </c>
      <c r="Q87" s="19" t="str">
        <f>IF($A87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87="#FIELD",AV87="",AND(OR($Q$8="CHANGE_PCT_GE",$Q$8="CHANGE_ABS_GE",$Q$8="COUNT_FLAG_RULE",$Q$8="AND_YES",$Q$8="OR_YES"),OR(CA87="#FIELD",CA87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87)))),IF($Q$18="LOW_MU",MAX(Настройки!$B$14,$Q$16),IF($Q$18="NEUTRAL",Настройки!$B$15,IF($Q$18="IGNORE","IGNORE",IF(OR(AV87="#FIELD",CA87="#FIELD"),"Поле не найдено","Недостаточно данных")))),IF($Q$8="SIGMOID_INC",MAX(Настройки!$B$14,$Q$16+($Q$17-$Q$16)/(1+EXP(-$Q$12*(IF(ISNUMBER(AV87),AV87,0)-$Q$11)))),IF($Q$8="SIGMOID_DEC",MAX(Настройки!$B$14,$Q$16+($Q$17-$Q$16)/(1+EXP($Q$12*(IF(ISNUMBER(AV87),AV87,0)-$Q$11)))),IF($Q$8="TOP_PERCENT",IF((COUNTIF(INDEX(Данные!$A$7:$CV$106,0,MATCH($Q$9,Данные!$A$6:$CV$6,0)),"&gt;"&amp;IF(ISNUMBER(AV87),AV87,0))+COUNTIFS(INDEX(Данные!$A$7:$CV$106,0,MATCH($Q$9,Данные!$A$6:$CV$6,0)),IF(ISNUMBER(AV87),AV87,0),Данные!$A$7:$A$106,"&lt;"&amp;$A87)+1)/COUNT(INDEX(Данные!$A$7:$CV$106,0,MATCH($Q$9,Данные!$A$6:$CV$6,0)))&lt;=$Q$11,$Q$14,$Q$15),IF($Q$8="MANUAL_MU",MAX(Настройки!$B$14,MIN(1,IF(ISNUMBER(AV87),AV87,0))),IF($Q$8="COUNT_FLAG_RULE",IF(IF(ISNUMBER(AV87),AV87,0)&lt;=$Q$11,$Q$14,IF(IF(ISNUMBER(AV87),AV87,0)&gt;=$Q$12,$Q$15,IF(OR(LOWER(LEFT(CA87&amp;"",2))="да",CA87=1),$Q$13,$Q$15))),IF(OR(AND($Q$8="YES_NO",OR(LOWER(LEFT(AV87&amp;"",2))="да",AV87=1)),AND($Q$8="THRESHOLD_GE",IF(ISNUMBER(AV87),AV87,0)&gt;=$Q$11),AND($Q$8="THRESHOLD_GT",IF(ISNUMBER(AV87),AV87,0)&gt;$Q$11),AND($Q$8="THRESHOLD_LE",IF(ISNUMBER(AV87),AV87,0)&lt;=$Q$11),AND($Q$8="THRESHOLD_LT",IF(ISNUMBER(AV87),AV87,0)&lt;$Q$11),AND($Q$8="CHANGE_PCT_GE",IF(IF(ISNUMBER(CA87),CA87,0)=0,IF(ISNUMBER(AV87),AV87,0)&gt;0,(IF(ISNUMBER(AV87),AV87,0)-IF(ISNUMBER(CA87),CA87,0))/ABS(IF(ISNUMBER(CA87),CA87,0))&gt;=$Q$11)),AND($Q$8="CHANGE_ABS_GE",ABS(IF(ISNUMBER(AV87),AV87,0)-IF(ISNUMBER(CA87),CA87,0))&gt;=$Q$11),AND($Q$8="COUNT_LT",IF(ISNUMBER(AV87),AV87,0)&lt;$Q$11),AND($Q$8="COUNT_LE",IF(ISNUMBER(AV87),AV87,0)&lt;=$Q$11),AND($Q$8="AND_YES",OR(LOWER(LEFT(AV87&amp;"",2))="да",AV87=1),OR(LOWER(LEFT(CA87&amp;"",2))="да",CA87=1)),AND($Q$8="OR_YES",OR(OR(LOWER(LEFT(AV87&amp;"",2))="да",AV87=1),OR(LOWER(LEFT(CA87&amp;"",2))="да",CA87=1)))),$Q$14,$Q$15))))))))))</f>
        <v/>
      </c>
      <c r="R87" s="69" t="str">
        <f>IF($A87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87="#FIELD",AW87="",AND(OR($R$8="CHANGE_PCT_GE",$R$8="CHANGE_ABS_GE",$R$8="COUNT_FLAG_RULE",$R$8="AND_YES",$R$8="OR_YES"),OR(CB87="#FIELD",CB87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87)))),IF($R$18="LOW_MU",MAX(Настройки!$B$14,$R$16),IF($R$18="NEUTRAL",Настройки!$B$15,IF($R$18="IGNORE","IGNORE",IF(OR(AW87="#FIELD",CB87="#FIELD"),"Поле не найдено","Недостаточно данных")))),IF($R$8="SIGMOID_INC",MAX(Настройки!$B$14,$R$16+($R$17-$R$16)/(1+EXP(-$R$12*(IF(ISNUMBER(AW87),AW87,0)-$R$11)))),IF($R$8="SIGMOID_DEC",MAX(Настройки!$B$14,$R$16+($R$17-$R$16)/(1+EXP($R$12*(IF(ISNUMBER(AW87),AW87,0)-$R$11)))),IF($R$8="TOP_PERCENT",IF((COUNTIF(INDEX(Данные!$A$7:$CV$106,0,MATCH($R$9,Данные!$A$6:$CV$6,0)),"&gt;"&amp;IF(ISNUMBER(AW87),AW87,0))+COUNTIFS(INDEX(Данные!$A$7:$CV$106,0,MATCH($R$9,Данные!$A$6:$CV$6,0)),IF(ISNUMBER(AW87),AW87,0),Данные!$A$7:$A$106,"&lt;"&amp;$A87)+1)/COUNT(INDEX(Данные!$A$7:$CV$106,0,MATCH($R$9,Данные!$A$6:$CV$6,0)))&lt;=$R$11,$R$14,$R$15),IF($R$8="MANUAL_MU",MAX(Настройки!$B$14,MIN(1,IF(ISNUMBER(AW87),AW87,0))),IF($R$8="COUNT_FLAG_RULE",IF(IF(ISNUMBER(AW87),AW87,0)&lt;=$R$11,$R$14,IF(IF(ISNUMBER(AW87),AW87,0)&gt;=$R$12,$R$15,IF(OR(LOWER(LEFT(CB87&amp;"",2))="да",CB87=1),$R$13,$R$15))),IF(OR(AND($R$8="YES_NO",OR(LOWER(LEFT(AW87&amp;"",2))="да",AW87=1)),AND($R$8="THRESHOLD_GE",IF(ISNUMBER(AW87),AW87,0)&gt;=$R$11),AND($R$8="THRESHOLD_GT",IF(ISNUMBER(AW87),AW87,0)&gt;$R$11),AND($R$8="THRESHOLD_LE",IF(ISNUMBER(AW87),AW87,0)&lt;=$R$11),AND($R$8="THRESHOLD_LT",IF(ISNUMBER(AW87),AW87,0)&lt;$R$11),AND($R$8="CHANGE_PCT_GE",IF(IF(ISNUMBER(CB87),CB87,0)=0,IF(ISNUMBER(AW87),AW87,0)&gt;0,(IF(ISNUMBER(AW87),AW87,0)-IF(ISNUMBER(CB87),CB87,0))/ABS(IF(ISNUMBER(CB87),CB87,0))&gt;=$R$11)),AND($R$8="CHANGE_ABS_GE",ABS(IF(ISNUMBER(AW87),AW87,0)-IF(ISNUMBER(CB87),CB87,0))&gt;=$R$11),AND($R$8="COUNT_LT",IF(ISNUMBER(AW87),AW87,0)&lt;$R$11),AND($R$8="COUNT_LE",IF(ISNUMBER(AW87),AW87,0)&lt;=$R$11),AND($R$8="AND_YES",OR(LOWER(LEFT(AW87&amp;"",2))="да",AW87=1),OR(LOWER(LEFT(CB87&amp;"",2))="да",CB87=1)),AND($R$8="OR_YES",OR(OR(LOWER(LEFT(AW87&amp;"",2))="да",AW87=1),OR(LOWER(LEFT(CB87&amp;"",2))="да",CB87=1)))),$R$14,$R$15))))))))))</f>
        <v/>
      </c>
      <c r="S87" s="70" t="str">
        <f>IF($A87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87="#FIELD",AX87="",AND(OR($S$8="CHANGE_PCT_GE",$S$8="CHANGE_ABS_GE",$S$8="COUNT_FLAG_RULE",$S$8="AND_YES",$S$8="OR_YES"),OR(CC87="#FIELD",CC87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87)))),IF($S$18="LOW_MU",MAX(Настройки!$B$14,$S$16),IF($S$18="NEUTRAL",Настройки!$B$15,IF($S$18="IGNORE","IGNORE",IF(OR(AX87="#FIELD",CC87="#FIELD"),"Поле не найдено","Недостаточно данных")))),IF($S$8="SIGMOID_INC",MAX(Настройки!$B$14,$S$16+($S$17-$S$16)/(1+EXP(-$S$12*(IF(ISNUMBER(AX87),AX87,0)-$S$11)))),IF($S$8="SIGMOID_DEC",MAX(Настройки!$B$14,$S$16+($S$17-$S$16)/(1+EXP($S$12*(IF(ISNUMBER(AX87),AX87,0)-$S$11)))),IF($S$8="TOP_PERCENT",IF((COUNTIF(INDEX(Данные!$A$7:$CV$106,0,MATCH($S$9,Данные!$A$6:$CV$6,0)),"&gt;"&amp;IF(ISNUMBER(AX87),AX87,0))+COUNTIFS(INDEX(Данные!$A$7:$CV$106,0,MATCH($S$9,Данные!$A$6:$CV$6,0)),IF(ISNUMBER(AX87),AX87,0),Данные!$A$7:$A$106,"&lt;"&amp;$A87)+1)/COUNT(INDEX(Данные!$A$7:$CV$106,0,MATCH($S$9,Данные!$A$6:$CV$6,0)))&lt;=$S$11,$S$14,$S$15),IF($S$8="MANUAL_MU",MAX(Настройки!$B$14,MIN(1,IF(ISNUMBER(AX87),AX87,0))),IF($S$8="COUNT_FLAG_RULE",IF(IF(ISNUMBER(AX87),AX87,0)&lt;=$S$11,$S$14,IF(IF(ISNUMBER(AX87),AX87,0)&gt;=$S$12,$S$15,IF(OR(LOWER(LEFT(CC87&amp;"",2))="да",CC87=1),$S$13,$S$15))),IF(OR(AND($S$8="YES_NO",OR(LOWER(LEFT(AX87&amp;"",2))="да",AX87=1)),AND($S$8="THRESHOLD_GE",IF(ISNUMBER(AX87),AX87,0)&gt;=$S$11),AND($S$8="THRESHOLD_GT",IF(ISNUMBER(AX87),AX87,0)&gt;$S$11),AND($S$8="THRESHOLD_LE",IF(ISNUMBER(AX87),AX87,0)&lt;=$S$11),AND($S$8="THRESHOLD_LT",IF(ISNUMBER(AX87),AX87,0)&lt;$S$11),AND($S$8="CHANGE_PCT_GE",IF(IF(ISNUMBER(CC87),CC87,0)=0,IF(ISNUMBER(AX87),AX87,0)&gt;0,(IF(ISNUMBER(AX87),AX87,0)-IF(ISNUMBER(CC87),CC87,0))/ABS(IF(ISNUMBER(CC87),CC87,0))&gt;=$S$11)),AND($S$8="CHANGE_ABS_GE",ABS(IF(ISNUMBER(AX87),AX87,0)-IF(ISNUMBER(CC87),CC87,0))&gt;=$S$11),AND($S$8="COUNT_LT",IF(ISNUMBER(AX87),AX87,0)&lt;$S$11),AND($S$8="COUNT_LE",IF(ISNUMBER(AX87),AX87,0)&lt;=$S$11),AND($S$8="AND_YES",OR(LOWER(LEFT(AX87&amp;"",2))="да",AX87=1),OR(LOWER(LEFT(CC87&amp;"",2))="да",CC87=1)),AND($S$8="OR_YES",OR(OR(LOWER(LEFT(AX87&amp;"",2))="да",AX87=1),OR(LOWER(LEFT(CC87&amp;"",2))="да",CC87=1)))),$S$14,$S$15))))))))))</f>
        <v/>
      </c>
      <c r="T87" s="70" t="str">
        <f>IF($A87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87="#FIELD",AY87="",AND(OR($T$8="CHANGE_PCT_GE",$T$8="CHANGE_ABS_GE",$T$8="COUNT_FLAG_RULE",$T$8="AND_YES",$T$8="OR_YES"),OR(CD87="#FIELD",CD87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87)))),IF($T$18="LOW_MU",MAX(Настройки!$B$14,$T$16),IF($T$18="NEUTRAL",Настройки!$B$15,IF($T$18="IGNORE","IGNORE",IF(OR(AY87="#FIELD",CD87="#FIELD"),"Поле не найдено","Недостаточно данных")))),IF($T$8="SIGMOID_INC",MAX(Настройки!$B$14,$T$16+($T$17-$T$16)/(1+EXP(-$T$12*(IF(ISNUMBER(AY87),AY87,0)-$T$11)))),IF($T$8="SIGMOID_DEC",MAX(Настройки!$B$14,$T$16+($T$17-$T$16)/(1+EXP($T$12*(IF(ISNUMBER(AY87),AY87,0)-$T$11)))),IF($T$8="TOP_PERCENT",IF((COUNTIF(INDEX(Данные!$A$7:$CV$106,0,MATCH($T$9,Данные!$A$6:$CV$6,0)),"&gt;"&amp;IF(ISNUMBER(AY87),AY87,0))+COUNTIFS(INDEX(Данные!$A$7:$CV$106,0,MATCH($T$9,Данные!$A$6:$CV$6,0)),IF(ISNUMBER(AY87),AY87,0),Данные!$A$7:$A$106,"&lt;"&amp;$A87)+1)/COUNT(INDEX(Данные!$A$7:$CV$106,0,MATCH($T$9,Данные!$A$6:$CV$6,0)))&lt;=$T$11,$T$14,$T$15),IF($T$8="MANUAL_MU",MAX(Настройки!$B$14,MIN(1,IF(ISNUMBER(AY87),AY87,0))),IF($T$8="COUNT_FLAG_RULE",IF(IF(ISNUMBER(AY87),AY87,0)&lt;=$T$11,$T$14,IF(IF(ISNUMBER(AY87),AY87,0)&gt;=$T$12,$T$15,IF(OR(LOWER(LEFT(CD87&amp;"",2))="да",CD87=1),$T$13,$T$15))),IF(OR(AND($T$8="YES_NO",OR(LOWER(LEFT(AY87&amp;"",2))="да",AY87=1)),AND($T$8="THRESHOLD_GE",IF(ISNUMBER(AY87),AY87,0)&gt;=$T$11),AND($T$8="THRESHOLD_GT",IF(ISNUMBER(AY87),AY87,0)&gt;$T$11),AND($T$8="THRESHOLD_LE",IF(ISNUMBER(AY87),AY87,0)&lt;=$T$11),AND($T$8="THRESHOLD_LT",IF(ISNUMBER(AY87),AY87,0)&lt;$T$11),AND($T$8="CHANGE_PCT_GE",IF(IF(ISNUMBER(CD87),CD87,0)=0,IF(ISNUMBER(AY87),AY87,0)&gt;0,(IF(ISNUMBER(AY87),AY87,0)-IF(ISNUMBER(CD87),CD87,0))/ABS(IF(ISNUMBER(CD87),CD87,0))&gt;=$T$11)),AND($T$8="CHANGE_ABS_GE",ABS(IF(ISNUMBER(AY87),AY87,0)-IF(ISNUMBER(CD87),CD87,0))&gt;=$T$11),AND($T$8="COUNT_LT",IF(ISNUMBER(AY87),AY87,0)&lt;$T$11),AND($T$8="COUNT_LE",IF(ISNUMBER(AY87),AY87,0)&lt;=$T$11),AND($T$8="AND_YES",OR(LOWER(LEFT(AY87&amp;"",2))="да",AY87=1),OR(LOWER(LEFT(CD87&amp;"",2))="да",CD87=1)),AND($T$8="OR_YES",OR(OR(LOWER(LEFT(AY87&amp;"",2))="да",AY87=1),OR(LOWER(LEFT(CD87&amp;"",2))="да",CD87=1)))),$T$14,$T$15))))))))))</f>
        <v/>
      </c>
      <c r="U87" s="70" t="str">
        <f>IF($A87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87="#FIELD",AZ87="",AND(OR($U$8="CHANGE_PCT_GE",$U$8="CHANGE_ABS_GE",$U$8="COUNT_FLAG_RULE",$U$8="AND_YES",$U$8="OR_YES"),OR(CE87="#FIELD",CE87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87)))),IF($U$18="LOW_MU",MAX(Настройки!$B$14,$U$16),IF($U$18="NEUTRAL",Настройки!$B$15,IF($U$18="IGNORE","IGNORE",IF(OR(AZ87="#FIELD",CE87="#FIELD"),"Поле не найдено","Недостаточно данных")))),IF($U$8="SIGMOID_INC",MAX(Настройки!$B$14,$U$16+($U$17-$U$16)/(1+EXP(-$U$12*(IF(ISNUMBER(AZ87),AZ87,0)-$U$11)))),IF($U$8="SIGMOID_DEC",MAX(Настройки!$B$14,$U$16+($U$17-$U$16)/(1+EXP($U$12*(IF(ISNUMBER(AZ87),AZ87,0)-$U$11)))),IF($U$8="TOP_PERCENT",IF((COUNTIF(INDEX(Данные!$A$7:$CV$106,0,MATCH($U$9,Данные!$A$6:$CV$6,0)),"&gt;"&amp;IF(ISNUMBER(AZ87),AZ87,0))+COUNTIFS(INDEX(Данные!$A$7:$CV$106,0,MATCH($U$9,Данные!$A$6:$CV$6,0)),IF(ISNUMBER(AZ87),AZ87,0),Данные!$A$7:$A$106,"&lt;"&amp;$A87)+1)/COUNT(INDEX(Данные!$A$7:$CV$106,0,MATCH($U$9,Данные!$A$6:$CV$6,0)))&lt;=$U$11,$U$14,$U$15),IF($U$8="MANUAL_MU",MAX(Настройки!$B$14,MIN(1,IF(ISNUMBER(AZ87),AZ87,0))),IF($U$8="COUNT_FLAG_RULE",IF(IF(ISNUMBER(AZ87),AZ87,0)&lt;=$U$11,$U$14,IF(IF(ISNUMBER(AZ87),AZ87,0)&gt;=$U$12,$U$15,IF(OR(LOWER(LEFT(CE87&amp;"",2))="да",CE87=1),$U$13,$U$15))),IF(OR(AND($U$8="YES_NO",OR(LOWER(LEFT(AZ87&amp;"",2))="да",AZ87=1)),AND($U$8="THRESHOLD_GE",IF(ISNUMBER(AZ87),AZ87,0)&gt;=$U$11),AND($U$8="THRESHOLD_GT",IF(ISNUMBER(AZ87),AZ87,0)&gt;$U$11),AND($U$8="THRESHOLD_LE",IF(ISNUMBER(AZ87),AZ87,0)&lt;=$U$11),AND($U$8="THRESHOLD_LT",IF(ISNUMBER(AZ87),AZ87,0)&lt;$U$11),AND($U$8="CHANGE_PCT_GE",IF(IF(ISNUMBER(CE87),CE87,0)=0,IF(ISNUMBER(AZ87),AZ87,0)&gt;0,(IF(ISNUMBER(AZ87),AZ87,0)-IF(ISNUMBER(CE87),CE87,0))/ABS(IF(ISNUMBER(CE87),CE87,0))&gt;=$U$11)),AND($U$8="CHANGE_ABS_GE",ABS(IF(ISNUMBER(AZ87),AZ87,0)-IF(ISNUMBER(CE87),CE87,0))&gt;=$U$11),AND($U$8="COUNT_LT",IF(ISNUMBER(AZ87),AZ87,0)&lt;$U$11),AND($U$8="COUNT_LE",IF(ISNUMBER(AZ87),AZ87,0)&lt;=$U$11),AND($U$8="AND_YES",OR(LOWER(LEFT(AZ87&amp;"",2))="да",AZ87=1),OR(LOWER(LEFT(CE87&amp;"",2))="да",CE87=1)),AND($U$8="OR_YES",OR(OR(LOWER(LEFT(AZ87&amp;"",2))="да",AZ87=1),OR(LOWER(LEFT(CE87&amp;"",2))="да",CE87=1)))),$U$14,$U$15))))))))))</f>
        <v/>
      </c>
      <c r="V87" s="70" t="str">
        <f>IF($A87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87="#FIELD",BA87="",AND(OR($V$8="CHANGE_PCT_GE",$V$8="CHANGE_ABS_GE",$V$8="COUNT_FLAG_RULE",$V$8="AND_YES",$V$8="OR_YES"),OR(CF87="#FIELD",CF87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87)))),IF($V$18="LOW_MU",MAX(Настройки!$B$14,$V$16),IF($V$18="NEUTRAL",Настройки!$B$15,IF($V$18="IGNORE","IGNORE",IF(OR(BA87="#FIELD",CF87="#FIELD"),"Поле не найдено","Недостаточно данных")))),IF($V$8="SIGMOID_INC",MAX(Настройки!$B$14,$V$16+($V$17-$V$16)/(1+EXP(-$V$12*(IF(ISNUMBER(BA87),BA87,0)-$V$11)))),IF($V$8="SIGMOID_DEC",MAX(Настройки!$B$14,$V$16+($V$17-$V$16)/(1+EXP($V$12*(IF(ISNUMBER(BA87),BA87,0)-$V$11)))),IF($V$8="TOP_PERCENT",IF((COUNTIF(INDEX(Данные!$A$7:$CV$106,0,MATCH($V$9,Данные!$A$6:$CV$6,0)),"&gt;"&amp;IF(ISNUMBER(BA87),BA87,0))+COUNTIFS(INDEX(Данные!$A$7:$CV$106,0,MATCH($V$9,Данные!$A$6:$CV$6,0)),IF(ISNUMBER(BA87),BA87,0),Данные!$A$7:$A$106,"&lt;"&amp;$A87)+1)/COUNT(INDEX(Данные!$A$7:$CV$106,0,MATCH($V$9,Данные!$A$6:$CV$6,0)))&lt;=$V$11,$V$14,$V$15),IF($V$8="MANUAL_MU",MAX(Настройки!$B$14,MIN(1,IF(ISNUMBER(BA87),BA87,0))),IF($V$8="COUNT_FLAG_RULE",IF(IF(ISNUMBER(BA87),BA87,0)&lt;=$V$11,$V$14,IF(IF(ISNUMBER(BA87),BA87,0)&gt;=$V$12,$V$15,IF(OR(LOWER(LEFT(CF87&amp;"",2))="да",CF87=1),$V$13,$V$15))),IF(OR(AND($V$8="YES_NO",OR(LOWER(LEFT(BA87&amp;"",2))="да",BA87=1)),AND($V$8="THRESHOLD_GE",IF(ISNUMBER(BA87),BA87,0)&gt;=$V$11),AND($V$8="THRESHOLD_GT",IF(ISNUMBER(BA87),BA87,0)&gt;$V$11),AND($V$8="THRESHOLD_LE",IF(ISNUMBER(BA87),BA87,0)&lt;=$V$11),AND($V$8="THRESHOLD_LT",IF(ISNUMBER(BA87),BA87,0)&lt;$V$11),AND($V$8="CHANGE_PCT_GE",IF(IF(ISNUMBER(CF87),CF87,0)=0,IF(ISNUMBER(BA87),BA87,0)&gt;0,(IF(ISNUMBER(BA87),BA87,0)-IF(ISNUMBER(CF87),CF87,0))/ABS(IF(ISNUMBER(CF87),CF87,0))&gt;=$V$11)),AND($V$8="CHANGE_ABS_GE",ABS(IF(ISNUMBER(BA87),BA87,0)-IF(ISNUMBER(CF87),CF87,0))&gt;=$V$11),AND($V$8="COUNT_LT",IF(ISNUMBER(BA87),BA87,0)&lt;$V$11),AND($V$8="COUNT_LE",IF(ISNUMBER(BA87),BA87,0)&lt;=$V$11),AND($V$8="AND_YES",OR(LOWER(LEFT(BA87&amp;"",2))="да",BA87=1),OR(LOWER(LEFT(CF87&amp;"",2))="да",CF87=1)),AND($V$8="OR_YES",OR(OR(LOWER(LEFT(BA87&amp;"",2))="да",BA87=1),OR(LOWER(LEFT(CF87&amp;"",2))="да",CF87=1)))),$V$14,$V$15))))))))))</f>
        <v/>
      </c>
      <c r="W87" s="70" t="str">
        <f>IF($A87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87="#FIELD",BB87="",AND(OR($W$8="CHANGE_PCT_GE",$W$8="CHANGE_ABS_GE",$W$8="COUNT_FLAG_RULE",$W$8="AND_YES",$W$8="OR_YES"),OR(CG87="#FIELD",CG87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87)))),IF($W$18="LOW_MU",MAX(Настройки!$B$14,$W$16),IF($W$18="NEUTRAL",Настройки!$B$15,IF($W$18="IGNORE","IGNORE",IF(OR(BB87="#FIELD",CG87="#FIELD"),"Поле не найдено","Недостаточно данных")))),IF($W$8="SIGMOID_INC",MAX(Настройки!$B$14,$W$16+($W$17-$W$16)/(1+EXP(-$W$12*(IF(ISNUMBER(BB87),BB87,0)-$W$11)))),IF($W$8="SIGMOID_DEC",MAX(Настройки!$B$14,$W$16+($W$17-$W$16)/(1+EXP($W$12*(IF(ISNUMBER(BB87),BB87,0)-$W$11)))),IF($W$8="TOP_PERCENT",IF((COUNTIF(INDEX(Данные!$A$7:$CV$106,0,MATCH($W$9,Данные!$A$6:$CV$6,0)),"&gt;"&amp;IF(ISNUMBER(BB87),BB87,0))+COUNTIFS(INDEX(Данные!$A$7:$CV$106,0,MATCH($W$9,Данные!$A$6:$CV$6,0)),IF(ISNUMBER(BB87),BB87,0),Данные!$A$7:$A$106,"&lt;"&amp;$A87)+1)/COUNT(INDEX(Данные!$A$7:$CV$106,0,MATCH($W$9,Данные!$A$6:$CV$6,0)))&lt;=$W$11,$W$14,$W$15),IF($W$8="MANUAL_MU",MAX(Настройки!$B$14,MIN(1,IF(ISNUMBER(BB87),BB87,0))),IF($W$8="COUNT_FLAG_RULE",IF(IF(ISNUMBER(BB87),BB87,0)&lt;=$W$11,$W$14,IF(IF(ISNUMBER(BB87),BB87,0)&gt;=$W$12,$W$15,IF(OR(LOWER(LEFT(CG87&amp;"",2))="да",CG87=1),$W$13,$W$15))),IF(OR(AND($W$8="YES_NO",OR(LOWER(LEFT(BB87&amp;"",2))="да",BB87=1)),AND($W$8="THRESHOLD_GE",IF(ISNUMBER(BB87),BB87,0)&gt;=$W$11),AND($W$8="THRESHOLD_GT",IF(ISNUMBER(BB87),BB87,0)&gt;$W$11),AND($W$8="THRESHOLD_LE",IF(ISNUMBER(BB87),BB87,0)&lt;=$W$11),AND($W$8="THRESHOLD_LT",IF(ISNUMBER(BB87),BB87,0)&lt;$W$11),AND($W$8="CHANGE_PCT_GE",IF(IF(ISNUMBER(CG87),CG87,0)=0,IF(ISNUMBER(BB87),BB87,0)&gt;0,(IF(ISNUMBER(BB87),BB87,0)-IF(ISNUMBER(CG87),CG87,0))/ABS(IF(ISNUMBER(CG87),CG87,0))&gt;=$W$11)),AND($W$8="CHANGE_ABS_GE",ABS(IF(ISNUMBER(BB87),BB87,0)-IF(ISNUMBER(CG87),CG87,0))&gt;=$W$11),AND($W$8="COUNT_LT",IF(ISNUMBER(BB87),BB87,0)&lt;$W$11),AND($W$8="COUNT_LE",IF(ISNUMBER(BB87),BB87,0)&lt;=$W$11),AND($W$8="AND_YES",OR(LOWER(LEFT(BB87&amp;"",2))="да",BB87=1),OR(LOWER(LEFT(CG87&amp;"",2))="да",CG87=1)),AND($W$8="OR_YES",OR(OR(LOWER(LEFT(BB87&amp;"",2))="да",BB87=1),OR(LOWER(LEFT(CG87&amp;"",2))="да",CG87=1)))),$W$14,$W$15))))))))))</f>
        <v/>
      </c>
      <c r="X87" s="70" t="str">
        <f>IF($A87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87="#FIELD",BC87="",AND(OR($X$8="CHANGE_PCT_GE",$X$8="CHANGE_ABS_GE",$X$8="COUNT_FLAG_RULE",$X$8="AND_YES",$X$8="OR_YES"),OR(CH87="#FIELD",CH87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87)))),IF($X$18="LOW_MU",MAX(Настройки!$B$14,$X$16),IF($X$18="NEUTRAL",Настройки!$B$15,IF($X$18="IGNORE","IGNORE",IF(OR(BC87="#FIELD",CH87="#FIELD"),"Поле не найдено","Недостаточно данных")))),IF($X$8="SIGMOID_INC",MAX(Настройки!$B$14,$X$16+($X$17-$X$16)/(1+EXP(-$X$12*(IF(ISNUMBER(BC87),BC87,0)-$X$11)))),IF($X$8="SIGMOID_DEC",MAX(Настройки!$B$14,$X$16+($X$17-$X$16)/(1+EXP($X$12*(IF(ISNUMBER(BC87),BC87,0)-$X$11)))),IF($X$8="TOP_PERCENT",IF((COUNTIF(INDEX(Данные!$A$7:$CV$106,0,MATCH($X$9,Данные!$A$6:$CV$6,0)),"&gt;"&amp;IF(ISNUMBER(BC87),BC87,0))+COUNTIFS(INDEX(Данные!$A$7:$CV$106,0,MATCH($X$9,Данные!$A$6:$CV$6,0)),IF(ISNUMBER(BC87),BC87,0),Данные!$A$7:$A$106,"&lt;"&amp;$A87)+1)/COUNT(INDEX(Данные!$A$7:$CV$106,0,MATCH($X$9,Данные!$A$6:$CV$6,0)))&lt;=$X$11,$X$14,$X$15),IF($X$8="MANUAL_MU",MAX(Настройки!$B$14,MIN(1,IF(ISNUMBER(BC87),BC87,0))),IF($X$8="COUNT_FLAG_RULE",IF(IF(ISNUMBER(BC87),BC87,0)&lt;=$X$11,$X$14,IF(IF(ISNUMBER(BC87),BC87,0)&gt;=$X$12,$X$15,IF(OR(LOWER(LEFT(CH87&amp;"",2))="да",CH87=1),$X$13,$X$15))),IF(OR(AND($X$8="YES_NO",OR(LOWER(LEFT(BC87&amp;"",2))="да",BC87=1)),AND($X$8="THRESHOLD_GE",IF(ISNUMBER(BC87),BC87,0)&gt;=$X$11),AND($X$8="THRESHOLD_GT",IF(ISNUMBER(BC87),BC87,0)&gt;$X$11),AND($X$8="THRESHOLD_LE",IF(ISNUMBER(BC87),BC87,0)&lt;=$X$11),AND($X$8="THRESHOLD_LT",IF(ISNUMBER(BC87),BC87,0)&lt;$X$11),AND($X$8="CHANGE_PCT_GE",IF(IF(ISNUMBER(CH87),CH87,0)=0,IF(ISNUMBER(BC87),BC87,0)&gt;0,(IF(ISNUMBER(BC87),BC87,0)-IF(ISNUMBER(CH87),CH87,0))/ABS(IF(ISNUMBER(CH87),CH87,0))&gt;=$X$11)),AND($X$8="CHANGE_ABS_GE",ABS(IF(ISNUMBER(BC87),BC87,0)-IF(ISNUMBER(CH87),CH87,0))&gt;=$X$11),AND($X$8="COUNT_LT",IF(ISNUMBER(BC87),BC87,0)&lt;$X$11),AND($X$8="COUNT_LE",IF(ISNUMBER(BC87),BC87,0)&lt;=$X$11),AND($X$8="AND_YES",OR(LOWER(LEFT(BC87&amp;"",2))="да",BC87=1),OR(LOWER(LEFT(CH87&amp;"",2))="да",CH87=1)),AND($X$8="OR_YES",OR(OR(LOWER(LEFT(BC87&amp;"",2))="да",BC87=1),OR(LOWER(LEFT(CH87&amp;"",2))="да",CH87=1)))),$X$14,$X$15))))))))))</f>
        <v/>
      </c>
      <c r="Y87" s="70" t="str">
        <f>IF($A87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87="#FIELD",BD87="",AND(OR($Y$8="CHANGE_PCT_GE",$Y$8="CHANGE_ABS_GE",$Y$8="COUNT_FLAG_RULE",$Y$8="AND_YES",$Y$8="OR_YES"),OR(CI87="#FIELD",CI87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87)))),IF($Y$18="LOW_MU",MAX(Настройки!$B$14,$Y$16),IF($Y$18="NEUTRAL",Настройки!$B$15,IF($Y$18="IGNORE","IGNORE",IF(OR(BD87="#FIELD",CI87="#FIELD"),"Поле не найдено","Недостаточно данных")))),IF($Y$8="SIGMOID_INC",MAX(Настройки!$B$14,$Y$16+($Y$17-$Y$16)/(1+EXP(-$Y$12*(IF(ISNUMBER(BD87),BD87,0)-$Y$11)))),IF($Y$8="SIGMOID_DEC",MAX(Настройки!$B$14,$Y$16+($Y$17-$Y$16)/(1+EXP($Y$12*(IF(ISNUMBER(BD87),BD87,0)-$Y$11)))),IF($Y$8="TOP_PERCENT",IF((COUNTIF(INDEX(Данные!$A$7:$CV$106,0,MATCH($Y$9,Данные!$A$6:$CV$6,0)),"&gt;"&amp;IF(ISNUMBER(BD87),BD87,0))+COUNTIFS(INDEX(Данные!$A$7:$CV$106,0,MATCH($Y$9,Данные!$A$6:$CV$6,0)),IF(ISNUMBER(BD87),BD87,0),Данные!$A$7:$A$106,"&lt;"&amp;$A87)+1)/COUNT(INDEX(Данные!$A$7:$CV$106,0,MATCH($Y$9,Данные!$A$6:$CV$6,0)))&lt;=$Y$11,$Y$14,$Y$15),IF($Y$8="MANUAL_MU",MAX(Настройки!$B$14,MIN(1,IF(ISNUMBER(BD87),BD87,0))),IF($Y$8="COUNT_FLAG_RULE",IF(IF(ISNUMBER(BD87),BD87,0)&lt;=$Y$11,$Y$14,IF(IF(ISNUMBER(BD87),BD87,0)&gt;=$Y$12,$Y$15,IF(OR(LOWER(LEFT(CI87&amp;"",2))="да",CI87=1),$Y$13,$Y$15))),IF(OR(AND($Y$8="YES_NO",OR(LOWER(LEFT(BD87&amp;"",2))="да",BD87=1)),AND($Y$8="THRESHOLD_GE",IF(ISNUMBER(BD87),BD87,0)&gt;=$Y$11),AND($Y$8="THRESHOLD_GT",IF(ISNUMBER(BD87),BD87,0)&gt;$Y$11),AND($Y$8="THRESHOLD_LE",IF(ISNUMBER(BD87),BD87,0)&lt;=$Y$11),AND($Y$8="THRESHOLD_LT",IF(ISNUMBER(BD87),BD87,0)&lt;$Y$11),AND($Y$8="CHANGE_PCT_GE",IF(IF(ISNUMBER(CI87),CI87,0)=0,IF(ISNUMBER(BD87),BD87,0)&gt;0,(IF(ISNUMBER(BD87),BD87,0)-IF(ISNUMBER(CI87),CI87,0))/ABS(IF(ISNUMBER(CI87),CI87,0))&gt;=$Y$11)),AND($Y$8="CHANGE_ABS_GE",ABS(IF(ISNUMBER(BD87),BD87,0)-IF(ISNUMBER(CI87),CI87,0))&gt;=$Y$11),AND($Y$8="COUNT_LT",IF(ISNUMBER(BD87),BD87,0)&lt;$Y$11),AND($Y$8="COUNT_LE",IF(ISNUMBER(BD87),BD87,0)&lt;=$Y$11),AND($Y$8="AND_YES",OR(LOWER(LEFT(BD87&amp;"",2))="да",BD87=1),OR(LOWER(LEFT(CI87&amp;"",2))="да",CI87=1)),AND($Y$8="OR_YES",OR(OR(LOWER(LEFT(BD87&amp;"",2))="да",BD87=1),OR(LOWER(LEFT(CI87&amp;"",2))="да",CI87=1)))),$Y$14,$Y$15))))))))))</f>
        <v/>
      </c>
      <c r="Z87" s="70" t="str">
        <f>IF($A87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87="#FIELD",BE87="",AND(OR($Z$8="CHANGE_PCT_GE",$Z$8="CHANGE_ABS_GE",$Z$8="COUNT_FLAG_RULE",$Z$8="AND_YES",$Z$8="OR_YES"),OR(CJ87="#FIELD",CJ87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87)))),IF($Z$18="LOW_MU",MAX(Настройки!$B$14,$Z$16),IF($Z$18="NEUTRAL",Настройки!$B$15,IF($Z$18="IGNORE","IGNORE",IF(OR(BE87="#FIELD",CJ87="#FIELD"),"Поле не найдено","Недостаточно данных")))),IF($Z$8="SIGMOID_INC",MAX(Настройки!$B$14,$Z$16+($Z$17-$Z$16)/(1+EXP(-$Z$12*(IF(ISNUMBER(BE87),BE87,0)-$Z$11)))),IF($Z$8="SIGMOID_DEC",MAX(Настройки!$B$14,$Z$16+($Z$17-$Z$16)/(1+EXP($Z$12*(IF(ISNUMBER(BE87),BE87,0)-$Z$11)))),IF($Z$8="TOP_PERCENT",IF((COUNTIF(INDEX(Данные!$A$7:$CV$106,0,MATCH($Z$9,Данные!$A$6:$CV$6,0)),"&gt;"&amp;IF(ISNUMBER(BE87),BE87,0))+COUNTIFS(INDEX(Данные!$A$7:$CV$106,0,MATCH($Z$9,Данные!$A$6:$CV$6,0)),IF(ISNUMBER(BE87),BE87,0),Данные!$A$7:$A$106,"&lt;"&amp;$A87)+1)/COUNT(INDEX(Данные!$A$7:$CV$106,0,MATCH($Z$9,Данные!$A$6:$CV$6,0)))&lt;=$Z$11,$Z$14,$Z$15),IF($Z$8="MANUAL_MU",MAX(Настройки!$B$14,MIN(1,IF(ISNUMBER(BE87),BE87,0))),IF($Z$8="COUNT_FLAG_RULE",IF(IF(ISNUMBER(BE87),BE87,0)&lt;=$Z$11,$Z$14,IF(IF(ISNUMBER(BE87),BE87,0)&gt;=$Z$12,$Z$15,IF(OR(LOWER(LEFT(CJ87&amp;"",2))="да",CJ87=1),$Z$13,$Z$15))),IF(OR(AND($Z$8="YES_NO",OR(LOWER(LEFT(BE87&amp;"",2))="да",BE87=1)),AND($Z$8="THRESHOLD_GE",IF(ISNUMBER(BE87),BE87,0)&gt;=$Z$11),AND($Z$8="THRESHOLD_GT",IF(ISNUMBER(BE87),BE87,0)&gt;$Z$11),AND($Z$8="THRESHOLD_LE",IF(ISNUMBER(BE87),BE87,0)&lt;=$Z$11),AND($Z$8="THRESHOLD_LT",IF(ISNUMBER(BE87),BE87,0)&lt;$Z$11),AND($Z$8="CHANGE_PCT_GE",IF(IF(ISNUMBER(CJ87),CJ87,0)=0,IF(ISNUMBER(BE87),BE87,0)&gt;0,(IF(ISNUMBER(BE87),BE87,0)-IF(ISNUMBER(CJ87),CJ87,0))/ABS(IF(ISNUMBER(CJ87),CJ87,0))&gt;=$Z$11)),AND($Z$8="CHANGE_ABS_GE",ABS(IF(ISNUMBER(BE87),BE87,0)-IF(ISNUMBER(CJ87),CJ87,0))&gt;=$Z$11),AND($Z$8="COUNT_LT",IF(ISNUMBER(BE87),BE87,0)&lt;$Z$11),AND($Z$8="COUNT_LE",IF(ISNUMBER(BE87),BE87,0)&lt;=$Z$11),AND($Z$8="AND_YES",OR(LOWER(LEFT(BE87&amp;"",2))="да",BE87=1),OR(LOWER(LEFT(CJ87&amp;"",2))="да",CJ87=1)),AND($Z$8="OR_YES",OR(OR(LOWER(LEFT(BE87&amp;"",2))="да",BE87=1),OR(LOWER(LEFT(CJ87&amp;"",2))="да",CJ87=1)))),$Z$14,$Z$15))))))))))</f>
        <v/>
      </c>
      <c r="AA87" s="70" t="str">
        <f>IF($A87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87="#FIELD",BF87="",AND(OR($AA$8="CHANGE_PCT_GE",$AA$8="CHANGE_ABS_GE",$AA$8="COUNT_FLAG_RULE",$AA$8="AND_YES",$AA$8="OR_YES"),OR(CK87="#FIELD",CK87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87)))),IF($AA$18="LOW_MU",MAX(Настройки!$B$14,$AA$16),IF($AA$18="NEUTRAL",Настройки!$B$15,IF($AA$18="IGNORE","IGNORE",IF(OR(BF87="#FIELD",CK87="#FIELD"),"Поле не найдено","Недостаточно данных")))),IF($AA$8="SIGMOID_INC",MAX(Настройки!$B$14,$AA$16+($AA$17-$AA$16)/(1+EXP(-$AA$12*(IF(ISNUMBER(BF87),BF87,0)-$AA$11)))),IF($AA$8="SIGMOID_DEC",MAX(Настройки!$B$14,$AA$16+($AA$17-$AA$16)/(1+EXP($AA$12*(IF(ISNUMBER(BF87),BF87,0)-$AA$11)))),IF($AA$8="TOP_PERCENT",IF((COUNTIF(INDEX(Данные!$A$7:$CV$106,0,MATCH($AA$9,Данные!$A$6:$CV$6,0)),"&gt;"&amp;IF(ISNUMBER(BF87),BF87,0))+COUNTIFS(INDEX(Данные!$A$7:$CV$106,0,MATCH($AA$9,Данные!$A$6:$CV$6,0)),IF(ISNUMBER(BF87),BF87,0),Данные!$A$7:$A$106,"&lt;"&amp;$A87)+1)/COUNT(INDEX(Данные!$A$7:$CV$106,0,MATCH($AA$9,Данные!$A$6:$CV$6,0)))&lt;=$AA$11,$AA$14,$AA$15),IF($AA$8="MANUAL_MU",MAX(Настройки!$B$14,MIN(1,IF(ISNUMBER(BF87),BF87,0))),IF($AA$8="COUNT_FLAG_RULE",IF(IF(ISNUMBER(BF87),BF87,0)&lt;=$AA$11,$AA$14,IF(IF(ISNUMBER(BF87),BF87,0)&gt;=$AA$12,$AA$15,IF(OR(LOWER(LEFT(CK87&amp;"",2))="да",CK87=1),$AA$13,$AA$15))),IF(OR(AND($AA$8="YES_NO",OR(LOWER(LEFT(BF87&amp;"",2))="да",BF87=1)),AND($AA$8="THRESHOLD_GE",IF(ISNUMBER(BF87),BF87,0)&gt;=$AA$11),AND($AA$8="THRESHOLD_GT",IF(ISNUMBER(BF87),BF87,0)&gt;$AA$11),AND($AA$8="THRESHOLD_LE",IF(ISNUMBER(BF87),BF87,0)&lt;=$AA$11),AND($AA$8="THRESHOLD_LT",IF(ISNUMBER(BF87),BF87,0)&lt;$AA$11),AND($AA$8="CHANGE_PCT_GE",IF(IF(ISNUMBER(CK87),CK87,0)=0,IF(ISNUMBER(BF87),BF87,0)&gt;0,(IF(ISNUMBER(BF87),BF87,0)-IF(ISNUMBER(CK87),CK87,0))/ABS(IF(ISNUMBER(CK87),CK87,0))&gt;=$AA$11)),AND($AA$8="CHANGE_ABS_GE",ABS(IF(ISNUMBER(BF87),BF87,0)-IF(ISNUMBER(CK87),CK87,0))&gt;=$AA$11),AND($AA$8="COUNT_LT",IF(ISNUMBER(BF87),BF87,0)&lt;$AA$11),AND($AA$8="COUNT_LE",IF(ISNUMBER(BF87),BF87,0)&lt;=$AA$11),AND($AA$8="AND_YES",OR(LOWER(LEFT(BF87&amp;"",2))="да",BF87=1),OR(LOWER(LEFT(CK87&amp;"",2))="да",CK87=1)),AND($AA$8="OR_YES",OR(OR(LOWER(LEFT(BF87&amp;"",2))="да",BF87=1),OR(LOWER(LEFT(CK87&amp;"",2))="да",CK87=1)))),$AA$14,$AA$15))))))))))</f>
        <v/>
      </c>
      <c r="AB87" s="70" t="str">
        <f>IF($A87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87="#FIELD",BG87="",AND(OR($AB$8="CHANGE_PCT_GE",$AB$8="CHANGE_ABS_GE",$AB$8="COUNT_FLAG_RULE",$AB$8="AND_YES",$AB$8="OR_YES"),OR(CL87="#FIELD",CL87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87)))),IF($AB$18="LOW_MU",MAX(Настройки!$B$14,$AB$16),IF($AB$18="NEUTRAL",Настройки!$B$15,IF($AB$18="IGNORE","IGNORE",IF(OR(BG87="#FIELD",CL87="#FIELD"),"Поле не найдено","Недостаточно данных")))),IF($AB$8="SIGMOID_INC",MAX(Настройки!$B$14,$AB$16+($AB$17-$AB$16)/(1+EXP(-$AB$12*(IF(ISNUMBER(BG87),BG87,0)-$AB$11)))),IF($AB$8="SIGMOID_DEC",MAX(Настройки!$B$14,$AB$16+($AB$17-$AB$16)/(1+EXP($AB$12*(IF(ISNUMBER(BG87),BG87,0)-$AB$11)))),IF($AB$8="TOP_PERCENT",IF((COUNTIF(INDEX(Данные!$A$7:$CV$106,0,MATCH($AB$9,Данные!$A$6:$CV$6,0)),"&gt;"&amp;IF(ISNUMBER(BG87),BG87,0))+COUNTIFS(INDEX(Данные!$A$7:$CV$106,0,MATCH($AB$9,Данные!$A$6:$CV$6,0)),IF(ISNUMBER(BG87),BG87,0),Данные!$A$7:$A$106,"&lt;"&amp;$A87)+1)/COUNT(INDEX(Данные!$A$7:$CV$106,0,MATCH($AB$9,Данные!$A$6:$CV$6,0)))&lt;=$AB$11,$AB$14,$AB$15),IF($AB$8="MANUAL_MU",MAX(Настройки!$B$14,MIN(1,IF(ISNUMBER(BG87),BG87,0))),IF($AB$8="COUNT_FLAG_RULE",IF(IF(ISNUMBER(BG87),BG87,0)&lt;=$AB$11,$AB$14,IF(IF(ISNUMBER(BG87),BG87,0)&gt;=$AB$12,$AB$15,IF(OR(LOWER(LEFT(CL87&amp;"",2))="да",CL87=1),$AB$13,$AB$15))),IF(OR(AND($AB$8="YES_NO",OR(LOWER(LEFT(BG87&amp;"",2))="да",BG87=1)),AND($AB$8="THRESHOLD_GE",IF(ISNUMBER(BG87),BG87,0)&gt;=$AB$11),AND($AB$8="THRESHOLD_GT",IF(ISNUMBER(BG87),BG87,0)&gt;$AB$11),AND($AB$8="THRESHOLD_LE",IF(ISNUMBER(BG87),BG87,0)&lt;=$AB$11),AND($AB$8="THRESHOLD_LT",IF(ISNUMBER(BG87),BG87,0)&lt;$AB$11),AND($AB$8="CHANGE_PCT_GE",IF(IF(ISNUMBER(CL87),CL87,0)=0,IF(ISNUMBER(BG87),BG87,0)&gt;0,(IF(ISNUMBER(BG87),BG87,0)-IF(ISNUMBER(CL87),CL87,0))/ABS(IF(ISNUMBER(CL87),CL87,0))&gt;=$AB$11)),AND($AB$8="CHANGE_ABS_GE",ABS(IF(ISNUMBER(BG87),BG87,0)-IF(ISNUMBER(CL87),CL87,0))&gt;=$AB$11),AND($AB$8="COUNT_LT",IF(ISNUMBER(BG87),BG87,0)&lt;$AB$11),AND($AB$8="COUNT_LE",IF(ISNUMBER(BG87),BG87,0)&lt;=$AB$11),AND($AB$8="AND_YES",OR(LOWER(LEFT(BG87&amp;"",2))="да",BG87=1),OR(LOWER(LEFT(CL87&amp;"",2))="да",CL87=1)),AND($AB$8="OR_YES",OR(OR(LOWER(LEFT(BG87&amp;"",2))="да",BG87=1),OR(LOWER(LEFT(CL87&amp;"",2))="да",CL87=1)))),$AB$14,$AB$15))))))))))</f>
        <v/>
      </c>
      <c r="AC87" s="70" t="str">
        <f>IF($A87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87="#FIELD",BH87="",AND(OR($AC$8="CHANGE_PCT_GE",$AC$8="CHANGE_ABS_GE",$AC$8="COUNT_FLAG_RULE",$AC$8="AND_YES",$AC$8="OR_YES"),OR(CM87="#FIELD",CM87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87)))),IF($AC$18="LOW_MU",MAX(Настройки!$B$14,$AC$16),IF($AC$18="NEUTRAL",Настройки!$B$15,IF($AC$18="IGNORE","IGNORE",IF(OR(BH87="#FIELD",CM87="#FIELD"),"Поле не найдено","Недостаточно данных")))),IF($AC$8="SIGMOID_INC",MAX(Настройки!$B$14,$AC$16+($AC$17-$AC$16)/(1+EXP(-$AC$12*(IF(ISNUMBER(BH87),BH87,0)-$AC$11)))),IF($AC$8="SIGMOID_DEC",MAX(Настройки!$B$14,$AC$16+($AC$17-$AC$16)/(1+EXP($AC$12*(IF(ISNUMBER(BH87),BH87,0)-$AC$11)))),IF($AC$8="TOP_PERCENT",IF((COUNTIF(INDEX(Данные!$A$7:$CV$106,0,MATCH($AC$9,Данные!$A$6:$CV$6,0)),"&gt;"&amp;IF(ISNUMBER(BH87),BH87,0))+COUNTIFS(INDEX(Данные!$A$7:$CV$106,0,MATCH($AC$9,Данные!$A$6:$CV$6,0)),IF(ISNUMBER(BH87),BH87,0),Данные!$A$7:$A$106,"&lt;"&amp;$A87)+1)/COUNT(INDEX(Данные!$A$7:$CV$106,0,MATCH($AC$9,Данные!$A$6:$CV$6,0)))&lt;=$AC$11,$AC$14,$AC$15),IF($AC$8="MANUAL_MU",MAX(Настройки!$B$14,MIN(1,IF(ISNUMBER(BH87),BH87,0))),IF($AC$8="COUNT_FLAG_RULE",IF(IF(ISNUMBER(BH87),BH87,0)&lt;=$AC$11,$AC$14,IF(IF(ISNUMBER(BH87),BH87,0)&gt;=$AC$12,$AC$15,IF(OR(LOWER(LEFT(CM87&amp;"",2))="да",CM87=1),$AC$13,$AC$15))),IF(OR(AND($AC$8="YES_NO",OR(LOWER(LEFT(BH87&amp;"",2))="да",BH87=1)),AND($AC$8="THRESHOLD_GE",IF(ISNUMBER(BH87),BH87,0)&gt;=$AC$11),AND($AC$8="THRESHOLD_GT",IF(ISNUMBER(BH87),BH87,0)&gt;$AC$11),AND($AC$8="THRESHOLD_LE",IF(ISNUMBER(BH87),BH87,0)&lt;=$AC$11),AND($AC$8="THRESHOLD_LT",IF(ISNUMBER(BH87),BH87,0)&lt;$AC$11),AND($AC$8="CHANGE_PCT_GE",IF(IF(ISNUMBER(CM87),CM87,0)=0,IF(ISNUMBER(BH87),BH87,0)&gt;0,(IF(ISNUMBER(BH87),BH87,0)-IF(ISNUMBER(CM87),CM87,0))/ABS(IF(ISNUMBER(CM87),CM87,0))&gt;=$AC$11)),AND($AC$8="CHANGE_ABS_GE",ABS(IF(ISNUMBER(BH87),BH87,0)-IF(ISNUMBER(CM87),CM87,0))&gt;=$AC$11),AND($AC$8="COUNT_LT",IF(ISNUMBER(BH87),BH87,0)&lt;$AC$11),AND($AC$8="COUNT_LE",IF(ISNUMBER(BH87),BH87,0)&lt;=$AC$11),AND($AC$8="AND_YES",OR(LOWER(LEFT(BH87&amp;"",2))="да",BH87=1),OR(LOWER(LEFT(CM87&amp;"",2))="да",CM87=1)),AND($AC$8="OR_YES",OR(OR(LOWER(LEFT(BH87&amp;"",2))="да",BH87=1),OR(LOWER(LEFT(CM87&amp;"",2))="да",CM87=1)))),$AC$14,$AC$15))))))))))</f>
        <v/>
      </c>
      <c r="AD87" s="70" t="str">
        <f>IF($A87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87="#FIELD",BI87="",AND(OR($AD$8="CHANGE_PCT_GE",$AD$8="CHANGE_ABS_GE",$AD$8="COUNT_FLAG_RULE",$AD$8="AND_YES",$AD$8="OR_YES"),OR(CN87="#FIELD",CN87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87)))),IF($AD$18="LOW_MU",MAX(Настройки!$B$14,$AD$16),IF($AD$18="NEUTRAL",Настройки!$B$15,IF($AD$18="IGNORE","IGNORE",IF(OR(BI87="#FIELD",CN87="#FIELD"),"Поле не найдено","Недостаточно данных")))),IF($AD$8="SIGMOID_INC",MAX(Настройки!$B$14,$AD$16+($AD$17-$AD$16)/(1+EXP(-$AD$12*(IF(ISNUMBER(BI87),BI87,0)-$AD$11)))),IF($AD$8="SIGMOID_DEC",MAX(Настройки!$B$14,$AD$16+($AD$17-$AD$16)/(1+EXP($AD$12*(IF(ISNUMBER(BI87),BI87,0)-$AD$11)))),IF($AD$8="TOP_PERCENT",IF((COUNTIF(INDEX(Данные!$A$7:$CV$106,0,MATCH($AD$9,Данные!$A$6:$CV$6,0)),"&gt;"&amp;IF(ISNUMBER(BI87),BI87,0))+COUNTIFS(INDEX(Данные!$A$7:$CV$106,0,MATCH($AD$9,Данные!$A$6:$CV$6,0)),IF(ISNUMBER(BI87),BI87,0),Данные!$A$7:$A$106,"&lt;"&amp;$A87)+1)/COUNT(INDEX(Данные!$A$7:$CV$106,0,MATCH($AD$9,Данные!$A$6:$CV$6,0)))&lt;=$AD$11,$AD$14,$AD$15),IF($AD$8="MANUAL_MU",MAX(Настройки!$B$14,MIN(1,IF(ISNUMBER(BI87),BI87,0))),IF($AD$8="COUNT_FLAG_RULE",IF(IF(ISNUMBER(BI87),BI87,0)&lt;=$AD$11,$AD$14,IF(IF(ISNUMBER(BI87),BI87,0)&gt;=$AD$12,$AD$15,IF(OR(LOWER(LEFT(CN87&amp;"",2))="да",CN87=1),$AD$13,$AD$15))),IF(OR(AND($AD$8="YES_NO",OR(LOWER(LEFT(BI87&amp;"",2))="да",BI87=1)),AND($AD$8="THRESHOLD_GE",IF(ISNUMBER(BI87),BI87,0)&gt;=$AD$11),AND($AD$8="THRESHOLD_GT",IF(ISNUMBER(BI87),BI87,0)&gt;$AD$11),AND($AD$8="THRESHOLD_LE",IF(ISNUMBER(BI87),BI87,0)&lt;=$AD$11),AND($AD$8="THRESHOLD_LT",IF(ISNUMBER(BI87),BI87,0)&lt;$AD$11),AND($AD$8="CHANGE_PCT_GE",IF(IF(ISNUMBER(CN87),CN87,0)=0,IF(ISNUMBER(BI87),BI87,0)&gt;0,(IF(ISNUMBER(BI87),BI87,0)-IF(ISNUMBER(CN87),CN87,0))/ABS(IF(ISNUMBER(CN87),CN87,0))&gt;=$AD$11)),AND($AD$8="CHANGE_ABS_GE",ABS(IF(ISNUMBER(BI87),BI87,0)-IF(ISNUMBER(CN87),CN87,0))&gt;=$AD$11),AND($AD$8="COUNT_LT",IF(ISNUMBER(BI87),BI87,0)&lt;$AD$11),AND($AD$8="COUNT_LE",IF(ISNUMBER(BI87),BI87,0)&lt;=$AD$11),AND($AD$8="AND_YES",OR(LOWER(LEFT(BI87&amp;"",2))="да",BI87=1),OR(LOWER(LEFT(CN87&amp;"",2))="да",CN87=1)),AND($AD$8="OR_YES",OR(OR(LOWER(LEFT(BI87&amp;"",2))="да",BI87=1),OR(LOWER(LEFT(CN87&amp;"",2))="да",CN87=1)))),$AD$14,$AD$15))))))))))</f>
        <v/>
      </c>
      <c r="AE87" s="71" t="str">
        <f>IF($A87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87="#FIELD",BJ87="",AND(OR($AE$8="CHANGE_PCT_GE",$AE$8="CHANGE_ABS_GE",$AE$8="COUNT_FLAG_RULE",$AE$8="AND_YES",$AE$8="OR_YES"),OR(CO87="#FIELD",CO87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87)))),IF($AE$18="LOW_MU",MAX(Настройки!$B$14,$AE$16),IF($AE$18="NEUTRAL",Настройки!$B$15,IF($AE$18="IGNORE","IGNORE",IF(OR(BJ87="#FIELD",CO87="#FIELD"),"Поле не найдено","Недостаточно данных")))),IF($AE$8="SIGMOID_INC",MAX(Настройки!$B$14,$AE$16+($AE$17-$AE$16)/(1+EXP(-$AE$12*(IF(ISNUMBER(BJ87),BJ87,0)-$AE$11)))),IF($AE$8="SIGMOID_DEC",MAX(Настройки!$B$14,$AE$16+($AE$17-$AE$16)/(1+EXP($AE$12*(IF(ISNUMBER(BJ87),BJ87,0)-$AE$11)))),IF($AE$8="TOP_PERCENT",IF((COUNTIF(INDEX(Данные!$A$7:$CV$106,0,MATCH($AE$9,Данные!$A$6:$CV$6,0)),"&gt;"&amp;IF(ISNUMBER(BJ87),BJ87,0))+COUNTIFS(INDEX(Данные!$A$7:$CV$106,0,MATCH($AE$9,Данные!$A$6:$CV$6,0)),IF(ISNUMBER(BJ87),BJ87,0),Данные!$A$7:$A$106,"&lt;"&amp;$A87)+1)/COUNT(INDEX(Данные!$A$7:$CV$106,0,MATCH($AE$9,Данные!$A$6:$CV$6,0)))&lt;=$AE$11,$AE$14,$AE$15),IF($AE$8="MANUAL_MU",MAX(Настройки!$B$14,MIN(1,IF(ISNUMBER(BJ87),BJ87,0))),IF($AE$8="COUNT_FLAG_RULE",IF(IF(ISNUMBER(BJ87),BJ87,0)&lt;=$AE$11,$AE$14,IF(IF(ISNUMBER(BJ87),BJ87,0)&gt;=$AE$12,$AE$15,IF(OR(LOWER(LEFT(CO87&amp;"",2))="да",CO87=1),$AE$13,$AE$15))),IF(OR(AND($AE$8="YES_NO",OR(LOWER(LEFT(BJ87&amp;"",2))="да",BJ87=1)),AND($AE$8="THRESHOLD_GE",IF(ISNUMBER(BJ87),BJ87,0)&gt;=$AE$11),AND($AE$8="THRESHOLD_GT",IF(ISNUMBER(BJ87),BJ87,0)&gt;$AE$11),AND($AE$8="THRESHOLD_LE",IF(ISNUMBER(BJ87),BJ87,0)&lt;=$AE$11),AND($AE$8="THRESHOLD_LT",IF(ISNUMBER(BJ87),BJ87,0)&lt;$AE$11),AND($AE$8="CHANGE_PCT_GE",IF(IF(ISNUMBER(CO87),CO87,0)=0,IF(ISNUMBER(BJ87),BJ87,0)&gt;0,(IF(ISNUMBER(BJ87),BJ87,0)-IF(ISNUMBER(CO87),CO87,0))/ABS(IF(ISNUMBER(CO87),CO87,0))&gt;=$AE$11)),AND($AE$8="CHANGE_ABS_GE",ABS(IF(ISNUMBER(BJ87),BJ87,0)-IF(ISNUMBER(CO87),CO87,0))&gt;=$AE$11),AND($AE$8="COUNT_LT",IF(ISNUMBER(BJ87),BJ87,0)&lt;$AE$11),AND($AE$8="COUNT_LE",IF(ISNUMBER(BJ87),BJ87,0)&lt;=$AE$11),AND($AE$8="AND_YES",OR(LOWER(LEFT(BJ87&amp;"",2))="да",BJ87=1),OR(LOWER(LEFT(CO87&amp;"",2))="да",CO87=1)),AND($AE$8="OR_YES",OR(OR(LOWER(LEFT(BJ87&amp;"",2))="да",BJ87=1),OR(LOWER(LEFT(CO87&amp;"",2))="да",CO87=1)))),$AE$14,$AE$15))))))))))</f>
        <v/>
      </c>
      <c r="AF87" s="75"/>
      <c r="AG87" s="76" t="str">
        <f>IF($A87="","",IF($B$4&lt;&gt;"Да","",IF($B$9="","",IF(COUNTIF(Данные!$A$6:$CV$6,$B$9)=0,"#FIELD",INDEX(Данные!$A$7:$CV$106,ROW()-19,MATCH($B$9,Данные!$A$6:$CV$6,0))))))</f>
        <v/>
      </c>
      <c r="AH87" s="76" t="str">
        <f>IF($A87="","",IF($C$4&lt;&gt;"Да","",IF($C$9="","",IF(COUNTIF(Данные!$A$6:$CV$6,$C$9)=0,"#FIELD",INDEX(Данные!$A$7:$CV$106,ROW()-19,MATCH($C$9,Данные!$A$6:$CV$6,0))))))</f>
        <v/>
      </c>
      <c r="AI87" s="76" t="str">
        <f>IF($A87="","",IF($D$4&lt;&gt;"Да","",IF($D$9="","",IF(COUNTIF(Данные!$A$6:$CV$6,$D$9)=0,"#FIELD",INDEX(Данные!$A$7:$CV$106,ROW()-19,MATCH($D$9,Данные!$A$6:$CV$6,0))))))</f>
        <v/>
      </c>
      <c r="AJ87" s="76" t="str">
        <f>IF($A87="","",IF($E$4&lt;&gt;"Да","",IF($E$9="","",IF(COUNTIF(Данные!$A$6:$CV$6,$E$9)=0,"#FIELD",INDEX(Данные!$A$7:$CV$106,ROW()-19,MATCH($E$9,Данные!$A$6:$CV$6,0))))))</f>
        <v/>
      </c>
      <c r="AK87" s="76" t="str">
        <f>IF($A87="","",IF($F$4&lt;&gt;"Да","",IF($F$9="","",IF(COUNTIF(Данные!$A$6:$CV$6,$F$9)=0,"#FIELD",INDEX(Данные!$A$7:$CV$106,ROW()-19,MATCH($F$9,Данные!$A$6:$CV$6,0))))))</f>
        <v/>
      </c>
      <c r="AL87" s="76" t="str">
        <f>IF($A87="","",IF($G$4&lt;&gt;"Да","",IF($G$9="","",IF(COUNTIF(Данные!$A$6:$CV$6,$G$9)=0,"#FIELD",INDEX(Данные!$A$7:$CV$106,ROW()-19,MATCH($G$9,Данные!$A$6:$CV$6,0))))))</f>
        <v/>
      </c>
      <c r="AM87" s="76" t="str">
        <f>IF($A87="","",IF($H$4&lt;&gt;"Да","",IF($H$9="","",IF(COUNTIF(Данные!$A$6:$CV$6,$H$9)=0,"#FIELD",INDEX(Данные!$A$7:$CV$106,ROW()-19,MATCH($H$9,Данные!$A$6:$CV$6,0))))))</f>
        <v/>
      </c>
      <c r="AN87" s="76" t="str">
        <f>IF($A87="","",IF($I$4&lt;&gt;"Да","",IF($I$9="","",IF(COUNTIF(Данные!$A$6:$CV$6,$I$9)=0,"#FIELD",INDEX(Данные!$A$7:$CV$106,ROW()-19,MATCH($I$9,Данные!$A$6:$CV$6,0))))))</f>
        <v/>
      </c>
      <c r="AO87" s="76" t="str">
        <f>IF($A87="","",IF($J$4&lt;&gt;"Да","",IF($J$9="","",IF(COUNTIF(Данные!$A$6:$CV$6,$J$9)=0,"#FIELD",INDEX(Данные!$A$7:$CV$106,ROW()-19,MATCH($J$9,Данные!$A$6:$CV$6,0))))))</f>
        <v/>
      </c>
      <c r="AP87" s="76" t="str">
        <f>IF($A87="","",IF($K$4&lt;&gt;"Да","",IF($K$9="","",IF(COUNTIF(Данные!$A$6:$CV$6,$K$9)=0,"#FIELD",INDEX(Данные!$A$7:$CV$106,ROW()-19,MATCH($K$9,Данные!$A$6:$CV$6,0))))))</f>
        <v/>
      </c>
      <c r="AQ87" s="76" t="str">
        <f>IF($A87="","",IF($L$4&lt;&gt;"Да","",IF($L$9="","",IF(COUNTIF(Данные!$A$6:$CV$6,$L$9)=0,"#FIELD",INDEX(Данные!$A$7:$CV$106,ROW()-19,MATCH($L$9,Данные!$A$6:$CV$6,0))))))</f>
        <v/>
      </c>
      <c r="AR87" s="76" t="str">
        <f>IF($A87="","",IF($M$4&lt;&gt;"Да","",IF($M$9="","",IF(COUNTIF(Данные!$A$6:$CV$6,$M$9)=0,"#FIELD",INDEX(Данные!$A$7:$CV$106,ROW()-19,MATCH($M$9,Данные!$A$6:$CV$6,0))))))</f>
        <v/>
      </c>
      <c r="AS87" s="76" t="str">
        <f>IF($A87="","",IF($N$4&lt;&gt;"Да","",IF($N$9="","",IF(COUNTIF(Данные!$A$6:$CV$6,$N$9)=0,"#FIELD",INDEX(Данные!$A$7:$CV$106,ROW()-19,MATCH($N$9,Данные!$A$6:$CV$6,0))))))</f>
        <v/>
      </c>
      <c r="AT87" s="76" t="str">
        <f>IF($A87="","",IF($O$4&lt;&gt;"Да","",IF($O$9="","",IF(COUNTIF(Данные!$A$6:$CV$6,$O$9)=0,"#FIELD",INDEX(Данные!$A$7:$CV$106,ROW()-19,MATCH($O$9,Данные!$A$6:$CV$6,0))))))</f>
        <v/>
      </c>
      <c r="AU87" s="76" t="str">
        <f>IF($A87="","",IF($P$4&lt;&gt;"Да","",IF($P$9="","",IF(COUNTIF(Данные!$A$6:$CV$6,$P$9)=0,"#FIELD",INDEX(Данные!$A$7:$CV$106,ROW()-19,MATCH($P$9,Данные!$A$6:$CV$6,0))))))</f>
        <v/>
      </c>
      <c r="AV87" s="76" t="str">
        <f>IF($A87="","",IF($Q$4&lt;&gt;"Да","",IF($Q$9="","",IF(COUNTIF(Данные!$A$6:$CV$6,$Q$9)=0,"#FIELD",INDEX(Данные!$A$7:$CV$106,ROW()-19,MATCH($Q$9,Данные!$A$6:$CV$6,0))))))</f>
        <v/>
      </c>
      <c r="AW87" s="76" t="str">
        <f>IF($A87="","",IF($R$4&lt;&gt;"Да","",IF($R$9="","",IF(COUNTIF(Данные!$A$6:$CV$6,$R$9)=0,"#FIELD",INDEX(Данные!$A$7:$CV$106,ROW()-19,MATCH($R$9,Данные!$A$6:$CV$6,0))))))</f>
        <v/>
      </c>
      <c r="AX87" s="76" t="str">
        <f>IF($A87="","",IF($S$4&lt;&gt;"Да","",IF($S$9="","",IF(COUNTIF(Данные!$A$6:$CV$6,$S$9)=0,"#FIELD",INDEX(Данные!$A$7:$CV$106,ROW()-19,MATCH($S$9,Данные!$A$6:$CV$6,0))))))</f>
        <v/>
      </c>
      <c r="AY87" s="76" t="str">
        <f>IF($A87="","",IF($T$4&lt;&gt;"Да","",IF($T$9="","",IF(COUNTIF(Данные!$A$6:$CV$6,$T$9)=0,"#FIELD",INDEX(Данные!$A$7:$CV$106,ROW()-19,MATCH($T$9,Данные!$A$6:$CV$6,0))))))</f>
        <v/>
      </c>
      <c r="AZ87" s="76" t="str">
        <f>IF($A87="","",IF($U$4&lt;&gt;"Да","",IF($U$9="","",IF(COUNTIF(Данные!$A$6:$CV$6,$U$9)=0,"#FIELD",INDEX(Данные!$A$7:$CV$106,ROW()-19,MATCH($U$9,Данные!$A$6:$CV$6,0))))))</f>
        <v/>
      </c>
      <c r="BA87" s="76" t="str">
        <f>IF($A87="","",IF($V$4&lt;&gt;"Да","",IF($V$9="","",IF(COUNTIF(Данные!$A$6:$CV$6,$V$9)=0,"#FIELD",INDEX(Данные!$A$7:$CV$106,ROW()-19,MATCH($V$9,Данные!$A$6:$CV$6,0))))))</f>
        <v/>
      </c>
      <c r="BB87" s="76" t="str">
        <f>IF($A87="","",IF($W$4&lt;&gt;"Да","",IF($W$9="","",IF(COUNTIF(Данные!$A$6:$CV$6,$W$9)=0,"#FIELD",INDEX(Данные!$A$7:$CV$106,ROW()-19,MATCH($W$9,Данные!$A$6:$CV$6,0))))))</f>
        <v/>
      </c>
      <c r="BC87" s="76" t="str">
        <f>IF($A87="","",IF($X$4&lt;&gt;"Да","",IF($X$9="","",IF(COUNTIF(Данные!$A$6:$CV$6,$X$9)=0,"#FIELD",INDEX(Данные!$A$7:$CV$106,ROW()-19,MATCH($X$9,Данные!$A$6:$CV$6,0))))))</f>
        <v/>
      </c>
      <c r="BD87" s="76" t="str">
        <f>IF($A87="","",IF($Y$4&lt;&gt;"Да","",IF($Y$9="","",IF(COUNTIF(Данные!$A$6:$CV$6,$Y$9)=0,"#FIELD",INDEX(Данные!$A$7:$CV$106,ROW()-19,MATCH($Y$9,Данные!$A$6:$CV$6,0))))))</f>
        <v/>
      </c>
      <c r="BE87" s="76" t="str">
        <f>IF($A87="","",IF($Z$4&lt;&gt;"Да","",IF($Z$9="","",IF(COUNTIF(Данные!$A$6:$CV$6,$Z$9)=0,"#FIELD",INDEX(Данные!$A$7:$CV$106,ROW()-19,MATCH($Z$9,Данные!$A$6:$CV$6,0))))))</f>
        <v/>
      </c>
      <c r="BF87" s="76" t="str">
        <f>IF($A87="","",IF($AA$4&lt;&gt;"Да","",IF($AA$9="","",IF(COUNTIF(Данные!$A$6:$CV$6,$AA$9)=0,"#FIELD",INDEX(Данные!$A$7:$CV$106,ROW()-19,MATCH($AA$9,Данные!$A$6:$CV$6,0))))))</f>
        <v/>
      </c>
      <c r="BG87" s="76" t="str">
        <f>IF($A87="","",IF($AB$4&lt;&gt;"Да","",IF($AB$9="","",IF(COUNTIF(Данные!$A$6:$CV$6,$AB$9)=0,"#FIELD",INDEX(Данные!$A$7:$CV$106,ROW()-19,MATCH($AB$9,Данные!$A$6:$CV$6,0))))))</f>
        <v/>
      </c>
      <c r="BH87" s="76" t="str">
        <f>IF($A87="","",IF($AC$4&lt;&gt;"Да","",IF($AC$9="","",IF(COUNTIF(Данные!$A$6:$CV$6,$AC$9)=0,"#FIELD",INDEX(Данные!$A$7:$CV$106,ROW()-19,MATCH($AC$9,Данные!$A$6:$CV$6,0))))))</f>
        <v/>
      </c>
      <c r="BI87" s="76" t="str">
        <f>IF($A87="","",IF($AD$4&lt;&gt;"Да","",IF($AD$9="","",IF(COUNTIF(Данные!$A$6:$CV$6,$AD$9)=0,"#FIELD",INDEX(Данные!$A$7:$CV$106,ROW()-19,MATCH($AD$9,Данные!$A$6:$CV$6,0))))))</f>
        <v/>
      </c>
      <c r="BJ87" s="76" t="str">
        <f>IF($A87="","",IF($AE$4&lt;&gt;"Да","",IF($AE$9="","",IF(COUNTIF(Данные!$A$6:$CV$6,$AE$9)=0,"#FIELD",INDEX(Данные!$A$7:$CV$106,ROW()-19,MATCH($AE$9,Данные!$A$6:$CV$6,0))))))</f>
        <v/>
      </c>
      <c r="BK87" s="76"/>
      <c r="BL87" s="76" t="str">
        <f>IF($A87="","",IF($B$4&lt;&gt;"Да","",IF($B$10="","",IF(COUNTIF(Данные!$A$6:$CV$6,$B$10)=0,"#FIELD",INDEX(Данные!$A$7:$CV$106,ROW()-19,MATCH($B$10,Данные!$A$6:$CV$6,0))))))</f>
        <v/>
      </c>
      <c r="BM87" s="76" t="str">
        <f>IF($A87="","",IF($C$4&lt;&gt;"Да","",IF($C$10="","",IF(COUNTIF(Данные!$A$6:$CV$6,$C$10)=0,"#FIELD",INDEX(Данные!$A$7:$CV$106,ROW()-19,MATCH($C$10,Данные!$A$6:$CV$6,0))))))</f>
        <v/>
      </c>
      <c r="BN87" s="76" t="str">
        <f>IF($A87="","",IF($D$4&lt;&gt;"Да","",IF($D$10="","",IF(COUNTIF(Данные!$A$6:$CV$6,$D$10)=0,"#FIELD",INDEX(Данные!$A$7:$CV$106,ROW()-19,MATCH($D$10,Данные!$A$6:$CV$6,0))))))</f>
        <v/>
      </c>
      <c r="BO87" s="76" t="str">
        <f>IF($A87="","",IF($E$4&lt;&gt;"Да","",IF($E$10="","",IF(COUNTIF(Данные!$A$6:$CV$6,$E$10)=0,"#FIELD",INDEX(Данные!$A$7:$CV$106,ROW()-19,MATCH($E$10,Данные!$A$6:$CV$6,0))))))</f>
        <v/>
      </c>
      <c r="BP87" s="76" t="str">
        <f>IF($A87="","",IF($F$4&lt;&gt;"Да","",IF($F$10="","",IF(COUNTIF(Данные!$A$6:$CV$6,$F$10)=0,"#FIELD",INDEX(Данные!$A$7:$CV$106,ROW()-19,MATCH($F$10,Данные!$A$6:$CV$6,0))))))</f>
        <v/>
      </c>
      <c r="BQ87" s="76" t="str">
        <f>IF($A87="","",IF($G$4&lt;&gt;"Да","",IF($G$10="","",IF(COUNTIF(Данные!$A$6:$CV$6,$G$10)=0,"#FIELD",INDEX(Данные!$A$7:$CV$106,ROW()-19,MATCH($G$10,Данные!$A$6:$CV$6,0))))))</f>
        <v/>
      </c>
      <c r="BR87" s="76" t="str">
        <f>IF($A87="","",IF($H$4&lt;&gt;"Да","",IF($H$10="","",IF(COUNTIF(Данные!$A$6:$CV$6,$H$10)=0,"#FIELD",INDEX(Данные!$A$7:$CV$106,ROW()-19,MATCH($H$10,Данные!$A$6:$CV$6,0))))))</f>
        <v/>
      </c>
      <c r="BS87" s="76" t="str">
        <f>IF($A87="","",IF($I$4&lt;&gt;"Да","",IF($I$10="","",IF(COUNTIF(Данные!$A$6:$CV$6,$I$10)=0,"#FIELD",INDEX(Данные!$A$7:$CV$106,ROW()-19,MATCH($I$10,Данные!$A$6:$CV$6,0))))))</f>
        <v/>
      </c>
      <c r="BT87" s="76" t="str">
        <f>IF($A87="","",IF($J$4&lt;&gt;"Да","",IF($J$10="","",IF(COUNTIF(Данные!$A$6:$CV$6,$J$10)=0,"#FIELD",INDEX(Данные!$A$7:$CV$106,ROW()-19,MATCH($J$10,Данные!$A$6:$CV$6,0))))))</f>
        <v/>
      </c>
      <c r="BU87" s="76" t="str">
        <f>IF($A87="","",IF($K$4&lt;&gt;"Да","",IF($K$10="","",IF(COUNTIF(Данные!$A$6:$CV$6,$K$10)=0,"#FIELD",INDEX(Данные!$A$7:$CV$106,ROW()-19,MATCH($K$10,Данные!$A$6:$CV$6,0))))))</f>
        <v/>
      </c>
      <c r="BV87" s="76" t="str">
        <f>IF($A87="","",IF($L$4&lt;&gt;"Да","",IF($L$10="","",IF(COUNTIF(Данные!$A$6:$CV$6,$L$10)=0,"#FIELD",INDEX(Данные!$A$7:$CV$106,ROW()-19,MATCH($L$10,Данные!$A$6:$CV$6,0))))))</f>
        <v/>
      </c>
      <c r="BW87" s="76" t="str">
        <f>IF($A87="","",IF($M$4&lt;&gt;"Да","",IF($M$10="","",IF(COUNTIF(Данные!$A$6:$CV$6,$M$10)=0,"#FIELD",INDEX(Данные!$A$7:$CV$106,ROW()-19,MATCH($M$10,Данные!$A$6:$CV$6,0))))))</f>
        <v/>
      </c>
      <c r="BX87" s="76" t="str">
        <f>IF($A87="","",IF($N$4&lt;&gt;"Да","",IF($N$10="","",IF(COUNTIF(Данные!$A$6:$CV$6,$N$10)=0,"#FIELD",INDEX(Данные!$A$7:$CV$106,ROW()-19,MATCH($N$10,Данные!$A$6:$CV$6,0))))))</f>
        <v/>
      </c>
      <c r="BY87" s="76" t="str">
        <f>IF($A87="","",IF($O$4&lt;&gt;"Да","",IF($O$10="","",IF(COUNTIF(Данные!$A$6:$CV$6,$O$10)=0,"#FIELD",INDEX(Данные!$A$7:$CV$106,ROW()-19,MATCH($O$10,Данные!$A$6:$CV$6,0))))))</f>
        <v/>
      </c>
      <c r="BZ87" s="76" t="str">
        <f>IF($A87="","",IF($P$4&lt;&gt;"Да","",IF($P$10="","",IF(COUNTIF(Данные!$A$6:$CV$6,$P$10)=0,"#FIELD",INDEX(Данные!$A$7:$CV$106,ROW()-19,MATCH($P$10,Данные!$A$6:$CV$6,0))))))</f>
        <v/>
      </c>
      <c r="CA87" s="76" t="str">
        <f>IF($A87="","",IF($Q$4&lt;&gt;"Да","",IF($Q$10="","",IF(COUNTIF(Данные!$A$6:$CV$6,$Q$10)=0,"#FIELD",INDEX(Данные!$A$7:$CV$106,ROW()-19,MATCH($Q$10,Данные!$A$6:$CV$6,0))))))</f>
        <v/>
      </c>
      <c r="CB87" s="76" t="str">
        <f>IF($A87="","",IF($R$4&lt;&gt;"Да","",IF($R$10="","",IF(COUNTIF(Данные!$A$6:$CV$6,$R$10)=0,"#FIELD",INDEX(Данные!$A$7:$CV$106,ROW()-19,MATCH($R$10,Данные!$A$6:$CV$6,0))))))</f>
        <v/>
      </c>
      <c r="CC87" s="76" t="str">
        <f>IF($A87="","",IF($S$4&lt;&gt;"Да","",IF($S$10="","",IF(COUNTIF(Данные!$A$6:$CV$6,$S$10)=0,"#FIELD",INDEX(Данные!$A$7:$CV$106,ROW()-19,MATCH($S$10,Данные!$A$6:$CV$6,0))))))</f>
        <v/>
      </c>
      <c r="CD87" s="76" t="str">
        <f>IF($A87="","",IF($T$4&lt;&gt;"Да","",IF($T$10="","",IF(COUNTIF(Данные!$A$6:$CV$6,$T$10)=0,"#FIELD",INDEX(Данные!$A$7:$CV$106,ROW()-19,MATCH($T$10,Данные!$A$6:$CV$6,0))))))</f>
        <v/>
      </c>
      <c r="CE87" s="76" t="str">
        <f>IF($A87="","",IF($U$4&lt;&gt;"Да","",IF($U$10="","",IF(COUNTIF(Данные!$A$6:$CV$6,$U$10)=0,"#FIELD",INDEX(Данные!$A$7:$CV$106,ROW()-19,MATCH($U$10,Данные!$A$6:$CV$6,0))))))</f>
        <v/>
      </c>
      <c r="CF87" s="76" t="str">
        <f>IF($A87="","",IF($V$4&lt;&gt;"Да","",IF($V$10="","",IF(COUNTIF(Данные!$A$6:$CV$6,$V$10)=0,"#FIELD",INDEX(Данные!$A$7:$CV$106,ROW()-19,MATCH($V$10,Данные!$A$6:$CV$6,0))))))</f>
        <v/>
      </c>
      <c r="CG87" s="76" t="str">
        <f>IF($A87="","",IF($W$4&lt;&gt;"Да","",IF($W$10="","",IF(COUNTIF(Данные!$A$6:$CV$6,$W$10)=0,"#FIELD",INDEX(Данные!$A$7:$CV$106,ROW()-19,MATCH($W$10,Данные!$A$6:$CV$6,0))))))</f>
        <v/>
      </c>
      <c r="CH87" s="76" t="str">
        <f>IF($A87="","",IF($X$4&lt;&gt;"Да","",IF($X$10="","",IF(COUNTIF(Данные!$A$6:$CV$6,$X$10)=0,"#FIELD",INDEX(Данные!$A$7:$CV$106,ROW()-19,MATCH($X$10,Данные!$A$6:$CV$6,0))))))</f>
        <v/>
      </c>
      <c r="CI87" s="76" t="str">
        <f>IF($A87="","",IF($Y$4&lt;&gt;"Да","",IF($Y$10="","",IF(COUNTIF(Данные!$A$6:$CV$6,$Y$10)=0,"#FIELD",INDEX(Данные!$A$7:$CV$106,ROW()-19,MATCH($Y$10,Данные!$A$6:$CV$6,0))))))</f>
        <v/>
      </c>
      <c r="CJ87" s="76" t="str">
        <f>IF($A87="","",IF($Z$4&lt;&gt;"Да","",IF($Z$10="","",IF(COUNTIF(Данные!$A$6:$CV$6,$Z$10)=0,"#FIELD",INDEX(Данные!$A$7:$CV$106,ROW()-19,MATCH($Z$10,Данные!$A$6:$CV$6,0))))))</f>
        <v/>
      </c>
      <c r="CK87" s="76" t="str">
        <f>IF($A87="","",IF($AA$4&lt;&gt;"Да","",IF($AA$10="","",IF(COUNTIF(Данные!$A$6:$CV$6,$AA$10)=0,"#FIELD",INDEX(Данные!$A$7:$CV$106,ROW()-19,MATCH($AA$10,Данные!$A$6:$CV$6,0))))))</f>
        <v/>
      </c>
      <c r="CL87" s="76" t="str">
        <f>IF($A87="","",IF($AB$4&lt;&gt;"Да","",IF($AB$10="","",IF(COUNTIF(Данные!$A$6:$CV$6,$AB$10)=0,"#FIELD",INDEX(Данные!$A$7:$CV$106,ROW()-19,MATCH($AB$10,Данные!$A$6:$CV$6,0))))))</f>
        <v/>
      </c>
      <c r="CM87" s="76" t="str">
        <f>IF($A87="","",IF($AC$4&lt;&gt;"Да","",IF($AC$10="","",IF(COUNTIF(Данные!$A$6:$CV$6,$AC$10)=0,"#FIELD",INDEX(Данные!$A$7:$CV$106,ROW()-19,MATCH($AC$10,Данные!$A$6:$CV$6,0))))))</f>
        <v/>
      </c>
      <c r="CN87" s="76" t="str">
        <f>IF($A87="","",IF($AD$4&lt;&gt;"Да","",IF($AD$10="","",IF(COUNTIF(Данные!$A$6:$CV$6,$AD$10)=0,"#FIELD",INDEX(Данные!$A$7:$CV$106,ROW()-19,MATCH($AD$10,Данные!$A$6:$CV$6,0))))))</f>
        <v/>
      </c>
      <c r="CO87" s="77" t="str">
        <f>IF($A87="","",IF($AE$4&lt;&gt;"Да","",IF($AE$10="","",IF(COUNTIF(Данные!$A$6:$CV$6,$AE$10)=0,"#FIELD",INDEX(Данные!$A$7:$CV$106,ROW()-19,MATCH($AE$10,Данные!$A$6:$CV$6,0))))))</f>
        <v/>
      </c>
    </row>
    <row r="88" spans="1:93">
      <c r="A88" s="24" t="str">
        <f>IF(Данные!A75="","",Данные!A75)</f>
        <v/>
      </c>
      <c r="B88" s="19" t="str">
        <f>IF($A88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88="#FIELD",AG88="",AND(OR($B$8="CHANGE_PCT_GE",$B$8="CHANGE_ABS_GE",$B$8="COUNT_FLAG_RULE",$B$8="AND_YES",$B$8="OR_YES"),OR(BL88="#FIELD",BL88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88)))),IF($B$18="LOW_MU",MAX(Настройки!$B$14,$B$16),IF($B$18="NEUTRAL",Настройки!$B$15,IF($B$18="IGNORE","IGNORE",IF(OR(AG88="#FIELD",BL88="#FIELD"),"Поле не найдено","Недостаточно данных")))),IF($B$8="SIGMOID_INC",MAX(Настройки!$B$14,$B$16+($B$17-$B$16)/(1+EXP(-$B$12*(IF(ISNUMBER(AG88),AG88,0)-$B$11)))),IF($B$8="SIGMOID_DEC",MAX(Настройки!$B$14,$B$16+($B$17-$B$16)/(1+EXP($B$12*(IF(ISNUMBER(AG88),AG88,0)-$B$11)))),IF($B$8="TOP_PERCENT",IF((COUNTIF(INDEX(Данные!$A$7:$CV$106,0,MATCH($B$9,Данные!$A$6:$CV$6,0)),"&gt;"&amp;IF(ISNUMBER(AG88),AG88,0))+COUNTIFS(INDEX(Данные!$A$7:$CV$106,0,MATCH($B$9,Данные!$A$6:$CV$6,0)),IF(ISNUMBER(AG88),AG88,0),Данные!$A$7:$A$106,"&lt;"&amp;$A88)+1)/COUNT(INDEX(Данные!$A$7:$CV$106,0,MATCH($B$9,Данные!$A$6:$CV$6,0)))&lt;=$B$11,$B$14,$B$15),IF($B$8="MANUAL_MU",MAX(Настройки!$B$14,MIN(1,IF(ISNUMBER(AG88),AG88,0))),IF($B$8="COUNT_FLAG_RULE",IF(IF(ISNUMBER(AG88),AG88,0)&lt;=$B$11,$B$14,IF(IF(ISNUMBER(AG88),AG88,0)&gt;=$B$12,$B$15,IF(OR(LOWER(LEFT(BL88&amp;"",2))="да",BL88=1),$B$13,$B$15))),IF(OR(AND($B$8="YES_NO",OR(LOWER(LEFT(AG88&amp;"",2))="да",AG88=1)),AND($B$8="THRESHOLD_GE",IF(ISNUMBER(AG88),AG88,0)&gt;=$B$11),AND($B$8="THRESHOLD_GT",IF(ISNUMBER(AG88),AG88,0)&gt;$B$11),AND($B$8="THRESHOLD_LE",IF(ISNUMBER(AG88),AG88,0)&lt;=$B$11),AND($B$8="THRESHOLD_LT",IF(ISNUMBER(AG88),AG88,0)&lt;$B$11),AND($B$8="CHANGE_PCT_GE",IF(IF(ISNUMBER(BL88),BL88,0)=0,IF(ISNUMBER(AG88),AG88,0)&gt;0,(IF(ISNUMBER(AG88),AG88,0)-IF(ISNUMBER(BL88),BL88,0))/ABS(IF(ISNUMBER(BL88),BL88,0))&gt;=$B$11)),AND($B$8="CHANGE_ABS_GE",ABS(IF(ISNUMBER(AG88),AG88,0)-IF(ISNUMBER(BL88),BL88,0))&gt;=$B$11),AND($B$8="COUNT_LT",IF(ISNUMBER(AG88),AG88,0)&lt;$B$11),AND($B$8="COUNT_LE",IF(ISNUMBER(AG88),AG88,0)&lt;=$B$11),AND($B$8="AND_YES",OR(LOWER(LEFT(AG88&amp;"",2))="да",AG88=1),OR(LOWER(LEFT(BL88&amp;"",2))="да",BL88=1)),AND($B$8="OR_YES",OR(OR(LOWER(LEFT(AG88&amp;"",2))="да",AG88=1),OR(LOWER(LEFT(BL88&amp;"",2))="да",BL88=1)))),$B$14,$B$15))))))))))</f>
        <v/>
      </c>
      <c r="C88" s="19" t="str">
        <f>IF($A88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88="#FIELD",AH88="",AND(OR($C$8="CHANGE_PCT_GE",$C$8="CHANGE_ABS_GE",$C$8="COUNT_FLAG_RULE",$C$8="AND_YES",$C$8="OR_YES"),OR(BM88="#FIELD",BM88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88)))),IF($C$18="LOW_MU",MAX(Настройки!$B$14,$C$16),IF($C$18="NEUTRAL",Настройки!$B$15,IF($C$18="IGNORE","IGNORE",IF(OR(AH88="#FIELD",BM88="#FIELD"),"Поле не найдено","Недостаточно данных")))),IF($C$8="SIGMOID_INC",MAX(Настройки!$B$14,$C$16+($C$17-$C$16)/(1+EXP(-$C$12*(IF(ISNUMBER(AH88),AH88,0)-$C$11)))),IF($C$8="SIGMOID_DEC",MAX(Настройки!$B$14,$C$16+($C$17-$C$16)/(1+EXP($C$12*(IF(ISNUMBER(AH88),AH88,0)-$C$11)))),IF($C$8="TOP_PERCENT",IF((COUNTIF(INDEX(Данные!$A$7:$CV$106,0,MATCH($C$9,Данные!$A$6:$CV$6,0)),"&gt;"&amp;IF(ISNUMBER(AH88),AH88,0))+COUNTIFS(INDEX(Данные!$A$7:$CV$106,0,MATCH($C$9,Данные!$A$6:$CV$6,0)),IF(ISNUMBER(AH88),AH88,0),Данные!$A$7:$A$106,"&lt;"&amp;$A88)+1)/COUNT(INDEX(Данные!$A$7:$CV$106,0,MATCH($C$9,Данные!$A$6:$CV$6,0)))&lt;=$C$11,$C$14,$C$15),IF($C$8="MANUAL_MU",MAX(Настройки!$B$14,MIN(1,IF(ISNUMBER(AH88),AH88,0))),IF($C$8="COUNT_FLAG_RULE",IF(IF(ISNUMBER(AH88),AH88,0)&lt;=$C$11,$C$14,IF(IF(ISNUMBER(AH88),AH88,0)&gt;=$C$12,$C$15,IF(OR(LOWER(LEFT(BM88&amp;"",2))="да",BM88=1),$C$13,$C$15))),IF(OR(AND($C$8="YES_NO",OR(LOWER(LEFT(AH88&amp;"",2))="да",AH88=1)),AND($C$8="THRESHOLD_GE",IF(ISNUMBER(AH88),AH88,0)&gt;=$C$11),AND($C$8="THRESHOLD_GT",IF(ISNUMBER(AH88),AH88,0)&gt;$C$11),AND($C$8="THRESHOLD_LE",IF(ISNUMBER(AH88),AH88,0)&lt;=$C$11),AND($C$8="THRESHOLD_LT",IF(ISNUMBER(AH88),AH88,0)&lt;$C$11),AND($C$8="CHANGE_PCT_GE",IF(IF(ISNUMBER(BM88),BM88,0)=0,IF(ISNUMBER(AH88),AH88,0)&gt;0,(IF(ISNUMBER(AH88),AH88,0)-IF(ISNUMBER(BM88),BM88,0))/ABS(IF(ISNUMBER(BM88),BM88,0))&gt;=$C$11)),AND($C$8="CHANGE_ABS_GE",ABS(IF(ISNUMBER(AH88),AH88,0)-IF(ISNUMBER(BM88),BM88,0))&gt;=$C$11),AND($C$8="COUNT_LT",IF(ISNUMBER(AH88),AH88,0)&lt;$C$11),AND($C$8="COUNT_LE",IF(ISNUMBER(AH88),AH88,0)&lt;=$C$11),AND($C$8="AND_YES",OR(LOWER(LEFT(AH88&amp;"",2))="да",AH88=1),OR(LOWER(LEFT(BM88&amp;"",2))="да",BM88=1)),AND($C$8="OR_YES",OR(OR(LOWER(LEFT(AH88&amp;"",2))="да",AH88=1),OR(LOWER(LEFT(BM88&amp;"",2))="да",BM88=1)))),$C$14,$C$15))))))))))</f>
        <v/>
      </c>
      <c r="D88" s="19" t="str">
        <f>IF($A88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88="#FIELD",AI88="",AND(OR($D$8="CHANGE_PCT_GE",$D$8="CHANGE_ABS_GE",$D$8="COUNT_FLAG_RULE",$D$8="AND_YES",$D$8="OR_YES"),OR(BN88="#FIELD",BN88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88)))),IF($D$18="LOW_MU",MAX(Настройки!$B$14,$D$16),IF($D$18="NEUTRAL",Настройки!$B$15,IF($D$18="IGNORE","IGNORE",IF(OR(AI88="#FIELD",BN88="#FIELD"),"Поле не найдено","Недостаточно данных")))),IF($D$8="SIGMOID_INC",MAX(Настройки!$B$14,$D$16+($D$17-$D$16)/(1+EXP(-$D$12*(IF(ISNUMBER(AI88),AI88,0)-$D$11)))),IF($D$8="SIGMOID_DEC",MAX(Настройки!$B$14,$D$16+($D$17-$D$16)/(1+EXP($D$12*(IF(ISNUMBER(AI88),AI88,0)-$D$11)))),IF($D$8="TOP_PERCENT",IF((COUNTIF(INDEX(Данные!$A$7:$CV$106,0,MATCH($D$9,Данные!$A$6:$CV$6,0)),"&gt;"&amp;IF(ISNUMBER(AI88),AI88,0))+COUNTIFS(INDEX(Данные!$A$7:$CV$106,0,MATCH($D$9,Данные!$A$6:$CV$6,0)),IF(ISNUMBER(AI88),AI88,0),Данные!$A$7:$A$106,"&lt;"&amp;$A88)+1)/COUNT(INDEX(Данные!$A$7:$CV$106,0,MATCH($D$9,Данные!$A$6:$CV$6,0)))&lt;=$D$11,$D$14,$D$15),IF($D$8="MANUAL_MU",MAX(Настройки!$B$14,MIN(1,IF(ISNUMBER(AI88),AI88,0))),IF($D$8="COUNT_FLAG_RULE",IF(IF(ISNUMBER(AI88),AI88,0)&lt;=$D$11,$D$14,IF(IF(ISNUMBER(AI88),AI88,0)&gt;=$D$12,$D$15,IF(OR(LOWER(LEFT(BN88&amp;"",2))="да",BN88=1),$D$13,$D$15))),IF(OR(AND($D$8="YES_NO",OR(LOWER(LEFT(AI88&amp;"",2))="да",AI88=1)),AND($D$8="THRESHOLD_GE",IF(ISNUMBER(AI88),AI88,0)&gt;=$D$11),AND($D$8="THRESHOLD_GT",IF(ISNUMBER(AI88),AI88,0)&gt;$D$11),AND($D$8="THRESHOLD_LE",IF(ISNUMBER(AI88),AI88,0)&lt;=$D$11),AND($D$8="THRESHOLD_LT",IF(ISNUMBER(AI88),AI88,0)&lt;$D$11),AND($D$8="CHANGE_PCT_GE",IF(IF(ISNUMBER(BN88),BN88,0)=0,IF(ISNUMBER(AI88),AI88,0)&gt;0,(IF(ISNUMBER(AI88),AI88,0)-IF(ISNUMBER(BN88),BN88,0))/ABS(IF(ISNUMBER(BN88),BN88,0))&gt;=$D$11)),AND($D$8="CHANGE_ABS_GE",ABS(IF(ISNUMBER(AI88),AI88,0)-IF(ISNUMBER(BN88),BN88,0))&gt;=$D$11),AND($D$8="COUNT_LT",IF(ISNUMBER(AI88),AI88,0)&lt;$D$11),AND($D$8="COUNT_LE",IF(ISNUMBER(AI88),AI88,0)&lt;=$D$11),AND($D$8="AND_YES",OR(LOWER(LEFT(AI88&amp;"",2))="да",AI88=1),OR(LOWER(LEFT(BN88&amp;"",2))="да",BN88=1)),AND($D$8="OR_YES",OR(OR(LOWER(LEFT(AI88&amp;"",2))="да",AI88=1),OR(LOWER(LEFT(BN88&amp;"",2))="да",BN88=1)))),$D$14,$D$15))))))))))</f>
        <v/>
      </c>
      <c r="E88" s="19" t="str">
        <f>IF($A88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88="#FIELD",AJ88="",AND(OR($E$8="CHANGE_PCT_GE",$E$8="CHANGE_ABS_GE",$E$8="COUNT_FLAG_RULE",$E$8="AND_YES",$E$8="OR_YES"),OR(BO88="#FIELD",BO88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88)))),IF($E$18="LOW_MU",MAX(Настройки!$B$14,$E$16),IF($E$18="NEUTRAL",Настройки!$B$15,IF($E$18="IGNORE","IGNORE",IF(OR(AJ88="#FIELD",BO88="#FIELD"),"Поле не найдено","Недостаточно данных")))),IF($E$8="SIGMOID_INC",MAX(Настройки!$B$14,$E$16+($E$17-$E$16)/(1+EXP(-$E$12*(IF(ISNUMBER(AJ88),AJ88,0)-$E$11)))),IF($E$8="SIGMOID_DEC",MAX(Настройки!$B$14,$E$16+($E$17-$E$16)/(1+EXP($E$12*(IF(ISNUMBER(AJ88),AJ88,0)-$E$11)))),IF($E$8="TOP_PERCENT",IF((COUNTIF(INDEX(Данные!$A$7:$CV$106,0,MATCH($E$9,Данные!$A$6:$CV$6,0)),"&gt;"&amp;IF(ISNUMBER(AJ88),AJ88,0))+COUNTIFS(INDEX(Данные!$A$7:$CV$106,0,MATCH($E$9,Данные!$A$6:$CV$6,0)),IF(ISNUMBER(AJ88),AJ88,0),Данные!$A$7:$A$106,"&lt;"&amp;$A88)+1)/COUNT(INDEX(Данные!$A$7:$CV$106,0,MATCH($E$9,Данные!$A$6:$CV$6,0)))&lt;=$E$11,$E$14,$E$15),IF($E$8="MANUAL_MU",MAX(Настройки!$B$14,MIN(1,IF(ISNUMBER(AJ88),AJ88,0))),IF($E$8="COUNT_FLAG_RULE",IF(IF(ISNUMBER(AJ88),AJ88,0)&lt;=$E$11,$E$14,IF(IF(ISNUMBER(AJ88),AJ88,0)&gt;=$E$12,$E$15,IF(OR(LOWER(LEFT(BO88&amp;"",2))="да",BO88=1),$E$13,$E$15))),IF(OR(AND($E$8="YES_NO",OR(LOWER(LEFT(AJ88&amp;"",2))="да",AJ88=1)),AND($E$8="THRESHOLD_GE",IF(ISNUMBER(AJ88),AJ88,0)&gt;=$E$11),AND($E$8="THRESHOLD_GT",IF(ISNUMBER(AJ88),AJ88,0)&gt;$E$11),AND($E$8="THRESHOLD_LE",IF(ISNUMBER(AJ88),AJ88,0)&lt;=$E$11),AND($E$8="THRESHOLD_LT",IF(ISNUMBER(AJ88),AJ88,0)&lt;$E$11),AND($E$8="CHANGE_PCT_GE",IF(IF(ISNUMBER(BO88),BO88,0)=0,IF(ISNUMBER(AJ88),AJ88,0)&gt;0,(IF(ISNUMBER(AJ88),AJ88,0)-IF(ISNUMBER(BO88),BO88,0))/ABS(IF(ISNUMBER(BO88),BO88,0))&gt;=$E$11)),AND($E$8="CHANGE_ABS_GE",ABS(IF(ISNUMBER(AJ88),AJ88,0)-IF(ISNUMBER(BO88),BO88,0))&gt;=$E$11),AND($E$8="COUNT_LT",IF(ISNUMBER(AJ88),AJ88,0)&lt;$E$11),AND($E$8="COUNT_LE",IF(ISNUMBER(AJ88),AJ88,0)&lt;=$E$11),AND($E$8="AND_YES",OR(LOWER(LEFT(AJ88&amp;"",2))="да",AJ88=1),OR(LOWER(LEFT(BO88&amp;"",2))="да",BO88=1)),AND($E$8="OR_YES",OR(OR(LOWER(LEFT(AJ88&amp;"",2))="да",AJ88=1),OR(LOWER(LEFT(BO88&amp;"",2))="да",BO88=1)))),$E$14,$E$15))))))))))</f>
        <v/>
      </c>
      <c r="F88" s="19" t="str">
        <f>IF($A88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88="#FIELD",AK88="",AND(OR($F$8="CHANGE_PCT_GE",$F$8="CHANGE_ABS_GE",$F$8="COUNT_FLAG_RULE",$F$8="AND_YES",$F$8="OR_YES"),OR(BP88="#FIELD",BP88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88)))),IF($F$18="LOW_MU",MAX(Настройки!$B$14,$F$16),IF($F$18="NEUTRAL",Настройки!$B$15,IF($F$18="IGNORE","IGNORE",IF(OR(AK88="#FIELD",BP88="#FIELD"),"Поле не найдено","Недостаточно данных")))),IF($F$8="SIGMOID_INC",MAX(Настройки!$B$14,$F$16+($F$17-$F$16)/(1+EXP(-$F$12*(IF(ISNUMBER(AK88),AK88,0)-$F$11)))),IF($F$8="SIGMOID_DEC",MAX(Настройки!$B$14,$F$16+($F$17-$F$16)/(1+EXP($F$12*(IF(ISNUMBER(AK88),AK88,0)-$F$11)))),IF($F$8="TOP_PERCENT",IF((COUNTIF(INDEX(Данные!$A$7:$CV$106,0,MATCH($F$9,Данные!$A$6:$CV$6,0)),"&gt;"&amp;IF(ISNUMBER(AK88),AK88,0))+COUNTIFS(INDEX(Данные!$A$7:$CV$106,0,MATCH($F$9,Данные!$A$6:$CV$6,0)),IF(ISNUMBER(AK88),AK88,0),Данные!$A$7:$A$106,"&lt;"&amp;$A88)+1)/COUNT(INDEX(Данные!$A$7:$CV$106,0,MATCH($F$9,Данные!$A$6:$CV$6,0)))&lt;=$F$11,$F$14,$F$15),IF($F$8="MANUAL_MU",MAX(Настройки!$B$14,MIN(1,IF(ISNUMBER(AK88),AK88,0))),IF($F$8="COUNT_FLAG_RULE",IF(IF(ISNUMBER(AK88),AK88,0)&lt;=$F$11,$F$14,IF(IF(ISNUMBER(AK88),AK88,0)&gt;=$F$12,$F$15,IF(OR(LOWER(LEFT(BP88&amp;"",2))="да",BP88=1),$F$13,$F$15))),IF(OR(AND($F$8="YES_NO",OR(LOWER(LEFT(AK88&amp;"",2))="да",AK88=1)),AND($F$8="THRESHOLD_GE",IF(ISNUMBER(AK88),AK88,0)&gt;=$F$11),AND($F$8="THRESHOLD_GT",IF(ISNUMBER(AK88),AK88,0)&gt;$F$11),AND($F$8="THRESHOLD_LE",IF(ISNUMBER(AK88),AK88,0)&lt;=$F$11),AND($F$8="THRESHOLD_LT",IF(ISNUMBER(AK88),AK88,0)&lt;$F$11),AND($F$8="CHANGE_PCT_GE",IF(IF(ISNUMBER(BP88),BP88,0)=0,IF(ISNUMBER(AK88),AK88,0)&gt;0,(IF(ISNUMBER(AK88),AK88,0)-IF(ISNUMBER(BP88),BP88,0))/ABS(IF(ISNUMBER(BP88),BP88,0))&gt;=$F$11)),AND($F$8="CHANGE_ABS_GE",ABS(IF(ISNUMBER(AK88),AK88,0)-IF(ISNUMBER(BP88),BP88,0))&gt;=$F$11),AND($F$8="COUNT_LT",IF(ISNUMBER(AK88),AK88,0)&lt;$F$11),AND($F$8="COUNT_LE",IF(ISNUMBER(AK88),AK88,0)&lt;=$F$11),AND($F$8="AND_YES",OR(LOWER(LEFT(AK88&amp;"",2))="да",AK88=1),OR(LOWER(LEFT(BP88&amp;"",2))="да",BP88=1)),AND($F$8="OR_YES",OR(OR(LOWER(LEFT(AK88&amp;"",2))="да",AK88=1),OR(LOWER(LEFT(BP88&amp;"",2))="да",BP88=1)))),$F$14,$F$15))))))))))</f>
        <v/>
      </c>
      <c r="G88" s="19" t="str">
        <f>IF($A88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88="#FIELD",AL88="",AND(OR($G$8="CHANGE_PCT_GE",$G$8="CHANGE_ABS_GE",$G$8="COUNT_FLAG_RULE",$G$8="AND_YES",$G$8="OR_YES"),OR(BQ88="#FIELD",BQ88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88)))),IF($G$18="LOW_MU",MAX(Настройки!$B$14,$G$16),IF($G$18="NEUTRAL",Настройки!$B$15,IF($G$18="IGNORE","IGNORE",IF(OR(AL88="#FIELD",BQ88="#FIELD"),"Поле не найдено","Недостаточно данных")))),IF($G$8="SIGMOID_INC",MAX(Настройки!$B$14,$G$16+($G$17-$G$16)/(1+EXP(-$G$12*(IF(ISNUMBER(AL88),AL88,0)-$G$11)))),IF($G$8="SIGMOID_DEC",MAX(Настройки!$B$14,$G$16+($G$17-$G$16)/(1+EXP($G$12*(IF(ISNUMBER(AL88),AL88,0)-$G$11)))),IF($G$8="TOP_PERCENT",IF((COUNTIF(INDEX(Данные!$A$7:$CV$106,0,MATCH($G$9,Данные!$A$6:$CV$6,0)),"&gt;"&amp;IF(ISNUMBER(AL88),AL88,0))+COUNTIFS(INDEX(Данные!$A$7:$CV$106,0,MATCH($G$9,Данные!$A$6:$CV$6,0)),IF(ISNUMBER(AL88),AL88,0),Данные!$A$7:$A$106,"&lt;"&amp;$A88)+1)/COUNT(INDEX(Данные!$A$7:$CV$106,0,MATCH($G$9,Данные!$A$6:$CV$6,0)))&lt;=$G$11,$G$14,$G$15),IF($G$8="MANUAL_MU",MAX(Настройки!$B$14,MIN(1,IF(ISNUMBER(AL88),AL88,0))),IF($G$8="COUNT_FLAG_RULE",IF(IF(ISNUMBER(AL88),AL88,0)&lt;=$G$11,$G$14,IF(IF(ISNUMBER(AL88),AL88,0)&gt;=$G$12,$G$15,IF(OR(LOWER(LEFT(BQ88&amp;"",2))="да",BQ88=1),$G$13,$G$15))),IF(OR(AND($G$8="YES_NO",OR(LOWER(LEFT(AL88&amp;"",2))="да",AL88=1)),AND($G$8="THRESHOLD_GE",IF(ISNUMBER(AL88),AL88,0)&gt;=$G$11),AND($G$8="THRESHOLD_GT",IF(ISNUMBER(AL88),AL88,0)&gt;$G$11),AND($G$8="THRESHOLD_LE",IF(ISNUMBER(AL88),AL88,0)&lt;=$G$11),AND($G$8="THRESHOLD_LT",IF(ISNUMBER(AL88),AL88,0)&lt;$G$11),AND($G$8="CHANGE_PCT_GE",IF(IF(ISNUMBER(BQ88),BQ88,0)=0,IF(ISNUMBER(AL88),AL88,0)&gt;0,(IF(ISNUMBER(AL88),AL88,0)-IF(ISNUMBER(BQ88),BQ88,0))/ABS(IF(ISNUMBER(BQ88),BQ88,0))&gt;=$G$11)),AND($G$8="CHANGE_ABS_GE",ABS(IF(ISNUMBER(AL88),AL88,0)-IF(ISNUMBER(BQ88),BQ88,0))&gt;=$G$11),AND($G$8="COUNT_LT",IF(ISNUMBER(AL88),AL88,0)&lt;$G$11),AND($G$8="COUNT_LE",IF(ISNUMBER(AL88),AL88,0)&lt;=$G$11),AND($G$8="AND_YES",OR(LOWER(LEFT(AL88&amp;"",2))="да",AL88=1),OR(LOWER(LEFT(BQ88&amp;"",2))="да",BQ88=1)),AND($G$8="OR_YES",OR(OR(LOWER(LEFT(AL88&amp;"",2))="да",AL88=1),OR(LOWER(LEFT(BQ88&amp;"",2))="да",BQ88=1)))),$G$14,$G$15))))))))))</f>
        <v/>
      </c>
      <c r="H88" s="19" t="str">
        <f>IF($A88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88="#FIELD",AM88="",AND(OR($H$8="CHANGE_PCT_GE",$H$8="CHANGE_ABS_GE",$H$8="COUNT_FLAG_RULE",$H$8="AND_YES",$H$8="OR_YES"),OR(BR88="#FIELD",BR88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88)))),IF($H$18="LOW_MU",MAX(Настройки!$B$14,$H$16),IF($H$18="NEUTRAL",Настройки!$B$15,IF($H$18="IGNORE","IGNORE",IF(OR(AM88="#FIELD",BR88="#FIELD"),"Поле не найдено","Недостаточно данных")))),IF($H$8="SIGMOID_INC",MAX(Настройки!$B$14,$H$16+($H$17-$H$16)/(1+EXP(-$H$12*(IF(ISNUMBER(AM88),AM88,0)-$H$11)))),IF($H$8="SIGMOID_DEC",MAX(Настройки!$B$14,$H$16+($H$17-$H$16)/(1+EXP($H$12*(IF(ISNUMBER(AM88),AM88,0)-$H$11)))),IF($H$8="TOP_PERCENT",IF((COUNTIF(INDEX(Данные!$A$7:$CV$106,0,MATCH($H$9,Данные!$A$6:$CV$6,0)),"&gt;"&amp;IF(ISNUMBER(AM88),AM88,0))+COUNTIFS(INDEX(Данные!$A$7:$CV$106,0,MATCH($H$9,Данные!$A$6:$CV$6,0)),IF(ISNUMBER(AM88),AM88,0),Данные!$A$7:$A$106,"&lt;"&amp;$A88)+1)/COUNT(INDEX(Данные!$A$7:$CV$106,0,MATCH($H$9,Данные!$A$6:$CV$6,0)))&lt;=$H$11,$H$14,$H$15),IF($H$8="MANUAL_MU",MAX(Настройки!$B$14,MIN(1,IF(ISNUMBER(AM88),AM88,0))),IF($H$8="COUNT_FLAG_RULE",IF(IF(ISNUMBER(AM88),AM88,0)&lt;=$H$11,$H$14,IF(IF(ISNUMBER(AM88),AM88,0)&gt;=$H$12,$H$15,IF(OR(LOWER(LEFT(BR88&amp;"",2))="да",BR88=1),$H$13,$H$15))),IF(OR(AND($H$8="YES_NO",OR(LOWER(LEFT(AM88&amp;"",2))="да",AM88=1)),AND($H$8="THRESHOLD_GE",IF(ISNUMBER(AM88),AM88,0)&gt;=$H$11),AND($H$8="THRESHOLD_GT",IF(ISNUMBER(AM88),AM88,0)&gt;$H$11),AND($H$8="THRESHOLD_LE",IF(ISNUMBER(AM88),AM88,0)&lt;=$H$11),AND($H$8="THRESHOLD_LT",IF(ISNUMBER(AM88),AM88,0)&lt;$H$11),AND($H$8="CHANGE_PCT_GE",IF(IF(ISNUMBER(BR88),BR88,0)=0,IF(ISNUMBER(AM88),AM88,0)&gt;0,(IF(ISNUMBER(AM88),AM88,0)-IF(ISNUMBER(BR88),BR88,0))/ABS(IF(ISNUMBER(BR88),BR88,0))&gt;=$H$11)),AND($H$8="CHANGE_ABS_GE",ABS(IF(ISNUMBER(AM88),AM88,0)-IF(ISNUMBER(BR88),BR88,0))&gt;=$H$11),AND($H$8="COUNT_LT",IF(ISNUMBER(AM88),AM88,0)&lt;$H$11),AND($H$8="COUNT_LE",IF(ISNUMBER(AM88),AM88,0)&lt;=$H$11),AND($H$8="AND_YES",OR(LOWER(LEFT(AM88&amp;"",2))="да",AM88=1),OR(LOWER(LEFT(BR88&amp;"",2))="да",BR88=1)),AND($H$8="OR_YES",OR(OR(LOWER(LEFT(AM88&amp;"",2))="да",AM88=1),OR(LOWER(LEFT(BR88&amp;"",2))="да",BR88=1)))),$H$14,$H$15))))))))))</f>
        <v/>
      </c>
      <c r="I88" s="19" t="str">
        <f>IF($A88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88="#FIELD",AN88="",AND(OR($I$8="CHANGE_PCT_GE",$I$8="CHANGE_ABS_GE",$I$8="COUNT_FLAG_RULE",$I$8="AND_YES",$I$8="OR_YES"),OR(BS88="#FIELD",BS88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88)))),IF($I$18="LOW_MU",MAX(Настройки!$B$14,$I$16),IF($I$18="NEUTRAL",Настройки!$B$15,IF($I$18="IGNORE","IGNORE",IF(OR(AN88="#FIELD",BS88="#FIELD"),"Поле не найдено","Недостаточно данных")))),IF($I$8="SIGMOID_INC",MAX(Настройки!$B$14,$I$16+($I$17-$I$16)/(1+EXP(-$I$12*(IF(ISNUMBER(AN88),AN88,0)-$I$11)))),IF($I$8="SIGMOID_DEC",MAX(Настройки!$B$14,$I$16+($I$17-$I$16)/(1+EXP($I$12*(IF(ISNUMBER(AN88),AN88,0)-$I$11)))),IF($I$8="TOP_PERCENT",IF((COUNTIF(INDEX(Данные!$A$7:$CV$106,0,MATCH($I$9,Данные!$A$6:$CV$6,0)),"&gt;"&amp;IF(ISNUMBER(AN88),AN88,0))+COUNTIFS(INDEX(Данные!$A$7:$CV$106,0,MATCH($I$9,Данные!$A$6:$CV$6,0)),IF(ISNUMBER(AN88),AN88,0),Данные!$A$7:$A$106,"&lt;"&amp;$A88)+1)/COUNT(INDEX(Данные!$A$7:$CV$106,0,MATCH($I$9,Данные!$A$6:$CV$6,0)))&lt;=$I$11,$I$14,$I$15),IF($I$8="MANUAL_MU",MAX(Настройки!$B$14,MIN(1,IF(ISNUMBER(AN88),AN88,0))),IF($I$8="COUNT_FLAG_RULE",IF(IF(ISNUMBER(AN88),AN88,0)&lt;=$I$11,$I$14,IF(IF(ISNUMBER(AN88),AN88,0)&gt;=$I$12,$I$15,IF(OR(LOWER(LEFT(BS88&amp;"",2))="да",BS88=1),$I$13,$I$15))),IF(OR(AND($I$8="YES_NO",OR(LOWER(LEFT(AN88&amp;"",2))="да",AN88=1)),AND($I$8="THRESHOLD_GE",IF(ISNUMBER(AN88),AN88,0)&gt;=$I$11),AND($I$8="THRESHOLD_GT",IF(ISNUMBER(AN88),AN88,0)&gt;$I$11),AND($I$8="THRESHOLD_LE",IF(ISNUMBER(AN88),AN88,0)&lt;=$I$11),AND($I$8="THRESHOLD_LT",IF(ISNUMBER(AN88),AN88,0)&lt;$I$11),AND($I$8="CHANGE_PCT_GE",IF(IF(ISNUMBER(BS88),BS88,0)=0,IF(ISNUMBER(AN88),AN88,0)&gt;0,(IF(ISNUMBER(AN88),AN88,0)-IF(ISNUMBER(BS88),BS88,0))/ABS(IF(ISNUMBER(BS88),BS88,0))&gt;=$I$11)),AND($I$8="CHANGE_ABS_GE",ABS(IF(ISNUMBER(AN88),AN88,0)-IF(ISNUMBER(BS88),BS88,0))&gt;=$I$11),AND($I$8="COUNT_LT",IF(ISNUMBER(AN88),AN88,0)&lt;$I$11),AND($I$8="COUNT_LE",IF(ISNUMBER(AN88),AN88,0)&lt;=$I$11),AND($I$8="AND_YES",OR(LOWER(LEFT(AN88&amp;"",2))="да",AN88=1),OR(LOWER(LEFT(BS88&amp;"",2))="да",BS88=1)),AND($I$8="OR_YES",OR(OR(LOWER(LEFT(AN88&amp;"",2))="да",AN88=1),OR(LOWER(LEFT(BS88&amp;"",2))="да",BS88=1)))),$I$14,$I$15))))))))))</f>
        <v/>
      </c>
      <c r="J88" s="19" t="str">
        <f>IF($A88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88="#FIELD",AO88="",AND(OR($J$8="CHANGE_PCT_GE",$J$8="CHANGE_ABS_GE",$J$8="COUNT_FLAG_RULE",$J$8="AND_YES",$J$8="OR_YES"),OR(BT88="#FIELD",BT88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88)))),IF($J$18="LOW_MU",MAX(Настройки!$B$14,$J$16),IF($J$18="NEUTRAL",Настройки!$B$15,IF($J$18="IGNORE","IGNORE",IF(OR(AO88="#FIELD",BT88="#FIELD"),"Поле не найдено","Недостаточно данных")))),IF($J$8="SIGMOID_INC",MAX(Настройки!$B$14,$J$16+($J$17-$J$16)/(1+EXP(-$J$12*(IF(ISNUMBER(AO88),AO88,0)-$J$11)))),IF($J$8="SIGMOID_DEC",MAX(Настройки!$B$14,$J$16+($J$17-$J$16)/(1+EXP($J$12*(IF(ISNUMBER(AO88),AO88,0)-$J$11)))),IF($J$8="TOP_PERCENT",IF((COUNTIF(INDEX(Данные!$A$7:$CV$106,0,MATCH($J$9,Данные!$A$6:$CV$6,0)),"&gt;"&amp;IF(ISNUMBER(AO88),AO88,0))+COUNTIFS(INDEX(Данные!$A$7:$CV$106,0,MATCH($J$9,Данные!$A$6:$CV$6,0)),IF(ISNUMBER(AO88),AO88,0),Данные!$A$7:$A$106,"&lt;"&amp;$A88)+1)/COUNT(INDEX(Данные!$A$7:$CV$106,0,MATCH($J$9,Данные!$A$6:$CV$6,0)))&lt;=$J$11,$J$14,$J$15),IF($J$8="MANUAL_MU",MAX(Настройки!$B$14,MIN(1,IF(ISNUMBER(AO88),AO88,0))),IF($J$8="COUNT_FLAG_RULE",IF(IF(ISNUMBER(AO88),AO88,0)&lt;=$J$11,$J$14,IF(IF(ISNUMBER(AO88),AO88,0)&gt;=$J$12,$J$15,IF(OR(LOWER(LEFT(BT88&amp;"",2))="да",BT88=1),$J$13,$J$15))),IF(OR(AND($J$8="YES_NO",OR(LOWER(LEFT(AO88&amp;"",2))="да",AO88=1)),AND($J$8="THRESHOLD_GE",IF(ISNUMBER(AO88),AO88,0)&gt;=$J$11),AND($J$8="THRESHOLD_GT",IF(ISNUMBER(AO88),AO88,0)&gt;$J$11),AND($J$8="THRESHOLD_LE",IF(ISNUMBER(AO88),AO88,0)&lt;=$J$11),AND($J$8="THRESHOLD_LT",IF(ISNUMBER(AO88),AO88,0)&lt;$J$11),AND($J$8="CHANGE_PCT_GE",IF(IF(ISNUMBER(BT88),BT88,0)=0,IF(ISNUMBER(AO88),AO88,0)&gt;0,(IF(ISNUMBER(AO88),AO88,0)-IF(ISNUMBER(BT88),BT88,0))/ABS(IF(ISNUMBER(BT88),BT88,0))&gt;=$J$11)),AND($J$8="CHANGE_ABS_GE",ABS(IF(ISNUMBER(AO88),AO88,0)-IF(ISNUMBER(BT88),BT88,0))&gt;=$J$11),AND($J$8="COUNT_LT",IF(ISNUMBER(AO88),AO88,0)&lt;$J$11),AND($J$8="COUNT_LE",IF(ISNUMBER(AO88),AO88,0)&lt;=$J$11),AND($J$8="AND_YES",OR(LOWER(LEFT(AO88&amp;"",2))="да",AO88=1),OR(LOWER(LEFT(BT88&amp;"",2))="да",BT88=1)),AND($J$8="OR_YES",OR(OR(LOWER(LEFT(AO88&amp;"",2))="да",AO88=1),OR(LOWER(LEFT(BT88&amp;"",2))="да",BT88=1)))),$J$14,$J$15))))))))))</f>
        <v/>
      </c>
      <c r="K88" s="19" t="str">
        <f>IF($A88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88="#FIELD",AP88="",AND(OR($K$8="CHANGE_PCT_GE",$K$8="CHANGE_ABS_GE",$K$8="COUNT_FLAG_RULE",$K$8="AND_YES",$K$8="OR_YES"),OR(BU88="#FIELD",BU88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88)))),IF($K$18="LOW_MU",MAX(Настройки!$B$14,$K$16),IF($K$18="NEUTRAL",Настройки!$B$15,IF($K$18="IGNORE","IGNORE",IF(OR(AP88="#FIELD",BU88="#FIELD"),"Поле не найдено","Недостаточно данных")))),IF($K$8="SIGMOID_INC",MAX(Настройки!$B$14,$K$16+($K$17-$K$16)/(1+EXP(-$K$12*(IF(ISNUMBER(AP88),AP88,0)-$K$11)))),IF($K$8="SIGMOID_DEC",MAX(Настройки!$B$14,$K$16+($K$17-$K$16)/(1+EXP($K$12*(IF(ISNUMBER(AP88),AP88,0)-$K$11)))),IF($K$8="TOP_PERCENT",IF((COUNTIF(INDEX(Данные!$A$7:$CV$106,0,MATCH($K$9,Данные!$A$6:$CV$6,0)),"&gt;"&amp;IF(ISNUMBER(AP88),AP88,0))+COUNTIFS(INDEX(Данные!$A$7:$CV$106,0,MATCH($K$9,Данные!$A$6:$CV$6,0)),IF(ISNUMBER(AP88),AP88,0),Данные!$A$7:$A$106,"&lt;"&amp;$A88)+1)/COUNT(INDEX(Данные!$A$7:$CV$106,0,MATCH($K$9,Данные!$A$6:$CV$6,0)))&lt;=$K$11,$K$14,$K$15),IF($K$8="MANUAL_MU",MAX(Настройки!$B$14,MIN(1,IF(ISNUMBER(AP88),AP88,0))),IF($K$8="COUNT_FLAG_RULE",IF(IF(ISNUMBER(AP88),AP88,0)&lt;=$K$11,$K$14,IF(IF(ISNUMBER(AP88),AP88,0)&gt;=$K$12,$K$15,IF(OR(LOWER(LEFT(BU88&amp;"",2))="да",BU88=1),$K$13,$K$15))),IF(OR(AND($K$8="YES_NO",OR(LOWER(LEFT(AP88&amp;"",2))="да",AP88=1)),AND($K$8="THRESHOLD_GE",IF(ISNUMBER(AP88),AP88,0)&gt;=$K$11),AND($K$8="THRESHOLD_GT",IF(ISNUMBER(AP88),AP88,0)&gt;$K$11),AND($K$8="THRESHOLD_LE",IF(ISNUMBER(AP88),AP88,0)&lt;=$K$11),AND($K$8="THRESHOLD_LT",IF(ISNUMBER(AP88),AP88,0)&lt;$K$11),AND($K$8="CHANGE_PCT_GE",IF(IF(ISNUMBER(BU88),BU88,0)=0,IF(ISNUMBER(AP88),AP88,0)&gt;0,(IF(ISNUMBER(AP88),AP88,0)-IF(ISNUMBER(BU88),BU88,0))/ABS(IF(ISNUMBER(BU88),BU88,0))&gt;=$K$11)),AND($K$8="CHANGE_ABS_GE",ABS(IF(ISNUMBER(AP88),AP88,0)-IF(ISNUMBER(BU88),BU88,0))&gt;=$K$11),AND($K$8="COUNT_LT",IF(ISNUMBER(AP88),AP88,0)&lt;$K$11),AND($K$8="COUNT_LE",IF(ISNUMBER(AP88),AP88,0)&lt;=$K$11),AND($K$8="AND_YES",OR(LOWER(LEFT(AP88&amp;"",2))="да",AP88=1),OR(LOWER(LEFT(BU88&amp;"",2))="да",BU88=1)),AND($K$8="OR_YES",OR(OR(LOWER(LEFT(AP88&amp;"",2))="да",AP88=1),OR(LOWER(LEFT(BU88&amp;"",2))="да",BU88=1)))),$K$14,$K$15))))))))))</f>
        <v/>
      </c>
      <c r="L88" s="19" t="str">
        <f>IF($A88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88="#FIELD",AQ88="",AND(OR($L$8="CHANGE_PCT_GE",$L$8="CHANGE_ABS_GE",$L$8="COUNT_FLAG_RULE",$L$8="AND_YES",$L$8="OR_YES"),OR(BV88="#FIELD",BV88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88)))),IF($L$18="LOW_MU",MAX(Настройки!$B$14,$L$16),IF($L$18="NEUTRAL",Настройки!$B$15,IF($L$18="IGNORE","IGNORE",IF(OR(AQ88="#FIELD",BV88="#FIELD"),"Поле не найдено","Недостаточно данных")))),IF($L$8="SIGMOID_INC",MAX(Настройки!$B$14,$L$16+($L$17-$L$16)/(1+EXP(-$L$12*(IF(ISNUMBER(AQ88),AQ88,0)-$L$11)))),IF($L$8="SIGMOID_DEC",MAX(Настройки!$B$14,$L$16+($L$17-$L$16)/(1+EXP($L$12*(IF(ISNUMBER(AQ88),AQ88,0)-$L$11)))),IF($L$8="TOP_PERCENT",IF((COUNTIF(INDEX(Данные!$A$7:$CV$106,0,MATCH($L$9,Данные!$A$6:$CV$6,0)),"&gt;"&amp;IF(ISNUMBER(AQ88),AQ88,0))+COUNTIFS(INDEX(Данные!$A$7:$CV$106,0,MATCH($L$9,Данные!$A$6:$CV$6,0)),IF(ISNUMBER(AQ88),AQ88,0),Данные!$A$7:$A$106,"&lt;"&amp;$A88)+1)/COUNT(INDEX(Данные!$A$7:$CV$106,0,MATCH($L$9,Данные!$A$6:$CV$6,0)))&lt;=$L$11,$L$14,$L$15),IF($L$8="MANUAL_MU",MAX(Настройки!$B$14,MIN(1,IF(ISNUMBER(AQ88),AQ88,0))),IF($L$8="COUNT_FLAG_RULE",IF(IF(ISNUMBER(AQ88),AQ88,0)&lt;=$L$11,$L$14,IF(IF(ISNUMBER(AQ88),AQ88,0)&gt;=$L$12,$L$15,IF(OR(LOWER(LEFT(BV88&amp;"",2))="да",BV88=1),$L$13,$L$15))),IF(OR(AND($L$8="YES_NO",OR(LOWER(LEFT(AQ88&amp;"",2))="да",AQ88=1)),AND($L$8="THRESHOLD_GE",IF(ISNUMBER(AQ88),AQ88,0)&gt;=$L$11),AND($L$8="THRESHOLD_GT",IF(ISNUMBER(AQ88),AQ88,0)&gt;$L$11),AND($L$8="THRESHOLD_LE",IF(ISNUMBER(AQ88),AQ88,0)&lt;=$L$11),AND($L$8="THRESHOLD_LT",IF(ISNUMBER(AQ88),AQ88,0)&lt;$L$11),AND($L$8="CHANGE_PCT_GE",IF(IF(ISNUMBER(BV88),BV88,0)=0,IF(ISNUMBER(AQ88),AQ88,0)&gt;0,(IF(ISNUMBER(AQ88),AQ88,0)-IF(ISNUMBER(BV88),BV88,0))/ABS(IF(ISNUMBER(BV88),BV88,0))&gt;=$L$11)),AND($L$8="CHANGE_ABS_GE",ABS(IF(ISNUMBER(AQ88),AQ88,0)-IF(ISNUMBER(BV88),BV88,0))&gt;=$L$11),AND($L$8="COUNT_LT",IF(ISNUMBER(AQ88),AQ88,0)&lt;$L$11),AND($L$8="COUNT_LE",IF(ISNUMBER(AQ88),AQ88,0)&lt;=$L$11),AND($L$8="AND_YES",OR(LOWER(LEFT(AQ88&amp;"",2))="да",AQ88=1),OR(LOWER(LEFT(BV88&amp;"",2))="да",BV88=1)),AND($L$8="OR_YES",OR(OR(LOWER(LEFT(AQ88&amp;"",2))="да",AQ88=1),OR(LOWER(LEFT(BV88&amp;"",2))="да",BV88=1)))),$L$14,$L$15))))))))))</f>
        <v/>
      </c>
      <c r="M88" s="19" t="str">
        <f>IF($A88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88="#FIELD",AR88="",AND(OR($M$8="CHANGE_PCT_GE",$M$8="CHANGE_ABS_GE",$M$8="COUNT_FLAG_RULE",$M$8="AND_YES",$M$8="OR_YES"),OR(BW88="#FIELD",BW88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88)))),IF($M$18="LOW_MU",MAX(Настройки!$B$14,$M$16),IF($M$18="NEUTRAL",Настройки!$B$15,IF($M$18="IGNORE","IGNORE",IF(OR(AR88="#FIELD",BW88="#FIELD"),"Поле не найдено","Недостаточно данных")))),IF($M$8="SIGMOID_INC",MAX(Настройки!$B$14,$M$16+($M$17-$M$16)/(1+EXP(-$M$12*(IF(ISNUMBER(AR88),AR88,0)-$M$11)))),IF($M$8="SIGMOID_DEC",MAX(Настройки!$B$14,$M$16+($M$17-$M$16)/(1+EXP($M$12*(IF(ISNUMBER(AR88),AR88,0)-$M$11)))),IF($M$8="TOP_PERCENT",IF((COUNTIF(INDEX(Данные!$A$7:$CV$106,0,MATCH($M$9,Данные!$A$6:$CV$6,0)),"&gt;"&amp;IF(ISNUMBER(AR88),AR88,0))+COUNTIFS(INDEX(Данные!$A$7:$CV$106,0,MATCH($M$9,Данные!$A$6:$CV$6,0)),IF(ISNUMBER(AR88),AR88,0),Данные!$A$7:$A$106,"&lt;"&amp;$A88)+1)/COUNT(INDEX(Данные!$A$7:$CV$106,0,MATCH($M$9,Данные!$A$6:$CV$6,0)))&lt;=$M$11,$M$14,$M$15),IF($M$8="MANUAL_MU",MAX(Настройки!$B$14,MIN(1,IF(ISNUMBER(AR88),AR88,0))),IF($M$8="COUNT_FLAG_RULE",IF(IF(ISNUMBER(AR88),AR88,0)&lt;=$M$11,$M$14,IF(IF(ISNUMBER(AR88),AR88,0)&gt;=$M$12,$M$15,IF(OR(LOWER(LEFT(BW88&amp;"",2))="да",BW88=1),$M$13,$M$15))),IF(OR(AND($M$8="YES_NO",OR(LOWER(LEFT(AR88&amp;"",2))="да",AR88=1)),AND($M$8="THRESHOLD_GE",IF(ISNUMBER(AR88),AR88,0)&gt;=$M$11),AND($M$8="THRESHOLD_GT",IF(ISNUMBER(AR88),AR88,0)&gt;$M$11),AND($M$8="THRESHOLD_LE",IF(ISNUMBER(AR88),AR88,0)&lt;=$M$11),AND($M$8="THRESHOLD_LT",IF(ISNUMBER(AR88),AR88,0)&lt;$M$11),AND($M$8="CHANGE_PCT_GE",IF(IF(ISNUMBER(BW88),BW88,0)=0,IF(ISNUMBER(AR88),AR88,0)&gt;0,(IF(ISNUMBER(AR88),AR88,0)-IF(ISNUMBER(BW88),BW88,0))/ABS(IF(ISNUMBER(BW88),BW88,0))&gt;=$M$11)),AND($M$8="CHANGE_ABS_GE",ABS(IF(ISNUMBER(AR88),AR88,0)-IF(ISNUMBER(BW88),BW88,0))&gt;=$M$11),AND($M$8="COUNT_LT",IF(ISNUMBER(AR88),AR88,0)&lt;$M$11),AND($M$8="COUNT_LE",IF(ISNUMBER(AR88),AR88,0)&lt;=$M$11),AND($M$8="AND_YES",OR(LOWER(LEFT(AR88&amp;"",2))="да",AR88=1),OR(LOWER(LEFT(BW88&amp;"",2))="да",BW88=1)),AND($M$8="OR_YES",OR(OR(LOWER(LEFT(AR88&amp;"",2))="да",AR88=1),OR(LOWER(LEFT(BW88&amp;"",2))="да",BW88=1)))),$M$14,$M$15))))))))))</f>
        <v/>
      </c>
      <c r="N88" s="19" t="str">
        <f>IF($A88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88="#FIELD",AS88="",AND(OR($N$8="CHANGE_PCT_GE",$N$8="CHANGE_ABS_GE",$N$8="COUNT_FLAG_RULE",$N$8="AND_YES",$N$8="OR_YES"),OR(BX88="#FIELD",BX88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88)))),IF($N$18="LOW_MU",MAX(Настройки!$B$14,$N$16),IF($N$18="NEUTRAL",Настройки!$B$15,IF($N$18="IGNORE","IGNORE",IF(OR(AS88="#FIELD",BX88="#FIELD"),"Поле не найдено","Недостаточно данных")))),IF($N$8="SIGMOID_INC",MAX(Настройки!$B$14,$N$16+($N$17-$N$16)/(1+EXP(-$N$12*(IF(ISNUMBER(AS88),AS88,0)-$N$11)))),IF($N$8="SIGMOID_DEC",MAX(Настройки!$B$14,$N$16+($N$17-$N$16)/(1+EXP($N$12*(IF(ISNUMBER(AS88),AS88,0)-$N$11)))),IF($N$8="TOP_PERCENT",IF((COUNTIF(INDEX(Данные!$A$7:$CV$106,0,MATCH($N$9,Данные!$A$6:$CV$6,0)),"&gt;"&amp;IF(ISNUMBER(AS88),AS88,0))+COUNTIFS(INDEX(Данные!$A$7:$CV$106,0,MATCH($N$9,Данные!$A$6:$CV$6,0)),IF(ISNUMBER(AS88),AS88,0),Данные!$A$7:$A$106,"&lt;"&amp;$A88)+1)/COUNT(INDEX(Данные!$A$7:$CV$106,0,MATCH($N$9,Данные!$A$6:$CV$6,0)))&lt;=$N$11,$N$14,$N$15),IF($N$8="MANUAL_MU",MAX(Настройки!$B$14,MIN(1,IF(ISNUMBER(AS88),AS88,0))),IF($N$8="COUNT_FLAG_RULE",IF(IF(ISNUMBER(AS88),AS88,0)&lt;=$N$11,$N$14,IF(IF(ISNUMBER(AS88),AS88,0)&gt;=$N$12,$N$15,IF(OR(LOWER(LEFT(BX88&amp;"",2))="да",BX88=1),$N$13,$N$15))),IF(OR(AND($N$8="YES_NO",OR(LOWER(LEFT(AS88&amp;"",2))="да",AS88=1)),AND($N$8="THRESHOLD_GE",IF(ISNUMBER(AS88),AS88,0)&gt;=$N$11),AND($N$8="THRESHOLD_GT",IF(ISNUMBER(AS88),AS88,0)&gt;$N$11),AND($N$8="THRESHOLD_LE",IF(ISNUMBER(AS88),AS88,0)&lt;=$N$11),AND($N$8="THRESHOLD_LT",IF(ISNUMBER(AS88),AS88,0)&lt;$N$11),AND($N$8="CHANGE_PCT_GE",IF(IF(ISNUMBER(BX88),BX88,0)=0,IF(ISNUMBER(AS88),AS88,0)&gt;0,(IF(ISNUMBER(AS88),AS88,0)-IF(ISNUMBER(BX88),BX88,0))/ABS(IF(ISNUMBER(BX88),BX88,0))&gt;=$N$11)),AND($N$8="CHANGE_ABS_GE",ABS(IF(ISNUMBER(AS88),AS88,0)-IF(ISNUMBER(BX88),BX88,0))&gt;=$N$11),AND($N$8="COUNT_LT",IF(ISNUMBER(AS88),AS88,0)&lt;$N$11),AND($N$8="COUNT_LE",IF(ISNUMBER(AS88),AS88,0)&lt;=$N$11),AND($N$8="AND_YES",OR(LOWER(LEFT(AS88&amp;"",2))="да",AS88=1),OR(LOWER(LEFT(BX88&amp;"",2))="да",BX88=1)),AND($N$8="OR_YES",OR(OR(LOWER(LEFT(AS88&amp;"",2))="да",AS88=1),OR(LOWER(LEFT(BX88&amp;"",2))="да",BX88=1)))),$N$14,$N$15))))))))))</f>
        <v/>
      </c>
      <c r="O88" s="19" t="str">
        <f>IF($A88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88="#FIELD",AT88="",AND(OR($O$8="CHANGE_PCT_GE",$O$8="CHANGE_ABS_GE",$O$8="COUNT_FLAG_RULE",$O$8="AND_YES",$O$8="OR_YES"),OR(BY88="#FIELD",BY88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88)))),IF($O$18="LOW_MU",MAX(Настройки!$B$14,$O$16),IF($O$18="NEUTRAL",Настройки!$B$15,IF($O$18="IGNORE","IGNORE",IF(OR(AT88="#FIELD",BY88="#FIELD"),"Поле не найдено","Недостаточно данных")))),IF($O$8="SIGMOID_INC",MAX(Настройки!$B$14,$O$16+($O$17-$O$16)/(1+EXP(-$O$12*(IF(ISNUMBER(AT88),AT88,0)-$O$11)))),IF($O$8="SIGMOID_DEC",MAX(Настройки!$B$14,$O$16+($O$17-$O$16)/(1+EXP($O$12*(IF(ISNUMBER(AT88),AT88,0)-$O$11)))),IF($O$8="TOP_PERCENT",IF((COUNTIF(INDEX(Данные!$A$7:$CV$106,0,MATCH($O$9,Данные!$A$6:$CV$6,0)),"&gt;"&amp;IF(ISNUMBER(AT88),AT88,0))+COUNTIFS(INDEX(Данные!$A$7:$CV$106,0,MATCH($O$9,Данные!$A$6:$CV$6,0)),IF(ISNUMBER(AT88),AT88,0),Данные!$A$7:$A$106,"&lt;"&amp;$A88)+1)/COUNT(INDEX(Данные!$A$7:$CV$106,0,MATCH($O$9,Данные!$A$6:$CV$6,0)))&lt;=$O$11,$O$14,$O$15),IF($O$8="MANUAL_MU",MAX(Настройки!$B$14,MIN(1,IF(ISNUMBER(AT88),AT88,0))),IF($O$8="COUNT_FLAG_RULE",IF(IF(ISNUMBER(AT88),AT88,0)&lt;=$O$11,$O$14,IF(IF(ISNUMBER(AT88),AT88,0)&gt;=$O$12,$O$15,IF(OR(LOWER(LEFT(BY88&amp;"",2))="да",BY88=1),$O$13,$O$15))),IF(OR(AND($O$8="YES_NO",OR(LOWER(LEFT(AT88&amp;"",2))="да",AT88=1)),AND($O$8="THRESHOLD_GE",IF(ISNUMBER(AT88),AT88,0)&gt;=$O$11),AND($O$8="THRESHOLD_GT",IF(ISNUMBER(AT88),AT88,0)&gt;$O$11),AND($O$8="THRESHOLD_LE",IF(ISNUMBER(AT88),AT88,0)&lt;=$O$11),AND($O$8="THRESHOLD_LT",IF(ISNUMBER(AT88),AT88,0)&lt;$O$11),AND($O$8="CHANGE_PCT_GE",IF(IF(ISNUMBER(BY88),BY88,0)=0,IF(ISNUMBER(AT88),AT88,0)&gt;0,(IF(ISNUMBER(AT88),AT88,0)-IF(ISNUMBER(BY88),BY88,0))/ABS(IF(ISNUMBER(BY88),BY88,0))&gt;=$O$11)),AND($O$8="CHANGE_ABS_GE",ABS(IF(ISNUMBER(AT88),AT88,0)-IF(ISNUMBER(BY88),BY88,0))&gt;=$O$11),AND($O$8="COUNT_LT",IF(ISNUMBER(AT88),AT88,0)&lt;$O$11),AND($O$8="COUNT_LE",IF(ISNUMBER(AT88),AT88,0)&lt;=$O$11),AND($O$8="AND_YES",OR(LOWER(LEFT(AT88&amp;"",2))="да",AT88=1),OR(LOWER(LEFT(BY88&amp;"",2))="да",BY88=1)),AND($O$8="OR_YES",OR(OR(LOWER(LEFT(AT88&amp;"",2))="да",AT88=1),OR(LOWER(LEFT(BY88&amp;"",2))="да",BY88=1)))),$O$14,$O$15))))))))))</f>
        <v/>
      </c>
      <c r="P88" s="19" t="str">
        <f>IF($A88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88="#FIELD",AU88="",AND(OR($P$8="CHANGE_PCT_GE",$P$8="CHANGE_ABS_GE",$P$8="COUNT_FLAG_RULE",$P$8="AND_YES",$P$8="OR_YES"),OR(BZ88="#FIELD",BZ88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88)))),IF($P$18="LOW_MU",MAX(Настройки!$B$14,$P$16),IF($P$18="NEUTRAL",Настройки!$B$15,IF($P$18="IGNORE","IGNORE",IF(OR(AU88="#FIELD",BZ88="#FIELD"),"Поле не найдено","Недостаточно данных")))),IF($P$8="SIGMOID_INC",MAX(Настройки!$B$14,$P$16+($P$17-$P$16)/(1+EXP(-$P$12*(IF(ISNUMBER(AU88),AU88,0)-$P$11)))),IF($P$8="SIGMOID_DEC",MAX(Настройки!$B$14,$P$16+($P$17-$P$16)/(1+EXP($P$12*(IF(ISNUMBER(AU88),AU88,0)-$P$11)))),IF($P$8="TOP_PERCENT",IF((COUNTIF(INDEX(Данные!$A$7:$CV$106,0,MATCH($P$9,Данные!$A$6:$CV$6,0)),"&gt;"&amp;IF(ISNUMBER(AU88),AU88,0))+COUNTIFS(INDEX(Данные!$A$7:$CV$106,0,MATCH($P$9,Данные!$A$6:$CV$6,0)),IF(ISNUMBER(AU88),AU88,0),Данные!$A$7:$A$106,"&lt;"&amp;$A88)+1)/COUNT(INDEX(Данные!$A$7:$CV$106,0,MATCH($P$9,Данные!$A$6:$CV$6,0)))&lt;=$P$11,$P$14,$P$15),IF($P$8="MANUAL_MU",MAX(Настройки!$B$14,MIN(1,IF(ISNUMBER(AU88),AU88,0))),IF($P$8="COUNT_FLAG_RULE",IF(IF(ISNUMBER(AU88),AU88,0)&lt;=$P$11,$P$14,IF(IF(ISNUMBER(AU88),AU88,0)&gt;=$P$12,$P$15,IF(OR(LOWER(LEFT(BZ88&amp;"",2))="да",BZ88=1),$P$13,$P$15))),IF(OR(AND($P$8="YES_NO",OR(LOWER(LEFT(AU88&amp;"",2))="да",AU88=1)),AND($P$8="THRESHOLD_GE",IF(ISNUMBER(AU88),AU88,0)&gt;=$P$11),AND($P$8="THRESHOLD_GT",IF(ISNUMBER(AU88),AU88,0)&gt;$P$11),AND($P$8="THRESHOLD_LE",IF(ISNUMBER(AU88),AU88,0)&lt;=$P$11),AND($P$8="THRESHOLD_LT",IF(ISNUMBER(AU88),AU88,0)&lt;$P$11),AND($P$8="CHANGE_PCT_GE",IF(IF(ISNUMBER(BZ88),BZ88,0)=0,IF(ISNUMBER(AU88),AU88,0)&gt;0,(IF(ISNUMBER(AU88),AU88,0)-IF(ISNUMBER(BZ88),BZ88,0))/ABS(IF(ISNUMBER(BZ88),BZ88,0))&gt;=$P$11)),AND($P$8="CHANGE_ABS_GE",ABS(IF(ISNUMBER(AU88),AU88,0)-IF(ISNUMBER(BZ88),BZ88,0))&gt;=$P$11),AND($P$8="COUNT_LT",IF(ISNUMBER(AU88),AU88,0)&lt;$P$11),AND($P$8="COUNT_LE",IF(ISNUMBER(AU88),AU88,0)&lt;=$P$11),AND($P$8="AND_YES",OR(LOWER(LEFT(AU88&amp;"",2))="да",AU88=1),OR(LOWER(LEFT(BZ88&amp;"",2))="да",BZ88=1)),AND($P$8="OR_YES",OR(OR(LOWER(LEFT(AU88&amp;"",2))="да",AU88=1),OR(LOWER(LEFT(BZ88&amp;"",2))="да",BZ88=1)))),$P$14,$P$15))))))))))</f>
        <v/>
      </c>
      <c r="Q88" s="19" t="str">
        <f>IF($A88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88="#FIELD",AV88="",AND(OR($Q$8="CHANGE_PCT_GE",$Q$8="CHANGE_ABS_GE",$Q$8="COUNT_FLAG_RULE",$Q$8="AND_YES",$Q$8="OR_YES"),OR(CA88="#FIELD",CA88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88)))),IF($Q$18="LOW_MU",MAX(Настройки!$B$14,$Q$16),IF($Q$18="NEUTRAL",Настройки!$B$15,IF($Q$18="IGNORE","IGNORE",IF(OR(AV88="#FIELD",CA88="#FIELD"),"Поле не найдено","Недостаточно данных")))),IF($Q$8="SIGMOID_INC",MAX(Настройки!$B$14,$Q$16+($Q$17-$Q$16)/(1+EXP(-$Q$12*(IF(ISNUMBER(AV88),AV88,0)-$Q$11)))),IF($Q$8="SIGMOID_DEC",MAX(Настройки!$B$14,$Q$16+($Q$17-$Q$16)/(1+EXP($Q$12*(IF(ISNUMBER(AV88),AV88,0)-$Q$11)))),IF($Q$8="TOP_PERCENT",IF((COUNTIF(INDEX(Данные!$A$7:$CV$106,0,MATCH($Q$9,Данные!$A$6:$CV$6,0)),"&gt;"&amp;IF(ISNUMBER(AV88),AV88,0))+COUNTIFS(INDEX(Данные!$A$7:$CV$106,0,MATCH($Q$9,Данные!$A$6:$CV$6,0)),IF(ISNUMBER(AV88),AV88,0),Данные!$A$7:$A$106,"&lt;"&amp;$A88)+1)/COUNT(INDEX(Данные!$A$7:$CV$106,0,MATCH($Q$9,Данные!$A$6:$CV$6,0)))&lt;=$Q$11,$Q$14,$Q$15),IF($Q$8="MANUAL_MU",MAX(Настройки!$B$14,MIN(1,IF(ISNUMBER(AV88),AV88,0))),IF($Q$8="COUNT_FLAG_RULE",IF(IF(ISNUMBER(AV88),AV88,0)&lt;=$Q$11,$Q$14,IF(IF(ISNUMBER(AV88),AV88,0)&gt;=$Q$12,$Q$15,IF(OR(LOWER(LEFT(CA88&amp;"",2))="да",CA88=1),$Q$13,$Q$15))),IF(OR(AND($Q$8="YES_NO",OR(LOWER(LEFT(AV88&amp;"",2))="да",AV88=1)),AND($Q$8="THRESHOLD_GE",IF(ISNUMBER(AV88),AV88,0)&gt;=$Q$11),AND($Q$8="THRESHOLD_GT",IF(ISNUMBER(AV88),AV88,0)&gt;$Q$11),AND($Q$8="THRESHOLD_LE",IF(ISNUMBER(AV88),AV88,0)&lt;=$Q$11),AND($Q$8="THRESHOLD_LT",IF(ISNUMBER(AV88),AV88,0)&lt;$Q$11),AND($Q$8="CHANGE_PCT_GE",IF(IF(ISNUMBER(CA88),CA88,0)=0,IF(ISNUMBER(AV88),AV88,0)&gt;0,(IF(ISNUMBER(AV88),AV88,0)-IF(ISNUMBER(CA88),CA88,0))/ABS(IF(ISNUMBER(CA88),CA88,0))&gt;=$Q$11)),AND($Q$8="CHANGE_ABS_GE",ABS(IF(ISNUMBER(AV88),AV88,0)-IF(ISNUMBER(CA88),CA88,0))&gt;=$Q$11),AND($Q$8="COUNT_LT",IF(ISNUMBER(AV88),AV88,0)&lt;$Q$11),AND($Q$8="COUNT_LE",IF(ISNUMBER(AV88),AV88,0)&lt;=$Q$11),AND($Q$8="AND_YES",OR(LOWER(LEFT(AV88&amp;"",2))="да",AV88=1),OR(LOWER(LEFT(CA88&amp;"",2))="да",CA88=1)),AND($Q$8="OR_YES",OR(OR(LOWER(LEFT(AV88&amp;"",2))="да",AV88=1),OR(LOWER(LEFT(CA88&amp;"",2))="да",CA88=1)))),$Q$14,$Q$15))))))))))</f>
        <v/>
      </c>
      <c r="R88" s="69" t="str">
        <f>IF($A88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88="#FIELD",AW88="",AND(OR($R$8="CHANGE_PCT_GE",$R$8="CHANGE_ABS_GE",$R$8="COUNT_FLAG_RULE",$R$8="AND_YES",$R$8="OR_YES"),OR(CB88="#FIELD",CB88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88)))),IF($R$18="LOW_MU",MAX(Настройки!$B$14,$R$16),IF($R$18="NEUTRAL",Настройки!$B$15,IF($R$18="IGNORE","IGNORE",IF(OR(AW88="#FIELD",CB88="#FIELD"),"Поле не найдено","Недостаточно данных")))),IF($R$8="SIGMOID_INC",MAX(Настройки!$B$14,$R$16+($R$17-$R$16)/(1+EXP(-$R$12*(IF(ISNUMBER(AW88),AW88,0)-$R$11)))),IF($R$8="SIGMOID_DEC",MAX(Настройки!$B$14,$R$16+($R$17-$R$16)/(1+EXP($R$12*(IF(ISNUMBER(AW88),AW88,0)-$R$11)))),IF($R$8="TOP_PERCENT",IF((COUNTIF(INDEX(Данные!$A$7:$CV$106,0,MATCH($R$9,Данные!$A$6:$CV$6,0)),"&gt;"&amp;IF(ISNUMBER(AW88),AW88,0))+COUNTIFS(INDEX(Данные!$A$7:$CV$106,0,MATCH($R$9,Данные!$A$6:$CV$6,0)),IF(ISNUMBER(AW88),AW88,0),Данные!$A$7:$A$106,"&lt;"&amp;$A88)+1)/COUNT(INDEX(Данные!$A$7:$CV$106,0,MATCH($R$9,Данные!$A$6:$CV$6,0)))&lt;=$R$11,$R$14,$R$15),IF($R$8="MANUAL_MU",MAX(Настройки!$B$14,MIN(1,IF(ISNUMBER(AW88),AW88,0))),IF($R$8="COUNT_FLAG_RULE",IF(IF(ISNUMBER(AW88),AW88,0)&lt;=$R$11,$R$14,IF(IF(ISNUMBER(AW88),AW88,0)&gt;=$R$12,$R$15,IF(OR(LOWER(LEFT(CB88&amp;"",2))="да",CB88=1),$R$13,$R$15))),IF(OR(AND($R$8="YES_NO",OR(LOWER(LEFT(AW88&amp;"",2))="да",AW88=1)),AND($R$8="THRESHOLD_GE",IF(ISNUMBER(AW88),AW88,0)&gt;=$R$11),AND($R$8="THRESHOLD_GT",IF(ISNUMBER(AW88),AW88,0)&gt;$R$11),AND($R$8="THRESHOLD_LE",IF(ISNUMBER(AW88),AW88,0)&lt;=$R$11),AND($R$8="THRESHOLD_LT",IF(ISNUMBER(AW88),AW88,0)&lt;$R$11),AND($R$8="CHANGE_PCT_GE",IF(IF(ISNUMBER(CB88),CB88,0)=0,IF(ISNUMBER(AW88),AW88,0)&gt;0,(IF(ISNUMBER(AW88),AW88,0)-IF(ISNUMBER(CB88),CB88,0))/ABS(IF(ISNUMBER(CB88),CB88,0))&gt;=$R$11)),AND($R$8="CHANGE_ABS_GE",ABS(IF(ISNUMBER(AW88),AW88,0)-IF(ISNUMBER(CB88),CB88,0))&gt;=$R$11),AND($R$8="COUNT_LT",IF(ISNUMBER(AW88),AW88,0)&lt;$R$11),AND($R$8="COUNT_LE",IF(ISNUMBER(AW88),AW88,0)&lt;=$R$11),AND($R$8="AND_YES",OR(LOWER(LEFT(AW88&amp;"",2))="да",AW88=1),OR(LOWER(LEFT(CB88&amp;"",2))="да",CB88=1)),AND($R$8="OR_YES",OR(OR(LOWER(LEFT(AW88&amp;"",2))="да",AW88=1),OR(LOWER(LEFT(CB88&amp;"",2))="да",CB88=1)))),$R$14,$R$15))))))))))</f>
        <v/>
      </c>
      <c r="S88" s="70" t="str">
        <f>IF($A88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88="#FIELD",AX88="",AND(OR($S$8="CHANGE_PCT_GE",$S$8="CHANGE_ABS_GE",$S$8="COUNT_FLAG_RULE",$S$8="AND_YES",$S$8="OR_YES"),OR(CC88="#FIELD",CC88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88)))),IF($S$18="LOW_MU",MAX(Настройки!$B$14,$S$16),IF($S$18="NEUTRAL",Настройки!$B$15,IF($S$18="IGNORE","IGNORE",IF(OR(AX88="#FIELD",CC88="#FIELD"),"Поле не найдено","Недостаточно данных")))),IF($S$8="SIGMOID_INC",MAX(Настройки!$B$14,$S$16+($S$17-$S$16)/(1+EXP(-$S$12*(IF(ISNUMBER(AX88),AX88,0)-$S$11)))),IF($S$8="SIGMOID_DEC",MAX(Настройки!$B$14,$S$16+($S$17-$S$16)/(1+EXP($S$12*(IF(ISNUMBER(AX88),AX88,0)-$S$11)))),IF($S$8="TOP_PERCENT",IF((COUNTIF(INDEX(Данные!$A$7:$CV$106,0,MATCH($S$9,Данные!$A$6:$CV$6,0)),"&gt;"&amp;IF(ISNUMBER(AX88),AX88,0))+COUNTIFS(INDEX(Данные!$A$7:$CV$106,0,MATCH($S$9,Данные!$A$6:$CV$6,0)),IF(ISNUMBER(AX88),AX88,0),Данные!$A$7:$A$106,"&lt;"&amp;$A88)+1)/COUNT(INDEX(Данные!$A$7:$CV$106,0,MATCH($S$9,Данные!$A$6:$CV$6,0)))&lt;=$S$11,$S$14,$S$15),IF($S$8="MANUAL_MU",MAX(Настройки!$B$14,MIN(1,IF(ISNUMBER(AX88),AX88,0))),IF($S$8="COUNT_FLAG_RULE",IF(IF(ISNUMBER(AX88),AX88,0)&lt;=$S$11,$S$14,IF(IF(ISNUMBER(AX88),AX88,0)&gt;=$S$12,$S$15,IF(OR(LOWER(LEFT(CC88&amp;"",2))="да",CC88=1),$S$13,$S$15))),IF(OR(AND($S$8="YES_NO",OR(LOWER(LEFT(AX88&amp;"",2))="да",AX88=1)),AND($S$8="THRESHOLD_GE",IF(ISNUMBER(AX88),AX88,0)&gt;=$S$11),AND($S$8="THRESHOLD_GT",IF(ISNUMBER(AX88),AX88,0)&gt;$S$11),AND($S$8="THRESHOLD_LE",IF(ISNUMBER(AX88),AX88,0)&lt;=$S$11),AND($S$8="THRESHOLD_LT",IF(ISNUMBER(AX88),AX88,0)&lt;$S$11),AND($S$8="CHANGE_PCT_GE",IF(IF(ISNUMBER(CC88),CC88,0)=0,IF(ISNUMBER(AX88),AX88,0)&gt;0,(IF(ISNUMBER(AX88),AX88,0)-IF(ISNUMBER(CC88),CC88,0))/ABS(IF(ISNUMBER(CC88),CC88,0))&gt;=$S$11)),AND($S$8="CHANGE_ABS_GE",ABS(IF(ISNUMBER(AX88),AX88,0)-IF(ISNUMBER(CC88),CC88,0))&gt;=$S$11),AND($S$8="COUNT_LT",IF(ISNUMBER(AX88),AX88,0)&lt;$S$11),AND($S$8="COUNT_LE",IF(ISNUMBER(AX88),AX88,0)&lt;=$S$11),AND($S$8="AND_YES",OR(LOWER(LEFT(AX88&amp;"",2))="да",AX88=1),OR(LOWER(LEFT(CC88&amp;"",2))="да",CC88=1)),AND($S$8="OR_YES",OR(OR(LOWER(LEFT(AX88&amp;"",2))="да",AX88=1),OR(LOWER(LEFT(CC88&amp;"",2))="да",CC88=1)))),$S$14,$S$15))))))))))</f>
        <v/>
      </c>
      <c r="T88" s="70" t="str">
        <f>IF($A88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88="#FIELD",AY88="",AND(OR($T$8="CHANGE_PCT_GE",$T$8="CHANGE_ABS_GE",$T$8="COUNT_FLAG_RULE",$T$8="AND_YES",$T$8="OR_YES"),OR(CD88="#FIELD",CD88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88)))),IF($T$18="LOW_MU",MAX(Настройки!$B$14,$T$16),IF($T$18="NEUTRAL",Настройки!$B$15,IF($T$18="IGNORE","IGNORE",IF(OR(AY88="#FIELD",CD88="#FIELD"),"Поле не найдено","Недостаточно данных")))),IF($T$8="SIGMOID_INC",MAX(Настройки!$B$14,$T$16+($T$17-$T$16)/(1+EXP(-$T$12*(IF(ISNUMBER(AY88),AY88,0)-$T$11)))),IF($T$8="SIGMOID_DEC",MAX(Настройки!$B$14,$T$16+($T$17-$T$16)/(1+EXP($T$12*(IF(ISNUMBER(AY88),AY88,0)-$T$11)))),IF($T$8="TOP_PERCENT",IF((COUNTIF(INDEX(Данные!$A$7:$CV$106,0,MATCH($T$9,Данные!$A$6:$CV$6,0)),"&gt;"&amp;IF(ISNUMBER(AY88),AY88,0))+COUNTIFS(INDEX(Данные!$A$7:$CV$106,0,MATCH($T$9,Данные!$A$6:$CV$6,0)),IF(ISNUMBER(AY88),AY88,0),Данные!$A$7:$A$106,"&lt;"&amp;$A88)+1)/COUNT(INDEX(Данные!$A$7:$CV$106,0,MATCH($T$9,Данные!$A$6:$CV$6,0)))&lt;=$T$11,$T$14,$T$15),IF($T$8="MANUAL_MU",MAX(Настройки!$B$14,MIN(1,IF(ISNUMBER(AY88),AY88,0))),IF($T$8="COUNT_FLAG_RULE",IF(IF(ISNUMBER(AY88),AY88,0)&lt;=$T$11,$T$14,IF(IF(ISNUMBER(AY88),AY88,0)&gt;=$T$12,$T$15,IF(OR(LOWER(LEFT(CD88&amp;"",2))="да",CD88=1),$T$13,$T$15))),IF(OR(AND($T$8="YES_NO",OR(LOWER(LEFT(AY88&amp;"",2))="да",AY88=1)),AND($T$8="THRESHOLD_GE",IF(ISNUMBER(AY88),AY88,0)&gt;=$T$11),AND($T$8="THRESHOLD_GT",IF(ISNUMBER(AY88),AY88,0)&gt;$T$11),AND($T$8="THRESHOLD_LE",IF(ISNUMBER(AY88),AY88,0)&lt;=$T$11),AND($T$8="THRESHOLD_LT",IF(ISNUMBER(AY88),AY88,0)&lt;$T$11),AND($T$8="CHANGE_PCT_GE",IF(IF(ISNUMBER(CD88),CD88,0)=0,IF(ISNUMBER(AY88),AY88,0)&gt;0,(IF(ISNUMBER(AY88),AY88,0)-IF(ISNUMBER(CD88),CD88,0))/ABS(IF(ISNUMBER(CD88),CD88,0))&gt;=$T$11)),AND($T$8="CHANGE_ABS_GE",ABS(IF(ISNUMBER(AY88),AY88,0)-IF(ISNUMBER(CD88),CD88,0))&gt;=$T$11),AND($T$8="COUNT_LT",IF(ISNUMBER(AY88),AY88,0)&lt;$T$11),AND($T$8="COUNT_LE",IF(ISNUMBER(AY88),AY88,0)&lt;=$T$11),AND($T$8="AND_YES",OR(LOWER(LEFT(AY88&amp;"",2))="да",AY88=1),OR(LOWER(LEFT(CD88&amp;"",2))="да",CD88=1)),AND($T$8="OR_YES",OR(OR(LOWER(LEFT(AY88&amp;"",2))="да",AY88=1),OR(LOWER(LEFT(CD88&amp;"",2))="да",CD88=1)))),$T$14,$T$15))))))))))</f>
        <v/>
      </c>
      <c r="U88" s="70" t="str">
        <f>IF($A88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88="#FIELD",AZ88="",AND(OR($U$8="CHANGE_PCT_GE",$U$8="CHANGE_ABS_GE",$U$8="COUNT_FLAG_RULE",$U$8="AND_YES",$U$8="OR_YES"),OR(CE88="#FIELD",CE88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88)))),IF($U$18="LOW_MU",MAX(Настройки!$B$14,$U$16),IF($U$18="NEUTRAL",Настройки!$B$15,IF($U$18="IGNORE","IGNORE",IF(OR(AZ88="#FIELD",CE88="#FIELD"),"Поле не найдено","Недостаточно данных")))),IF($U$8="SIGMOID_INC",MAX(Настройки!$B$14,$U$16+($U$17-$U$16)/(1+EXP(-$U$12*(IF(ISNUMBER(AZ88),AZ88,0)-$U$11)))),IF($U$8="SIGMOID_DEC",MAX(Настройки!$B$14,$U$16+($U$17-$U$16)/(1+EXP($U$12*(IF(ISNUMBER(AZ88),AZ88,0)-$U$11)))),IF($U$8="TOP_PERCENT",IF((COUNTIF(INDEX(Данные!$A$7:$CV$106,0,MATCH($U$9,Данные!$A$6:$CV$6,0)),"&gt;"&amp;IF(ISNUMBER(AZ88),AZ88,0))+COUNTIFS(INDEX(Данные!$A$7:$CV$106,0,MATCH($U$9,Данные!$A$6:$CV$6,0)),IF(ISNUMBER(AZ88),AZ88,0),Данные!$A$7:$A$106,"&lt;"&amp;$A88)+1)/COUNT(INDEX(Данные!$A$7:$CV$106,0,MATCH($U$9,Данные!$A$6:$CV$6,0)))&lt;=$U$11,$U$14,$U$15),IF($U$8="MANUAL_MU",MAX(Настройки!$B$14,MIN(1,IF(ISNUMBER(AZ88),AZ88,0))),IF($U$8="COUNT_FLAG_RULE",IF(IF(ISNUMBER(AZ88),AZ88,0)&lt;=$U$11,$U$14,IF(IF(ISNUMBER(AZ88),AZ88,0)&gt;=$U$12,$U$15,IF(OR(LOWER(LEFT(CE88&amp;"",2))="да",CE88=1),$U$13,$U$15))),IF(OR(AND($U$8="YES_NO",OR(LOWER(LEFT(AZ88&amp;"",2))="да",AZ88=1)),AND($U$8="THRESHOLD_GE",IF(ISNUMBER(AZ88),AZ88,0)&gt;=$U$11),AND($U$8="THRESHOLD_GT",IF(ISNUMBER(AZ88),AZ88,0)&gt;$U$11),AND($U$8="THRESHOLD_LE",IF(ISNUMBER(AZ88),AZ88,0)&lt;=$U$11),AND($U$8="THRESHOLD_LT",IF(ISNUMBER(AZ88),AZ88,0)&lt;$U$11),AND($U$8="CHANGE_PCT_GE",IF(IF(ISNUMBER(CE88),CE88,0)=0,IF(ISNUMBER(AZ88),AZ88,0)&gt;0,(IF(ISNUMBER(AZ88),AZ88,0)-IF(ISNUMBER(CE88),CE88,0))/ABS(IF(ISNUMBER(CE88),CE88,0))&gt;=$U$11)),AND($U$8="CHANGE_ABS_GE",ABS(IF(ISNUMBER(AZ88),AZ88,0)-IF(ISNUMBER(CE88),CE88,0))&gt;=$U$11),AND($U$8="COUNT_LT",IF(ISNUMBER(AZ88),AZ88,0)&lt;$U$11),AND($U$8="COUNT_LE",IF(ISNUMBER(AZ88),AZ88,0)&lt;=$U$11),AND($U$8="AND_YES",OR(LOWER(LEFT(AZ88&amp;"",2))="да",AZ88=1),OR(LOWER(LEFT(CE88&amp;"",2))="да",CE88=1)),AND($U$8="OR_YES",OR(OR(LOWER(LEFT(AZ88&amp;"",2))="да",AZ88=1),OR(LOWER(LEFT(CE88&amp;"",2))="да",CE88=1)))),$U$14,$U$15))))))))))</f>
        <v/>
      </c>
      <c r="V88" s="70" t="str">
        <f>IF($A88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88="#FIELD",BA88="",AND(OR($V$8="CHANGE_PCT_GE",$V$8="CHANGE_ABS_GE",$V$8="COUNT_FLAG_RULE",$V$8="AND_YES",$V$8="OR_YES"),OR(CF88="#FIELD",CF88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88)))),IF($V$18="LOW_MU",MAX(Настройки!$B$14,$V$16),IF($V$18="NEUTRAL",Настройки!$B$15,IF($V$18="IGNORE","IGNORE",IF(OR(BA88="#FIELD",CF88="#FIELD"),"Поле не найдено","Недостаточно данных")))),IF($V$8="SIGMOID_INC",MAX(Настройки!$B$14,$V$16+($V$17-$V$16)/(1+EXP(-$V$12*(IF(ISNUMBER(BA88),BA88,0)-$V$11)))),IF($V$8="SIGMOID_DEC",MAX(Настройки!$B$14,$V$16+($V$17-$V$16)/(1+EXP($V$12*(IF(ISNUMBER(BA88),BA88,0)-$V$11)))),IF($V$8="TOP_PERCENT",IF((COUNTIF(INDEX(Данные!$A$7:$CV$106,0,MATCH($V$9,Данные!$A$6:$CV$6,0)),"&gt;"&amp;IF(ISNUMBER(BA88),BA88,0))+COUNTIFS(INDEX(Данные!$A$7:$CV$106,0,MATCH($V$9,Данные!$A$6:$CV$6,0)),IF(ISNUMBER(BA88),BA88,0),Данные!$A$7:$A$106,"&lt;"&amp;$A88)+1)/COUNT(INDEX(Данные!$A$7:$CV$106,0,MATCH($V$9,Данные!$A$6:$CV$6,0)))&lt;=$V$11,$V$14,$V$15),IF($V$8="MANUAL_MU",MAX(Настройки!$B$14,MIN(1,IF(ISNUMBER(BA88),BA88,0))),IF($V$8="COUNT_FLAG_RULE",IF(IF(ISNUMBER(BA88),BA88,0)&lt;=$V$11,$V$14,IF(IF(ISNUMBER(BA88),BA88,0)&gt;=$V$12,$V$15,IF(OR(LOWER(LEFT(CF88&amp;"",2))="да",CF88=1),$V$13,$V$15))),IF(OR(AND($V$8="YES_NO",OR(LOWER(LEFT(BA88&amp;"",2))="да",BA88=1)),AND($V$8="THRESHOLD_GE",IF(ISNUMBER(BA88),BA88,0)&gt;=$V$11),AND($V$8="THRESHOLD_GT",IF(ISNUMBER(BA88),BA88,0)&gt;$V$11),AND($V$8="THRESHOLD_LE",IF(ISNUMBER(BA88),BA88,0)&lt;=$V$11),AND($V$8="THRESHOLD_LT",IF(ISNUMBER(BA88),BA88,0)&lt;$V$11),AND($V$8="CHANGE_PCT_GE",IF(IF(ISNUMBER(CF88),CF88,0)=0,IF(ISNUMBER(BA88),BA88,0)&gt;0,(IF(ISNUMBER(BA88),BA88,0)-IF(ISNUMBER(CF88),CF88,0))/ABS(IF(ISNUMBER(CF88),CF88,0))&gt;=$V$11)),AND($V$8="CHANGE_ABS_GE",ABS(IF(ISNUMBER(BA88),BA88,0)-IF(ISNUMBER(CF88),CF88,0))&gt;=$V$11),AND($V$8="COUNT_LT",IF(ISNUMBER(BA88),BA88,0)&lt;$V$11),AND($V$8="COUNT_LE",IF(ISNUMBER(BA88),BA88,0)&lt;=$V$11),AND($V$8="AND_YES",OR(LOWER(LEFT(BA88&amp;"",2))="да",BA88=1),OR(LOWER(LEFT(CF88&amp;"",2))="да",CF88=1)),AND($V$8="OR_YES",OR(OR(LOWER(LEFT(BA88&amp;"",2))="да",BA88=1),OR(LOWER(LEFT(CF88&amp;"",2))="да",CF88=1)))),$V$14,$V$15))))))))))</f>
        <v/>
      </c>
      <c r="W88" s="70" t="str">
        <f>IF($A88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88="#FIELD",BB88="",AND(OR($W$8="CHANGE_PCT_GE",$W$8="CHANGE_ABS_GE",$W$8="COUNT_FLAG_RULE",$W$8="AND_YES",$W$8="OR_YES"),OR(CG88="#FIELD",CG88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88)))),IF($W$18="LOW_MU",MAX(Настройки!$B$14,$W$16),IF($W$18="NEUTRAL",Настройки!$B$15,IF($W$18="IGNORE","IGNORE",IF(OR(BB88="#FIELD",CG88="#FIELD"),"Поле не найдено","Недостаточно данных")))),IF($W$8="SIGMOID_INC",MAX(Настройки!$B$14,$W$16+($W$17-$W$16)/(1+EXP(-$W$12*(IF(ISNUMBER(BB88),BB88,0)-$W$11)))),IF($W$8="SIGMOID_DEC",MAX(Настройки!$B$14,$W$16+($W$17-$W$16)/(1+EXP($W$12*(IF(ISNUMBER(BB88),BB88,0)-$W$11)))),IF($W$8="TOP_PERCENT",IF((COUNTIF(INDEX(Данные!$A$7:$CV$106,0,MATCH($W$9,Данные!$A$6:$CV$6,0)),"&gt;"&amp;IF(ISNUMBER(BB88),BB88,0))+COUNTIFS(INDEX(Данные!$A$7:$CV$106,0,MATCH($W$9,Данные!$A$6:$CV$6,0)),IF(ISNUMBER(BB88),BB88,0),Данные!$A$7:$A$106,"&lt;"&amp;$A88)+1)/COUNT(INDEX(Данные!$A$7:$CV$106,0,MATCH($W$9,Данные!$A$6:$CV$6,0)))&lt;=$W$11,$W$14,$W$15),IF($W$8="MANUAL_MU",MAX(Настройки!$B$14,MIN(1,IF(ISNUMBER(BB88),BB88,0))),IF($W$8="COUNT_FLAG_RULE",IF(IF(ISNUMBER(BB88),BB88,0)&lt;=$W$11,$W$14,IF(IF(ISNUMBER(BB88),BB88,0)&gt;=$W$12,$W$15,IF(OR(LOWER(LEFT(CG88&amp;"",2))="да",CG88=1),$W$13,$W$15))),IF(OR(AND($W$8="YES_NO",OR(LOWER(LEFT(BB88&amp;"",2))="да",BB88=1)),AND($W$8="THRESHOLD_GE",IF(ISNUMBER(BB88),BB88,0)&gt;=$W$11),AND($W$8="THRESHOLD_GT",IF(ISNUMBER(BB88),BB88,0)&gt;$W$11),AND($W$8="THRESHOLD_LE",IF(ISNUMBER(BB88),BB88,0)&lt;=$W$11),AND($W$8="THRESHOLD_LT",IF(ISNUMBER(BB88),BB88,0)&lt;$W$11),AND($W$8="CHANGE_PCT_GE",IF(IF(ISNUMBER(CG88),CG88,0)=0,IF(ISNUMBER(BB88),BB88,0)&gt;0,(IF(ISNUMBER(BB88),BB88,0)-IF(ISNUMBER(CG88),CG88,0))/ABS(IF(ISNUMBER(CG88),CG88,0))&gt;=$W$11)),AND($W$8="CHANGE_ABS_GE",ABS(IF(ISNUMBER(BB88),BB88,0)-IF(ISNUMBER(CG88),CG88,0))&gt;=$W$11),AND($W$8="COUNT_LT",IF(ISNUMBER(BB88),BB88,0)&lt;$W$11),AND($W$8="COUNT_LE",IF(ISNUMBER(BB88),BB88,0)&lt;=$W$11),AND($W$8="AND_YES",OR(LOWER(LEFT(BB88&amp;"",2))="да",BB88=1),OR(LOWER(LEFT(CG88&amp;"",2))="да",CG88=1)),AND($W$8="OR_YES",OR(OR(LOWER(LEFT(BB88&amp;"",2))="да",BB88=1),OR(LOWER(LEFT(CG88&amp;"",2))="да",CG88=1)))),$W$14,$W$15))))))))))</f>
        <v/>
      </c>
      <c r="X88" s="70" t="str">
        <f>IF($A88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88="#FIELD",BC88="",AND(OR($X$8="CHANGE_PCT_GE",$X$8="CHANGE_ABS_GE",$X$8="COUNT_FLAG_RULE",$X$8="AND_YES",$X$8="OR_YES"),OR(CH88="#FIELD",CH88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88)))),IF($X$18="LOW_MU",MAX(Настройки!$B$14,$X$16),IF($X$18="NEUTRAL",Настройки!$B$15,IF($X$18="IGNORE","IGNORE",IF(OR(BC88="#FIELD",CH88="#FIELD"),"Поле не найдено","Недостаточно данных")))),IF($X$8="SIGMOID_INC",MAX(Настройки!$B$14,$X$16+($X$17-$X$16)/(1+EXP(-$X$12*(IF(ISNUMBER(BC88),BC88,0)-$X$11)))),IF($X$8="SIGMOID_DEC",MAX(Настройки!$B$14,$X$16+($X$17-$X$16)/(1+EXP($X$12*(IF(ISNUMBER(BC88),BC88,0)-$X$11)))),IF($X$8="TOP_PERCENT",IF((COUNTIF(INDEX(Данные!$A$7:$CV$106,0,MATCH($X$9,Данные!$A$6:$CV$6,0)),"&gt;"&amp;IF(ISNUMBER(BC88),BC88,0))+COUNTIFS(INDEX(Данные!$A$7:$CV$106,0,MATCH($X$9,Данные!$A$6:$CV$6,0)),IF(ISNUMBER(BC88),BC88,0),Данные!$A$7:$A$106,"&lt;"&amp;$A88)+1)/COUNT(INDEX(Данные!$A$7:$CV$106,0,MATCH($X$9,Данные!$A$6:$CV$6,0)))&lt;=$X$11,$X$14,$X$15),IF($X$8="MANUAL_MU",MAX(Настройки!$B$14,MIN(1,IF(ISNUMBER(BC88),BC88,0))),IF($X$8="COUNT_FLAG_RULE",IF(IF(ISNUMBER(BC88),BC88,0)&lt;=$X$11,$X$14,IF(IF(ISNUMBER(BC88),BC88,0)&gt;=$X$12,$X$15,IF(OR(LOWER(LEFT(CH88&amp;"",2))="да",CH88=1),$X$13,$X$15))),IF(OR(AND($X$8="YES_NO",OR(LOWER(LEFT(BC88&amp;"",2))="да",BC88=1)),AND($X$8="THRESHOLD_GE",IF(ISNUMBER(BC88),BC88,0)&gt;=$X$11),AND($X$8="THRESHOLD_GT",IF(ISNUMBER(BC88),BC88,0)&gt;$X$11),AND($X$8="THRESHOLD_LE",IF(ISNUMBER(BC88),BC88,0)&lt;=$X$11),AND($X$8="THRESHOLD_LT",IF(ISNUMBER(BC88),BC88,0)&lt;$X$11),AND($X$8="CHANGE_PCT_GE",IF(IF(ISNUMBER(CH88),CH88,0)=0,IF(ISNUMBER(BC88),BC88,0)&gt;0,(IF(ISNUMBER(BC88),BC88,0)-IF(ISNUMBER(CH88),CH88,0))/ABS(IF(ISNUMBER(CH88),CH88,0))&gt;=$X$11)),AND($X$8="CHANGE_ABS_GE",ABS(IF(ISNUMBER(BC88),BC88,0)-IF(ISNUMBER(CH88),CH88,0))&gt;=$X$11),AND($X$8="COUNT_LT",IF(ISNUMBER(BC88),BC88,0)&lt;$X$11),AND($X$8="COUNT_LE",IF(ISNUMBER(BC88),BC88,0)&lt;=$X$11),AND($X$8="AND_YES",OR(LOWER(LEFT(BC88&amp;"",2))="да",BC88=1),OR(LOWER(LEFT(CH88&amp;"",2))="да",CH88=1)),AND($X$8="OR_YES",OR(OR(LOWER(LEFT(BC88&amp;"",2))="да",BC88=1),OR(LOWER(LEFT(CH88&amp;"",2))="да",CH88=1)))),$X$14,$X$15))))))))))</f>
        <v/>
      </c>
      <c r="Y88" s="70" t="str">
        <f>IF($A88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88="#FIELD",BD88="",AND(OR($Y$8="CHANGE_PCT_GE",$Y$8="CHANGE_ABS_GE",$Y$8="COUNT_FLAG_RULE",$Y$8="AND_YES",$Y$8="OR_YES"),OR(CI88="#FIELD",CI88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88)))),IF($Y$18="LOW_MU",MAX(Настройки!$B$14,$Y$16),IF($Y$18="NEUTRAL",Настройки!$B$15,IF($Y$18="IGNORE","IGNORE",IF(OR(BD88="#FIELD",CI88="#FIELD"),"Поле не найдено","Недостаточно данных")))),IF($Y$8="SIGMOID_INC",MAX(Настройки!$B$14,$Y$16+($Y$17-$Y$16)/(1+EXP(-$Y$12*(IF(ISNUMBER(BD88),BD88,0)-$Y$11)))),IF($Y$8="SIGMOID_DEC",MAX(Настройки!$B$14,$Y$16+($Y$17-$Y$16)/(1+EXP($Y$12*(IF(ISNUMBER(BD88),BD88,0)-$Y$11)))),IF($Y$8="TOP_PERCENT",IF((COUNTIF(INDEX(Данные!$A$7:$CV$106,0,MATCH($Y$9,Данные!$A$6:$CV$6,0)),"&gt;"&amp;IF(ISNUMBER(BD88),BD88,0))+COUNTIFS(INDEX(Данные!$A$7:$CV$106,0,MATCH($Y$9,Данные!$A$6:$CV$6,0)),IF(ISNUMBER(BD88),BD88,0),Данные!$A$7:$A$106,"&lt;"&amp;$A88)+1)/COUNT(INDEX(Данные!$A$7:$CV$106,0,MATCH($Y$9,Данные!$A$6:$CV$6,0)))&lt;=$Y$11,$Y$14,$Y$15),IF($Y$8="MANUAL_MU",MAX(Настройки!$B$14,MIN(1,IF(ISNUMBER(BD88),BD88,0))),IF($Y$8="COUNT_FLAG_RULE",IF(IF(ISNUMBER(BD88),BD88,0)&lt;=$Y$11,$Y$14,IF(IF(ISNUMBER(BD88),BD88,0)&gt;=$Y$12,$Y$15,IF(OR(LOWER(LEFT(CI88&amp;"",2))="да",CI88=1),$Y$13,$Y$15))),IF(OR(AND($Y$8="YES_NO",OR(LOWER(LEFT(BD88&amp;"",2))="да",BD88=1)),AND($Y$8="THRESHOLD_GE",IF(ISNUMBER(BD88),BD88,0)&gt;=$Y$11),AND($Y$8="THRESHOLD_GT",IF(ISNUMBER(BD88),BD88,0)&gt;$Y$11),AND($Y$8="THRESHOLD_LE",IF(ISNUMBER(BD88),BD88,0)&lt;=$Y$11),AND($Y$8="THRESHOLD_LT",IF(ISNUMBER(BD88),BD88,0)&lt;$Y$11),AND($Y$8="CHANGE_PCT_GE",IF(IF(ISNUMBER(CI88),CI88,0)=0,IF(ISNUMBER(BD88),BD88,0)&gt;0,(IF(ISNUMBER(BD88),BD88,0)-IF(ISNUMBER(CI88),CI88,0))/ABS(IF(ISNUMBER(CI88),CI88,0))&gt;=$Y$11)),AND($Y$8="CHANGE_ABS_GE",ABS(IF(ISNUMBER(BD88),BD88,0)-IF(ISNUMBER(CI88),CI88,0))&gt;=$Y$11),AND($Y$8="COUNT_LT",IF(ISNUMBER(BD88),BD88,0)&lt;$Y$11),AND($Y$8="COUNT_LE",IF(ISNUMBER(BD88),BD88,0)&lt;=$Y$11),AND($Y$8="AND_YES",OR(LOWER(LEFT(BD88&amp;"",2))="да",BD88=1),OR(LOWER(LEFT(CI88&amp;"",2))="да",CI88=1)),AND($Y$8="OR_YES",OR(OR(LOWER(LEFT(BD88&amp;"",2))="да",BD88=1),OR(LOWER(LEFT(CI88&amp;"",2))="да",CI88=1)))),$Y$14,$Y$15))))))))))</f>
        <v/>
      </c>
      <c r="Z88" s="70" t="str">
        <f>IF($A88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88="#FIELD",BE88="",AND(OR($Z$8="CHANGE_PCT_GE",$Z$8="CHANGE_ABS_GE",$Z$8="COUNT_FLAG_RULE",$Z$8="AND_YES",$Z$8="OR_YES"),OR(CJ88="#FIELD",CJ88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88)))),IF($Z$18="LOW_MU",MAX(Настройки!$B$14,$Z$16),IF($Z$18="NEUTRAL",Настройки!$B$15,IF($Z$18="IGNORE","IGNORE",IF(OR(BE88="#FIELD",CJ88="#FIELD"),"Поле не найдено","Недостаточно данных")))),IF($Z$8="SIGMOID_INC",MAX(Настройки!$B$14,$Z$16+($Z$17-$Z$16)/(1+EXP(-$Z$12*(IF(ISNUMBER(BE88),BE88,0)-$Z$11)))),IF($Z$8="SIGMOID_DEC",MAX(Настройки!$B$14,$Z$16+($Z$17-$Z$16)/(1+EXP($Z$12*(IF(ISNUMBER(BE88),BE88,0)-$Z$11)))),IF($Z$8="TOP_PERCENT",IF((COUNTIF(INDEX(Данные!$A$7:$CV$106,0,MATCH($Z$9,Данные!$A$6:$CV$6,0)),"&gt;"&amp;IF(ISNUMBER(BE88),BE88,0))+COUNTIFS(INDEX(Данные!$A$7:$CV$106,0,MATCH($Z$9,Данные!$A$6:$CV$6,0)),IF(ISNUMBER(BE88),BE88,0),Данные!$A$7:$A$106,"&lt;"&amp;$A88)+1)/COUNT(INDEX(Данные!$A$7:$CV$106,0,MATCH($Z$9,Данные!$A$6:$CV$6,0)))&lt;=$Z$11,$Z$14,$Z$15),IF($Z$8="MANUAL_MU",MAX(Настройки!$B$14,MIN(1,IF(ISNUMBER(BE88),BE88,0))),IF($Z$8="COUNT_FLAG_RULE",IF(IF(ISNUMBER(BE88),BE88,0)&lt;=$Z$11,$Z$14,IF(IF(ISNUMBER(BE88),BE88,0)&gt;=$Z$12,$Z$15,IF(OR(LOWER(LEFT(CJ88&amp;"",2))="да",CJ88=1),$Z$13,$Z$15))),IF(OR(AND($Z$8="YES_NO",OR(LOWER(LEFT(BE88&amp;"",2))="да",BE88=1)),AND($Z$8="THRESHOLD_GE",IF(ISNUMBER(BE88),BE88,0)&gt;=$Z$11),AND($Z$8="THRESHOLD_GT",IF(ISNUMBER(BE88),BE88,0)&gt;$Z$11),AND($Z$8="THRESHOLD_LE",IF(ISNUMBER(BE88),BE88,0)&lt;=$Z$11),AND($Z$8="THRESHOLD_LT",IF(ISNUMBER(BE88),BE88,0)&lt;$Z$11),AND($Z$8="CHANGE_PCT_GE",IF(IF(ISNUMBER(CJ88),CJ88,0)=0,IF(ISNUMBER(BE88),BE88,0)&gt;0,(IF(ISNUMBER(BE88),BE88,0)-IF(ISNUMBER(CJ88),CJ88,0))/ABS(IF(ISNUMBER(CJ88),CJ88,0))&gt;=$Z$11)),AND($Z$8="CHANGE_ABS_GE",ABS(IF(ISNUMBER(BE88),BE88,0)-IF(ISNUMBER(CJ88),CJ88,0))&gt;=$Z$11),AND($Z$8="COUNT_LT",IF(ISNUMBER(BE88),BE88,0)&lt;$Z$11),AND($Z$8="COUNT_LE",IF(ISNUMBER(BE88),BE88,0)&lt;=$Z$11),AND($Z$8="AND_YES",OR(LOWER(LEFT(BE88&amp;"",2))="да",BE88=1),OR(LOWER(LEFT(CJ88&amp;"",2))="да",CJ88=1)),AND($Z$8="OR_YES",OR(OR(LOWER(LEFT(BE88&amp;"",2))="да",BE88=1),OR(LOWER(LEFT(CJ88&amp;"",2))="да",CJ88=1)))),$Z$14,$Z$15))))))))))</f>
        <v/>
      </c>
      <c r="AA88" s="70" t="str">
        <f>IF($A88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88="#FIELD",BF88="",AND(OR($AA$8="CHANGE_PCT_GE",$AA$8="CHANGE_ABS_GE",$AA$8="COUNT_FLAG_RULE",$AA$8="AND_YES",$AA$8="OR_YES"),OR(CK88="#FIELD",CK88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88)))),IF($AA$18="LOW_MU",MAX(Настройки!$B$14,$AA$16),IF($AA$18="NEUTRAL",Настройки!$B$15,IF($AA$18="IGNORE","IGNORE",IF(OR(BF88="#FIELD",CK88="#FIELD"),"Поле не найдено","Недостаточно данных")))),IF($AA$8="SIGMOID_INC",MAX(Настройки!$B$14,$AA$16+($AA$17-$AA$16)/(1+EXP(-$AA$12*(IF(ISNUMBER(BF88),BF88,0)-$AA$11)))),IF($AA$8="SIGMOID_DEC",MAX(Настройки!$B$14,$AA$16+($AA$17-$AA$16)/(1+EXP($AA$12*(IF(ISNUMBER(BF88),BF88,0)-$AA$11)))),IF($AA$8="TOP_PERCENT",IF((COUNTIF(INDEX(Данные!$A$7:$CV$106,0,MATCH($AA$9,Данные!$A$6:$CV$6,0)),"&gt;"&amp;IF(ISNUMBER(BF88),BF88,0))+COUNTIFS(INDEX(Данные!$A$7:$CV$106,0,MATCH($AA$9,Данные!$A$6:$CV$6,0)),IF(ISNUMBER(BF88),BF88,0),Данные!$A$7:$A$106,"&lt;"&amp;$A88)+1)/COUNT(INDEX(Данные!$A$7:$CV$106,0,MATCH($AA$9,Данные!$A$6:$CV$6,0)))&lt;=$AA$11,$AA$14,$AA$15),IF($AA$8="MANUAL_MU",MAX(Настройки!$B$14,MIN(1,IF(ISNUMBER(BF88),BF88,0))),IF($AA$8="COUNT_FLAG_RULE",IF(IF(ISNUMBER(BF88),BF88,0)&lt;=$AA$11,$AA$14,IF(IF(ISNUMBER(BF88),BF88,0)&gt;=$AA$12,$AA$15,IF(OR(LOWER(LEFT(CK88&amp;"",2))="да",CK88=1),$AA$13,$AA$15))),IF(OR(AND($AA$8="YES_NO",OR(LOWER(LEFT(BF88&amp;"",2))="да",BF88=1)),AND($AA$8="THRESHOLD_GE",IF(ISNUMBER(BF88),BF88,0)&gt;=$AA$11),AND($AA$8="THRESHOLD_GT",IF(ISNUMBER(BF88),BF88,0)&gt;$AA$11),AND($AA$8="THRESHOLD_LE",IF(ISNUMBER(BF88),BF88,0)&lt;=$AA$11),AND($AA$8="THRESHOLD_LT",IF(ISNUMBER(BF88),BF88,0)&lt;$AA$11),AND($AA$8="CHANGE_PCT_GE",IF(IF(ISNUMBER(CK88),CK88,0)=0,IF(ISNUMBER(BF88),BF88,0)&gt;0,(IF(ISNUMBER(BF88),BF88,0)-IF(ISNUMBER(CK88),CK88,0))/ABS(IF(ISNUMBER(CK88),CK88,0))&gt;=$AA$11)),AND($AA$8="CHANGE_ABS_GE",ABS(IF(ISNUMBER(BF88),BF88,0)-IF(ISNUMBER(CK88),CK88,0))&gt;=$AA$11),AND($AA$8="COUNT_LT",IF(ISNUMBER(BF88),BF88,0)&lt;$AA$11),AND($AA$8="COUNT_LE",IF(ISNUMBER(BF88),BF88,0)&lt;=$AA$11),AND($AA$8="AND_YES",OR(LOWER(LEFT(BF88&amp;"",2))="да",BF88=1),OR(LOWER(LEFT(CK88&amp;"",2))="да",CK88=1)),AND($AA$8="OR_YES",OR(OR(LOWER(LEFT(BF88&amp;"",2))="да",BF88=1),OR(LOWER(LEFT(CK88&amp;"",2))="да",CK88=1)))),$AA$14,$AA$15))))))))))</f>
        <v/>
      </c>
      <c r="AB88" s="70" t="str">
        <f>IF($A88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88="#FIELD",BG88="",AND(OR($AB$8="CHANGE_PCT_GE",$AB$8="CHANGE_ABS_GE",$AB$8="COUNT_FLAG_RULE",$AB$8="AND_YES",$AB$8="OR_YES"),OR(CL88="#FIELD",CL88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88)))),IF($AB$18="LOW_MU",MAX(Настройки!$B$14,$AB$16),IF($AB$18="NEUTRAL",Настройки!$B$15,IF($AB$18="IGNORE","IGNORE",IF(OR(BG88="#FIELD",CL88="#FIELD"),"Поле не найдено","Недостаточно данных")))),IF($AB$8="SIGMOID_INC",MAX(Настройки!$B$14,$AB$16+($AB$17-$AB$16)/(1+EXP(-$AB$12*(IF(ISNUMBER(BG88),BG88,0)-$AB$11)))),IF($AB$8="SIGMOID_DEC",MAX(Настройки!$B$14,$AB$16+($AB$17-$AB$16)/(1+EXP($AB$12*(IF(ISNUMBER(BG88),BG88,0)-$AB$11)))),IF($AB$8="TOP_PERCENT",IF((COUNTIF(INDEX(Данные!$A$7:$CV$106,0,MATCH($AB$9,Данные!$A$6:$CV$6,0)),"&gt;"&amp;IF(ISNUMBER(BG88),BG88,0))+COUNTIFS(INDEX(Данные!$A$7:$CV$106,0,MATCH($AB$9,Данные!$A$6:$CV$6,0)),IF(ISNUMBER(BG88),BG88,0),Данные!$A$7:$A$106,"&lt;"&amp;$A88)+1)/COUNT(INDEX(Данные!$A$7:$CV$106,0,MATCH($AB$9,Данные!$A$6:$CV$6,0)))&lt;=$AB$11,$AB$14,$AB$15),IF($AB$8="MANUAL_MU",MAX(Настройки!$B$14,MIN(1,IF(ISNUMBER(BG88),BG88,0))),IF($AB$8="COUNT_FLAG_RULE",IF(IF(ISNUMBER(BG88),BG88,0)&lt;=$AB$11,$AB$14,IF(IF(ISNUMBER(BG88),BG88,0)&gt;=$AB$12,$AB$15,IF(OR(LOWER(LEFT(CL88&amp;"",2))="да",CL88=1),$AB$13,$AB$15))),IF(OR(AND($AB$8="YES_NO",OR(LOWER(LEFT(BG88&amp;"",2))="да",BG88=1)),AND($AB$8="THRESHOLD_GE",IF(ISNUMBER(BG88),BG88,0)&gt;=$AB$11),AND($AB$8="THRESHOLD_GT",IF(ISNUMBER(BG88),BG88,0)&gt;$AB$11),AND($AB$8="THRESHOLD_LE",IF(ISNUMBER(BG88),BG88,0)&lt;=$AB$11),AND($AB$8="THRESHOLD_LT",IF(ISNUMBER(BG88),BG88,0)&lt;$AB$11),AND($AB$8="CHANGE_PCT_GE",IF(IF(ISNUMBER(CL88),CL88,0)=0,IF(ISNUMBER(BG88),BG88,0)&gt;0,(IF(ISNUMBER(BG88),BG88,0)-IF(ISNUMBER(CL88),CL88,0))/ABS(IF(ISNUMBER(CL88),CL88,0))&gt;=$AB$11)),AND($AB$8="CHANGE_ABS_GE",ABS(IF(ISNUMBER(BG88),BG88,0)-IF(ISNUMBER(CL88),CL88,0))&gt;=$AB$11),AND($AB$8="COUNT_LT",IF(ISNUMBER(BG88),BG88,0)&lt;$AB$11),AND($AB$8="COUNT_LE",IF(ISNUMBER(BG88),BG88,0)&lt;=$AB$11),AND($AB$8="AND_YES",OR(LOWER(LEFT(BG88&amp;"",2))="да",BG88=1),OR(LOWER(LEFT(CL88&amp;"",2))="да",CL88=1)),AND($AB$8="OR_YES",OR(OR(LOWER(LEFT(BG88&amp;"",2))="да",BG88=1),OR(LOWER(LEFT(CL88&amp;"",2))="да",CL88=1)))),$AB$14,$AB$15))))))))))</f>
        <v/>
      </c>
      <c r="AC88" s="70" t="str">
        <f>IF($A88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88="#FIELD",BH88="",AND(OR($AC$8="CHANGE_PCT_GE",$AC$8="CHANGE_ABS_GE",$AC$8="COUNT_FLAG_RULE",$AC$8="AND_YES",$AC$8="OR_YES"),OR(CM88="#FIELD",CM88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88)))),IF($AC$18="LOW_MU",MAX(Настройки!$B$14,$AC$16),IF($AC$18="NEUTRAL",Настройки!$B$15,IF($AC$18="IGNORE","IGNORE",IF(OR(BH88="#FIELD",CM88="#FIELD"),"Поле не найдено","Недостаточно данных")))),IF($AC$8="SIGMOID_INC",MAX(Настройки!$B$14,$AC$16+($AC$17-$AC$16)/(1+EXP(-$AC$12*(IF(ISNUMBER(BH88),BH88,0)-$AC$11)))),IF($AC$8="SIGMOID_DEC",MAX(Настройки!$B$14,$AC$16+($AC$17-$AC$16)/(1+EXP($AC$12*(IF(ISNUMBER(BH88),BH88,0)-$AC$11)))),IF($AC$8="TOP_PERCENT",IF((COUNTIF(INDEX(Данные!$A$7:$CV$106,0,MATCH($AC$9,Данные!$A$6:$CV$6,0)),"&gt;"&amp;IF(ISNUMBER(BH88),BH88,0))+COUNTIFS(INDEX(Данные!$A$7:$CV$106,0,MATCH($AC$9,Данные!$A$6:$CV$6,0)),IF(ISNUMBER(BH88),BH88,0),Данные!$A$7:$A$106,"&lt;"&amp;$A88)+1)/COUNT(INDEX(Данные!$A$7:$CV$106,0,MATCH($AC$9,Данные!$A$6:$CV$6,0)))&lt;=$AC$11,$AC$14,$AC$15),IF($AC$8="MANUAL_MU",MAX(Настройки!$B$14,MIN(1,IF(ISNUMBER(BH88),BH88,0))),IF($AC$8="COUNT_FLAG_RULE",IF(IF(ISNUMBER(BH88),BH88,0)&lt;=$AC$11,$AC$14,IF(IF(ISNUMBER(BH88),BH88,0)&gt;=$AC$12,$AC$15,IF(OR(LOWER(LEFT(CM88&amp;"",2))="да",CM88=1),$AC$13,$AC$15))),IF(OR(AND($AC$8="YES_NO",OR(LOWER(LEFT(BH88&amp;"",2))="да",BH88=1)),AND($AC$8="THRESHOLD_GE",IF(ISNUMBER(BH88),BH88,0)&gt;=$AC$11),AND($AC$8="THRESHOLD_GT",IF(ISNUMBER(BH88),BH88,0)&gt;$AC$11),AND($AC$8="THRESHOLD_LE",IF(ISNUMBER(BH88),BH88,0)&lt;=$AC$11),AND($AC$8="THRESHOLD_LT",IF(ISNUMBER(BH88),BH88,0)&lt;$AC$11),AND($AC$8="CHANGE_PCT_GE",IF(IF(ISNUMBER(CM88),CM88,0)=0,IF(ISNUMBER(BH88),BH88,0)&gt;0,(IF(ISNUMBER(BH88),BH88,0)-IF(ISNUMBER(CM88),CM88,0))/ABS(IF(ISNUMBER(CM88),CM88,0))&gt;=$AC$11)),AND($AC$8="CHANGE_ABS_GE",ABS(IF(ISNUMBER(BH88),BH88,0)-IF(ISNUMBER(CM88),CM88,0))&gt;=$AC$11),AND($AC$8="COUNT_LT",IF(ISNUMBER(BH88),BH88,0)&lt;$AC$11),AND($AC$8="COUNT_LE",IF(ISNUMBER(BH88),BH88,0)&lt;=$AC$11),AND($AC$8="AND_YES",OR(LOWER(LEFT(BH88&amp;"",2))="да",BH88=1),OR(LOWER(LEFT(CM88&amp;"",2))="да",CM88=1)),AND($AC$8="OR_YES",OR(OR(LOWER(LEFT(BH88&amp;"",2))="да",BH88=1),OR(LOWER(LEFT(CM88&amp;"",2))="да",CM88=1)))),$AC$14,$AC$15))))))))))</f>
        <v/>
      </c>
      <c r="AD88" s="70" t="str">
        <f>IF($A88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88="#FIELD",BI88="",AND(OR($AD$8="CHANGE_PCT_GE",$AD$8="CHANGE_ABS_GE",$AD$8="COUNT_FLAG_RULE",$AD$8="AND_YES",$AD$8="OR_YES"),OR(CN88="#FIELD",CN88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88)))),IF($AD$18="LOW_MU",MAX(Настройки!$B$14,$AD$16),IF($AD$18="NEUTRAL",Настройки!$B$15,IF($AD$18="IGNORE","IGNORE",IF(OR(BI88="#FIELD",CN88="#FIELD"),"Поле не найдено","Недостаточно данных")))),IF($AD$8="SIGMOID_INC",MAX(Настройки!$B$14,$AD$16+($AD$17-$AD$16)/(1+EXP(-$AD$12*(IF(ISNUMBER(BI88),BI88,0)-$AD$11)))),IF($AD$8="SIGMOID_DEC",MAX(Настройки!$B$14,$AD$16+($AD$17-$AD$16)/(1+EXP($AD$12*(IF(ISNUMBER(BI88),BI88,0)-$AD$11)))),IF($AD$8="TOP_PERCENT",IF((COUNTIF(INDEX(Данные!$A$7:$CV$106,0,MATCH($AD$9,Данные!$A$6:$CV$6,0)),"&gt;"&amp;IF(ISNUMBER(BI88),BI88,0))+COUNTIFS(INDEX(Данные!$A$7:$CV$106,0,MATCH($AD$9,Данные!$A$6:$CV$6,0)),IF(ISNUMBER(BI88),BI88,0),Данные!$A$7:$A$106,"&lt;"&amp;$A88)+1)/COUNT(INDEX(Данные!$A$7:$CV$106,0,MATCH($AD$9,Данные!$A$6:$CV$6,0)))&lt;=$AD$11,$AD$14,$AD$15),IF($AD$8="MANUAL_MU",MAX(Настройки!$B$14,MIN(1,IF(ISNUMBER(BI88),BI88,0))),IF($AD$8="COUNT_FLAG_RULE",IF(IF(ISNUMBER(BI88),BI88,0)&lt;=$AD$11,$AD$14,IF(IF(ISNUMBER(BI88),BI88,0)&gt;=$AD$12,$AD$15,IF(OR(LOWER(LEFT(CN88&amp;"",2))="да",CN88=1),$AD$13,$AD$15))),IF(OR(AND($AD$8="YES_NO",OR(LOWER(LEFT(BI88&amp;"",2))="да",BI88=1)),AND($AD$8="THRESHOLD_GE",IF(ISNUMBER(BI88),BI88,0)&gt;=$AD$11),AND($AD$8="THRESHOLD_GT",IF(ISNUMBER(BI88),BI88,0)&gt;$AD$11),AND($AD$8="THRESHOLD_LE",IF(ISNUMBER(BI88),BI88,0)&lt;=$AD$11),AND($AD$8="THRESHOLD_LT",IF(ISNUMBER(BI88),BI88,0)&lt;$AD$11),AND($AD$8="CHANGE_PCT_GE",IF(IF(ISNUMBER(CN88),CN88,0)=0,IF(ISNUMBER(BI88),BI88,0)&gt;0,(IF(ISNUMBER(BI88),BI88,0)-IF(ISNUMBER(CN88),CN88,0))/ABS(IF(ISNUMBER(CN88),CN88,0))&gt;=$AD$11)),AND($AD$8="CHANGE_ABS_GE",ABS(IF(ISNUMBER(BI88),BI88,0)-IF(ISNUMBER(CN88),CN88,0))&gt;=$AD$11),AND($AD$8="COUNT_LT",IF(ISNUMBER(BI88),BI88,0)&lt;$AD$11),AND($AD$8="COUNT_LE",IF(ISNUMBER(BI88),BI88,0)&lt;=$AD$11),AND($AD$8="AND_YES",OR(LOWER(LEFT(BI88&amp;"",2))="да",BI88=1),OR(LOWER(LEFT(CN88&amp;"",2))="да",CN88=1)),AND($AD$8="OR_YES",OR(OR(LOWER(LEFT(BI88&amp;"",2))="да",BI88=1),OR(LOWER(LEFT(CN88&amp;"",2))="да",CN88=1)))),$AD$14,$AD$15))))))))))</f>
        <v/>
      </c>
      <c r="AE88" s="71" t="str">
        <f>IF($A88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88="#FIELD",BJ88="",AND(OR($AE$8="CHANGE_PCT_GE",$AE$8="CHANGE_ABS_GE",$AE$8="COUNT_FLAG_RULE",$AE$8="AND_YES",$AE$8="OR_YES"),OR(CO88="#FIELD",CO88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88)))),IF($AE$18="LOW_MU",MAX(Настройки!$B$14,$AE$16),IF($AE$18="NEUTRAL",Настройки!$B$15,IF($AE$18="IGNORE","IGNORE",IF(OR(BJ88="#FIELD",CO88="#FIELD"),"Поле не найдено","Недостаточно данных")))),IF($AE$8="SIGMOID_INC",MAX(Настройки!$B$14,$AE$16+($AE$17-$AE$16)/(1+EXP(-$AE$12*(IF(ISNUMBER(BJ88),BJ88,0)-$AE$11)))),IF($AE$8="SIGMOID_DEC",MAX(Настройки!$B$14,$AE$16+($AE$17-$AE$16)/(1+EXP($AE$12*(IF(ISNUMBER(BJ88),BJ88,0)-$AE$11)))),IF($AE$8="TOP_PERCENT",IF((COUNTIF(INDEX(Данные!$A$7:$CV$106,0,MATCH($AE$9,Данные!$A$6:$CV$6,0)),"&gt;"&amp;IF(ISNUMBER(BJ88),BJ88,0))+COUNTIFS(INDEX(Данные!$A$7:$CV$106,0,MATCH($AE$9,Данные!$A$6:$CV$6,0)),IF(ISNUMBER(BJ88),BJ88,0),Данные!$A$7:$A$106,"&lt;"&amp;$A88)+1)/COUNT(INDEX(Данные!$A$7:$CV$106,0,MATCH($AE$9,Данные!$A$6:$CV$6,0)))&lt;=$AE$11,$AE$14,$AE$15),IF($AE$8="MANUAL_MU",MAX(Настройки!$B$14,MIN(1,IF(ISNUMBER(BJ88),BJ88,0))),IF($AE$8="COUNT_FLAG_RULE",IF(IF(ISNUMBER(BJ88),BJ88,0)&lt;=$AE$11,$AE$14,IF(IF(ISNUMBER(BJ88),BJ88,0)&gt;=$AE$12,$AE$15,IF(OR(LOWER(LEFT(CO88&amp;"",2))="да",CO88=1),$AE$13,$AE$15))),IF(OR(AND($AE$8="YES_NO",OR(LOWER(LEFT(BJ88&amp;"",2))="да",BJ88=1)),AND($AE$8="THRESHOLD_GE",IF(ISNUMBER(BJ88),BJ88,0)&gt;=$AE$11),AND($AE$8="THRESHOLD_GT",IF(ISNUMBER(BJ88),BJ88,0)&gt;$AE$11),AND($AE$8="THRESHOLD_LE",IF(ISNUMBER(BJ88),BJ88,0)&lt;=$AE$11),AND($AE$8="THRESHOLD_LT",IF(ISNUMBER(BJ88),BJ88,0)&lt;$AE$11),AND($AE$8="CHANGE_PCT_GE",IF(IF(ISNUMBER(CO88),CO88,0)=0,IF(ISNUMBER(BJ88),BJ88,0)&gt;0,(IF(ISNUMBER(BJ88),BJ88,0)-IF(ISNUMBER(CO88),CO88,0))/ABS(IF(ISNUMBER(CO88),CO88,0))&gt;=$AE$11)),AND($AE$8="CHANGE_ABS_GE",ABS(IF(ISNUMBER(BJ88),BJ88,0)-IF(ISNUMBER(CO88),CO88,0))&gt;=$AE$11),AND($AE$8="COUNT_LT",IF(ISNUMBER(BJ88),BJ88,0)&lt;$AE$11),AND($AE$8="COUNT_LE",IF(ISNUMBER(BJ88),BJ88,0)&lt;=$AE$11),AND($AE$8="AND_YES",OR(LOWER(LEFT(BJ88&amp;"",2))="да",BJ88=1),OR(LOWER(LEFT(CO88&amp;"",2))="да",CO88=1)),AND($AE$8="OR_YES",OR(OR(LOWER(LEFT(BJ88&amp;"",2))="да",BJ88=1),OR(LOWER(LEFT(CO88&amp;"",2))="да",CO88=1)))),$AE$14,$AE$15))))))))))</f>
        <v/>
      </c>
      <c r="AF88" s="75"/>
      <c r="AG88" s="76" t="str">
        <f>IF($A88="","",IF($B$4&lt;&gt;"Да","",IF($B$9="","",IF(COUNTIF(Данные!$A$6:$CV$6,$B$9)=0,"#FIELD",INDEX(Данные!$A$7:$CV$106,ROW()-19,MATCH($B$9,Данные!$A$6:$CV$6,0))))))</f>
        <v/>
      </c>
      <c r="AH88" s="76" t="str">
        <f>IF($A88="","",IF($C$4&lt;&gt;"Да","",IF($C$9="","",IF(COUNTIF(Данные!$A$6:$CV$6,$C$9)=0,"#FIELD",INDEX(Данные!$A$7:$CV$106,ROW()-19,MATCH($C$9,Данные!$A$6:$CV$6,0))))))</f>
        <v/>
      </c>
      <c r="AI88" s="76" t="str">
        <f>IF($A88="","",IF($D$4&lt;&gt;"Да","",IF($D$9="","",IF(COUNTIF(Данные!$A$6:$CV$6,$D$9)=0,"#FIELD",INDEX(Данные!$A$7:$CV$106,ROW()-19,MATCH($D$9,Данные!$A$6:$CV$6,0))))))</f>
        <v/>
      </c>
      <c r="AJ88" s="76" t="str">
        <f>IF($A88="","",IF($E$4&lt;&gt;"Да","",IF($E$9="","",IF(COUNTIF(Данные!$A$6:$CV$6,$E$9)=0,"#FIELD",INDEX(Данные!$A$7:$CV$106,ROW()-19,MATCH($E$9,Данные!$A$6:$CV$6,0))))))</f>
        <v/>
      </c>
      <c r="AK88" s="76" t="str">
        <f>IF($A88="","",IF($F$4&lt;&gt;"Да","",IF($F$9="","",IF(COUNTIF(Данные!$A$6:$CV$6,$F$9)=0,"#FIELD",INDEX(Данные!$A$7:$CV$106,ROW()-19,MATCH($F$9,Данные!$A$6:$CV$6,0))))))</f>
        <v/>
      </c>
      <c r="AL88" s="76" t="str">
        <f>IF($A88="","",IF($G$4&lt;&gt;"Да","",IF($G$9="","",IF(COUNTIF(Данные!$A$6:$CV$6,$G$9)=0,"#FIELD",INDEX(Данные!$A$7:$CV$106,ROW()-19,MATCH($G$9,Данные!$A$6:$CV$6,0))))))</f>
        <v/>
      </c>
      <c r="AM88" s="76" t="str">
        <f>IF($A88="","",IF($H$4&lt;&gt;"Да","",IF($H$9="","",IF(COUNTIF(Данные!$A$6:$CV$6,$H$9)=0,"#FIELD",INDEX(Данные!$A$7:$CV$106,ROW()-19,MATCH($H$9,Данные!$A$6:$CV$6,0))))))</f>
        <v/>
      </c>
      <c r="AN88" s="76" t="str">
        <f>IF($A88="","",IF($I$4&lt;&gt;"Да","",IF($I$9="","",IF(COUNTIF(Данные!$A$6:$CV$6,$I$9)=0,"#FIELD",INDEX(Данные!$A$7:$CV$106,ROW()-19,MATCH($I$9,Данные!$A$6:$CV$6,0))))))</f>
        <v/>
      </c>
      <c r="AO88" s="76" t="str">
        <f>IF($A88="","",IF($J$4&lt;&gt;"Да","",IF($J$9="","",IF(COUNTIF(Данные!$A$6:$CV$6,$J$9)=0,"#FIELD",INDEX(Данные!$A$7:$CV$106,ROW()-19,MATCH($J$9,Данные!$A$6:$CV$6,0))))))</f>
        <v/>
      </c>
      <c r="AP88" s="76" t="str">
        <f>IF($A88="","",IF($K$4&lt;&gt;"Да","",IF($K$9="","",IF(COUNTIF(Данные!$A$6:$CV$6,$K$9)=0,"#FIELD",INDEX(Данные!$A$7:$CV$106,ROW()-19,MATCH($K$9,Данные!$A$6:$CV$6,0))))))</f>
        <v/>
      </c>
      <c r="AQ88" s="76" t="str">
        <f>IF($A88="","",IF($L$4&lt;&gt;"Да","",IF($L$9="","",IF(COUNTIF(Данные!$A$6:$CV$6,$L$9)=0,"#FIELD",INDEX(Данные!$A$7:$CV$106,ROW()-19,MATCH($L$9,Данные!$A$6:$CV$6,0))))))</f>
        <v/>
      </c>
      <c r="AR88" s="76" t="str">
        <f>IF($A88="","",IF($M$4&lt;&gt;"Да","",IF($M$9="","",IF(COUNTIF(Данные!$A$6:$CV$6,$M$9)=0,"#FIELD",INDEX(Данные!$A$7:$CV$106,ROW()-19,MATCH($M$9,Данные!$A$6:$CV$6,0))))))</f>
        <v/>
      </c>
      <c r="AS88" s="76" t="str">
        <f>IF($A88="","",IF($N$4&lt;&gt;"Да","",IF($N$9="","",IF(COUNTIF(Данные!$A$6:$CV$6,$N$9)=0,"#FIELD",INDEX(Данные!$A$7:$CV$106,ROW()-19,MATCH($N$9,Данные!$A$6:$CV$6,0))))))</f>
        <v/>
      </c>
      <c r="AT88" s="76" t="str">
        <f>IF($A88="","",IF($O$4&lt;&gt;"Да","",IF($O$9="","",IF(COUNTIF(Данные!$A$6:$CV$6,$O$9)=0,"#FIELD",INDEX(Данные!$A$7:$CV$106,ROW()-19,MATCH($O$9,Данные!$A$6:$CV$6,0))))))</f>
        <v/>
      </c>
      <c r="AU88" s="76" t="str">
        <f>IF($A88="","",IF($P$4&lt;&gt;"Да","",IF($P$9="","",IF(COUNTIF(Данные!$A$6:$CV$6,$P$9)=0,"#FIELD",INDEX(Данные!$A$7:$CV$106,ROW()-19,MATCH($P$9,Данные!$A$6:$CV$6,0))))))</f>
        <v/>
      </c>
      <c r="AV88" s="76" t="str">
        <f>IF($A88="","",IF($Q$4&lt;&gt;"Да","",IF($Q$9="","",IF(COUNTIF(Данные!$A$6:$CV$6,$Q$9)=0,"#FIELD",INDEX(Данные!$A$7:$CV$106,ROW()-19,MATCH($Q$9,Данные!$A$6:$CV$6,0))))))</f>
        <v/>
      </c>
      <c r="AW88" s="76" t="str">
        <f>IF($A88="","",IF($R$4&lt;&gt;"Да","",IF($R$9="","",IF(COUNTIF(Данные!$A$6:$CV$6,$R$9)=0,"#FIELD",INDEX(Данные!$A$7:$CV$106,ROW()-19,MATCH($R$9,Данные!$A$6:$CV$6,0))))))</f>
        <v/>
      </c>
      <c r="AX88" s="76" t="str">
        <f>IF($A88="","",IF($S$4&lt;&gt;"Да","",IF($S$9="","",IF(COUNTIF(Данные!$A$6:$CV$6,$S$9)=0,"#FIELD",INDEX(Данные!$A$7:$CV$106,ROW()-19,MATCH($S$9,Данные!$A$6:$CV$6,0))))))</f>
        <v/>
      </c>
      <c r="AY88" s="76" t="str">
        <f>IF($A88="","",IF($T$4&lt;&gt;"Да","",IF($T$9="","",IF(COUNTIF(Данные!$A$6:$CV$6,$T$9)=0,"#FIELD",INDEX(Данные!$A$7:$CV$106,ROW()-19,MATCH($T$9,Данные!$A$6:$CV$6,0))))))</f>
        <v/>
      </c>
      <c r="AZ88" s="76" t="str">
        <f>IF($A88="","",IF($U$4&lt;&gt;"Да","",IF($U$9="","",IF(COUNTIF(Данные!$A$6:$CV$6,$U$9)=0,"#FIELD",INDEX(Данные!$A$7:$CV$106,ROW()-19,MATCH($U$9,Данные!$A$6:$CV$6,0))))))</f>
        <v/>
      </c>
      <c r="BA88" s="76" t="str">
        <f>IF($A88="","",IF($V$4&lt;&gt;"Да","",IF($V$9="","",IF(COUNTIF(Данные!$A$6:$CV$6,$V$9)=0,"#FIELD",INDEX(Данные!$A$7:$CV$106,ROW()-19,MATCH($V$9,Данные!$A$6:$CV$6,0))))))</f>
        <v/>
      </c>
      <c r="BB88" s="76" t="str">
        <f>IF($A88="","",IF($W$4&lt;&gt;"Да","",IF($W$9="","",IF(COUNTIF(Данные!$A$6:$CV$6,$W$9)=0,"#FIELD",INDEX(Данные!$A$7:$CV$106,ROW()-19,MATCH($W$9,Данные!$A$6:$CV$6,0))))))</f>
        <v/>
      </c>
      <c r="BC88" s="76" t="str">
        <f>IF($A88="","",IF($X$4&lt;&gt;"Да","",IF($X$9="","",IF(COUNTIF(Данные!$A$6:$CV$6,$X$9)=0,"#FIELD",INDEX(Данные!$A$7:$CV$106,ROW()-19,MATCH($X$9,Данные!$A$6:$CV$6,0))))))</f>
        <v/>
      </c>
      <c r="BD88" s="76" t="str">
        <f>IF($A88="","",IF($Y$4&lt;&gt;"Да","",IF($Y$9="","",IF(COUNTIF(Данные!$A$6:$CV$6,$Y$9)=0,"#FIELD",INDEX(Данные!$A$7:$CV$106,ROW()-19,MATCH($Y$9,Данные!$A$6:$CV$6,0))))))</f>
        <v/>
      </c>
      <c r="BE88" s="76" t="str">
        <f>IF($A88="","",IF($Z$4&lt;&gt;"Да","",IF($Z$9="","",IF(COUNTIF(Данные!$A$6:$CV$6,$Z$9)=0,"#FIELD",INDEX(Данные!$A$7:$CV$106,ROW()-19,MATCH($Z$9,Данные!$A$6:$CV$6,0))))))</f>
        <v/>
      </c>
      <c r="BF88" s="76" t="str">
        <f>IF($A88="","",IF($AA$4&lt;&gt;"Да","",IF($AA$9="","",IF(COUNTIF(Данные!$A$6:$CV$6,$AA$9)=0,"#FIELD",INDEX(Данные!$A$7:$CV$106,ROW()-19,MATCH($AA$9,Данные!$A$6:$CV$6,0))))))</f>
        <v/>
      </c>
      <c r="BG88" s="76" t="str">
        <f>IF($A88="","",IF($AB$4&lt;&gt;"Да","",IF($AB$9="","",IF(COUNTIF(Данные!$A$6:$CV$6,$AB$9)=0,"#FIELD",INDEX(Данные!$A$7:$CV$106,ROW()-19,MATCH($AB$9,Данные!$A$6:$CV$6,0))))))</f>
        <v/>
      </c>
      <c r="BH88" s="76" t="str">
        <f>IF($A88="","",IF($AC$4&lt;&gt;"Да","",IF($AC$9="","",IF(COUNTIF(Данные!$A$6:$CV$6,$AC$9)=0,"#FIELD",INDEX(Данные!$A$7:$CV$106,ROW()-19,MATCH($AC$9,Данные!$A$6:$CV$6,0))))))</f>
        <v/>
      </c>
      <c r="BI88" s="76" t="str">
        <f>IF($A88="","",IF($AD$4&lt;&gt;"Да","",IF($AD$9="","",IF(COUNTIF(Данные!$A$6:$CV$6,$AD$9)=0,"#FIELD",INDEX(Данные!$A$7:$CV$106,ROW()-19,MATCH($AD$9,Данные!$A$6:$CV$6,0))))))</f>
        <v/>
      </c>
      <c r="BJ88" s="76" t="str">
        <f>IF($A88="","",IF($AE$4&lt;&gt;"Да","",IF($AE$9="","",IF(COUNTIF(Данные!$A$6:$CV$6,$AE$9)=0,"#FIELD",INDEX(Данные!$A$7:$CV$106,ROW()-19,MATCH($AE$9,Данные!$A$6:$CV$6,0))))))</f>
        <v/>
      </c>
      <c r="BK88" s="76"/>
      <c r="BL88" s="76" t="str">
        <f>IF($A88="","",IF($B$4&lt;&gt;"Да","",IF($B$10="","",IF(COUNTIF(Данные!$A$6:$CV$6,$B$10)=0,"#FIELD",INDEX(Данные!$A$7:$CV$106,ROW()-19,MATCH($B$10,Данные!$A$6:$CV$6,0))))))</f>
        <v/>
      </c>
      <c r="BM88" s="76" t="str">
        <f>IF($A88="","",IF($C$4&lt;&gt;"Да","",IF($C$10="","",IF(COUNTIF(Данные!$A$6:$CV$6,$C$10)=0,"#FIELD",INDEX(Данные!$A$7:$CV$106,ROW()-19,MATCH($C$10,Данные!$A$6:$CV$6,0))))))</f>
        <v/>
      </c>
      <c r="BN88" s="76" t="str">
        <f>IF($A88="","",IF($D$4&lt;&gt;"Да","",IF($D$10="","",IF(COUNTIF(Данные!$A$6:$CV$6,$D$10)=0,"#FIELD",INDEX(Данные!$A$7:$CV$106,ROW()-19,MATCH($D$10,Данные!$A$6:$CV$6,0))))))</f>
        <v/>
      </c>
      <c r="BO88" s="76" t="str">
        <f>IF($A88="","",IF($E$4&lt;&gt;"Да","",IF($E$10="","",IF(COUNTIF(Данные!$A$6:$CV$6,$E$10)=0,"#FIELD",INDEX(Данные!$A$7:$CV$106,ROW()-19,MATCH($E$10,Данные!$A$6:$CV$6,0))))))</f>
        <v/>
      </c>
      <c r="BP88" s="76" t="str">
        <f>IF($A88="","",IF($F$4&lt;&gt;"Да","",IF($F$10="","",IF(COUNTIF(Данные!$A$6:$CV$6,$F$10)=0,"#FIELD",INDEX(Данные!$A$7:$CV$106,ROW()-19,MATCH($F$10,Данные!$A$6:$CV$6,0))))))</f>
        <v/>
      </c>
      <c r="BQ88" s="76" t="str">
        <f>IF($A88="","",IF($G$4&lt;&gt;"Да","",IF($G$10="","",IF(COUNTIF(Данные!$A$6:$CV$6,$G$10)=0,"#FIELD",INDEX(Данные!$A$7:$CV$106,ROW()-19,MATCH($G$10,Данные!$A$6:$CV$6,0))))))</f>
        <v/>
      </c>
      <c r="BR88" s="76" t="str">
        <f>IF($A88="","",IF($H$4&lt;&gt;"Да","",IF($H$10="","",IF(COUNTIF(Данные!$A$6:$CV$6,$H$10)=0,"#FIELD",INDEX(Данные!$A$7:$CV$106,ROW()-19,MATCH($H$10,Данные!$A$6:$CV$6,0))))))</f>
        <v/>
      </c>
      <c r="BS88" s="76" t="str">
        <f>IF($A88="","",IF($I$4&lt;&gt;"Да","",IF($I$10="","",IF(COUNTIF(Данные!$A$6:$CV$6,$I$10)=0,"#FIELD",INDEX(Данные!$A$7:$CV$106,ROW()-19,MATCH($I$10,Данные!$A$6:$CV$6,0))))))</f>
        <v/>
      </c>
      <c r="BT88" s="76" t="str">
        <f>IF($A88="","",IF($J$4&lt;&gt;"Да","",IF($J$10="","",IF(COUNTIF(Данные!$A$6:$CV$6,$J$10)=0,"#FIELD",INDEX(Данные!$A$7:$CV$106,ROW()-19,MATCH($J$10,Данные!$A$6:$CV$6,0))))))</f>
        <v/>
      </c>
      <c r="BU88" s="76" t="str">
        <f>IF($A88="","",IF($K$4&lt;&gt;"Да","",IF($K$10="","",IF(COUNTIF(Данные!$A$6:$CV$6,$K$10)=0,"#FIELD",INDEX(Данные!$A$7:$CV$106,ROW()-19,MATCH($K$10,Данные!$A$6:$CV$6,0))))))</f>
        <v/>
      </c>
      <c r="BV88" s="76" t="str">
        <f>IF($A88="","",IF($L$4&lt;&gt;"Да","",IF($L$10="","",IF(COUNTIF(Данные!$A$6:$CV$6,$L$10)=0,"#FIELD",INDEX(Данные!$A$7:$CV$106,ROW()-19,MATCH($L$10,Данные!$A$6:$CV$6,0))))))</f>
        <v/>
      </c>
      <c r="BW88" s="76" t="str">
        <f>IF($A88="","",IF($M$4&lt;&gt;"Да","",IF($M$10="","",IF(COUNTIF(Данные!$A$6:$CV$6,$M$10)=0,"#FIELD",INDEX(Данные!$A$7:$CV$106,ROW()-19,MATCH($M$10,Данные!$A$6:$CV$6,0))))))</f>
        <v/>
      </c>
      <c r="BX88" s="76" t="str">
        <f>IF($A88="","",IF($N$4&lt;&gt;"Да","",IF($N$10="","",IF(COUNTIF(Данные!$A$6:$CV$6,$N$10)=0,"#FIELD",INDEX(Данные!$A$7:$CV$106,ROW()-19,MATCH($N$10,Данные!$A$6:$CV$6,0))))))</f>
        <v/>
      </c>
      <c r="BY88" s="76" t="str">
        <f>IF($A88="","",IF($O$4&lt;&gt;"Да","",IF($O$10="","",IF(COUNTIF(Данные!$A$6:$CV$6,$O$10)=0,"#FIELD",INDEX(Данные!$A$7:$CV$106,ROW()-19,MATCH($O$10,Данные!$A$6:$CV$6,0))))))</f>
        <v/>
      </c>
      <c r="BZ88" s="76" t="str">
        <f>IF($A88="","",IF($P$4&lt;&gt;"Да","",IF($P$10="","",IF(COUNTIF(Данные!$A$6:$CV$6,$P$10)=0,"#FIELD",INDEX(Данные!$A$7:$CV$106,ROW()-19,MATCH($P$10,Данные!$A$6:$CV$6,0))))))</f>
        <v/>
      </c>
      <c r="CA88" s="76" t="str">
        <f>IF($A88="","",IF($Q$4&lt;&gt;"Да","",IF($Q$10="","",IF(COUNTIF(Данные!$A$6:$CV$6,$Q$10)=0,"#FIELD",INDEX(Данные!$A$7:$CV$106,ROW()-19,MATCH($Q$10,Данные!$A$6:$CV$6,0))))))</f>
        <v/>
      </c>
      <c r="CB88" s="76" t="str">
        <f>IF($A88="","",IF($R$4&lt;&gt;"Да","",IF($R$10="","",IF(COUNTIF(Данные!$A$6:$CV$6,$R$10)=0,"#FIELD",INDEX(Данные!$A$7:$CV$106,ROW()-19,MATCH($R$10,Данные!$A$6:$CV$6,0))))))</f>
        <v/>
      </c>
      <c r="CC88" s="76" t="str">
        <f>IF($A88="","",IF($S$4&lt;&gt;"Да","",IF($S$10="","",IF(COUNTIF(Данные!$A$6:$CV$6,$S$10)=0,"#FIELD",INDEX(Данные!$A$7:$CV$106,ROW()-19,MATCH($S$10,Данные!$A$6:$CV$6,0))))))</f>
        <v/>
      </c>
      <c r="CD88" s="76" t="str">
        <f>IF($A88="","",IF($T$4&lt;&gt;"Да","",IF($T$10="","",IF(COUNTIF(Данные!$A$6:$CV$6,$T$10)=0,"#FIELD",INDEX(Данные!$A$7:$CV$106,ROW()-19,MATCH($T$10,Данные!$A$6:$CV$6,0))))))</f>
        <v/>
      </c>
      <c r="CE88" s="76" t="str">
        <f>IF($A88="","",IF($U$4&lt;&gt;"Да","",IF($U$10="","",IF(COUNTIF(Данные!$A$6:$CV$6,$U$10)=0,"#FIELD",INDEX(Данные!$A$7:$CV$106,ROW()-19,MATCH($U$10,Данные!$A$6:$CV$6,0))))))</f>
        <v/>
      </c>
      <c r="CF88" s="76" t="str">
        <f>IF($A88="","",IF($V$4&lt;&gt;"Да","",IF($V$10="","",IF(COUNTIF(Данные!$A$6:$CV$6,$V$10)=0,"#FIELD",INDEX(Данные!$A$7:$CV$106,ROW()-19,MATCH($V$10,Данные!$A$6:$CV$6,0))))))</f>
        <v/>
      </c>
      <c r="CG88" s="76" t="str">
        <f>IF($A88="","",IF($W$4&lt;&gt;"Да","",IF($W$10="","",IF(COUNTIF(Данные!$A$6:$CV$6,$W$10)=0,"#FIELD",INDEX(Данные!$A$7:$CV$106,ROW()-19,MATCH($W$10,Данные!$A$6:$CV$6,0))))))</f>
        <v/>
      </c>
      <c r="CH88" s="76" t="str">
        <f>IF($A88="","",IF($X$4&lt;&gt;"Да","",IF($X$10="","",IF(COUNTIF(Данные!$A$6:$CV$6,$X$10)=0,"#FIELD",INDEX(Данные!$A$7:$CV$106,ROW()-19,MATCH($X$10,Данные!$A$6:$CV$6,0))))))</f>
        <v/>
      </c>
      <c r="CI88" s="76" t="str">
        <f>IF($A88="","",IF($Y$4&lt;&gt;"Да","",IF($Y$10="","",IF(COUNTIF(Данные!$A$6:$CV$6,$Y$10)=0,"#FIELD",INDEX(Данные!$A$7:$CV$106,ROW()-19,MATCH($Y$10,Данные!$A$6:$CV$6,0))))))</f>
        <v/>
      </c>
      <c r="CJ88" s="76" t="str">
        <f>IF($A88="","",IF($Z$4&lt;&gt;"Да","",IF($Z$10="","",IF(COUNTIF(Данные!$A$6:$CV$6,$Z$10)=0,"#FIELD",INDEX(Данные!$A$7:$CV$106,ROW()-19,MATCH($Z$10,Данные!$A$6:$CV$6,0))))))</f>
        <v/>
      </c>
      <c r="CK88" s="76" t="str">
        <f>IF($A88="","",IF($AA$4&lt;&gt;"Да","",IF($AA$10="","",IF(COUNTIF(Данные!$A$6:$CV$6,$AA$10)=0,"#FIELD",INDEX(Данные!$A$7:$CV$106,ROW()-19,MATCH($AA$10,Данные!$A$6:$CV$6,0))))))</f>
        <v/>
      </c>
      <c r="CL88" s="76" t="str">
        <f>IF($A88="","",IF($AB$4&lt;&gt;"Да","",IF($AB$10="","",IF(COUNTIF(Данные!$A$6:$CV$6,$AB$10)=0,"#FIELD",INDEX(Данные!$A$7:$CV$106,ROW()-19,MATCH($AB$10,Данные!$A$6:$CV$6,0))))))</f>
        <v/>
      </c>
      <c r="CM88" s="76" t="str">
        <f>IF($A88="","",IF($AC$4&lt;&gt;"Да","",IF($AC$10="","",IF(COUNTIF(Данные!$A$6:$CV$6,$AC$10)=0,"#FIELD",INDEX(Данные!$A$7:$CV$106,ROW()-19,MATCH($AC$10,Данные!$A$6:$CV$6,0))))))</f>
        <v/>
      </c>
      <c r="CN88" s="76" t="str">
        <f>IF($A88="","",IF($AD$4&lt;&gt;"Да","",IF($AD$10="","",IF(COUNTIF(Данные!$A$6:$CV$6,$AD$10)=0,"#FIELD",INDEX(Данные!$A$7:$CV$106,ROW()-19,MATCH($AD$10,Данные!$A$6:$CV$6,0))))))</f>
        <v/>
      </c>
      <c r="CO88" s="77" t="str">
        <f>IF($A88="","",IF($AE$4&lt;&gt;"Да","",IF($AE$10="","",IF(COUNTIF(Данные!$A$6:$CV$6,$AE$10)=0,"#FIELD",INDEX(Данные!$A$7:$CV$106,ROW()-19,MATCH($AE$10,Данные!$A$6:$CV$6,0))))))</f>
        <v/>
      </c>
    </row>
    <row r="89" spans="1:93">
      <c r="A89" s="24" t="str">
        <f>IF(Данные!A76="","",Данные!A76)</f>
        <v/>
      </c>
      <c r="B89" s="19" t="str">
        <f>IF($A89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89="#FIELD",AG89="",AND(OR($B$8="CHANGE_PCT_GE",$B$8="CHANGE_ABS_GE",$B$8="COUNT_FLAG_RULE",$B$8="AND_YES",$B$8="OR_YES"),OR(BL89="#FIELD",BL89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89)))),IF($B$18="LOW_MU",MAX(Настройки!$B$14,$B$16),IF($B$18="NEUTRAL",Настройки!$B$15,IF($B$18="IGNORE","IGNORE",IF(OR(AG89="#FIELD",BL89="#FIELD"),"Поле не найдено","Недостаточно данных")))),IF($B$8="SIGMOID_INC",MAX(Настройки!$B$14,$B$16+($B$17-$B$16)/(1+EXP(-$B$12*(IF(ISNUMBER(AG89),AG89,0)-$B$11)))),IF($B$8="SIGMOID_DEC",MAX(Настройки!$B$14,$B$16+($B$17-$B$16)/(1+EXP($B$12*(IF(ISNUMBER(AG89),AG89,0)-$B$11)))),IF($B$8="TOP_PERCENT",IF((COUNTIF(INDEX(Данные!$A$7:$CV$106,0,MATCH($B$9,Данные!$A$6:$CV$6,0)),"&gt;"&amp;IF(ISNUMBER(AG89),AG89,0))+COUNTIFS(INDEX(Данные!$A$7:$CV$106,0,MATCH($B$9,Данные!$A$6:$CV$6,0)),IF(ISNUMBER(AG89),AG89,0),Данные!$A$7:$A$106,"&lt;"&amp;$A89)+1)/COUNT(INDEX(Данные!$A$7:$CV$106,0,MATCH($B$9,Данные!$A$6:$CV$6,0)))&lt;=$B$11,$B$14,$B$15),IF($B$8="MANUAL_MU",MAX(Настройки!$B$14,MIN(1,IF(ISNUMBER(AG89),AG89,0))),IF($B$8="COUNT_FLAG_RULE",IF(IF(ISNUMBER(AG89),AG89,0)&lt;=$B$11,$B$14,IF(IF(ISNUMBER(AG89),AG89,0)&gt;=$B$12,$B$15,IF(OR(LOWER(LEFT(BL89&amp;"",2))="да",BL89=1),$B$13,$B$15))),IF(OR(AND($B$8="YES_NO",OR(LOWER(LEFT(AG89&amp;"",2))="да",AG89=1)),AND($B$8="THRESHOLD_GE",IF(ISNUMBER(AG89),AG89,0)&gt;=$B$11),AND($B$8="THRESHOLD_GT",IF(ISNUMBER(AG89),AG89,0)&gt;$B$11),AND($B$8="THRESHOLD_LE",IF(ISNUMBER(AG89),AG89,0)&lt;=$B$11),AND($B$8="THRESHOLD_LT",IF(ISNUMBER(AG89),AG89,0)&lt;$B$11),AND($B$8="CHANGE_PCT_GE",IF(IF(ISNUMBER(BL89),BL89,0)=0,IF(ISNUMBER(AG89),AG89,0)&gt;0,(IF(ISNUMBER(AG89),AG89,0)-IF(ISNUMBER(BL89),BL89,0))/ABS(IF(ISNUMBER(BL89),BL89,0))&gt;=$B$11)),AND($B$8="CHANGE_ABS_GE",ABS(IF(ISNUMBER(AG89),AG89,0)-IF(ISNUMBER(BL89),BL89,0))&gt;=$B$11),AND($B$8="COUNT_LT",IF(ISNUMBER(AG89),AG89,0)&lt;$B$11),AND($B$8="COUNT_LE",IF(ISNUMBER(AG89),AG89,0)&lt;=$B$11),AND($B$8="AND_YES",OR(LOWER(LEFT(AG89&amp;"",2))="да",AG89=1),OR(LOWER(LEFT(BL89&amp;"",2))="да",BL89=1)),AND($B$8="OR_YES",OR(OR(LOWER(LEFT(AG89&amp;"",2))="да",AG89=1),OR(LOWER(LEFT(BL89&amp;"",2))="да",BL89=1)))),$B$14,$B$15))))))))))</f>
        <v/>
      </c>
      <c r="C89" s="19" t="str">
        <f>IF($A89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89="#FIELD",AH89="",AND(OR($C$8="CHANGE_PCT_GE",$C$8="CHANGE_ABS_GE",$C$8="COUNT_FLAG_RULE",$C$8="AND_YES",$C$8="OR_YES"),OR(BM89="#FIELD",BM89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89)))),IF($C$18="LOW_MU",MAX(Настройки!$B$14,$C$16),IF($C$18="NEUTRAL",Настройки!$B$15,IF($C$18="IGNORE","IGNORE",IF(OR(AH89="#FIELD",BM89="#FIELD"),"Поле не найдено","Недостаточно данных")))),IF($C$8="SIGMOID_INC",MAX(Настройки!$B$14,$C$16+($C$17-$C$16)/(1+EXP(-$C$12*(IF(ISNUMBER(AH89),AH89,0)-$C$11)))),IF($C$8="SIGMOID_DEC",MAX(Настройки!$B$14,$C$16+($C$17-$C$16)/(1+EXP($C$12*(IF(ISNUMBER(AH89),AH89,0)-$C$11)))),IF($C$8="TOP_PERCENT",IF((COUNTIF(INDEX(Данные!$A$7:$CV$106,0,MATCH($C$9,Данные!$A$6:$CV$6,0)),"&gt;"&amp;IF(ISNUMBER(AH89),AH89,0))+COUNTIFS(INDEX(Данные!$A$7:$CV$106,0,MATCH($C$9,Данные!$A$6:$CV$6,0)),IF(ISNUMBER(AH89),AH89,0),Данные!$A$7:$A$106,"&lt;"&amp;$A89)+1)/COUNT(INDEX(Данные!$A$7:$CV$106,0,MATCH($C$9,Данные!$A$6:$CV$6,0)))&lt;=$C$11,$C$14,$C$15),IF($C$8="MANUAL_MU",MAX(Настройки!$B$14,MIN(1,IF(ISNUMBER(AH89),AH89,0))),IF($C$8="COUNT_FLAG_RULE",IF(IF(ISNUMBER(AH89),AH89,0)&lt;=$C$11,$C$14,IF(IF(ISNUMBER(AH89),AH89,0)&gt;=$C$12,$C$15,IF(OR(LOWER(LEFT(BM89&amp;"",2))="да",BM89=1),$C$13,$C$15))),IF(OR(AND($C$8="YES_NO",OR(LOWER(LEFT(AH89&amp;"",2))="да",AH89=1)),AND($C$8="THRESHOLD_GE",IF(ISNUMBER(AH89),AH89,0)&gt;=$C$11),AND($C$8="THRESHOLD_GT",IF(ISNUMBER(AH89),AH89,0)&gt;$C$11),AND($C$8="THRESHOLD_LE",IF(ISNUMBER(AH89),AH89,0)&lt;=$C$11),AND($C$8="THRESHOLD_LT",IF(ISNUMBER(AH89),AH89,0)&lt;$C$11),AND($C$8="CHANGE_PCT_GE",IF(IF(ISNUMBER(BM89),BM89,0)=0,IF(ISNUMBER(AH89),AH89,0)&gt;0,(IF(ISNUMBER(AH89),AH89,0)-IF(ISNUMBER(BM89),BM89,0))/ABS(IF(ISNUMBER(BM89),BM89,0))&gt;=$C$11)),AND($C$8="CHANGE_ABS_GE",ABS(IF(ISNUMBER(AH89),AH89,0)-IF(ISNUMBER(BM89),BM89,0))&gt;=$C$11),AND($C$8="COUNT_LT",IF(ISNUMBER(AH89),AH89,0)&lt;$C$11),AND($C$8="COUNT_LE",IF(ISNUMBER(AH89),AH89,0)&lt;=$C$11),AND($C$8="AND_YES",OR(LOWER(LEFT(AH89&amp;"",2))="да",AH89=1),OR(LOWER(LEFT(BM89&amp;"",2))="да",BM89=1)),AND($C$8="OR_YES",OR(OR(LOWER(LEFT(AH89&amp;"",2))="да",AH89=1),OR(LOWER(LEFT(BM89&amp;"",2))="да",BM89=1)))),$C$14,$C$15))))))))))</f>
        <v/>
      </c>
      <c r="D89" s="19" t="str">
        <f>IF($A89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89="#FIELD",AI89="",AND(OR($D$8="CHANGE_PCT_GE",$D$8="CHANGE_ABS_GE",$D$8="COUNT_FLAG_RULE",$D$8="AND_YES",$D$8="OR_YES"),OR(BN89="#FIELD",BN89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89)))),IF($D$18="LOW_MU",MAX(Настройки!$B$14,$D$16),IF($D$18="NEUTRAL",Настройки!$B$15,IF($D$18="IGNORE","IGNORE",IF(OR(AI89="#FIELD",BN89="#FIELD"),"Поле не найдено","Недостаточно данных")))),IF($D$8="SIGMOID_INC",MAX(Настройки!$B$14,$D$16+($D$17-$D$16)/(1+EXP(-$D$12*(IF(ISNUMBER(AI89),AI89,0)-$D$11)))),IF($D$8="SIGMOID_DEC",MAX(Настройки!$B$14,$D$16+($D$17-$D$16)/(1+EXP($D$12*(IF(ISNUMBER(AI89),AI89,0)-$D$11)))),IF($D$8="TOP_PERCENT",IF((COUNTIF(INDEX(Данные!$A$7:$CV$106,0,MATCH($D$9,Данные!$A$6:$CV$6,0)),"&gt;"&amp;IF(ISNUMBER(AI89),AI89,0))+COUNTIFS(INDEX(Данные!$A$7:$CV$106,0,MATCH($D$9,Данные!$A$6:$CV$6,0)),IF(ISNUMBER(AI89),AI89,0),Данные!$A$7:$A$106,"&lt;"&amp;$A89)+1)/COUNT(INDEX(Данные!$A$7:$CV$106,0,MATCH($D$9,Данные!$A$6:$CV$6,0)))&lt;=$D$11,$D$14,$D$15),IF($D$8="MANUAL_MU",MAX(Настройки!$B$14,MIN(1,IF(ISNUMBER(AI89),AI89,0))),IF($D$8="COUNT_FLAG_RULE",IF(IF(ISNUMBER(AI89),AI89,0)&lt;=$D$11,$D$14,IF(IF(ISNUMBER(AI89),AI89,0)&gt;=$D$12,$D$15,IF(OR(LOWER(LEFT(BN89&amp;"",2))="да",BN89=1),$D$13,$D$15))),IF(OR(AND($D$8="YES_NO",OR(LOWER(LEFT(AI89&amp;"",2))="да",AI89=1)),AND($D$8="THRESHOLD_GE",IF(ISNUMBER(AI89),AI89,0)&gt;=$D$11),AND($D$8="THRESHOLD_GT",IF(ISNUMBER(AI89),AI89,0)&gt;$D$11),AND($D$8="THRESHOLD_LE",IF(ISNUMBER(AI89),AI89,0)&lt;=$D$11),AND($D$8="THRESHOLD_LT",IF(ISNUMBER(AI89),AI89,0)&lt;$D$11),AND($D$8="CHANGE_PCT_GE",IF(IF(ISNUMBER(BN89),BN89,0)=0,IF(ISNUMBER(AI89),AI89,0)&gt;0,(IF(ISNUMBER(AI89),AI89,0)-IF(ISNUMBER(BN89),BN89,0))/ABS(IF(ISNUMBER(BN89),BN89,0))&gt;=$D$11)),AND($D$8="CHANGE_ABS_GE",ABS(IF(ISNUMBER(AI89),AI89,0)-IF(ISNUMBER(BN89),BN89,0))&gt;=$D$11),AND($D$8="COUNT_LT",IF(ISNUMBER(AI89),AI89,0)&lt;$D$11),AND($D$8="COUNT_LE",IF(ISNUMBER(AI89),AI89,0)&lt;=$D$11),AND($D$8="AND_YES",OR(LOWER(LEFT(AI89&amp;"",2))="да",AI89=1),OR(LOWER(LEFT(BN89&amp;"",2))="да",BN89=1)),AND($D$8="OR_YES",OR(OR(LOWER(LEFT(AI89&amp;"",2))="да",AI89=1),OR(LOWER(LEFT(BN89&amp;"",2))="да",BN89=1)))),$D$14,$D$15))))))))))</f>
        <v/>
      </c>
      <c r="E89" s="19" t="str">
        <f>IF($A89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89="#FIELD",AJ89="",AND(OR($E$8="CHANGE_PCT_GE",$E$8="CHANGE_ABS_GE",$E$8="COUNT_FLAG_RULE",$E$8="AND_YES",$E$8="OR_YES"),OR(BO89="#FIELD",BO89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89)))),IF($E$18="LOW_MU",MAX(Настройки!$B$14,$E$16),IF($E$18="NEUTRAL",Настройки!$B$15,IF($E$18="IGNORE","IGNORE",IF(OR(AJ89="#FIELD",BO89="#FIELD"),"Поле не найдено","Недостаточно данных")))),IF($E$8="SIGMOID_INC",MAX(Настройки!$B$14,$E$16+($E$17-$E$16)/(1+EXP(-$E$12*(IF(ISNUMBER(AJ89),AJ89,0)-$E$11)))),IF($E$8="SIGMOID_DEC",MAX(Настройки!$B$14,$E$16+($E$17-$E$16)/(1+EXP($E$12*(IF(ISNUMBER(AJ89),AJ89,0)-$E$11)))),IF($E$8="TOP_PERCENT",IF((COUNTIF(INDEX(Данные!$A$7:$CV$106,0,MATCH($E$9,Данные!$A$6:$CV$6,0)),"&gt;"&amp;IF(ISNUMBER(AJ89),AJ89,0))+COUNTIFS(INDEX(Данные!$A$7:$CV$106,0,MATCH($E$9,Данные!$A$6:$CV$6,0)),IF(ISNUMBER(AJ89),AJ89,0),Данные!$A$7:$A$106,"&lt;"&amp;$A89)+1)/COUNT(INDEX(Данные!$A$7:$CV$106,0,MATCH($E$9,Данные!$A$6:$CV$6,0)))&lt;=$E$11,$E$14,$E$15),IF($E$8="MANUAL_MU",MAX(Настройки!$B$14,MIN(1,IF(ISNUMBER(AJ89),AJ89,0))),IF($E$8="COUNT_FLAG_RULE",IF(IF(ISNUMBER(AJ89),AJ89,0)&lt;=$E$11,$E$14,IF(IF(ISNUMBER(AJ89),AJ89,0)&gt;=$E$12,$E$15,IF(OR(LOWER(LEFT(BO89&amp;"",2))="да",BO89=1),$E$13,$E$15))),IF(OR(AND($E$8="YES_NO",OR(LOWER(LEFT(AJ89&amp;"",2))="да",AJ89=1)),AND($E$8="THRESHOLD_GE",IF(ISNUMBER(AJ89),AJ89,0)&gt;=$E$11),AND($E$8="THRESHOLD_GT",IF(ISNUMBER(AJ89),AJ89,0)&gt;$E$11),AND($E$8="THRESHOLD_LE",IF(ISNUMBER(AJ89),AJ89,0)&lt;=$E$11),AND($E$8="THRESHOLD_LT",IF(ISNUMBER(AJ89),AJ89,0)&lt;$E$11),AND($E$8="CHANGE_PCT_GE",IF(IF(ISNUMBER(BO89),BO89,0)=0,IF(ISNUMBER(AJ89),AJ89,0)&gt;0,(IF(ISNUMBER(AJ89),AJ89,0)-IF(ISNUMBER(BO89),BO89,0))/ABS(IF(ISNUMBER(BO89),BO89,0))&gt;=$E$11)),AND($E$8="CHANGE_ABS_GE",ABS(IF(ISNUMBER(AJ89),AJ89,0)-IF(ISNUMBER(BO89),BO89,0))&gt;=$E$11),AND($E$8="COUNT_LT",IF(ISNUMBER(AJ89),AJ89,0)&lt;$E$11),AND($E$8="COUNT_LE",IF(ISNUMBER(AJ89),AJ89,0)&lt;=$E$11),AND($E$8="AND_YES",OR(LOWER(LEFT(AJ89&amp;"",2))="да",AJ89=1),OR(LOWER(LEFT(BO89&amp;"",2))="да",BO89=1)),AND($E$8="OR_YES",OR(OR(LOWER(LEFT(AJ89&amp;"",2))="да",AJ89=1),OR(LOWER(LEFT(BO89&amp;"",2))="да",BO89=1)))),$E$14,$E$15))))))))))</f>
        <v/>
      </c>
      <c r="F89" s="19" t="str">
        <f>IF($A89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89="#FIELD",AK89="",AND(OR($F$8="CHANGE_PCT_GE",$F$8="CHANGE_ABS_GE",$F$8="COUNT_FLAG_RULE",$F$8="AND_YES",$F$8="OR_YES"),OR(BP89="#FIELD",BP89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89)))),IF($F$18="LOW_MU",MAX(Настройки!$B$14,$F$16),IF($F$18="NEUTRAL",Настройки!$B$15,IF($F$18="IGNORE","IGNORE",IF(OR(AK89="#FIELD",BP89="#FIELD"),"Поле не найдено","Недостаточно данных")))),IF($F$8="SIGMOID_INC",MAX(Настройки!$B$14,$F$16+($F$17-$F$16)/(1+EXP(-$F$12*(IF(ISNUMBER(AK89),AK89,0)-$F$11)))),IF($F$8="SIGMOID_DEC",MAX(Настройки!$B$14,$F$16+($F$17-$F$16)/(1+EXP($F$12*(IF(ISNUMBER(AK89),AK89,0)-$F$11)))),IF($F$8="TOP_PERCENT",IF((COUNTIF(INDEX(Данные!$A$7:$CV$106,0,MATCH($F$9,Данные!$A$6:$CV$6,0)),"&gt;"&amp;IF(ISNUMBER(AK89),AK89,0))+COUNTIFS(INDEX(Данные!$A$7:$CV$106,0,MATCH($F$9,Данные!$A$6:$CV$6,0)),IF(ISNUMBER(AK89),AK89,0),Данные!$A$7:$A$106,"&lt;"&amp;$A89)+1)/COUNT(INDEX(Данные!$A$7:$CV$106,0,MATCH($F$9,Данные!$A$6:$CV$6,0)))&lt;=$F$11,$F$14,$F$15),IF($F$8="MANUAL_MU",MAX(Настройки!$B$14,MIN(1,IF(ISNUMBER(AK89),AK89,0))),IF($F$8="COUNT_FLAG_RULE",IF(IF(ISNUMBER(AK89),AK89,0)&lt;=$F$11,$F$14,IF(IF(ISNUMBER(AK89),AK89,0)&gt;=$F$12,$F$15,IF(OR(LOWER(LEFT(BP89&amp;"",2))="да",BP89=1),$F$13,$F$15))),IF(OR(AND($F$8="YES_NO",OR(LOWER(LEFT(AK89&amp;"",2))="да",AK89=1)),AND($F$8="THRESHOLD_GE",IF(ISNUMBER(AK89),AK89,0)&gt;=$F$11),AND($F$8="THRESHOLD_GT",IF(ISNUMBER(AK89),AK89,0)&gt;$F$11),AND($F$8="THRESHOLD_LE",IF(ISNUMBER(AK89),AK89,0)&lt;=$F$11),AND($F$8="THRESHOLD_LT",IF(ISNUMBER(AK89),AK89,0)&lt;$F$11),AND($F$8="CHANGE_PCT_GE",IF(IF(ISNUMBER(BP89),BP89,0)=0,IF(ISNUMBER(AK89),AK89,0)&gt;0,(IF(ISNUMBER(AK89),AK89,0)-IF(ISNUMBER(BP89),BP89,0))/ABS(IF(ISNUMBER(BP89),BP89,0))&gt;=$F$11)),AND($F$8="CHANGE_ABS_GE",ABS(IF(ISNUMBER(AK89),AK89,0)-IF(ISNUMBER(BP89),BP89,0))&gt;=$F$11),AND($F$8="COUNT_LT",IF(ISNUMBER(AK89),AK89,0)&lt;$F$11),AND($F$8="COUNT_LE",IF(ISNUMBER(AK89),AK89,0)&lt;=$F$11),AND($F$8="AND_YES",OR(LOWER(LEFT(AK89&amp;"",2))="да",AK89=1),OR(LOWER(LEFT(BP89&amp;"",2))="да",BP89=1)),AND($F$8="OR_YES",OR(OR(LOWER(LEFT(AK89&amp;"",2))="да",AK89=1),OR(LOWER(LEFT(BP89&amp;"",2))="да",BP89=1)))),$F$14,$F$15))))))))))</f>
        <v/>
      </c>
      <c r="G89" s="19" t="str">
        <f>IF($A89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89="#FIELD",AL89="",AND(OR($G$8="CHANGE_PCT_GE",$G$8="CHANGE_ABS_GE",$G$8="COUNT_FLAG_RULE",$G$8="AND_YES",$G$8="OR_YES"),OR(BQ89="#FIELD",BQ89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89)))),IF($G$18="LOW_MU",MAX(Настройки!$B$14,$G$16),IF($G$18="NEUTRAL",Настройки!$B$15,IF($G$18="IGNORE","IGNORE",IF(OR(AL89="#FIELD",BQ89="#FIELD"),"Поле не найдено","Недостаточно данных")))),IF($G$8="SIGMOID_INC",MAX(Настройки!$B$14,$G$16+($G$17-$G$16)/(1+EXP(-$G$12*(IF(ISNUMBER(AL89),AL89,0)-$G$11)))),IF($G$8="SIGMOID_DEC",MAX(Настройки!$B$14,$G$16+($G$17-$G$16)/(1+EXP($G$12*(IF(ISNUMBER(AL89),AL89,0)-$G$11)))),IF($G$8="TOP_PERCENT",IF((COUNTIF(INDEX(Данные!$A$7:$CV$106,0,MATCH($G$9,Данные!$A$6:$CV$6,0)),"&gt;"&amp;IF(ISNUMBER(AL89),AL89,0))+COUNTIFS(INDEX(Данные!$A$7:$CV$106,0,MATCH($G$9,Данные!$A$6:$CV$6,0)),IF(ISNUMBER(AL89),AL89,0),Данные!$A$7:$A$106,"&lt;"&amp;$A89)+1)/COUNT(INDEX(Данные!$A$7:$CV$106,0,MATCH($G$9,Данные!$A$6:$CV$6,0)))&lt;=$G$11,$G$14,$G$15),IF($G$8="MANUAL_MU",MAX(Настройки!$B$14,MIN(1,IF(ISNUMBER(AL89),AL89,0))),IF($G$8="COUNT_FLAG_RULE",IF(IF(ISNUMBER(AL89),AL89,0)&lt;=$G$11,$G$14,IF(IF(ISNUMBER(AL89),AL89,0)&gt;=$G$12,$G$15,IF(OR(LOWER(LEFT(BQ89&amp;"",2))="да",BQ89=1),$G$13,$G$15))),IF(OR(AND($G$8="YES_NO",OR(LOWER(LEFT(AL89&amp;"",2))="да",AL89=1)),AND($G$8="THRESHOLD_GE",IF(ISNUMBER(AL89),AL89,0)&gt;=$G$11),AND($G$8="THRESHOLD_GT",IF(ISNUMBER(AL89),AL89,0)&gt;$G$11),AND($G$8="THRESHOLD_LE",IF(ISNUMBER(AL89),AL89,0)&lt;=$G$11),AND($G$8="THRESHOLD_LT",IF(ISNUMBER(AL89),AL89,0)&lt;$G$11),AND($G$8="CHANGE_PCT_GE",IF(IF(ISNUMBER(BQ89),BQ89,0)=0,IF(ISNUMBER(AL89),AL89,0)&gt;0,(IF(ISNUMBER(AL89),AL89,0)-IF(ISNUMBER(BQ89),BQ89,0))/ABS(IF(ISNUMBER(BQ89),BQ89,0))&gt;=$G$11)),AND($G$8="CHANGE_ABS_GE",ABS(IF(ISNUMBER(AL89),AL89,0)-IF(ISNUMBER(BQ89),BQ89,0))&gt;=$G$11),AND($G$8="COUNT_LT",IF(ISNUMBER(AL89),AL89,0)&lt;$G$11),AND($G$8="COUNT_LE",IF(ISNUMBER(AL89),AL89,0)&lt;=$G$11),AND($G$8="AND_YES",OR(LOWER(LEFT(AL89&amp;"",2))="да",AL89=1),OR(LOWER(LEFT(BQ89&amp;"",2))="да",BQ89=1)),AND($G$8="OR_YES",OR(OR(LOWER(LEFT(AL89&amp;"",2))="да",AL89=1),OR(LOWER(LEFT(BQ89&amp;"",2))="да",BQ89=1)))),$G$14,$G$15))))))))))</f>
        <v/>
      </c>
      <c r="H89" s="19" t="str">
        <f>IF($A89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89="#FIELD",AM89="",AND(OR($H$8="CHANGE_PCT_GE",$H$8="CHANGE_ABS_GE",$H$8="COUNT_FLAG_RULE",$H$8="AND_YES",$H$8="OR_YES"),OR(BR89="#FIELD",BR89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89)))),IF($H$18="LOW_MU",MAX(Настройки!$B$14,$H$16),IF($H$18="NEUTRAL",Настройки!$B$15,IF($H$18="IGNORE","IGNORE",IF(OR(AM89="#FIELD",BR89="#FIELD"),"Поле не найдено","Недостаточно данных")))),IF($H$8="SIGMOID_INC",MAX(Настройки!$B$14,$H$16+($H$17-$H$16)/(1+EXP(-$H$12*(IF(ISNUMBER(AM89),AM89,0)-$H$11)))),IF($H$8="SIGMOID_DEC",MAX(Настройки!$B$14,$H$16+($H$17-$H$16)/(1+EXP($H$12*(IF(ISNUMBER(AM89),AM89,0)-$H$11)))),IF($H$8="TOP_PERCENT",IF((COUNTIF(INDEX(Данные!$A$7:$CV$106,0,MATCH($H$9,Данные!$A$6:$CV$6,0)),"&gt;"&amp;IF(ISNUMBER(AM89),AM89,0))+COUNTIFS(INDEX(Данные!$A$7:$CV$106,0,MATCH($H$9,Данные!$A$6:$CV$6,0)),IF(ISNUMBER(AM89),AM89,0),Данные!$A$7:$A$106,"&lt;"&amp;$A89)+1)/COUNT(INDEX(Данные!$A$7:$CV$106,0,MATCH($H$9,Данные!$A$6:$CV$6,0)))&lt;=$H$11,$H$14,$H$15),IF($H$8="MANUAL_MU",MAX(Настройки!$B$14,MIN(1,IF(ISNUMBER(AM89),AM89,0))),IF($H$8="COUNT_FLAG_RULE",IF(IF(ISNUMBER(AM89),AM89,0)&lt;=$H$11,$H$14,IF(IF(ISNUMBER(AM89),AM89,0)&gt;=$H$12,$H$15,IF(OR(LOWER(LEFT(BR89&amp;"",2))="да",BR89=1),$H$13,$H$15))),IF(OR(AND($H$8="YES_NO",OR(LOWER(LEFT(AM89&amp;"",2))="да",AM89=1)),AND($H$8="THRESHOLD_GE",IF(ISNUMBER(AM89),AM89,0)&gt;=$H$11),AND($H$8="THRESHOLD_GT",IF(ISNUMBER(AM89),AM89,0)&gt;$H$11),AND($H$8="THRESHOLD_LE",IF(ISNUMBER(AM89),AM89,0)&lt;=$H$11),AND($H$8="THRESHOLD_LT",IF(ISNUMBER(AM89),AM89,0)&lt;$H$11),AND($H$8="CHANGE_PCT_GE",IF(IF(ISNUMBER(BR89),BR89,0)=0,IF(ISNUMBER(AM89),AM89,0)&gt;0,(IF(ISNUMBER(AM89),AM89,0)-IF(ISNUMBER(BR89),BR89,0))/ABS(IF(ISNUMBER(BR89),BR89,0))&gt;=$H$11)),AND($H$8="CHANGE_ABS_GE",ABS(IF(ISNUMBER(AM89),AM89,0)-IF(ISNUMBER(BR89),BR89,0))&gt;=$H$11),AND($H$8="COUNT_LT",IF(ISNUMBER(AM89),AM89,0)&lt;$H$11),AND($H$8="COUNT_LE",IF(ISNUMBER(AM89),AM89,0)&lt;=$H$11),AND($H$8="AND_YES",OR(LOWER(LEFT(AM89&amp;"",2))="да",AM89=1),OR(LOWER(LEFT(BR89&amp;"",2))="да",BR89=1)),AND($H$8="OR_YES",OR(OR(LOWER(LEFT(AM89&amp;"",2))="да",AM89=1),OR(LOWER(LEFT(BR89&amp;"",2))="да",BR89=1)))),$H$14,$H$15))))))))))</f>
        <v/>
      </c>
      <c r="I89" s="19" t="str">
        <f>IF($A89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89="#FIELD",AN89="",AND(OR($I$8="CHANGE_PCT_GE",$I$8="CHANGE_ABS_GE",$I$8="COUNT_FLAG_RULE",$I$8="AND_YES",$I$8="OR_YES"),OR(BS89="#FIELD",BS89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89)))),IF($I$18="LOW_MU",MAX(Настройки!$B$14,$I$16),IF($I$18="NEUTRAL",Настройки!$B$15,IF($I$18="IGNORE","IGNORE",IF(OR(AN89="#FIELD",BS89="#FIELD"),"Поле не найдено","Недостаточно данных")))),IF($I$8="SIGMOID_INC",MAX(Настройки!$B$14,$I$16+($I$17-$I$16)/(1+EXP(-$I$12*(IF(ISNUMBER(AN89),AN89,0)-$I$11)))),IF($I$8="SIGMOID_DEC",MAX(Настройки!$B$14,$I$16+($I$17-$I$16)/(1+EXP($I$12*(IF(ISNUMBER(AN89),AN89,0)-$I$11)))),IF($I$8="TOP_PERCENT",IF((COUNTIF(INDEX(Данные!$A$7:$CV$106,0,MATCH($I$9,Данные!$A$6:$CV$6,0)),"&gt;"&amp;IF(ISNUMBER(AN89),AN89,0))+COUNTIFS(INDEX(Данные!$A$7:$CV$106,0,MATCH($I$9,Данные!$A$6:$CV$6,0)),IF(ISNUMBER(AN89),AN89,0),Данные!$A$7:$A$106,"&lt;"&amp;$A89)+1)/COUNT(INDEX(Данные!$A$7:$CV$106,0,MATCH($I$9,Данные!$A$6:$CV$6,0)))&lt;=$I$11,$I$14,$I$15),IF($I$8="MANUAL_MU",MAX(Настройки!$B$14,MIN(1,IF(ISNUMBER(AN89),AN89,0))),IF($I$8="COUNT_FLAG_RULE",IF(IF(ISNUMBER(AN89),AN89,0)&lt;=$I$11,$I$14,IF(IF(ISNUMBER(AN89),AN89,0)&gt;=$I$12,$I$15,IF(OR(LOWER(LEFT(BS89&amp;"",2))="да",BS89=1),$I$13,$I$15))),IF(OR(AND($I$8="YES_NO",OR(LOWER(LEFT(AN89&amp;"",2))="да",AN89=1)),AND($I$8="THRESHOLD_GE",IF(ISNUMBER(AN89),AN89,0)&gt;=$I$11),AND($I$8="THRESHOLD_GT",IF(ISNUMBER(AN89),AN89,0)&gt;$I$11),AND($I$8="THRESHOLD_LE",IF(ISNUMBER(AN89),AN89,0)&lt;=$I$11),AND($I$8="THRESHOLD_LT",IF(ISNUMBER(AN89),AN89,0)&lt;$I$11),AND($I$8="CHANGE_PCT_GE",IF(IF(ISNUMBER(BS89),BS89,0)=0,IF(ISNUMBER(AN89),AN89,0)&gt;0,(IF(ISNUMBER(AN89),AN89,0)-IF(ISNUMBER(BS89),BS89,0))/ABS(IF(ISNUMBER(BS89),BS89,0))&gt;=$I$11)),AND($I$8="CHANGE_ABS_GE",ABS(IF(ISNUMBER(AN89),AN89,0)-IF(ISNUMBER(BS89),BS89,0))&gt;=$I$11),AND($I$8="COUNT_LT",IF(ISNUMBER(AN89),AN89,0)&lt;$I$11),AND($I$8="COUNT_LE",IF(ISNUMBER(AN89),AN89,0)&lt;=$I$11),AND($I$8="AND_YES",OR(LOWER(LEFT(AN89&amp;"",2))="да",AN89=1),OR(LOWER(LEFT(BS89&amp;"",2))="да",BS89=1)),AND($I$8="OR_YES",OR(OR(LOWER(LEFT(AN89&amp;"",2))="да",AN89=1),OR(LOWER(LEFT(BS89&amp;"",2))="да",BS89=1)))),$I$14,$I$15))))))))))</f>
        <v/>
      </c>
      <c r="J89" s="19" t="str">
        <f>IF($A89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89="#FIELD",AO89="",AND(OR($J$8="CHANGE_PCT_GE",$J$8="CHANGE_ABS_GE",$J$8="COUNT_FLAG_RULE",$J$8="AND_YES",$J$8="OR_YES"),OR(BT89="#FIELD",BT89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89)))),IF($J$18="LOW_MU",MAX(Настройки!$B$14,$J$16),IF($J$18="NEUTRAL",Настройки!$B$15,IF($J$18="IGNORE","IGNORE",IF(OR(AO89="#FIELD",BT89="#FIELD"),"Поле не найдено","Недостаточно данных")))),IF($J$8="SIGMOID_INC",MAX(Настройки!$B$14,$J$16+($J$17-$J$16)/(1+EXP(-$J$12*(IF(ISNUMBER(AO89),AO89,0)-$J$11)))),IF($J$8="SIGMOID_DEC",MAX(Настройки!$B$14,$J$16+($J$17-$J$16)/(1+EXP($J$12*(IF(ISNUMBER(AO89),AO89,0)-$J$11)))),IF($J$8="TOP_PERCENT",IF((COUNTIF(INDEX(Данные!$A$7:$CV$106,0,MATCH($J$9,Данные!$A$6:$CV$6,0)),"&gt;"&amp;IF(ISNUMBER(AO89),AO89,0))+COUNTIFS(INDEX(Данные!$A$7:$CV$106,0,MATCH($J$9,Данные!$A$6:$CV$6,0)),IF(ISNUMBER(AO89),AO89,0),Данные!$A$7:$A$106,"&lt;"&amp;$A89)+1)/COUNT(INDEX(Данные!$A$7:$CV$106,0,MATCH($J$9,Данные!$A$6:$CV$6,0)))&lt;=$J$11,$J$14,$J$15),IF($J$8="MANUAL_MU",MAX(Настройки!$B$14,MIN(1,IF(ISNUMBER(AO89),AO89,0))),IF($J$8="COUNT_FLAG_RULE",IF(IF(ISNUMBER(AO89),AO89,0)&lt;=$J$11,$J$14,IF(IF(ISNUMBER(AO89),AO89,0)&gt;=$J$12,$J$15,IF(OR(LOWER(LEFT(BT89&amp;"",2))="да",BT89=1),$J$13,$J$15))),IF(OR(AND($J$8="YES_NO",OR(LOWER(LEFT(AO89&amp;"",2))="да",AO89=1)),AND($J$8="THRESHOLD_GE",IF(ISNUMBER(AO89),AO89,0)&gt;=$J$11),AND($J$8="THRESHOLD_GT",IF(ISNUMBER(AO89),AO89,0)&gt;$J$11),AND($J$8="THRESHOLD_LE",IF(ISNUMBER(AO89),AO89,0)&lt;=$J$11),AND($J$8="THRESHOLD_LT",IF(ISNUMBER(AO89),AO89,0)&lt;$J$11),AND($J$8="CHANGE_PCT_GE",IF(IF(ISNUMBER(BT89),BT89,0)=0,IF(ISNUMBER(AO89),AO89,0)&gt;0,(IF(ISNUMBER(AO89),AO89,0)-IF(ISNUMBER(BT89),BT89,0))/ABS(IF(ISNUMBER(BT89),BT89,0))&gt;=$J$11)),AND($J$8="CHANGE_ABS_GE",ABS(IF(ISNUMBER(AO89),AO89,0)-IF(ISNUMBER(BT89),BT89,0))&gt;=$J$11),AND($J$8="COUNT_LT",IF(ISNUMBER(AO89),AO89,0)&lt;$J$11),AND($J$8="COUNT_LE",IF(ISNUMBER(AO89),AO89,0)&lt;=$J$11),AND($J$8="AND_YES",OR(LOWER(LEFT(AO89&amp;"",2))="да",AO89=1),OR(LOWER(LEFT(BT89&amp;"",2))="да",BT89=1)),AND($J$8="OR_YES",OR(OR(LOWER(LEFT(AO89&amp;"",2))="да",AO89=1),OR(LOWER(LEFT(BT89&amp;"",2))="да",BT89=1)))),$J$14,$J$15))))))))))</f>
        <v/>
      </c>
      <c r="K89" s="19" t="str">
        <f>IF($A89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89="#FIELD",AP89="",AND(OR($K$8="CHANGE_PCT_GE",$K$8="CHANGE_ABS_GE",$K$8="COUNT_FLAG_RULE",$K$8="AND_YES",$K$8="OR_YES"),OR(BU89="#FIELD",BU89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89)))),IF($K$18="LOW_MU",MAX(Настройки!$B$14,$K$16),IF($K$18="NEUTRAL",Настройки!$B$15,IF($K$18="IGNORE","IGNORE",IF(OR(AP89="#FIELD",BU89="#FIELD"),"Поле не найдено","Недостаточно данных")))),IF($K$8="SIGMOID_INC",MAX(Настройки!$B$14,$K$16+($K$17-$K$16)/(1+EXP(-$K$12*(IF(ISNUMBER(AP89),AP89,0)-$K$11)))),IF($K$8="SIGMOID_DEC",MAX(Настройки!$B$14,$K$16+($K$17-$K$16)/(1+EXP($K$12*(IF(ISNUMBER(AP89),AP89,0)-$K$11)))),IF($K$8="TOP_PERCENT",IF((COUNTIF(INDEX(Данные!$A$7:$CV$106,0,MATCH($K$9,Данные!$A$6:$CV$6,0)),"&gt;"&amp;IF(ISNUMBER(AP89),AP89,0))+COUNTIFS(INDEX(Данные!$A$7:$CV$106,0,MATCH($K$9,Данные!$A$6:$CV$6,0)),IF(ISNUMBER(AP89),AP89,0),Данные!$A$7:$A$106,"&lt;"&amp;$A89)+1)/COUNT(INDEX(Данные!$A$7:$CV$106,0,MATCH($K$9,Данные!$A$6:$CV$6,0)))&lt;=$K$11,$K$14,$K$15),IF($K$8="MANUAL_MU",MAX(Настройки!$B$14,MIN(1,IF(ISNUMBER(AP89),AP89,0))),IF($K$8="COUNT_FLAG_RULE",IF(IF(ISNUMBER(AP89),AP89,0)&lt;=$K$11,$K$14,IF(IF(ISNUMBER(AP89),AP89,0)&gt;=$K$12,$K$15,IF(OR(LOWER(LEFT(BU89&amp;"",2))="да",BU89=1),$K$13,$K$15))),IF(OR(AND($K$8="YES_NO",OR(LOWER(LEFT(AP89&amp;"",2))="да",AP89=1)),AND($K$8="THRESHOLD_GE",IF(ISNUMBER(AP89),AP89,0)&gt;=$K$11),AND($K$8="THRESHOLD_GT",IF(ISNUMBER(AP89),AP89,0)&gt;$K$11),AND($K$8="THRESHOLD_LE",IF(ISNUMBER(AP89),AP89,0)&lt;=$K$11),AND($K$8="THRESHOLD_LT",IF(ISNUMBER(AP89),AP89,0)&lt;$K$11),AND($K$8="CHANGE_PCT_GE",IF(IF(ISNUMBER(BU89),BU89,0)=0,IF(ISNUMBER(AP89),AP89,0)&gt;0,(IF(ISNUMBER(AP89),AP89,0)-IF(ISNUMBER(BU89),BU89,0))/ABS(IF(ISNUMBER(BU89),BU89,0))&gt;=$K$11)),AND($K$8="CHANGE_ABS_GE",ABS(IF(ISNUMBER(AP89),AP89,0)-IF(ISNUMBER(BU89),BU89,0))&gt;=$K$11),AND($K$8="COUNT_LT",IF(ISNUMBER(AP89),AP89,0)&lt;$K$11),AND($K$8="COUNT_LE",IF(ISNUMBER(AP89),AP89,0)&lt;=$K$11),AND($K$8="AND_YES",OR(LOWER(LEFT(AP89&amp;"",2))="да",AP89=1),OR(LOWER(LEFT(BU89&amp;"",2))="да",BU89=1)),AND($K$8="OR_YES",OR(OR(LOWER(LEFT(AP89&amp;"",2))="да",AP89=1),OR(LOWER(LEFT(BU89&amp;"",2))="да",BU89=1)))),$K$14,$K$15))))))))))</f>
        <v/>
      </c>
      <c r="L89" s="19" t="str">
        <f>IF($A89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89="#FIELD",AQ89="",AND(OR($L$8="CHANGE_PCT_GE",$L$8="CHANGE_ABS_GE",$L$8="COUNT_FLAG_RULE",$L$8="AND_YES",$L$8="OR_YES"),OR(BV89="#FIELD",BV89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89)))),IF($L$18="LOW_MU",MAX(Настройки!$B$14,$L$16),IF($L$18="NEUTRAL",Настройки!$B$15,IF($L$18="IGNORE","IGNORE",IF(OR(AQ89="#FIELD",BV89="#FIELD"),"Поле не найдено","Недостаточно данных")))),IF($L$8="SIGMOID_INC",MAX(Настройки!$B$14,$L$16+($L$17-$L$16)/(1+EXP(-$L$12*(IF(ISNUMBER(AQ89),AQ89,0)-$L$11)))),IF($L$8="SIGMOID_DEC",MAX(Настройки!$B$14,$L$16+($L$17-$L$16)/(1+EXP($L$12*(IF(ISNUMBER(AQ89),AQ89,0)-$L$11)))),IF($L$8="TOP_PERCENT",IF((COUNTIF(INDEX(Данные!$A$7:$CV$106,0,MATCH($L$9,Данные!$A$6:$CV$6,0)),"&gt;"&amp;IF(ISNUMBER(AQ89),AQ89,0))+COUNTIFS(INDEX(Данные!$A$7:$CV$106,0,MATCH($L$9,Данные!$A$6:$CV$6,0)),IF(ISNUMBER(AQ89),AQ89,0),Данные!$A$7:$A$106,"&lt;"&amp;$A89)+1)/COUNT(INDEX(Данные!$A$7:$CV$106,0,MATCH($L$9,Данные!$A$6:$CV$6,0)))&lt;=$L$11,$L$14,$L$15),IF($L$8="MANUAL_MU",MAX(Настройки!$B$14,MIN(1,IF(ISNUMBER(AQ89),AQ89,0))),IF($L$8="COUNT_FLAG_RULE",IF(IF(ISNUMBER(AQ89),AQ89,0)&lt;=$L$11,$L$14,IF(IF(ISNUMBER(AQ89),AQ89,0)&gt;=$L$12,$L$15,IF(OR(LOWER(LEFT(BV89&amp;"",2))="да",BV89=1),$L$13,$L$15))),IF(OR(AND($L$8="YES_NO",OR(LOWER(LEFT(AQ89&amp;"",2))="да",AQ89=1)),AND($L$8="THRESHOLD_GE",IF(ISNUMBER(AQ89),AQ89,0)&gt;=$L$11),AND($L$8="THRESHOLD_GT",IF(ISNUMBER(AQ89),AQ89,0)&gt;$L$11),AND($L$8="THRESHOLD_LE",IF(ISNUMBER(AQ89),AQ89,0)&lt;=$L$11),AND($L$8="THRESHOLD_LT",IF(ISNUMBER(AQ89),AQ89,0)&lt;$L$11),AND($L$8="CHANGE_PCT_GE",IF(IF(ISNUMBER(BV89),BV89,0)=0,IF(ISNUMBER(AQ89),AQ89,0)&gt;0,(IF(ISNUMBER(AQ89),AQ89,0)-IF(ISNUMBER(BV89),BV89,0))/ABS(IF(ISNUMBER(BV89),BV89,0))&gt;=$L$11)),AND($L$8="CHANGE_ABS_GE",ABS(IF(ISNUMBER(AQ89),AQ89,0)-IF(ISNUMBER(BV89),BV89,0))&gt;=$L$11),AND($L$8="COUNT_LT",IF(ISNUMBER(AQ89),AQ89,0)&lt;$L$11),AND($L$8="COUNT_LE",IF(ISNUMBER(AQ89),AQ89,0)&lt;=$L$11),AND($L$8="AND_YES",OR(LOWER(LEFT(AQ89&amp;"",2))="да",AQ89=1),OR(LOWER(LEFT(BV89&amp;"",2))="да",BV89=1)),AND($L$8="OR_YES",OR(OR(LOWER(LEFT(AQ89&amp;"",2))="да",AQ89=1),OR(LOWER(LEFT(BV89&amp;"",2))="да",BV89=1)))),$L$14,$L$15))))))))))</f>
        <v/>
      </c>
      <c r="M89" s="19" t="str">
        <f>IF($A89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89="#FIELD",AR89="",AND(OR($M$8="CHANGE_PCT_GE",$M$8="CHANGE_ABS_GE",$M$8="COUNT_FLAG_RULE",$M$8="AND_YES",$M$8="OR_YES"),OR(BW89="#FIELD",BW89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89)))),IF($M$18="LOW_MU",MAX(Настройки!$B$14,$M$16),IF($M$18="NEUTRAL",Настройки!$B$15,IF($M$18="IGNORE","IGNORE",IF(OR(AR89="#FIELD",BW89="#FIELD"),"Поле не найдено","Недостаточно данных")))),IF($M$8="SIGMOID_INC",MAX(Настройки!$B$14,$M$16+($M$17-$M$16)/(1+EXP(-$M$12*(IF(ISNUMBER(AR89),AR89,0)-$M$11)))),IF($M$8="SIGMOID_DEC",MAX(Настройки!$B$14,$M$16+($M$17-$M$16)/(1+EXP($M$12*(IF(ISNUMBER(AR89),AR89,0)-$M$11)))),IF($M$8="TOP_PERCENT",IF((COUNTIF(INDEX(Данные!$A$7:$CV$106,0,MATCH($M$9,Данные!$A$6:$CV$6,0)),"&gt;"&amp;IF(ISNUMBER(AR89),AR89,0))+COUNTIFS(INDEX(Данные!$A$7:$CV$106,0,MATCH($M$9,Данные!$A$6:$CV$6,0)),IF(ISNUMBER(AR89),AR89,0),Данные!$A$7:$A$106,"&lt;"&amp;$A89)+1)/COUNT(INDEX(Данные!$A$7:$CV$106,0,MATCH($M$9,Данные!$A$6:$CV$6,0)))&lt;=$M$11,$M$14,$M$15),IF($M$8="MANUAL_MU",MAX(Настройки!$B$14,MIN(1,IF(ISNUMBER(AR89),AR89,0))),IF($M$8="COUNT_FLAG_RULE",IF(IF(ISNUMBER(AR89),AR89,0)&lt;=$M$11,$M$14,IF(IF(ISNUMBER(AR89),AR89,0)&gt;=$M$12,$M$15,IF(OR(LOWER(LEFT(BW89&amp;"",2))="да",BW89=1),$M$13,$M$15))),IF(OR(AND($M$8="YES_NO",OR(LOWER(LEFT(AR89&amp;"",2))="да",AR89=1)),AND($M$8="THRESHOLD_GE",IF(ISNUMBER(AR89),AR89,0)&gt;=$M$11),AND($M$8="THRESHOLD_GT",IF(ISNUMBER(AR89),AR89,0)&gt;$M$11),AND($M$8="THRESHOLD_LE",IF(ISNUMBER(AR89),AR89,0)&lt;=$M$11),AND($M$8="THRESHOLD_LT",IF(ISNUMBER(AR89),AR89,0)&lt;$M$11),AND($M$8="CHANGE_PCT_GE",IF(IF(ISNUMBER(BW89),BW89,0)=0,IF(ISNUMBER(AR89),AR89,0)&gt;0,(IF(ISNUMBER(AR89),AR89,0)-IF(ISNUMBER(BW89),BW89,0))/ABS(IF(ISNUMBER(BW89),BW89,0))&gt;=$M$11)),AND($M$8="CHANGE_ABS_GE",ABS(IF(ISNUMBER(AR89),AR89,0)-IF(ISNUMBER(BW89),BW89,0))&gt;=$M$11),AND($M$8="COUNT_LT",IF(ISNUMBER(AR89),AR89,0)&lt;$M$11),AND($M$8="COUNT_LE",IF(ISNUMBER(AR89),AR89,0)&lt;=$M$11),AND($M$8="AND_YES",OR(LOWER(LEFT(AR89&amp;"",2))="да",AR89=1),OR(LOWER(LEFT(BW89&amp;"",2))="да",BW89=1)),AND($M$8="OR_YES",OR(OR(LOWER(LEFT(AR89&amp;"",2))="да",AR89=1),OR(LOWER(LEFT(BW89&amp;"",2))="да",BW89=1)))),$M$14,$M$15))))))))))</f>
        <v/>
      </c>
      <c r="N89" s="19" t="str">
        <f>IF($A89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89="#FIELD",AS89="",AND(OR($N$8="CHANGE_PCT_GE",$N$8="CHANGE_ABS_GE",$N$8="COUNT_FLAG_RULE",$N$8="AND_YES",$N$8="OR_YES"),OR(BX89="#FIELD",BX89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89)))),IF($N$18="LOW_MU",MAX(Настройки!$B$14,$N$16),IF($N$18="NEUTRAL",Настройки!$B$15,IF($N$18="IGNORE","IGNORE",IF(OR(AS89="#FIELD",BX89="#FIELD"),"Поле не найдено","Недостаточно данных")))),IF($N$8="SIGMOID_INC",MAX(Настройки!$B$14,$N$16+($N$17-$N$16)/(1+EXP(-$N$12*(IF(ISNUMBER(AS89),AS89,0)-$N$11)))),IF($N$8="SIGMOID_DEC",MAX(Настройки!$B$14,$N$16+($N$17-$N$16)/(1+EXP($N$12*(IF(ISNUMBER(AS89),AS89,0)-$N$11)))),IF($N$8="TOP_PERCENT",IF((COUNTIF(INDEX(Данные!$A$7:$CV$106,0,MATCH($N$9,Данные!$A$6:$CV$6,0)),"&gt;"&amp;IF(ISNUMBER(AS89),AS89,0))+COUNTIFS(INDEX(Данные!$A$7:$CV$106,0,MATCH($N$9,Данные!$A$6:$CV$6,0)),IF(ISNUMBER(AS89),AS89,0),Данные!$A$7:$A$106,"&lt;"&amp;$A89)+1)/COUNT(INDEX(Данные!$A$7:$CV$106,0,MATCH($N$9,Данные!$A$6:$CV$6,0)))&lt;=$N$11,$N$14,$N$15),IF($N$8="MANUAL_MU",MAX(Настройки!$B$14,MIN(1,IF(ISNUMBER(AS89),AS89,0))),IF($N$8="COUNT_FLAG_RULE",IF(IF(ISNUMBER(AS89),AS89,0)&lt;=$N$11,$N$14,IF(IF(ISNUMBER(AS89),AS89,0)&gt;=$N$12,$N$15,IF(OR(LOWER(LEFT(BX89&amp;"",2))="да",BX89=1),$N$13,$N$15))),IF(OR(AND($N$8="YES_NO",OR(LOWER(LEFT(AS89&amp;"",2))="да",AS89=1)),AND($N$8="THRESHOLD_GE",IF(ISNUMBER(AS89),AS89,0)&gt;=$N$11),AND($N$8="THRESHOLD_GT",IF(ISNUMBER(AS89),AS89,0)&gt;$N$11),AND($N$8="THRESHOLD_LE",IF(ISNUMBER(AS89),AS89,0)&lt;=$N$11),AND($N$8="THRESHOLD_LT",IF(ISNUMBER(AS89),AS89,0)&lt;$N$11),AND($N$8="CHANGE_PCT_GE",IF(IF(ISNUMBER(BX89),BX89,0)=0,IF(ISNUMBER(AS89),AS89,0)&gt;0,(IF(ISNUMBER(AS89),AS89,0)-IF(ISNUMBER(BX89),BX89,0))/ABS(IF(ISNUMBER(BX89),BX89,0))&gt;=$N$11)),AND($N$8="CHANGE_ABS_GE",ABS(IF(ISNUMBER(AS89),AS89,0)-IF(ISNUMBER(BX89),BX89,0))&gt;=$N$11),AND($N$8="COUNT_LT",IF(ISNUMBER(AS89),AS89,0)&lt;$N$11),AND($N$8="COUNT_LE",IF(ISNUMBER(AS89),AS89,0)&lt;=$N$11),AND($N$8="AND_YES",OR(LOWER(LEFT(AS89&amp;"",2))="да",AS89=1),OR(LOWER(LEFT(BX89&amp;"",2))="да",BX89=1)),AND($N$8="OR_YES",OR(OR(LOWER(LEFT(AS89&amp;"",2))="да",AS89=1),OR(LOWER(LEFT(BX89&amp;"",2))="да",BX89=1)))),$N$14,$N$15))))))))))</f>
        <v/>
      </c>
      <c r="O89" s="19" t="str">
        <f>IF($A89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89="#FIELD",AT89="",AND(OR($O$8="CHANGE_PCT_GE",$O$8="CHANGE_ABS_GE",$O$8="COUNT_FLAG_RULE",$O$8="AND_YES",$O$8="OR_YES"),OR(BY89="#FIELD",BY89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89)))),IF($O$18="LOW_MU",MAX(Настройки!$B$14,$O$16),IF($O$18="NEUTRAL",Настройки!$B$15,IF($O$18="IGNORE","IGNORE",IF(OR(AT89="#FIELD",BY89="#FIELD"),"Поле не найдено","Недостаточно данных")))),IF($O$8="SIGMOID_INC",MAX(Настройки!$B$14,$O$16+($O$17-$O$16)/(1+EXP(-$O$12*(IF(ISNUMBER(AT89),AT89,0)-$O$11)))),IF($O$8="SIGMOID_DEC",MAX(Настройки!$B$14,$O$16+($O$17-$O$16)/(1+EXP($O$12*(IF(ISNUMBER(AT89),AT89,0)-$O$11)))),IF($O$8="TOP_PERCENT",IF((COUNTIF(INDEX(Данные!$A$7:$CV$106,0,MATCH($O$9,Данные!$A$6:$CV$6,0)),"&gt;"&amp;IF(ISNUMBER(AT89),AT89,0))+COUNTIFS(INDEX(Данные!$A$7:$CV$106,0,MATCH($O$9,Данные!$A$6:$CV$6,0)),IF(ISNUMBER(AT89),AT89,0),Данные!$A$7:$A$106,"&lt;"&amp;$A89)+1)/COUNT(INDEX(Данные!$A$7:$CV$106,0,MATCH($O$9,Данные!$A$6:$CV$6,0)))&lt;=$O$11,$O$14,$O$15),IF($O$8="MANUAL_MU",MAX(Настройки!$B$14,MIN(1,IF(ISNUMBER(AT89),AT89,0))),IF($O$8="COUNT_FLAG_RULE",IF(IF(ISNUMBER(AT89),AT89,0)&lt;=$O$11,$O$14,IF(IF(ISNUMBER(AT89),AT89,0)&gt;=$O$12,$O$15,IF(OR(LOWER(LEFT(BY89&amp;"",2))="да",BY89=1),$O$13,$O$15))),IF(OR(AND($O$8="YES_NO",OR(LOWER(LEFT(AT89&amp;"",2))="да",AT89=1)),AND($O$8="THRESHOLD_GE",IF(ISNUMBER(AT89),AT89,0)&gt;=$O$11),AND($O$8="THRESHOLD_GT",IF(ISNUMBER(AT89),AT89,0)&gt;$O$11),AND($O$8="THRESHOLD_LE",IF(ISNUMBER(AT89),AT89,0)&lt;=$O$11),AND($O$8="THRESHOLD_LT",IF(ISNUMBER(AT89),AT89,0)&lt;$O$11),AND($O$8="CHANGE_PCT_GE",IF(IF(ISNUMBER(BY89),BY89,0)=0,IF(ISNUMBER(AT89),AT89,0)&gt;0,(IF(ISNUMBER(AT89),AT89,0)-IF(ISNUMBER(BY89),BY89,0))/ABS(IF(ISNUMBER(BY89),BY89,0))&gt;=$O$11)),AND($O$8="CHANGE_ABS_GE",ABS(IF(ISNUMBER(AT89),AT89,0)-IF(ISNUMBER(BY89),BY89,0))&gt;=$O$11),AND($O$8="COUNT_LT",IF(ISNUMBER(AT89),AT89,0)&lt;$O$11),AND($O$8="COUNT_LE",IF(ISNUMBER(AT89),AT89,0)&lt;=$O$11),AND($O$8="AND_YES",OR(LOWER(LEFT(AT89&amp;"",2))="да",AT89=1),OR(LOWER(LEFT(BY89&amp;"",2))="да",BY89=1)),AND($O$8="OR_YES",OR(OR(LOWER(LEFT(AT89&amp;"",2))="да",AT89=1),OR(LOWER(LEFT(BY89&amp;"",2))="да",BY89=1)))),$O$14,$O$15))))))))))</f>
        <v/>
      </c>
      <c r="P89" s="19" t="str">
        <f>IF($A89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89="#FIELD",AU89="",AND(OR($P$8="CHANGE_PCT_GE",$P$8="CHANGE_ABS_GE",$P$8="COUNT_FLAG_RULE",$P$8="AND_YES",$P$8="OR_YES"),OR(BZ89="#FIELD",BZ89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89)))),IF($P$18="LOW_MU",MAX(Настройки!$B$14,$P$16),IF($P$18="NEUTRAL",Настройки!$B$15,IF($P$18="IGNORE","IGNORE",IF(OR(AU89="#FIELD",BZ89="#FIELD"),"Поле не найдено","Недостаточно данных")))),IF($P$8="SIGMOID_INC",MAX(Настройки!$B$14,$P$16+($P$17-$P$16)/(1+EXP(-$P$12*(IF(ISNUMBER(AU89),AU89,0)-$P$11)))),IF($P$8="SIGMOID_DEC",MAX(Настройки!$B$14,$P$16+($P$17-$P$16)/(1+EXP($P$12*(IF(ISNUMBER(AU89),AU89,0)-$P$11)))),IF($P$8="TOP_PERCENT",IF((COUNTIF(INDEX(Данные!$A$7:$CV$106,0,MATCH($P$9,Данные!$A$6:$CV$6,0)),"&gt;"&amp;IF(ISNUMBER(AU89),AU89,0))+COUNTIFS(INDEX(Данные!$A$7:$CV$106,0,MATCH($P$9,Данные!$A$6:$CV$6,0)),IF(ISNUMBER(AU89),AU89,0),Данные!$A$7:$A$106,"&lt;"&amp;$A89)+1)/COUNT(INDEX(Данные!$A$7:$CV$106,0,MATCH($P$9,Данные!$A$6:$CV$6,0)))&lt;=$P$11,$P$14,$P$15),IF($P$8="MANUAL_MU",MAX(Настройки!$B$14,MIN(1,IF(ISNUMBER(AU89),AU89,0))),IF($P$8="COUNT_FLAG_RULE",IF(IF(ISNUMBER(AU89),AU89,0)&lt;=$P$11,$P$14,IF(IF(ISNUMBER(AU89),AU89,0)&gt;=$P$12,$P$15,IF(OR(LOWER(LEFT(BZ89&amp;"",2))="да",BZ89=1),$P$13,$P$15))),IF(OR(AND($P$8="YES_NO",OR(LOWER(LEFT(AU89&amp;"",2))="да",AU89=1)),AND($P$8="THRESHOLD_GE",IF(ISNUMBER(AU89),AU89,0)&gt;=$P$11),AND($P$8="THRESHOLD_GT",IF(ISNUMBER(AU89),AU89,0)&gt;$P$11),AND($P$8="THRESHOLD_LE",IF(ISNUMBER(AU89),AU89,0)&lt;=$P$11),AND($P$8="THRESHOLD_LT",IF(ISNUMBER(AU89),AU89,0)&lt;$P$11),AND($P$8="CHANGE_PCT_GE",IF(IF(ISNUMBER(BZ89),BZ89,0)=0,IF(ISNUMBER(AU89),AU89,0)&gt;0,(IF(ISNUMBER(AU89),AU89,0)-IF(ISNUMBER(BZ89),BZ89,0))/ABS(IF(ISNUMBER(BZ89),BZ89,0))&gt;=$P$11)),AND($P$8="CHANGE_ABS_GE",ABS(IF(ISNUMBER(AU89),AU89,0)-IF(ISNUMBER(BZ89),BZ89,0))&gt;=$P$11),AND($P$8="COUNT_LT",IF(ISNUMBER(AU89),AU89,0)&lt;$P$11),AND($P$8="COUNT_LE",IF(ISNUMBER(AU89),AU89,0)&lt;=$P$11),AND($P$8="AND_YES",OR(LOWER(LEFT(AU89&amp;"",2))="да",AU89=1),OR(LOWER(LEFT(BZ89&amp;"",2))="да",BZ89=1)),AND($P$8="OR_YES",OR(OR(LOWER(LEFT(AU89&amp;"",2))="да",AU89=1),OR(LOWER(LEFT(BZ89&amp;"",2))="да",BZ89=1)))),$P$14,$P$15))))))))))</f>
        <v/>
      </c>
      <c r="Q89" s="19" t="str">
        <f>IF($A89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89="#FIELD",AV89="",AND(OR($Q$8="CHANGE_PCT_GE",$Q$8="CHANGE_ABS_GE",$Q$8="COUNT_FLAG_RULE",$Q$8="AND_YES",$Q$8="OR_YES"),OR(CA89="#FIELD",CA89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89)))),IF($Q$18="LOW_MU",MAX(Настройки!$B$14,$Q$16),IF($Q$18="NEUTRAL",Настройки!$B$15,IF($Q$18="IGNORE","IGNORE",IF(OR(AV89="#FIELD",CA89="#FIELD"),"Поле не найдено","Недостаточно данных")))),IF($Q$8="SIGMOID_INC",MAX(Настройки!$B$14,$Q$16+($Q$17-$Q$16)/(1+EXP(-$Q$12*(IF(ISNUMBER(AV89),AV89,0)-$Q$11)))),IF($Q$8="SIGMOID_DEC",MAX(Настройки!$B$14,$Q$16+($Q$17-$Q$16)/(1+EXP($Q$12*(IF(ISNUMBER(AV89),AV89,0)-$Q$11)))),IF($Q$8="TOP_PERCENT",IF((COUNTIF(INDEX(Данные!$A$7:$CV$106,0,MATCH($Q$9,Данные!$A$6:$CV$6,0)),"&gt;"&amp;IF(ISNUMBER(AV89),AV89,0))+COUNTIFS(INDEX(Данные!$A$7:$CV$106,0,MATCH($Q$9,Данные!$A$6:$CV$6,0)),IF(ISNUMBER(AV89),AV89,0),Данные!$A$7:$A$106,"&lt;"&amp;$A89)+1)/COUNT(INDEX(Данные!$A$7:$CV$106,0,MATCH($Q$9,Данные!$A$6:$CV$6,0)))&lt;=$Q$11,$Q$14,$Q$15),IF($Q$8="MANUAL_MU",MAX(Настройки!$B$14,MIN(1,IF(ISNUMBER(AV89),AV89,0))),IF($Q$8="COUNT_FLAG_RULE",IF(IF(ISNUMBER(AV89),AV89,0)&lt;=$Q$11,$Q$14,IF(IF(ISNUMBER(AV89),AV89,0)&gt;=$Q$12,$Q$15,IF(OR(LOWER(LEFT(CA89&amp;"",2))="да",CA89=1),$Q$13,$Q$15))),IF(OR(AND($Q$8="YES_NO",OR(LOWER(LEFT(AV89&amp;"",2))="да",AV89=1)),AND($Q$8="THRESHOLD_GE",IF(ISNUMBER(AV89),AV89,0)&gt;=$Q$11),AND($Q$8="THRESHOLD_GT",IF(ISNUMBER(AV89),AV89,0)&gt;$Q$11),AND($Q$8="THRESHOLD_LE",IF(ISNUMBER(AV89),AV89,0)&lt;=$Q$11),AND($Q$8="THRESHOLD_LT",IF(ISNUMBER(AV89),AV89,0)&lt;$Q$11),AND($Q$8="CHANGE_PCT_GE",IF(IF(ISNUMBER(CA89),CA89,0)=0,IF(ISNUMBER(AV89),AV89,0)&gt;0,(IF(ISNUMBER(AV89),AV89,0)-IF(ISNUMBER(CA89),CA89,0))/ABS(IF(ISNUMBER(CA89),CA89,0))&gt;=$Q$11)),AND($Q$8="CHANGE_ABS_GE",ABS(IF(ISNUMBER(AV89),AV89,0)-IF(ISNUMBER(CA89),CA89,0))&gt;=$Q$11),AND($Q$8="COUNT_LT",IF(ISNUMBER(AV89),AV89,0)&lt;$Q$11),AND($Q$8="COUNT_LE",IF(ISNUMBER(AV89),AV89,0)&lt;=$Q$11),AND($Q$8="AND_YES",OR(LOWER(LEFT(AV89&amp;"",2))="да",AV89=1),OR(LOWER(LEFT(CA89&amp;"",2))="да",CA89=1)),AND($Q$8="OR_YES",OR(OR(LOWER(LEFT(AV89&amp;"",2))="да",AV89=1),OR(LOWER(LEFT(CA89&amp;"",2))="да",CA89=1)))),$Q$14,$Q$15))))))))))</f>
        <v/>
      </c>
      <c r="R89" s="69" t="str">
        <f>IF($A89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89="#FIELD",AW89="",AND(OR($R$8="CHANGE_PCT_GE",$R$8="CHANGE_ABS_GE",$R$8="COUNT_FLAG_RULE",$R$8="AND_YES",$R$8="OR_YES"),OR(CB89="#FIELD",CB89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89)))),IF($R$18="LOW_MU",MAX(Настройки!$B$14,$R$16),IF($R$18="NEUTRAL",Настройки!$B$15,IF($R$18="IGNORE","IGNORE",IF(OR(AW89="#FIELD",CB89="#FIELD"),"Поле не найдено","Недостаточно данных")))),IF($R$8="SIGMOID_INC",MAX(Настройки!$B$14,$R$16+($R$17-$R$16)/(1+EXP(-$R$12*(IF(ISNUMBER(AW89),AW89,0)-$R$11)))),IF($R$8="SIGMOID_DEC",MAX(Настройки!$B$14,$R$16+($R$17-$R$16)/(1+EXP($R$12*(IF(ISNUMBER(AW89),AW89,0)-$R$11)))),IF($R$8="TOP_PERCENT",IF((COUNTIF(INDEX(Данные!$A$7:$CV$106,0,MATCH($R$9,Данные!$A$6:$CV$6,0)),"&gt;"&amp;IF(ISNUMBER(AW89),AW89,0))+COUNTIFS(INDEX(Данные!$A$7:$CV$106,0,MATCH($R$9,Данные!$A$6:$CV$6,0)),IF(ISNUMBER(AW89),AW89,0),Данные!$A$7:$A$106,"&lt;"&amp;$A89)+1)/COUNT(INDEX(Данные!$A$7:$CV$106,0,MATCH($R$9,Данные!$A$6:$CV$6,0)))&lt;=$R$11,$R$14,$R$15),IF($R$8="MANUAL_MU",MAX(Настройки!$B$14,MIN(1,IF(ISNUMBER(AW89),AW89,0))),IF($R$8="COUNT_FLAG_RULE",IF(IF(ISNUMBER(AW89),AW89,0)&lt;=$R$11,$R$14,IF(IF(ISNUMBER(AW89),AW89,0)&gt;=$R$12,$R$15,IF(OR(LOWER(LEFT(CB89&amp;"",2))="да",CB89=1),$R$13,$R$15))),IF(OR(AND($R$8="YES_NO",OR(LOWER(LEFT(AW89&amp;"",2))="да",AW89=1)),AND($R$8="THRESHOLD_GE",IF(ISNUMBER(AW89),AW89,0)&gt;=$R$11),AND($R$8="THRESHOLD_GT",IF(ISNUMBER(AW89),AW89,0)&gt;$R$11),AND($R$8="THRESHOLD_LE",IF(ISNUMBER(AW89),AW89,0)&lt;=$R$11),AND($R$8="THRESHOLD_LT",IF(ISNUMBER(AW89),AW89,0)&lt;$R$11),AND($R$8="CHANGE_PCT_GE",IF(IF(ISNUMBER(CB89),CB89,0)=0,IF(ISNUMBER(AW89),AW89,0)&gt;0,(IF(ISNUMBER(AW89),AW89,0)-IF(ISNUMBER(CB89),CB89,0))/ABS(IF(ISNUMBER(CB89),CB89,0))&gt;=$R$11)),AND($R$8="CHANGE_ABS_GE",ABS(IF(ISNUMBER(AW89),AW89,0)-IF(ISNUMBER(CB89),CB89,0))&gt;=$R$11),AND($R$8="COUNT_LT",IF(ISNUMBER(AW89),AW89,0)&lt;$R$11),AND($R$8="COUNT_LE",IF(ISNUMBER(AW89),AW89,0)&lt;=$R$11),AND($R$8="AND_YES",OR(LOWER(LEFT(AW89&amp;"",2))="да",AW89=1),OR(LOWER(LEFT(CB89&amp;"",2))="да",CB89=1)),AND($R$8="OR_YES",OR(OR(LOWER(LEFT(AW89&amp;"",2))="да",AW89=1),OR(LOWER(LEFT(CB89&amp;"",2))="да",CB89=1)))),$R$14,$R$15))))))))))</f>
        <v/>
      </c>
      <c r="S89" s="70" t="str">
        <f>IF($A89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89="#FIELD",AX89="",AND(OR($S$8="CHANGE_PCT_GE",$S$8="CHANGE_ABS_GE",$S$8="COUNT_FLAG_RULE",$S$8="AND_YES",$S$8="OR_YES"),OR(CC89="#FIELD",CC89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89)))),IF($S$18="LOW_MU",MAX(Настройки!$B$14,$S$16),IF($S$18="NEUTRAL",Настройки!$B$15,IF($S$18="IGNORE","IGNORE",IF(OR(AX89="#FIELD",CC89="#FIELD"),"Поле не найдено","Недостаточно данных")))),IF($S$8="SIGMOID_INC",MAX(Настройки!$B$14,$S$16+($S$17-$S$16)/(1+EXP(-$S$12*(IF(ISNUMBER(AX89),AX89,0)-$S$11)))),IF($S$8="SIGMOID_DEC",MAX(Настройки!$B$14,$S$16+($S$17-$S$16)/(1+EXP($S$12*(IF(ISNUMBER(AX89),AX89,0)-$S$11)))),IF($S$8="TOP_PERCENT",IF((COUNTIF(INDEX(Данные!$A$7:$CV$106,0,MATCH($S$9,Данные!$A$6:$CV$6,0)),"&gt;"&amp;IF(ISNUMBER(AX89),AX89,0))+COUNTIFS(INDEX(Данные!$A$7:$CV$106,0,MATCH($S$9,Данные!$A$6:$CV$6,0)),IF(ISNUMBER(AX89),AX89,0),Данные!$A$7:$A$106,"&lt;"&amp;$A89)+1)/COUNT(INDEX(Данные!$A$7:$CV$106,0,MATCH($S$9,Данные!$A$6:$CV$6,0)))&lt;=$S$11,$S$14,$S$15),IF($S$8="MANUAL_MU",MAX(Настройки!$B$14,MIN(1,IF(ISNUMBER(AX89),AX89,0))),IF($S$8="COUNT_FLAG_RULE",IF(IF(ISNUMBER(AX89),AX89,0)&lt;=$S$11,$S$14,IF(IF(ISNUMBER(AX89),AX89,0)&gt;=$S$12,$S$15,IF(OR(LOWER(LEFT(CC89&amp;"",2))="да",CC89=1),$S$13,$S$15))),IF(OR(AND($S$8="YES_NO",OR(LOWER(LEFT(AX89&amp;"",2))="да",AX89=1)),AND($S$8="THRESHOLD_GE",IF(ISNUMBER(AX89),AX89,0)&gt;=$S$11),AND($S$8="THRESHOLD_GT",IF(ISNUMBER(AX89),AX89,0)&gt;$S$11),AND($S$8="THRESHOLD_LE",IF(ISNUMBER(AX89),AX89,0)&lt;=$S$11),AND($S$8="THRESHOLD_LT",IF(ISNUMBER(AX89),AX89,0)&lt;$S$11),AND($S$8="CHANGE_PCT_GE",IF(IF(ISNUMBER(CC89),CC89,0)=0,IF(ISNUMBER(AX89),AX89,0)&gt;0,(IF(ISNUMBER(AX89),AX89,0)-IF(ISNUMBER(CC89),CC89,0))/ABS(IF(ISNUMBER(CC89),CC89,0))&gt;=$S$11)),AND($S$8="CHANGE_ABS_GE",ABS(IF(ISNUMBER(AX89),AX89,0)-IF(ISNUMBER(CC89),CC89,0))&gt;=$S$11),AND($S$8="COUNT_LT",IF(ISNUMBER(AX89),AX89,0)&lt;$S$11),AND($S$8="COUNT_LE",IF(ISNUMBER(AX89),AX89,0)&lt;=$S$11),AND($S$8="AND_YES",OR(LOWER(LEFT(AX89&amp;"",2))="да",AX89=1),OR(LOWER(LEFT(CC89&amp;"",2))="да",CC89=1)),AND($S$8="OR_YES",OR(OR(LOWER(LEFT(AX89&amp;"",2))="да",AX89=1),OR(LOWER(LEFT(CC89&amp;"",2))="да",CC89=1)))),$S$14,$S$15))))))))))</f>
        <v/>
      </c>
      <c r="T89" s="70" t="str">
        <f>IF($A89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89="#FIELD",AY89="",AND(OR($T$8="CHANGE_PCT_GE",$T$8="CHANGE_ABS_GE",$T$8="COUNT_FLAG_RULE",$T$8="AND_YES",$T$8="OR_YES"),OR(CD89="#FIELD",CD89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89)))),IF($T$18="LOW_MU",MAX(Настройки!$B$14,$T$16),IF($T$18="NEUTRAL",Настройки!$B$15,IF($T$18="IGNORE","IGNORE",IF(OR(AY89="#FIELD",CD89="#FIELD"),"Поле не найдено","Недостаточно данных")))),IF($T$8="SIGMOID_INC",MAX(Настройки!$B$14,$T$16+($T$17-$T$16)/(1+EXP(-$T$12*(IF(ISNUMBER(AY89),AY89,0)-$T$11)))),IF($T$8="SIGMOID_DEC",MAX(Настройки!$B$14,$T$16+($T$17-$T$16)/(1+EXP($T$12*(IF(ISNUMBER(AY89),AY89,0)-$T$11)))),IF($T$8="TOP_PERCENT",IF((COUNTIF(INDEX(Данные!$A$7:$CV$106,0,MATCH($T$9,Данные!$A$6:$CV$6,0)),"&gt;"&amp;IF(ISNUMBER(AY89),AY89,0))+COUNTIFS(INDEX(Данные!$A$7:$CV$106,0,MATCH($T$9,Данные!$A$6:$CV$6,0)),IF(ISNUMBER(AY89),AY89,0),Данные!$A$7:$A$106,"&lt;"&amp;$A89)+1)/COUNT(INDEX(Данные!$A$7:$CV$106,0,MATCH($T$9,Данные!$A$6:$CV$6,0)))&lt;=$T$11,$T$14,$T$15),IF($T$8="MANUAL_MU",MAX(Настройки!$B$14,MIN(1,IF(ISNUMBER(AY89),AY89,0))),IF($T$8="COUNT_FLAG_RULE",IF(IF(ISNUMBER(AY89),AY89,0)&lt;=$T$11,$T$14,IF(IF(ISNUMBER(AY89),AY89,0)&gt;=$T$12,$T$15,IF(OR(LOWER(LEFT(CD89&amp;"",2))="да",CD89=1),$T$13,$T$15))),IF(OR(AND($T$8="YES_NO",OR(LOWER(LEFT(AY89&amp;"",2))="да",AY89=1)),AND($T$8="THRESHOLD_GE",IF(ISNUMBER(AY89),AY89,0)&gt;=$T$11),AND($T$8="THRESHOLD_GT",IF(ISNUMBER(AY89),AY89,0)&gt;$T$11),AND($T$8="THRESHOLD_LE",IF(ISNUMBER(AY89),AY89,0)&lt;=$T$11),AND($T$8="THRESHOLD_LT",IF(ISNUMBER(AY89),AY89,0)&lt;$T$11),AND($T$8="CHANGE_PCT_GE",IF(IF(ISNUMBER(CD89),CD89,0)=0,IF(ISNUMBER(AY89),AY89,0)&gt;0,(IF(ISNUMBER(AY89),AY89,0)-IF(ISNUMBER(CD89),CD89,0))/ABS(IF(ISNUMBER(CD89),CD89,0))&gt;=$T$11)),AND($T$8="CHANGE_ABS_GE",ABS(IF(ISNUMBER(AY89),AY89,0)-IF(ISNUMBER(CD89),CD89,0))&gt;=$T$11),AND($T$8="COUNT_LT",IF(ISNUMBER(AY89),AY89,0)&lt;$T$11),AND($T$8="COUNT_LE",IF(ISNUMBER(AY89),AY89,0)&lt;=$T$11),AND($T$8="AND_YES",OR(LOWER(LEFT(AY89&amp;"",2))="да",AY89=1),OR(LOWER(LEFT(CD89&amp;"",2))="да",CD89=1)),AND($T$8="OR_YES",OR(OR(LOWER(LEFT(AY89&amp;"",2))="да",AY89=1),OR(LOWER(LEFT(CD89&amp;"",2))="да",CD89=1)))),$T$14,$T$15))))))))))</f>
        <v/>
      </c>
      <c r="U89" s="70" t="str">
        <f>IF($A89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89="#FIELD",AZ89="",AND(OR($U$8="CHANGE_PCT_GE",$U$8="CHANGE_ABS_GE",$U$8="COUNT_FLAG_RULE",$U$8="AND_YES",$U$8="OR_YES"),OR(CE89="#FIELD",CE89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89)))),IF($U$18="LOW_MU",MAX(Настройки!$B$14,$U$16),IF($U$18="NEUTRAL",Настройки!$B$15,IF($U$18="IGNORE","IGNORE",IF(OR(AZ89="#FIELD",CE89="#FIELD"),"Поле не найдено","Недостаточно данных")))),IF($U$8="SIGMOID_INC",MAX(Настройки!$B$14,$U$16+($U$17-$U$16)/(1+EXP(-$U$12*(IF(ISNUMBER(AZ89),AZ89,0)-$U$11)))),IF($U$8="SIGMOID_DEC",MAX(Настройки!$B$14,$U$16+($U$17-$U$16)/(1+EXP($U$12*(IF(ISNUMBER(AZ89),AZ89,0)-$U$11)))),IF($U$8="TOP_PERCENT",IF((COUNTIF(INDEX(Данные!$A$7:$CV$106,0,MATCH($U$9,Данные!$A$6:$CV$6,0)),"&gt;"&amp;IF(ISNUMBER(AZ89),AZ89,0))+COUNTIFS(INDEX(Данные!$A$7:$CV$106,0,MATCH($U$9,Данные!$A$6:$CV$6,0)),IF(ISNUMBER(AZ89),AZ89,0),Данные!$A$7:$A$106,"&lt;"&amp;$A89)+1)/COUNT(INDEX(Данные!$A$7:$CV$106,0,MATCH($U$9,Данные!$A$6:$CV$6,0)))&lt;=$U$11,$U$14,$U$15),IF($U$8="MANUAL_MU",MAX(Настройки!$B$14,MIN(1,IF(ISNUMBER(AZ89),AZ89,0))),IF($U$8="COUNT_FLAG_RULE",IF(IF(ISNUMBER(AZ89),AZ89,0)&lt;=$U$11,$U$14,IF(IF(ISNUMBER(AZ89),AZ89,0)&gt;=$U$12,$U$15,IF(OR(LOWER(LEFT(CE89&amp;"",2))="да",CE89=1),$U$13,$U$15))),IF(OR(AND($U$8="YES_NO",OR(LOWER(LEFT(AZ89&amp;"",2))="да",AZ89=1)),AND($U$8="THRESHOLD_GE",IF(ISNUMBER(AZ89),AZ89,0)&gt;=$U$11),AND($U$8="THRESHOLD_GT",IF(ISNUMBER(AZ89),AZ89,0)&gt;$U$11),AND($U$8="THRESHOLD_LE",IF(ISNUMBER(AZ89),AZ89,0)&lt;=$U$11),AND($U$8="THRESHOLD_LT",IF(ISNUMBER(AZ89),AZ89,0)&lt;$U$11),AND($U$8="CHANGE_PCT_GE",IF(IF(ISNUMBER(CE89),CE89,0)=0,IF(ISNUMBER(AZ89),AZ89,0)&gt;0,(IF(ISNUMBER(AZ89),AZ89,0)-IF(ISNUMBER(CE89),CE89,0))/ABS(IF(ISNUMBER(CE89),CE89,0))&gt;=$U$11)),AND($U$8="CHANGE_ABS_GE",ABS(IF(ISNUMBER(AZ89),AZ89,0)-IF(ISNUMBER(CE89),CE89,0))&gt;=$U$11),AND($U$8="COUNT_LT",IF(ISNUMBER(AZ89),AZ89,0)&lt;$U$11),AND($U$8="COUNT_LE",IF(ISNUMBER(AZ89),AZ89,0)&lt;=$U$11),AND($U$8="AND_YES",OR(LOWER(LEFT(AZ89&amp;"",2))="да",AZ89=1),OR(LOWER(LEFT(CE89&amp;"",2))="да",CE89=1)),AND($U$8="OR_YES",OR(OR(LOWER(LEFT(AZ89&amp;"",2))="да",AZ89=1),OR(LOWER(LEFT(CE89&amp;"",2))="да",CE89=1)))),$U$14,$U$15))))))))))</f>
        <v/>
      </c>
      <c r="V89" s="70" t="str">
        <f>IF($A89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89="#FIELD",BA89="",AND(OR($V$8="CHANGE_PCT_GE",$V$8="CHANGE_ABS_GE",$V$8="COUNT_FLAG_RULE",$V$8="AND_YES",$V$8="OR_YES"),OR(CF89="#FIELD",CF89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89)))),IF($V$18="LOW_MU",MAX(Настройки!$B$14,$V$16),IF($V$18="NEUTRAL",Настройки!$B$15,IF($V$18="IGNORE","IGNORE",IF(OR(BA89="#FIELD",CF89="#FIELD"),"Поле не найдено","Недостаточно данных")))),IF($V$8="SIGMOID_INC",MAX(Настройки!$B$14,$V$16+($V$17-$V$16)/(1+EXP(-$V$12*(IF(ISNUMBER(BA89),BA89,0)-$V$11)))),IF($V$8="SIGMOID_DEC",MAX(Настройки!$B$14,$V$16+($V$17-$V$16)/(1+EXP($V$12*(IF(ISNUMBER(BA89),BA89,0)-$V$11)))),IF($V$8="TOP_PERCENT",IF((COUNTIF(INDEX(Данные!$A$7:$CV$106,0,MATCH($V$9,Данные!$A$6:$CV$6,0)),"&gt;"&amp;IF(ISNUMBER(BA89),BA89,0))+COUNTIFS(INDEX(Данные!$A$7:$CV$106,0,MATCH($V$9,Данные!$A$6:$CV$6,0)),IF(ISNUMBER(BA89),BA89,0),Данные!$A$7:$A$106,"&lt;"&amp;$A89)+1)/COUNT(INDEX(Данные!$A$7:$CV$106,0,MATCH($V$9,Данные!$A$6:$CV$6,0)))&lt;=$V$11,$V$14,$V$15),IF($V$8="MANUAL_MU",MAX(Настройки!$B$14,MIN(1,IF(ISNUMBER(BA89),BA89,0))),IF($V$8="COUNT_FLAG_RULE",IF(IF(ISNUMBER(BA89),BA89,0)&lt;=$V$11,$V$14,IF(IF(ISNUMBER(BA89),BA89,0)&gt;=$V$12,$V$15,IF(OR(LOWER(LEFT(CF89&amp;"",2))="да",CF89=1),$V$13,$V$15))),IF(OR(AND($V$8="YES_NO",OR(LOWER(LEFT(BA89&amp;"",2))="да",BA89=1)),AND($V$8="THRESHOLD_GE",IF(ISNUMBER(BA89),BA89,0)&gt;=$V$11),AND($V$8="THRESHOLD_GT",IF(ISNUMBER(BA89),BA89,0)&gt;$V$11),AND($V$8="THRESHOLD_LE",IF(ISNUMBER(BA89),BA89,0)&lt;=$V$11),AND($V$8="THRESHOLD_LT",IF(ISNUMBER(BA89),BA89,0)&lt;$V$11),AND($V$8="CHANGE_PCT_GE",IF(IF(ISNUMBER(CF89),CF89,0)=0,IF(ISNUMBER(BA89),BA89,0)&gt;0,(IF(ISNUMBER(BA89),BA89,0)-IF(ISNUMBER(CF89),CF89,0))/ABS(IF(ISNUMBER(CF89),CF89,0))&gt;=$V$11)),AND($V$8="CHANGE_ABS_GE",ABS(IF(ISNUMBER(BA89),BA89,0)-IF(ISNUMBER(CF89),CF89,0))&gt;=$V$11),AND($V$8="COUNT_LT",IF(ISNUMBER(BA89),BA89,0)&lt;$V$11),AND($V$8="COUNT_LE",IF(ISNUMBER(BA89),BA89,0)&lt;=$V$11),AND($V$8="AND_YES",OR(LOWER(LEFT(BA89&amp;"",2))="да",BA89=1),OR(LOWER(LEFT(CF89&amp;"",2))="да",CF89=1)),AND($V$8="OR_YES",OR(OR(LOWER(LEFT(BA89&amp;"",2))="да",BA89=1),OR(LOWER(LEFT(CF89&amp;"",2))="да",CF89=1)))),$V$14,$V$15))))))))))</f>
        <v/>
      </c>
      <c r="W89" s="70" t="str">
        <f>IF($A89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89="#FIELD",BB89="",AND(OR($W$8="CHANGE_PCT_GE",$W$8="CHANGE_ABS_GE",$W$8="COUNT_FLAG_RULE",$W$8="AND_YES",$W$8="OR_YES"),OR(CG89="#FIELD",CG89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89)))),IF($W$18="LOW_MU",MAX(Настройки!$B$14,$W$16),IF($W$18="NEUTRAL",Настройки!$B$15,IF($W$18="IGNORE","IGNORE",IF(OR(BB89="#FIELD",CG89="#FIELD"),"Поле не найдено","Недостаточно данных")))),IF($W$8="SIGMOID_INC",MAX(Настройки!$B$14,$W$16+($W$17-$W$16)/(1+EXP(-$W$12*(IF(ISNUMBER(BB89),BB89,0)-$W$11)))),IF($W$8="SIGMOID_DEC",MAX(Настройки!$B$14,$W$16+($W$17-$W$16)/(1+EXP($W$12*(IF(ISNUMBER(BB89),BB89,0)-$W$11)))),IF($W$8="TOP_PERCENT",IF((COUNTIF(INDEX(Данные!$A$7:$CV$106,0,MATCH($W$9,Данные!$A$6:$CV$6,0)),"&gt;"&amp;IF(ISNUMBER(BB89),BB89,0))+COUNTIFS(INDEX(Данные!$A$7:$CV$106,0,MATCH($W$9,Данные!$A$6:$CV$6,0)),IF(ISNUMBER(BB89),BB89,0),Данные!$A$7:$A$106,"&lt;"&amp;$A89)+1)/COUNT(INDEX(Данные!$A$7:$CV$106,0,MATCH($W$9,Данные!$A$6:$CV$6,0)))&lt;=$W$11,$W$14,$W$15),IF($W$8="MANUAL_MU",MAX(Настройки!$B$14,MIN(1,IF(ISNUMBER(BB89),BB89,0))),IF($W$8="COUNT_FLAG_RULE",IF(IF(ISNUMBER(BB89),BB89,0)&lt;=$W$11,$W$14,IF(IF(ISNUMBER(BB89),BB89,0)&gt;=$W$12,$W$15,IF(OR(LOWER(LEFT(CG89&amp;"",2))="да",CG89=1),$W$13,$W$15))),IF(OR(AND($W$8="YES_NO",OR(LOWER(LEFT(BB89&amp;"",2))="да",BB89=1)),AND($W$8="THRESHOLD_GE",IF(ISNUMBER(BB89),BB89,0)&gt;=$W$11),AND($W$8="THRESHOLD_GT",IF(ISNUMBER(BB89),BB89,0)&gt;$W$11),AND($W$8="THRESHOLD_LE",IF(ISNUMBER(BB89),BB89,0)&lt;=$W$11),AND($W$8="THRESHOLD_LT",IF(ISNUMBER(BB89),BB89,0)&lt;$W$11),AND($W$8="CHANGE_PCT_GE",IF(IF(ISNUMBER(CG89),CG89,0)=0,IF(ISNUMBER(BB89),BB89,0)&gt;0,(IF(ISNUMBER(BB89),BB89,0)-IF(ISNUMBER(CG89),CG89,0))/ABS(IF(ISNUMBER(CG89),CG89,0))&gt;=$W$11)),AND($W$8="CHANGE_ABS_GE",ABS(IF(ISNUMBER(BB89),BB89,0)-IF(ISNUMBER(CG89),CG89,0))&gt;=$W$11),AND($W$8="COUNT_LT",IF(ISNUMBER(BB89),BB89,0)&lt;$W$11),AND($W$8="COUNT_LE",IF(ISNUMBER(BB89),BB89,0)&lt;=$W$11),AND($W$8="AND_YES",OR(LOWER(LEFT(BB89&amp;"",2))="да",BB89=1),OR(LOWER(LEFT(CG89&amp;"",2))="да",CG89=1)),AND($W$8="OR_YES",OR(OR(LOWER(LEFT(BB89&amp;"",2))="да",BB89=1),OR(LOWER(LEFT(CG89&amp;"",2))="да",CG89=1)))),$W$14,$W$15))))))))))</f>
        <v/>
      </c>
      <c r="X89" s="70" t="str">
        <f>IF($A89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89="#FIELD",BC89="",AND(OR($X$8="CHANGE_PCT_GE",$X$8="CHANGE_ABS_GE",$X$8="COUNT_FLAG_RULE",$X$8="AND_YES",$X$8="OR_YES"),OR(CH89="#FIELD",CH89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89)))),IF($X$18="LOW_MU",MAX(Настройки!$B$14,$X$16),IF($X$18="NEUTRAL",Настройки!$B$15,IF($X$18="IGNORE","IGNORE",IF(OR(BC89="#FIELD",CH89="#FIELD"),"Поле не найдено","Недостаточно данных")))),IF($X$8="SIGMOID_INC",MAX(Настройки!$B$14,$X$16+($X$17-$X$16)/(1+EXP(-$X$12*(IF(ISNUMBER(BC89),BC89,0)-$X$11)))),IF($X$8="SIGMOID_DEC",MAX(Настройки!$B$14,$X$16+($X$17-$X$16)/(1+EXP($X$12*(IF(ISNUMBER(BC89),BC89,0)-$X$11)))),IF($X$8="TOP_PERCENT",IF((COUNTIF(INDEX(Данные!$A$7:$CV$106,0,MATCH($X$9,Данные!$A$6:$CV$6,0)),"&gt;"&amp;IF(ISNUMBER(BC89),BC89,0))+COUNTIFS(INDEX(Данные!$A$7:$CV$106,0,MATCH($X$9,Данные!$A$6:$CV$6,0)),IF(ISNUMBER(BC89),BC89,0),Данные!$A$7:$A$106,"&lt;"&amp;$A89)+1)/COUNT(INDEX(Данные!$A$7:$CV$106,0,MATCH($X$9,Данные!$A$6:$CV$6,0)))&lt;=$X$11,$X$14,$X$15),IF($X$8="MANUAL_MU",MAX(Настройки!$B$14,MIN(1,IF(ISNUMBER(BC89),BC89,0))),IF($X$8="COUNT_FLAG_RULE",IF(IF(ISNUMBER(BC89),BC89,0)&lt;=$X$11,$X$14,IF(IF(ISNUMBER(BC89),BC89,0)&gt;=$X$12,$X$15,IF(OR(LOWER(LEFT(CH89&amp;"",2))="да",CH89=1),$X$13,$X$15))),IF(OR(AND($X$8="YES_NO",OR(LOWER(LEFT(BC89&amp;"",2))="да",BC89=1)),AND($X$8="THRESHOLD_GE",IF(ISNUMBER(BC89),BC89,0)&gt;=$X$11),AND($X$8="THRESHOLD_GT",IF(ISNUMBER(BC89),BC89,0)&gt;$X$11),AND($X$8="THRESHOLD_LE",IF(ISNUMBER(BC89),BC89,0)&lt;=$X$11),AND($X$8="THRESHOLD_LT",IF(ISNUMBER(BC89),BC89,0)&lt;$X$11),AND($X$8="CHANGE_PCT_GE",IF(IF(ISNUMBER(CH89),CH89,0)=0,IF(ISNUMBER(BC89),BC89,0)&gt;0,(IF(ISNUMBER(BC89),BC89,0)-IF(ISNUMBER(CH89),CH89,0))/ABS(IF(ISNUMBER(CH89),CH89,0))&gt;=$X$11)),AND($X$8="CHANGE_ABS_GE",ABS(IF(ISNUMBER(BC89),BC89,0)-IF(ISNUMBER(CH89),CH89,0))&gt;=$X$11),AND($X$8="COUNT_LT",IF(ISNUMBER(BC89),BC89,0)&lt;$X$11),AND($X$8="COUNT_LE",IF(ISNUMBER(BC89),BC89,0)&lt;=$X$11),AND($X$8="AND_YES",OR(LOWER(LEFT(BC89&amp;"",2))="да",BC89=1),OR(LOWER(LEFT(CH89&amp;"",2))="да",CH89=1)),AND($X$8="OR_YES",OR(OR(LOWER(LEFT(BC89&amp;"",2))="да",BC89=1),OR(LOWER(LEFT(CH89&amp;"",2))="да",CH89=1)))),$X$14,$X$15))))))))))</f>
        <v/>
      </c>
      <c r="Y89" s="70" t="str">
        <f>IF($A89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89="#FIELD",BD89="",AND(OR($Y$8="CHANGE_PCT_GE",$Y$8="CHANGE_ABS_GE",$Y$8="COUNT_FLAG_RULE",$Y$8="AND_YES",$Y$8="OR_YES"),OR(CI89="#FIELD",CI89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89)))),IF($Y$18="LOW_MU",MAX(Настройки!$B$14,$Y$16),IF($Y$18="NEUTRAL",Настройки!$B$15,IF($Y$18="IGNORE","IGNORE",IF(OR(BD89="#FIELD",CI89="#FIELD"),"Поле не найдено","Недостаточно данных")))),IF($Y$8="SIGMOID_INC",MAX(Настройки!$B$14,$Y$16+($Y$17-$Y$16)/(1+EXP(-$Y$12*(IF(ISNUMBER(BD89),BD89,0)-$Y$11)))),IF($Y$8="SIGMOID_DEC",MAX(Настройки!$B$14,$Y$16+($Y$17-$Y$16)/(1+EXP($Y$12*(IF(ISNUMBER(BD89),BD89,0)-$Y$11)))),IF($Y$8="TOP_PERCENT",IF((COUNTIF(INDEX(Данные!$A$7:$CV$106,0,MATCH($Y$9,Данные!$A$6:$CV$6,0)),"&gt;"&amp;IF(ISNUMBER(BD89),BD89,0))+COUNTIFS(INDEX(Данные!$A$7:$CV$106,0,MATCH($Y$9,Данные!$A$6:$CV$6,0)),IF(ISNUMBER(BD89),BD89,0),Данные!$A$7:$A$106,"&lt;"&amp;$A89)+1)/COUNT(INDEX(Данные!$A$7:$CV$106,0,MATCH($Y$9,Данные!$A$6:$CV$6,0)))&lt;=$Y$11,$Y$14,$Y$15),IF($Y$8="MANUAL_MU",MAX(Настройки!$B$14,MIN(1,IF(ISNUMBER(BD89),BD89,0))),IF($Y$8="COUNT_FLAG_RULE",IF(IF(ISNUMBER(BD89),BD89,0)&lt;=$Y$11,$Y$14,IF(IF(ISNUMBER(BD89),BD89,0)&gt;=$Y$12,$Y$15,IF(OR(LOWER(LEFT(CI89&amp;"",2))="да",CI89=1),$Y$13,$Y$15))),IF(OR(AND($Y$8="YES_NO",OR(LOWER(LEFT(BD89&amp;"",2))="да",BD89=1)),AND($Y$8="THRESHOLD_GE",IF(ISNUMBER(BD89),BD89,0)&gt;=$Y$11),AND($Y$8="THRESHOLD_GT",IF(ISNUMBER(BD89),BD89,0)&gt;$Y$11),AND($Y$8="THRESHOLD_LE",IF(ISNUMBER(BD89),BD89,0)&lt;=$Y$11),AND($Y$8="THRESHOLD_LT",IF(ISNUMBER(BD89),BD89,0)&lt;$Y$11),AND($Y$8="CHANGE_PCT_GE",IF(IF(ISNUMBER(CI89),CI89,0)=0,IF(ISNUMBER(BD89),BD89,0)&gt;0,(IF(ISNUMBER(BD89),BD89,0)-IF(ISNUMBER(CI89),CI89,0))/ABS(IF(ISNUMBER(CI89),CI89,0))&gt;=$Y$11)),AND($Y$8="CHANGE_ABS_GE",ABS(IF(ISNUMBER(BD89),BD89,0)-IF(ISNUMBER(CI89),CI89,0))&gt;=$Y$11),AND($Y$8="COUNT_LT",IF(ISNUMBER(BD89),BD89,0)&lt;$Y$11),AND($Y$8="COUNT_LE",IF(ISNUMBER(BD89),BD89,0)&lt;=$Y$11),AND($Y$8="AND_YES",OR(LOWER(LEFT(BD89&amp;"",2))="да",BD89=1),OR(LOWER(LEFT(CI89&amp;"",2))="да",CI89=1)),AND($Y$8="OR_YES",OR(OR(LOWER(LEFT(BD89&amp;"",2))="да",BD89=1),OR(LOWER(LEFT(CI89&amp;"",2))="да",CI89=1)))),$Y$14,$Y$15))))))))))</f>
        <v/>
      </c>
      <c r="Z89" s="70" t="str">
        <f>IF($A89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89="#FIELD",BE89="",AND(OR($Z$8="CHANGE_PCT_GE",$Z$8="CHANGE_ABS_GE",$Z$8="COUNT_FLAG_RULE",$Z$8="AND_YES",$Z$8="OR_YES"),OR(CJ89="#FIELD",CJ89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89)))),IF($Z$18="LOW_MU",MAX(Настройки!$B$14,$Z$16),IF($Z$18="NEUTRAL",Настройки!$B$15,IF($Z$18="IGNORE","IGNORE",IF(OR(BE89="#FIELD",CJ89="#FIELD"),"Поле не найдено","Недостаточно данных")))),IF($Z$8="SIGMOID_INC",MAX(Настройки!$B$14,$Z$16+($Z$17-$Z$16)/(1+EXP(-$Z$12*(IF(ISNUMBER(BE89),BE89,0)-$Z$11)))),IF($Z$8="SIGMOID_DEC",MAX(Настройки!$B$14,$Z$16+($Z$17-$Z$16)/(1+EXP($Z$12*(IF(ISNUMBER(BE89),BE89,0)-$Z$11)))),IF($Z$8="TOP_PERCENT",IF((COUNTIF(INDEX(Данные!$A$7:$CV$106,0,MATCH($Z$9,Данные!$A$6:$CV$6,0)),"&gt;"&amp;IF(ISNUMBER(BE89),BE89,0))+COUNTIFS(INDEX(Данные!$A$7:$CV$106,0,MATCH($Z$9,Данные!$A$6:$CV$6,0)),IF(ISNUMBER(BE89),BE89,0),Данные!$A$7:$A$106,"&lt;"&amp;$A89)+1)/COUNT(INDEX(Данные!$A$7:$CV$106,0,MATCH($Z$9,Данные!$A$6:$CV$6,0)))&lt;=$Z$11,$Z$14,$Z$15),IF($Z$8="MANUAL_MU",MAX(Настройки!$B$14,MIN(1,IF(ISNUMBER(BE89),BE89,0))),IF($Z$8="COUNT_FLAG_RULE",IF(IF(ISNUMBER(BE89),BE89,0)&lt;=$Z$11,$Z$14,IF(IF(ISNUMBER(BE89),BE89,0)&gt;=$Z$12,$Z$15,IF(OR(LOWER(LEFT(CJ89&amp;"",2))="да",CJ89=1),$Z$13,$Z$15))),IF(OR(AND($Z$8="YES_NO",OR(LOWER(LEFT(BE89&amp;"",2))="да",BE89=1)),AND($Z$8="THRESHOLD_GE",IF(ISNUMBER(BE89),BE89,0)&gt;=$Z$11),AND($Z$8="THRESHOLD_GT",IF(ISNUMBER(BE89),BE89,0)&gt;$Z$11),AND($Z$8="THRESHOLD_LE",IF(ISNUMBER(BE89),BE89,0)&lt;=$Z$11),AND($Z$8="THRESHOLD_LT",IF(ISNUMBER(BE89),BE89,0)&lt;$Z$11),AND($Z$8="CHANGE_PCT_GE",IF(IF(ISNUMBER(CJ89),CJ89,0)=0,IF(ISNUMBER(BE89),BE89,0)&gt;0,(IF(ISNUMBER(BE89),BE89,0)-IF(ISNUMBER(CJ89),CJ89,0))/ABS(IF(ISNUMBER(CJ89),CJ89,0))&gt;=$Z$11)),AND($Z$8="CHANGE_ABS_GE",ABS(IF(ISNUMBER(BE89),BE89,0)-IF(ISNUMBER(CJ89),CJ89,0))&gt;=$Z$11),AND($Z$8="COUNT_LT",IF(ISNUMBER(BE89),BE89,0)&lt;$Z$11),AND($Z$8="COUNT_LE",IF(ISNUMBER(BE89),BE89,0)&lt;=$Z$11),AND($Z$8="AND_YES",OR(LOWER(LEFT(BE89&amp;"",2))="да",BE89=1),OR(LOWER(LEFT(CJ89&amp;"",2))="да",CJ89=1)),AND($Z$8="OR_YES",OR(OR(LOWER(LEFT(BE89&amp;"",2))="да",BE89=1),OR(LOWER(LEFT(CJ89&amp;"",2))="да",CJ89=1)))),$Z$14,$Z$15))))))))))</f>
        <v/>
      </c>
      <c r="AA89" s="70" t="str">
        <f>IF($A89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89="#FIELD",BF89="",AND(OR($AA$8="CHANGE_PCT_GE",$AA$8="CHANGE_ABS_GE",$AA$8="COUNT_FLAG_RULE",$AA$8="AND_YES",$AA$8="OR_YES"),OR(CK89="#FIELD",CK89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89)))),IF($AA$18="LOW_MU",MAX(Настройки!$B$14,$AA$16),IF($AA$18="NEUTRAL",Настройки!$B$15,IF($AA$18="IGNORE","IGNORE",IF(OR(BF89="#FIELD",CK89="#FIELD"),"Поле не найдено","Недостаточно данных")))),IF($AA$8="SIGMOID_INC",MAX(Настройки!$B$14,$AA$16+($AA$17-$AA$16)/(1+EXP(-$AA$12*(IF(ISNUMBER(BF89),BF89,0)-$AA$11)))),IF($AA$8="SIGMOID_DEC",MAX(Настройки!$B$14,$AA$16+($AA$17-$AA$16)/(1+EXP($AA$12*(IF(ISNUMBER(BF89),BF89,0)-$AA$11)))),IF($AA$8="TOP_PERCENT",IF((COUNTIF(INDEX(Данные!$A$7:$CV$106,0,MATCH($AA$9,Данные!$A$6:$CV$6,0)),"&gt;"&amp;IF(ISNUMBER(BF89),BF89,0))+COUNTIFS(INDEX(Данные!$A$7:$CV$106,0,MATCH($AA$9,Данные!$A$6:$CV$6,0)),IF(ISNUMBER(BF89),BF89,0),Данные!$A$7:$A$106,"&lt;"&amp;$A89)+1)/COUNT(INDEX(Данные!$A$7:$CV$106,0,MATCH($AA$9,Данные!$A$6:$CV$6,0)))&lt;=$AA$11,$AA$14,$AA$15),IF($AA$8="MANUAL_MU",MAX(Настройки!$B$14,MIN(1,IF(ISNUMBER(BF89),BF89,0))),IF($AA$8="COUNT_FLAG_RULE",IF(IF(ISNUMBER(BF89),BF89,0)&lt;=$AA$11,$AA$14,IF(IF(ISNUMBER(BF89),BF89,0)&gt;=$AA$12,$AA$15,IF(OR(LOWER(LEFT(CK89&amp;"",2))="да",CK89=1),$AA$13,$AA$15))),IF(OR(AND($AA$8="YES_NO",OR(LOWER(LEFT(BF89&amp;"",2))="да",BF89=1)),AND($AA$8="THRESHOLD_GE",IF(ISNUMBER(BF89),BF89,0)&gt;=$AA$11),AND($AA$8="THRESHOLD_GT",IF(ISNUMBER(BF89),BF89,0)&gt;$AA$11),AND($AA$8="THRESHOLD_LE",IF(ISNUMBER(BF89),BF89,0)&lt;=$AA$11),AND($AA$8="THRESHOLD_LT",IF(ISNUMBER(BF89),BF89,0)&lt;$AA$11),AND($AA$8="CHANGE_PCT_GE",IF(IF(ISNUMBER(CK89),CK89,0)=0,IF(ISNUMBER(BF89),BF89,0)&gt;0,(IF(ISNUMBER(BF89),BF89,0)-IF(ISNUMBER(CK89),CK89,0))/ABS(IF(ISNUMBER(CK89),CK89,0))&gt;=$AA$11)),AND($AA$8="CHANGE_ABS_GE",ABS(IF(ISNUMBER(BF89),BF89,0)-IF(ISNUMBER(CK89),CK89,0))&gt;=$AA$11),AND($AA$8="COUNT_LT",IF(ISNUMBER(BF89),BF89,0)&lt;$AA$11),AND($AA$8="COUNT_LE",IF(ISNUMBER(BF89),BF89,0)&lt;=$AA$11),AND($AA$8="AND_YES",OR(LOWER(LEFT(BF89&amp;"",2))="да",BF89=1),OR(LOWER(LEFT(CK89&amp;"",2))="да",CK89=1)),AND($AA$8="OR_YES",OR(OR(LOWER(LEFT(BF89&amp;"",2))="да",BF89=1),OR(LOWER(LEFT(CK89&amp;"",2))="да",CK89=1)))),$AA$14,$AA$15))))))))))</f>
        <v/>
      </c>
      <c r="AB89" s="70" t="str">
        <f>IF($A89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89="#FIELD",BG89="",AND(OR($AB$8="CHANGE_PCT_GE",$AB$8="CHANGE_ABS_GE",$AB$8="COUNT_FLAG_RULE",$AB$8="AND_YES",$AB$8="OR_YES"),OR(CL89="#FIELD",CL89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89)))),IF($AB$18="LOW_MU",MAX(Настройки!$B$14,$AB$16),IF($AB$18="NEUTRAL",Настройки!$B$15,IF($AB$18="IGNORE","IGNORE",IF(OR(BG89="#FIELD",CL89="#FIELD"),"Поле не найдено","Недостаточно данных")))),IF($AB$8="SIGMOID_INC",MAX(Настройки!$B$14,$AB$16+($AB$17-$AB$16)/(1+EXP(-$AB$12*(IF(ISNUMBER(BG89),BG89,0)-$AB$11)))),IF($AB$8="SIGMOID_DEC",MAX(Настройки!$B$14,$AB$16+($AB$17-$AB$16)/(1+EXP($AB$12*(IF(ISNUMBER(BG89),BG89,0)-$AB$11)))),IF($AB$8="TOP_PERCENT",IF((COUNTIF(INDEX(Данные!$A$7:$CV$106,0,MATCH($AB$9,Данные!$A$6:$CV$6,0)),"&gt;"&amp;IF(ISNUMBER(BG89),BG89,0))+COUNTIFS(INDEX(Данные!$A$7:$CV$106,0,MATCH($AB$9,Данные!$A$6:$CV$6,0)),IF(ISNUMBER(BG89),BG89,0),Данные!$A$7:$A$106,"&lt;"&amp;$A89)+1)/COUNT(INDEX(Данные!$A$7:$CV$106,0,MATCH($AB$9,Данные!$A$6:$CV$6,0)))&lt;=$AB$11,$AB$14,$AB$15),IF($AB$8="MANUAL_MU",MAX(Настройки!$B$14,MIN(1,IF(ISNUMBER(BG89),BG89,0))),IF($AB$8="COUNT_FLAG_RULE",IF(IF(ISNUMBER(BG89),BG89,0)&lt;=$AB$11,$AB$14,IF(IF(ISNUMBER(BG89),BG89,0)&gt;=$AB$12,$AB$15,IF(OR(LOWER(LEFT(CL89&amp;"",2))="да",CL89=1),$AB$13,$AB$15))),IF(OR(AND($AB$8="YES_NO",OR(LOWER(LEFT(BG89&amp;"",2))="да",BG89=1)),AND($AB$8="THRESHOLD_GE",IF(ISNUMBER(BG89),BG89,0)&gt;=$AB$11),AND($AB$8="THRESHOLD_GT",IF(ISNUMBER(BG89),BG89,0)&gt;$AB$11),AND($AB$8="THRESHOLD_LE",IF(ISNUMBER(BG89),BG89,0)&lt;=$AB$11),AND($AB$8="THRESHOLD_LT",IF(ISNUMBER(BG89),BG89,0)&lt;$AB$11),AND($AB$8="CHANGE_PCT_GE",IF(IF(ISNUMBER(CL89),CL89,0)=0,IF(ISNUMBER(BG89),BG89,0)&gt;0,(IF(ISNUMBER(BG89),BG89,0)-IF(ISNUMBER(CL89),CL89,0))/ABS(IF(ISNUMBER(CL89),CL89,0))&gt;=$AB$11)),AND($AB$8="CHANGE_ABS_GE",ABS(IF(ISNUMBER(BG89),BG89,0)-IF(ISNUMBER(CL89),CL89,0))&gt;=$AB$11),AND($AB$8="COUNT_LT",IF(ISNUMBER(BG89),BG89,0)&lt;$AB$11),AND($AB$8="COUNT_LE",IF(ISNUMBER(BG89),BG89,0)&lt;=$AB$11),AND($AB$8="AND_YES",OR(LOWER(LEFT(BG89&amp;"",2))="да",BG89=1),OR(LOWER(LEFT(CL89&amp;"",2))="да",CL89=1)),AND($AB$8="OR_YES",OR(OR(LOWER(LEFT(BG89&amp;"",2))="да",BG89=1),OR(LOWER(LEFT(CL89&amp;"",2))="да",CL89=1)))),$AB$14,$AB$15))))))))))</f>
        <v/>
      </c>
      <c r="AC89" s="70" t="str">
        <f>IF($A89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89="#FIELD",BH89="",AND(OR($AC$8="CHANGE_PCT_GE",$AC$8="CHANGE_ABS_GE",$AC$8="COUNT_FLAG_RULE",$AC$8="AND_YES",$AC$8="OR_YES"),OR(CM89="#FIELD",CM89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89)))),IF($AC$18="LOW_MU",MAX(Настройки!$B$14,$AC$16),IF($AC$18="NEUTRAL",Настройки!$B$15,IF($AC$18="IGNORE","IGNORE",IF(OR(BH89="#FIELD",CM89="#FIELD"),"Поле не найдено","Недостаточно данных")))),IF($AC$8="SIGMOID_INC",MAX(Настройки!$B$14,$AC$16+($AC$17-$AC$16)/(1+EXP(-$AC$12*(IF(ISNUMBER(BH89),BH89,0)-$AC$11)))),IF($AC$8="SIGMOID_DEC",MAX(Настройки!$B$14,$AC$16+($AC$17-$AC$16)/(1+EXP($AC$12*(IF(ISNUMBER(BH89),BH89,0)-$AC$11)))),IF($AC$8="TOP_PERCENT",IF((COUNTIF(INDEX(Данные!$A$7:$CV$106,0,MATCH($AC$9,Данные!$A$6:$CV$6,0)),"&gt;"&amp;IF(ISNUMBER(BH89),BH89,0))+COUNTIFS(INDEX(Данные!$A$7:$CV$106,0,MATCH($AC$9,Данные!$A$6:$CV$6,0)),IF(ISNUMBER(BH89),BH89,0),Данные!$A$7:$A$106,"&lt;"&amp;$A89)+1)/COUNT(INDEX(Данные!$A$7:$CV$106,0,MATCH($AC$9,Данные!$A$6:$CV$6,0)))&lt;=$AC$11,$AC$14,$AC$15),IF($AC$8="MANUAL_MU",MAX(Настройки!$B$14,MIN(1,IF(ISNUMBER(BH89),BH89,0))),IF($AC$8="COUNT_FLAG_RULE",IF(IF(ISNUMBER(BH89),BH89,0)&lt;=$AC$11,$AC$14,IF(IF(ISNUMBER(BH89),BH89,0)&gt;=$AC$12,$AC$15,IF(OR(LOWER(LEFT(CM89&amp;"",2))="да",CM89=1),$AC$13,$AC$15))),IF(OR(AND($AC$8="YES_NO",OR(LOWER(LEFT(BH89&amp;"",2))="да",BH89=1)),AND($AC$8="THRESHOLD_GE",IF(ISNUMBER(BH89),BH89,0)&gt;=$AC$11),AND($AC$8="THRESHOLD_GT",IF(ISNUMBER(BH89),BH89,0)&gt;$AC$11),AND($AC$8="THRESHOLD_LE",IF(ISNUMBER(BH89),BH89,0)&lt;=$AC$11),AND($AC$8="THRESHOLD_LT",IF(ISNUMBER(BH89),BH89,0)&lt;$AC$11),AND($AC$8="CHANGE_PCT_GE",IF(IF(ISNUMBER(CM89),CM89,0)=0,IF(ISNUMBER(BH89),BH89,0)&gt;0,(IF(ISNUMBER(BH89),BH89,0)-IF(ISNUMBER(CM89),CM89,0))/ABS(IF(ISNUMBER(CM89),CM89,0))&gt;=$AC$11)),AND($AC$8="CHANGE_ABS_GE",ABS(IF(ISNUMBER(BH89),BH89,0)-IF(ISNUMBER(CM89),CM89,0))&gt;=$AC$11),AND($AC$8="COUNT_LT",IF(ISNUMBER(BH89),BH89,0)&lt;$AC$11),AND($AC$8="COUNT_LE",IF(ISNUMBER(BH89),BH89,0)&lt;=$AC$11),AND($AC$8="AND_YES",OR(LOWER(LEFT(BH89&amp;"",2))="да",BH89=1),OR(LOWER(LEFT(CM89&amp;"",2))="да",CM89=1)),AND($AC$8="OR_YES",OR(OR(LOWER(LEFT(BH89&amp;"",2))="да",BH89=1),OR(LOWER(LEFT(CM89&amp;"",2))="да",CM89=1)))),$AC$14,$AC$15))))))))))</f>
        <v/>
      </c>
      <c r="AD89" s="70" t="str">
        <f>IF($A89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89="#FIELD",BI89="",AND(OR($AD$8="CHANGE_PCT_GE",$AD$8="CHANGE_ABS_GE",$AD$8="COUNT_FLAG_RULE",$AD$8="AND_YES",$AD$8="OR_YES"),OR(CN89="#FIELD",CN89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89)))),IF($AD$18="LOW_MU",MAX(Настройки!$B$14,$AD$16),IF($AD$18="NEUTRAL",Настройки!$B$15,IF($AD$18="IGNORE","IGNORE",IF(OR(BI89="#FIELD",CN89="#FIELD"),"Поле не найдено","Недостаточно данных")))),IF($AD$8="SIGMOID_INC",MAX(Настройки!$B$14,$AD$16+($AD$17-$AD$16)/(1+EXP(-$AD$12*(IF(ISNUMBER(BI89),BI89,0)-$AD$11)))),IF($AD$8="SIGMOID_DEC",MAX(Настройки!$B$14,$AD$16+($AD$17-$AD$16)/(1+EXP($AD$12*(IF(ISNUMBER(BI89),BI89,0)-$AD$11)))),IF($AD$8="TOP_PERCENT",IF((COUNTIF(INDEX(Данные!$A$7:$CV$106,0,MATCH($AD$9,Данные!$A$6:$CV$6,0)),"&gt;"&amp;IF(ISNUMBER(BI89),BI89,0))+COUNTIFS(INDEX(Данные!$A$7:$CV$106,0,MATCH($AD$9,Данные!$A$6:$CV$6,0)),IF(ISNUMBER(BI89),BI89,0),Данные!$A$7:$A$106,"&lt;"&amp;$A89)+1)/COUNT(INDEX(Данные!$A$7:$CV$106,0,MATCH($AD$9,Данные!$A$6:$CV$6,0)))&lt;=$AD$11,$AD$14,$AD$15),IF($AD$8="MANUAL_MU",MAX(Настройки!$B$14,MIN(1,IF(ISNUMBER(BI89),BI89,0))),IF($AD$8="COUNT_FLAG_RULE",IF(IF(ISNUMBER(BI89),BI89,0)&lt;=$AD$11,$AD$14,IF(IF(ISNUMBER(BI89),BI89,0)&gt;=$AD$12,$AD$15,IF(OR(LOWER(LEFT(CN89&amp;"",2))="да",CN89=1),$AD$13,$AD$15))),IF(OR(AND($AD$8="YES_NO",OR(LOWER(LEFT(BI89&amp;"",2))="да",BI89=1)),AND($AD$8="THRESHOLD_GE",IF(ISNUMBER(BI89),BI89,0)&gt;=$AD$11),AND($AD$8="THRESHOLD_GT",IF(ISNUMBER(BI89),BI89,0)&gt;$AD$11),AND($AD$8="THRESHOLD_LE",IF(ISNUMBER(BI89),BI89,0)&lt;=$AD$11),AND($AD$8="THRESHOLD_LT",IF(ISNUMBER(BI89),BI89,0)&lt;$AD$11),AND($AD$8="CHANGE_PCT_GE",IF(IF(ISNUMBER(CN89),CN89,0)=0,IF(ISNUMBER(BI89),BI89,0)&gt;0,(IF(ISNUMBER(BI89),BI89,0)-IF(ISNUMBER(CN89),CN89,0))/ABS(IF(ISNUMBER(CN89),CN89,0))&gt;=$AD$11)),AND($AD$8="CHANGE_ABS_GE",ABS(IF(ISNUMBER(BI89),BI89,0)-IF(ISNUMBER(CN89),CN89,0))&gt;=$AD$11),AND($AD$8="COUNT_LT",IF(ISNUMBER(BI89),BI89,0)&lt;$AD$11),AND($AD$8="COUNT_LE",IF(ISNUMBER(BI89),BI89,0)&lt;=$AD$11),AND($AD$8="AND_YES",OR(LOWER(LEFT(BI89&amp;"",2))="да",BI89=1),OR(LOWER(LEFT(CN89&amp;"",2))="да",CN89=1)),AND($AD$8="OR_YES",OR(OR(LOWER(LEFT(BI89&amp;"",2))="да",BI89=1),OR(LOWER(LEFT(CN89&amp;"",2))="да",CN89=1)))),$AD$14,$AD$15))))))))))</f>
        <v/>
      </c>
      <c r="AE89" s="71" t="str">
        <f>IF($A89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89="#FIELD",BJ89="",AND(OR($AE$8="CHANGE_PCT_GE",$AE$8="CHANGE_ABS_GE",$AE$8="COUNT_FLAG_RULE",$AE$8="AND_YES",$AE$8="OR_YES"),OR(CO89="#FIELD",CO89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89)))),IF($AE$18="LOW_MU",MAX(Настройки!$B$14,$AE$16),IF($AE$18="NEUTRAL",Настройки!$B$15,IF($AE$18="IGNORE","IGNORE",IF(OR(BJ89="#FIELD",CO89="#FIELD"),"Поле не найдено","Недостаточно данных")))),IF($AE$8="SIGMOID_INC",MAX(Настройки!$B$14,$AE$16+($AE$17-$AE$16)/(1+EXP(-$AE$12*(IF(ISNUMBER(BJ89),BJ89,0)-$AE$11)))),IF($AE$8="SIGMOID_DEC",MAX(Настройки!$B$14,$AE$16+($AE$17-$AE$16)/(1+EXP($AE$12*(IF(ISNUMBER(BJ89),BJ89,0)-$AE$11)))),IF($AE$8="TOP_PERCENT",IF((COUNTIF(INDEX(Данные!$A$7:$CV$106,0,MATCH($AE$9,Данные!$A$6:$CV$6,0)),"&gt;"&amp;IF(ISNUMBER(BJ89),BJ89,0))+COUNTIFS(INDEX(Данные!$A$7:$CV$106,0,MATCH($AE$9,Данные!$A$6:$CV$6,0)),IF(ISNUMBER(BJ89),BJ89,0),Данные!$A$7:$A$106,"&lt;"&amp;$A89)+1)/COUNT(INDEX(Данные!$A$7:$CV$106,0,MATCH($AE$9,Данные!$A$6:$CV$6,0)))&lt;=$AE$11,$AE$14,$AE$15),IF($AE$8="MANUAL_MU",MAX(Настройки!$B$14,MIN(1,IF(ISNUMBER(BJ89),BJ89,0))),IF($AE$8="COUNT_FLAG_RULE",IF(IF(ISNUMBER(BJ89),BJ89,0)&lt;=$AE$11,$AE$14,IF(IF(ISNUMBER(BJ89),BJ89,0)&gt;=$AE$12,$AE$15,IF(OR(LOWER(LEFT(CO89&amp;"",2))="да",CO89=1),$AE$13,$AE$15))),IF(OR(AND($AE$8="YES_NO",OR(LOWER(LEFT(BJ89&amp;"",2))="да",BJ89=1)),AND($AE$8="THRESHOLD_GE",IF(ISNUMBER(BJ89),BJ89,0)&gt;=$AE$11),AND($AE$8="THRESHOLD_GT",IF(ISNUMBER(BJ89),BJ89,0)&gt;$AE$11),AND($AE$8="THRESHOLD_LE",IF(ISNUMBER(BJ89),BJ89,0)&lt;=$AE$11),AND($AE$8="THRESHOLD_LT",IF(ISNUMBER(BJ89),BJ89,0)&lt;$AE$11),AND($AE$8="CHANGE_PCT_GE",IF(IF(ISNUMBER(CO89),CO89,0)=0,IF(ISNUMBER(BJ89),BJ89,0)&gt;0,(IF(ISNUMBER(BJ89),BJ89,0)-IF(ISNUMBER(CO89),CO89,0))/ABS(IF(ISNUMBER(CO89),CO89,0))&gt;=$AE$11)),AND($AE$8="CHANGE_ABS_GE",ABS(IF(ISNUMBER(BJ89),BJ89,0)-IF(ISNUMBER(CO89),CO89,0))&gt;=$AE$11),AND($AE$8="COUNT_LT",IF(ISNUMBER(BJ89),BJ89,0)&lt;$AE$11),AND($AE$8="COUNT_LE",IF(ISNUMBER(BJ89),BJ89,0)&lt;=$AE$11),AND($AE$8="AND_YES",OR(LOWER(LEFT(BJ89&amp;"",2))="да",BJ89=1),OR(LOWER(LEFT(CO89&amp;"",2))="да",CO89=1)),AND($AE$8="OR_YES",OR(OR(LOWER(LEFT(BJ89&amp;"",2))="да",BJ89=1),OR(LOWER(LEFT(CO89&amp;"",2))="да",CO89=1)))),$AE$14,$AE$15))))))))))</f>
        <v/>
      </c>
      <c r="AF89" s="75"/>
      <c r="AG89" s="76" t="str">
        <f>IF($A89="","",IF($B$4&lt;&gt;"Да","",IF($B$9="","",IF(COUNTIF(Данные!$A$6:$CV$6,$B$9)=0,"#FIELD",INDEX(Данные!$A$7:$CV$106,ROW()-19,MATCH($B$9,Данные!$A$6:$CV$6,0))))))</f>
        <v/>
      </c>
      <c r="AH89" s="76" t="str">
        <f>IF($A89="","",IF($C$4&lt;&gt;"Да","",IF($C$9="","",IF(COUNTIF(Данные!$A$6:$CV$6,$C$9)=0,"#FIELD",INDEX(Данные!$A$7:$CV$106,ROW()-19,MATCH($C$9,Данные!$A$6:$CV$6,0))))))</f>
        <v/>
      </c>
      <c r="AI89" s="76" t="str">
        <f>IF($A89="","",IF($D$4&lt;&gt;"Да","",IF($D$9="","",IF(COUNTIF(Данные!$A$6:$CV$6,$D$9)=0,"#FIELD",INDEX(Данные!$A$7:$CV$106,ROW()-19,MATCH($D$9,Данные!$A$6:$CV$6,0))))))</f>
        <v/>
      </c>
      <c r="AJ89" s="76" t="str">
        <f>IF($A89="","",IF($E$4&lt;&gt;"Да","",IF($E$9="","",IF(COUNTIF(Данные!$A$6:$CV$6,$E$9)=0,"#FIELD",INDEX(Данные!$A$7:$CV$106,ROW()-19,MATCH($E$9,Данные!$A$6:$CV$6,0))))))</f>
        <v/>
      </c>
      <c r="AK89" s="76" t="str">
        <f>IF($A89="","",IF($F$4&lt;&gt;"Да","",IF($F$9="","",IF(COUNTIF(Данные!$A$6:$CV$6,$F$9)=0,"#FIELD",INDEX(Данные!$A$7:$CV$106,ROW()-19,MATCH($F$9,Данные!$A$6:$CV$6,0))))))</f>
        <v/>
      </c>
      <c r="AL89" s="76" t="str">
        <f>IF($A89="","",IF($G$4&lt;&gt;"Да","",IF($G$9="","",IF(COUNTIF(Данные!$A$6:$CV$6,$G$9)=0,"#FIELD",INDEX(Данные!$A$7:$CV$106,ROW()-19,MATCH($G$9,Данные!$A$6:$CV$6,0))))))</f>
        <v/>
      </c>
      <c r="AM89" s="76" t="str">
        <f>IF($A89="","",IF($H$4&lt;&gt;"Да","",IF($H$9="","",IF(COUNTIF(Данные!$A$6:$CV$6,$H$9)=0,"#FIELD",INDEX(Данные!$A$7:$CV$106,ROW()-19,MATCH($H$9,Данные!$A$6:$CV$6,0))))))</f>
        <v/>
      </c>
      <c r="AN89" s="76" t="str">
        <f>IF($A89="","",IF($I$4&lt;&gt;"Да","",IF($I$9="","",IF(COUNTIF(Данные!$A$6:$CV$6,$I$9)=0,"#FIELD",INDEX(Данные!$A$7:$CV$106,ROW()-19,MATCH($I$9,Данные!$A$6:$CV$6,0))))))</f>
        <v/>
      </c>
      <c r="AO89" s="76" t="str">
        <f>IF($A89="","",IF($J$4&lt;&gt;"Да","",IF($J$9="","",IF(COUNTIF(Данные!$A$6:$CV$6,$J$9)=0,"#FIELD",INDEX(Данные!$A$7:$CV$106,ROW()-19,MATCH($J$9,Данные!$A$6:$CV$6,0))))))</f>
        <v/>
      </c>
      <c r="AP89" s="76" t="str">
        <f>IF($A89="","",IF($K$4&lt;&gt;"Да","",IF($K$9="","",IF(COUNTIF(Данные!$A$6:$CV$6,$K$9)=0,"#FIELD",INDEX(Данные!$A$7:$CV$106,ROW()-19,MATCH($K$9,Данные!$A$6:$CV$6,0))))))</f>
        <v/>
      </c>
      <c r="AQ89" s="76" t="str">
        <f>IF($A89="","",IF($L$4&lt;&gt;"Да","",IF($L$9="","",IF(COUNTIF(Данные!$A$6:$CV$6,$L$9)=0,"#FIELD",INDEX(Данные!$A$7:$CV$106,ROW()-19,MATCH($L$9,Данные!$A$6:$CV$6,0))))))</f>
        <v/>
      </c>
      <c r="AR89" s="76" t="str">
        <f>IF($A89="","",IF($M$4&lt;&gt;"Да","",IF($M$9="","",IF(COUNTIF(Данные!$A$6:$CV$6,$M$9)=0,"#FIELD",INDEX(Данные!$A$7:$CV$106,ROW()-19,MATCH($M$9,Данные!$A$6:$CV$6,0))))))</f>
        <v/>
      </c>
      <c r="AS89" s="76" t="str">
        <f>IF($A89="","",IF($N$4&lt;&gt;"Да","",IF($N$9="","",IF(COUNTIF(Данные!$A$6:$CV$6,$N$9)=0,"#FIELD",INDEX(Данные!$A$7:$CV$106,ROW()-19,MATCH($N$9,Данные!$A$6:$CV$6,0))))))</f>
        <v/>
      </c>
      <c r="AT89" s="76" t="str">
        <f>IF($A89="","",IF($O$4&lt;&gt;"Да","",IF($O$9="","",IF(COUNTIF(Данные!$A$6:$CV$6,$O$9)=0,"#FIELD",INDEX(Данные!$A$7:$CV$106,ROW()-19,MATCH($O$9,Данные!$A$6:$CV$6,0))))))</f>
        <v/>
      </c>
      <c r="AU89" s="76" t="str">
        <f>IF($A89="","",IF($P$4&lt;&gt;"Да","",IF($P$9="","",IF(COUNTIF(Данные!$A$6:$CV$6,$P$9)=0,"#FIELD",INDEX(Данные!$A$7:$CV$106,ROW()-19,MATCH($P$9,Данные!$A$6:$CV$6,0))))))</f>
        <v/>
      </c>
      <c r="AV89" s="76" t="str">
        <f>IF($A89="","",IF($Q$4&lt;&gt;"Да","",IF($Q$9="","",IF(COUNTIF(Данные!$A$6:$CV$6,$Q$9)=0,"#FIELD",INDEX(Данные!$A$7:$CV$106,ROW()-19,MATCH($Q$9,Данные!$A$6:$CV$6,0))))))</f>
        <v/>
      </c>
      <c r="AW89" s="76" t="str">
        <f>IF($A89="","",IF($R$4&lt;&gt;"Да","",IF($R$9="","",IF(COUNTIF(Данные!$A$6:$CV$6,$R$9)=0,"#FIELD",INDEX(Данные!$A$7:$CV$106,ROW()-19,MATCH($R$9,Данные!$A$6:$CV$6,0))))))</f>
        <v/>
      </c>
      <c r="AX89" s="76" t="str">
        <f>IF($A89="","",IF($S$4&lt;&gt;"Да","",IF($S$9="","",IF(COUNTIF(Данные!$A$6:$CV$6,$S$9)=0,"#FIELD",INDEX(Данные!$A$7:$CV$106,ROW()-19,MATCH($S$9,Данные!$A$6:$CV$6,0))))))</f>
        <v/>
      </c>
      <c r="AY89" s="76" t="str">
        <f>IF($A89="","",IF($T$4&lt;&gt;"Да","",IF($T$9="","",IF(COUNTIF(Данные!$A$6:$CV$6,$T$9)=0,"#FIELD",INDEX(Данные!$A$7:$CV$106,ROW()-19,MATCH($T$9,Данные!$A$6:$CV$6,0))))))</f>
        <v/>
      </c>
      <c r="AZ89" s="76" t="str">
        <f>IF($A89="","",IF($U$4&lt;&gt;"Да","",IF($U$9="","",IF(COUNTIF(Данные!$A$6:$CV$6,$U$9)=0,"#FIELD",INDEX(Данные!$A$7:$CV$106,ROW()-19,MATCH($U$9,Данные!$A$6:$CV$6,0))))))</f>
        <v/>
      </c>
      <c r="BA89" s="76" t="str">
        <f>IF($A89="","",IF($V$4&lt;&gt;"Да","",IF($V$9="","",IF(COUNTIF(Данные!$A$6:$CV$6,$V$9)=0,"#FIELD",INDEX(Данные!$A$7:$CV$106,ROW()-19,MATCH($V$9,Данные!$A$6:$CV$6,0))))))</f>
        <v/>
      </c>
      <c r="BB89" s="76" t="str">
        <f>IF($A89="","",IF($W$4&lt;&gt;"Да","",IF($W$9="","",IF(COUNTIF(Данные!$A$6:$CV$6,$W$9)=0,"#FIELD",INDEX(Данные!$A$7:$CV$106,ROW()-19,MATCH($W$9,Данные!$A$6:$CV$6,0))))))</f>
        <v/>
      </c>
      <c r="BC89" s="76" t="str">
        <f>IF($A89="","",IF($X$4&lt;&gt;"Да","",IF($X$9="","",IF(COUNTIF(Данные!$A$6:$CV$6,$X$9)=0,"#FIELD",INDEX(Данные!$A$7:$CV$106,ROW()-19,MATCH($X$9,Данные!$A$6:$CV$6,0))))))</f>
        <v/>
      </c>
      <c r="BD89" s="76" t="str">
        <f>IF($A89="","",IF($Y$4&lt;&gt;"Да","",IF($Y$9="","",IF(COUNTIF(Данные!$A$6:$CV$6,$Y$9)=0,"#FIELD",INDEX(Данные!$A$7:$CV$106,ROW()-19,MATCH($Y$9,Данные!$A$6:$CV$6,0))))))</f>
        <v/>
      </c>
      <c r="BE89" s="76" t="str">
        <f>IF($A89="","",IF($Z$4&lt;&gt;"Да","",IF($Z$9="","",IF(COUNTIF(Данные!$A$6:$CV$6,$Z$9)=0,"#FIELD",INDEX(Данные!$A$7:$CV$106,ROW()-19,MATCH($Z$9,Данные!$A$6:$CV$6,0))))))</f>
        <v/>
      </c>
      <c r="BF89" s="76" t="str">
        <f>IF($A89="","",IF($AA$4&lt;&gt;"Да","",IF($AA$9="","",IF(COUNTIF(Данные!$A$6:$CV$6,$AA$9)=0,"#FIELD",INDEX(Данные!$A$7:$CV$106,ROW()-19,MATCH($AA$9,Данные!$A$6:$CV$6,0))))))</f>
        <v/>
      </c>
      <c r="BG89" s="76" t="str">
        <f>IF($A89="","",IF($AB$4&lt;&gt;"Да","",IF($AB$9="","",IF(COUNTIF(Данные!$A$6:$CV$6,$AB$9)=0,"#FIELD",INDEX(Данные!$A$7:$CV$106,ROW()-19,MATCH($AB$9,Данные!$A$6:$CV$6,0))))))</f>
        <v/>
      </c>
      <c r="BH89" s="76" t="str">
        <f>IF($A89="","",IF($AC$4&lt;&gt;"Да","",IF($AC$9="","",IF(COUNTIF(Данные!$A$6:$CV$6,$AC$9)=0,"#FIELD",INDEX(Данные!$A$7:$CV$106,ROW()-19,MATCH($AC$9,Данные!$A$6:$CV$6,0))))))</f>
        <v/>
      </c>
      <c r="BI89" s="76" t="str">
        <f>IF($A89="","",IF($AD$4&lt;&gt;"Да","",IF($AD$9="","",IF(COUNTIF(Данные!$A$6:$CV$6,$AD$9)=0,"#FIELD",INDEX(Данные!$A$7:$CV$106,ROW()-19,MATCH($AD$9,Данные!$A$6:$CV$6,0))))))</f>
        <v/>
      </c>
      <c r="BJ89" s="76" t="str">
        <f>IF($A89="","",IF($AE$4&lt;&gt;"Да","",IF($AE$9="","",IF(COUNTIF(Данные!$A$6:$CV$6,$AE$9)=0,"#FIELD",INDEX(Данные!$A$7:$CV$106,ROW()-19,MATCH($AE$9,Данные!$A$6:$CV$6,0))))))</f>
        <v/>
      </c>
      <c r="BK89" s="76"/>
      <c r="BL89" s="76" t="str">
        <f>IF($A89="","",IF($B$4&lt;&gt;"Да","",IF($B$10="","",IF(COUNTIF(Данные!$A$6:$CV$6,$B$10)=0,"#FIELD",INDEX(Данные!$A$7:$CV$106,ROW()-19,MATCH($B$10,Данные!$A$6:$CV$6,0))))))</f>
        <v/>
      </c>
      <c r="BM89" s="76" t="str">
        <f>IF($A89="","",IF($C$4&lt;&gt;"Да","",IF($C$10="","",IF(COUNTIF(Данные!$A$6:$CV$6,$C$10)=0,"#FIELD",INDEX(Данные!$A$7:$CV$106,ROW()-19,MATCH($C$10,Данные!$A$6:$CV$6,0))))))</f>
        <v/>
      </c>
      <c r="BN89" s="76" t="str">
        <f>IF($A89="","",IF($D$4&lt;&gt;"Да","",IF($D$10="","",IF(COUNTIF(Данные!$A$6:$CV$6,$D$10)=0,"#FIELD",INDEX(Данные!$A$7:$CV$106,ROW()-19,MATCH($D$10,Данные!$A$6:$CV$6,0))))))</f>
        <v/>
      </c>
      <c r="BO89" s="76" t="str">
        <f>IF($A89="","",IF($E$4&lt;&gt;"Да","",IF($E$10="","",IF(COUNTIF(Данные!$A$6:$CV$6,$E$10)=0,"#FIELD",INDEX(Данные!$A$7:$CV$106,ROW()-19,MATCH($E$10,Данные!$A$6:$CV$6,0))))))</f>
        <v/>
      </c>
      <c r="BP89" s="76" t="str">
        <f>IF($A89="","",IF($F$4&lt;&gt;"Да","",IF($F$10="","",IF(COUNTIF(Данные!$A$6:$CV$6,$F$10)=0,"#FIELD",INDEX(Данные!$A$7:$CV$106,ROW()-19,MATCH($F$10,Данные!$A$6:$CV$6,0))))))</f>
        <v/>
      </c>
      <c r="BQ89" s="76" t="str">
        <f>IF($A89="","",IF($G$4&lt;&gt;"Да","",IF($G$10="","",IF(COUNTIF(Данные!$A$6:$CV$6,$G$10)=0,"#FIELD",INDEX(Данные!$A$7:$CV$106,ROW()-19,MATCH($G$10,Данные!$A$6:$CV$6,0))))))</f>
        <v/>
      </c>
      <c r="BR89" s="76" t="str">
        <f>IF($A89="","",IF($H$4&lt;&gt;"Да","",IF($H$10="","",IF(COUNTIF(Данные!$A$6:$CV$6,$H$10)=0,"#FIELD",INDEX(Данные!$A$7:$CV$106,ROW()-19,MATCH($H$10,Данные!$A$6:$CV$6,0))))))</f>
        <v/>
      </c>
      <c r="BS89" s="76" t="str">
        <f>IF($A89="","",IF($I$4&lt;&gt;"Да","",IF($I$10="","",IF(COUNTIF(Данные!$A$6:$CV$6,$I$10)=0,"#FIELD",INDEX(Данные!$A$7:$CV$106,ROW()-19,MATCH($I$10,Данные!$A$6:$CV$6,0))))))</f>
        <v/>
      </c>
      <c r="BT89" s="76" t="str">
        <f>IF($A89="","",IF($J$4&lt;&gt;"Да","",IF($J$10="","",IF(COUNTIF(Данные!$A$6:$CV$6,$J$10)=0,"#FIELD",INDEX(Данные!$A$7:$CV$106,ROW()-19,MATCH($J$10,Данные!$A$6:$CV$6,0))))))</f>
        <v/>
      </c>
      <c r="BU89" s="76" t="str">
        <f>IF($A89="","",IF($K$4&lt;&gt;"Да","",IF($K$10="","",IF(COUNTIF(Данные!$A$6:$CV$6,$K$10)=0,"#FIELD",INDEX(Данные!$A$7:$CV$106,ROW()-19,MATCH($K$10,Данные!$A$6:$CV$6,0))))))</f>
        <v/>
      </c>
      <c r="BV89" s="76" t="str">
        <f>IF($A89="","",IF($L$4&lt;&gt;"Да","",IF($L$10="","",IF(COUNTIF(Данные!$A$6:$CV$6,$L$10)=0,"#FIELD",INDEX(Данные!$A$7:$CV$106,ROW()-19,MATCH($L$10,Данные!$A$6:$CV$6,0))))))</f>
        <v/>
      </c>
      <c r="BW89" s="76" t="str">
        <f>IF($A89="","",IF($M$4&lt;&gt;"Да","",IF($M$10="","",IF(COUNTIF(Данные!$A$6:$CV$6,$M$10)=0,"#FIELD",INDEX(Данные!$A$7:$CV$106,ROW()-19,MATCH($M$10,Данные!$A$6:$CV$6,0))))))</f>
        <v/>
      </c>
      <c r="BX89" s="76" t="str">
        <f>IF($A89="","",IF($N$4&lt;&gt;"Да","",IF($N$10="","",IF(COUNTIF(Данные!$A$6:$CV$6,$N$10)=0,"#FIELD",INDEX(Данные!$A$7:$CV$106,ROW()-19,MATCH($N$10,Данные!$A$6:$CV$6,0))))))</f>
        <v/>
      </c>
      <c r="BY89" s="76" t="str">
        <f>IF($A89="","",IF($O$4&lt;&gt;"Да","",IF($O$10="","",IF(COUNTIF(Данные!$A$6:$CV$6,$O$10)=0,"#FIELD",INDEX(Данные!$A$7:$CV$106,ROW()-19,MATCH($O$10,Данные!$A$6:$CV$6,0))))))</f>
        <v/>
      </c>
      <c r="BZ89" s="76" t="str">
        <f>IF($A89="","",IF($P$4&lt;&gt;"Да","",IF($P$10="","",IF(COUNTIF(Данные!$A$6:$CV$6,$P$10)=0,"#FIELD",INDEX(Данные!$A$7:$CV$106,ROW()-19,MATCH($P$10,Данные!$A$6:$CV$6,0))))))</f>
        <v/>
      </c>
      <c r="CA89" s="76" t="str">
        <f>IF($A89="","",IF($Q$4&lt;&gt;"Да","",IF($Q$10="","",IF(COUNTIF(Данные!$A$6:$CV$6,$Q$10)=0,"#FIELD",INDEX(Данные!$A$7:$CV$106,ROW()-19,MATCH($Q$10,Данные!$A$6:$CV$6,0))))))</f>
        <v/>
      </c>
      <c r="CB89" s="76" t="str">
        <f>IF($A89="","",IF($R$4&lt;&gt;"Да","",IF($R$10="","",IF(COUNTIF(Данные!$A$6:$CV$6,$R$10)=0,"#FIELD",INDEX(Данные!$A$7:$CV$106,ROW()-19,MATCH($R$10,Данные!$A$6:$CV$6,0))))))</f>
        <v/>
      </c>
      <c r="CC89" s="76" t="str">
        <f>IF($A89="","",IF($S$4&lt;&gt;"Да","",IF($S$10="","",IF(COUNTIF(Данные!$A$6:$CV$6,$S$10)=0,"#FIELD",INDEX(Данные!$A$7:$CV$106,ROW()-19,MATCH($S$10,Данные!$A$6:$CV$6,0))))))</f>
        <v/>
      </c>
      <c r="CD89" s="76" t="str">
        <f>IF($A89="","",IF($T$4&lt;&gt;"Да","",IF($T$10="","",IF(COUNTIF(Данные!$A$6:$CV$6,$T$10)=0,"#FIELD",INDEX(Данные!$A$7:$CV$106,ROW()-19,MATCH($T$10,Данные!$A$6:$CV$6,0))))))</f>
        <v/>
      </c>
      <c r="CE89" s="76" t="str">
        <f>IF($A89="","",IF($U$4&lt;&gt;"Да","",IF($U$10="","",IF(COUNTIF(Данные!$A$6:$CV$6,$U$10)=0,"#FIELD",INDEX(Данные!$A$7:$CV$106,ROW()-19,MATCH($U$10,Данные!$A$6:$CV$6,0))))))</f>
        <v/>
      </c>
      <c r="CF89" s="76" t="str">
        <f>IF($A89="","",IF($V$4&lt;&gt;"Да","",IF($V$10="","",IF(COUNTIF(Данные!$A$6:$CV$6,$V$10)=0,"#FIELD",INDEX(Данные!$A$7:$CV$106,ROW()-19,MATCH($V$10,Данные!$A$6:$CV$6,0))))))</f>
        <v/>
      </c>
      <c r="CG89" s="76" t="str">
        <f>IF($A89="","",IF($W$4&lt;&gt;"Да","",IF($W$10="","",IF(COUNTIF(Данные!$A$6:$CV$6,$W$10)=0,"#FIELD",INDEX(Данные!$A$7:$CV$106,ROW()-19,MATCH($W$10,Данные!$A$6:$CV$6,0))))))</f>
        <v/>
      </c>
      <c r="CH89" s="76" t="str">
        <f>IF($A89="","",IF($X$4&lt;&gt;"Да","",IF($X$10="","",IF(COUNTIF(Данные!$A$6:$CV$6,$X$10)=0,"#FIELD",INDEX(Данные!$A$7:$CV$106,ROW()-19,MATCH($X$10,Данные!$A$6:$CV$6,0))))))</f>
        <v/>
      </c>
      <c r="CI89" s="76" t="str">
        <f>IF($A89="","",IF($Y$4&lt;&gt;"Да","",IF($Y$10="","",IF(COUNTIF(Данные!$A$6:$CV$6,$Y$10)=0,"#FIELD",INDEX(Данные!$A$7:$CV$106,ROW()-19,MATCH($Y$10,Данные!$A$6:$CV$6,0))))))</f>
        <v/>
      </c>
      <c r="CJ89" s="76" t="str">
        <f>IF($A89="","",IF($Z$4&lt;&gt;"Да","",IF($Z$10="","",IF(COUNTIF(Данные!$A$6:$CV$6,$Z$10)=0,"#FIELD",INDEX(Данные!$A$7:$CV$106,ROW()-19,MATCH($Z$10,Данные!$A$6:$CV$6,0))))))</f>
        <v/>
      </c>
      <c r="CK89" s="76" t="str">
        <f>IF($A89="","",IF($AA$4&lt;&gt;"Да","",IF($AA$10="","",IF(COUNTIF(Данные!$A$6:$CV$6,$AA$10)=0,"#FIELD",INDEX(Данные!$A$7:$CV$106,ROW()-19,MATCH($AA$10,Данные!$A$6:$CV$6,0))))))</f>
        <v/>
      </c>
      <c r="CL89" s="76" t="str">
        <f>IF($A89="","",IF($AB$4&lt;&gt;"Да","",IF($AB$10="","",IF(COUNTIF(Данные!$A$6:$CV$6,$AB$10)=0,"#FIELD",INDEX(Данные!$A$7:$CV$106,ROW()-19,MATCH($AB$10,Данные!$A$6:$CV$6,0))))))</f>
        <v/>
      </c>
      <c r="CM89" s="76" t="str">
        <f>IF($A89="","",IF($AC$4&lt;&gt;"Да","",IF($AC$10="","",IF(COUNTIF(Данные!$A$6:$CV$6,$AC$10)=0,"#FIELD",INDEX(Данные!$A$7:$CV$106,ROW()-19,MATCH($AC$10,Данные!$A$6:$CV$6,0))))))</f>
        <v/>
      </c>
      <c r="CN89" s="76" t="str">
        <f>IF($A89="","",IF($AD$4&lt;&gt;"Да","",IF($AD$10="","",IF(COUNTIF(Данные!$A$6:$CV$6,$AD$10)=0,"#FIELD",INDEX(Данные!$A$7:$CV$106,ROW()-19,MATCH($AD$10,Данные!$A$6:$CV$6,0))))))</f>
        <v/>
      </c>
      <c r="CO89" s="77" t="str">
        <f>IF($A89="","",IF($AE$4&lt;&gt;"Да","",IF($AE$10="","",IF(COUNTIF(Данные!$A$6:$CV$6,$AE$10)=0,"#FIELD",INDEX(Данные!$A$7:$CV$106,ROW()-19,MATCH($AE$10,Данные!$A$6:$CV$6,0))))))</f>
        <v/>
      </c>
    </row>
    <row r="90" spans="1:93">
      <c r="A90" s="24" t="str">
        <f>IF(Данные!A77="","",Данные!A77)</f>
        <v/>
      </c>
      <c r="B90" s="19" t="str">
        <f>IF($A90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90="#FIELD",AG90="",AND(OR($B$8="CHANGE_PCT_GE",$B$8="CHANGE_ABS_GE",$B$8="COUNT_FLAG_RULE",$B$8="AND_YES",$B$8="OR_YES"),OR(BL90="#FIELD",BL90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90)))),IF($B$18="LOW_MU",MAX(Настройки!$B$14,$B$16),IF($B$18="NEUTRAL",Настройки!$B$15,IF($B$18="IGNORE","IGNORE",IF(OR(AG90="#FIELD",BL90="#FIELD"),"Поле не найдено","Недостаточно данных")))),IF($B$8="SIGMOID_INC",MAX(Настройки!$B$14,$B$16+($B$17-$B$16)/(1+EXP(-$B$12*(IF(ISNUMBER(AG90),AG90,0)-$B$11)))),IF($B$8="SIGMOID_DEC",MAX(Настройки!$B$14,$B$16+($B$17-$B$16)/(1+EXP($B$12*(IF(ISNUMBER(AG90),AG90,0)-$B$11)))),IF($B$8="TOP_PERCENT",IF((COUNTIF(INDEX(Данные!$A$7:$CV$106,0,MATCH($B$9,Данные!$A$6:$CV$6,0)),"&gt;"&amp;IF(ISNUMBER(AG90),AG90,0))+COUNTIFS(INDEX(Данные!$A$7:$CV$106,0,MATCH($B$9,Данные!$A$6:$CV$6,0)),IF(ISNUMBER(AG90),AG90,0),Данные!$A$7:$A$106,"&lt;"&amp;$A90)+1)/COUNT(INDEX(Данные!$A$7:$CV$106,0,MATCH($B$9,Данные!$A$6:$CV$6,0)))&lt;=$B$11,$B$14,$B$15),IF($B$8="MANUAL_MU",MAX(Настройки!$B$14,MIN(1,IF(ISNUMBER(AG90),AG90,0))),IF($B$8="COUNT_FLAG_RULE",IF(IF(ISNUMBER(AG90),AG90,0)&lt;=$B$11,$B$14,IF(IF(ISNUMBER(AG90),AG90,0)&gt;=$B$12,$B$15,IF(OR(LOWER(LEFT(BL90&amp;"",2))="да",BL90=1),$B$13,$B$15))),IF(OR(AND($B$8="YES_NO",OR(LOWER(LEFT(AG90&amp;"",2))="да",AG90=1)),AND($B$8="THRESHOLD_GE",IF(ISNUMBER(AG90),AG90,0)&gt;=$B$11),AND($B$8="THRESHOLD_GT",IF(ISNUMBER(AG90),AG90,0)&gt;$B$11),AND($B$8="THRESHOLD_LE",IF(ISNUMBER(AG90),AG90,0)&lt;=$B$11),AND($B$8="THRESHOLD_LT",IF(ISNUMBER(AG90),AG90,0)&lt;$B$11),AND($B$8="CHANGE_PCT_GE",IF(IF(ISNUMBER(BL90),BL90,0)=0,IF(ISNUMBER(AG90),AG90,0)&gt;0,(IF(ISNUMBER(AG90),AG90,0)-IF(ISNUMBER(BL90),BL90,0))/ABS(IF(ISNUMBER(BL90),BL90,0))&gt;=$B$11)),AND($B$8="CHANGE_ABS_GE",ABS(IF(ISNUMBER(AG90),AG90,0)-IF(ISNUMBER(BL90),BL90,0))&gt;=$B$11),AND($B$8="COUNT_LT",IF(ISNUMBER(AG90),AG90,0)&lt;$B$11),AND($B$8="COUNT_LE",IF(ISNUMBER(AG90),AG90,0)&lt;=$B$11),AND($B$8="AND_YES",OR(LOWER(LEFT(AG90&amp;"",2))="да",AG90=1),OR(LOWER(LEFT(BL90&amp;"",2))="да",BL90=1)),AND($B$8="OR_YES",OR(OR(LOWER(LEFT(AG90&amp;"",2))="да",AG90=1),OR(LOWER(LEFT(BL90&amp;"",2))="да",BL90=1)))),$B$14,$B$15))))))))))</f>
        <v/>
      </c>
      <c r="C90" s="19" t="str">
        <f>IF($A90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90="#FIELD",AH90="",AND(OR($C$8="CHANGE_PCT_GE",$C$8="CHANGE_ABS_GE",$C$8="COUNT_FLAG_RULE",$C$8="AND_YES",$C$8="OR_YES"),OR(BM90="#FIELD",BM90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90)))),IF($C$18="LOW_MU",MAX(Настройки!$B$14,$C$16),IF($C$18="NEUTRAL",Настройки!$B$15,IF($C$18="IGNORE","IGNORE",IF(OR(AH90="#FIELD",BM90="#FIELD"),"Поле не найдено","Недостаточно данных")))),IF($C$8="SIGMOID_INC",MAX(Настройки!$B$14,$C$16+($C$17-$C$16)/(1+EXP(-$C$12*(IF(ISNUMBER(AH90),AH90,0)-$C$11)))),IF($C$8="SIGMOID_DEC",MAX(Настройки!$B$14,$C$16+($C$17-$C$16)/(1+EXP($C$12*(IF(ISNUMBER(AH90),AH90,0)-$C$11)))),IF($C$8="TOP_PERCENT",IF((COUNTIF(INDEX(Данные!$A$7:$CV$106,0,MATCH($C$9,Данные!$A$6:$CV$6,0)),"&gt;"&amp;IF(ISNUMBER(AH90),AH90,0))+COUNTIFS(INDEX(Данные!$A$7:$CV$106,0,MATCH($C$9,Данные!$A$6:$CV$6,0)),IF(ISNUMBER(AH90),AH90,0),Данные!$A$7:$A$106,"&lt;"&amp;$A90)+1)/COUNT(INDEX(Данные!$A$7:$CV$106,0,MATCH($C$9,Данные!$A$6:$CV$6,0)))&lt;=$C$11,$C$14,$C$15),IF($C$8="MANUAL_MU",MAX(Настройки!$B$14,MIN(1,IF(ISNUMBER(AH90),AH90,0))),IF($C$8="COUNT_FLAG_RULE",IF(IF(ISNUMBER(AH90),AH90,0)&lt;=$C$11,$C$14,IF(IF(ISNUMBER(AH90),AH90,0)&gt;=$C$12,$C$15,IF(OR(LOWER(LEFT(BM90&amp;"",2))="да",BM90=1),$C$13,$C$15))),IF(OR(AND($C$8="YES_NO",OR(LOWER(LEFT(AH90&amp;"",2))="да",AH90=1)),AND($C$8="THRESHOLD_GE",IF(ISNUMBER(AH90),AH90,0)&gt;=$C$11),AND($C$8="THRESHOLD_GT",IF(ISNUMBER(AH90),AH90,0)&gt;$C$11),AND($C$8="THRESHOLD_LE",IF(ISNUMBER(AH90),AH90,0)&lt;=$C$11),AND($C$8="THRESHOLD_LT",IF(ISNUMBER(AH90),AH90,0)&lt;$C$11),AND($C$8="CHANGE_PCT_GE",IF(IF(ISNUMBER(BM90),BM90,0)=0,IF(ISNUMBER(AH90),AH90,0)&gt;0,(IF(ISNUMBER(AH90),AH90,0)-IF(ISNUMBER(BM90),BM90,0))/ABS(IF(ISNUMBER(BM90),BM90,0))&gt;=$C$11)),AND($C$8="CHANGE_ABS_GE",ABS(IF(ISNUMBER(AH90),AH90,0)-IF(ISNUMBER(BM90),BM90,0))&gt;=$C$11),AND($C$8="COUNT_LT",IF(ISNUMBER(AH90),AH90,0)&lt;$C$11),AND($C$8="COUNT_LE",IF(ISNUMBER(AH90),AH90,0)&lt;=$C$11),AND($C$8="AND_YES",OR(LOWER(LEFT(AH90&amp;"",2))="да",AH90=1),OR(LOWER(LEFT(BM90&amp;"",2))="да",BM90=1)),AND($C$8="OR_YES",OR(OR(LOWER(LEFT(AH90&amp;"",2))="да",AH90=1),OR(LOWER(LEFT(BM90&amp;"",2))="да",BM90=1)))),$C$14,$C$15))))))))))</f>
        <v/>
      </c>
      <c r="D90" s="19" t="str">
        <f>IF($A90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90="#FIELD",AI90="",AND(OR($D$8="CHANGE_PCT_GE",$D$8="CHANGE_ABS_GE",$D$8="COUNT_FLAG_RULE",$D$8="AND_YES",$D$8="OR_YES"),OR(BN90="#FIELD",BN90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90)))),IF($D$18="LOW_MU",MAX(Настройки!$B$14,$D$16),IF($D$18="NEUTRAL",Настройки!$B$15,IF($D$18="IGNORE","IGNORE",IF(OR(AI90="#FIELD",BN90="#FIELD"),"Поле не найдено","Недостаточно данных")))),IF($D$8="SIGMOID_INC",MAX(Настройки!$B$14,$D$16+($D$17-$D$16)/(1+EXP(-$D$12*(IF(ISNUMBER(AI90),AI90,0)-$D$11)))),IF($D$8="SIGMOID_DEC",MAX(Настройки!$B$14,$D$16+($D$17-$D$16)/(1+EXP($D$12*(IF(ISNUMBER(AI90),AI90,0)-$D$11)))),IF($D$8="TOP_PERCENT",IF((COUNTIF(INDEX(Данные!$A$7:$CV$106,0,MATCH($D$9,Данные!$A$6:$CV$6,0)),"&gt;"&amp;IF(ISNUMBER(AI90),AI90,0))+COUNTIFS(INDEX(Данные!$A$7:$CV$106,0,MATCH($D$9,Данные!$A$6:$CV$6,0)),IF(ISNUMBER(AI90),AI90,0),Данные!$A$7:$A$106,"&lt;"&amp;$A90)+1)/COUNT(INDEX(Данные!$A$7:$CV$106,0,MATCH($D$9,Данные!$A$6:$CV$6,0)))&lt;=$D$11,$D$14,$D$15),IF($D$8="MANUAL_MU",MAX(Настройки!$B$14,MIN(1,IF(ISNUMBER(AI90),AI90,0))),IF($D$8="COUNT_FLAG_RULE",IF(IF(ISNUMBER(AI90),AI90,0)&lt;=$D$11,$D$14,IF(IF(ISNUMBER(AI90),AI90,0)&gt;=$D$12,$D$15,IF(OR(LOWER(LEFT(BN90&amp;"",2))="да",BN90=1),$D$13,$D$15))),IF(OR(AND($D$8="YES_NO",OR(LOWER(LEFT(AI90&amp;"",2))="да",AI90=1)),AND($D$8="THRESHOLD_GE",IF(ISNUMBER(AI90),AI90,0)&gt;=$D$11),AND($D$8="THRESHOLD_GT",IF(ISNUMBER(AI90),AI90,0)&gt;$D$11),AND($D$8="THRESHOLD_LE",IF(ISNUMBER(AI90),AI90,0)&lt;=$D$11),AND($D$8="THRESHOLD_LT",IF(ISNUMBER(AI90),AI90,0)&lt;$D$11),AND($D$8="CHANGE_PCT_GE",IF(IF(ISNUMBER(BN90),BN90,0)=0,IF(ISNUMBER(AI90),AI90,0)&gt;0,(IF(ISNUMBER(AI90),AI90,0)-IF(ISNUMBER(BN90),BN90,0))/ABS(IF(ISNUMBER(BN90),BN90,0))&gt;=$D$11)),AND($D$8="CHANGE_ABS_GE",ABS(IF(ISNUMBER(AI90),AI90,0)-IF(ISNUMBER(BN90),BN90,0))&gt;=$D$11),AND($D$8="COUNT_LT",IF(ISNUMBER(AI90),AI90,0)&lt;$D$11),AND($D$8="COUNT_LE",IF(ISNUMBER(AI90),AI90,0)&lt;=$D$11),AND($D$8="AND_YES",OR(LOWER(LEFT(AI90&amp;"",2))="да",AI90=1),OR(LOWER(LEFT(BN90&amp;"",2))="да",BN90=1)),AND($D$8="OR_YES",OR(OR(LOWER(LEFT(AI90&amp;"",2))="да",AI90=1),OR(LOWER(LEFT(BN90&amp;"",2))="да",BN90=1)))),$D$14,$D$15))))))))))</f>
        <v/>
      </c>
      <c r="E90" s="19" t="str">
        <f>IF($A90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90="#FIELD",AJ90="",AND(OR($E$8="CHANGE_PCT_GE",$E$8="CHANGE_ABS_GE",$E$8="COUNT_FLAG_RULE",$E$8="AND_YES",$E$8="OR_YES"),OR(BO90="#FIELD",BO90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90)))),IF($E$18="LOW_MU",MAX(Настройки!$B$14,$E$16),IF($E$18="NEUTRAL",Настройки!$B$15,IF($E$18="IGNORE","IGNORE",IF(OR(AJ90="#FIELD",BO90="#FIELD"),"Поле не найдено","Недостаточно данных")))),IF($E$8="SIGMOID_INC",MAX(Настройки!$B$14,$E$16+($E$17-$E$16)/(1+EXP(-$E$12*(IF(ISNUMBER(AJ90),AJ90,0)-$E$11)))),IF($E$8="SIGMOID_DEC",MAX(Настройки!$B$14,$E$16+($E$17-$E$16)/(1+EXP($E$12*(IF(ISNUMBER(AJ90),AJ90,0)-$E$11)))),IF($E$8="TOP_PERCENT",IF((COUNTIF(INDEX(Данные!$A$7:$CV$106,0,MATCH($E$9,Данные!$A$6:$CV$6,0)),"&gt;"&amp;IF(ISNUMBER(AJ90),AJ90,0))+COUNTIFS(INDEX(Данные!$A$7:$CV$106,0,MATCH($E$9,Данные!$A$6:$CV$6,0)),IF(ISNUMBER(AJ90),AJ90,0),Данные!$A$7:$A$106,"&lt;"&amp;$A90)+1)/COUNT(INDEX(Данные!$A$7:$CV$106,0,MATCH($E$9,Данные!$A$6:$CV$6,0)))&lt;=$E$11,$E$14,$E$15),IF($E$8="MANUAL_MU",MAX(Настройки!$B$14,MIN(1,IF(ISNUMBER(AJ90),AJ90,0))),IF($E$8="COUNT_FLAG_RULE",IF(IF(ISNUMBER(AJ90),AJ90,0)&lt;=$E$11,$E$14,IF(IF(ISNUMBER(AJ90),AJ90,0)&gt;=$E$12,$E$15,IF(OR(LOWER(LEFT(BO90&amp;"",2))="да",BO90=1),$E$13,$E$15))),IF(OR(AND($E$8="YES_NO",OR(LOWER(LEFT(AJ90&amp;"",2))="да",AJ90=1)),AND($E$8="THRESHOLD_GE",IF(ISNUMBER(AJ90),AJ90,0)&gt;=$E$11),AND($E$8="THRESHOLD_GT",IF(ISNUMBER(AJ90),AJ90,0)&gt;$E$11),AND($E$8="THRESHOLD_LE",IF(ISNUMBER(AJ90),AJ90,0)&lt;=$E$11),AND($E$8="THRESHOLD_LT",IF(ISNUMBER(AJ90),AJ90,0)&lt;$E$11),AND($E$8="CHANGE_PCT_GE",IF(IF(ISNUMBER(BO90),BO90,0)=0,IF(ISNUMBER(AJ90),AJ90,0)&gt;0,(IF(ISNUMBER(AJ90),AJ90,0)-IF(ISNUMBER(BO90),BO90,0))/ABS(IF(ISNUMBER(BO90),BO90,0))&gt;=$E$11)),AND($E$8="CHANGE_ABS_GE",ABS(IF(ISNUMBER(AJ90),AJ90,0)-IF(ISNUMBER(BO90),BO90,0))&gt;=$E$11),AND($E$8="COUNT_LT",IF(ISNUMBER(AJ90),AJ90,0)&lt;$E$11),AND($E$8="COUNT_LE",IF(ISNUMBER(AJ90),AJ90,0)&lt;=$E$11),AND($E$8="AND_YES",OR(LOWER(LEFT(AJ90&amp;"",2))="да",AJ90=1),OR(LOWER(LEFT(BO90&amp;"",2))="да",BO90=1)),AND($E$8="OR_YES",OR(OR(LOWER(LEFT(AJ90&amp;"",2))="да",AJ90=1),OR(LOWER(LEFT(BO90&amp;"",2))="да",BO90=1)))),$E$14,$E$15))))))))))</f>
        <v/>
      </c>
      <c r="F90" s="19" t="str">
        <f>IF($A90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90="#FIELD",AK90="",AND(OR($F$8="CHANGE_PCT_GE",$F$8="CHANGE_ABS_GE",$F$8="COUNT_FLAG_RULE",$F$8="AND_YES",$F$8="OR_YES"),OR(BP90="#FIELD",BP90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90)))),IF($F$18="LOW_MU",MAX(Настройки!$B$14,$F$16),IF($F$18="NEUTRAL",Настройки!$B$15,IF($F$18="IGNORE","IGNORE",IF(OR(AK90="#FIELD",BP90="#FIELD"),"Поле не найдено","Недостаточно данных")))),IF($F$8="SIGMOID_INC",MAX(Настройки!$B$14,$F$16+($F$17-$F$16)/(1+EXP(-$F$12*(IF(ISNUMBER(AK90),AK90,0)-$F$11)))),IF($F$8="SIGMOID_DEC",MAX(Настройки!$B$14,$F$16+($F$17-$F$16)/(1+EXP($F$12*(IF(ISNUMBER(AK90),AK90,0)-$F$11)))),IF($F$8="TOP_PERCENT",IF((COUNTIF(INDEX(Данные!$A$7:$CV$106,0,MATCH($F$9,Данные!$A$6:$CV$6,0)),"&gt;"&amp;IF(ISNUMBER(AK90),AK90,0))+COUNTIFS(INDEX(Данные!$A$7:$CV$106,0,MATCH($F$9,Данные!$A$6:$CV$6,0)),IF(ISNUMBER(AK90),AK90,0),Данные!$A$7:$A$106,"&lt;"&amp;$A90)+1)/COUNT(INDEX(Данные!$A$7:$CV$106,0,MATCH($F$9,Данные!$A$6:$CV$6,0)))&lt;=$F$11,$F$14,$F$15),IF($F$8="MANUAL_MU",MAX(Настройки!$B$14,MIN(1,IF(ISNUMBER(AK90),AK90,0))),IF($F$8="COUNT_FLAG_RULE",IF(IF(ISNUMBER(AK90),AK90,0)&lt;=$F$11,$F$14,IF(IF(ISNUMBER(AK90),AK90,0)&gt;=$F$12,$F$15,IF(OR(LOWER(LEFT(BP90&amp;"",2))="да",BP90=1),$F$13,$F$15))),IF(OR(AND($F$8="YES_NO",OR(LOWER(LEFT(AK90&amp;"",2))="да",AK90=1)),AND($F$8="THRESHOLD_GE",IF(ISNUMBER(AK90),AK90,0)&gt;=$F$11),AND($F$8="THRESHOLD_GT",IF(ISNUMBER(AK90),AK90,0)&gt;$F$11),AND($F$8="THRESHOLD_LE",IF(ISNUMBER(AK90),AK90,0)&lt;=$F$11),AND($F$8="THRESHOLD_LT",IF(ISNUMBER(AK90),AK90,0)&lt;$F$11),AND($F$8="CHANGE_PCT_GE",IF(IF(ISNUMBER(BP90),BP90,0)=0,IF(ISNUMBER(AK90),AK90,0)&gt;0,(IF(ISNUMBER(AK90),AK90,0)-IF(ISNUMBER(BP90),BP90,0))/ABS(IF(ISNUMBER(BP90),BP90,0))&gt;=$F$11)),AND($F$8="CHANGE_ABS_GE",ABS(IF(ISNUMBER(AK90),AK90,0)-IF(ISNUMBER(BP90),BP90,0))&gt;=$F$11),AND($F$8="COUNT_LT",IF(ISNUMBER(AK90),AK90,0)&lt;$F$11),AND($F$8="COUNT_LE",IF(ISNUMBER(AK90),AK90,0)&lt;=$F$11),AND($F$8="AND_YES",OR(LOWER(LEFT(AK90&amp;"",2))="да",AK90=1),OR(LOWER(LEFT(BP90&amp;"",2))="да",BP90=1)),AND($F$8="OR_YES",OR(OR(LOWER(LEFT(AK90&amp;"",2))="да",AK90=1),OR(LOWER(LEFT(BP90&amp;"",2))="да",BP90=1)))),$F$14,$F$15))))))))))</f>
        <v/>
      </c>
      <c r="G90" s="19" t="str">
        <f>IF($A90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90="#FIELD",AL90="",AND(OR($G$8="CHANGE_PCT_GE",$G$8="CHANGE_ABS_GE",$G$8="COUNT_FLAG_RULE",$G$8="AND_YES",$G$8="OR_YES"),OR(BQ90="#FIELD",BQ90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90)))),IF($G$18="LOW_MU",MAX(Настройки!$B$14,$G$16),IF($G$18="NEUTRAL",Настройки!$B$15,IF($G$18="IGNORE","IGNORE",IF(OR(AL90="#FIELD",BQ90="#FIELD"),"Поле не найдено","Недостаточно данных")))),IF($G$8="SIGMOID_INC",MAX(Настройки!$B$14,$G$16+($G$17-$G$16)/(1+EXP(-$G$12*(IF(ISNUMBER(AL90),AL90,0)-$G$11)))),IF($G$8="SIGMOID_DEC",MAX(Настройки!$B$14,$G$16+($G$17-$G$16)/(1+EXP($G$12*(IF(ISNUMBER(AL90),AL90,0)-$G$11)))),IF($G$8="TOP_PERCENT",IF((COUNTIF(INDEX(Данные!$A$7:$CV$106,0,MATCH($G$9,Данные!$A$6:$CV$6,0)),"&gt;"&amp;IF(ISNUMBER(AL90),AL90,0))+COUNTIFS(INDEX(Данные!$A$7:$CV$106,0,MATCH($G$9,Данные!$A$6:$CV$6,0)),IF(ISNUMBER(AL90),AL90,0),Данные!$A$7:$A$106,"&lt;"&amp;$A90)+1)/COUNT(INDEX(Данные!$A$7:$CV$106,0,MATCH($G$9,Данные!$A$6:$CV$6,0)))&lt;=$G$11,$G$14,$G$15),IF($G$8="MANUAL_MU",MAX(Настройки!$B$14,MIN(1,IF(ISNUMBER(AL90),AL90,0))),IF($G$8="COUNT_FLAG_RULE",IF(IF(ISNUMBER(AL90),AL90,0)&lt;=$G$11,$G$14,IF(IF(ISNUMBER(AL90),AL90,0)&gt;=$G$12,$G$15,IF(OR(LOWER(LEFT(BQ90&amp;"",2))="да",BQ90=1),$G$13,$G$15))),IF(OR(AND($G$8="YES_NO",OR(LOWER(LEFT(AL90&amp;"",2))="да",AL90=1)),AND($G$8="THRESHOLD_GE",IF(ISNUMBER(AL90),AL90,0)&gt;=$G$11),AND($G$8="THRESHOLD_GT",IF(ISNUMBER(AL90),AL90,0)&gt;$G$11),AND($G$8="THRESHOLD_LE",IF(ISNUMBER(AL90),AL90,0)&lt;=$G$11),AND($G$8="THRESHOLD_LT",IF(ISNUMBER(AL90),AL90,0)&lt;$G$11),AND($G$8="CHANGE_PCT_GE",IF(IF(ISNUMBER(BQ90),BQ90,0)=0,IF(ISNUMBER(AL90),AL90,0)&gt;0,(IF(ISNUMBER(AL90),AL90,0)-IF(ISNUMBER(BQ90),BQ90,0))/ABS(IF(ISNUMBER(BQ90),BQ90,0))&gt;=$G$11)),AND($G$8="CHANGE_ABS_GE",ABS(IF(ISNUMBER(AL90),AL90,0)-IF(ISNUMBER(BQ90),BQ90,0))&gt;=$G$11),AND($G$8="COUNT_LT",IF(ISNUMBER(AL90),AL90,0)&lt;$G$11),AND($G$8="COUNT_LE",IF(ISNUMBER(AL90),AL90,0)&lt;=$G$11),AND($G$8="AND_YES",OR(LOWER(LEFT(AL90&amp;"",2))="да",AL90=1),OR(LOWER(LEFT(BQ90&amp;"",2))="да",BQ90=1)),AND($G$8="OR_YES",OR(OR(LOWER(LEFT(AL90&amp;"",2))="да",AL90=1),OR(LOWER(LEFT(BQ90&amp;"",2))="да",BQ90=1)))),$G$14,$G$15))))))))))</f>
        <v/>
      </c>
      <c r="H90" s="19" t="str">
        <f>IF($A90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90="#FIELD",AM90="",AND(OR($H$8="CHANGE_PCT_GE",$H$8="CHANGE_ABS_GE",$H$8="COUNT_FLAG_RULE",$H$8="AND_YES",$H$8="OR_YES"),OR(BR90="#FIELD",BR90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90)))),IF($H$18="LOW_MU",MAX(Настройки!$B$14,$H$16),IF($H$18="NEUTRAL",Настройки!$B$15,IF($H$18="IGNORE","IGNORE",IF(OR(AM90="#FIELD",BR90="#FIELD"),"Поле не найдено","Недостаточно данных")))),IF($H$8="SIGMOID_INC",MAX(Настройки!$B$14,$H$16+($H$17-$H$16)/(1+EXP(-$H$12*(IF(ISNUMBER(AM90),AM90,0)-$H$11)))),IF($H$8="SIGMOID_DEC",MAX(Настройки!$B$14,$H$16+($H$17-$H$16)/(1+EXP($H$12*(IF(ISNUMBER(AM90),AM90,0)-$H$11)))),IF($H$8="TOP_PERCENT",IF((COUNTIF(INDEX(Данные!$A$7:$CV$106,0,MATCH($H$9,Данные!$A$6:$CV$6,0)),"&gt;"&amp;IF(ISNUMBER(AM90),AM90,0))+COUNTIFS(INDEX(Данные!$A$7:$CV$106,0,MATCH($H$9,Данные!$A$6:$CV$6,0)),IF(ISNUMBER(AM90),AM90,0),Данные!$A$7:$A$106,"&lt;"&amp;$A90)+1)/COUNT(INDEX(Данные!$A$7:$CV$106,0,MATCH($H$9,Данные!$A$6:$CV$6,0)))&lt;=$H$11,$H$14,$H$15),IF($H$8="MANUAL_MU",MAX(Настройки!$B$14,MIN(1,IF(ISNUMBER(AM90),AM90,0))),IF($H$8="COUNT_FLAG_RULE",IF(IF(ISNUMBER(AM90),AM90,0)&lt;=$H$11,$H$14,IF(IF(ISNUMBER(AM90),AM90,0)&gt;=$H$12,$H$15,IF(OR(LOWER(LEFT(BR90&amp;"",2))="да",BR90=1),$H$13,$H$15))),IF(OR(AND($H$8="YES_NO",OR(LOWER(LEFT(AM90&amp;"",2))="да",AM90=1)),AND($H$8="THRESHOLD_GE",IF(ISNUMBER(AM90),AM90,0)&gt;=$H$11),AND($H$8="THRESHOLD_GT",IF(ISNUMBER(AM90),AM90,0)&gt;$H$11),AND($H$8="THRESHOLD_LE",IF(ISNUMBER(AM90),AM90,0)&lt;=$H$11),AND($H$8="THRESHOLD_LT",IF(ISNUMBER(AM90),AM90,0)&lt;$H$11),AND($H$8="CHANGE_PCT_GE",IF(IF(ISNUMBER(BR90),BR90,0)=0,IF(ISNUMBER(AM90),AM90,0)&gt;0,(IF(ISNUMBER(AM90),AM90,0)-IF(ISNUMBER(BR90),BR90,0))/ABS(IF(ISNUMBER(BR90),BR90,0))&gt;=$H$11)),AND($H$8="CHANGE_ABS_GE",ABS(IF(ISNUMBER(AM90),AM90,0)-IF(ISNUMBER(BR90),BR90,0))&gt;=$H$11),AND($H$8="COUNT_LT",IF(ISNUMBER(AM90),AM90,0)&lt;$H$11),AND($H$8="COUNT_LE",IF(ISNUMBER(AM90),AM90,0)&lt;=$H$11),AND($H$8="AND_YES",OR(LOWER(LEFT(AM90&amp;"",2))="да",AM90=1),OR(LOWER(LEFT(BR90&amp;"",2))="да",BR90=1)),AND($H$8="OR_YES",OR(OR(LOWER(LEFT(AM90&amp;"",2))="да",AM90=1),OR(LOWER(LEFT(BR90&amp;"",2))="да",BR90=1)))),$H$14,$H$15))))))))))</f>
        <v/>
      </c>
      <c r="I90" s="19" t="str">
        <f>IF($A90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90="#FIELD",AN90="",AND(OR($I$8="CHANGE_PCT_GE",$I$8="CHANGE_ABS_GE",$I$8="COUNT_FLAG_RULE",$I$8="AND_YES",$I$8="OR_YES"),OR(BS90="#FIELD",BS90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90)))),IF($I$18="LOW_MU",MAX(Настройки!$B$14,$I$16),IF($I$18="NEUTRAL",Настройки!$B$15,IF($I$18="IGNORE","IGNORE",IF(OR(AN90="#FIELD",BS90="#FIELD"),"Поле не найдено","Недостаточно данных")))),IF($I$8="SIGMOID_INC",MAX(Настройки!$B$14,$I$16+($I$17-$I$16)/(1+EXP(-$I$12*(IF(ISNUMBER(AN90),AN90,0)-$I$11)))),IF($I$8="SIGMOID_DEC",MAX(Настройки!$B$14,$I$16+($I$17-$I$16)/(1+EXP($I$12*(IF(ISNUMBER(AN90),AN90,0)-$I$11)))),IF($I$8="TOP_PERCENT",IF((COUNTIF(INDEX(Данные!$A$7:$CV$106,0,MATCH($I$9,Данные!$A$6:$CV$6,0)),"&gt;"&amp;IF(ISNUMBER(AN90),AN90,0))+COUNTIFS(INDEX(Данные!$A$7:$CV$106,0,MATCH($I$9,Данные!$A$6:$CV$6,0)),IF(ISNUMBER(AN90),AN90,0),Данные!$A$7:$A$106,"&lt;"&amp;$A90)+1)/COUNT(INDEX(Данные!$A$7:$CV$106,0,MATCH($I$9,Данные!$A$6:$CV$6,0)))&lt;=$I$11,$I$14,$I$15),IF($I$8="MANUAL_MU",MAX(Настройки!$B$14,MIN(1,IF(ISNUMBER(AN90),AN90,0))),IF($I$8="COUNT_FLAG_RULE",IF(IF(ISNUMBER(AN90),AN90,0)&lt;=$I$11,$I$14,IF(IF(ISNUMBER(AN90),AN90,0)&gt;=$I$12,$I$15,IF(OR(LOWER(LEFT(BS90&amp;"",2))="да",BS90=1),$I$13,$I$15))),IF(OR(AND($I$8="YES_NO",OR(LOWER(LEFT(AN90&amp;"",2))="да",AN90=1)),AND($I$8="THRESHOLD_GE",IF(ISNUMBER(AN90),AN90,0)&gt;=$I$11),AND($I$8="THRESHOLD_GT",IF(ISNUMBER(AN90),AN90,0)&gt;$I$11),AND($I$8="THRESHOLD_LE",IF(ISNUMBER(AN90),AN90,0)&lt;=$I$11),AND($I$8="THRESHOLD_LT",IF(ISNUMBER(AN90),AN90,0)&lt;$I$11),AND($I$8="CHANGE_PCT_GE",IF(IF(ISNUMBER(BS90),BS90,0)=0,IF(ISNUMBER(AN90),AN90,0)&gt;0,(IF(ISNUMBER(AN90),AN90,0)-IF(ISNUMBER(BS90),BS90,0))/ABS(IF(ISNUMBER(BS90),BS90,0))&gt;=$I$11)),AND($I$8="CHANGE_ABS_GE",ABS(IF(ISNUMBER(AN90),AN90,0)-IF(ISNUMBER(BS90),BS90,0))&gt;=$I$11),AND($I$8="COUNT_LT",IF(ISNUMBER(AN90),AN90,0)&lt;$I$11),AND($I$8="COUNT_LE",IF(ISNUMBER(AN90),AN90,0)&lt;=$I$11),AND($I$8="AND_YES",OR(LOWER(LEFT(AN90&amp;"",2))="да",AN90=1),OR(LOWER(LEFT(BS90&amp;"",2))="да",BS90=1)),AND($I$8="OR_YES",OR(OR(LOWER(LEFT(AN90&amp;"",2))="да",AN90=1),OR(LOWER(LEFT(BS90&amp;"",2))="да",BS90=1)))),$I$14,$I$15))))))))))</f>
        <v/>
      </c>
      <c r="J90" s="19" t="str">
        <f>IF($A90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90="#FIELD",AO90="",AND(OR($J$8="CHANGE_PCT_GE",$J$8="CHANGE_ABS_GE",$J$8="COUNT_FLAG_RULE",$J$8="AND_YES",$J$8="OR_YES"),OR(BT90="#FIELD",BT90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90)))),IF($J$18="LOW_MU",MAX(Настройки!$B$14,$J$16),IF($J$18="NEUTRAL",Настройки!$B$15,IF($J$18="IGNORE","IGNORE",IF(OR(AO90="#FIELD",BT90="#FIELD"),"Поле не найдено","Недостаточно данных")))),IF($J$8="SIGMOID_INC",MAX(Настройки!$B$14,$J$16+($J$17-$J$16)/(1+EXP(-$J$12*(IF(ISNUMBER(AO90),AO90,0)-$J$11)))),IF($J$8="SIGMOID_DEC",MAX(Настройки!$B$14,$J$16+($J$17-$J$16)/(1+EXP($J$12*(IF(ISNUMBER(AO90),AO90,0)-$J$11)))),IF($J$8="TOP_PERCENT",IF((COUNTIF(INDEX(Данные!$A$7:$CV$106,0,MATCH($J$9,Данные!$A$6:$CV$6,0)),"&gt;"&amp;IF(ISNUMBER(AO90),AO90,0))+COUNTIFS(INDEX(Данные!$A$7:$CV$106,0,MATCH($J$9,Данные!$A$6:$CV$6,0)),IF(ISNUMBER(AO90),AO90,0),Данные!$A$7:$A$106,"&lt;"&amp;$A90)+1)/COUNT(INDEX(Данные!$A$7:$CV$106,0,MATCH($J$9,Данные!$A$6:$CV$6,0)))&lt;=$J$11,$J$14,$J$15),IF($J$8="MANUAL_MU",MAX(Настройки!$B$14,MIN(1,IF(ISNUMBER(AO90),AO90,0))),IF($J$8="COUNT_FLAG_RULE",IF(IF(ISNUMBER(AO90),AO90,0)&lt;=$J$11,$J$14,IF(IF(ISNUMBER(AO90),AO90,0)&gt;=$J$12,$J$15,IF(OR(LOWER(LEFT(BT90&amp;"",2))="да",BT90=1),$J$13,$J$15))),IF(OR(AND($J$8="YES_NO",OR(LOWER(LEFT(AO90&amp;"",2))="да",AO90=1)),AND($J$8="THRESHOLD_GE",IF(ISNUMBER(AO90),AO90,0)&gt;=$J$11),AND($J$8="THRESHOLD_GT",IF(ISNUMBER(AO90),AO90,0)&gt;$J$11),AND($J$8="THRESHOLD_LE",IF(ISNUMBER(AO90),AO90,0)&lt;=$J$11),AND($J$8="THRESHOLD_LT",IF(ISNUMBER(AO90),AO90,0)&lt;$J$11),AND($J$8="CHANGE_PCT_GE",IF(IF(ISNUMBER(BT90),BT90,0)=0,IF(ISNUMBER(AO90),AO90,0)&gt;0,(IF(ISNUMBER(AO90),AO90,0)-IF(ISNUMBER(BT90),BT90,0))/ABS(IF(ISNUMBER(BT90),BT90,0))&gt;=$J$11)),AND($J$8="CHANGE_ABS_GE",ABS(IF(ISNUMBER(AO90),AO90,0)-IF(ISNUMBER(BT90),BT90,0))&gt;=$J$11),AND($J$8="COUNT_LT",IF(ISNUMBER(AO90),AO90,0)&lt;$J$11),AND($J$8="COUNT_LE",IF(ISNUMBER(AO90),AO90,0)&lt;=$J$11),AND($J$8="AND_YES",OR(LOWER(LEFT(AO90&amp;"",2))="да",AO90=1),OR(LOWER(LEFT(BT90&amp;"",2))="да",BT90=1)),AND($J$8="OR_YES",OR(OR(LOWER(LEFT(AO90&amp;"",2))="да",AO90=1),OR(LOWER(LEFT(BT90&amp;"",2))="да",BT90=1)))),$J$14,$J$15))))))))))</f>
        <v/>
      </c>
      <c r="K90" s="19" t="str">
        <f>IF($A90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90="#FIELD",AP90="",AND(OR($K$8="CHANGE_PCT_GE",$K$8="CHANGE_ABS_GE",$K$8="COUNT_FLAG_RULE",$K$8="AND_YES",$K$8="OR_YES"),OR(BU90="#FIELD",BU90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90)))),IF($K$18="LOW_MU",MAX(Настройки!$B$14,$K$16),IF($K$18="NEUTRAL",Настройки!$B$15,IF($K$18="IGNORE","IGNORE",IF(OR(AP90="#FIELD",BU90="#FIELD"),"Поле не найдено","Недостаточно данных")))),IF($K$8="SIGMOID_INC",MAX(Настройки!$B$14,$K$16+($K$17-$K$16)/(1+EXP(-$K$12*(IF(ISNUMBER(AP90),AP90,0)-$K$11)))),IF($K$8="SIGMOID_DEC",MAX(Настройки!$B$14,$K$16+($K$17-$K$16)/(1+EXP($K$12*(IF(ISNUMBER(AP90),AP90,0)-$K$11)))),IF($K$8="TOP_PERCENT",IF((COUNTIF(INDEX(Данные!$A$7:$CV$106,0,MATCH($K$9,Данные!$A$6:$CV$6,0)),"&gt;"&amp;IF(ISNUMBER(AP90),AP90,0))+COUNTIFS(INDEX(Данные!$A$7:$CV$106,0,MATCH($K$9,Данные!$A$6:$CV$6,0)),IF(ISNUMBER(AP90),AP90,0),Данные!$A$7:$A$106,"&lt;"&amp;$A90)+1)/COUNT(INDEX(Данные!$A$7:$CV$106,0,MATCH($K$9,Данные!$A$6:$CV$6,0)))&lt;=$K$11,$K$14,$K$15),IF($K$8="MANUAL_MU",MAX(Настройки!$B$14,MIN(1,IF(ISNUMBER(AP90),AP90,0))),IF($K$8="COUNT_FLAG_RULE",IF(IF(ISNUMBER(AP90),AP90,0)&lt;=$K$11,$K$14,IF(IF(ISNUMBER(AP90),AP90,0)&gt;=$K$12,$K$15,IF(OR(LOWER(LEFT(BU90&amp;"",2))="да",BU90=1),$K$13,$K$15))),IF(OR(AND($K$8="YES_NO",OR(LOWER(LEFT(AP90&amp;"",2))="да",AP90=1)),AND($K$8="THRESHOLD_GE",IF(ISNUMBER(AP90),AP90,0)&gt;=$K$11),AND($K$8="THRESHOLD_GT",IF(ISNUMBER(AP90),AP90,0)&gt;$K$11),AND($K$8="THRESHOLD_LE",IF(ISNUMBER(AP90),AP90,0)&lt;=$K$11),AND($K$8="THRESHOLD_LT",IF(ISNUMBER(AP90),AP90,0)&lt;$K$11),AND($K$8="CHANGE_PCT_GE",IF(IF(ISNUMBER(BU90),BU90,0)=0,IF(ISNUMBER(AP90),AP90,0)&gt;0,(IF(ISNUMBER(AP90),AP90,0)-IF(ISNUMBER(BU90),BU90,0))/ABS(IF(ISNUMBER(BU90),BU90,0))&gt;=$K$11)),AND($K$8="CHANGE_ABS_GE",ABS(IF(ISNUMBER(AP90),AP90,0)-IF(ISNUMBER(BU90),BU90,0))&gt;=$K$11),AND($K$8="COUNT_LT",IF(ISNUMBER(AP90),AP90,0)&lt;$K$11),AND($K$8="COUNT_LE",IF(ISNUMBER(AP90),AP90,0)&lt;=$K$11),AND($K$8="AND_YES",OR(LOWER(LEFT(AP90&amp;"",2))="да",AP90=1),OR(LOWER(LEFT(BU90&amp;"",2))="да",BU90=1)),AND($K$8="OR_YES",OR(OR(LOWER(LEFT(AP90&amp;"",2))="да",AP90=1),OR(LOWER(LEFT(BU90&amp;"",2))="да",BU90=1)))),$K$14,$K$15))))))))))</f>
        <v/>
      </c>
      <c r="L90" s="19" t="str">
        <f>IF($A90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90="#FIELD",AQ90="",AND(OR($L$8="CHANGE_PCT_GE",$L$8="CHANGE_ABS_GE",$L$8="COUNT_FLAG_RULE",$L$8="AND_YES",$L$8="OR_YES"),OR(BV90="#FIELD",BV90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90)))),IF($L$18="LOW_MU",MAX(Настройки!$B$14,$L$16),IF($L$18="NEUTRAL",Настройки!$B$15,IF($L$18="IGNORE","IGNORE",IF(OR(AQ90="#FIELD",BV90="#FIELD"),"Поле не найдено","Недостаточно данных")))),IF($L$8="SIGMOID_INC",MAX(Настройки!$B$14,$L$16+($L$17-$L$16)/(1+EXP(-$L$12*(IF(ISNUMBER(AQ90),AQ90,0)-$L$11)))),IF($L$8="SIGMOID_DEC",MAX(Настройки!$B$14,$L$16+($L$17-$L$16)/(1+EXP($L$12*(IF(ISNUMBER(AQ90),AQ90,0)-$L$11)))),IF($L$8="TOP_PERCENT",IF((COUNTIF(INDEX(Данные!$A$7:$CV$106,0,MATCH($L$9,Данные!$A$6:$CV$6,0)),"&gt;"&amp;IF(ISNUMBER(AQ90),AQ90,0))+COUNTIFS(INDEX(Данные!$A$7:$CV$106,0,MATCH($L$9,Данные!$A$6:$CV$6,0)),IF(ISNUMBER(AQ90),AQ90,0),Данные!$A$7:$A$106,"&lt;"&amp;$A90)+1)/COUNT(INDEX(Данные!$A$7:$CV$106,0,MATCH($L$9,Данные!$A$6:$CV$6,0)))&lt;=$L$11,$L$14,$L$15),IF($L$8="MANUAL_MU",MAX(Настройки!$B$14,MIN(1,IF(ISNUMBER(AQ90),AQ90,0))),IF($L$8="COUNT_FLAG_RULE",IF(IF(ISNUMBER(AQ90),AQ90,0)&lt;=$L$11,$L$14,IF(IF(ISNUMBER(AQ90),AQ90,0)&gt;=$L$12,$L$15,IF(OR(LOWER(LEFT(BV90&amp;"",2))="да",BV90=1),$L$13,$L$15))),IF(OR(AND($L$8="YES_NO",OR(LOWER(LEFT(AQ90&amp;"",2))="да",AQ90=1)),AND($L$8="THRESHOLD_GE",IF(ISNUMBER(AQ90),AQ90,0)&gt;=$L$11),AND($L$8="THRESHOLD_GT",IF(ISNUMBER(AQ90),AQ90,0)&gt;$L$11),AND($L$8="THRESHOLD_LE",IF(ISNUMBER(AQ90),AQ90,0)&lt;=$L$11),AND($L$8="THRESHOLD_LT",IF(ISNUMBER(AQ90),AQ90,0)&lt;$L$11),AND($L$8="CHANGE_PCT_GE",IF(IF(ISNUMBER(BV90),BV90,0)=0,IF(ISNUMBER(AQ90),AQ90,0)&gt;0,(IF(ISNUMBER(AQ90),AQ90,0)-IF(ISNUMBER(BV90),BV90,0))/ABS(IF(ISNUMBER(BV90),BV90,0))&gt;=$L$11)),AND($L$8="CHANGE_ABS_GE",ABS(IF(ISNUMBER(AQ90),AQ90,0)-IF(ISNUMBER(BV90),BV90,0))&gt;=$L$11),AND($L$8="COUNT_LT",IF(ISNUMBER(AQ90),AQ90,0)&lt;$L$11),AND($L$8="COUNT_LE",IF(ISNUMBER(AQ90),AQ90,0)&lt;=$L$11),AND($L$8="AND_YES",OR(LOWER(LEFT(AQ90&amp;"",2))="да",AQ90=1),OR(LOWER(LEFT(BV90&amp;"",2))="да",BV90=1)),AND($L$8="OR_YES",OR(OR(LOWER(LEFT(AQ90&amp;"",2))="да",AQ90=1),OR(LOWER(LEFT(BV90&amp;"",2))="да",BV90=1)))),$L$14,$L$15))))))))))</f>
        <v/>
      </c>
      <c r="M90" s="19" t="str">
        <f>IF($A90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90="#FIELD",AR90="",AND(OR($M$8="CHANGE_PCT_GE",$M$8="CHANGE_ABS_GE",$M$8="COUNT_FLAG_RULE",$M$8="AND_YES",$M$8="OR_YES"),OR(BW90="#FIELD",BW90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90)))),IF($M$18="LOW_MU",MAX(Настройки!$B$14,$M$16),IF($M$18="NEUTRAL",Настройки!$B$15,IF($M$18="IGNORE","IGNORE",IF(OR(AR90="#FIELD",BW90="#FIELD"),"Поле не найдено","Недостаточно данных")))),IF($M$8="SIGMOID_INC",MAX(Настройки!$B$14,$M$16+($M$17-$M$16)/(1+EXP(-$M$12*(IF(ISNUMBER(AR90),AR90,0)-$M$11)))),IF($M$8="SIGMOID_DEC",MAX(Настройки!$B$14,$M$16+($M$17-$M$16)/(1+EXP($M$12*(IF(ISNUMBER(AR90),AR90,0)-$M$11)))),IF($M$8="TOP_PERCENT",IF((COUNTIF(INDEX(Данные!$A$7:$CV$106,0,MATCH($M$9,Данные!$A$6:$CV$6,0)),"&gt;"&amp;IF(ISNUMBER(AR90),AR90,0))+COUNTIFS(INDEX(Данные!$A$7:$CV$106,0,MATCH($M$9,Данные!$A$6:$CV$6,0)),IF(ISNUMBER(AR90),AR90,0),Данные!$A$7:$A$106,"&lt;"&amp;$A90)+1)/COUNT(INDEX(Данные!$A$7:$CV$106,0,MATCH($M$9,Данные!$A$6:$CV$6,0)))&lt;=$M$11,$M$14,$M$15),IF($M$8="MANUAL_MU",MAX(Настройки!$B$14,MIN(1,IF(ISNUMBER(AR90),AR90,0))),IF($M$8="COUNT_FLAG_RULE",IF(IF(ISNUMBER(AR90),AR90,0)&lt;=$M$11,$M$14,IF(IF(ISNUMBER(AR90),AR90,0)&gt;=$M$12,$M$15,IF(OR(LOWER(LEFT(BW90&amp;"",2))="да",BW90=1),$M$13,$M$15))),IF(OR(AND($M$8="YES_NO",OR(LOWER(LEFT(AR90&amp;"",2))="да",AR90=1)),AND($M$8="THRESHOLD_GE",IF(ISNUMBER(AR90),AR90,0)&gt;=$M$11),AND($M$8="THRESHOLD_GT",IF(ISNUMBER(AR90),AR90,0)&gt;$M$11),AND($M$8="THRESHOLD_LE",IF(ISNUMBER(AR90),AR90,0)&lt;=$M$11),AND($M$8="THRESHOLD_LT",IF(ISNUMBER(AR90),AR90,0)&lt;$M$11),AND($M$8="CHANGE_PCT_GE",IF(IF(ISNUMBER(BW90),BW90,0)=0,IF(ISNUMBER(AR90),AR90,0)&gt;0,(IF(ISNUMBER(AR90),AR90,0)-IF(ISNUMBER(BW90),BW90,0))/ABS(IF(ISNUMBER(BW90),BW90,0))&gt;=$M$11)),AND($M$8="CHANGE_ABS_GE",ABS(IF(ISNUMBER(AR90),AR90,0)-IF(ISNUMBER(BW90),BW90,0))&gt;=$M$11),AND($M$8="COUNT_LT",IF(ISNUMBER(AR90),AR90,0)&lt;$M$11),AND($M$8="COUNT_LE",IF(ISNUMBER(AR90),AR90,0)&lt;=$M$11),AND($M$8="AND_YES",OR(LOWER(LEFT(AR90&amp;"",2))="да",AR90=1),OR(LOWER(LEFT(BW90&amp;"",2))="да",BW90=1)),AND($M$8="OR_YES",OR(OR(LOWER(LEFT(AR90&amp;"",2))="да",AR90=1),OR(LOWER(LEFT(BW90&amp;"",2))="да",BW90=1)))),$M$14,$M$15))))))))))</f>
        <v/>
      </c>
      <c r="N90" s="19" t="str">
        <f>IF($A90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90="#FIELD",AS90="",AND(OR($N$8="CHANGE_PCT_GE",$N$8="CHANGE_ABS_GE",$N$8="COUNT_FLAG_RULE",$N$8="AND_YES",$N$8="OR_YES"),OR(BX90="#FIELD",BX90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90)))),IF($N$18="LOW_MU",MAX(Настройки!$B$14,$N$16),IF($N$18="NEUTRAL",Настройки!$B$15,IF($N$18="IGNORE","IGNORE",IF(OR(AS90="#FIELD",BX90="#FIELD"),"Поле не найдено","Недостаточно данных")))),IF($N$8="SIGMOID_INC",MAX(Настройки!$B$14,$N$16+($N$17-$N$16)/(1+EXP(-$N$12*(IF(ISNUMBER(AS90),AS90,0)-$N$11)))),IF($N$8="SIGMOID_DEC",MAX(Настройки!$B$14,$N$16+($N$17-$N$16)/(1+EXP($N$12*(IF(ISNUMBER(AS90),AS90,0)-$N$11)))),IF($N$8="TOP_PERCENT",IF((COUNTIF(INDEX(Данные!$A$7:$CV$106,0,MATCH($N$9,Данные!$A$6:$CV$6,0)),"&gt;"&amp;IF(ISNUMBER(AS90),AS90,0))+COUNTIFS(INDEX(Данные!$A$7:$CV$106,0,MATCH($N$9,Данные!$A$6:$CV$6,0)),IF(ISNUMBER(AS90),AS90,0),Данные!$A$7:$A$106,"&lt;"&amp;$A90)+1)/COUNT(INDEX(Данные!$A$7:$CV$106,0,MATCH($N$9,Данные!$A$6:$CV$6,0)))&lt;=$N$11,$N$14,$N$15),IF($N$8="MANUAL_MU",MAX(Настройки!$B$14,MIN(1,IF(ISNUMBER(AS90),AS90,0))),IF($N$8="COUNT_FLAG_RULE",IF(IF(ISNUMBER(AS90),AS90,0)&lt;=$N$11,$N$14,IF(IF(ISNUMBER(AS90),AS90,0)&gt;=$N$12,$N$15,IF(OR(LOWER(LEFT(BX90&amp;"",2))="да",BX90=1),$N$13,$N$15))),IF(OR(AND($N$8="YES_NO",OR(LOWER(LEFT(AS90&amp;"",2))="да",AS90=1)),AND($N$8="THRESHOLD_GE",IF(ISNUMBER(AS90),AS90,0)&gt;=$N$11),AND($N$8="THRESHOLD_GT",IF(ISNUMBER(AS90),AS90,0)&gt;$N$11),AND($N$8="THRESHOLD_LE",IF(ISNUMBER(AS90),AS90,0)&lt;=$N$11),AND($N$8="THRESHOLD_LT",IF(ISNUMBER(AS90),AS90,0)&lt;$N$11),AND($N$8="CHANGE_PCT_GE",IF(IF(ISNUMBER(BX90),BX90,0)=0,IF(ISNUMBER(AS90),AS90,0)&gt;0,(IF(ISNUMBER(AS90),AS90,0)-IF(ISNUMBER(BX90),BX90,0))/ABS(IF(ISNUMBER(BX90),BX90,0))&gt;=$N$11)),AND($N$8="CHANGE_ABS_GE",ABS(IF(ISNUMBER(AS90),AS90,0)-IF(ISNUMBER(BX90),BX90,0))&gt;=$N$11),AND($N$8="COUNT_LT",IF(ISNUMBER(AS90),AS90,0)&lt;$N$11),AND($N$8="COUNT_LE",IF(ISNUMBER(AS90),AS90,0)&lt;=$N$11),AND($N$8="AND_YES",OR(LOWER(LEFT(AS90&amp;"",2))="да",AS90=1),OR(LOWER(LEFT(BX90&amp;"",2))="да",BX90=1)),AND($N$8="OR_YES",OR(OR(LOWER(LEFT(AS90&amp;"",2))="да",AS90=1),OR(LOWER(LEFT(BX90&amp;"",2))="да",BX90=1)))),$N$14,$N$15))))))))))</f>
        <v/>
      </c>
      <c r="O90" s="19" t="str">
        <f>IF($A90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90="#FIELD",AT90="",AND(OR($O$8="CHANGE_PCT_GE",$O$8="CHANGE_ABS_GE",$O$8="COUNT_FLAG_RULE",$O$8="AND_YES",$O$8="OR_YES"),OR(BY90="#FIELD",BY90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90)))),IF($O$18="LOW_MU",MAX(Настройки!$B$14,$O$16),IF($O$18="NEUTRAL",Настройки!$B$15,IF($O$18="IGNORE","IGNORE",IF(OR(AT90="#FIELD",BY90="#FIELD"),"Поле не найдено","Недостаточно данных")))),IF($O$8="SIGMOID_INC",MAX(Настройки!$B$14,$O$16+($O$17-$O$16)/(1+EXP(-$O$12*(IF(ISNUMBER(AT90),AT90,0)-$O$11)))),IF($O$8="SIGMOID_DEC",MAX(Настройки!$B$14,$O$16+($O$17-$O$16)/(1+EXP($O$12*(IF(ISNUMBER(AT90),AT90,0)-$O$11)))),IF($O$8="TOP_PERCENT",IF((COUNTIF(INDEX(Данные!$A$7:$CV$106,0,MATCH($O$9,Данные!$A$6:$CV$6,0)),"&gt;"&amp;IF(ISNUMBER(AT90),AT90,0))+COUNTIFS(INDEX(Данные!$A$7:$CV$106,0,MATCH($O$9,Данные!$A$6:$CV$6,0)),IF(ISNUMBER(AT90),AT90,0),Данные!$A$7:$A$106,"&lt;"&amp;$A90)+1)/COUNT(INDEX(Данные!$A$7:$CV$106,0,MATCH($O$9,Данные!$A$6:$CV$6,0)))&lt;=$O$11,$O$14,$O$15),IF($O$8="MANUAL_MU",MAX(Настройки!$B$14,MIN(1,IF(ISNUMBER(AT90),AT90,0))),IF($O$8="COUNT_FLAG_RULE",IF(IF(ISNUMBER(AT90),AT90,0)&lt;=$O$11,$O$14,IF(IF(ISNUMBER(AT90),AT90,0)&gt;=$O$12,$O$15,IF(OR(LOWER(LEFT(BY90&amp;"",2))="да",BY90=1),$O$13,$O$15))),IF(OR(AND($O$8="YES_NO",OR(LOWER(LEFT(AT90&amp;"",2))="да",AT90=1)),AND($O$8="THRESHOLD_GE",IF(ISNUMBER(AT90),AT90,0)&gt;=$O$11),AND($O$8="THRESHOLD_GT",IF(ISNUMBER(AT90),AT90,0)&gt;$O$11),AND($O$8="THRESHOLD_LE",IF(ISNUMBER(AT90),AT90,0)&lt;=$O$11),AND($O$8="THRESHOLD_LT",IF(ISNUMBER(AT90),AT90,0)&lt;$O$11),AND($O$8="CHANGE_PCT_GE",IF(IF(ISNUMBER(BY90),BY90,0)=0,IF(ISNUMBER(AT90),AT90,0)&gt;0,(IF(ISNUMBER(AT90),AT90,0)-IF(ISNUMBER(BY90),BY90,0))/ABS(IF(ISNUMBER(BY90),BY90,0))&gt;=$O$11)),AND($O$8="CHANGE_ABS_GE",ABS(IF(ISNUMBER(AT90),AT90,0)-IF(ISNUMBER(BY90),BY90,0))&gt;=$O$11),AND($O$8="COUNT_LT",IF(ISNUMBER(AT90),AT90,0)&lt;$O$11),AND($O$8="COUNT_LE",IF(ISNUMBER(AT90),AT90,0)&lt;=$O$11),AND($O$8="AND_YES",OR(LOWER(LEFT(AT90&amp;"",2))="да",AT90=1),OR(LOWER(LEFT(BY90&amp;"",2))="да",BY90=1)),AND($O$8="OR_YES",OR(OR(LOWER(LEFT(AT90&amp;"",2))="да",AT90=1),OR(LOWER(LEFT(BY90&amp;"",2))="да",BY90=1)))),$O$14,$O$15))))))))))</f>
        <v/>
      </c>
      <c r="P90" s="19" t="str">
        <f>IF($A90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90="#FIELD",AU90="",AND(OR($P$8="CHANGE_PCT_GE",$P$8="CHANGE_ABS_GE",$P$8="COUNT_FLAG_RULE",$P$8="AND_YES",$P$8="OR_YES"),OR(BZ90="#FIELD",BZ90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90)))),IF($P$18="LOW_MU",MAX(Настройки!$B$14,$P$16),IF($P$18="NEUTRAL",Настройки!$B$15,IF($P$18="IGNORE","IGNORE",IF(OR(AU90="#FIELD",BZ90="#FIELD"),"Поле не найдено","Недостаточно данных")))),IF($P$8="SIGMOID_INC",MAX(Настройки!$B$14,$P$16+($P$17-$P$16)/(1+EXP(-$P$12*(IF(ISNUMBER(AU90),AU90,0)-$P$11)))),IF($P$8="SIGMOID_DEC",MAX(Настройки!$B$14,$P$16+($P$17-$P$16)/(1+EXP($P$12*(IF(ISNUMBER(AU90),AU90,0)-$P$11)))),IF($P$8="TOP_PERCENT",IF((COUNTIF(INDEX(Данные!$A$7:$CV$106,0,MATCH($P$9,Данные!$A$6:$CV$6,0)),"&gt;"&amp;IF(ISNUMBER(AU90),AU90,0))+COUNTIFS(INDEX(Данные!$A$7:$CV$106,0,MATCH($P$9,Данные!$A$6:$CV$6,0)),IF(ISNUMBER(AU90),AU90,0),Данные!$A$7:$A$106,"&lt;"&amp;$A90)+1)/COUNT(INDEX(Данные!$A$7:$CV$106,0,MATCH($P$9,Данные!$A$6:$CV$6,0)))&lt;=$P$11,$P$14,$P$15),IF($P$8="MANUAL_MU",MAX(Настройки!$B$14,MIN(1,IF(ISNUMBER(AU90),AU90,0))),IF($P$8="COUNT_FLAG_RULE",IF(IF(ISNUMBER(AU90),AU90,0)&lt;=$P$11,$P$14,IF(IF(ISNUMBER(AU90),AU90,0)&gt;=$P$12,$P$15,IF(OR(LOWER(LEFT(BZ90&amp;"",2))="да",BZ90=1),$P$13,$P$15))),IF(OR(AND($P$8="YES_NO",OR(LOWER(LEFT(AU90&amp;"",2))="да",AU90=1)),AND($P$8="THRESHOLD_GE",IF(ISNUMBER(AU90),AU90,0)&gt;=$P$11),AND($P$8="THRESHOLD_GT",IF(ISNUMBER(AU90),AU90,0)&gt;$P$11),AND($P$8="THRESHOLD_LE",IF(ISNUMBER(AU90),AU90,0)&lt;=$P$11),AND($P$8="THRESHOLD_LT",IF(ISNUMBER(AU90),AU90,0)&lt;$P$11),AND($P$8="CHANGE_PCT_GE",IF(IF(ISNUMBER(BZ90),BZ90,0)=0,IF(ISNUMBER(AU90),AU90,0)&gt;0,(IF(ISNUMBER(AU90),AU90,0)-IF(ISNUMBER(BZ90),BZ90,0))/ABS(IF(ISNUMBER(BZ90),BZ90,0))&gt;=$P$11)),AND($P$8="CHANGE_ABS_GE",ABS(IF(ISNUMBER(AU90),AU90,0)-IF(ISNUMBER(BZ90),BZ90,0))&gt;=$P$11),AND($P$8="COUNT_LT",IF(ISNUMBER(AU90),AU90,0)&lt;$P$11),AND($P$8="COUNT_LE",IF(ISNUMBER(AU90),AU90,0)&lt;=$P$11),AND($P$8="AND_YES",OR(LOWER(LEFT(AU90&amp;"",2))="да",AU90=1),OR(LOWER(LEFT(BZ90&amp;"",2))="да",BZ90=1)),AND($P$8="OR_YES",OR(OR(LOWER(LEFT(AU90&amp;"",2))="да",AU90=1),OR(LOWER(LEFT(BZ90&amp;"",2))="да",BZ90=1)))),$P$14,$P$15))))))))))</f>
        <v/>
      </c>
      <c r="Q90" s="19" t="str">
        <f>IF($A90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90="#FIELD",AV90="",AND(OR($Q$8="CHANGE_PCT_GE",$Q$8="CHANGE_ABS_GE",$Q$8="COUNT_FLAG_RULE",$Q$8="AND_YES",$Q$8="OR_YES"),OR(CA90="#FIELD",CA90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90)))),IF($Q$18="LOW_MU",MAX(Настройки!$B$14,$Q$16),IF($Q$18="NEUTRAL",Настройки!$B$15,IF($Q$18="IGNORE","IGNORE",IF(OR(AV90="#FIELD",CA90="#FIELD"),"Поле не найдено","Недостаточно данных")))),IF($Q$8="SIGMOID_INC",MAX(Настройки!$B$14,$Q$16+($Q$17-$Q$16)/(1+EXP(-$Q$12*(IF(ISNUMBER(AV90),AV90,0)-$Q$11)))),IF($Q$8="SIGMOID_DEC",MAX(Настройки!$B$14,$Q$16+($Q$17-$Q$16)/(1+EXP($Q$12*(IF(ISNUMBER(AV90),AV90,0)-$Q$11)))),IF($Q$8="TOP_PERCENT",IF((COUNTIF(INDEX(Данные!$A$7:$CV$106,0,MATCH($Q$9,Данные!$A$6:$CV$6,0)),"&gt;"&amp;IF(ISNUMBER(AV90),AV90,0))+COUNTIFS(INDEX(Данные!$A$7:$CV$106,0,MATCH($Q$9,Данные!$A$6:$CV$6,0)),IF(ISNUMBER(AV90),AV90,0),Данные!$A$7:$A$106,"&lt;"&amp;$A90)+1)/COUNT(INDEX(Данные!$A$7:$CV$106,0,MATCH($Q$9,Данные!$A$6:$CV$6,0)))&lt;=$Q$11,$Q$14,$Q$15),IF($Q$8="MANUAL_MU",MAX(Настройки!$B$14,MIN(1,IF(ISNUMBER(AV90),AV90,0))),IF($Q$8="COUNT_FLAG_RULE",IF(IF(ISNUMBER(AV90),AV90,0)&lt;=$Q$11,$Q$14,IF(IF(ISNUMBER(AV90),AV90,0)&gt;=$Q$12,$Q$15,IF(OR(LOWER(LEFT(CA90&amp;"",2))="да",CA90=1),$Q$13,$Q$15))),IF(OR(AND($Q$8="YES_NO",OR(LOWER(LEFT(AV90&amp;"",2))="да",AV90=1)),AND($Q$8="THRESHOLD_GE",IF(ISNUMBER(AV90),AV90,0)&gt;=$Q$11),AND($Q$8="THRESHOLD_GT",IF(ISNUMBER(AV90),AV90,0)&gt;$Q$11),AND($Q$8="THRESHOLD_LE",IF(ISNUMBER(AV90),AV90,0)&lt;=$Q$11),AND($Q$8="THRESHOLD_LT",IF(ISNUMBER(AV90),AV90,0)&lt;$Q$11),AND($Q$8="CHANGE_PCT_GE",IF(IF(ISNUMBER(CA90),CA90,0)=0,IF(ISNUMBER(AV90),AV90,0)&gt;0,(IF(ISNUMBER(AV90),AV90,0)-IF(ISNUMBER(CA90),CA90,0))/ABS(IF(ISNUMBER(CA90),CA90,0))&gt;=$Q$11)),AND($Q$8="CHANGE_ABS_GE",ABS(IF(ISNUMBER(AV90),AV90,0)-IF(ISNUMBER(CA90),CA90,0))&gt;=$Q$11),AND($Q$8="COUNT_LT",IF(ISNUMBER(AV90),AV90,0)&lt;$Q$11),AND($Q$8="COUNT_LE",IF(ISNUMBER(AV90),AV90,0)&lt;=$Q$11),AND($Q$8="AND_YES",OR(LOWER(LEFT(AV90&amp;"",2))="да",AV90=1),OR(LOWER(LEFT(CA90&amp;"",2))="да",CA90=1)),AND($Q$8="OR_YES",OR(OR(LOWER(LEFT(AV90&amp;"",2))="да",AV90=1),OR(LOWER(LEFT(CA90&amp;"",2))="да",CA90=1)))),$Q$14,$Q$15))))))))))</f>
        <v/>
      </c>
      <c r="R90" s="69" t="str">
        <f>IF($A90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90="#FIELD",AW90="",AND(OR($R$8="CHANGE_PCT_GE",$R$8="CHANGE_ABS_GE",$R$8="COUNT_FLAG_RULE",$R$8="AND_YES",$R$8="OR_YES"),OR(CB90="#FIELD",CB90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90)))),IF($R$18="LOW_MU",MAX(Настройки!$B$14,$R$16),IF($R$18="NEUTRAL",Настройки!$B$15,IF($R$18="IGNORE","IGNORE",IF(OR(AW90="#FIELD",CB90="#FIELD"),"Поле не найдено","Недостаточно данных")))),IF($R$8="SIGMOID_INC",MAX(Настройки!$B$14,$R$16+($R$17-$R$16)/(1+EXP(-$R$12*(IF(ISNUMBER(AW90),AW90,0)-$R$11)))),IF($R$8="SIGMOID_DEC",MAX(Настройки!$B$14,$R$16+($R$17-$R$16)/(1+EXP($R$12*(IF(ISNUMBER(AW90),AW90,0)-$R$11)))),IF($R$8="TOP_PERCENT",IF((COUNTIF(INDEX(Данные!$A$7:$CV$106,0,MATCH($R$9,Данные!$A$6:$CV$6,0)),"&gt;"&amp;IF(ISNUMBER(AW90),AW90,0))+COUNTIFS(INDEX(Данные!$A$7:$CV$106,0,MATCH($R$9,Данные!$A$6:$CV$6,0)),IF(ISNUMBER(AW90),AW90,0),Данные!$A$7:$A$106,"&lt;"&amp;$A90)+1)/COUNT(INDEX(Данные!$A$7:$CV$106,0,MATCH($R$9,Данные!$A$6:$CV$6,0)))&lt;=$R$11,$R$14,$R$15),IF($R$8="MANUAL_MU",MAX(Настройки!$B$14,MIN(1,IF(ISNUMBER(AW90),AW90,0))),IF($R$8="COUNT_FLAG_RULE",IF(IF(ISNUMBER(AW90),AW90,0)&lt;=$R$11,$R$14,IF(IF(ISNUMBER(AW90),AW90,0)&gt;=$R$12,$R$15,IF(OR(LOWER(LEFT(CB90&amp;"",2))="да",CB90=1),$R$13,$R$15))),IF(OR(AND($R$8="YES_NO",OR(LOWER(LEFT(AW90&amp;"",2))="да",AW90=1)),AND($R$8="THRESHOLD_GE",IF(ISNUMBER(AW90),AW90,0)&gt;=$R$11),AND($R$8="THRESHOLD_GT",IF(ISNUMBER(AW90),AW90,0)&gt;$R$11),AND($R$8="THRESHOLD_LE",IF(ISNUMBER(AW90),AW90,0)&lt;=$R$11),AND($R$8="THRESHOLD_LT",IF(ISNUMBER(AW90),AW90,0)&lt;$R$11),AND($R$8="CHANGE_PCT_GE",IF(IF(ISNUMBER(CB90),CB90,0)=0,IF(ISNUMBER(AW90),AW90,0)&gt;0,(IF(ISNUMBER(AW90),AW90,0)-IF(ISNUMBER(CB90),CB90,0))/ABS(IF(ISNUMBER(CB90),CB90,0))&gt;=$R$11)),AND($R$8="CHANGE_ABS_GE",ABS(IF(ISNUMBER(AW90),AW90,0)-IF(ISNUMBER(CB90),CB90,0))&gt;=$R$11),AND($R$8="COUNT_LT",IF(ISNUMBER(AW90),AW90,0)&lt;$R$11),AND($R$8="COUNT_LE",IF(ISNUMBER(AW90),AW90,0)&lt;=$R$11),AND($R$8="AND_YES",OR(LOWER(LEFT(AW90&amp;"",2))="да",AW90=1),OR(LOWER(LEFT(CB90&amp;"",2))="да",CB90=1)),AND($R$8="OR_YES",OR(OR(LOWER(LEFT(AW90&amp;"",2))="да",AW90=1),OR(LOWER(LEFT(CB90&amp;"",2))="да",CB90=1)))),$R$14,$R$15))))))))))</f>
        <v/>
      </c>
      <c r="S90" s="70" t="str">
        <f>IF($A90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90="#FIELD",AX90="",AND(OR($S$8="CHANGE_PCT_GE",$S$8="CHANGE_ABS_GE",$S$8="COUNT_FLAG_RULE",$S$8="AND_YES",$S$8="OR_YES"),OR(CC90="#FIELD",CC90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90)))),IF($S$18="LOW_MU",MAX(Настройки!$B$14,$S$16),IF($S$18="NEUTRAL",Настройки!$B$15,IF($S$18="IGNORE","IGNORE",IF(OR(AX90="#FIELD",CC90="#FIELD"),"Поле не найдено","Недостаточно данных")))),IF($S$8="SIGMOID_INC",MAX(Настройки!$B$14,$S$16+($S$17-$S$16)/(1+EXP(-$S$12*(IF(ISNUMBER(AX90),AX90,0)-$S$11)))),IF($S$8="SIGMOID_DEC",MAX(Настройки!$B$14,$S$16+($S$17-$S$16)/(1+EXP($S$12*(IF(ISNUMBER(AX90),AX90,0)-$S$11)))),IF($S$8="TOP_PERCENT",IF((COUNTIF(INDEX(Данные!$A$7:$CV$106,0,MATCH($S$9,Данные!$A$6:$CV$6,0)),"&gt;"&amp;IF(ISNUMBER(AX90),AX90,0))+COUNTIFS(INDEX(Данные!$A$7:$CV$106,0,MATCH($S$9,Данные!$A$6:$CV$6,0)),IF(ISNUMBER(AX90),AX90,0),Данные!$A$7:$A$106,"&lt;"&amp;$A90)+1)/COUNT(INDEX(Данные!$A$7:$CV$106,0,MATCH($S$9,Данные!$A$6:$CV$6,0)))&lt;=$S$11,$S$14,$S$15),IF($S$8="MANUAL_MU",MAX(Настройки!$B$14,MIN(1,IF(ISNUMBER(AX90),AX90,0))),IF($S$8="COUNT_FLAG_RULE",IF(IF(ISNUMBER(AX90),AX90,0)&lt;=$S$11,$S$14,IF(IF(ISNUMBER(AX90),AX90,0)&gt;=$S$12,$S$15,IF(OR(LOWER(LEFT(CC90&amp;"",2))="да",CC90=1),$S$13,$S$15))),IF(OR(AND($S$8="YES_NO",OR(LOWER(LEFT(AX90&amp;"",2))="да",AX90=1)),AND($S$8="THRESHOLD_GE",IF(ISNUMBER(AX90),AX90,0)&gt;=$S$11),AND($S$8="THRESHOLD_GT",IF(ISNUMBER(AX90),AX90,0)&gt;$S$11),AND($S$8="THRESHOLD_LE",IF(ISNUMBER(AX90),AX90,0)&lt;=$S$11),AND($S$8="THRESHOLD_LT",IF(ISNUMBER(AX90),AX90,0)&lt;$S$11),AND($S$8="CHANGE_PCT_GE",IF(IF(ISNUMBER(CC90),CC90,0)=0,IF(ISNUMBER(AX90),AX90,0)&gt;0,(IF(ISNUMBER(AX90),AX90,0)-IF(ISNUMBER(CC90),CC90,0))/ABS(IF(ISNUMBER(CC90),CC90,0))&gt;=$S$11)),AND($S$8="CHANGE_ABS_GE",ABS(IF(ISNUMBER(AX90),AX90,0)-IF(ISNUMBER(CC90),CC90,0))&gt;=$S$11),AND($S$8="COUNT_LT",IF(ISNUMBER(AX90),AX90,0)&lt;$S$11),AND($S$8="COUNT_LE",IF(ISNUMBER(AX90),AX90,0)&lt;=$S$11),AND($S$8="AND_YES",OR(LOWER(LEFT(AX90&amp;"",2))="да",AX90=1),OR(LOWER(LEFT(CC90&amp;"",2))="да",CC90=1)),AND($S$8="OR_YES",OR(OR(LOWER(LEFT(AX90&amp;"",2))="да",AX90=1),OR(LOWER(LEFT(CC90&amp;"",2))="да",CC90=1)))),$S$14,$S$15))))))))))</f>
        <v/>
      </c>
      <c r="T90" s="70" t="str">
        <f>IF($A90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90="#FIELD",AY90="",AND(OR($T$8="CHANGE_PCT_GE",$T$8="CHANGE_ABS_GE",$T$8="COUNT_FLAG_RULE",$T$8="AND_YES",$T$8="OR_YES"),OR(CD90="#FIELD",CD90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90)))),IF($T$18="LOW_MU",MAX(Настройки!$B$14,$T$16),IF($T$18="NEUTRAL",Настройки!$B$15,IF($T$18="IGNORE","IGNORE",IF(OR(AY90="#FIELD",CD90="#FIELD"),"Поле не найдено","Недостаточно данных")))),IF($T$8="SIGMOID_INC",MAX(Настройки!$B$14,$T$16+($T$17-$T$16)/(1+EXP(-$T$12*(IF(ISNUMBER(AY90),AY90,0)-$T$11)))),IF($T$8="SIGMOID_DEC",MAX(Настройки!$B$14,$T$16+($T$17-$T$16)/(1+EXP($T$12*(IF(ISNUMBER(AY90),AY90,0)-$T$11)))),IF($T$8="TOP_PERCENT",IF((COUNTIF(INDEX(Данные!$A$7:$CV$106,0,MATCH($T$9,Данные!$A$6:$CV$6,0)),"&gt;"&amp;IF(ISNUMBER(AY90),AY90,0))+COUNTIFS(INDEX(Данные!$A$7:$CV$106,0,MATCH($T$9,Данные!$A$6:$CV$6,0)),IF(ISNUMBER(AY90),AY90,0),Данные!$A$7:$A$106,"&lt;"&amp;$A90)+1)/COUNT(INDEX(Данные!$A$7:$CV$106,0,MATCH($T$9,Данные!$A$6:$CV$6,0)))&lt;=$T$11,$T$14,$T$15),IF($T$8="MANUAL_MU",MAX(Настройки!$B$14,MIN(1,IF(ISNUMBER(AY90),AY90,0))),IF($T$8="COUNT_FLAG_RULE",IF(IF(ISNUMBER(AY90),AY90,0)&lt;=$T$11,$T$14,IF(IF(ISNUMBER(AY90),AY90,0)&gt;=$T$12,$T$15,IF(OR(LOWER(LEFT(CD90&amp;"",2))="да",CD90=1),$T$13,$T$15))),IF(OR(AND($T$8="YES_NO",OR(LOWER(LEFT(AY90&amp;"",2))="да",AY90=1)),AND($T$8="THRESHOLD_GE",IF(ISNUMBER(AY90),AY90,0)&gt;=$T$11),AND($T$8="THRESHOLD_GT",IF(ISNUMBER(AY90),AY90,0)&gt;$T$11),AND($T$8="THRESHOLD_LE",IF(ISNUMBER(AY90),AY90,0)&lt;=$T$11),AND($T$8="THRESHOLD_LT",IF(ISNUMBER(AY90),AY90,0)&lt;$T$11),AND($T$8="CHANGE_PCT_GE",IF(IF(ISNUMBER(CD90),CD90,0)=0,IF(ISNUMBER(AY90),AY90,0)&gt;0,(IF(ISNUMBER(AY90),AY90,0)-IF(ISNUMBER(CD90),CD90,0))/ABS(IF(ISNUMBER(CD90),CD90,0))&gt;=$T$11)),AND($T$8="CHANGE_ABS_GE",ABS(IF(ISNUMBER(AY90),AY90,0)-IF(ISNUMBER(CD90),CD90,0))&gt;=$T$11),AND($T$8="COUNT_LT",IF(ISNUMBER(AY90),AY90,0)&lt;$T$11),AND($T$8="COUNT_LE",IF(ISNUMBER(AY90),AY90,0)&lt;=$T$11),AND($T$8="AND_YES",OR(LOWER(LEFT(AY90&amp;"",2))="да",AY90=1),OR(LOWER(LEFT(CD90&amp;"",2))="да",CD90=1)),AND($T$8="OR_YES",OR(OR(LOWER(LEFT(AY90&amp;"",2))="да",AY90=1),OR(LOWER(LEFT(CD90&amp;"",2))="да",CD90=1)))),$T$14,$T$15))))))))))</f>
        <v/>
      </c>
      <c r="U90" s="70" t="str">
        <f>IF($A90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90="#FIELD",AZ90="",AND(OR($U$8="CHANGE_PCT_GE",$U$8="CHANGE_ABS_GE",$U$8="COUNT_FLAG_RULE",$U$8="AND_YES",$U$8="OR_YES"),OR(CE90="#FIELD",CE90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90)))),IF($U$18="LOW_MU",MAX(Настройки!$B$14,$U$16),IF($U$18="NEUTRAL",Настройки!$B$15,IF($U$18="IGNORE","IGNORE",IF(OR(AZ90="#FIELD",CE90="#FIELD"),"Поле не найдено","Недостаточно данных")))),IF($U$8="SIGMOID_INC",MAX(Настройки!$B$14,$U$16+($U$17-$U$16)/(1+EXP(-$U$12*(IF(ISNUMBER(AZ90),AZ90,0)-$U$11)))),IF($U$8="SIGMOID_DEC",MAX(Настройки!$B$14,$U$16+($U$17-$U$16)/(1+EXP($U$12*(IF(ISNUMBER(AZ90),AZ90,0)-$U$11)))),IF($U$8="TOP_PERCENT",IF((COUNTIF(INDEX(Данные!$A$7:$CV$106,0,MATCH($U$9,Данные!$A$6:$CV$6,0)),"&gt;"&amp;IF(ISNUMBER(AZ90),AZ90,0))+COUNTIFS(INDEX(Данные!$A$7:$CV$106,0,MATCH($U$9,Данные!$A$6:$CV$6,0)),IF(ISNUMBER(AZ90),AZ90,0),Данные!$A$7:$A$106,"&lt;"&amp;$A90)+1)/COUNT(INDEX(Данные!$A$7:$CV$106,0,MATCH($U$9,Данные!$A$6:$CV$6,0)))&lt;=$U$11,$U$14,$U$15),IF($U$8="MANUAL_MU",MAX(Настройки!$B$14,MIN(1,IF(ISNUMBER(AZ90),AZ90,0))),IF($U$8="COUNT_FLAG_RULE",IF(IF(ISNUMBER(AZ90),AZ90,0)&lt;=$U$11,$U$14,IF(IF(ISNUMBER(AZ90),AZ90,0)&gt;=$U$12,$U$15,IF(OR(LOWER(LEFT(CE90&amp;"",2))="да",CE90=1),$U$13,$U$15))),IF(OR(AND($U$8="YES_NO",OR(LOWER(LEFT(AZ90&amp;"",2))="да",AZ90=1)),AND($U$8="THRESHOLD_GE",IF(ISNUMBER(AZ90),AZ90,0)&gt;=$U$11),AND($U$8="THRESHOLD_GT",IF(ISNUMBER(AZ90),AZ90,0)&gt;$U$11),AND($U$8="THRESHOLD_LE",IF(ISNUMBER(AZ90),AZ90,0)&lt;=$U$11),AND($U$8="THRESHOLD_LT",IF(ISNUMBER(AZ90),AZ90,0)&lt;$U$11),AND($U$8="CHANGE_PCT_GE",IF(IF(ISNUMBER(CE90),CE90,0)=0,IF(ISNUMBER(AZ90),AZ90,0)&gt;0,(IF(ISNUMBER(AZ90),AZ90,0)-IF(ISNUMBER(CE90),CE90,0))/ABS(IF(ISNUMBER(CE90),CE90,0))&gt;=$U$11)),AND($U$8="CHANGE_ABS_GE",ABS(IF(ISNUMBER(AZ90),AZ90,0)-IF(ISNUMBER(CE90),CE90,0))&gt;=$U$11),AND($U$8="COUNT_LT",IF(ISNUMBER(AZ90),AZ90,0)&lt;$U$11),AND($U$8="COUNT_LE",IF(ISNUMBER(AZ90),AZ90,0)&lt;=$U$11),AND($U$8="AND_YES",OR(LOWER(LEFT(AZ90&amp;"",2))="да",AZ90=1),OR(LOWER(LEFT(CE90&amp;"",2))="да",CE90=1)),AND($U$8="OR_YES",OR(OR(LOWER(LEFT(AZ90&amp;"",2))="да",AZ90=1),OR(LOWER(LEFT(CE90&amp;"",2))="да",CE90=1)))),$U$14,$U$15))))))))))</f>
        <v/>
      </c>
      <c r="V90" s="70" t="str">
        <f>IF($A90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90="#FIELD",BA90="",AND(OR($V$8="CHANGE_PCT_GE",$V$8="CHANGE_ABS_GE",$V$8="COUNT_FLAG_RULE",$V$8="AND_YES",$V$8="OR_YES"),OR(CF90="#FIELD",CF90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90)))),IF($V$18="LOW_MU",MAX(Настройки!$B$14,$V$16),IF($V$18="NEUTRAL",Настройки!$B$15,IF($V$18="IGNORE","IGNORE",IF(OR(BA90="#FIELD",CF90="#FIELD"),"Поле не найдено","Недостаточно данных")))),IF($V$8="SIGMOID_INC",MAX(Настройки!$B$14,$V$16+($V$17-$V$16)/(1+EXP(-$V$12*(IF(ISNUMBER(BA90),BA90,0)-$V$11)))),IF($V$8="SIGMOID_DEC",MAX(Настройки!$B$14,$V$16+($V$17-$V$16)/(1+EXP($V$12*(IF(ISNUMBER(BA90),BA90,0)-$V$11)))),IF($V$8="TOP_PERCENT",IF((COUNTIF(INDEX(Данные!$A$7:$CV$106,0,MATCH($V$9,Данные!$A$6:$CV$6,0)),"&gt;"&amp;IF(ISNUMBER(BA90),BA90,0))+COUNTIFS(INDEX(Данные!$A$7:$CV$106,0,MATCH($V$9,Данные!$A$6:$CV$6,0)),IF(ISNUMBER(BA90),BA90,0),Данные!$A$7:$A$106,"&lt;"&amp;$A90)+1)/COUNT(INDEX(Данные!$A$7:$CV$106,0,MATCH($V$9,Данные!$A$6:$CV$6,0)))&lt;=$V$11,$V$14,$V$15),IF($V$8="MANUAL_MU",MAX(Настройки!$B$14,MIN(1,IF(ISNUMBER(BA90),BA90,0))),IF($V$8="COUNT_FLAG_RULE",IF(IF(ISNUMBER(BA90),BA90,0)&lt;=$V$11,$V$14,IF(IF(ISNUMBER(BA90),BA90,0)&gt;=$V$12,$V$15,IF(OR(LOWER(LEFT(CF90&amp;"",2))="да",CF90=1),$V$13,$V$15))),IF(OR(AND($V$8="YES_NO",OR(LOWER(LEFT(BA90&amp;"",2))="да",BA90=1)),AND($V$8="THRESHOLD_GE",IF(ISNUMBER(BA90),BA90,0)&gt;=$V$11),AND($V$8="THRESHOLD_GT",IF(ISNUMBER(BA90),BA90,0)&gt;$V$11),AND($V$8="THRESHOLD_LE",IF(ISNUMBER(BA90),BA90,0)&lt;=$V$11),AND($V$8="THRESHOLD_LT",IF(ISNUMBER(BA90),BA90,0)&lt;$V$11),AND($V$8="CHANGE_PCT_GE",IF(IF(ISNUMBER(CF90),CF90,0)=0,IF(ISNUMBER(BA90),BA90,0)&gt;0,(IF(ISNUMBER(BA90),BA90,0)-IF(ISNUMBER(CF90),CF90,0))/ABS(IF(ISNUMBER(CF90),CF90,0))&gt;=$V$11)),AND($V$8="CHANGE_ABS_GE",ABS(IF(ISNUMBER(BA90),BA90,0)-IF(ISNUMBER(CF90),CF90,0))&gt;=$V$11),AND($V$8="COUNT_LT",IF(ISNUMBER(BA90),BA90,0)&lt;$V$11),AND($V$8="COUNT_LE",IF(ISNUMBER(BA90),BA90,0)&lt;=$V$11),AND($V$8="AND_YES",OR(LOWER(LEFT(BA90&amp;"",2))="да",BA90=1),OR(LOWER(LEFT(CF90&amp;"",2))="да",CF90=1)),AND($V$8="OR_YES",OR(OR(LOWER(LEFT(BA90&amp;"",2))="да",BA90=1),OR(LOWER(LEFT(CF90&amp;"",2))="да",CF90=1)))),$V$14,$V$15))))))))))</f>
        <v/>
      </c>
      <c r="W90" s="70" t="str">
        <f>IF($A90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90="#FIELD",BB90="",AND(OR($W$8="CHANGE_PCT_GE",$W$8="CHANGE_ABS_GE",$W$8="COUNT_FLAG_RULE",$W$8="AND_YES",$W$8="OR_YES"),OR(CG90="#FIELD",CG90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90)))),IF($W$18="LOW_MU",MAX(Настройки!$B$14,$W$16),IF($W$18="NEUTRAL",Настройки!$B$15,IF($W$18="IGNORE","IGNORE",IF(OR(BB90="#FIELD",CG90="#FIELD"),"Поле не найдено","Недостаточно данных")))),IF($W$8="SIGMOID_INC",MAX(Настройки!$B$14,$W$16+($W$17-$W$16)/(1+EXP(-$W$12*(IF(ISNUMBER(BB90),BB90,0)-$W$11)))),IF($W$8="SIGMOID_DEC",MAX(Настройки!$B$14,$W$16+($W$17-$W$16)/(1+EXP($W$12*(IF(ISNUMBER(BB90),BB90,0)-$W$11)))),IF($W$8="TOP_PERCENT",IF((COUNTIF(INDEX(Данные!$A$7:$CV$106,0,MATCH($W$9,Данные!$A$6:$CV$6,0)),"&gt;"&amp;IF(ISNUMBER(BB90),BB90,0))+COUNTIFS(INDEX(Данные!$A$7:$CV$106,0,MATCH($W$9,Данные!$A$6:$CV$6,0)),IF(ISNUMBER(BB90),BB90,0),Данные!$A$7:$A$106,"&lt;"&amp;$A90)+1)/COUNT(INDEX(Данные!$A$7:$CV$106,0,MATCH($W$9,Данные!$A$6:$CV$6,0)))&lt;=$W$11,$W$14,$W$15),IF($W$8="MANUAL_MU",MAX(Настройки!$B$14,MIN(1,IF(ISNUMBER(BB90),BB90,0))),IF($W$8="COUNT_FLAG_RULE",IF(IF(ISNUMBER(BB90),BB90,0)&lt;=$W$11,$W$14,IF(IF(ISNUMBER(BB90),BB90,0)&gt;=$W$12,$W$15,IF(OR(LOWER(LEFT(CG90&amp;"",2))="да",CG90=1),$W$13,$W$15))),IF(OR(AND($W$8="YES_NO",OR(LOWER(LEFT(BB90&amp;"",2))="да",BB90=1)),AND($W$8="THRESHOLD_GE",IF(ISNUMBER(BB90),BB90,0)&gt;=$W$11),AND($W$8="THRESHOLD_GT",IF(ISNUMBER(BB90),BB90,0)&gt;$W$11),AND($W$8="THRESHOLD_LE",IF(ISNUMBER(BB90),BB90,0)&lt;=$W$11),AND($W$8="THRESHOLD_LT",IF(ISNUMBER(BB90),BB90,0)&lt;$W$11),AND($W$8="CHANGE_PCT_GE",IF(IF(ISNUMBER(CG90),CG90,0)=0,IF(ISNUMBER(BB90),BB90,0)&gt;0,(IF(ISNUMBER(BB90),BB90,0)-IF(ISNUMBER(CG90),CG90,0))/ABS(IF(ISNUMBER(CG90),CG90,0))&gt;=$W$11)),AND($W$8="CHANGE_ABS_GE",ABS(IF(ISNUMBER(BB90),BB90,0)-IF(ISNUMBER(CG90),CG90,0))&gt;=$W$11),AND($W$8="COUNT_LT",IF(ISNUMBER(BB90),BB90,0)&lt;$W$11),AND($W$8="COUNT_LE",IF(ISNUMBER(BB90),BB90,0)&lt;=$W$11),AND($W$8="AND_YES",OR(LOWER(LEFT(BB90&amp;"",2))="да",BB90=1),OR(LOWER(LEFT(CG90&amp;"",2))="да",CG90=1)),AND($W$8="OR_YES",OR(OR(LOWER(LEFT(BB90&amp;"",2))="да",BB90=1),OR(LOWER(LEFT(CG90&amp;"",2))="да",CG90=1)))),$W$14,$W$15))))))))))</f>
        <v/>
      </c>
      <c r="X90" s="70" t="str">
        <f>IF($A90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90="#FIELD",BC90="",AND(OR($X$8="CHANGE_PCT_GE",$X$8="CHANGE_ABS_GE",$X$8="COUNT_FLAG_RULE",$X$8="AND_YES",$X$8="OR_YES"),OR(CH90="#FIELD",CH90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90)))),IF($X$18="LOW_MU",MAX(Настройки!$B$14,$X$16),IF($X$18="NEUTRAL",Настройки!$B$15,IF($X$18="IGNORE","IGNORE",IF(OR(BC90="#FIELD",CH90="#FIELD"),"Поле не найдено","Недостаточно данных")))),IF($X$8="SIGMOID_INC",MAX(Настройки!$B$14,$X$16+($X$17-$X$16)/(1+EXP(-$X$12*(IF(ISNUMBER(BC90),BC90,0)-$X$11)))),IF($X$8="SIGMOID_DEC",MAX(Настройки!$B$14,$X$16+($X$17-$X$16)/(1+EXP($X$12*(IF(ISNUMBER(BC90),BC90,0)-$X$11)))),IF($X$8="TOP_PERCENT",IF((COUNTIF(INDEX(Данные!$A$7:$CV$106,0,MATCH($X$9,Данные!$A$6:$CV$6,0)),"&gt;"&amp;IF(ISNUMBER(BC90),BC90,0))+COUNTIFS(INDEX(Данные!$A$7:$CV$106,0,MATCH($X$9,Данные!$A$6:$CV$6,0)),IF(ISNUMBER(BC90),BC90,0),Данные!$A$7:$A$106,"&lt;"&amp;$A90)+1)/COUNT(INDEX(Данные!$A$7:$CV$106,0,MATCH($X$9,Данные!$A$6:$CV$6,0)))&lt;=$X$11,$X$14,$X$15),IF($X$8="MANUAL_MU",MAX(Настройки!$B$14,MIN(1,IF(ISNUMBER(BC90),BC90,0))),IF($X$8="COUNT_FLAG_RULE",IF(IF(ISNUMBER(BC90),BC90,0)&lt;=$X$11,$X$14,IF(IF(ISNUMBER(BC90),BC90,0)&gt;=$X$12,$X$15,IF(OR(LOWER(LEFT(CH90&amp;"",2))="да",CH90=1),$X$13,$X$15))),IF(OR(AND($X$8="YES_NO",OR(LOWER(LEFT(BC90&amp;"",2))="да",BC90=1)),AND($X$8="THRESHOLD_GE",IF(ISNUMBER(BC90),BC90,0)&gt;=$X$11),AND($X$8="THRESHOLD_GT",IF(ISNUMBER(BC90),BC90,0)&gt;$X$11),AND($X$8="THRESHOLD_LE",IF(ISNUMBER(BC90),BC90,0)&lt;=$X$11),AND($X$8="THRESHOLD_LT",IF(ISNUMBER(BC90),BC90,0)&lt;$X$11),AND($X$8="CHANGE_PCT_GE",IF(IF(ISNUMBER(CH90),CH90,0)=0,IF(ISNUMBER(BC90),BC90,0)&gt;0,(IF(ISNUMBER(BC90),BC90,0)-IF(ISNUMBER(CH90),CH90,0))/ABS(IF(ISNUMBER(CH90),CH90,0))&gt;=$X$11)),AND($X$8="CHANGE_ABS_GE",ABS(IF(ISNUMBER(BC90),BC90,0)-IF(ISNUMBER(CH90),CH90,0))&gt;=$X$11),AND($X$8="COUNT_LT",IF(ISNUMBER(BC90),BC90,0)&lt;$X$11),AND($X$8="COUNT_LE",IF(ISNUMBER(BC90),BC90,0)&lt;=$X$11),AND($X$8="AND_YES",OR(LOWER(LEFT(BC90&amp;"",2))="да",BC90=1),OR(LOWER(LEFT(CH90&amp;"",2))="да",CH90=1)),AND($X$8="OR_YES",OR(OR(LOWER(LEFT(BC90&amp;"",2))="да",BC90=1),OR(LOWER(LEFT(CH90&amp;"",2))="да",CH90=1)))),$X$14,$X$15))))))))))</f>
        <v/>
      </c>
      <c r="Y90" s="70" t="str">
        <f>IF($A90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90="#FIELD",BD90="",AND(OR($Y$8="CHANGE_PCT_GE",$Y$8="CHANGE_ABS_GE",$Y$8="COUNT_FLAG_RULE",$Y$8="AND_YES",$Y$8="OR_YES"),OR(CI90="#FIELD",CI90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90)))),IF($Y$18="LOW_MU",MAX(Настройки!$B$14,$Y$16),IF($Y$18="NEUTRAL",Настройки!$B$15,IF($Y$18="IGNORE","IGNORE",IF(OR(BD90="#FIELD",CI90="#FIELD"),"Поле не найдено","Недостаточно данных")))),IF($Y$8="SIGMOID_INC",MAX(Настройки!$B$14,$Y$16+($Y$17-$Y$16)/(1+EXP(-$Y$12*(IF(ISNUMBER(BD90),BD90,0)-$Y$11)))),IF($Y$8="SIGMOID_DEC",MAX(Настройки!$B$14,$Y$16+($Y$17-$Y$16)/(1+EXP($Y$12*(IF(ISNUMBER(BD90),BD90,0)-$Y$11)))),IF($Y$8="TOP_PERCENT",IF((COUNTIF(INDEX(Данные!$A$7:$CV$106,0,MATCH($Y$9,Данные!$A$6:$CV$6,0)),"&gt;"&amp;IF(ISNUMBER(BD90),BD90,0))+COUNTIFS(INDEX(Данные!$A$7:$CV$106,0,MATCH($Y$9,Данные!$A$6:$CV$6,0)),IF(ISNUMBER(BD90),BD90,0),Данные!$A$7:$A$106,"&lt;"&amp;$A90)+1)/COUNT(INDEX(Данные!$A$7:$CV$106,0,MATCH($Y$9,Данные!$A$6:$CV$6,0)))&lt;=$Y$11,$Y$14,$Y$15),IF($Y$8="MANUAL_MU",MAX(Настройки!$B$14,MIN(1,IF(ISNUMBER(BD90),BD90,0))),IF($Y$8="COUNT_FLAG_RULE",IF(IF(ISNUMBER(BD90),BD90,0)&lt;=$Y$11,$Y$14,IF(IF(ISNUMBER(BD90),BD90,0)&gt;=$Y$12,$Y$15,IF(OR(LOWER(LEFT(CI90&amp;"",2))="да",CI90=1),$Y$13,$Y$15))),IF(OR(AND($Y$8="YES_NO",OR(LOWER(LEFT(BD90&amp;"",2))="да",BD90=1)),AND($Y$8="THRESHOLD_GE",IF(ISNUMBER(BD90),BD90,0)&gt;=$Y$11),AND($Y$8="THRESHOLD_GT",IF(ISNUMBER(BD90),BD90,0)&gt;$Y$11),AND($Y$8="THRESHOLD_LE",IF(ISNUMBER(BD90),BD90,0)&lt;=$Y$11),AND($Y$8="THRESHOLD_LT",IF(ISNUMBER(BD90),BD90,0)&lt;$Y$11),AND($Y$8="CHANGE_PCT_GE",IF(IF(ISNUMBER(CI90),CI90,0)=0,IF(ISNUMBER(BD90),BD90,0)&gt;0,(IF(ISNUMBER(BD90),BD90,0)-IF(ISNUMBER(CI90),CI90,0))/ABS(IF(ISNUMBER(CI90),CI90,0))&gt;=$Y$11)),AND($Y$8="CHANGE_ABS_GE",ABS(IF(ISNUMBER(BD90),BD90,0)-IF(ISNUMBER(CI90),CI90,0))&gt;=$Y$11),AND($Y$8="COUNT_LT",IF(ISNUMBER(BD90),BD90,0)&lt;$Y$11),AND($Y$8="COUNT_LE",IF(ISNUMBER(BD90),BD90,0)&lt;=$Y$11),AND($Y$8="AND_YES",OR(LOWER(LEFT(BD90&amp;"",2))="да",BD90=1),OR(LOWER(LEFT(CI90&amp;"",2))="да",CI90=1)),AND($Y$8="OR_YES",OR(OR(LOWER(LEFT(BD90&amp;"",2))="да",BD90=1),OR(LOWER(LEFT(CI90&amp;"",2))="да",CI90=1)))),$Y$14,$Y$15))))))))))</f>
        <v/>
      </c>
      <c r="Z90" s="70" t="str">
        <f>IF($A90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90="#FIELD",BE90="",AND(OR($Z$8="CHANGE_PCT_GE",$Z$8="CHANGE_ABS_GE",$Z$8="COUNT_FLAG_RULE",$Z$8="AND_YES",$Z$8="OR_YES"),OR(CJ90="#FIELD",CJ90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90)))),IF($Z$18="LOW_MU",MAX(Настройки!$B$14,$Z$16),IF($Z$18="NEUTRAL",Настройки!$B$15,IF($Z$18="IGNORE","IGNORE",IF(OR(BE90="#FIELD",CJ90="#FIELD"),"Поле не найдено","Недостаточно данных")))),IF($Z$8="SIGMOID_INC",MAX(Настройки!$B$14,$Z$16+($Z$17-$Z$16)/(1+EXP(-$Z$12*(IF(ISNUMBER(BE90),BE90,0)-$Z$11)))),IF($Z$8="SIGMOID_DEC",MAX(Настройки!$B$14,$Z$16+($Z$17-$Z$16)/(1+EXP($Z$12*(IF(ISNUMBER(BE90),BE90,0)-$Z$11)))),IF($Z$8="TOP_PERCENT",IF((COUNTIF(INDEX(Данные!$A$7:$CV$106,0,MATCH($Z$9,Данные!$A$6:$CV$6,0)),"&gt;"&amp;IF(ISNUMBER(BE90),BE90,0))+COUNTIFS(INDEX(Данные!$A$7:$CV$106,0,MATCH($Z$9,Данные!$A$6:$CV$6,0)),IF(ISNUMBER(BE90),BE90,0),Данные!$A$7:$A$106,"&lt;"&amp;$A90)+1)/COUNT(INDEX(Данные!$A$7:$CV$106,0,MATCH($Z$9,Данные!$A$6:$CV$6,0)))&lt;=$Z$11,$Z$14,$Z$15),IF($Z$8="MANUAL_MU",MAX(Настройки!$B$14,MIN(1,IF(ISNUMBER(BE90),BE90,0))),IF($Z$8="COUNT_FLAG_RULE",IF(IF(ISNUMBER(BE90),BE90,0)&lt;=$Z$11,$Z$14,IF(IF(ISNUMBER(BE90),BE90,0)&gt;=$Z$12,$Z$15,IF(OR(LOWER(LEFT(CJ90&amp;"",2))="да",CJ90=1),$Z$13,$Z$15))),IF(OR(AND($Z$8="YES_NO",OR(LOWER(LEFT(BE90&amp;"",2))="да",BE90=1)),AND($Z$8="THRESHOLD_GE",IF(ISNUMBER(BE90),BE90,0)&gt;=$Z$11),AND($Z$8="THRESHOLD_GT",IF(ISNUMBER(BE90),BE90,0)&gt;$Z$11),AND($Z$8="THRESHOLD_LE",IF(ISNUMBER(BE90),BE90,0)&lt;=$Z$11),AND($Z$8="THRESHOLD_LT",IF(ISNUMBER(BE90),BE90,0)&lt;$Z$11),AND($Z$8="CHANGE_PCT_GE",IF(IF(ISNUMBER(CJ90),CJ90,0)=0,IF(ISNUMBER(BE90),BE90,0)&gt;0,(IF(ISNUMBER(BE90),BE90,0)-IF(ISNUMBER(CJ90),CJ90,0))/ABS(IF(ISNUMBER(CJ90),CJ90,0))&gt;=$Z$11)),AND($Z$8="CHANGE_ABS_GE",ABS(IF(ISNUMBER(BE90),BE90,0)-IF(ISNUMBER(CJ90),CJ90,0))&gt;=$Z$11),AND($Z$8="COUNT_LT",IF(ISNUMBER(BE90),BE90,0)&lt;$Z$11),AND($Z$8="COUNT_LE",IF(ISNUMBER(BE90),BE90,0)&lt;=$Z$11),AND($Z$8="AND_YES",OR(LOWER(LEFT(BE90&amp;"",2))="да",BE90=1),OR(LOWER(LEFT(CJ90&amp;"",2))="да",CJ90=1)),AND($Z$8="OR_YES",OR(OR(LOWER(LEFT(BE90&amp;"",2))="да",BE90=1),OR(LOWER(LEFT(CJ90&amp;"",2))="да",CJ90=1)))),$Z$14,$Z$15))))))))))</f>
        <v/>
      </c>
      <c r="AA90" s="70" t="str">
        <f>IF($A90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90="#FIELD",BF90="",AND(OR($AA$8="CHANGE_PCT_GE",$AA$8="CHANGE_ABS_GE",$AA$8="COUNT_FLAG_RULE",$AA$8="AND_YES",$AA$8="OR_YES"),OR(CK90="#FIELD",CK90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90)))),IF($AA$18="LOW_MU",MAX(Настройки!$B$14,$AA$16),IF($AA$18="NEUTRAL",Настройки!$B$15,IF($AA$18="IGNORE","IGNORE",IF(OR(BF90="#FIELD",CK90="#FIELD"),"Поле не найдено","Недостаточно данных")))),IF($AA$8="SIGMOID_INC",MAX(Настройки!$B$14,$AA$16+($AA$17-$AA$16)/(1+EXP(-$AA$12*(IF(ISNUMBER(BF90),BF90,0)-$AA$11)))),IF($AA$8="SIGMOID_DEC",MAX(Настройки!$B$14,$AA$16+($AA$17-$AA$16)/(1+EXP($AA$12*(IF(ISNUMBER(BF90),BF90,0)-$AA$11)))),IF($AA$8="TOP_PERCENT",IF((COUNTIF(INDEX(Данные!$A$7:$CV$106,0,MATCH($AA$9,Данные!$A$6:$CV$6,0)),"&gt;"&amp;IF(ISNUMBER(BF90),BF90,0))+COUNTIFS(INDEX(Данные!$A$7:$CV$106,0,MATCH($AA$9,Данные!$A$6:$CV$6,0)),IF(ISNUMBER(BF90),BF90,0),Данные!$A$7:$A$106,"&lt;"&amp;$A90)+1)/COUNT(INDEX(Данные!$A$7:$CV$106,0,MATCH($AA$9,Данные!$A$6:$CV$6,0)))&lt;=$AA$11,$AA$14,$AA$15),IF($AA$8="MANUAL_MU",MAX(Настройки!$B$14,MIN(1,IF(ISNUMBER(BF90),BF90,0))),IF($AA$8="COUNT_FLAG_RULE",IF(IF(ISNUMBER(BF90),BF90,0)&lt;=$AA$11,$AA$14,IF(IF(ISNUMBER(BF90),BF90,0)&gt;=$AA$12,$AA$15,IF(OR(LOWER(LEFT(CK90&amp;"",2))="да",CK90=1),$AA$13,$AA$15))),IF(OR(AND($AA$8="YES_NO",OR(LOWER(LEFT(BF90&amp;"",2))="да",BF90=1)),AND($AA$8="THRESHOLD_GE",IF(ISNUMBER(BF90),BF90,0)&gt;=$AA$11),AND($AA$8="THRESHOLD_GT",IF(ISNUMBER(BF90),BF90,0)&gt;$AA$11),AND($AA$8="THRESHOLD_LE",IF(ISNUMBER(BF90),BF90,0)&lt;=$AA$11),AND($AA$8="THRESHOLD_LT",IF(ISNUMBER(BF90),BF90,0)&lt;$AA$11),AND($AA$8="CHANGE_PCT_GE",IF(IF(ISNUMBER(CK90),CK90,0)=0,IF(ISNUMBER(BF90),BF90,0)&gt;0,(IF(ISNUMBER(BF90),BF90,0)-IF(ISNUMBER(CK90),CK90,0))/ABS(IF(ISNUMBER(CK90),CK90,0))&gt;=$AA$11)),AND($AA$8="CHANGE_ABS_GE",ABS(IF(ISNUMBER(BF90),BF90,0)-IF(ISNUMBER(CK90),CK90,0))&gt;=$AA$11),AND($AA$8="COUNT_LT",IF(ISNUMBER(BF90),BF90,0)&lt;$AA$11),AND($AA$8="COUNT_LE",IF(ISNUMBER(BF90),BF90,0)&lt;=$AA$11),AND($AA$8="AND_YES",OR(LOWER(LEFT(BF90&amp;"",2))="да",BF90=1),OR(LOWER(LEFT(CK90&amp;"",2))="да",CK90=1)),AND($AA$8="OR_YES",OR(OR(LOWER(LEFT(BF90&amp;"",2))="да",BF90=1),OR(LOWER(LEFT(CK90&amp;"",2))="да",CK90=1)))),$AA$14,$AA$15))))))))))</f>
        <v/>
      </c>
      <c r="AB90" s="70" t="str">
        <f>IF($A90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90="#FIELD",BG90="",AND(OR($AB$8="CHANGE_PCT_GE",$AB$8="CHANGE_ABS_GE",$AB$8="COUNT_FLAG_RULE",$AB$8="AND_YES",$AB$8="OR_YES"),OR(CL90="#FIELD",CL90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90)))),IF($AB$18="LOW_MU",MAX(Настройки!$B$14,$AB$16),IF($AB$18="NEUTRAL",Настройки!$B$15,IF($AB$18="IGNORE","IGNORE",IF(OR(BG90="#FIELD",CL90="#FIELD"),"Поле не найдено","Недостаточно данных")))),IF($AB$8="SIGMOID_INC",MAX(Настройки!$B$14,$AB$16+($AB$17-$AB$16)/(1+EXP(-$AB$12*(IF(ISNUMBER(BG90),BG90,0)-$AB$11)))),IF($AB$8="SIGMOID_DEC",MAX(Настройки!$B$14,$AB$16+($AB$17-$AB$16)/(1+EXP($AB$12*(IF(ISNUMBER(BG90),BG90,0)-$AB$11)))),IF($AB$8="TOP_PERCENT",IF((COUNTIF(INDEX(Данные!$A$7:$CV$106,0,MATCH($AB$9,Данные!$A$6:$CV$6,0)),"&gt;"&amp;IF(ISNUMBER(BG90),BG90,0))+COUNTIFS(INDEX(Данные!$A$7:$CV$106,0,MATCH($AB$9,Данные!$A$6:$CV$6,0)),IF(ISNUMBER(BG90),BG90,0),Данные!$A$7:$A$106,"&lt;"&amp;$A90)+1)/COUNT(INDEX(Данные!$A$7:$CV$106,0,MATCH($AB$9,Данные!$A$6:$CV$6,0)))&lt;=$AB$11,$AB$14,$AB$15),IF($AB$8="MANUAL_MU",MAX(Настройки!$B$14,MIN(1,IF(ISNUMBER(BG90),BG90,0))),IF($AB$8="COUNT_FLAG_RULE",IF(IF(ISNUMBER(BG90),BG90,0)&lt;=$AB$11,$AB$14,IF(IF(ISNUMBER(BG90),BG90,0)&gt;=$AB$12,$AB$15,IF(OR(LOWER(LEFT(CL90&amp;"",2))="да",CL90=1),$AB$13,$AB$15))),IF(OR(AND($AB$8="YES_NO",OR(LOWER(LEFT(BG90&amp;"",2))="да",BG90=1)),AND($AB$8="THRESHOLD_GE",IF(ISNUMBER(BG90),BG90,0)&gt;=$AB$11),AND($AB$8="THRESHOLD_GT",IF(ISNUMBER(BG90),BG90,0)&gt;$AB$11),AND($AB$8="THRESHOLD_LE",IF(ISNUMBER(BG90),BG90,0)&lt;=$AB$11),AND($AB$8="THRESHOLD_LT",IF(ISNUMBER(BG90),BG90,0)&lt;$AB$11),AND($AB$8="CHANGE_PCT_GE",IF(IF(ISNUMBER(CL90),CL90,0)=0,IF(ISNUMBER(BG90),BG90,0)&gt;0,(IF(ISNUMBER(BG90),BG90,0)-IF(ISNUMBER(CL90),CL90,0))/ABS(IF(ISNUMBER(CL90),CL90,0))&gt;=$AB$11)),AND($AB$8="CHANGE_ABS_GE",ABS(IF(ISNUMBER(BG90),BG90,0)-IF(ISNUMBER(CL90),CL90,0))&gt;=$AB$11),AND($AB$8="COUNT_LT",IF(ISNUMBER(BG90),BG90,0)&lt;$AB$11),AND($AB$8="COUNT_LE",IF(ISNUMBER(BG90),BG90,0)&lt;=$AB$11),AND($AB$8="AND_YES",OR(LOWER(LEFT(BG90&amp;"",2))="да",BG90=1),OR(LOWER(LEFT(CL90&amp;"",2))="да",CL90=1)),AND($AB$8="OR_YES",OR(OR(LOWER(LEFT(BG90&amp;"",2))="да",BG90=1),OR(LOWER(LEFT(CL90&amp;"",2))="да",CL90=1)))),$AB$14,$AB$15))))))))))</f>
        <v/>
      </c>
      <c r="AC90" s="70" t="str">
        <f>IF($A90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90="#FIELD",BH90="",AND(OR($AC$8="CHANGE_PCT_GE",$AC$8="CHANGE_ABS_GE",$AC$8="COUNT_FLAG_RULE",$AC$8="AND_YES",$AC$8="OR_YES"),OR(CM90="#FIELD",CM90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90)))),IF($AC$18="LOW_MU",MAX(Настройки!$B$14,$AC$16),IF($AC$18="NEUTRAL",Настройки!$B$15,IF($AC$18="IGNORE","IGNORE",IF(OR(BH90="#FIELD",CM90="#FIELD"),"Поле не найдено","Недостаточно данных")))),IF($AC$8="SIGMOID_INC",MAX(Настройки!$B$14,$AC$16+($AC$17-$AC$16)/(1+EXP(-$AC$12*(IF(ISNUMBER(BH90),BH90,0)-$AC$11)))),IF($AC$8="SIGMOID_DEC",MAX(Настройки!$B$14,$AC$16+($AC$17-$AC$16)/(1+EXP($AC$12*(IF(ISNUMBER(BH90),BH90,0)-$AC$11)))),IF($AC$8="TOP_PERCENT",IF((COUNTIF(INDEX(Данные!$A$7:$CV$106,0,MATCH($AC$9,Данные!$A$6:$CV$6,0)),"&gt;"&amp;IF(ISNUMBER(BH90),BH90,0))+COUNTIFS(INDEX(Данные!$A$7:$CV$106,0,MATCH($AC$9,Данные!$A$6:$CV$6,0)),IF(ISNUMBER(BH90),BH90,0),Данные!$A$7:$A$106,"&lt;"&amp;$A90)+1)/COUNT(INDEX(Данные!$A$7:$CV$106,0,MATCH($AC$9,Данные!$A$6:$CV$6,0)))&lt;=$AC$11,$AC$14,$AC$15),IF($AC$8="MANUAL_MU",MAX(Настройки!$B$14,MIN(1,IF(ISNUMBER(BH90),BH90,0))),IF($AC$8="COUNT_FLAG_RULE",IF(IF(ISNUMBER(BH90),BH90,0)&lt;=$AC$11,$AC$14,IF(IF(ISNUMBER(BH90),BH90,0)&gt;=$AC$12,$AC$15,IF(OR(LOWER(LEFT(CM90&amp;"",2))="да",CM90=1),$AC$13,$AC$15))),IF(OR(AND($AC$8="YES_NO",OR(LOWER(LEFT(BH90&amp;"",2))="да",BH90=1)),AND($AC$8="THRESHOLD_GE",IF(ISNUMBER(BH90),BH90,0)&gt;=$AC$11),AND($AC$8="THRESHOLD_GT",IF(ISNUMBER(BH90),BH90,0)&gt;$AC$11),AND($AC$8="THRESHOLD_LE",IF(ISNUMBER(BH90),BH90,0)&lt;=$AC$11),AND($AC$8="THRESHOLD_LT",IF(ISNUMBER(BH90),BH90,0)&lt;$AC$11),AND($AC$8="CHANGE_PCT_GE",IF(IF(ISNUMBER(CM90),CM90,0)=0,IF(ISNUMBER(BH90),BH90,0)&gt;0,(IF(ISNUMBER(BH90),BH90,0)-IF(ISNUMBER(CM90),CM90,0))/ABS(IF(ISNUMBER(CM90),CM90,0))&gt;=$AC$11)),AND($AC$8="CHANGE_ABS_GE",ABS(IF(ISNUMBER(BH90),BH90,0)-IF(ISNUMBER(CM90),CM90,0))&gt;=$AC$11),AND($AC$8="COUNT_LT",IF(ISNUMBER(BH90),BH90,0)&lt;$AC$11),AND($AC$8="COUNT_LE",IF(ISNUMBER(BH90),BH90,0)&lt;=$AC$11),AND($AC$8="AND_YES",OR(LOWER(LEFT(BH90&amp;"",2))="да",BH90=1),OR(LOWER(LEFT(CM90&amp;"",2))="да",CM90=1)),AND($AC$8="OR_YES",OR(OR(LOWER(LEFT(BH90&amp;"",2))="да",BH90=1),OR(LOWER(LEFT(CM90&amp;"",2))="да",CM90=1)))),$AC$14,$AC$15))))))))))</f>
        <v/>
      </c>
      <c r="AD90" s="70" t="str">
        <f>IF($A90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90="#FIELD",BI90="",AND(OR($AD$8="CHANGE_PCT_GE",$AD$8="CHANGE_ABS_GE",$AD$8="COUNT_FLAG_RULE",$AD$8="AND_YES",$AD$8="OR_YES"),OR(CN90="#FIELD",CN90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90)))),IF($AD$18="LOW_MU",MAX(Настройки!$B$14,$AD$16),IF($AD$18="NEUTRAL",Настройки!$B$15,IF($AD$18="IGNORE","IGNORE",IF(OR(BI90="#FIELD",CN90="#FIELD"),"Поле не найдено","Недостаточно данных")))),IF($AD$8="SIGMOID_INC",MAX(Настройки!$B$14,$AD$16+($AD$17-$AD$16)/(1+EXP(-$AD$12*(IF(ISNUMBER(BI90),BI90,0)-$AD$11)))),IF($AD$8="SIGMOID_DEC",MAX(Настройки!$B$14,$AD$16+($AD$17-$AD$16)/(1+EXP($AD$12*(IF(ISNUMBER(BI90),BI90,0)-$AD$11)))),IF($AD$8="TOP_PERCENT",IF((COUNTIF(INDEX(Данные!$A$7:$CV$106,0,MATCH($AD$9,Данные!$A$6:$CV$6,0)),"&gt;"&amp;IF(ISNUMBER(BI90),BI90,0))+COUNTIFS(INDEX(Данные!$A$7:$CV$106,0,MATCH($AD$9,Данные!$A$6:$CV$6,0)),IF(ISNUMBER(BI90),BI90,0),Данные!$A$7:$A$106,"&lt;"&amp;$A90)+1)/COUNT(INDEX(Данные!$A$7:$CV$106,0,MATCH($AD$9,Данные!$A$6:$CV$6,0)))&lt;=$AD$11,$AD$14,$AD$15),IF($AD$8="MANUAL_MU",MAX(Настройки!$B$14,MIN(1,IF(ISNUMBER(BI90),BI90,0))),IF($AD$8="COUNT_FLAG_RULE",IF(IF(ISNUMBER(BI90),BI90,0)&lt;=$AD$11,$AD$14,IF(IF(ISNUMBER(BI90),BI90,0)&gt;=$AD$12,$AD$15,IF(OR(LOWER(LEFT(CN90&amp;"",2))="да",CN90=1),$AD$13,$AD$15))),IF(OR(AND($AD$8="YES_NO",OR(LOWER(LEFT(BI90&amp;"",2))="да",BI90=1)),AND($AD$8="THRESHOLD_GE",IF(ISNUMBER(BI90),BI90,0)&gt;=$AD$11),AND($AD$8="THRESHOLD_GT",IF(ISNUMBER(BI90),BI90,0)&gt;$AD$11),AND($AD$8="THRESHOLD_LE",IF(ISNUMBER(BI90),BI90,0)&lt;=$AD$11),AND($AD$8="THRESHOLD_LT",IF(ISNUMBER(BI90),BI90,0)&lt;$AD$11),AND($AD$8="CHANGE_PCT_GE",IF(IF(ISNUMBER(CN90),CN90,0)=0,IF(ISNUMBER(BI90),BI90,0)&gt;0,(IF(ISNUMBER(BI90),BI90,0)-IF(ISNUMBER(CN90),CN90,0))/ABS(IF(ISNUMBER(CN90),CN90,0))&gt;=$AD$11)),AND($AD$8="CHANGE_ABS_GE",ABS(IF(ISNUMBER(BI90),BI90,0)-IF(ISNUMBER(CN90),CN90,0))&gt;=$AD$11),AND($AD$8="COUNT_LT",IF(ISNUMBER(BI90),BI90,0)&lt;$AD$11),AND($AD$8="COUNT_LE",IF(ISNUMBER(BI90),BI90,0)&lt;=$AD$11),AND($AD$8="AND_YES",OR(LOWER(LEFT(BI90&amp;"",2))="да",BI90=1),OR(LOWER(LEFT(CN90&amp;"",2))="да",CN90=1)),AND($AD$8="OR_YES",OR(OR(LOWER(LEFT(BI90&amp;"",2))="да",BI90=1),OR(LOWER(LEFT(CN90&amp;"",2))="да",CN90=1)))),$AD$14,$AD$15))))))))))</f>
        <v/>
      </c>
      <c r="AE90" s="71" t="str">
        <f>IF($A90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90="#FIELD",BJ90="",AND(OR($AE$8="CHANGE_PCT_GE",$AE$8="CHANGE_ABS_GE",$AE$8="COUNT_FLAG_RULE",$AE$8="AND_YES",$AE$8="OR_YES"),OR(CO90="#FIELD",CO90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90)))),IF($AE$18="LOW_MU",MAX(Настройки!$B$14,$AE$16),IF($AE$18="NEUTRAL",Настройки!$B$15,IF($AE$18="IGNORE","IGNORE",IF(OR(BJ90="#FIELD",CO90="#FIELD"),"Поле не найдено","Недостаточно данных")))),IF($AE$8="SIGMOID_INC",MAX(Настройки!$B$14,$AE$16+($AE$17-$AE$16)/(1+EXP(-$AE$12*(IF(ISNUMBER(BJ90),BJ90,0)-$AE$11)))),IF($AE$8="SIGMOID_DEC",MAX(Настройки!$B$14,$AE$16+($AE$17-$AE$16)/(1+EXP($AE$12*(IF(ISNUMBER(BJ90),BJ90,0)-$AE$11)))),IF($AE$8="TOP_PERCENT",IF((COUNTIF(INDEX(Данные!$A$7:$CV$106,0,MATCH($AE$9,Данные!$A$6:$CV$6,0)),"&gt;"&amp;IF(ISNUMBER(BJ90),BJ90,0))+COUNTIFS(INDEX(Данные!$A$7:$CV$106,0,MATCH($AE$9,Данные!$A$6:$CV$6,0)),IF(ISNUMBER(BJ90),BJ90,0),Данные!$A$7:$A$106,"&lt;"&amp;$A90)+1)/COUNT(INDEX(Данные!$A$7:$CV$106,0,MATCH($AE$9,Данные!$A$6:$CV$6,0)))&lt;=$AE$11,$AE$14,$AE$15),IF($AE$8="MANUAL_MU",MAX(Настройки!$B$14,MIN(1,IF(ISNUMBER(BJ90),BJ90,0))),IF($AE$8="COUNT_FLAG_RULE",IF(IF(ISNUMBER(BJ90),BJ90,0)&lt;=$AE$11,$AE$14,IF(IF(ISNUMBER(BJ90),BJ90,0)&gt;=$AE$12,$AE$15,IF(OR(LOWER(LEFT(CO90&amp;"",2))="да",CO90=1),$AE$13,$AE$15))),IF(OR(AND($AE$8="YES_NO",OR(LOWER(LEFT(BJ90&amp;"",2))="да",BJ90=1)),AND($AE$8="THRESHOLD_GE",IF(ISNUMBER(BJ90),BJ90,0)&gt;=$AE$11),AND($AE$8="THRESHOLD_GT",IF(ISNUMBER(BJ90),BJ90,0)&gt;$AE$11),AND($AE$8="THRESHOLD_LE",IF(ISNUMBER(BJ90),BJ90,0)&lt;=$AE$11),AND($AE$8="THRESHOLD_LT",IF(ISNUMBER(BJ90),BJ90,0)&lt;$AE$11),AND($AE$8="CHANGE_PCT_GE",IF(IF(ISNUMBER(CO90),CO90,0)=0,IF(ISNUMBER(BJ90),BJ90,0)&gt;0,(IF(ISNUMBER(BJ90),BJ90,0)-IF(ISNUMBER(CO90),CO90,0))/ABS(IF(ISNUMBER(CO90),CO90,0))&gt;=$AE$11)),AND($AE$8="CHANGE_ABS_GE",ABS(IF(ISNUMBER(BJ90),BJ90,0)-IF(ISNUMBER(CO90),CO90,0))&gt;=$AE$11),AND($AE$8="COUNT_LT",IF(ISNUMBER(BJ90),BJ90,0)&lt;$AE$11),AND($AE$8="COUNT_LE",IF(ISNUMBER(BJ90),BJ90,0)&lt;=$AE$11),AND($AE$8="AND_YES",OR(LOWER(LEFT(BJ90&amp;"",2))="да",BJ90=1),OR(LOWER(LEFT(CO90&amp;"",2))="да",CO90=1)),AND($AE$8="OR_YES",OR(OR(LOWER(LEFT(BJ90&amp;"",2))="да",BJ90=1),OR(LOWER(LEFT(CO90&amp;"",2))="да",CO90=1)))),$AE$14,$AE$15))))))))))</f>
        <v/>
      </c>
      <c r="AF90" s="75"/>
      <c r="AG90" s="76" t="str">
        <f>IF($A90="","",IF($B$4&lt;&gt;"Да","",IF($B$9="","",IF(COUNTIF(Данные!$A$6:$CV$6,$B$9)=0,"#FIELD",INDEX(Данные!$A$7:$CV$106,ROW()-19,MATCH($B$9,Данные!$A$6:$CV$6,0))))))</f>
        <v/>
      </c>
      <c r="AH90" s="76" t="str">
        <f>IF($A90="","",IF($C$4&lt;&gt;"Да","",IF($C$9="","",IF(COUNTIF(Данные!$A$6:$CV$6,$C$9)=0,"#FIELD",INDEX(Данные!$A$7:$CV$106,ROW()-19,MATCH($C$9,Данные!$A$6:$CV$6,0))))))</f>
        <v/>
      </c>
      <c r="AI90" s="76" t="str">
        <f>IF($A90="","",IF($D$4&lt;&gt;"Да","",IF($D$9="","",IF(COUNTIF(Данные!$A$6:$CV$6,$D$9)=0,"#FIELD",INDEX(Данные!$A$7:$CV$106,ROW()-19,MATCH($D$9,Данные!$A$6:$CV$6,0))))))</f>
        <v/>
      </c>
      <c r="AJ90" s="76" t="str">
        <f>IF($A90="","",IF($E$4&lt;&gt;"Да","",IF($E$9="","",IF(COUNTIF(Данные!$A$6:$CV$6,$E$9)=0,"#FIELD",INDEX(Данные!$A$7:$CV$106,ROW()-19,MATCH($E$9,Данные!$A$6:$CV$6,0))))))</f>
        <v/>
      </c>
      <c r="AK90" s="76" t="str">
        <f>IF($A90="","",IF($F$4&lt;&gt;"Да","",IF($F$9="","",IF(COUNTIF(Данные!$A$6:$CV$6,$F$9)=0,"#FIELD",INDEX(Данные!$A$7:$CV$106,ROW()-19,MATCH($F$9,Данные!$A$6:$CV$6,0))))))</f>
        <v/>
      </c>
      <c r="AL90" s="76" t="str">
        <f>IF($A90="","",IF($G$4&lt;&gt;"Да","",IF($G$9="","",IF(COUNTIF(Данные!$A$6:$CV$6,$G$9)=0,"#FIELD",INDEX(Данные!$A$7:$CV$106,ROW()-19,MATCH($G$9,Данные!$A$6:$CV$6,0))))))</f>
        <v/>
      </c>
      <c r="AM90" s="76" t="str">
        <f>IF($A90="","",IF($H$4&lt;&gt;"Да","",IF($H$9="","",IF(COUNTIF(Данные!$A$6:$CV$6,$H$9)=0,"#FIELD",INDEX(Данные!$A$7:$CV$106,ROW()-19,MATCH($H$9,Данные!$A$6:$CV$6,0))))))</f>
        <v/>
      </c>
      <c r="AN90" s="76" t="str">
        <f>IF($A90="","",IF($I$4&lt;&gt;"Да","",IF($I$9="","",IF(COUNTIF(Данные!$A$6:$CV$6,$I$9)=0,"#FIELD",INDEX(Данные!$A$7:$CV$106,ROW()-19,MATCH($I$9,Данные!$A$6:$CV$6,0))))))</f>
        <v/>
      </c>
      <c r="AO90" s="76" t="str">
        <f>IF($A90="","",IF($J$4&lt;&gt;"Да","",IF($J$9="","",IF(COUNTIF(Данные!$A$6:$CV$6,$J$9)=0,"#FIELD",INDEX(Данные!$A$7:$CV$106,ROW()-19,MATCH($J$9,Данные!$A$6:$CV$6,0))))))</f>
        <v/>
      </c>
      <c r="AP90" s="76" t="str">
        <f>IF($A90="","",IF($K$4&lt;&gt;"Да","",IF($K$9="","",IF(COUNTIF(Данные!$A$6:$CV$6,$K$9)=0,"#FIELD",INDEX(Данные!$A$7:$CV$106,ROW()-19,MATCH($K$9,Данные!$A$6:$CV$6,0))))))</f>
        <v/>
      </c>
      <c r="AQ90" s="76" t="str">
        <f>IF($A90="","",IF($L$4&lt;&gt;"Да","",IF($L$9="","",IF(COUNTIF(Данные!$A$6:$CV$6,$L$9)=0,"#FIELD",INDEX(Данные!$A$7:$CV$106,ROW()-19,MATCH($L$9,Данные!$A$6:$CV$6,0))))))</f>
        <v/>
      </c>
      <c r="AR90" s="76" t="str">
        <f>IF($A90="","",IF($M$4&lt;&gt;"Да","",IF($M$9="","",IF(COUNTIF(Данные!$A$6:$CV$6,$M$9)=0,"#FIELD",INDEX(Данные!$A$7:$CV$106,ROW()-19,MATCH($M$9,Данные!$A$6:$CV$6,0))))))</f>
        <v/>
      </c>
      <c r="AS90" s="76" t="str">
        <f>IF($A90="","",IF($N$4&lt;&gt;"Да","",IF($N$9="","",IF(COUNTIF(Данные!$A$6:$CV$6,$N$9)=0,"#FIELD",INDEX(Данные!$A$7:$CV$106,ROW()-19,MATCH($N$9,Данные!$A$6:$CV$6,0))))))</f>
        <v/>
      </c>
      <c r="AT90" s="76" t="str">
        <f>IF($A90="","",IF($O$4&lt;&gt;"Да","",IF($O$9="","",IF(COUNTIF(Данные!$A$6:$CV$6,$O$9)=0,"#FIELD",INDEX(Данные!$A$7:$CV$106,ROW()-19,MATCH($O$9,Данные!$A$6:$CV$6,0))))))</f>
        <v/>
      </c>
      <c r="AU90" s="76" t="str">
        <f>IF($A90="","",IF($P$4&lt;&gt;"Да","",IF($P$9="","",IF(COUNTIF(Данные!$A$6:$CV$6,$P$9)=0,"#FIELD",INDEX(Данные!$A$7:$CV$106,ROW()-19,MATCH($P$9,Данные!$A$6:$CV$6,0))))))</f>
        <v/>
      </c>
      <c r="AV90" s="76" t="str">
        <f>IF($A90="","",IF($Q$4&lt;&gt;"Да","",IF($Q$9="","",IF(COUNTIF(Данные!$A$6:$CV$6,$Q$9)=0,"#FIELD",INDEX(Данные!$A$7:$CV$106,ROW()-19,MATCH($Q$9,Данные!$A$6:$CV$6,0))))))</f>
        <v/>
      </c>
      <c r="AW90" s="76" t="str">
        <f>IF($A90="","",IF($R$4&lt;&gt;"Да","",IF($R$9="","",IF(COUNTIF(Данные!$A$6:$CV$6,$R$9)=0,"#FIELD",INDEX(Данные!$A$7:$CV$106,ROW()-19,MATCH($R$9,Данные!$A$6:$CV$6,0))))))</f>
        <v/>
      </c>
      <c r="AX90" s="76" t="str">
        <f>IF($A90="","",IF($S$4&lt;&gt;"Да","",IF($S$9="","",IF(COUNTIF(Данные!$A$6:$CV$6,$S$9)=0,"#FIELD",INDEX(Данные!$A$7:$CV$106,ROW()-19,MATCH($S$9,Данные!$A$6:$CV$6,0))))))</f>
        <v/>
      </c>
      <c r="AY90" s="76" t="str">
        <f>IF($A90="","",IF($T$4&lt;&gt;"Да","",IF($T$9="","",IF(COUNTIF(Данные!$A$6:$CV$6,$T$9)=0,"#FIELD",INDEX(Данные!$A$7:$CV$106,ROW()-19,MATCH($T$9,Данные!$A$6:$CV$6,0))))))</f>
        <v/>
      </c>
      <c r="AZ90" s="76" t="str">
        <f>IF($A90="","",IF($U$4&lt;&gt;"Да","",IF($U$9="","",IF(COUNTIF(Данные!$A$6:$CV$6,$U$9)=0,"#FIELD",INDEX(Данные!$A$7:$CV$106,ROW()-19,MATCH($U$9,Данные!$A$6:$CV$6,0))))))</f>
        <v/>
      </c>
      <c r="BA90" s="76" t="str">
        <f>IF($A90="","",IF($V$4&lt;&gt;"Да","",IF($V$9="","",IF(COUNTIF(Данные!$A$6:$CV$6,$V$9)=0,"#FIELD",INDEX(Данные!$A$7:$CV$106,ROW()-19,MATCH($V$9,Данные!$A$6:$CV$6,0))))))</f>
        <v/>
      </c>
      <c r="BB90" s="76" t="str">
        <f>IF($A90="","",IF($W$4&lt;&gt;"Да","",IF($W$9="","",IF(COUNTIF(Данные!$A$6:$CV$6,$W$9)=0,"#FIELD",INDEX(Данные!$A$7:$CV$106,ROW()-19,MATCH($W$9,Данные!$A$6:$CV$6,0))))))</f>
        <v/>
      </c>
      <c r="BC90" s="76" t="str">
        <f>IF($A90="","",IF($X$4&lt;&gt;"Да","",IF($X$9="","",IF(COUNTIF(Данные!$A$6:$CV$6,$X$9)=0,"#FIELD",INDEX(Данные!$A$7:$CV$106,ROW()-19,MATCH($X$9,Данные!$A$6:$CV$6,0))))))</f>
        <v/>
      </c>
      <c r="BD90" s="76" t="str">
        <f>IF($A90="","",IF($Y$4&lt;&gt;"Да","",IF($Y$9="","",IF(COUNTIF(Данные!$A$6:$CV$6,$Y$9)=0,"#FIELD",INDEX(Данные!$A$7:$CV$106,ROW()-19,MATCH($Y$9,Данные!$A$6:$CV$6,0))))))</f>
        <v/>
      </c>
      <c r="BE90" s="76" t="str">
        <f>IF($A90="","",IF($Z$4&lt;&gt;"Да","",IF($Z$9="","",IF(COUNTIF(Данные!$A$6:$CV$6,$Z$9)=0,"#FIELD",INDEX(Данные!$A$7:$CV$106,ROW()-19,MATCH($Z$9,Данные!$A$6:$CV$6,0))))))</f>
        <v/>
      </c>
      <c r="BF90" s="76" t="str">
        <f>IF($A90="","",IF($AA$4&lt;&gt;"Да","",IF($AA$9="","",IF(COUNTIF(Данные!$A$6:$CV$6,$AA$9)=0,"#FIELD",INDEX(Данные!$A$7:$CV$106,ROW()-19,MATCH($AA$9,Данные!$A$6:$CV$6,0))))))</f>
        <v/>
      </c>
      <c r="BG90" s="76" t="str">
        <f>IF($A90="","",IF($AB$4&lt;&gt;"Да","",IF($AB$9="","",IF(COUNTIF(Данные!$A$6:$CV$6,$AB$9)=0,"#FIELD",INDEX(Данные!$A$7:$CV$106,ROW()-19,MATCH($AB$9,Данные!$A$6:$CV$6,0))))))</f>
        <v/>
      </c>
      <c r="BH90" s="76" t="str">
        <f>IF($A90="","",IF($AC$4&lt;&gt;"Да","",IF($AC$9="","",IF(COUNTIF(Данные!$A$6:$CV$6,$AC$9)=0,"#FIELD",INDEX(Данные!$A$7:$CV$106,ROW()-19,MATCH($AC$9,Данные!$A$6:$CV$6,0))))))</f>
        <v/>
      </c>
      <c r="BI90" s="76" t="str">
        <f>IF($A90="","",IF($AD$4&lt;&gt;"Да","",IF($AD$9="","",IF(COUNTIF(Данные!$A$6:$CV$6,$AD$9)=0,"#FIELD",INDEX(Данные!$A$7:$CV$106,ROW()-19,MATCH($AD$9,Данные!$A$6:$CV$6,0))))))</f>
        <v/>
      </c>
      <c r="BJ90" s="76" t="str">
        <f>IF($A90="","",IF($AE$4&lt;&gt;"Да","",IF($AE$9="","",IF(COUNTIF(Данные!$A$6:$CV$6,$AE$9)=0,"#FIELD",INDEX(Данные!$A$7:$CV$106,ROW()-19,MATCH($AE$9,Данные!$A$6:$CV$6,0))))))</f>
        <v/>
      </c>
      <c r="BK90" s="76"/>
      <c r="BL90" s="76" t="str">
        <f>IF($A90="","",IF($B$4&lt;&gt;"Да","",IF($B$10="","",IF(COUNTIF(Данные!$A$6:$CV$6,$B$10)=0,"#FIELD",INDEX(Данные!$A$7:$CV$106,ROW()-19,MATCH($B$10,Данные!$A$6:$CV$6,0))))))</f>
        <v/>
      </c>
      <c r="BM90" s="76" t="str">
        <f>IF($A90="","",IF($C$4&lt;&gt;"Да","",IF($C$10="","",IF(COUNTIF(Данные!$A$6:$CV$6,$C$10)=0,"#FIELD",INDEX(Данные!$A$7:$CV$106,ROW()-19,MATCH($C$10,Данные!$A$6:$CV$6,0))))))</f>
        <v/>
      </c>
      <c r="BN90" s="76" t="str">
        <f>IF($A90="","",IF($D$4&lt;&gt;"Да","",IF($D$10="","",IF(COUNTIF(Данные!$A$6:$CV$6,$D$10)=0,"#FIELD",INDEX(Данные!$A$7:$CV$106,ROW()-19,MATCH($D$10,Данные!$A$6:$CV$6,0))))))</f>
        <v/>
      </c>
      <c r="BO90" s="76" t="str">
        <f>IF($A90="","",IF($E$4&lt;&gt;"Да","",IF($E$10="","",IF(COUNTIF(Данные!$A$6:$CV$6,$E$10)=0,"#FIELD",INDEX(Данные!$A$7:$CV$106,ROW()-19,MATCH($E$10,Данные!$A$6:$CV$6,0))))))</f>
        <v/>
      </c>
      <c r="BP90" s="76" t="str">
        <f>IF($A90="","",IF($F$4&lt;&gt;"Да","",IF($F$10="","",IF(COUNTIF(Данные!$A$6:$CV$6,$F$10)=0,"#FIELD",INDEX(Данные!$A$7:$CV$106,ROW()-19,MATCH($F$10,Данные!$A$6:$CV$6,0))))))</f>
        <v/>
      </c>
      <c r="BQ90" s="76" t="str">
        <f>IF($A90="","",IF($G$4&lt;&gt;"Да","",IF($G$10="","",IF(COUNTIF(Данные!$A$6:$CV$6,$G$10)=0,"#FIELD",INDEX(Данные!$A$7:$CV$106,ROW()-19,MATCH($G$10,Данные!$A$6:$CV$6,0))))))</f>
        <v/>
      </c>
      <c r="BR90" s="76" t="str">
        <f>IF($A90="","",IF($H$4&lt;&gt;"Да","",IF($H$10="","",IF(COUNTIF(Данные!$A$6:$CV$6,$H$10)=0,"#FIELD",INDEX(Данные!$A$7:$CV$106,ROW()-19,MATCH($H$10,Данные!$A$6:$CV$6,0))))))</f>
        <v/>
      </c>
      <c r="BS90" s="76" t="str">
        <f>IF($A90="","",IF($I$4&lt;&gt;"Да","",IF($I$10="","",IF(COUNTIF(Данные!$A$6:$CV$6,$I$10)=0,"#FIELD",INDEX(Данные!$A$7:$CV$106,ROW()-19,MATCH($I$10,Данные!$A$6:$CV$6,0))))))</f>
        <v/>
      </c>
      <c r="BT90" s="76" t="str">
        <f>IF($A90="","",IF($J$4&lt;&gt;"Да","",IF($J$10="","",IF(COUNTIF(Данные!$A$6:$CV$6,$J$10)=0,"#FIELD",INDEX(Данные!$A$7:$CV$106,ROW()-19,MATCH($J$10,Данные!$A$6:$CV$6,0))))))</f>
        <v/>
      </c>
      <c r="BU90" s="76" t="str">
        <f>IF($A90="","",IF($K$4&lt;&gt;"Да","",IF($K$10="","",IF(COUNTIF(Данные!$A$6:$CV$6,$K$10)=0,"#FIELD",INDEX(Данные!$A$7:$CV$106,ROW()-19,MATCH($K$10,Данные!$A$6:$CV$6,0))))))</f>
        <v/>
      </c>
      <c r="BV90" s="76" t="str">
        <f>IF($A90="","",IF($L$4&lt;&gt;"Да","",IF($L$10="","",IF(COUNTIF(Данные!$A$6:$CV$6,$L$10)=0,"#FIELD",INDEX(Данные!$A$7:$CV$106,ROW()-19,MATCH($L$10,Данные!$A$6:$CV$6,0))))))</f>
        <v/>
      </c>
      <c r="BW90" s="76" t="str">
        <f>IF($A90="","",IF($M$4&lt;&gt;"Да","",IF($M$10="","",IF(COUNTIF(Данные!$A$6:$CV$6,$M$10)=0,"#FIELD",INDEX(Данные!$A$7:$CV$106,ROW()-19,MATCH($M$10,Данные!$A$6:$CV$6,0))))))</f>
        <v/>
      </c>
      <c r="BX90" s="76" t="str">
        <f>IF($A90="","",IF($N$4&lt;&gt;"Да","",IF($N$10="","",IF(COUNTIF(Данные!$A$6:$CV$6,$N$10)=0,"#FIELD",INDEX(Данные!$A$7:$CV$106,ROW()-19,MATCH($N$10,Данные!$A$6:$CV$6,0))))))</f>
        <v/>
      </c>
      <c r="BY90" s="76" t="str">
        <f>IF($A90="","",IF($O$4&lt;&gt;"Да","",IF($O$10="","",IF(COUNTIF(Данные!$A$6:$CV$6,$O$10)=0,"#FIELD",INDEX(Данные!$A$7:$CV$106,ROW()-19,MATCH($O$10,Данные!$A$6:$CV$6,0))))))</f>
        <v/>
      </c>
      <c r="BZ90" s="76" t="str">
        <f>IF($A90="","",IF($P$4&lt;&gt;"Да","",IF($P$10="","",IF(COUNTIF(Данные!$A$6:$CV$6,$P$10)=0,"#FIELD",INDEX(Данные!$A$7:$CV$106,ROW()-19,MATCH($P$10,Данные!$A$6:$CV$6,0))))))</f>
        <v/>
      </c>
      <c r="CA90" s="76" t="str">
        <f>IF($A90="","",IF($Q$4&lt;&gt;"Да","",IF($Q$10="","",IF(COUNTIF(Данные!$A$6:$CV$6,$Q$10)=0,"#FIELD",INDEX(Данные!$A$7:$CV$106,ROW()-19,MATCH($Q$10,Данные!$A$6:$CV$6,0))))))</f>
        <v/>
      </c>
      <c r="CB90" s="76" t="str">
        <f>IF($A90="","",IF($R$4&lt;&gt;"Да","",IF($R$10="","",IF(COUNTIF(Данные!$A$6:$CV$6,$R$10)=0,"#FIELD",INDEX(Данные!$A$7:$CV$106,ROW()-19,MATCH($R$10,Данные!$A$6:$CV$6,0))))))</f>
        <v/>
      </c>
      <c r="CC90" s="76" t="str">
        <f>IF($A90="","",IF($S$4&lt;&gt;"Да","",IF($S$10="","",IF(COUNTIF(Данные!$A$6:$CV$6,$S$10)=0,"#FIELD",INDEX(Данные!$A$7:$CV$106,ROW()-19,MATCH($S$10,Данные!$A$6:$CV$6,0))))))</f>
        <v/>
      </c>
      <c r="CD90" s="76" t="str">
        <f>IF($A90="","",IF($T$4&lt;&gt;"Да","",IF($T$10="","",IF(COUNTIF(Данные!$A$6:$CV$6,$T$10)=0,"#FIELD",INDEX(Данные!$A$7:$CV$106,ROW()-19,MATCH($T$10,Данные!$A$6:$CV$6,0))))))</f>
        <v/>
      </c>
      <c r="CE90" s="76" t="str">
        <f>IF($A90="","",IF($U$4&lt;&gt;"Да","",IF($U$10="","",IF(COUNTIF(Данные!$A$6:$CV$6,$U$10)=0,"#FIELD",INDEX(Данные!$A$7:$CV$106,ROW()-19,MATCH($U$10,Данные!$A$6:$CV$6,0))))))</f>
        <v/>
      </c>
      <c r="CF90" s="76" t="str">
        <f>IF($A90="","",IF($V$4&lt;&gt;"Да","",IF($V$10="","",IF(COUNTIF(Данные!$A$6:$CV$6,$V$10)=0,"#FIELD",INDEX(Данные!$A$7:$CV$106,ROW()-19,MATCH($V$10,Данные!$A$6:$CV$6,0))))))</f>
        <v/>
      </c>
      <c r="CG90" s="76" t="str">
        <f>IF($A90="","",IF($W$4&lt;&gt;"Да","",IF($W$10="","",IF(COUNTIF(Данные!$A$6:$CV$6,$W$10)=0,"#FIELD",INDEX(Данные!$A$7:$CV$106,ROW()-19,MATCH($W$10,Данные!$A$6:$CV$6,0))))))</f>
        <v/>
      </c>
      <c r="CH90" s="76" t="str">
        <f>IF($A90="","",IF($X$4&lt;&gt;"Да","",IF($X$10="","",IF(COUNTIF(Данные!$A$6:$CV$6,$X$10)=0,"#FIELD",INDEX(Данные!$A$7:$CV$106,ROW()-19,MATCH($X$10,Данные!$A$6:$CV$6,0))))))</f>
        <v/>
      </c>
      <c r="CI90" s="76" t="str">
        <f>IF($A90="","",IF($Y$4&lt;&gt;"Да","",IF($Y$10="","",IF(COUNTIF(Данные!$A$6:$CV$6,$Y$10)=0,"#FIELD",INDEX(Данные!$A$7:$CV$106,ROW()-19,MATCH($Y$10,Данные!$A$6:$CV$6,0))))))</f>
        <v/>
      </c>
      <c r="CJ90" s="76" t="str">
        <f>IF($A90="","",IF($Z$4&lt;&gt;"Да","",IF($Z$10="","",IF(COUNTIF(Данные!$A$6:$CV$6,$Z$10)=0,"#FIELD",INDEX(Данные!$A$7:$CV$106,ROW()-19,MATCH($Z$10,Данные!$A$6:$CV$6,0))))))</f>
        <v/>
      </c>
      <c r="CK90" s="76" t="str">
        <f>IF($A90="","",IF($AA$4&lt;&gt;"Да","",IF($AA$10="","",IF(COUNTIF(Данные!$A$6:$CV$6,$AA$10)=0,"#FIELD",INDEX(Данные!$A$7:$CV$106,ROW()-19,MATCH($AA$10,Данные!$A$6:$CV$6,0))))))</f>
        <v/>
      </c>
      <c r="CL90" s="76" t="str">
        <f>IF($A90="","",IF($AB$4&lt;&gt;"Да","",IF($AB$10="","",IF(COUNTIF(Данные!$A$6:$CV$6,$AB$10)=0,"#FIELD",INDEX(Данные!$A$7:$CV$106,ROW()-19,MATCH($AB$10,Данные!$A$6:$CV$6,0))))))</f>
        <v/>
      </c>
      <c r="CM90" s="76" t="str">
        <f>IF($A90="","",IF($AC$4&lt;&gt;"Да","",IF($AC$10="","",IF(COUNTIF(Данные!$A$6:$CV$6,$AC$10)=0,"#FIELD",INDEX(Данные!$A$7:$CV$106,ROW()-19,MATCH($AC$10,Данные!$A$6:$CV$6,0))))))</f>
        <v/>
      </c>
      <c r="CN90" s="76" t="str">
        <f>IF($A90="","",IF($AD$4&lt;&gt;"Да","",IF($AD$10="","",IF(COUNTIF(Данные!$A$6:$CV$6,$AD$10)=0,"#FIELD",INDEX(Данные!$A$7:$CV$106,ROW()-19,MATCH($AD$10,Данные!$A$6:$CV$6,0))))))</f>
        <v/>
      </c>
      <c r="CO90" s="77" t="str">
        <f>IF($A90="","",IF($AE$4&lt;&gt;"Да","",IF($AE$10="","",IF(COUNTIF(Данные!$A$6:$CV$6,$AE$10)=0,"#FIELD",INDEX(Данные!$A$7:$CV$106,ROW()-19,MATCH($AE$10,Данные!$A$6:$CV$6,0))))))</f>
        <v/>
      </c>
    </row>
    <row r="91" spans="1:93">
      <c r="A91" s="24" t="str">
        <f>IF(Данные!A78="","",Данные!A78)</f>
        <v/>
      </c>
      <c r="B91" s="19" t="str">
        <f>IF($A91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91="#FIELD",AG91="",AND(OR($B$8="CHANGE_PCT_GE",$B$8="CHANGE_ABS_GE",$B$8="COUNT_FLAG_RULE",$B$8="AND_YES",$B$8="OR_YES"),OR(BL91="#FIELD",BL91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91)))),IF($B$18="LOW_MU",MAX(Настройки!$B$14,$B$16),IF($B$18="NEUTRAL",Настройки!$B$15,IF($B$18="IGNORE","IGNORE",IF(OR(AG91="#FIELD",BL91="#FIELD"),"Поле не найдено","Недостаточно данных")))),IF($B$8="SIGMOID_INC",MAX(Настройки!$B$14,$B$16+($B$17-$B$16)/(1+EXP(-$B$12*(IF(ISNUMBER(AG91),AG91,0)-$B$11)))),IF($B$8="SIGMOID_DEC",MAX(Настройки!$B$14,$B$16+($B$17-$B$16)/(1+EXP($B$12*(IF(ISNUMBER(AG91),AG91,0)-$B$11)))),IF($B$8="TOP_PERCENT",IF((COUNTIF(INDEX(Данные!$A$7:$CV$106,0,MATCH($B$9,Данные!$A$6:$CV$6,0)),"&gt;"&amp;IF(ISNUMBER(AG91),AG91,0))+COUNTIFS(INDEX(Данные!$A$7:$CV$106,0,MATCH($B$9,Данные!$A$6:$CV$6,0)),IF(ISNUMBER(AG91),AG91,0),Данные!$A$7:$A$106,"&lt;"&amp;$A91)+1)/COUNT(INDEX(Данные!$A$7:$CV$106,0,MATCH($B$9,Данные!$A$6:$CV$6,0)))&lt;=$B$11,$B$14,$B$15),IF($B$8="MANUAL_MU",MAX(Настройки!$B$14,MIN(1,IF(ISNUMBER(AG91),AG91,0))),IF($B$8="COUNT_FLAG_RULE",IF(IF(ISNUMBER(AG91),AG91,0)&lt;=$B$11,$B$14,IF(IF(ISNUMBER(AG91),AG91,0)&gt;=$B$12,$B$15,IF(OR(LOWER(LEFT(BL91&amp;"",2))="да",BL91=1),$B$13,$B$15))),IF(OR(AND($B$8="YES_NO",OR(LOWER(LEFT(AG91&amp;"",2))="да",AG91=1)),AND($B$8="THRESHOLD_GE",IF(ISNUMBER(AG91),AG91,0)&gt;=$B$11),AND($B$8="THRESHOLD_GT",IF(ISNUMBER(AG91),AG91,0)&gt;$B$11),AND($B$8="THRESHOLD_LE",IF(ISNUMBER(AG91),AG91,0)&lt;=$B$11),AND($B$8="THRESHOLD_LT",IF(ISNUMBER(AG91),AG91,0)&lt;$B$11),AND($B$8="CHANGE_PCT_GE",IF(IF(ISNUMBER(BL91),BL91,0)=0,IF(ISNUMBER(AG91),AG91,0)&gt;0,(IF(ISNUMBER(AG91),AG91,0)-IF(ISNUMBER(BL91),BL91,0))/ABS(IF(ISNUMBER(BL91),BL91,0))&gt;=$B$11)),AND($B$8="CHANGE_ABS_GE",ABS(IF(ISNUMBER(AG91),AG91,0)-IF(ISNUMBER(BL91),BL91,0))&gt;=$B$11),AND($B$8="COUNT_LT",IF(ISNUMBER(AG91),AG91,0)&lt;$B$11),AND($B$8="COUNT_LE",IF(ISNUMBER(AG91),AG91,0)&lt;=$B$11),AND($B$8="AND_YES",OR(LOWER(LEFT(AG91&amp;"",2))="да",AG91=1),OR(LOWER(LEFT(BL91&amp;"",2))="да",BL91=1)),AND($B$8="OR_YES",OR(OR(LOWER(LEFT(AG91&amp;"",2))="да",AG91=1),OR(LOWER(LEFT(BL91&amp;"",2))="да",BL91=1)))),$B$14,$B$15))))))))))</f>
        <v/>
      </c>
      <c r="C91" s="19" t="str">
        <f>IF($A91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91="#FIELD",AH91="",AND(OR($C$8="CHANGE_PCT_GE",$C$8="CHANGE_ABS_GE",$C$8="COUNT_FLAG_RULE",$C$8="AND_YES",$C$8="OR_YES"),OR(BM91="#FIELD",BM91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91)))),IF($C$18="LOW_MU",MAX(Настройки!$B$14,$C$16),IF($C$18="NEUTRAL",Настройки!$B$15,IF($C$18="IGNORE","IGNORE",IF(OR(AH91="#FIELD",BM91="#FIELD"),"Поле не найдено","Недостаточно данных")))),IF($C$8="SIGMOID_INC",MAX(Настройки!$B$14,$C$16+($C$17-$C$16)/(1+EXP(-$C$12*(IF(ISNUMBER(AH91),AH91,0)-$C$11)))),IF($C$8="SIGMOID_DEC",MAX(Настройки!$B$14,$C$16+($C$17-$C$16)/(1+EXP($C$12*(IF(ISNUMBER(AH91),AH91,0)-$C$11)))),IF($C$8="TOP_PERCENT",IF((COUNTIF(INDEX(Данные!$A$7:$CV$106,0,MATCH($C$9,Данные!$A$6:$CV$6,0)),"&gt;"&amp;IF(ISNUMBER(AH91),AH91,0))+COUNTIFS(INDEX(Данные!$A$7:$CV$106,0,MATCH($C$9,Данные!$A$6:$CV$6,0)),IF(ISNUMBER(AH91),AH91,0),Данные!$A$7:$A$106,"&lt;"&amp;$A91)+1)/COUNT(INDEX(Данные!$A$7:$CV$106,0,MATCH($C$9,Данные!$A$6:$CV$6,0)))&lt;=$C$11,$C$14,$C$15),IF($C$8="MANUAL_MU",MAX(Настройки!$B$14,MIN(1,IF(ISNUMBER(AH91),AH91,0))),IF($C$8="COUNT_FLAG_RULE",IF(IF(ISNUMBER(AH91),AH91,0)&lt;=$C$11,$C$14,IF(IF(ISNUMBER(AH91),AH91,0)&gt;=$C$12,$C$15,IF(OR(LOWER(LEFT(BM91&amp;"",2))="да",BM91=1),$C$13,$C$15))),IF(OR(AND($C$8="YES_NO",OR(LOWER(LEFT(AH91&amp;"",2))="да",AH91=1)),AND($C$8="THRESHOLD_GE",IF(ISNUMBER(AH91),AH91,0)&gt;=$C$11),AND($C$8="THRESHOLD_GT",IF(ISNUMBER(AH91),AH91,0)&gt;$C$11),AND($C$8="THRESHOLD_LE",IF(ISNUMBER(AH91),AH91,0)&lt;=$C$11),AND($C$8="THRESHOLD_LT",IF(ISNUMBER(AH91),AH91,0)&lt;$C$11),AND($C$8="CHANGE_PCT_GE",IF(IF(ISNUMBER(BM91),BM91,0)=0,IF(ISNUMBER(AH91),AH91,0)&gt;0,(IF(ISNUMBER(AH91),AH91,0)-IF(ISNUMBER(BM91),BM91,0))/ABS(IF(ISNUMBER(BM91),BM91,0))&gt;=$C$11)),AND($C$8="CHANGE_ABS_GE",ABS(IF(ISNUMBER(AH91),AH91,0)-IF(ISNUMBER(BM91),BM91,0))&gt;=$C$11),AND($C$8="COUNT_LT",IF(ISNUMBER(AH91),AH91,0)&lt;$C$11),AND($C$8="COUNT_LE",IF(ISNUMBER(AH91),AH91,0)&lt;=$C$11),AND($C$8="AND_YES",OR(LOWER(LEFT(AH91&amp;"",2))="да",AH91=1),OR(LOWER(LEFT(BM91&amp;"",2))="да",BM91=1)),AND($C$8="OR_YES",OR(OR(LOWER(LEFT(AH91&amp;"",2))="да",AH91=1),OR(LOWER(LEFT(BM91&amp;"",2))="да",BM91=1)))),$C$14,$C$15))))))))))</f>
        <v/>
      </c>
      <c r="D91" s="19" t="str">
        <f>IF($A91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91="#FIELD",AI91="",AND(OR($D$8="CHANGE_PCT_GE",$D$8="CHANGE_ABS_GE",$D$8="COUNT_FLAG_RULE",$D$8="AND_YES",$D$8="OR_YES"),OR(BN91="#FIELD",BN91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91)))),IF($D$18="LOW_MU",MAX(Настройки!$B$14,$D$16),IF($D$18="NEUTRAL",Настройки!$B$15,IF($D$18="IGNORE","IGNORE",IF(OR(AI91="#FIELD",BN91="#FIELD"),"Поле не найдено","Недостаточно данных")))),IF($D$8="SIGMOID_INC",MAX(Настройки!$B$14,$D$16+($D$17-$D$16)/(1+EXP(-$D$12*(IF(ISNUMBER(AI91),AI91,0)-$D$11)))),IF($D$8="SIGMOID_DEC",MAX(Настройки!$B$14,$D$16+($D$17-$D$16)/(1+EXP($D$12*(IF(ISNUMBER(AI91),AI91,0)-$D$11)))),IF($D$8="TOP_PERCENT",IF((COUNTIF(INDEX(Данные!$A$7:$CV$106,0,MATCH($D$9,Данные!$A$6:$CV$6,0)),"&gt;"&amp;IF(ISNUMBER(AI91),AI91,0))+COUNTIFS(INDEX(Данные!$A$7:$CV$106,0,MATCH($D$9,Данные!$A$6:$CV$6,0)),IF(ISNUMBER(AI91),AI91,0),Данные!$A$7:$A$106,"&lt;"&amp;$A91)+1)/COUNT(INDEX(Данные!$A$7:$CV$106,0,MATCH($D$9,Данные!$A$6:$CV$6,0)))&lt;=$D$11,$D$14,$D$15),IF($D$8="MANUAL_MU",MAX(Настройки!$B$14,MIN(1,IF(ISNUMBER(AI91),AI91,0))),IF($D$8="COUNT_FLAG_RULE",IF(IF(ISNUMBER(AI91),AI91,0)&lt;=$D$11,$D$14,IF(IF(ISNUMBER(AI91),AI91,0)&gt;=$D$12,$D$15,IF(OR(LOWER(LEFT(BN91&amp;"",2))="да",BN91=1),$D$13,$D$15))),IF(OR(AND($D$8="YES_NO",OR(LOWER(LEFT(AI91&amp;"",2))="да",AI91=1)),AND($D$8="THRESHOLD_GE",IF(ISNUMBER(AI91),AI91,0)&gt;=$D$11),AND($D$8="THRESHOLD_GT",IF(ISNUMBER(AI91),AI91,0)&gt;$D$11),AND($D$8="THRESHOLD_LE",IF(ISNUMBER(AI91),AI91,0)&lt;=$D$11),AND($D$8="THRESHOLD_LT",IF(ISNUMBER(AI91),AI91,0)&lt;$D$11),AND($D$8="CHANGE_PCT_GE",IF(IF(ISNUMBER(BN91),BN91,0)=0,IF(ISNUMBER(AI91),AI91,0)&gt;0,(IF(ISNUMBER(AI91),AI91,0)-IF(ISNUMBER(BN91),BN91,0))/ABS(IF(ISNUMBER(BN91),BN91,0))&gt;=$D$11)),AND($D$8="CHANGE_ABS_GE",ABS(IF(ISNUMBER(AI91),AI91,0)-IF(ISNUMBER(BN91),BN91,0))&gt;=$D$11),AND($D$8="COUNT_LT",IF(ISNUMBER(AI91),AI91,0)&lt;$D$11),AND($D$8="COUNT_LE",IF(ISNUMBER(AI91),AI91,0)&lt;=$D$11),AND($D$8="AND_YES",OR(LOWER(LEFT(AI91&amp;"",2))="да",AI91=1),OR(LOWER(LEFT(BN91&amp;"",2))="да",BN91=1)),AND($D$8="OR_YES",OR(OR(LOWER(LEFT(AI91&amp;"",2))="да",AI91=1),OR(LOWER(LEFT(BN91&amp;"",2))="да",BN91=1)))),$D$14,$D$15))))))))))</f>
        <v/>
      </c>
      <c r="E91" s="19" t="str">
        <f>IF($A91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91="#FIELD",AJ91="",AND(OR($E$8="CHANGE_PCT_GE",$E$8="CHANGE_ABS_GE",$E$8="COUNT_FLAG_RULE",$E$8="AND_YES",$E$8="OR_YES"),OR(BO91="#FIELD",BO91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91)))),IF($E$18="LOW_MU",MAX(Настройки!$B$14,$E$16),IF($E$18="NEUTRAL",Настройки!$B$15,IF($E$18="IGNORE","IGNORE",IF(OR(AJ91="#FIELD",BO91="#FIELD"),"Поле не найдено","Недостаточно данных")))),IF($E$8="SIGMOID_INC",MAX(Настройки!$B$14,$E$16+($E$17-$E$16)/(1+EXP(-$E$12*(IF(ISNUMBER(AJ91),AJ91,0)-$E$11)))),IF($E$8="SIGMOID_DEC",MAX(Настройки!$B$14,$E$16+($E$17-$E$16)/(1+EXP($E$12*(IF(ISNUMBER(AJ91),AJ91,0)-$E$11)))),IF($E$8="TOP_PERCENT",IF((COUNTIF(INDEX(Данные!$A$7:$CV$106,0,MATCH($E$9,Данные!$A$6:$CV$6,0)),"&gt;"&amp;IF(ISNUMBER(AJ91),AJ91,0))+COUNTIFS(INDEX(Данные!$A$7:$CV$106,0,MATCH($E$9,Данные!$A$6:$CV$6,0)),IF(ISNUMBER(AJ91),AJ91,0),Данные!$A$7:$A$106,"&lt;"&amp;$A91)+1)/COUNT(INDEX(Данные!$A$7:$CV$106,0,MATCH($E$9,Данные!$A$6:$CV$6,0)))&lt;=$E$11,$E$14,$E$15),IF($E$8="MANUAL_MU",MAX(Настройки!$B$14,MIN(1,IF(ISNUMBER(AJ91),AJ91,0))),IF($E$8="COUNT_FLAG_RULE",IF(IF(ISNUMBER(AJ91),AJ91,0)&lt;=$E$11,$E$14,IF(IF(ISNUMBER(AJ91),AJ91,0)&gt;=$E$12,$E$15,IF(OR(LOWER(LEFT(BO91&amp;"",2))="да",BO91=1),$E$13,$E$15))),IF(OR(AND($E$8="YES_NO",OR(LOWER(LEFT(AJ91&amp;"",2))="да",AJ91=1)),AND($E$8="THRESHOLD_GE",IF(ISNUMBER(AJ91),AJ91,0)&gt;=$E$11),AND($E$8="THRESHOLD_GT",IF(ISNUMBER(AJ91),AJ91,0)&gt;$E$11),AND($E$8="THRESHOLD_LE",IF(ISNUMBER(AJ91),AJ91,0)&lt;=$E$11),AND($E$8="THRESHOLD_LT",IF(ISNUMBER(AJ91),AJ91,0)&lt;$E$11),AND($E$8="CHANGE_PCT_GE",IF(IF(ISNUMBER(BO91),BO91,0)=0,IF(ISNUMBER(AJ91),AJ91,0)&gt;0,(IF(ISNUMBER(AJ91),AJ91,0)-IF(ISNUMBER(BO91),BO91,0))/ABS(IF(ISNUMBER(BO91),BO91,0))&gt;=$E$11)),AND($E$8="CHANGE_ABS_GE",ABS(IF(ISNUMBER(AJ91),AJ91,0)-IF(ISNUMBER(BO91),BO91,0))&gt;=$E$11),AND($E$8="COUNT_LT",IF(ISNUMBER(AJ91),AJ91,0)&lt;$E$11),AND($E$8="COUNT_LE",IF(ISNUMBER(AJ91),AJ91,0)&lt;=$E$11),AND($E$8="AND_YES",OR(LOWER(LEFT(AJ91&amp;"",2))="да",AJ91=1),OR(LOWER(LEFT(BO91&amp;"",2))="да",BO91=1)),AND($E$8="OR_YES",OR(OR(LOWER(LEFT(AJ91&amp;"",2))="да",AJ91=1),OR(LOWER(LEFT(BO91&amp;"",2))="да",BO91=1)))),$E$14,$E$15))))))))))</f>
        <v/>
      </c>
      <c r="F91" s="19" t="str">
        <f>IF($A91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91="#FIELD",AK91="",AND(OR($F$8="CHANGE_PCT_GE",$F$8="CHANGE_ABS_GE",$F$8="COUNT_FLAG_RULE",$F$8="AND_YES",$F$8="OR_YES"),OR(BP91="#FIELD",BP91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91)))),IF($F$18="LOW_MU",MAX(Настройки!$B$14,$F$16),IF($F$18="NEUTRAL",Настройки!$B$15,IF($F$18="IGNORE","IGNORE",IF(OR(AK91="#FIELD",BP91="#FIELD"),"Поле не найдено","Недостаточно данных")))),IF($F$8="SIGMOID_INC",MAX(Настройки!$B$14,$F$16+($F$17-$F$16)/(1+EXP(-$F$12*(IF(ISNUMBER(AK91),AK91,0)-$F$11)))),IF($F$8="SIGMOID_DEC",MAX(Настройки!$B$14,$F$16+($F$17-$F$16)/(1+EXP($F$12*(IF(ISNUMBER(AK91),AK91,0)-$F$11)))),IF($F$8="TOP_PERCENT",IF((COUNTIF(INDEX(Данные!$A$7:$CV$106,0,MATCH($F$9,Данные!$A$6:$CV$6,0)),"&gt;"&amp;IF(ISNUMBER(AK91),AK91,0))+COUNTIFS(INDEX(Данные!$A$7:$CV$106,0,MATCH($F$9,Данные!$A$6:$CV$6,0)),IF(ISNUMBER(AK91),AK91,0),Данные!$A$7:$A$106,"&lt;"&amp;$A91)+1)/COUNT(INDEX(Данные!$A$7:$CV$106,0,MATCH($F$9,Данные!$A$6:$CV$6,0)))&lt;=$F$11,$F$14,$F$15),IF($F$8="MANUAL_MU",MAX(Настройки!$B$14,MIN(1,IF(ISNUMBER(AK91),AK91,0))),IF($F$8="COUNT_FLAG_RULE",IF(IF(ISNUMBER(AK91),AK91,0)&lt;=$F$11,$F$14,IF(IF(ISNUMBER(AK91),AK91,0)&gt;=$F$12,$F$15,IF(OR(LOWER(LEFT(BP91&amp;"",2))="да",BP91=1),$F$13,$F$15))),IF(OR(AND($F$8="YES_NO",OR(LOWER(LEFT(AK91&amp;"",2))="да",AK91=1)),AND($F$8="THRESHOLD_GE",IF(ISNUMBER(AK91),AK91,0)&gt;=$F$11),AND($F$8="THRESHOLD_GT",IF(ISNUMBER(AK91),AK91,0)&gt;$F$11),AND($F$8="THRESHOLD_LE",IF(ISNUMBER(AK91),AK91,0)&lt;=$F$11),AND($F$8="THRESHOLD_LT",IF(ISNUMBER(AK91),AK91,0)&lt;$F$11),AND($F$8="CHANGE_PCT_GE",IF(IF(ISNUMBER(BP91),BP91,0)=0,IF(ISNUMBER(AK91),AK91,0)&gt;0,(IF(ISNUMBER(AK91),AK91,0)-IF(ISNUMBER(BP91),BP91,0))/ABS(IF(ISNUMBER(BP91),BP91,0))&gt;=$F$11)),AND($F$8="CHANGE_ABS_GE",ABS(IF(ISNUMBER(AK91),AK91,0)-IF(ISNUMBER(BP91),BP91,0))&gt;=$F$11),AND($F$8="COUNT_LT",IF(ISNUMBER(AK91),AK91,0)&lt;$F$11),AND($F$8="COUNT_LE",IF(ISNUMBER(AK91),AK91,0)&lt;=$F$11),AND($F$8="AND_YES",OR(LOWER(LEFT(AK91&amp;"",2))="да",AK91=1),OR(LOWER(LEFT(BP91&amp;"",2))="да",BP91=1)),AND($F$8="OR_YES",OR(OR(LOWER(LEFT(AK91&amp;"",2))="да",AK91=1),OR(LOWER(LEFT(BP91&amp;"",2))="да",BP91=1)))),$F$14,$F$15))))))))))</f>
        <v/>
      </c>
      <c r="G91" s="19" t="str">
        <f>IF($A91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91="#FIELD",AL91="",AND(OR($G$8="CHANGE_PCT_GE",$G$8="CHANGE_ABS_GE",$G$8="COUNT_FLAG_RULE",$G$8="AND_YES",$G$8="OR_YES"),OR(BQ91="#FIELD",BQ91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91)))),IF($G$18="LOW_MU",MAX(Настройки!$B$14,$G$16),IF($G$18="NEUTRAL",Настройки!$B$15,IF($G$18="IGNORE","IGNORE",IF(OR(AL91="#FIELD",BQ91="#FIELD"),"Поле не найдено","Недостаточно данных")))),IF($G$8="SIGMOID_INC",MAX(Настройки!$B$14,$G$16+($G$17-$G$16)/(1+EXP(-$G$12*(IF(ISNUMBER(AL91),AL91,0)-$G$11)))),IF($G$8="SIGMOID_DEC",MAX(Настройки!$B$14,$G$16+($G$17-$G$16)/(1+EXP($G$12*(IF(ISNUMBER(AL91),AL91,0)-$G$11)))),IF($G$8="TOP_PERCENT",IF((COUNTIF(INDEX(Данные!$A$7:$CV$106,0,MATCH($G$9,Данные!$A$6:$CV$6,0)),"&gt;"&amp;IF(ISNUMBER(AL91),AL91,0))+COUNTIFS(INDEX(Данные!$A$7:$CV$106,0,MATCH($G$9,Данные!$A$6:$CV$6,0)),IF(ISNUMBER(AL91),AL91,0),Данные!$A$7:$A$106,"&lt;"&amp;$A91)+1)/COUNT(INDEX(Данные!$A$7:$CV$106,0,MATCH($G$9,Данные!$A$6:$CV$6,0)))&lt;=$G$11,$G$14,$G$15),IF($G$8="MANUAL_MU",MAX(Настройки!$B$14,MIN(1,IF(ISNUMBER(AL91),AL91,0))),IF($G$8="COUNT_FLAG_RULE",IF(IF(ISNUMBER(AL91),AL91,0)&lt;=$G$11,$G$14,IF(IF(ISNUMBER(AL91),AL91,0)&gt;=$G$12,$G$15,IF(OR(LOWER(LEFT(BQ91&amp;"",2))="да",BQ91=1),$G$13,$G$15))),IF(OR(AND($G$8="YES_NO",OR(LOWER(LEFT(AL91&amp;"",2))="да",AL91=1)),AND($G$8="THRESHOLD_GE",IF(ISNUMBER(AL91),AL91,0)&gt;=$G$11),AND($G$8="THRESHOLD_GT",IF(ISNUMBER(AL91),AL91,0)&gt;$G$11),AND($G$8="THRESHOLD_LE",IF(ISNUMBER(AL91),AL91,0)&lt;=$G$11),AND($G$8="THRESHOLD_LT",IF(ISNUMBER(AL91),AL91,0)&lt;$G$11),AND($G$8="CHANGE_PCT_GE",IF(IF(ISNUMBER(BQ91),BQ91,0)=0,IF(ISNUMBER(AL91),AL91,0)&gt;0,(IF(ISNUMBER(AL91),AL91,0)-IF(ISNUMBER(BQ91),BQ91,0))/ABS(IF(ISNUMBER(BQ91),BQ91,0))&gt;=$G$11)),AND($G$8="CHANGE_ABS_GE",ABS(IF(ISNUMBER(AL91),AL91,0)-IF(ISNUMBER(BQ91),BQ91,0))&gt;=$G$11),AND($G$8="COUNT_LT",IF(ISNUMBER(AL91),AL91,0)&lt;$G$11),AND($G$8="COUNT_LE",IF(ISNUMBER(AL91),AL91,0)&lt;=$G$11),AND($G$8="AND_YES",OR(LOWER(LEFT(AL91&amp;"",2))="да",AL91=1),OR(LOWER(LEFT(BQ91&amp;"",2))="да",BQ91=1)),AND($G$8="OR_YES",OR(OR(LOWER(LEFT(AL91&amp;"",2))="да",AL91=1),OR(LOWER(LEFT(BQ91&amp;"",2))="да",BQ91=1)))),$G$14,$G$15))))))))))</f>
        <v/>
      </c>
      <c r="H91" s="19" t="str">
        <f>IF($A91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91="#FIELD",AM91="",AND(OR($H$8="CHANGE_PCT_GE",$H$8="CHANGE_ABS_GE",$H$8="COUNT_FLAG_RULE",$H$8="AND_YES",$H$8="OR_YES"),OR(BR91="#FIELD",BR91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91)))),IF($H$18="LOW_MU",MAX(Настройки!$B$14,$H$16),IF($H$18="NEUTRAL",Настройки!$B$15,IF($H$18="IGNORE","IGNORE",IF(OR(AM91="#FIELD",BR91="#FIELD"),"Поле не найдено","Недостаточно данных")))),IF($H$8="SIGMOID_INC",MAX(Настройки!$B$14,$H$16+($H$17-$H$16)/(1+EXP(-$H$12*(IF(ISNUMBER(AM91),AM91,0)-$H$11)))),IF($H$8="SIGMOID_DEC",MAX(Настройки!$B$14,$H$16+($H$17-$H$16)/(1+EXP($H$12*(IF(ISNUMBER(AM91),AM91,0)-$H$11)))),IF($H$8="TOP_PERCENT",IF((COUNTIF(INDEX(Данные!$A$7:$CV$106,0,MATCH($H$9,Данные!$A$6:$CV$6,0)),"&gt;"&amp;IF(ISNUMBER(AM91),AM91,0))+COUNTIFS(INDEX(Данные!$A$7:$CV$106,0,MATCH($H$9,Данные!$A$6:$CV$6,0)),IF(ISNUMBER(AM91),AM91,0),Данные!$A$7:$A$106,"&lt;"&amp;$A91)+1)/COUNT(INDEX(Данные!$A$7:$CV$106,0,MATCH($H$9,Данные!$A$6:$CV$6,0)))&lt;=$H$11,$H$14,$H$15),IF($H$8="MANUAL_MU",MAX(Настройки!$B$14,MIN(1,IF(ISNUMBER(AM91),AM91,0))),IF($H$8="COUNT_FLAG_RULE",IF(IF(ISNUMBER(AM91),AM91,0)&lt;=$H$11,$H$14,IF(IF(ISNUMBER(AM91),AM91,0)&gt;=$H$12,$H$15,IF(OR(LOWER(LEFT(BR91&amp;"",2))="да",BR91=1),$H$13,$H$15))),IF(OR(AND($H$8="YES_NO",OR(LOWER(LEFT(AM91&amp;"",2))="да",AM91=1)),AND($H$8="THRESHOLD_GE",IF(ISNUMBER(AM91),AM91,0)&gt;=$H$11),AND($H$8="THRESHOLD_GT",IF(ISNUMBER(AM91),AM91,0)&gt;$H$11),AND($H$8="THRESHOLD_LE",IF(ISNUMBER(AM91),AM91,0)&lt;=$H$11),AND($H$8="THRESHOLD_LT",IF(ISNUMBER(AM91),AM91,0)&lt;$H$11),AND($H$8="CHANGE_PCT_GE",IF(IF(ISNUMBER(BR91),BR91,0)=0,IF(ISNUMBER(AM91),AM91,0)&gt;0,(IF(ISNUMBER(AM91),AM91,0)-IF(ISNUMBER(BR91),BR91,0))/ABS(IF(ISNUMBER(BR91),BR91,0))&gt;=$H$11)),AND($H$8="CHANGE_ABS_GE",ABS(IF(ISNUMBER(AM91),AM91,0)-IF(ISNUMBER(BR91),BR91,0))&gt;=$H$11),AND($H$8="COUNT_LT",IF(ISNUMBER(AM91),AM91,0)&lt;$H$11),AND($H$8="COUNT_LE",IF(ISNUMBER(AM91),AM91,0)&lt;=$H$11),AND($H$8="AND_YES",OR(LOWER(LEFT(AM91&amp;"",2))="да",AM91=1),OR(LOWER(LEFT(BR91&amp;"",2))="да",BR91=1)),AND($H$8="OR_YES",OR(OR(LOWER(LEFT(AM91&amp;"",2))="да",AM91=1),OR(LOWER(LEFT(BR91&amp;"",2))="да",BR91=1)))),$H$14,$H$15))))))))))</f>
        <v/>
      </c>
      <c r="I91" s="19" t="str">
        <f>IF($A91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91="#FIELD",AN91="",AND(OR($I$8="CHANGE_PCT_GE",$I$8="CHANGE_ABS_GE",$I$8="COUNT_FLAG_RULE",$I$8="AND_YES",$I$8="OR_YES"),OR(BS91="#FIELD",BS91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91)))),IF($I$18="LOW_MU",MAX(Настройки!$B$14,$I$16),IF($I$18="NEUTRAL",Настройки!$B$15,IF($I$18="IGNORE","IGNORE",IF(OR(AN91="#FIELD",BS91="#FIELD"),"Поле не найдено","Недостаточно данных")))),IF($I$8="SIGMOID_INC",MAX(Настройки!$B$14,$I$16+($I$17-$I$16)/(1+EXP(-$I$12*(IF(ISNUMBER(AN91),AN91,0)-$I$11)))),IF($I$8="SIGMOID_DEC",MAX(Настройки!$B$14,$I$16+($I$17-$I$16)/(1+EXP($I$12*(IF(ISNUMBER(AN91),AN91,0)-$I$11)))),IF($I$8="TOP_PERCENT",IF((COUNTIF(INDEX(Данные!$A$7:$CV$106,0,MATCH($I$9,Данные!$A$6:$CV$6,0)),"&gt;"&amp;IF(ISNUMBER(AN91),AN91,0))+COUNTIFS(INDEX(Данные!$A$7:$CV$106,0,MATCH($I$9,Данные!$A$6:$CV$6,0)),IF(ISNUMBER(AN91),AN91,0),Данные!$A$7:$A$106,"&lt;"&amp;$A91)+1)/COUNT(INDEX(Данные!$A$7:$CV$106,0,MATCH($I$9,Данные!$A$6:$CV$6,0)))&lt;=$I$11,$I$14,$I$15),IF($I$8="MANUAL_MU",MAX(Настройки!$B$14,MIN(1,IF(ISNUMBER(AN91),AN91,0))),IF($I$8="COUNT_FLAG_RULE",IF(IF(ISNUMBER(AN91),AN91,0)&lt;=$I$11,$I$14,IF(IF(ISNUMBER(AN91),AN91,0)&gt;=$I$12,$I$15,IF(OR(LOWER(LEFT(BS91&amp;"",2))="да",BS91=1),$I$13,$I$15))),IF(OR(AND($I$8="YES_NO",OR(LOWER(LEFT(AN91&amp;"",2))="да",AN91=1)),AND($I$8="THRESHOLD_GE",IF(ISNUMBER(AN91),AN91,0)&gt;=$I$11),AND($I$8="THRESHOLD_GT",IF(ISNUMBER(AN91),AN91,0)&gt;$I$11),AND($I$8="THRESHOLD_LE",IF(ISNUMBER(AN91),AN91,0)&lt;=$I$11),AND($I$8="THRESHOLD_LT",IF(ISNUMBER(AN91),AN91,0)&lt;$I$11),AND($I$8="CHANGE_PCT_GE",IF(IF(ISNUMBER(BS91),BS91,0)=0,IF(ISNUMBER(AN91),AN91,0)&gt;0,(IF(ISNUMBER(AN91),AN91,0)-IF(ISNUMBER(BS91),BS91,0))/ABS(IF(ISNUMBER(BS91),BS91,0))&gt;=$I$11)),AND($I$8="CHANGE_ABS_GE",ABS(IF(ISNUMBER(AN91),AN91,0)-IF(ISNUMBER(BS91),BS91,0))&gt;=$I$11),AND($I$8="COUNT_LT",IF(ISNUMBER(AN91),AN91,0)&lt;$I$11),AND($I$8="COUNT_LE",IF(ISNUMBER(AN91),AN91,0)&lt;=$I$11),AND($I$8="AND_YES",OR(LOWER(LEFT(AN91&amp;"",2))="да",AN91=1),OR(LOWER(LEFT(BS91&amp;"",2))="да",BS91=1)),AND($I$8="OR_YES",OR(OR(LOWER(LEFT(AN91&amp;"",2))="да",AN91=1),OR(LOWER(LEFT(BS91&amp;"",2))="да",BS91=1)))),$I$14,$I$15))))))))))</f>
        <v/>
      </c>
      <c r="J91" s="19" t="str">
        <f>IF($A91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91="#FIELD",AO91="",AND(OR($J$8="CHANGE_PCT_GE",$J$8="CHANGE_ABS_GE",$J$8="COUNT_FLAG_RULE",$J$8="AND_YES",$J$8="OR_YES"),OR(BT91="#FIELD",BT91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91)))),IF($J$18="LOW_MU",MAX(Настройки!$B$14,$J$16),IF($J$18="NEUTRAL",Настройки!$B$15,IF($J$18="IGNORE","IGNORE",IF(OR(AO91="#FIELD",BT91="#FIELD"),"Поле не найдено","Недостаточно данных")))),IF($J$8="SIGMOID_INC",MAX(Настройки!$B$14,$J$16+($J$17-$J$16)/(1+EXP(-$J$12*(IF(ISNUMBER(AO91),AO91,0)-$J$11)))),IF($J$8="SIGMOID_DEC",MAX(Настройки!$B$14,$J$16+($J$17-$J$16)/(1+EXP($J$12*(IF(ISNUMBER(AO91),AO91,0)-$J$11)))),IF($J$8="TOP_PERCENT",IF((COUNTIF(INDEX(Данные!$A$7:$CV$106,0,MATCH($J$9,Данные!$A$6:$CV$6,0)),"&gt;"&amp;IF(ISNUMBER(AO91),AO91,0))+COUNTIFS(INDEX(Данные!$A$7:$CV$106,0,MATCH($J$9,Данные!$A$6:$CV$6,0)),IF(ISNUMBER(AO91),AO91,0),Данные!$A$7:$A$106,"&lt;"&amp;$A91)+1)/COUNT(INDEX(Данные!$A$7:$CV$106,0,MATCH($J$9,Данные!$A$6:$CV$6,0)))&lt;=$J$11,$J$14,$J$15),IF($J$8="MANUAL_MU",MAX(Настройки!$B$14,MIN(1,IF(ISNUMBER(AO91),AO91,0))),IF($J$8="COUNT_FLAG_RULE",IF(IF(ISNUMBER(AO91),AO91,0)&lt;=$J$11,$J$14,IF(IF(ISNUMBER(AO91),AO91,0)&gt;=$J$12,$J$15,IF(OR(LOWER(LEFT(BT91&amp;"",2))="да",BT91=1),$J$13,$J$15))),IF(OR(AND($J$8="YES_NO",OR(LOWER(LEFT(AO91&amp;"",2))="да",AO91=1)),AND($J$8="THRESHOLD_GE",IF(ISNUMBER(AO91),AO91,0)&gt;=$J$11),AND($J$8="THRESHOLD_GT",IF(ISNUMBER(AO91),AO91,0)&gt;$J$11),AND($J$8="THRESHOLD_LE",IF(ISNUMBER(AO91),AO91,0)&lt;=$J$11),AND($J$8="THRESHOLD_LT",IF(ISNUMBER(AO91),AO91,0)&lt;$J$11),AND($J$8="CHANGE_PCT_GE",IF(IF(ISNUMBER(BT91),BT91,0)=0,IF(ISNUMBER(AO91),AO91,0)&gt;0,(IF(ISNUMBER(AO91),AO91,0)-IF(ISNUMBER(BT91),BT91,0))/ABS(IF(ISNUMBER(BT91),BT91,0))&gt;=$J$11)),AND($J$8="CHANGE_ABS_GE",ABS(IF(ISNUMBER(AO91),AO91,0)-IF(ISNUMBER(BT91),BT91,0))&gt;=$J$11),AND($J$8="COUNT_LT",IF(ISNUMBER(AO91),AO91,0)&lt;$J$11),AND($J$8="COUNT_LE",IF(ISNUMBER(AO91),AO91,0)&lt;=$J$11),AND($J$8="AND_YES",OR(LOWER(LEFT(AO91&amp;"",2))="да",AO91=1),OR(LOWER(LEFT(BT91&amp;"",2))="да",BT91=1)),AND($J$8="OR_YES",OR(OR(LOWER(LEFT(AO91&amp;"",2))="да",AO91=1),OR(LOWER(LEFT(BT91&amp;"",2))="да",BT91=1)))),$J$14,$J$15))))))))))</f>
        <v/>
      </c>
      <c r="K91" s="19" t="str">
        <f>IF($A91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91="#FIELD",AP91="",AND(OR($K$8="CHANGE_PCT_GE",$K$8="CHANGE_ABS_GE",$K$8="COUNT_FLAG_RULE",$K$8="AND_YES",$K$8="OR_YES"),OR(BU91="#FIELD",BU91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91)))),IF($K$18="LOW_MU",MAX(Настройки!$B$14,$K$16),IF($K$18="NEUTRAL",Настройки!$B$15,IF($K$18="IGNORE","IGNORE",IF(OR(AP91="#FIELD",BU91="#FIELD"),"Поле не найдено","Недостаточно данных")))),IF($K$8="SIGMOID_INC",MAX(Настройки!$B$14,$K$16+($K$17-$K$16)/(1+EXP(-$K$12*(IF(ISNUMBER(AP91),AP91,0)-$K$11)))),IF($K$8="SIGMOID_DEC",MAX(Настройки!$B$14,$K$16+($K$17-$K$16)/(1+EXP($K$12*(IF(ISNUMBER(AP91),AP91,0)-$K$11)))),IF($K$8="TOP_PERCENT",IF((COUNTIF(INDEX(Данные!$A$7:$CV$106,0,MATCH($K$9,Данные!$A$6:$CV$6,0)),"&gt;"&amp;IF(ISNUMBER(AP91),AP91,0))+COUNTIFS(INDEX(Данные!$A$7:$CV$106,0,MATCH($K$9,Данные!$A$6:$CV$6,0)),IF(ISNUMBER(AP91),AP91,0),Данные!$A$7:$A$106,"&lt;"&amp;$A91)+1)/COUNT(INDEX(Данные!$A$7:$CV$106,0,MATCH($K$9,Данные!$A$6:$CV$6,0)))&lt;=$K$11,$K$14,$K$15),IF($K$8="MANUAL_MU",MAX(Настройки!$B$14,MIN(1,IF(ISNUMBER(AP91),AP91,0))),IF($K$8="COUNT_FLAG_RULE",IF(IF(ISNUMBER(AP91),AP91,0)&lt;=$K$11,$K$14,IF(IF(ISNUMBER(AP91),AP91,0)&gt;=$K$12,$K$15,IF(OR(LOWER(LEFT(BU91&amp;"",2))="да",BU91=1),$K$13,$K$15))),IF(OR(AND($K$8="YES_NO",OR(LOWER(LEFT(AP91&amp;"",2))="да",AP91=1)),AND($K$8="THRESHOLD_GE",IF(ISNUMBER(AP91),AP91,0)&gt;=$K$11),AND($K$8="THRESHOLD_GT",IF(ISNUMBER(AP91),AP91,0)&gt;$K$11),AND($K$8="THRESHOLD_LE",IF(ISNUMBER(AP91),AP91,0)&lt;=$K$11),AND($K$8="THRESHOLD_LT",IF(ISNUMBER(AP91),AP91,0)&lt;$K$11),AND($K$8="CHANGE_PCT_GE",IF(IF(ISNUMBER(BU91),BU91,0)=0,IF(ISNUMBER(AP91),AP91,0)&gt;0,(IF(ISNUMBER(AP91),AP91,0)-IF(ISNUMBER(BU91),BU91,0))/ABS(IF(ISNUMBER(BU91),BU91,0))&gt;=$K$11)),AND($K$8="CHANGE_ABS_GE",ABS(IF(ISNUMBER(AP91),AP91,0)-IF(ISNUMBER(BU91),BU91,0))&gt;=$K$11),AND($K$8="COUNT_LT",IF(ISNUMBER(AP91),AP91,0)&lt;$K$11),AND($K$8="COUNT_LE",IF(ISNUMBER(AP91),AP91,0)&lt;=$K$11),AND($K$8="AND_YES",OR(LOWER(LEFT(AP91&amp;"",2))="да",AP91=1),OR(LOWER(LEFT(BU91&amp;"",2))="да",BU91=1)),AND($K$8="OR_YES",OR(OR(LOWER(LEFT(AP91&amp;"",2))="да",AP91=1),OR(LOWER(LEFT(BU91&amp;"",2))="да",BU91=1)))),$K$14,$K$15))))))))))</f>
        <v/>
      </c>
      <c r="L91" s="19" t="str">
        <f>IF($A91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91="#FIELD",AQ91="",AND(OR($L$8="CHANGE_PCT_GE",$L$8="CHANGE_ABS_GE",$L$8="COUNT_FLAG_RULE",$L$8="AND_YES",$L$8="OR_YES"),OR(BV91="#FIELD",BV91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91)))),IF($L$18="LOW_MU",MAX(Настройки!$B$14,$L$16),IF($L$18="NEUTRAL",Настройки!$B$15,IF($L$18="IGNORE","IGNORE",IF(OR(AQ91="#FIELD",BV91="#FIELD"),"Поле не найдено","Недостаточно данных")))),IF($L$8="SIGMOID_INC",MAX(Настройки!$B$14,$L$16+($L$17-$L$16)/(1+EXP(-$L$12*(IF(ISNUMBER(AQ91),AQ91,0)-$L$11)))),IF($L$8="SIGMOID_DEC",MAX(Настройки!$B$14,$L$16+($L$17-$L$16)/(1+EXP($L$12*(IF(ISNUMBER(AQ91),AQ91,0)-$L$11)))),IF($L$8="TOP_PERCENT",IF((COUNTIF(INDEX(Данные!$A$7:$CV$106,0,MATCH($L$9,Данные!$A$6:$CV$6,0)),"&gt;"&amp;IF(ISNUMBER(AQ91),AQ91,0))+COUNTIFS(INDEX(Данные!$A$7:$CV$106,0,MATCH($L$9,Данные!$A$6:$CV$6,0)),IF(ISNUMBER(AQ91),AQ91,0),Данные!$A$7:$A$106,"&lt;"&amp;$A91)+1)/COUNT(INDEX(Данные!$A$7:$CV$106,0,MATCH($L$9,Данные!$A$6:$CV$6,0)))&lt;=$L$11,$L$14,$L$15),IF($L$8="MANUAL_MU",MAX(Настройки!$B$14,MIN(1,IF(ISNUMBER(AQ91),AQ91,0))),IF($L$8="COUNT_FLAG_RULE",IF(IF(ISNUMBER(AQ91),AQ91,0)&lt;=$L$11,$L$14,IF(IF(ISNUMBER(AQ91),AQ91,0)&gt;=$L$12,$L$15,IF(OR(LOWER(LEFT(BV91&amp;"",2))="да",BV91=1),$L$13,$L$15))),IF(OR(AND($L$8="YES_NO",OR(LOWER(LEFT(AQ91&amp;"",2))="да",AQ91=1)),AND($L$8="THRESHOLD_GE",IF(ISNUMBER(AQ91),AQ91,0)&gt;=$L$11),AND($L$8="THRESHOLD_GT",IF(ISNUMBER(AQ91),AQ91,0)&gt;$L$11),AND($L$8="THRESHOLD_LE",IF(ISNUMBER(AQ91),AQ91,0)&lt;=$L$11),AND($L$8="THRESHOLD_LT",IF(ISNUMBER(AQ91),AQ91,0)&lt;$L$11),AND($L$8="CHANGE_PCT_GE",IF(IF(ISNUMBER(BV91),BV91,0)=0,IF(ISNUMBER(AQ91),AQ91,0)&gt;0,(IF(ISNUMBER(AQ91),AQ91,0)-IF(ISNUMBER(BV91),BV91,0))/ABS(IF(ISNUMBER(BV91),BV91,0))&gt;=$L$11)),AND($L$8="CHANGE_ABS_GE",ABS(IF(ISNUMBER(AQ91),AQ91,0)-IF(ISNUMBER(BV91),BV91,0))&gt;=$L$11),AND($L$8="COUNT_LT",IF(ISNUMBER(AQ91),AQ91,0)&lt;$L$11),AND($L$8="COUNT_LE",IF(ISNUMBER(AQ91),AQ91,0)&lt;=$L$11),AND($L$8="AND_YES",OR(LOWER(LEFT(AQ91&amp;"",2))="да",AQ91=1),OR(LOWER(LEFT(BV91&amp;"",2))="да",BV91=1)),AND($L$8="OR_YES",OR(OR(LOWER(LEFT(AQ91&amp;"",2))="да",AQ91=1),OR(LOWER(LEFT(BV91&amp;"",2))="да",BV91=1)))),$L$14,$L$15))))))))))</f>
        <v/>
      </c>
      <c r="M91" s="19" t="str">
        <f>IF($A91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91="#FIELD",AR91="",AND(OR($M$8="CHANGE_PCT_GE",$M$8="CHANGE_ABS_GE",$M$8="COUNT_FLAG_RULE",$M$8="AND_YES",$M$8="OR_YES"),OR(BW91="#FIELD",BW91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91)))),IF($M$18="LOW_MU",MAX(Настройки!$B$14,$M$16),IF($M$18="NEUTRAL",Настройки!$B$15,IF($M$18="IGNORE","IGNORE",IF(OR(AR91="#FIELD",BW91="#FIELD"),"Поле не найдено","Недостаточно данных")))),IF($M$8="SIGMOID_INC",MAX(Настройки!$B$14,$M$16+($M$17-$M$16)/(1+EXP(-$M$12*(IF(ISNUMBER(AR91),AR91,0)-$M$11)))),IF($M$8="SIGMOID_DEC",MAX(Настройки!$B$14,$M$16+($M$17-$M$16)/(1+EXP($M$12*(IF(ISNUMBER(AR91),AR91,0)-$M$11)))),IF($M$8="TOP_PERCENT",IF((COUNTIF(INDEX(Данные!$A$7:$CV$106,0,MATCH($M$9,Данные!$A$6:$CV$6,0)),"&gt;"&amp;IF(ISNUMBER(AR91),AR91,0))+COUNTIFS(INDEX(Данные!$A$7:$CV$106,0,MATCH($M$9,Данные!$A$6:$CV$6,0)),IF(ISNUMBER(AR91),AR91,0),Данные!$A$7:$A$106,"&lt;"&amp;$A91)+1)/COUNT(INDEX(Данные!$A$7:$CV$106,0,MATCH($M$9,Данные!$A$6:$CV$6,0)))&lt;=$M$11,$M$14,$M$15),IF($M$8="MANUAL_MU",MAX(Настройки!$B$14,MIN(1,IF(ISNUMBER(AR91),AR91,0))),IF($M$8="COUNT_FLAG_RULE",IF(IF(ISNUMBER(AR91),AR91,0)&lt;=$M$11,$M$14,IF(IF(ISNUMBER(AR91),AR91,0)&gt;=$M$12,$M$15,IF(OR(LOWER(LEFT(BW91&amp;"",2))="да",BW91=1),$M$13,$M$15))),IF(OR(AND($M$8="YES_NO",OR(LOWER(LEFT(AR91&amp;"",2))="да",AR91=1)),AND($M$8="THRESHOLD_GE",IF(ISNUMBER(AR91),AR91,0)&gt;=$M$11),AND($M$8="THRESHOLD_GT",IF(ISNUMBER(AR91),AR91,0)&gt;$M$11),AND($M$8="THRESHOLD_LE",IF(ISNUMBER(AR91),AR91,0)&lt;=$M$11),AND($M$8="THRESHOLD_LT",IF(ISNUMBER(AR91),AR91,0)&lt;$M$11),AND($M$8="CHANGE_PCT_GE",IF(IF(ISNUMBER(BW91),BW91,0)=0,IF(ISNUMBER(AR91),AR91,0)&gt;0,(IF(ISNUMBER(AR91),AR91,0)-IF(ISNUMBER(BW91),BW91,0))/ABS(IF(ISNUMBER(BW91),BW91,0))&gt;=$M$11)),AND($M$8="CHANGE_ABS_GE",ABS(IF(ISNUMBER(AR91),AR91,0)-IF(ISNUMBER(BW91),BW91,0))&gt;=$M$11),AND($M$8="COUNT_LT",IF(ISNUMBER(AR91),AR91,0)&lt;$M$11),AND($M$8="COUNT_LE",IF(ISNUMBER(AR91),AR91,0)&lt;=$M$11),AND($M$8="AND_YES",OR(LOWER(LEFT(AR91&amp;"",2))="да",AR91=1),OR(LOWER(LEFT(BW91&amp;"",2))="да",BW91=1)),AND($M$8="OR_YES",OR(OR(LOWER(LEFT(AR91&amp;"",2))="да",AR91=1),OR(LOWER(LEFT(BW91&amp;"",2))="да",BW91=1)))),$M$14,$M$15))))))))))</f>
        <v/>
      </c>
      <c r="N91" s="19" t="str">
        <f>IF($A91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91="#FIELD",AS91="",AND(OR($N$8="CHANGE_PCT_GE",$N$8="CHANGE_ABS_GE",$N$8="COUNT_FLAG_RULE",$N$8="AND_YES",$N$8="OR_YES"),OR(BX91="#FIELD",BX91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91)))),IF($N$18="LOW_MU",MAX(Настройки!$B$14,$N$16),IF($N$18="NEUTRAL",Настройки!$B$15,IF($N$18="IGNORE","IGNORE",IF(OR(AS91="#FIELD",BX91="#FIELD"),"Поле не найдено","Недостаточно данных")))),IF($N$8="SIGMOID_INC",MAX(Настройки!$B$14,$N$16+($N$17-$N$16)/(1+EXP(-$N$12*(IF(ISNUMBER(AS91),AS91,0)-$N$11)))),IF($N$8="SIGMOID_DEC",MAX(Настройки!$B$14,$N$16+($N$17-$N$16)/(1+EXP($N$12*(IF(ISNUMBER(AS91),AS91,0)-$N$11)))),IF($N$8="TOP_PERCENT",IF((COUNTIF(INDEX(Данные!$A$7:$CV$106,0,MATCH($N$9,Данные!$A$6:$CV$6,0)),"&gt;"&amp;IF(ISNUMBER(AS91),AS91,0))+COUNTIFS(INDEX(Данные!$A$7:$CV$106,0,MATCH($N$9,Данные!$A$6:$CV$6,0)),IF(ISNUMBER(AS91),AS91,0),Данные!$A$7:$A$106,"&lt;"&amp;$A91)+1)/COUNT(INDEX(Данные!$A$7:$CV$106,0,MATCH($N$9,Данные!$A$6:$CV$6,0)))&lt;=$N$11,$N$14,$N$15),IF($N$8="MANUAL_MU",MAX(Настройки!$B$14,MIN(1,IF(ISNUMBER(AS91),AS91,0))),IF($N$8="COUNT_FLAG_RULE",IF(IF(ISNUMBER(AS91),AS91,0)&lt;=$N$11,$N$14,IF(IF(ISNUMBER(AS91),AS91,0)&gt;=$N$12,$N$15,IF(OR(LOWER(LEFT(BX91&amp;"",2))="да",BX91=1),$N$13,$N$15))),IF(OR(AND($N$8="YES_NO",OR(LOWER(LEFT(AS91&amp;"",2))="да",AS91=1)),AND($N$8="THRESHOLD_GE",IF(ISNUMBER(AS91),AS91,0)&gt;=$N$11),AND($N$8="THRESHOLD_GT",IF(ISNUMBER(AS91),AS91,0)&gt;$N$11),AND($N$8="THRESHOLD_LE",IF(ISNUMBER(AS91),AS91,0)&lt;=$N$11),AND($N$8="THRESHOLD_LT",IF(ISNUMBER(AS91),AS91,0)&lt;$N$11),AND($N$8="CHANGE_PCT_GE",IF(IF(ISNUMBER(BX91),BX91,0)=0,IF(ISNUMBER(AS91),AS91,0)&gt;0,(IF(ISNUMBER(AS91),AS91,0)-IF(ISNUMBER(BX91),BX91,0))/ABS(IF(ISNUMBER(BX91),BX91,0))&gt;=$N$11)),AND($N$8="CHANGE_ABS_GE",ABS(IF(ISNUMBER(AS91),AS91,0)-IF(ISNUMBER(BX91),BX91,0))&gt;=$N$11),AND($N$8="COUNT_LT",IF(ISNUMBER(AS91),AS91,0)&lt;$N$11),AND($N$8="COUNT_LE",IF(ISNUMBER(AS91),AS91,0)&lt;=$N$11),AND($N$8="AND_YES",OR(LOWER(LEFT(AS91&amp;"",2))="да",AS91=1),OR(LOWER(LEFT(BX91&amp;"",2))="да",BX91=1)),AND($N$8="OR_YES",OR(OR(LOWER(LEFT(AS91&amp;"",2))="да",AS91=1),OR(LOWER(LEFT(BX91&amp;"",2))="да",BX91=1)))),$N$14,$N$15))))))))))</f>
        <v/>
      </c>
      <c r="O91" s="19" t="str">
        <f>IF($A91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91="#FIELD",AT91="",AND(OR($O$8="CHANGE_PCT_GE",$O$8="CHANGE_ABS_GE",$O$8="COUNT_FLAG_RULE",$O$8="AND_YES",$O$8="OR_YES"),OR(BY91="#FIELD",BY91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91)))),IF($O$18="LOW_MU",MAX(Настройки!$B$14,$O$16),IF($O$18="NEUTRAL",Настройки!$B$15,IF($O$18="IGNORE","IGNORE",IF(OR(AT91="#FIELD",BY91="#FIELD"),"Поле не найдено","Недостаточно данных")))),IF($O$8="SIGMOID_INC",MAX(Настройки!$B$14,$O$16+($O$17-$O$16)/(1+EXP(-$O$12*(IF(ISNUMBER(AT91),AT91,0)-$O$11)))),IF($O$8="SIGMOID_DEC",MAX(Настройки!$B$14,$O$16+($O$17-$O$16)/(1+EXP($O$12*(IF(ISNUMBER(AT91),AT91,0)-$O$11)))),IF($O$8="TOP_PERCENT",IF((COUNTIF(INDEX(Данные!$A$7:$CV$106,0,MATCH($O$9,Данные!$A$6:$CV$6,0)),"&gt;"&amp;IF(ISNUMBER(AT91),AT91,0))+COUNTIFS(INDEX(Данные!$A$7:$CV$106,0,MATCH($O$9,Данные!$A$6:$CV$6,0)),IF(ISNUMBER(AT91),AT91,0),Данные!$A$7:$A$106,"&lt;"&amp;$A91)+1)/COUNT(INDEX(Данные!$A$7:$CV$106,0,MATCH($O$9,Данные!$A$6:$CV$6,0)))&lt;=$O$11,$O$14,$O$15),IF($O$8="MANUAL_MU",MAX(Настройки!$B$14,MIN(1,IF(ISNUMBER(AT91),AT91,0))),IF($O$8="COUNT_FLAG_RULE",IF(IF(ISNUMBER(AT91),AT91,0)&lt;=$O$11,$O$14,IF(IF(ISNUMBER(AT91),AT91,0)&gt;=$O$12,$O$15,IF(OR(LOWER(LEFT(BY91&amp;"",2))="да",BY91=1),$O$13,$O$15))),IF(OR(AND($O$8="YES_NO",OR(LOWER(LEFT(AT91&amp;"",2))="да",AT91=1)),AND($O$8="THRESHOLD_GE",IF(ISNUMBER(AT91),AT91,0)&gt;=$O$11),AND($O$8="THRESHOLD_GT",IF(ISNUMBER(AT91),AT91,0)&gt;$O$11),AND($O$8="THRESHOLD_LE",IF(ISNUMBER(AT91),AT91,0)&lt;=$O$11),AND($O$8="THRESHOLD_LT",IF(ISNUMBER(AT91),AT91,0)&lt;$O$11),AND($O$8="CHANGE_PCT_GE",IF(IF(ISNUMBER(BY91),BY91,0)=0,IF(ISNUMBER(AT91),AT91,0)&gt;0,(IF(ISNUMBER(AT91),AT91,0)-IF(ISNUMBER(BY91),BY91,0))/ABS(IF(ISNUMBER(BY91),BY91,0))&gt;=$O$11)),AND($O$8="CHANGE_ABS_GE",ABS(IF(ISNUMBER(AT91),AT91,0)-IF(ISNUMBER(BY91),BY91,0))&gt;=$O$11),AND($O$8="COUNT_LT",IF(ISNUMBER(AT91),AT91,0)&lt;$O$11),AND($O$8="COUNT_LE",IF(ISNUMBER(AT91),AT91,0)&lt;=$O$11),AND($O$8="AND_YES",OR(LOWER(LEFT(AT91&amp;"",2))="да",AT91=1),OR(LOWER(LEFT(BY91&amp;"",2))="да",BY91=1)),AND($O$8="OR_YES",OR(OR(LOWER(LEFT(AT91&amp;"",2))="да",AT91=1),OR(LOWER(LEFT(BY91&amp;"",2))="да",BY91=1)))),$O$14,$O$15))))))))))</f>
        <v/>
      </c>
      <c r="P91" s="19" t="str">
        <f>IF($A91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91="#FIELD",AU91="",AND(OR($P$8="CHANGE_PCT_GE",$P$8="CHANGE_ABS_GE",$P$8="COUNT_FLAG_RULE",$P$8="AND_YES",$P$8="OR_YES"),OR(BZ91="#FIELD",BZ91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91)))),IF($P$18="LOW_MU",MAX(Настройки!$B$14,$P$16),IF($P$18="NEUTRAL",Настройки!$B$15,IF($P$18="IGNORE","IGNORE",IF(OR(AU91="#FIELD",BZ91="#FIELD"),"Поле не найдено","Недостаточно данных")))),IF($P$8="SIGMOID_INC",MAX(Настройки!$B$14,$P$16+($P$17-$P$16)/(1+EXP(-$P$12*(IF(ISNUMBER(AU91),AU91,0)-$P$11)))),IF($P$8="SIGMOID_DEC",MAX(Настройки!$B$14,$P$16+($P$17-$P$16)/(1+EXP($P$12*(IF(ISNUMBER(AU91),AU91,0)-$P$11)))),IF($P$8="TOP_PERCENT",IF((COUNTIF(INDEX(Данные!$A$7:$CV$106,0,MATCH($P$9,Данные!$A$6:$CV$6,0)),"&gt;"&amp;IF(ISNUMBER(AU91),AU91,0))+COUNTIFS(INDEX(Данные!$A$7:$CV$106,0,MATCH($P$9,Данные!$A$6:$CV$6,0)),IF(ISNUMBER(AU91),AU91,0),Данные!$A$7:$A$106,"&lt;"&amp;$A91)+1)/COUNT(INDEX(Данные!$A$7:$CV$106,0,MATCH($P$9,Данные!$A$6:$CV$6,0)))&lt;=$P$11,$P$14,$P$15),IF($P$8="MANUAL_MU",MAX(Настройки!$B$14,MIN(1,IF(ISNUMBER(AU91),AU91,0))),IF($P$8="COUNT_FLAG_RULE",IF(IF(ISNUMBER(AU91),AU91,0)&lt;=$P$11,$P$14,IF(IF(ISNUMBER(AU91),AU91,0)&gt;=$P$12,$P$15,IF(OR(LOWER(LEFT(BZ91&amp;"",2))="да",BZ91=1),$P$13,$P$15))),IF(OR(AND($P$8="YES_NO",OR(LOWER(LEFT(AU91&amp;"",2))="да",AU91=1)),AND($P$8="THRESHOLD_GE",IF(ISNUMBER(AU91),AU91,0)&gt;=$P$11),AND($P$8="THRESHOLD_GT",IF(ISNUMBER(AU91),AU91,0)&gt;$P$11),AND($P$8="THRESHOLD_LE",IF(ISNUMBER(AU91),AU91,0)&lt;=$P$11),AND($P$8="THRESHOLD_LT",IF(ISNUMBER(AU91),AU91,0)&lt;$P$11),AND($P$8="CHANGE_PCT_GE",IF(IF(ISNUMBER(BZ91),BZ91,0)=0,IF(ISNUMBER(AU91),AU91,0)&gt;0,(IF(ISNUMBER(AU91),AU91,0)-IF(ISNUMBER(BZ91),BZ91,0))/ABS(IF(ISNUMBER(BZ91),BZ91,0))&gt;=$P$11)),AND($P$8="CHANGE_ABS_GE",ABS(IF(ISNUMBER(AU91),AU91,0)-IF(ISNUMBER(BZ91),BZ91,0))&gt;=$P$11),AND($P$8="COUNT_LT",IF(ISNUMBER(AU91),AU91,0)&lt;$P$11),AND($P$8="COUNT_LE",IF(ISNUMBER(AU91),AU91,0)&lt;=$P$11),AND($P$8="AND_YES",OR(LOWER(LEFT(AU91&amp;"",2))="да",AU91=1),OR(LOWER(LEFT(BZ91&amp;"",2))="да",BZ91=1)),AND($P$8="OR_YES",OR(OR(LOWER(LEFT(AU91&amp;"",2))="да",AU91=1),OR(LOWER(LEFT(BZ91&amp;"",2))="да",BZ91=1)))),$P$14,$P$15))))))))))</f>
        <v/>
      </c>
      <c r="Q91" s="19" t="str">
        <f>IF($A91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91="#FIELD",AV91="",AND(OR($Q$8="CHANGE_PCT_GE",$Q$8="CHANGE_ABS_GE",$Q$8="COUNT_FLAG_RULE",$Q$8="AND_YES",$Q$8="OR_YES"),OR(CA91="#FIELD",CA91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91)))),IF($Q$18="LOW_MU",MAX(Настройки!$B$14,$Q$16),IF($Q$18="NEUTRAL",Настройки!$B$15,IF($Q$18="IGNORE","IGNORE",IF(OR(AV91="#FIELD",CA91="#FIELD"),"Поле не найдено","Недостаточно данных")))),IF($Q$8="SIGMOID_INC",MAX(Настройки!$B$14,$Q$16+($Q$17-$Q$16)/(1+EXP(-$Q$12*(IF(ISNUMBER(AV91),AV91,0)-$Q$11)))),IF($Q$8="SIGMOID_DEC",MAX(Настройки!$B$14,$Q$16+($Q$17-$Q$16)/(1+EXP($Q$12*(IF(ISNUMBER(AV91),AV91,0)-$Q$11)))),IF($Q$8="TOP_PERCENT",IF((COUNTIF(INDEX(Данные!$A$7:$CV$106,0,MATCH($Q$9,Данные!$A$6:$CV$6,0)),"&gt;"&amp;IF(ISNUMBER(AV91),AV91,0))+COUNTIFS(INDEX(Данные!$A$7:$CV$106,0,MATCH($Q$9,Данные!$A$6:$CV$6,0)),IF(ISNUMBER(AV91),AV91,0),Данные!$A$7:$A$106,"&lt;"&amp;$A91)+1)/COUNT(INDEX(Данные!$A$7:$CV$106,0,MATCH($Q$9,Данные!$A$6:$CV$6,0)))&lt;=$Q$11,$Q$14,$Q$15),IF($Q$8="MANUAL_MU",MAX(Настройки!$B$14,MIN(1,IF(ISNUMBER(AV91),AV91,0))),IF($Q$8="COUNT_FLAG_RULE",IF(IF(ISNUMBER(AV91),AV91,0)&lt;=$Q$11,$Q$14,IF(IF(ISNUMBER(AV91),AV91,0)&gt;=$Q$12,$Q$15,IF(OR(LOWER(LEFT(CA91&amp;"",2))="да",CA91=1),$Q$13,$Q$15))),IF(OR(AND($Q$8="YES_NO",OR(LOWER(LEFT(AV91&amp;"",2))="да",AV91=1)),AND($Q$8="THRESHOLD_GE",IF(ISNUMBER(AV91),AV91,0)&gt;=$Q$11),AND($Q$8="THRESHOLD_GT",IF(ISNUMBER(AV91),AV91,0)&gt;$Q$11),AND($Q$8="THRESHOLD_LE",IF(ISNUMBER(AV91),AV91,0)&lt;=$Q$11),AND($Q$8="THRESHOLD_LT",IF(ISNUMBER(AV91),AV91,0)&lt;$Q$11),AND($Q$8="CHANGE_PCT_GE",IF(IF(ISNUMBER(CA91),CA91,0)=0,IF(ISNUMBER(AV91),AV91,0)&gt;0,(IF(ISNUMBER(AV91),AV91,0)-IF(ISNUMBER(CA91),CA91,0))/ABS(IF(ISNUMBER(CA91),CA91,0))&gt;=$Q$11)),AND($Q$8="CHANGE_ABS_GE",ABS(IF(ISNUMBER(AV91),AV91,0)-IF(ISNUMBER(CA91),CA91,0))&gt;=$Q$11),AND($Q$8="COUNT_LT",IF(ISNUMBER(AV91),AV91,0)&lt;$Q$11),AND($Q$8="COUNT_LE",IF(ISNUMBER(AV91),AV91,0)&lt;=$Q$11),AND($Q$8="AND_YES",OR(LOWER(LEFT(AV91&amp;"",2))="да",AV91=1),OR(LOWER(LEFT(CA91&amp;"",2))="да",CA91=1)),AND($Q$8="OR_YES",OR(OR(LOWER(LEFT(AV91&amp;"",2))="да",AV91=1),OR(LOWER(LEFT(CA91&amp;"",2))="да",CA91=1)))),$Q$14,$Q$15))))))))))</f>
        <v/>
      </c>
      <c r="R91" s="69" t="str">
        <f>IF($A91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91="#FIELD",AW91="",AND(OR($R$8="CHANGE_PCT_GE",$R$8="CHANGE_ABS_GE",$R$8="COUNT_FLAG_RULE",$R$8="AND_YES",$R$8="OR_YES"),OR(CB91="#FIELD",CB91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91)))),IF($R$18="LOW_MU",MAX(Настройки!$B$14,$R$16),IF($R$18="NEUTRAL",Настройки!$B$15,IF($R$18="IGNORE","IGNORE",IF(OR(AW91="#FIELD",CB91="#FIELD"),"Поле не найдено","Недостаточно данных")))),IF($R$8="SIGMOID_INC",MAX(Настройки!$B$14,$R$16+($R$17-$R$16)/(1+EXP(-$R$12*(IF(ISNUMBER(AW91),AW91,0)-$R$11)))),IF($R$8="SIGMOID_DEC",MAX(Настройки!$B$14,$R$16+($R$17-$R$16)/(1+EXP($R$12*(IF(ISNUMBER(AW91),AW91,0)-$R$11)))),IF($R$8="TOP_PERCENT",IF((COUNTIF(INDEX(Данные!$A$7:$CV$106,0,MATCH($R$9,Данные!$A$6:$CV$6,0)),"&gt;"&amp;IF(ISNUMBER(AW91),AW91,0))+COUNTIFS(INDEX(Данные!$A$7:$CV$106,0,MATCH($R$9,Данные!$A$6:$CV$6,0)),IF(ISNUMBER(AW91),AW91,0),Данные!$A$7:$A$106,"&lt;"&amp;$A91)+1)/COUNT(INDEX(Данные!$A$7:$CV$106,0,MATCH($R$9,Данные!$A$6:$CV$6,0)))&lt;=$R$11,$R$14,$R$15),IF($R$8="MANUAL_MU",MAX(Настройки!$B$14,MIN(1,IF(ISNUMBER(AW91),AW91,0))),IF($R$8="COUNT_FLAG_RULE",IF(IF(ISNUMBER(AW91),AW91,0)&lt;=$R$11,$R$14,IF(IF(ISNUMBER(AW91),AW91,0)&gt;=$R$12,$R$15,IF(OR(LOWER(LEFT(CB91&amp;"",2))="да",CB91=1),$R$13,$R$15))),IF(OR(AND($R$8="YES_NO",OR(LOWER(LEFT(AW91&amp;"",2))="да",AW91=1)),AND($R$8="THRESHOLD_GE",IF(ISNUMBER(AW91),AW91,0)&gt;=$R$11),AND($R$8="THRESHOLD_GT",IF(ISNUMBER(AW91),AW91,0)&gt;$R$11),AND($R$8="THRESHOLD_LE",IF(ISNUMBER(AW91),AW91,0)&lt;=$R$11),AND($R$8="THRESHOLD_LT",IF(ISNUMBER(AW91),AW91,0)&lt;$R$11),AND($R$8="CHANGE_PCT_GE",IF(IF(ISNUMBER(CB91),CB91,0)=0,IF(ISNUMBER(AW91),AW91,0)&gt;0,(IF(ISNUMBER(AW91),AW91,0)-IF(ISNUMBER(CB91),CB91,0))/ABS(IF(ISNUMBER(CB91),CB91,0))&gt;=$R$11)),AND($R$8="CHANGE_ABS_GE",ABS(IF(ISNUMBER(AW91),AW91,0)-IF(ISNUMBER(CB91),CB91,0))&gt;=$R$11),AND($R$8="COUNT_LT",IF(ISNUMBER(AW91),AW91,0)&lt;$R$11),AND($R$8="COUNT_LE",IF(ISNUMBER(AW91),AW91,0)&lt;=$R$11),AND($R$8="AND_YES",OR(LOWER(LEFT(AW91&amp;"",2))="да",AW91=1),OR(LOWER(LEFT(CB91&amp;"",2))="да",CB91=1)),AND($R$8="OR_YES",OR(OR(LOWER(LEFT(AW91&amp;"",2))="да",AW91=1),OR(LOWER(LEFT(CB91&amp;"",2))="да",CB91=1)))),$R$14,$R$15))))))))))</f>
        <v/>
      </c>
      <c r="S91" s="70" t="str">
        <f>IF($A91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91="#FIELD",AX91="",AND(OR($S$8="CHANGE_PCT_GE",$S$8="CHANGE_ABS_GE",$S$8="COUNT_FLAG_RULE",$S$8="AND_YES",$S$8="OR_YES"),OR(CC91="#FIELD",CC91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91)))),IF($S$18="LOW_MU",MAX(Настройки!$B$14,$S$16),IF($S$18="NEUTRAL",Настройки!$B$15,IF($S$18="IGNORE","IGNORE",IF(OR(AX91="#FIELD",CC91="#FIELD"),"Поле не найдено","Недостаточно данных")))),IF($S$8="SIGMOID_INC",MAX(Настройки!$B$14,$S$16+($S$17-$S$16)/(1+EXP(-$S$12*(IF(ISNUMBER(AX91),AX91,0)-$S$11)))),IF($S$8="SIGMOID_DEC",MAX(Настройки!$B$14,$S$16+($S$17-$S$16)/(1+EXP($S$12*(IF(ISNUMBER(AX91),AX91,0)-$S$11)))),IF($S$8="TOP_PERCENT",IF((COUNTIF(INDEX(Данные!$A$7:$CV$106,0,MATCH($S$9,Данные!$A$6:$CV$6,0)),"&gt;"&amp;IF(ISNUMBER(AX91),AX91,0))+COUNTIFS(INDEX(Данные!$A$7:$CV$106,0,MATCH($S$9,Данные!$A$6:$CV$6,0)),IF(ISNUMBER(AX91),AX91,0),Данные!$A$7:$A$106,"&lt;"&amp;$A91)+1)/COUNT(INDEX(Данные!$A$7:$CV$106,0,MATCH($S$9,Данные!$A$6:$CV$6,0)))&lt;=$S$11,$S$14,$S$15),IF($S$8="MANUAL_MU",MAX(Настройки!$B$14,MIN(1,IF(ISNUMBER(AX91),AX91,0))),IF($S$8="COUNT_FLAG_RULE",IF(IF(ISNUMBER(AX91),AX91,0)&lt;=$S$11,$S$14,IF(IF(ISNUMBER(AX91),AX91,0)&gt;=$S$12,$S$15,IF(OR(LOWER(LEFT(CC91&amp;"",2))="да",CC91=1),$S$13,$S$15))),IF(OR(AND($S$8="YES_NO",OR(LOWER(LEFT(AX91&amp;"",2))="да",AX91=1)),AND($S$8="THRESHOLD_GE",IF(ISNUMBER(AX91),AX91,0)&gt;=$S$11),AND($S$8="THRESHOLD_GT",IF(ISNUMBER(AX91),AX91,0)&gt;$S$11),AND($S$8="THRESHOLD_LE",IF(ISNUMBER(AX91),AX91,0)&lt;=$S$11),AND($S$8="THRESHOLD_LT",IF(ISNUMBER(AX91),AX91,0)&lt;$S$11),AND($S$8="CHANGE_PCT_GE",IF(IF(ISNUMBER(CC91),CC91,0)=0,IF(ISNUMBER(AX91),AX91,0)&gt;0,(IF(ISNUMBER(AX91),AX91,0)-IF(ISNUMBER(CC91),CC91,0))/ABS(IF(ISNUMBER(CC91),CC91,0))&gt;=$S$11)),AND($S$8="CHANGE_ABS_GE",ABS(IF(ISNUMBER(AX91),AX91,0)-IF(ISNUMBER(CC91),CC91,0))&gt;=$S$11),AND($S$8="COUNT_LT",IF(ISNUMBER(AX91),AX91,0)&lt;$S$11),AND($S$8="COUNT_LE",IF(ISNUMBER(AX91),AX91,0)&lt;=$S$11),AND($S$8="AND_YES",OR(LOWER(LEFT(AX91&amp;"",2))="да",AX91=1),OR(LOWER(LEFT(CC91&amp;"",2))="да",CC91=1)),AND($S$8="OR_YES",OR(OR(LOWER(LEFT(AX91&amp;"",2))="да",AX91=1),OR(LOWER(LEFT(CC91&amp;"",2))="да",CC91=1)))),$S$14,$S$15))))))))))</f>
        <v/>
      </c>
      <c r="T91" s="70" t="str">
        <f>IF($A91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91="#FIELD",AY91="",AND(OR($T$8="CHANGE_PCT_GE",$T$8="CHANGE_ABS_GE",$T$8="COUNT_FLAG_RULE",$T$8="AND_YES",$T$8="OR_YES"),OR(CD91="#FIELD",CD91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91)))),IF($T$18="LOW_MU",MAX(Настройки!$B$14,$T$16),IF($T$18="NEUTRAL",Настройки!$B$15,IF($T$18="IGNORE","IGNORE",IF(OR(AY91="#FIELD",CD91="#FIELD"),"Поле не найдено","Недостаточно данных")))),IF($T$8="SIGMOID_INC",MAX(Настройки!$B$14,$T$16+($T$17-$T$16)/(1+EXP(-$T$12*(IF(ISNUMBER(AY91),AY91,0)-$T$11)))),IF($T$8="SIGMOID_DEC",MAX(Настройки!$B$14,$T$16+($T$17-$T$16)/(1+EXP($T$12*(IF(ISNUMBER(AY91),AY91,0)-$T$11)))),IF($T$8="TOP_PERCENT",IF((COUNTIF(INDEX(Данные!$A$7:$CV$106,0,MATCH($T$9,Данные!$A$6:$CV$6,0)),"&gt;"&amp;IF(ISNUMBER(AY91),AY91,0))+COUNTIFS(INDEX(Данные!$A$7:$CV$106,0,MATCH($T$9,Данные!$A$6:$CV$6,0)),IF(ISNUMBER(AY91),AY91,0),Данные!$A$7:$A$106,"&lt;"&amp;$A91)+1)/COUNT(INDEX(Данные!$A$7:$CV$106,0,MATCH($T$9,Данные!$A$6:$CV$6,0)))&lt;=$T$11,$T$14,$T$15),IF($T$8="MANUAL_MU",MAX(Настройки!$B$14,MIN(1,IF(ISNUMBER(AY91),AY91,0))),IF($T$8="COUNT_FLAG_RULE",IF(IF(ISNUMBER(AY91),AY91,0)&lt;=$T$11,$T$14,IF(IF(ISNUMBER(AY91),AY91,0)&gt;=$T$12,$T$15,IF(OR(LOWER(LEFT(CD91&amp;"",2))="да",CD91=1),$T$13,$T$15))),IF(OR(AND($T$8="YES_NO",OR(LOWER(LEFT(AY91&amp;"",2))="да",AY91=1)),AND($T$8="THRESHOLD_GE",IF(ISNUMBER(AY91),AY91,0)&gt;=$T$11),AND($T$8="THRESHOLD_GT",IF(ISNUMBER(AY91),AY91,0)&gt;$T$11),AND($T$8="THRESHOLD_LE",IF(ISNUMBER(AY91),AY91,0)&lt;=$T$11),AND($T$8="THRESHOLD_LT",IF(ISNUMBER(AY91),AY91,0)&lt;$T$11),AND($T$8="CHANGE_PCT_GE",IF(IF(ISNUMBER(CD91),CD91,0)=0,IF(ISNUMBER(AY91),AY91,0)&gt;0,(IF(ISNUMBER(AY91),AY91,0)-IF(ISNUMBER(CD91),CD91,0))/ABS(IF(ISNUMBER(CD91),CD91,0))&gt;=$T$11)),AND($T$8="CHANGE_ABS_GE",ABS(IF(ISNUMBER(AY91),AY91,0)-IF(ISNUMBER(CD91),CD91,0))&gt;=$T$11),AND($T$8="COUNT_LT",IF(ISNUMBER(AY91),AY91,0)&lt;$T$11),AND($T$8="COUNT_LE",IF(ISNUMBER(AY91),AY91,0)&lt;=$T$11),AND($T$8="AND_YES",OR(LOWER(LEFT(AY91&amp;"",2))="да",AY91=1),OR(LOWER(LEFT(CD91&amp;"",2))="да",CD91=1)),AND($T$8="OR_YES",OR(OR(LOWER(LEFT(AY91&amp;"",2))="да",AY91=1),OR(LOWER(LEFT(CD91&amp;"",2))="да",CD91=1)))),$T$14,$T$15))))))))))</f>
        <v/>
      </c>
      <c r="U91" s="70" t="str">
        <f>IF($A91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91="#FIELD",AZ91="",AND(OR($U$8="CHANGE_PCT_GE",$U$8="CHANGE_ABS_GE",$U$8="COUNT_FLAG_RULE",$U$8="AND_YES",$U$8="OR_YES"),OR(CE91="#FIELD",CE91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91)))),IF($U$18="LOW_MU",MAX(Настройки!$B$14,$U$16),IF($U$18="NEUTRAL",Настройки!$B$15,IF($U$18="IGNORE","IGNORE",IF(OR(AZ91="#FIELD",CE91="#FIELD"),"Поле не найдено","Недостаточно данных")))),IF($U$8="SIGMOID_INC",MAX(Настройки!$B$14,$U$16+($U$17-$U$16)/(1+EXP(-$U$12*(IF(ISNUMBER(AZ91),AZ91,0)-$U$11)))),IF($U$8="SIGMOID_DEC",MAX(Настройки!$B$14,$U$16+($U$17-$U$16)/(1+EXP($U$12*(IF(ISNUMBER(AZ91),AZ91,0)-$U$11)))),IF($U$8="TOP_PERCENT",IF((COUNTIF(INDEX(Данные!$A$7:$CV$106,0,MATCH($U$9,Данные!$A$6:$CV$6,0)),"&gt;"&amp;IF(ISNUMBER(AZ91),AZ91,0))+COUNTIFS(INDEX(Данные!$A$7:$CV$106,0,MATCH($U$9,Данные!$A$6:$CV$6,0)),IF(ISNUMBER(AZ91),AZ91,0),Данные!$A$7:$A$106,"&lt;"&amp;$A91)+1)/COUNT(INDEX(Данные!$A$7:$CV$106,0,MATCH($U$9,Данные!$A$6:$CV$6,0)))&lt;=$U$11,$U$14,$U$15),IF($U$8="MANUAL_MU",MAX(Настройки!$B$14,MIN(1,IF(ISNUMBER(AZ91),AZ91,0))),IF($U$8="COUNT_FLAG_RULE",IF(IF(ISNUMBER(AZ91),AZ91,0)&lt;=$U$11,$U$14,IF(IF(ISNUMBER(AZ91),AZ91,0)&gt;=$U$12,$U$15,IF(OR(LOWER(LEFT(CE91&amp;"",2))="да",CE91=1),$U$13,$U$15))),IF(OR(AND($U$8="YES_NO",OR(LOWER(LEFT(AZ91&amp;"",2))="да",AZ91=1)),AND($U$8="THRESHOLD_GE",IF(ISNUMBER(AZ91),AZ91,0)&gt;=$U$11),AND($U$8="THRESHOLD_GT",IF(ISNUMBER(AZ91),AZ91,0)&gt;$U$11),AND($U$8="THRESHOLD_LE",IF(ISNUMBER(AZ91),AZ91,0)&lt;=$U$11),AND($U$8="THRESHOLD_LT",IF(ISNUMBER(AZ91),AZ91,0)&lt;$U$11),AND($U$8="CHANGE_PCT_GE",IF(IF(ISNUMBER(CE91),CE91,0)=0,IF(ISNUMBER(AZ91),AZ91,0)&gt;0,(IF(ISNUMBER(AZ91),AZ91,0)-IF(ISNUMBER(CE91),CE91,0))/ABS(IF(ISNUMBER(CE91),CE91,0))&gt;=$U$11)),AND($U$8="CHANGE_ABS_GE",ABS(IF(ISNUMBER(AZ91),AZ91,0)-IF(ISNUMBER(CE91),CE91,0))&gt;=$U$11),AND($U$8="COUNT_LT",IF(ISNUMBER(AZ91),AZ91,0)&lt;$U$11),AND($U$8="COUNT_LE",IF(ISNUMBER(AZ91),AZ91,0)&lt;=$U$11),AND($U$8="AND_YES",OR(LOWER(LEFT(AZ91&amp;"",2))="да",AZ91=1),OR(LOWER(LEFT(CE91&amp;"",2))="да",CE91=1)),AND($U$8="OR_YES",OR(OR(LOWER(LEFT(AZ91&amp;"",2))="да",AZ91=1),OR(LOWER(LEFT(CE91&amp;"",2))="да",CE91=1)))),$U$14,$U$15))))))))))</f>
        <v/>
      </c>
      <c r="V91" s="70" t="str">
        <f>IF($A91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91="#FIELD",BA91="",AND(OR($V$8="CHANGE_PCT_GE",$V$8="CHANGE_ABS_GE",$V$8="COUNT_FLAG_RULE",$V$8="AND_YES",$V$8="OR_YES"),OR(CF91="#FIELD",CF91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91)))),IF($V$18="LOW_MU",MAX(Настройки!$B$14,$V$16),IF($V$18="NEUTRAL",Настройки!$B$15,IF($V$18="IGNORE","IGNORE",IF(OR(BA91="#FIELD",CF91="#FIELD"),"Поле не найдено","Недостаточно данных")))),IF($V$8="SIGMOID_INC",MAX(Настройки!$B$14,$V$16+($V$17-$V$16)/(1+EXP(-$V$12*(IF(ISNUMBER(BA91),BA91,0)-$V$11)))),IF($V$8="SIGMOID_DEC",MAX(Настройки!$B$14,$V$16+($V$17-$V$16)/(1+EXP($V$12*(IF(ISNUMBER(BA91),BA91,0)-$V$11)))),IF($V$8="TOP_PERCENT",IF((COUNTIF(INDEX(Данные!$A$7:$CV$106,0,MATCH($V$9,Данные!$A$6:$CV$6,0)),"&gt;"&amp;IF(ISNUMBER(BA91),BA91,0))+COUNTIFS(INDEX(Данные!$A$7:$CV$106,0,MATCH($V$9,Данные!$A$6:$CV$6,0)),IF(ISNUMBER(BA91),BA91,0),Данные!$A$7:$A$106,"&lt;"&amp;$A91)+1)/COUNT(INDEX(Данные!$A$7:$CV$106,0,MATCH($V$9,Данные!$A$6:$CV$6,0)))&lt;=$V$11,$V$14,$V$15),IF($V$8="MANUAL_MU",MAX(Настройки!$B$14,MIN(1,IF(ISNUMBER(BA91),BA91,0))),IF($V$8="COUNT_FLAG_RULE",IF(IF(ISNUMBER(BA91),BA91,0)&lt;=$V$11,$V$14,IF(IF(ISNUMBER(BA91),BA91,0)&gt;=$V$12,$V$15,IF(OR(LOWER(LEFT(CF91&amp;"",2))="да",CF91=1),$V$13,$V$15))),IF(OR(AND($V$8="YES_NO",OR(LOWER(LEFT(BA91&amp;"",2))="да",BA91=1)),AND($V$8="THRESHOLD_GE",IF(ISNUMBER(BA91),BA91,0)&gt;=$V$11),AND($V$8="THRESHOLD_GT",IF(ISNUMBER(BA91),BA91,0)&gt;$V$11),AND($V$8="THRESHOLD_LE",IF(ISNUMBER(BA91),BA91,0)&lt;=$V$11),AND($V$8="THRESHOLD_LT",IF(ISNUMBER(BA91),BA91,0)&lt;$V$11),AND($V$8="CHANGE_PCT_GE",IF(IF(ISNUMBER(CF91),CF91,0)=0,IF(ISNUMBER(BA91),BA91,0)&gt;0,(IF(ISNUMBER(BA91),BA91,0)-IF(ISNUMBER(CF91),CF91,0))/ABS(IF(ISNUMBER(CF91),CF91,0))&gt;=$V$11)),AND($V$8="CHANGE_ABS_GE",ABS(IF(ISNUMBER(BA91),BA91,0)-IF(ISNUMBER(CF91),CF91,0))&gt;=$V$11),AND($V$8="COUNT_LT",IF(ISNUMBER(BA91),BA91,0)&lt;$V$11),AND($V$8="COUNT_LE",IF(ISNUMBER(BA91),BA91,0)&lt;=$V$11),AND($V$8="AND_YES",OR(LOWER(LEFT(BA91&amp;"",2))="да",BA91=1),OR(LOWER(LEFT(CF91&amp;"",2))="да",CF91=1)),AND($V$8="OR_YES",OR(OR(LOWER(LEFT(BA91&amp;"",2))="да",BA91=1),OR(LOWER(LEFT(CF91&amp;"",2))="да",CF91=1)))),$V$14,$V$15))))))))))</f>
        <v/>
      </c>
      <c r="W91" s="70" t="str">
        <f>IF($A91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91="#FIELD",BB91="",AND(OR($W$8="CHANGE_PCT_GE",$W$8="CHANGE_ABS_GE",$W$8="COUNT_FLAG_RULE",$W$8="AND_YES",$W$8="OR_YES"),OR(CG91="#FIELD",CG91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91)))),IF($W$18="LOW_MU",MAX(Настройки!$B$14,$W$16),IF($W$18="NEUTRAL",Настройки!$B$15,IF($W$18="IGNORE","IGNORE",IF(OR(BB91="#FIELD",CG91="#FIELD"),"Поле не найдено","Недостаточно данных")))),IF($W$8="SIGMOID_INC",MAX(Настройки!$B$14,$W$16+($W$17-$W$16)/(1+EXP(-$W$12*(IF(ISNUMBER(BB91),BB91,0)-$W$11)))),IF($W$8="SIGMOID_DEC",MAX(Настройки!$B$14,$W$16+($W$17-$W$16)/(1+EXP($W$12*(IF(ISNUMBER(BB91),BB91,0)-$W$11)))),IF($W$8="TOP_PERCENT",IF((COUNTIF(INDEX(Данные!$A$7:$CV$106,0,MATCH($W$9,Данные!$A$6:$CV$6,0)),"&gt;"&amp;IF(ISNUMBER(BB91),BB91,0))+COUNTIFS(INDEX(Данные!$A$7:$CV$106,0,MATCH($W$9,Данные!$A$6:$CV$6,0)),IF(ISNUMBER(BB91),BB91,0),Данные!$A$7:$A$106,"&lt;"&amp;$A91)+1)/COUNT(INDEX(Данные!$A$7:$CV$106,0,MATCH($W$9,Данные!$A$6:$CV$6,0)))&lt;=$W$11,$W$14,$W$15),IF($W$8="MANUAL_MU",MAX(Настройки!$B$14,MIN(1,IF(ISNUMBER(BB91),BB91,0))),IF($W$8="COUNT_FLAG_RULE",IF(IF(ISNUMBER(BB91),BB91,0)&lt;=$W$11,$W$14,IF(IF(ISNUMBER(BB91),BB91,0)&gt;=$W$12,$W$15,IF(OR(LOWER(LEFT(CG91&amp;"",2))="да",CG91=1),$W$13,$W$15))),IF(OR(AND($W$8="YES_NO",OR(LOWER(LEFT(BB91&amp;"",2))="да",BB91=1)),AND($W$8="THRESHOLD_GE",IF(ISNUMBER(BB91),BB91,0)&gt;=$W$11),AND($W$8="THRESHOLD_GT",IF(ISNUMBER(BB91),BB91,0)&gt;$W$11),AND($W$8="THRESHOLD_LE",IF(ISNUMBER(BB91),BB91,0)&lt;=$W$11),AND($W$8="THRESHOLD_LT",IF(ISNUMBER(BB91),BB91,0)&lt;$W$11),AND($W$8="CHANGE_PCT_GE",IF(IF(ISNUMBER(CG91),CG91,0)=0,IF(ISNUMBER(BB91),BB91,0)&gt;0,(IF(ISNUMBER(BB91),BB91,0)-IF(ISNUMBER(CG91),CG91,0))/ABS(IF(ISNUMBER(CG91),CG91,0))&gt;=$W$11)),AND($W$8="CHANGE_ABS_GE",ABS(IF(ISNUMBER(BB91),BB91,0)-IF(ISNUMBER(CG91),CG91,0))&gt;=$W$11),AND($W$8="COUNT_LT",IF(ISNUMBER(BB91),BB91,0)&lt;$W$11),AND($W$8="COUNT_LE",IF(ISNUMBER(BB91),BB91,0)&lt;=$W$11),AND($W$8="AND_YES",OR(LOWER(LEFT(BB91&amp;"",2))="да",BB91=1),OR(LOWER(LEFT(CG91&amp;"",2))="да",CG91=1)),AND($W$8="OR_YES",OR(OR(LOWER(LEFT(BB91&amp;"",2))="да",BB91=1),OR(LOWER(LEFT(CG91&amp;"",2))="да",CG91=1)))),$W$14,$W$15))))))))))</f>
        <v/>
      </c>
      <c r="X91" s="70" t="str">
        <f>IF($A91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91="#FIELD",BC91="",AND(OR($X$8="CHANGE_PCT_GE",$X$8="CHANGE_ABS_GE",$X$8="COUNT_FLAG_RULE",$X$8="AND_YES",$X$8="OR_YES"),OR(CH91="#FIELD",CH91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91)))),IF($X$18="LOW_MU",MAX(Настройки!$B$14,$X$16),IF($X$18="NEUTRAL",Настройки!$B$15,IF($X$18="IGNORE","IGNORE",IF(OR(BC91="#FIELD",CH91="#FIELD"),"Поле не найдено","Недостаточно данных")))),IF($X$8="SIGMOID_INC",MAX(Настройки!$B$14,$X$16+($X$17-$X$16)/(1+EXP(-$X$12*(IF(ISNUMBER(BC91),BC91,0)-$X$11)))),IF($X$8="SIGMOID_DEC",MAX(Настройки!$B$14,$X$16+($X$17-$X$16)/(1+EXP($X$12*(IF(ISNUMBER(BC91),BC91,0)-$X$11)))),IF($X$8="TOP_PERCENT",IF((COUNTIF(INDEX(Данные!$A$7:$CV$106,0,MATCH($X$9,Данные!$A$6:$CV$6,0)),"&gt;"&amp;IF(ISNUMBER(BC91),BC91,0))+COUNTIFS(INDEX(Данные!$A$7:$CV$106,0,MATCH($X$9,Данные!$A$6:$CV$6,0)),IF(ISNUMBER(BC91),BC91,0),Данные!$A$7:$A$106,"&lt;"&amp;$A91)+1)/COUNT(INDEX(Данные!$A$7:$CV$106,0,MATCH($X$9,Данные!$A$6:$CV$6,0)))&lt;=$X$11,$X$14,$X$15),IF($X$8="MANUAL_MU",MAX(Настройки!$B$14,MIN(1,IF(ISNUMBER(BC91),BC91,0))),IF($X$8="COUNT_FLAG_RULE",IF(IF(ISNUMBER(BC91),BC91,0)&lt;=$X$11,$X$14,IF(IF(ISNUMBER(BC91),BC91,0)&gt;=$X$12,$X$15,IF(OR(LOWER(LEFT(CH91&amp;"",2))="да",CH91=1),$X$13,$X$15))),IF(OR(AND($X$8="YES_NO",OR(LOWER(LEFT(BC91&amp;"",2))="да",BC91=1)),AND($X$8="THRESHOLD_GE",IF(ISNUMBER(BC91),BC91,0)&gt;=$X$11),AND($X$8="THRESHOLD_GT",IF(ISNUMBER(BC91),BC91,0)&gt;$X$11),AND($X$8="THRESHOLD_LE",IF(ISNUMBER(BC91),BC91,0)&lt;=$X$11),AND($X$8="THRESHOLD_LT",IF(ISNUMBER(BC91),BC91,0)&lt;$X$11),AND($X$8="CHANGE_PCT_GE",IF(IF(ISNUMBER(CH91),CH91,0)=0,IF(ISNUMBER(BC91),BC91,0)&gt;0,(IF(ISNUMBER(BC91),BC91,0)-IF(ISNUMBER(CH91),CH91,0))/ABS(IF(ISNUMBER(CH91),CH91,0))&gt;=$X$11)),AND($X$8="CHANGE_ABS_GE",ABS(IF(ISNUMBER(BC91),BC91,0)-IF(ISNUMBER(CH91),CH91,0))&gt;=$X$11),AND($X$8="COUNT_LT",IF(ISNUMBER(BC91),BC91,0)&lt;$X$11),AND($X$8="COUNT_LE",IF(ISNUMBER(BC91),BC91,0)&lt;=$X$11),AND($X$8="AND_YES",OR(LOWER(LEFT(BC91&amp;"",2))="да",BC91=1),OR(LOWER(LEFT(CH91&amp;"",2))="да",CH91=1)),AND($X$8="OR_YES",OR(OR(LOWER(LEFT(BC91&amp;"",2))="да",BC91=1),OR(LOWER(LEFT(CH91&amp;"",2))="да",CH91=1)))),$X$14,$X$15))))))))))</f>
        <v/>
      </c>
      <c r="Y91" s="70" t="str">
        <f>IF($A91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91="#FIELD",BD91="",AND(OR($Y$8="CHANGE_PCT_GE",$Y$8="CHANGE_ABS_GE",$Y$8="COUNT_FLAG_RULE",$Y$8="AND_YES",$Y$8="OR_YES"),OR(CI91="#FIELD",CI91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91)))),IF($Y$18="LOW_MU",MAX(Настройки!$B$14,$Y$16),IF($Y$18="NEUTRAL",Настройки!$B$15,IF($Y$18="IGNORE","IGNORE",IF(OR(BD91="#FIELD",CI91="#FIELD"),"Поле не найдено","Недостаточно данных")))),IF($Y$8="SIGMOID_INC",MAX(Настройки!$B$14,$Y$16+($Y$17-$Y$16)/(1+EXP(-$Y$12*(IF(ISNUMBER(BD91),BD91,0)-$Y$11)))),IF($Y$8="SIGMOID_DEC",MAX(Настройки!$B$14,$Y$16+($Y$17-$Y$16)/(1+EXP($Y$12*(IF(ISNUMBER(BD91),BD91,0)-$Y$11)))),IF($Y$8="TOP_PERCENT",IF((COUNTIF(INDEX(Данные!$A$7:$CV$106,0,MATCH($Y$9,Данные!$A$6:$CV$6,0)),"&gt;"&amp;IF(ISNUMBER(BD91),BD91,0))+COUNTIFS(INDEX(Данные!$A$7:$CV$106,0,MATCH($Y$9,Данные!$A$6:$CV$6,0)),IF(ISNUMBER(BD91),BD91,0),Данные!$A$7:$A$106,"&lt;"&amp;$A91)+1)/COUNT(INDEX(Данные!$A$7:$CV$106,0,MATCH($Y$9,Данные!$A$6:$CV$6,0)))&lt;=$Y$11,$Y$14,$Y$15),IF($Y$8="MANUAL_MU",MAX(Настройки!$B$14,MIN(1,IF(ISNUMBER(BD91),BD91,0))),IF($Y$8="COUNT_FLAG_RULE",IF(IF(ISNUMBER(BD91),BD91,0)&lt;=$Y$11,$Y$14,IF(IF(ISNUMBER(BD91),BD91,0)&gt;=$Y$12,$Y$15,IF(OR(LOWER(LEFT(CI91&amp;"",2))="да",CI91=1),$Y$13,$Y$15))),IF(OR(AND($Y$8="YES_NO",OR(LOWER(LEFT(BD91&amp;"",2))="да",BD91=1)),AND($Y$8="THRESHOLD_GE",IF(ISNUMBER(BD91),BD91,0)&gt;=$Y$11),AND($Y$8="THRESHOLD_GT",IF(ISNUMBER(BD91),BD91,0)&gt;$Y$11),AND($Y$8="THRESHOLD_LE",IF(ISNUMBER(BD91),BD91,0)&lt;=$Y$11),AND($Y$8="THRESHOLD_LT",IF(ISNUMBER(BD91),BD91,0)&lt;$Y$11),AND($Y$8="CHANGE_PCT_GE",IF(IF(ISNUMBER(CI91),CI91,0)=0,IF(ISNUMBER(BD91),BD91,0)&gt;0,(IF(ISNUMBER(BD91),BD91,0)-IF(ISNUMBER(CI91),CI91,0))/ABS(IF(ISNUMBER(CI91),CI91,0))&gt;=$Y$11)),AND($Y$8="CHANGE_ABS_GE",ABS(IF(ISNUMBER(BD91),BD91,0)-IF(ISNUMBER(CI91),CI91,0))&gt;=$Y$11),AND($Y$8="COUNT_LT",IF(ISNUMBER(BD91),BD91,0)&lt;$Y$11),AND($Y$8="COUNT_LE",IF(ISNUMBER(BD91),BD91,0)&lt;=$Y$11),AND($Y$8="AND_YES",OR(LOWER(LEFT(BD91&amp;"",2))="да",BD91=1),OR(LOWER(LEFT(CI91&amp;"",2))="да",CI91=1)),AND($Y$8="OR_YES",OR(OR(LOWER(LEFT(BD91&amp;"",2))="да",BD91=1),OR(LOWER(LEFT(CI91&amp;"",2))="да",CI91=1)))),$Y$14,$Y$15))))))))))</f>
        <v/>
      </c>
      <c r="Z91" s="70" t="str">
        <f>IF($A91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91="#FIELD",BE91="",AND(OR($Z$8="CHANGE_PCT_GE",$Z$8="CHANGE_ABS_GE",$Z$8="COUNT_FLAG_RULE",$Z$8="AND_YES",$Z$8="OR_YES"),OR(CJ91="#FIELD",CJ91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91)))),IF($Z$18="LOW_MU",MAX(Настройки!$B$14,$Z$16),IF($Z$18="NEUTRAL",Настройки!$B$15,IF($Z$18="IGNORE","IGNORE",IF(OR(BE91="#FIELD",CJ91="#FIELD"),"Поле не найдено","Недостаточно данных")))),IF($Z$8="SIGMOID_INC",MAX(Настройки!$B$14,$Z$16+($Z$17-$Z$16)/(1+EXP(-$Z$12*(IF(ISNUMBER(BE91),BE91,0)-$Z$11)))),IF($Z$8="SIGMOID_DEC",MAX(Настройки!$B$14,$Z$16+($Z$17-$Z$16)/(1+EXP($Z$12*(IF(ISNUMBER(BE91),BE91,0)-$Z$11)))),IF($Z$8="TOP_PERCENT",IF((COUNTIF(INDEX(Данные!$A$7:$CV$106,0,MATCH($Z$9,Данные!$A$6:$CV$6,0)),"&gt;"&amp;IF(ISNUMBER(BE91),BE91,0))+COUNTIFS(INDEX(Данные!$A$7:$CV$106,0,MATCH($Z$9,Данные!$A$6:$CV$6,0)),IF(ISNUMBER(BE91),BE91,0),Данные!$A$7:$A$106,"&lt;"&amp;$A91)+1)/COUNT(INDEX(Данные!$A$7:$CV$106,0,MATCH($Z$9,Данные!$A$6:$CV$6,0)))&lt;=$Z$11,$Z$14,$Z$15),IF($Z$8="MANUAL_MU",MAX(Настройки!$B$14,MIN(1,IF(ISNUMBER(BE91),BE91,0))),IF($Z$8="COUNT_FLAG_RULE",IF(IF(ISNUMBER(BE91),BE91,0)&lt;=$Z$11,$Z$14,IF(IF(ISNUMBER(BE91),BE91,0)&gt;=$Z$12,$Z$15,IF(OR(LOWER(LEFT(CJ91&amp;"",2))="да",CJ91=1),$Z$13,$Z$15))),IF(OR(AND($Z$8="YES_NO",OR(LOWER(LEFT(BE91&amp;"",2))="да",BE91=1)),AND($Z$8="THRESHOLD_GE",IF(ISNUMBER(BE91),BE91,0)&gt;=$Z$11),AND($Z$8="THRESHOLD_GT",IF(ISNUMBER(BE91),BE91,0)&gt;$Z$11),AND($Z$8="THRESHOLD_LE",IF(ISNUMBER(BE91),BE91,0)&lt;=$Z$11),AND($Z$8="THRESHOLD_LT",IF(ISNUMBER(BE91),BE91,0)&lt;$Z$11),AND($Z$8="CHANGE_PCT_GE",IF(IF(ISNUMBER(CJ91),CJ91,0)=0,IF(ISNUMBER(BE91),BE91,0)&gt;0,(IF(ISNUMBER(BE91),BE91,0)-IF(ISNUMBER(CJ91),CJ91,0))/ABS(IF(ISNUMBER(CJ91),CJ91,0))&gt;=$Z$11)),AND($Z$8="CHANGE_ABS_GE",ABS(IF(ISNUMBER(BE91),BE91,0)-IF(ISNUMBER(CJ91),CJ91,0))&gt;=$Z$11),AND($Z$8="COUNT_LT",IF(ISNUMBER(BE91),BE91,0)&lt;$Z$11),AND($Z$8="COUNT_LE",IF(ISNUMBER(BE91),BE91,0)&lt;=$Z$11),AND($Z$8="AND_YES",OR(LOWER(LEFT(BE91&amp;"",2))="да",BE91=1),OR(LOWER(LEFT(CJ91&amp;"",2))="да",CJ91=1)),AND($Z$8="OR_YES",OR(OR(LOWER(LEFT(BE91&amp;"",2))="да",BE91=1),OR(LOWER(LEFT(CJ91&amp;"",2))="да",CJ91=1)))),$Z$14,$Z$15))))))))))</f>
        <v/>
      </c>
      <c r="AA91" s="70" t="str">
        <f>IF($A91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91="#FIELD",BF91="",AND(OR($AA$8="CHANGE_PCT_GE",$AA$8="CHANGE_ABS_GE",$AA$8="COUNT_FLAG_RULE",$AA$8="AND_YES",$AA$8="OR_YES"),OR(CK91="#FIELD",CK91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91)))),IF($AA$18="LOW_MU",MAX(Настройки!$B$14,$AA$16),IF($AA$18="NEUTRAL",Настройки!$B$15,IF($AA$18="IGNORE","IGNORE",IF(OR(BF91="#FIELD",CK91="#FIELD"),"Поле не найдено","Недостаточно данных")))),IF($AA$8="SIGMOID_INC",MAX(Настройки!$B$14,$AA$16+($AA$17-$AA$16)/(1+EXP(-$AA$12*(IF(ISNUMBER(BF91),BF91,0)-$AA$11)))),IF($AA$8="SIGMOID_DEC",MAX(Настройки!$B$14,$AA$16+($AA$17-$AA$16)/(1+EXP($AA$12*(IF(ISNUMBER(BF91),BF91,0)-$AA$11)))),IF($AA$8="TOP_PERCENT",IF((COUNTIF(INDEX(Данные!$A$7:$CV$106,0,MATCH($AA$9,Данные!$A$6:$CV$6,0)),"&gt;"&amp;IF(ISNUMBER(BF91),BF91,0))+COUNTIFS(INDEX(Данные!$A$7:$CV$106,0,MATCH($AA$9,Данные!$A$6:$CV$6,0)),IF(ISNUMBER(BF91),BF91,0),Данные!$A$7:$A$106,"&lt;"&amp;$A91)+1)/COUNT(INDEX(Данные!$A$7:$CV$106,0,MATCH($AA$9,Данные!$A$6:$CV$6,0)))&lt;=$AA$11,$AA$14,$AA$15),IF($AA$8="MANUAL_MU",MAX(Настройки!$B$14,MIN(1,IF(ISNUMBER(BF91),BF91,0))),IF($AA$8="COUNT_FLAG_RULE",IF(IF(ISNUMBER(BF91),BF91,0)&lt;=$AA$11,$AA$14,IF(IF(ISNUMBER(BF91),BF91,0)&gt;=$AA$12,$AA$15,IF(OR(LOWER(LEFT(CK91&amp;"",2))="да",CK91=1),$AA$13,$AA$15))),IF(OR(AND($AA$8="YES_NO",OR(LOWER(LEFT(BF91&amp;"",2))="да",BF91=1)),AND($AA$8="THRESHOLD_GE",IF(ISNUMBER(BF91),BF91,0)&gt;=$AA$11),AND($AA$8="THRESHOLD_GT",IF(ISNUMBER(BF91),BF91,0)&gt;$AA$11),AND($AA$8="THRESHOLD_LE",IF(ISNUMBER(BF91),BF91,0)&lt;=$AA$11),AND($AA$8="THRESHOLD_LT",IF(ISNUMBER(BF91),BF91,0)&lt;$AA$11),AND($AA$8="CHANGE_PCT_GE",IF(IF(ISNUMBER(CK91),CK91,0)=0,IF(ISNUMBER(BF91),BF91,0)&gt;0,(IF(ISNUMBER(BF91),BF91,0)-IF(ISNUMBER(CK91),CK91,0))/ABS(IF(ISNUMBER(CK91),CK91,0))&gt;=$AA$11)),AND($AA$8="CHANGE_ABS_GE",ABS(IF(ISNUMBER(BF91),BF91,0)-IF(ISNUMBER(CK91),CK91,0))&gt;=$AA$11),AND($AA$8="COUNT_LT",IF(ISNUMBER(BF91),BF91,0)&lt;$AA$11),AND($AA$8="COUNT_LE",IF(ISNUMBER(BF91),BF91,0)&lt;=$AA$11),AND($AA$8="AND_YES",OR(LOWER(LEFT(BF91&amp;"",2))="да",BF91=1),OR(LOWER(LEFT(CK91&amp;"",2))="да",CK91=1)),AND($AA$8="OR_YES",OR(OR(LOWER(LEFT(BF91&amp;"",2))="да",BF91=1),OR(LOWER(LEFT(CK91&amp;"",2))="да",CK91=1)))),$AA$14,$AA$15))))))))))</f>
        <v/>
      </c>
      <c r="AB91" s="70" t="str">
        <f>IF($A91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91="#FIELD",BG91="",AND(OR($AB$8="CHANGE_PCT_GE",$AB$8="CHANGE_ABS_GE",$AB$8="COUNT_FLAG_RULE",$AB$8="AND_YES",$AB$8="OR_YES"),OR(CL91="#FIELD",CL91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91)))),IF($AB$18="LOW_MU",MAX(Настройки!$B$14,$AB$16),IF($AB$18="NEUTRAL",Настройки!$B$15,IF($AB$18="IGNORE","IGNORE",IF(OR(BG91="#FIELD",CL91="#FIELD"),"Поле не найдено","Недостаточно данных")))),IF($AB$8="SIGMOID_INC",MAX(Настройки!$B$14,$AB$16+($AB$17-$AB$16)/(1+EXP(-$AB$12*(IF(ISNUMBER(BG91),BG91,0)-$AB$11)))),IF($AB$8="SIGMOID_DEC",MAX(Настройки!$B$14,$AB$16+($AB$17-$AB$16)/(1+EXP($AB$12*(IF(ISNUMBER(BG91),BG91,0)-$AB$11)))),IF($AB$8="TOP_PERCENT",IF((COUNTIF(INDEX(Данные!$A$7:$CV$106,0,MATCH($AB$9,Данные!$A$6:$CV$6,0)),"&gt;"&amp;IF(ISNUMBER(BG91),BG91,0))+COUNTIFS(INDEX(Данные!$A$7:$CV$106,0,MATCH($AB$9,Данные!$A$6:$CV$6,0)),IF(ISNUMBER(BG91),BG91,0),Данные!$A$7:$A$106,"&lt;"&amp;$A91)+1)/COUNT(INDEX(Данные!$A$7:$CV$106,0,MATCH($AB$9,Данные!$A$6:$CV$6,0)))&lt;=$AB$11,$AB$14,$AB$15),IF($AB$8="MANUAL_MU",MAX(Настройки!$B$14,MIN(1,IF(ISNUMBER(BG91),BG91,0))),IF($AB$8="COUNT_FLAG_RULE",IF(IF(ISNUMBER(BG91),BG91,0)&lt;=$AB$11,$AB$14,IF(IF(ISNUMBER(BG91),BG91,0)&gt;=$AB$12,$AB$15,IF(OR(LOWER(LEFT(CL91&amp;"",2))="да",CL91=1),$AB$13,$AB$15))),IF(OR(AND($AB$8="YES_NO",OR(LOWER(LEFT(BG91&amp;"",2))="да",BG91=1)),AND($AB$8="THRESHOLD_GE",IF(ISNUMBER(BG91),BG91,0)&gt;=$AB$11),AND($AB$8="THRESHOLD_GT",IF(ISNUMBER(BG91),BG91,0)&gt;$AB$11),AND($AB$8="THRESHOLD_LE",IF(ISNUMBER(BG91),BG91,0)&lt;=$AB$11),AND($AB$8="THRESHOLD_LT",IF(ISNUMBER(BG91),BG91,0)&lt;$AB$11),AND($AB$8="CHANGE_PCT_GE",IF(IF(ISNUMBER(CL91),CL91,0)=0,IF(ISNUMBER(BG91),BG91,0)&gt;0,(IF(ISNUMBER(BG91),BG91,0)-IF(ISNUMBER(CL91),CL91,0))/ABS(IF(ISNUMBER(CL91),CL91,0))&gt;=$AB$11)),AND($AB$8="CHANGE_ABS_GE",ABS(IF(ISNUMBER(BG91),BG91,0)-IF(ISNUMBER(CL91),CL91,0))&gt;=$AB$11),AND($AB$8="COUNT_LT",IF(ISNUMBER(BG91),BG91,0)&lt;$AB$11),AND($AB$8="COUNT_LE",IF(ISNUMBER(BG91),BG91,0)&lt;=$AB$11),AND($AB$8="AND_YES",OR(LOWER(LEFT(BG91&amp;"",2))="да",BG91=1),OR(LOWER(LEFT(CL91&amp;"",2))="да",CL91=1)),AND($AB$8="OR_YES",OR(OR(LOWER(LEFT(BG91&amp;"",2))="да",BG91=1),OR(LOWER(LEFT(CL91&amp;"",2))="да",CL91=1)))),$AB$14,$AB$15))))))))))</f>
        <v/>
      </c>
      <c r="AC91" s="70" t="str">
        <f>IF($A91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91="#FIELD",BH91="",AND(OR($AC$8="CHANGE_PCT_GE",$AC$8="CHANGE_ABS_GE",$AC$8="COUNT_FLAG_RULE",$AC$8="AND_YES",$AC$8="OR_YES"),OR(CM91="#FIELD",CM91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91)))),IF($AC$18="LOW_MU",MAX(Настройки!$B$14,$AC$16),IF($AC$18="NEUTRAL",Настройки!$B$15,IF($AC$18="IGNORE","IGNORE",IF(OR(BH91="#FIELD",CM91="#FIELD"),"Поле не найдено","Недостаточно данных")))),IF($AC$8="SIGMOID_INC",MAX(Настройки!$B$14,$AC$16+($AC$17-$AC$16)/(1+EXP(-$AC$12*(IF(ISNUMBER(BH91),BH91,0)-$AC$11)))),IF($AC$8="SIGMOID_DEC",MAX(Настройки!$B$14,$AC$16+($AC$17-$AC$16)/(1+EXP($AC$12*(IF(ISNUMBER(BH91),BH91,0)-$AC$11)))),IF($AC$8="TOP_PERCENT",IF((COUNTIF(INDEX(Данные!$A$7:$CV$106,0,MATCH($AC$9,Данные!$A$6:$CV$6,0)),"&gt;"&amp;IF(ISNUMBER(BH91),BH91,0))+COUNTIFS(INDEX(Данные!$A$7:$CV$106,0,MATCH($AC$9,Данные!$A$6:$CV$6,0)),IF(ISNUMBER(BH91),BH91,0),Данные!$A$7:$A$106,"&lt;"&amp;$A91)+1)/COUNT(INDEX(Данные!$A$7:$CV$106,0,MATCH($AC$9,Данные!$A$6:$CV$6,0)))&lt;=$AC$11,$AC$14,$AC$15),IF($AC$8="MANUAL_MU",MAX(Настройки!$B$14,MIN(1,IF(ISNUMBER(BH91),BH91,0))),IF($AC$8="COUNT_FLAG_RULE",IF(IF(ISNUMBER(BH91),BH91,0)&lt;=$AC$11,$AC$14,IF(IF(ISNUMBER(BH91),BH91,0)&gt;=$AC$12,$AC$15,IF(OR(LOWER(LEFT(CM91&amp;"",2))="да",CM91=1),$AC$13,$AC$15))),IF(OR(AND($AC$8="YES_NO",OR(LOWER(LEFT(BH91&amp;"",2))="да",BH91=1)),AND($AC$8="THRESHOLD_GE",IF(ISNUMBER(BH91),BH91,0)&gt;=$AC$11),AND($AC$8="THRESHOLD_GT",IF(ISNUMBER(BH91),BH91,0)&gt;$AC$11),AND($AC$8="THRESHOLD_LE",IF(ISNUMBER(BH91),BH91,0)&lt;=$AC$11),AND($AC$8="THRESHOLD_LT",IF(ISNUMBER(BH91),BH91,0)&lt;$AC$11),AND($AC$8="CHANGE_PCT_GE",IF(IF(ISNUMBER(CM91),CM91,0)=0,IF(ISNUMBER(BH91),BH91,0)&gt;0,(IF(ISNUMBER(BH91),BH91,0)-IF(ISNUMBER(CM91),CM91,0))/ABS(IF(ISNUMBER(CM91),CM91,0))&gt;=$AC$11)),AND($AC$8="CHANGE_ABS_GE",ABS(IF(ISNUMBER(BH91),BH91,0)-IF(ISNUMBER(CM91),CM91,0))&gt;=$AC$11),AND($AC$8="COUNT_LT",IF(ISNUMBER(BH91),BH91,0)&lt;$AC$11),AND($AC$8="COUNT_LE",IF(ISNUMBER(BH91),BH91,0)&lt;=$AC$11),AND($AC$8="AND_YES",OR(LOWER(LEFT(BH91&amp;"",2))="да",BH91=1),OR(LOWER(LEFT(CM91&amp;"",2))="да",CM91=1)),AND($AC$8="OR_YES",OR(OR(LOWER(LEFT(BH91&amp;"",2))="да",BH91=1),OR(LOWER(LEFT(CM91&amp;"",2))="да",CM91=1)))),$AC$14,$AC$15))))))))))</f>
        <v/>
      </c>
      <c r="AD91" s="70" t="str">
        <f>IF($A91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91="#FIELD",BI91="",AND(OR($AD$8="CHANGE_PCT_GE",$AD$8="CHANGE_ABS_GE",$AD$8="COUNT_FLAG_RULE",$AD$8="AND_YES",$AD$8="OR_YES"),OR(CN91="#FIELD",CN91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91)))),IF($AD$18="LOW_MU",MAX(Настройки!$B$14,$AD$16),IF($AD$18="NEUTRAL",Настройки!$B$15,IF($AD$18="IGNORE","IGNORE",IF(OR(BI91="#FIELD",CN91="#FIELD"),"Поле не найдено","Недостаточно данных")))),IF($AD$8="SIGMOID_INC",MAX(Настройки!$B$14,$AD$16+($AD$17-$AD$16)/(1+EXP(-$AD$12*(IF(ISNUMBER(BI91),BI91,0)-$AD$11)))),IF($AD$8="SIGMOID_DEC",MAX(Настройки!$B$14,$AD$16+($AD$17-$AD$16)/(1+EXP($AD$12*(IF(ISNUMBER(BI91),BI91,0)-$AD$11)))),IF($AD$8="TOP_PERCENT",IF((COUNTIF(INDEX(Данные!$A$7:$CV$106,0,MATCH($AD$9,Данные!$A$6:$CV$6,0)),"&gt;"&amp;IF(ISNUMBER(BI91),BI91,0))+COUNTIFS(INDEX(Данные!$A$7:$CV$106,0,MATCH($AD$9,Данные!$A$6:$CV$6,0)),IF(ISNUMBER(BI91),BI91,0),Данные!$A$7:$A$106,"&lt;"&amp;$A91)+1)/COUNT(INDEX(Данные!$A$7:$CV$106,0,MATCH($AD$9,Данные!$A$6:$CV$6,0)))&lt;=$AD$11,$AD$14,$AD$15),IF($AD$8="MANUAL_MU",MAX(Настройки!$B$14,MIN(1,IF(ISNUMBER(BI91),BI91,0))),IF($AD$8="COUNT_FLAG_RULE",IF(IF(ISNUMBER(BI91),BI91,0)&lt;=$AD$11,$AD$14,IF(IF(ISNUMBER(BI91),BI91,0)&gt;=$AD$12,$AD$15,IF(OR(LOWER(LEFT(CN91&amp;"",2))="да",CN91=1),$AD$13,$AD$15))),IF(OR(AND($AD$8="YES_NO",OR(LOWER(LEFT(BI91&amp;"",2))="да",BI91=1)),AND($AD$8="THRESHOLD_GE",IF(ISNUMBER(BI91),BI91,0)&gt;=$AD$11),AND($AD$8="THRESHOLD_GT",IF(ISNUMBER(BI91),BI91,0)&gt;$AD$11),AND($AD$8="THRESHOLD_LE",IF(ISNUMBER(BI91),BI91,0)&lt;=$AD$11),AND($AD$8="THRESHOLD_LT",IF(ISNUMBER(BI91),BI91,0)&lt;$AD$11),AND($AD$8="CHANGE_PCT_GE",IF(IF(ISNUMBER(CN91),CN91,0)=0,IF(ISNUMBER(BI91),BI91,0)&gt;0,(IF(ISNUMBER(BI91),BI91,0)-IF(ISNUMBER(CN91),CN91,0))/ABS(IF(ISNUMBER(CN91),CN91,0))&gt;=$AD$11)),AND($AD$8="CHANGE_ABS_GE",ABS(IF(ISNUMBER(BI91),BI91,0)-IF(ISNUMBER(CN91),CN91,0))&gt;=$AD$11),AND($AD$8="COUNT_LT",IF(ISNUMBER(BI91),BI91,0)&lt;$AD$11),AND($AD$8="COUNT_LE",IF(ISNUMBER(BI91),BI91,0)&lt;=$AD$11),AND($AD$8="AND_YES",OR(LOWER(LEFT(BI91&amp;"",2))="да",BI91=1),OR(LOWER(LEFT(CN91&amp;"",2))="да",CN91=1)),AND($AD$8="OR_YES",OR(OR(LOWER(LEFT(BI91&amp;"",2))="да",BI91=1),OR(LOWER(LEFT(CN91&amp;"",2))="да",CN91=1)))),$AD$14,$AD$15))))))))))</f>
        <v/>
      </c>
      <c r="AE91" s="71" t="str">
        <f>IF($A91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91="#FIELD",BJ91="",AND(OR($AE$8="CHANGE_PCT_GE",$AE$8="CHANGE_ABS_GE",$AE$8="COUNT_FLAG_RULE",$AE$8="AND_YES",$AE$8="OR_YES"),OR(CO91="#FIELD",CO91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91)))),IF($AE$18="LOW_MU",MAX(Настройки!$B$14,$AE$16),IF($AE$18="NEUTRAL",Настройки!$B$15,IF($AE$18="IGNORE","IGNORE",IF(OR(BJ91="#FIELD",CO91="#FIELD"),"Поле не найдено","Недостаточно данных")))),IF($AE$8="SIGMOID_INC",MAX(Настройки!$B$14,$AE$16+($AE$17-$AE$16)/(1+EXP(-$AE$12*(IF(ISNUMBER(BJ91),BJ91,0)-$AE$11)))),IF($AE$8="SIGMOID_DEC",MAX(Настройки!$B$14,$AE$16+($AE$17-$AE$16)/(1+EXP($AE$12*(IF(ISNUMBER(BJ91),BJ91,0)-$AE$11)))),IF($AE$8="TOP_PERCENT",IF((COUNTIF(INDEX(Данные!$A$7:$CV$106,0,MATCH($AE$9,Данные!$A$6:$CV$6,0)),"&gt;"&amp;IF(ISNUMBER(BJ91),BJ91,0))+COUNTIFS(INDEX(Данные!$A$7:$CV$106,0,MATCH($AE$9,Данные!$A$6:$CV$6,0)),IF(ISNUMBER(BJ91),BJ91,0),Данные!$A$7:$A$106,"&lt;"&amp;$A91)+1)/COUNT(INDEX(Данные!$A$7:$CV$106,0,MATCH($AE$9,Данные!$A$6:$CV$6,0)))&lt;=$AE$11,$AE$14,$AE$15),IF($AE$8="MANUAL_MU",MAX(Настройки!$B$14,MIN(1,IF(ISNUMBER(BJ91),BJ91,0))),IF($AE$8="COUNT_FLAG_RULE",IF(IF(ISNUMBER(BJ91),BJ91,0)&lt;=$AE$11,$AE$14,IF(IF(ISNUMBER(BJ91),BJ91,0)&gt;=$AE$12,$AE$15,IF(OR(LOWER(LEFT(CO91&amp;"",2))="да",CO91=1),$AE$13,$AE$15))),IF(OR(AND($AE$8="YES_NO",OR(LOWER(LEFT(BJ91&amp;"",2))="да",BJ91=1)),AND($AE$8="THRESHOLD_GE",IF(ISNUMBER(BJ91),BJ91,0)&gt;=$AE$11),AND($AE$8="THRESHOLD_GT",IF(ISNUMBER(BJ91),BJ91,0)&gt;$AE$11),AND($AE$8="THRESHOLD_LE",IF(ISNUMBER(BJ91),BJ91,0)&lt;=$AE$11),AND($AE$8="THRESHOLD_LT",IF(ISNUMBER(BJ91),BJ91,0)&lt;$AE$11),AND($AE$8="CHANGE_PCT_GE",IF(IF(ISNUMBER(CO91),CO91,0)=0,IF(ISNUMBER(BJ91),BJ91,0)&gt;0,(IF(ISNUMBER(BJ91),BJ91,0)-IF(ISNUMBER(CO91),CO91,0))/ABS(IF(ISNUMBER(CO91),CO91,0))&gt;=$AE$11)),AND($AE$8="CHANGE_ABS_GE",ABS(IF(ISNUMBER(BJ91),BJ91,0)-IF(ISNUMBER(CO91),CO91,0))&gt;=$AE$11),AND($AE$8="COUNT_LT",IF(ISNUMBER(BJ91),BJ91,0)&lt;$AE$11),AND($AE$8="COUNT_LE",IF(ISNUMBER(BJ91),BJ91,0)&lt;=$AE$11),AND($AE$8="AND_YES",OR(LOWER(LEFT(BJ91&amp;"",2))="да",BJ91=1),OR(LOWER(LEFT(CO91&amp;"",2))="да",CO91=1)),AND($AE$8="OR_YES",OR(OR(LOWER(LEFT(BJ91&amp;"",2))="да",BJ91=1),OR(LOWER(LEFT(CO91&amp;"",2))="да",CO91=1)))),$AE$14,$AE$15))))))))))</f>
        <v/>
      </c>
      <c r="AF91" s="75"/>
      <c r="AG91" s="76" t="str">
        <f>IF($A91="","",IF($B$4&lt;&gt;"Да","",IF($B$9="","",IF(COUNTIF(Данные!$A$6:$CV$6,$B$9)=0,"#FIELD",INDEX(Данные!$A$7:$CV$106,ROW()-19,MATCH($B$9,Данные!$A$6:$CV$6,0))))))</f>
        <v/>
      </c>
      <c r="AH91" s="76" t="str">
        <f>IF($A91="","",IF($C$4&lt;&gt;"Да","",IF($C$9="","",IF(COUNTIF(Данные!$A$6:$CV$6,$C$9)=0,"#FIELD",INDEX(Данные!$A$7:$CV$106,ROW()-19,MATCH($C$9,Данные!$A$6:$CV$6,0))))))</f>
        <v/>
      </c>
      <c r="AI91" s="76" t="str">
        <f>IF($A91="","",IF($D$4&lt;&gt;"Да","",IF($D$9="","",IF(COUNTIF(Данные!$A$6:$CV$6,$D$9)=0,"#FIELD",INDEX(Данные!$A$7:$CV$106,ROW()-19,MATCH($D$9,Данные!$A$6:$CV$6,0))))))</f>
        <v/>
      </c>
      <c r="AJ91" s="76" t="str">
        <f>IF($A91="","",IF($E$4&lt;&gt;"Да","",IF($E$9="","",IF(COUNTIF(Данные!$A$6:$CV$6,$E$9)=0,"#FIELD",INDEX(Данные!$A$7:$CV$106,ROW()-19,MATCH($E$9,Данные!$A$6:$CV$6,0))))))</f>
        <v/>
      </c>
      <c r="AK91" s="76" t="str">
        <f>IF($A91="","",IF($F$4&lt;&gt;"Да","",IF($F$9="","",IF(COUNTIF(Данные!$A$6:$CV$6,$F$9)=0,"#FIELD",INDEX(Данные!$A$7:$CV$106,ROW()-19,MATCH($F$9,Данные!$A$6:$CV$6,0))))))</f>
        <v/>
      </c>
      <c r="AL91" s="76" t="str">
        <f>IF($A91="","",IF($G$4&lt;&gt;"Да","",IF($G$9="","",IF(COUNTIF(Данные!$A$6:$CV$6,$G$9)=0,"#FIELD",INDEX(Данные!$A$7:$CV$106,ROW()-19,MATCH($G$9,Данные!$A$6:$CV$6,0))))))</f>
        <v/>
      </c>
      <c r="AM91" s="76" t="str">
        <f>IF($A91="","",IF($H$4&lt;&gt;"Да","",IF($H$9="","",IF(COUNTIF(Данные!$A$6:$CV$6,$H$9)=0,"#FIELD",INDEX(Данные!$A$7:$CV$106,ROW()-19,MATCH($H$9,Данные!$A$6:$CV$6,0))))))</f>
        <v/>
      </c>
      <c r="AN91" s="76" t="str">
        <f>IF($A91="","",IF($I$4&lt;&gt;"Да","",IF($I$9="","",IF(COUNTIF(Данные!$A$6:$CV$6,$I$9)=0,"#FIELD",INDEX(Данные!$A$7:$CV$106,ROW()-19,MATCH($I$9,Данные!$A$6:$CV$6,0))))))</f>
        <v/>
      </c>
      <c r="AO91" s="76" t="str">
        <f>IF($A91="","",IF($J$4&lt;&gt;"Да","",IF($J$9="","",IF(COUNTIF(Данные!$A$6:$CV$6,$J$9)=0,"#FIELD",INDEX(Данные!$A$7:$CV$106,ROW()-19,MATCH($J$9,Данные!$A$6:$CV$6,0))))))</f>
        <v/>
      </c>
      <c r="AP91" s="76" t="str">
        <f>IF($A91="","",IF($K$4&lt;&gt;"Да","",IF($K$9="","",IF(COUNTIF(Данные!$A$6:$CV$6,$K$9)=0,"#FIELD",INDEX(Данные!$A$7:$CV$106,ROW()-19,MATCH($K$9,Данные!$A$6:$CV$6,0))))))</f>
        <v/>
      </c>
      <c r="AQ91" s="76" t="str">
        <f>IF($A91="","",IF($L$4&lt;&gt;"Да","",IF($L$9="","",IF(COUNTIF(Данные!$A$6:$CV$6,$L$9)=0,"#FIELD",INDEX(Данные!$A$7:$CV$106,ROW()-19,MATCH($L$9,Данные!$A$6:$CV$6,0))))))</f>
        <v/>
      </c>
      <c r="AR91" s="76" t="str">
        <f>IF($A91="","",IF($M$4&lt;&gt;"Да","",IF($M$9="","",IF(COUNTIF(Данные!$A$6:$CV$6,$M$9)=0,"#FIELD",INDEX(Данные!$A$7:$CV$106,ROW()-19,MATCH($M$9,Данные!$A$6:$CV$6,0))))))</f>
        <v/>
      </c>
      <c r="AS91" s="76" t="str">
        <f>IF($A91="","",IF($N$4&lt;&gt;"Да","",IF($N$9="","",IF(COUNTIF(Данные!$A$6:$CV$6,$N$9)=0,"#FIELD",INDEX(Данные!$A$7:$CV$106,ROW()-19,MATCH($N$9,Данные!$A$6:$CV$6,0))))))</f>
        <v/>
      </c>
      <c r="AT91" s="76" t="str">
        <f>IF($A91="","",IF($O$4&lt;&gt;"Да","",IF($O$9="","",IF(COUNTIF(Данные!$A$6:$CV$6,$O$9)=0,"#FIELD",INDEX(Данные!$A$7:$CV$106,ROW()-19,MATCH($O$9,Данные!$A$6:$CV$6,0))))))</f>
        <v/>
      </c>
      <c r="AU91" s="76" t="str">
        <f>IF($A91="","",IF($P$4&lt;&gt;"Да","",IF($P$9="","",IF(COUNTIF(Данные!$A$6:$CV$6,$P$9)=0,"#FIELD",INDEX(Данные!$A$7:$CV$106,ROW()-19,MATCH($P$9,Данные!$A$6:$CV$6,0))))))</f>
        <v/>
      </c>
      <c r="AV91" s="76" t="str">
        <f>IF($A91="","",IF($Q$4&lt;&gt;"Да","",IF($Q$9="","",IF(COUNTIF(Данные!$A$6:$CV$6,$Q$9)=0,"#FIELD",INDEX(Данные!$A$7:$CV$106,ROW()-19,MATCH($Q$9,Данные!$A$6:$CV$6,0))))))</f>
        <v/>
      </c>
      <c r="AW91" s="76" t="str">
        <f>IF($A91="","",IF($R$4&lt;&gt;"Да","",IF($R$9="","",IF(COUNTIF(Данные!$A$6:$CV$6,$R$9)=0,"#FIELD",INDEX(Данные!$A$7:$CV$106,ROW()-19,MATCH($R$9,Данные!$A$6:$CV$6,0))))))</f>
        <v/>
      </c>
      <c r="AX91" s="76" t="str">
        <f>IF($A91="","",IF($S$4&lt;&gt;"Да","",IF($S$9="","",IF(COUNTIF(Данные!$A$6:$CV$6,$S$9)=0,"#FIELD",INDEX(Данные!$A$7:$CV$106,ROW()-19,MATCH($S$9,Данные!$A$6:$CV$6,0))))))</f>
        <v/>
      </c>
      <c r="AY91" s="76" t="str">
        <f>IF($A91="","",IF($T$4&lt;&gt;"Да","",IF($T$9="","",IF(COUNTIF(Данные!$A$6:$CV$6,$T$9)=0,"#FIELD",INDEX(Данные!$A$7:$CV$106,ROW()-19,MATCH($T$9,Данные!$A$6:$CV$6,0))))))</f>
        <v/>
      </c>
      <c r="AZ91" s="76" t="str">
        <f>IF($A91="","",IF($U$4&lt;&gt;"Да","",IF($U$9="","",IF(COUNTIF(Данные!$A$6:$CV$6,$U$9)=0,"#FIELD",INDEX(Данные!$A$7:$CV$106,ROW()-19,MATCH($U$9,Данные!$A$6:$CV$6,0))))))</f>
        <v/>
      </c>
      <c r="BA91" s="76" t="str">
        <f>IF($A91="","",IF($V$4&lt;&gt;"Да","",IF($V$9="","",IF(COUNTIF(Данные!$A$6:$CV$6,$V$9)=0,"#FIELD",INDEX(Данные!$A$7:$CV$106,ROW()-19,MATCH($V$9,Данные!$A$6:$CV$6,0))))))</f>
        <v/>
      </c>
      <c r="BB91" s="76" t="str">
        <f>IF($A91="","",IF($W$4&lt;&gt;"Да","",IF($W$9="","",IF(COUNTIF(Данные!$A$6:$CV$6,$W$9)=0,"#FIELD",INDEX(Данные!$A$7:$CV$106,ROW()-19,MATCH($W$9,Данные!$A$6:$CV$6,0))))))</f>
        <v/>
      </c>
      <c r="BC91" s="76" t="str">
        <f>IF($A91="","",IF($X$4&lt;&gt;"Да","",IF($X$9="","",IF(COUNTIF(Данные!$A$6:$CV$6,$X$9)=0,"#FIELD",INDEX(Данные!$A$7:$CV$106,ROW()-19,MATCH($X$9,Данные!$A$6:$CV$6,0))))))</f>
        <v/>
      </c>
      <c r="BD91" s="76" t="str">
        <f>IF($A91="","",IF($Y$4&lt;&gt;"Да","",IF($Y$9="","",IF(COUNTIF(Данные!$A$6:$CV$6,$Y$9)=0,"#FIELD",INDEX(Данные!$A$7:$CV$106,ROW()-19,MATCH($Y$9,Данные!$A$6:$CV$6,0))))))</f>
        <v/>
      </c>
      <c r="BE91" s="76" t="str">
        <f>IF($A91="","",IF($Z$4&lt;&gt;"Да","",IF($Z$9="","",IF(COUNTIF(Данные!$A$6:$CV$6,$Z$9)=0,"#FIELD",INDEX(Данные!$A$7:$CV$106,ROW()-19,MATCH($Z$9,Данные!$A$6:$CV$6,0))))))</f>
        <v/>
      </c>
      <c r="BF91" s="76" t="str">
        <f>IF($A91="","",IF($AA$4&lt;&gt;"Да","",IF($AA$9="","",IF(COUNTIF(Данные!$A$6:$CV$6,$AA$9)=0,"#FIELD",INDEX(Данные!$A$7:$CV$106,ROW()-19,MATCH($AA$9,Данные!$A$6:$CV$6,0))))))</f>
        <v/>
      </c>
      <c r="BG91" s="76" t="str">
        <f>IF($A91="","",IF($AB$4&lt;&gt;"Да","",IF($AB$9="","",IF(COUNTIF(Данные!$A$6:$CV$6,$AB$9)=0,"#FIELD",INDEX(Данные!$A$7:$CV$106,ROW()-19,MATCH($AB$9,Данные!$A$6:$CV$6,0))))))</f>
        <v/>
      </c>
      <c r="BH91" s="76" t="str">
        <f>IF($A91="","",IF($AC$4&lt;&gt;"Да","",IF($AC$9="","",IF(COUNTIF(Данные!$A$6:$CV$6,$AC$9)=0,"#FIELD",INDEX(Данные!$A$7:$CV$106,ROW()-19,MATCH($AC$9,Данные!$A$6:$CV$6,0))))))</f>
        <v/>
      </c>
      <c r="BI91" s="76" t="str">
        <f>IF($A91="","",IF($AD$4&lt;&gt;"Да","",IF($AD$9="","",IF(COUNTIF(Данные!$A$6:$CV$6,$AD$9)=0,"#FIELD",INDEX(Данные!$A$7:$CV$106,ROW()-19,MATCH($AD$9,Данные!$A$6:$CV$6,0))))))</f>
        <v/>
      </c>
      <c r="BJ91" s="76" t="str">
        <f>IF($A91="","",IF($AE$4&lt;&gt;"Да","",IF($AE$9="","",IF(COUNTIF(Данные!$A$6:$CV$6,$AE$9)=0,"#FIELD",INDEX(Данные!$A$7:$CV$106,ROW()-19,MATCH($AE$9,Данные!$A$6:$CV$6,0))))))</f>
        <v/>
      </c>
      <c r="BK91" s="76"/>
      <c r="BL91" s="76" t="str">
        <f>IF($A91="","",IF($B$4&lt;&gt;"Да","",IF($B$10="","",IF(COUNTIF(Данные!$A$6:$CV$6,$B$10)=0,"#FIELD",INDEX(Данные!$A$7:$CV$106,ROW()-19,MATCH($B$10,Данные!$A$6:$CV$6,0))))))</f>
        <v/>
      </c>
      <c r="BM91" s="76" t="str">
        <f>IF($A91="","",IF($C$4&lt;&gt;"Да","",IF($C$10="","",IF(COUNTIF(Данные!$A$6:$CV$6,$C$10)=0,"#FIELD",INDEX(Данные!$A$7:$CV$106,ROW()-19,MATCH($C$10,Данные!$A$6:$CV$6,0))))))</f>
        <v/>
      </c>
      <c r="BN91" s="76" t="str">
        <f>IF($A91="","",IF($D$4&lt;&gt;"Да","",IF($D$10="","",IF(COUNTIF(Данные!$A$6:$CV$6,$D$10)=0,"#FIELD",INDEX(Данные!$A$7:$CV$106,ROW()-19,MATCH($D$10,Данные!$A$6:$CV$6,0))))))</f>
        <v/>
      </c>
      <c r="BO91" s="76" t="str">
        <f>IF($A91="","",IF($E$4&lt;&gt;"Да","",IF($E$10="","",IF(COUNTIF(Данные!$A$6:$CV$6,$E$10)=0,"#FIELD",INDEX(Данные!$A$7:$CV$106,ROW()-19,MATCH($E$10,Данные!$A$6:$CV$6,0))))))</f>
        <v/>
      </c>
      <c r="BP91" s="76" t="str">
        <f>IF($A91="","",IF($F$4&lt;&gt;"Да","",IF($F$10="","",IF(COUNTIF(Данные!$A$6:$CV$6,$F$10)=0,"#FIELD",INDEX(Данные!$A$7:$CV$106,ROW()-19,MATCH($F$10,Данные!$A$6:$CV$6,0))))))</f>
        <v/>
      </c>
      <c r="BQ91" s="76" t="str">
        <f>IF($A91="","",IF($G$4&lt;&gt;"Да","",IF($G$10="","",IF(COUNTIF(Данные!$A$6:$CV$6,$G$10)=0,"#FIELD",INDEX(Данные!$A$7:$CV$106,ROW()-19,MATCH($G$10,Данные!$A$6:$CV$6,0))))))</f>
        <v/>
      </c>
      <c r="BR91" s="76" t="str">
        <f>IF($A91="","",IF($H$4&lt;&gt;"Да","",IF($H$10="","",IF(COUNTIF(Данные!$A$6:$CV$6,$H$10)=0,"#FIELD",INDEX(Данные!$A$7:$CV$106,ROW()-19,MATCH($H$10,Данные!$A$6:$CV$6,0))))))</f>
        <v/>
      </c>
      <c r="BS91" s="76" t="str">
        <f>IF($A91="","",IF($I$4&lt;&gt;"Да","",IF($I$10="","",IF(COUNTIF(Данные!$A$6:$CV$6,$I$10)=0,"#FIELD",INDEX(Данные!$A$7:$CV$106,ROW()-19,MATCH($I$10,Данные!$A$6:$CV$6,0))))))</f>
        <v/>
      </c>
      <c r="BT91" s="76" t="str">
        <f>IF($A91="","",IF($J$4&lt;&gt;"Да","",IF($J$10="","",IF(COUNTIF(Данные!$A$6:$CV$6,$J$10)=0,"#FIELD",INDEX(Данные!$A$7:$CV$106,ROW()-19,MATCH($J$10,Данные!$A$6:$CV$6,0))))))</f>
        <v/>
      </c>
      <c r="BU91" s="76" t="str">
        <f>IF($A91="","",IF($K$4&lt;&gt;"Да","",IF($K$10="","",IF(COUNTIF(Данные!$A$6:$CV$6,$K$10)=0,"#FIELD",INDEX(Данные!$A$7:$CV$106,ROW()-19,MATCH($K$10,Данные!$A$6:$CV$6,0))))))</f>
        <v/>
      </c>
      <c r="BV91" s="76" t="str">
        <f>IF($A91="","",IF($L$4&lt;&gt;"Да","",IF($L$10="","",IF(COUNTIF(Данные!$A$6:$CV$6,$L$10)=0,"#FIELD",INDEX(Данные!$A$7:$CV$106,ROW()-19,MATCH($L$10,Данные!$A$6:$CV$6,0))))))</f>
        <v/>
      </c>
      <c r="BW91" s="76" t="str">
        <f>IF($A91="","",IF($M$4&lt;&gt;"Да","",IF($M$10="","",IF(COUNTIF(Данные!$A$6:$CV$6,$M$10)=0,"#FIELD",INDEX(Данные!$A$7:$CV$106,ROW()-19,MATCH($M$10,Данные!$A$6:$CV$6,0))))))</f>
        <v/>
      </c>
      <c r="BX91" s="76" t="str">
        <f>IF($A91="","",IF($N$4&lt;&gt;"Да","",IF($N$10="","",IF(COUNTIF(Данные!$A$6:$CV$6,$N$10)=0,"#FIELD",INDEX(Данные!$A$7:$CV$106,ROW()-19,MATCH($N$10,Данные!$A$6:$CV$6,0))))))</f>
        <v/>
      </c>
      <c r="BY91" s="76" t="str">
        <f>IF($A91="","",IF($O$4&lt;&gt;"Да","",IF($O$10="","",IF(COUNTIF(Данные!$A$6:$CV$6,$O$10)=0,"#FIELD",INDEX(Данные!$A$7:$CV$106,ROW()-19,MATCH($O$10,Данные!$A$6:$CV$6,0))))))</f>
        <v/>
      </c>
      <c r="BZ91" s="76" t="str">
        <f>IF($A91="","",IF($P$4&lt;&gt;"Да","",IF($P$10="","",IF(COUNTIF(Данные!$A$6:$CV$6,$P$10)=0,"#FIELD",INDEX(Данные!$A$7:$CV$106,ROW()-19,MATCH($P$10,Данные!$A$6:$CV$6,0))))))</f>
        <v/>
      </c>
      <c r="CA91" s="76" t="str">
        <f>IF($A91="","",IF($Q$4&lt;&gt;"Да","",IF($Q$10="","",IF(COUNTIF(Данные!$A$6:$CV$6,$Q$10)=0,"#FIELD",INDEX(Данные!$A$7:$CV$106,ROW()-19,MATCH($Q$10,Данные!$A$6:$CV$6,0))))))</f>
        <v/>
      </c>
      <c r="CB91" s="76" t="str">
        <f>IF($A91="","",IF($R$4&lt;&gt;"Да","",IF($R$10="","",IF(COUNTIF(Данные!$A$6:$CV$6,$R$10)=0,"#FIELD",INDEX(Данные!$A$7:$CV$106,ROW()-19,MATCH($R$10,Данные!$A$6:$CV$6,0))))))</f>
        <v/>
      </c>
      <c r="CC91" s="76" t="str">
        <f>IF($A91="","",IF($S$4&lt;&gt;"Да","",IF($S$10="","",IF(COUNTIF(Данные!$A$6:$CV$6,$S$10)=0,"#FIELD",INDEX(Данные!$A$7:$CV$106,ROW()-19,MATCH($S$10,Данные!$A$6:$CV$6,0))))))</f>
        <v/>
      </c>
      <c r="CD91" s="76" t="str">
        <f>IF($A91="","",IF($T$4&lt;&gt;"Да","",IF($T$10="","",IF(COUNTIF(Данные!$A$6:$CV$6,$T$10)=0,"#FIELD",INDEX(Данные!$A$7:$CV$106,ROW()-19,MATCH($T$10,Данные!$A$6:$CV$6,0))))))</f>
        <v/>
      </c>
      <c r="CE91" s="76" t="str">
        <f>IF($A91="","",IF($U$4&lt;&gt;"Да","",IF($U$10="","",IF(COUNTIF(Данные!$A$6:$CV$6,$U$10)=0,"#FIELD",INDEX(Данные!$A$7:$CV$106,ROW()-19,MATCH($U$10,Данные!$A$6:$CV$6,0))))))</f>
        <v/>
      </c>
      <c r="CF91" s="76" t="str">
        <f>IF($A91="","",IF($V$4&lt;&gt;"Да","",IF($V$10="","",IF(COUNTIF(Данные!$A$6:$CV$6,$V$10)=0,"#FIELD",INDEX(Данные!$A$7:$CV$106,ROW()-19,MATCH($V$10,Данные!$A$6:$CV$6,0))))))</f>
        <v/>
      </c>
      <c r="CG91" s="76" t="str">
        <f>IF($A91="","",IF($W$4&lt;&gt;"Да","",IF($W$10="","",IF(COUNTIF(Данные!$A$6:$CV$6,$W$10)=0,"#FIELD",INDEX(Данные!$A$7:$CV$106,ROW()-19,MATCH($W$10,Данные!$A$6:$CV$6,0))))))</f>
        <v/>
      </c>
      <c r="CH91" s="76" t="str">
        <f>IF($A91="","",IF($X$4&lt;&gt;"Да","",IF($X$10="","",IF(COUNTIF(Данные!$A$6:$CV$6,$X$10)=0,"#FIELD",INDEX(Данные!$A$7:$CV$106,ROW()-19,MATCH($X$10,Данные!$A$6:$CV$6,0))))))</f>
        <v/>
      </c>
      <c r="CI91" s="76" t="str">
        <f>IF($A91="","",IF($Y$4&lt;&gt;"Да","",IF($Y$10="","",IF(COUNTIF(Данные!$A$6:$CV$6,$Y$10)=0,"#FIELD",INDEX(Данные!$A$7:$CV$106,ROW()-19,MATCH($Y$10,Данные!$A$6:$CV$6,0))))))</f>
        <v/>
      </c>
      <c r="CJ91" s="76" t="str">
        <f>IF($A91="","",IF($Z$4&lt;&gt;"Да","",IF($Z$10="","",IF(COUNTIF(Данные!$A$6:$CV$6,$Z$10)=0,"#FIELD",INDEX(Данные!$A$7:$CV$106,ROW()-19,MATCH($Z$10,Данные!$A$6:$CV$6,0))))))</f>
        <v/>
      </c>
      <c r="CK91" s="76" t="str">
        <f>IF($A91="","",IF($AA$4&lt;&gt;"Да","",IF($AA$10="","",IF(COUNTIF(Данные!$A$6:$CV$6,$AA$10)=0,"#FIELD",INDEX(Данные!$A$7:$CV$106,ROW()-19,MATCH($AA$10,Данные!$A$6:$CV$6,0))))))</f>
        <v/>
      </c>
      <c r="CL91" s="76" t="str">
        <f>IF($A91="","",IF($AB$4&lt;&gt;"Да","",IF($AB$10="","",IF(COUNTIF(Данные!$A$6:$CV$6,$AB$10)=0,"#FIELD",INDEX(Данные!$A$7:$CV$106,ROW()-19,MATCH($AB$10,Данные!$A$6:$CV$6,0))))))</f>
        <v/>
      </c>
      <c r="CM91" s="76" t="str">
        <f>IF($A91="","",IF($AC$4&lt;&gt;"Да","",IF($AC$10="","",IF(COUNTIF(Данные!$A$6:$CV$6,$AC$10)=0,"#FIELD",INDEX(Данные!$A$7:$CV$106,ROW()-19,MATCH($AC$10,Данные!$A$6:$CV$6,0))))))</f>
        <v/>
      </c>
      <c r="CN91" s="76" t="str">
        <f>IF($A91="","",IF($AD$4&lt;&gt;"Да","",IF($AD$10="","",IF(COUNTIF(Данные!$A$6:$CV$6,$AD$10)=0,"#FIELD",INDEX(Данные!$A$7:$CV$106,ROW()-19,MATCH($AD$10,Данные!$A$6:$CV$6,0))))))</f>
        <v/>
      </c>
      <c r="CO91" s="77" t="str">
        <f>IF($A91="","",IF($AE$4&lt;&gt;"Да","",IF($AE$10="","",IF(COUNTIF(Данные!$A$6:$CV$6,$AE$10)=0,"#FIELD",INDEX(Данные!$A$7:$CV$106,ROW()-19,MATCH($AE$10,Данные!$A$6:$CV$6,0))))))</f>
        <v/>
      </c>
    </row>
    <row r="92" spans="1:93">
      <c r="A92" s="24" t="str">
        <f>IF(Данные!A79="","",Данные!A79)</f>
        <v/>
      </c>
      <c r="B92" s="19" t="str">
        <f>IF($A92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92="#FIELD",AG92="",AND(OR($B$8="CHANGE_PCT_GE",$B$8="CHANGE_ABS_GE",$B$8="COUNT_FLAG_RULE",$B$8="AND_YES",$B$8="OR_YES"),OR(BL92="#FIELD",BL92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92)))),IF($B$18="LOW_MU",MAX(Настройки!$B$14,$B$16),IF($B$18="NEUTRAL",Настройки!$B$15,IF($B$18="IGNORE","IGNORE",IF(OR(AG92="#FIELD",BL92="#FIELD"),"Поле не найдено","Недостаточно данных")))),IF($B$8="SIGMOID_INC",MAX(Настройки!$B$14,$B$16+($B$17-$B$16)/(1+EXP(-$B$12*(IF(ISNUMBER(AG92),AG92,0)-$B$11)))),IF($B$8="SIGMOID_DEC",MAX(Настройки!$B$14,$B$16+($B$17-$B$16)/(1+EXP($B$12*(IF(ISNUMBER(AG92),AG92,0)-$B$11)))),IF($B$8="TOP_PERCENT",IF((COUNTIF(INDEX(Данные!$A$7:$CV$106,0,MATCH($B$9,Данные!$A$6:$CV$6,0)),"&gt;"&amp;IF(ISNUMBER(AG92),AG92,0))+COUNTIFS(INDEX(Данные!$A$7:$CV$106,0,MATCH($B$9,Данные!$A$6:$CV$6,0)),IF(ISNUMBER(AG92),AG92,0),Данные!$A$7:$A$106,"&lt;"&amp;$A92)+1)/COUNT(INDEX(Данные!$A$7:$CV$106,0,MATCH($B$9,Данные!$A$6:$CV$6,0)))&lt;=$B$11,$B$14,$B$15),IF($B$8="MANUAL_MU",MAX(Настройки!$B$14,MIN(1,IF(ISNUMBER(AG92),AG92,0))),IF($B$8="COUNT_FLAG_RULE",IF(IF(ISNUMBER(AG92),AG92,0)&lt;=$B$11,$B$14,IF(IF(ISNUMBER(AG92),AG92,0)&gt;=$B$12,$B$15,IF(OR(LOWER(LEFT(BL92&amp;"",2))="да",BL92=1),$B$13,$B$15))),IF(OR(AND($B$8="YES_NO",OR(LOWER(LEFT(AG92&amp;"",2))="да",AG92=1)),AND($B$8="THRESHOLD_GE",IF(ISNUMBER(AG92),AG92,0)&gt;=$B$11),AND($B$8="THRESHOLD_GT",IF(ISNUMBER(AG92),AG92,0)&gt;$B$11),AND($B$8="THRESHOLD_LE",IF(ISNUMBER(AG92),AG92,0)&lt;=$B$11),AND($B$8="THRESHOLD_LT",IF(ISNUMBER(AG92),AG92,0)&lt;$B$11),AND($B$8="CHANGE_PCT_GE",IF(IF(ISNUMBER(BL92),BL92,0)=0,IF(ISNUMBER(AG92),AG92,0)&gt;0,(IF(ISNUMBER(AG92),AG92,0)-IF(ISNUMBER(BL92),BL92,0))/ABS(IF(ISNUMBER(BL92),BL92,0))&gt;=$B$11)),AND($B$8="CHANGE_ABS_GE",ABS(IF(ISNUMBER(AG92),AG92,0)-IF(ISNUMBER(BL92),BL92,0))&gt;=$B$11),AND($B$8="COUNT_LT",IF(ISNUMBER(AG92),AG92,0)&lt;$B$11),AND($B$8="COUNT_LE",IF(ISNUMBER(AG92),AG92,0)&lt;=$B$11),AND($B$8="AND_YES",OR(LOWER(LEFT(AG92&amp;"",2))="да",AG92=1),OR(LOWER(LEFT(BL92&amp;"",2))="да",BL92=1)),AND($B$8="OR_YES",OR(OR(LOWER(LEFT(AG92&amp;"",2))="да",AG92=1),OR(LOWER(LEFT(BL92&amp;"",2))="да",BL92=1)))),$B$14,$B$15))))))))))</f>
        <v/>
      </c>
      <c r="C92" s="19" t="str">
        <f>IF($A92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92="#FIELD",AH92="",AND(OR($C$8="CHANGE_PCT_GE",$C$8="CHANGE_ABS_GE",$C$8="COUNT_FLAG_RULE",$C$8="AND_YES",$C$8="OR_YES"),OR(BM92="#FIELD",BM92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92)))),IF($C$18="LOW_MU",MAX(Настройки!$B$14,$C$16),IF($C$18="NEUTRAL",Настройки!$B$15,IF($C$18="IGNORE","IGNORE",IF(OR(AH92="#FIELD",BM92="#FIELD"),"Поле не найдено","Недостаточно данных")))),IF($C$8="SIGMOID_INC",MAX(Настройки!$B$14,$C$16+($C$17-$C$16)/(1+EXP(-$C$12*(IF(ISNUMBER(AH92),AH92,0)-$C$11)))),IF($C$8="SIGMOID_DEC",MAX(Настройки!$B$14,$C$16+($C$17-$C$16)/(1+EXP($C$12*(IF(ISNUMBER(AH92),AH92,0)-$C$11)))),IF($C$8="TOP_PERCENT",IF((COUNTIF(INDEX(Данные!$A$7:$CV$106,0,MATCH($C$9,Данные!$A$6:$CV$6,0)),"&gt;"&amp;IF(ISNUMBER(AH92),AH92,0))+COUNTIFS(INDEX(Данные!$A$7:$CV$106,0,MATCH($C$9,Данные!$A$6:$CV$6,0)),IF(ISNUMBER(AH92),AH92,0),Данные!$A$7:$A$106,"&lt;"&amp;$A92)+1)/COUNT(INDEX(Данные!$A$7:$CV$106,0,MATCH($C$9,Данные!$A$6:$CV$6,0)))&lt;=$C$11,$C$14,$C$15),IF($C$8="MANUAL_MU",MAX(Настройки!$B$14,MIN(1,IF(ISNUMBER(AH92),AH92,0))),IF($C$8="COUNT_FLAG_RULE",IF(IF(ISNUMBER(AH92),AH92,0)&lt;=$C$11,$C$14,IF(IF(ISNUMBER(AH92),AH92,0)&gt;=$C$12,$C$15,IF(OR(LOWER(LEFT(BM92&amp;"",2))="да",BM92=1),$C$13,$C$15))),IF(OR(AND($C$8="YES_NO",OR(LOWER(LEFT(AH92&amp;"",2))="да",AH92=1)),AND($C$8="THRESHOLD_GE",IF(ISNUMBER(AH92),AH92,0)&gt;=$C$11),AND($C$8="THRESHOLD_GT",IF(ISNUMBER(AH92),AH92,0)&gt;$C$11),AND($C$8="THRESHOLD_LE",IF(ISNUMBER(AH92),AH92,0)&lt;=$C$11),AND($C$8="THRESHOLD_LT",IF(ISNUMBER(AH92),AH92,0)&lt;$C$11),AND($C$8="CHANGE_PCT_GE",IF(IF(ISNUMBER(BM92),BM92,0)=0,IF(ISNUMBER(AH92),AH92,0)&gt;0,(IF(ISNUMBER(AH92),AH92,0)-IF(ISNUMBER(BM92),BM92,0))/ABS(IF(ISNUMBER(BM92),BM92,0))&gt;=$C$11)),AND($C$8="CHANGE_ABS_GE",ABS(IF(ISNUMBER(AH92),AH92,0)-IF(ISNUMBER(BM92),BM92,0))&gt;=$C$11),AND($C$8="COUNT_LT",IF(ISNUMBER(AH92),AH92,0)&lt;$C$11),AND($C$8="COUNT_LE",IF(ISNUMBER(AH92),AH92,0)&lt;=$C$11),AND($C$8="AND_YES",OR(LOWER(LEFT(AH92&amp;"",2))="да",AH92=1),OR(LOWER(LEFT(BM92&amp;"",2))="да",BM92=1)),AND($C$8="OR_YES",OR(OR(LOWER(LEFT(AH92&amp;"",2))="да",AH92=1),OR(LOWER(LEFT(BM92&amp;"",2))="да",BM92=1)))),$C$14,$C$15))))))))))</f>
        <v/>
      </c>
      <c r="D92" s="19" t="str">
        <f>IF($A92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92="#FIELD",AI92="",AND(OR($D$8="CHANGE_PCT_GE",$D$8="CHANGE_ABS_GE",$D$8="COUNT_FLAG_RULE",$D$8="AND_YES",$D$8="OR_YES"),OR(BN92="#FIELD",BN92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92)))),IF($D$18="LOW_MU",MAX(Настройки!$B$14,$D$16),IF($D$18="NEUTRAL",Настройки!$B$15,IF($D$18="IGNORE","IGNORE",IF(OR(AI92="#FIELD",BN92="#FIELD"),"Поле не найдено","Недостаточно данных")))),IF($D$8="SIGMOID_INC",MAX(Настройки!$B$14,$D$16+($D$17-$D$16)/(1+EXP(-$D$12*(IF(ISNUMBER(AI92),AI92,0)-$D$11)))),IF($D$8="SIGMOID_DEC",MAX(Настройки!$B$14,$D$16+($D$17-$D$16)/(1+EXP($D$12*(IF(ISNUMBER(AI92),AI92,0)-$D$11)))),IF($D$8="TOP_PERCENT",IF((COUNTIF(INDEX(Данные!$A$7:$CV$106,0,MATCH($D$9,Данные!$A$6:$CV$6,0)),"&gt;"&amp;IF(ISNUMBER(AI92),AI92,0))+COUNTIFS(INDEX(Данные!$A$7:$CV$106,0,MATCH($D$9,Данные!$A$6:$CV$6,0)),IF(ISNUMBER(AI92),AI92,0),Данные!$A$7:$A$106,"&lt;"&amp;$A92)+1)/COUNT(INDEX(Данные!$A$7:$CV$106,0,MATCH($D$9,Данные!$A$6:$CV$6,0)))&lt;=$D$11,$D$14,$D$15),IF($D$8="MANUAL_MU",MAX(Настройки!$B$14,MIN(1,IF(ISNUMBER(AI92),AI92,0))),IF($D$8="COUNT_FLAG_RULE",IF(IF(ISNUMBER(AI92),AI92,0)&lt;=$D$11,$D$14,IF(IF(ISNUMBER(AI92),AI92,0)&gt;=$D$12,$D$15,IF(OR(LOWER(LEFT(BN92&amp;"",2))="да",BN92=1),$D$13,$D$15))),IF(OR(AND($D$8="YES_NO",OR(LOWER(LEFT(AI92&amp;"",2))="да",AI92=1)),AND($D$8="THRESHOLD_GE",IF(ISNUMBER(AI92),AI92,0)&gt;=$D$11),AND($D$8="THRESHOLD_GT",IF(ISNUMBER(AI92),AI92,0)&gt;$D$11),AND($D$8="THRESHOLD_LE",IF(ISNUMBER(AI92),AI92,0)&lt;=$D$11),AND($D$8="THRESHOLD_LT",IF(ISNUMBER(AI92),AI92,0)&lt;$D$11),AND($D$8="CHANGE_PCT_GE",IF(IF(ISNUMBER(BN92),BN92,0)=0,IF(ISNUMBER(AI92),AI92,0)&gt;0,(IF(ISNUMBER(AI92),AI92,0)-IF(ISNUMBER(BN92),BN92,0))/ABS(IF(ISNUMBER(BN92),BN92,0))&gt;=$D$11)),AND($D$8="CHANGE_ABS_GE",ABS(IF(ISNUMBER(AI92),AI92,0)-IF(ISNUMBER(BN92),BN92,0))&gt;=$D$11),AND($D$8="COUNT_LT",IF(ISNUMBER(AI92),AI92,0)&lt;$D$11),AND($D$8="COUNT_LE",IF(ISNUMBER(AI92),AI92,0)&lt;=$D$11),AND($D$8="AND_YES",OR(LOWER(LEFT(AI92&amp;"",2))="да",AI92=1),OR(LOWER(LEFT(BN92&amp;"",2))="да",BN92=1)),AND($D$8="OR_YES",OR(OR(LOWER(LEFT(AI92&amp;"",2))="да",AI92=1),OR(LOWER(LEFT(BN92&amp;"",2))="да",BN92=1)))),$D$14,$D$15))))))))))</f>
        <v/>
      </c>
      <c r="E92" s="19" t="str">
        <f>IF($A92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92="#FIELD",AJ92="",AND(OR($E$8="CHANGE_PCT_GE",$E$8="CHANGE_ABS_GE",$E$8="COUNT_FLAG_RULE",$E$8="AND_YES",$E$8="OR_YES"),OR(BO92="#FIELD",BO92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92)))),IF($E$18="LOW_MU",MAX(Настройки!$B$14,$E$16),IF($E$18="NEUTRAL",Настройки!$B$15,IF($E$18="IGNORE","IGNORE",IF(OR(AJ92="#FIELD",BO92="#FIELD"),"Поле не найдено","Недостаточно данных")))),IF($E$8="SIGMOID_INC",MAX(Настройки!$B$14,$E$16+($E$17-$E$16)/(1+EXP(-$E$12*(IF(ISNUMBER(AJ92),AJ92,0)-$E$11)))),IF($E$8="SIGMOID_DEC",MAX(Настройки!$B$14,$E$16+($E$17-$E$16)/(1+EXP($E$12*(IF(ISNUMBER(AJ92),AJ92,0)-$E$11)))),IF($E$8="TOP_PERCENT",IF((COUNTIF(INDEX(Данные!$A$7:$CV$106,0,MATCH($E$9,Данные!$A$6:$CV$6,0)),"&gt;"&amp;IF(ISNUMBER(AJ92),AJ92,0))+COUNTIFS(INDEX(Данные!$A$7:$CV$106,0,MATCH($E$9,Данные!$A$6:$CV$6,0)),IF(ISNUMBER(AJ92),AJ92,0),Данные!$A$7:$A$106,"&lt;"&amp;$A92)+1)/COUNT(INDEX(Данные!$A$7:$CV$106,0,MATCH($E$9,Данные!$A$6:$CV$6,0)))&lt;=$E$11,$E$14,$E$15),IF($E$8="MANUAL_MU",MAX(Настройки!$B$14,MIN(1,IF(ISNUMBER(AJ92),AJ92,0))),IF($E$8="COUNT_FLAG_RULE",IF(IF(ISNUMBER(AJ92),AJ92,0)&lt;=$E$11,$E$14,IF(IF(ISNUMBER(AJ92),AJ92,0)&gt;=$E$12,$E$15,IF(OR(LOWER(LEFT(BO92&amp;"",2))="да",BO92=1),$E$13,$E$15))),IF(OR(AND($E$8="YES_NO",OR(LOWER(LEFT(AJ92&amp;"",2))="да",AJ92=1)),AND($E$8="THRESHOLD_GE",IF(ISNUMBER(AJ92),AJ92,0)&gt;=$E$11),AND($E$8="THRESHOLD_GT",IF(ISNUMBER(AJ92),AJ92,0)&gt;$E$11),AND($E$8="THRESHOLD_LE",IF(ISNUMBER(AJ92),AJ92,0)&lt;=$E$11),AND($E$8="THRESHOLD_LT",IF(ISNUMBER(AJ92),AJ92,0)&lt;$E$11),AND($E$8="CHANGE_PCT_GE",IF(IF(ISNUMBER(BO92),BO92,0)=0,IF(ISNUMBER(AJ92),AJ92,0)&gt;0,(IF(ISNUMBER(AJ92),AJ92,0)-IF(ISNUMBER(BO92),BO92,0))/ABS(IF(ISNUMBER(BO92),BO92,0))&gt;=$E$11)),AND($E$8="CHANGE_ABS_GE",ABS(IF(ISNUMBER(AJ92),AJ92,0)-IF(ISNUMBER(BO92),BO92,0))&gt;=$E$11),AND($E$8="COUNT_LT",IF(ISNUMBER(AJ92),AJ92,0)&lt;$E$11),AND($E$8="COUNT_LE",IF(ISNUMBER(AJ92),AJ92,0)&lt;=$E$11),AND($E$8="AND_YES",OR(LOWER(LEFT(AJ92&amp;"",2))="да",AJ92=1),OR(LOWER(LEFT(BO92&amp;"",2))="да",BO92=1)),AND($E$8="OR_YES",OR(OR(LOWER(LEFT(AJ92&amp;"",2))="да",AJ92=1),OR(LOWER(LEFT(BO92&amp;"",2))="да",BO92=1)))),$E$14,$E$15))))))))))</f>
        <v/>
      </c>
      <c r="F92" s="19" t="str">
        <f>IF($A92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92="#FIELD",AK92="",AND(OR($F$8="CHANGE_PCT_GE",$F$8="CHANGE_ABS_GE",$F$8="COUNT_FLAG_RULE",$F$8="AND_YES",$F$8="OR_YES"),OR(BP92="#FIELD",BP92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92)))),IF($F$18="LOW_MU",MAX(Настройки!$B$14,$F$16),IF($F$18="NEUTRAL",Настройки!$B$15,IF($F$18="IGNORE","IGNORE",IF(OR(AK92="#FIELD",BP92="#FIELD"),"Поле не найдено","Недостаточно данных")))),IF($F$8="SIGMOID_INC",MAX(Настройки!$B$14,$F$16+($F$17-$F$16)/(1+EXP(-$F$12*(IF(ISNUMBER(AK92),AK92,0)-$F$11)))),IF($F$8="SIGMOID_DEC",MAX(Настройки!$B$14,$F$16+($F$17-$F$16)/(1+EXP($F$12*(IF(ISNUMBER(AK92),AK92,0)-$F$11)))),IF($F$8="TOP_PERCENT",IF((COUNTIF(INDEX(Данные!$A$7:$CV$106,0,MATCH($F$9,Данные!$A$6:$CV$6,0)),"&gt;"&amp;IF(ISNUMBER(AK92),AK92,0))+COUNTIFS(INDEX(Данные!$A$7:$CV$106,0,MATCH($F$9,Данные!$A$6:$CV$6,0)),IF(ISNUMBER(AK92),AK92,0),Данные!$A$7:$A$106,"&lt;"&amp;$A92)+1)/COUNT(INDEX(Данные!$A$7:$CV$106,0,MATCH($F$9,Данные!$A$6:$CV$6,0)))&lt;=$F$11,$F$14,$F$15),IF($F$8="MANUAL_MU",MAX(Настройки!$B$14,MIN(1,IF(ISNUMBER(AK92),AK92,0))),IF($F$8="COUNT_FLAG_RULE",IF(IF(ISNUMBER(AK92),AK92,0)&lt;=$F$11,$F$14,IF(IF(ISNUMBER(AK92),AK92,0)&gt;=$F$12,$F$15,IF(OR(LOWER(LEFT(BP92&amp;"",2))="да",BP92=1),$F$13,$F$15))),IF(OR(AND($F$8="YES_NO",OR(LOWER(LEFT(AK92&amp;"",2))="да",AK92=1)),AND($F$8="THRESHOLD_GE",IF(ISNUMBER(AK92),AK92,0)&gt;=$F$11),AND($F$8="THRESHOLD_GT",IF(ISNUMBER(AK92),AK92,0)&gt;$F$11),AND($F$8="THRESHOLD_LE",IF(ISNUMBER(AK92),AK92,0)&lt;=$F$11),AND($F$8="THRESHOLD_LT",IF(ISNUMBER(AK92),AK92,0)&lt;$F$11),AND($F$8="CHANGE_PCT_GE",IF(IF(ISNUMBER(BP92),BP92,0)=0,IF(ISNUMBER(AK92),AK92,0)&gt;0,(IF(ISNUMBER(AK92),AK92,0)-IF(ISNUMBER(BP92),BP92,0))/ABS(IF(ISNUMBER(BP92),BP92,0))&gt;=$F$11)),AND($F$8="CHANGE_ABS_GE",ABS(IF(ISNUMBER(AK92),AK92,0)-IF(ISNUMBER(BP92),BP92,0))&gt;=$F$11),AND($F$8="COUNT_LT",IF(ISNUMBER(AK92),AK92,0)&lt;$F$11),AND($F$8="COUNT_LE",IF(ISNUMBER(AK92),AK92,0)&lt;=$F$11),AND($F$8="AND_YES",OR(LOWER(LEFT(AK92&amp;"",2))="да",AK92=1),OR(LOWER(LEFT(BP92&amp;"",2))="да",BP92=1)),AND($F$8="OR_YES",OR(OR(LOWER(LEFT(AK92&amp;"",2))="да",AK92=1),OR(LOWER(LEFT(BP92&amp;"",2))="да",BP92=1)))),$F$14,$F$15))))))))))</f>
        <v/>
      </c>
      <c r="G92" s="19" t="str">
        <f>IF($A92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92="#FIELD",AL92="",AND(OR($G$8="CHANGE_PCT_GE",$G$8="CHANGE_ABS_GE",$G$8="COUNT_FLAG_RULE",$G$8="AND_YES",$G$8="OR_YES"),OR(BQ92="#FIELD",BQ92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92)))),IF($G$18="LOW_MU",MAX(Настройки!$B$14,$G$16),IF($G$18="NEUTRAL",Настройки!$B$15,IF($G$18="IGNORE","IGNORE",IF(OR(AL92="#FIELD",BQ92="#FIELD"),"Поле не найдено","Недостаточно данных")))),IF($G$8="SIGMOID_INC",MAX(Настройки!$B$14,$G$16+($G$17-$G$16)/(1+EXP(-$G$12*(IF(ISNUMBER(AL92),AL92,0)-$G$11)))),IF($G$8="SIGMOID_DEC",MAX(Настройки!$B$14,$G$16+($G$17-$G$16)/(1+EXP($G$12*(IF(ISNUMBER(AL92),AL92,0)-$G$11)))),IF($G$8="TOP_PERCENT",IF((COUNTIF(INDEX(Данные!$A$7:$CV$106,0,MATCH($G$9,Данные!$A$6:$CV$6,0)),"&gt;"&amp;IF(ISNUMBER(AL92),AL92,0))+COUNTIFS(INDEX(Данные!$A$7:$CV$106,0,MATCH($G$9,Данные!$A$6:$CV$6,0)),IF(ISNUMBER(AL92),AL92,0),Данные!$A$7:$A$106,"&lt;"&amp;$A92)+1)/COUNT(INDEX(Данные!$A$7:$CV$106,0,MATCH($G$9,Данные!$A$6:$CV$6,0)))&lt;=$G$11,$G$14,$G$15),IF($G$8="MANUAL_MU",MAX(Настройки!$B$14,MIN(1,IF(ISNUMBER(AL92),AL92,0))),IF($G$8="COUNT_FLAG_RULE",IF(IF(ISNUMBER(AL92),AL92,0)&lt;=$G$11,$G$14,IF(IF(ISNUMBER(AL92),AL92,0)&gt;=$G$12,$G$15,IF(OR(LOWER(LEFT(BQ92&amp;"",2))="да",BQ92=1),$G$13,$G$15))),IF(OR(AND($G$8="YES_NO",OR(LOWER(LEFT(AL92&amp;"",2))="да",AL92=1)),AND($G$8="THRESHOLD_GE",IF(ISNUMBER(AL92),AL92,0)&gt;=$G$11),AND($G$8="THRESHOLD_GT",IF(ISNUMBER(AL92),AL92,0)&gt;$G$11),AND($G$8="THRESHOLD_LE",IF(ISNUMBER(AL92),AL92,0)&lt;=$G$11),AND($G$8="THRESHOLD_LT",IF(ISNUMBER(AL92),AL92,0)&lt;$G$11),AND($G$8="CHANGE_PCT_GE",IF(IF(ISNUMBER(BQ92),BQ92,0)=0,IF(ISNUMBER(AL92),AL92,0)&gt;0,(IF(ISNUMBER(AL92),AL92,0)-IF(ISNUMBER(BQ92),BQ92,0))/ABS(IF(ISNUMBER(BQ92),BQ92,0))&gt;=$G$11)),AND($G$8="CHANGE_ABS_GE",ABS(IF(ISNUMBER(AL92),AL92,0)-IF(ISNUMBER(BQ92),BQ92,0))&gt;=$G$11),AND($G$8="COUNT_LT",IF(ISNUMBER(AL92),AL92,0)&lt;$G$11),AND($G$8="COUNT_LE",IF(ISNUMBER(AL92),AL92,0)&lt;=$G$11),AND($G$8="AND_YES",OR(LOWER(LEFT(AL92&amp;"",2))="да",AL92=1),OR(LOWER(LEFT(BQ92&amp;"",2))="да",BQ92=1)),AND($G$8="OR_YES",OR(OR(LOWER(LEFT(AL92&amp;"",2))="да",AL92=1),OR(LOWER(LEFT(BQ92&amp;"",2))="да",BQ92=1)))),$G$14,$G$15))))))))))</f>
        <v/>
      </c>
      <c r="H92" s="19" t="str">
        <f>IF($A92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92="#FIELD",AM92="",AND(OR($H$8="CHANGE_PCT_GE",$H$8="CHANGE_ABS_GE",$H$8="COUNT_FLAG_RULE",$H$8="AND_YES",$H$8="OR_YES"),OR(BR92="#FIELD",BR92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92)))),IF($H$18="LOW_MU",MAX(Настройки!$B$14,$H$16),IF($H$18="NEUTRAL",Настройки!$B$15,IF($H$18="IGNORE","IGNORE",IF(OR(AM92="#FIELD",BR92="#FIELD"),"Поле не найдено","Недостаточно данных")))),IF($H$8="SIGMOID_INC",MAX(Настройки!$B$14,$H$16+($H$17-$H$16)/(1+EXP(-$H$12*(IF(ISNUMBER(AM92),AM92,0)-$H$11)))),IF($H$8="SIGMOID_DEC",MAX(Настройки!$B$14,$H$16+($H$17-$H$16)/(1+EXP($H$12*(IF(ISNUMBER(AM92),AM92,0)-$H$11)))),IF($H$8="TOP_PERCENT",IF((COUNTIF(INDEX(Данные!$A$7:$CV$106,0,MATCH($H$9,Данные!$A$6:$CV$6,0)),"&gt;"&amp;IF(ISNUMBER(AM92),AM92,0))+COUNTIFS(INDEX(Данные!$A$7:$CV$106,0,MATCH($H$9,Данные!$A$6:$CV$6,0)),IF(ISNUMBER(AM92),AM92,0),Данные!$A$7:$A$106,"&lt;"&amp;$A92)+1)/COUNT(INDEX(Данные!$A$7:$CV$106,0,MATCH($H$9,Данные!$A$6:$CV$6,0)))&lt;=$H$11,$H$14,$H$15),IF($H$8="MANUAL_MU",MAX(Настройки!$B$14,MIN(1,IF(ISNUMBER(AM92),AM92,0))),IF($H$8="COUNT_FLAG_RULE",IF(IF(ISNUMBER(AM92),AM92,0)&lt;=$H$11,$H$14,IF(IF(ISNUMBER(AM92),AM92,0)&gt;=$H$12,$H$15,IF(OR(LOWER(LEFT(BR92&amp;"",2))="да",BR92=1),$H$13,$H$15))),IF(OR(AND($H$8="YES_NO",OR(LOWER(LEFT(AM92&amp;"",2))="да",AM92=1)),AND($H$8="THRESHOLD_GE",IF(ISNUMBER(AM92),AM92,0)&gt;=$H$11),AND($H$8="THRESHOLD_GT",IF(ISNUMBER(AM92),AM92,0)&gt;$H$11),AND($H$8="THRESHOLD_LE",IF(ISNUMBER(AM92),AM92,0)&lt;=$H$11),AND($H$8="THRESHOLD_LT",IF(ISNUMBER(AM92),AM92,0)&lt;$H$11),AND($H$8="CHANGE_PCT_GE",IF(IF(ISNUMBER(BR92),BR92,0)=0,IF(ISNUMBER(AM92),AM92,0)&gt;0,(IF(ISNUMBER(AM92),AM92,0)-IF(ISNUMBER(BR92),BR92,0))/ABS(IF(ISNUMBER(BR92),BR92,0))&gt;=$H$11)),AND($H$8="CHANGE_ABS_GE",ABS(IF(ISNUMBER(AM92),AM92,0)-IF(ISNUMBER(BR92),BR92,0))&gt;=$H$11),AND($H$8="COUNT_LT",IF(ISNUMBER(AM92),AM92,0)&lt;$H$11),AND($H$8="COUNT_LE",IF(ISNUMBER(AM92),AM92,0)&lt;=$H$11),AND($H$8="AND_YES",OR(LOWER(LEFT(AM92&amp;"",2))="да",AM92=1),OR(LOWER(LEFT(BR92&amp;"",2))="да",BR92=1)),AND($H$8="OR_YES",OR(OR(LOWER(LEFT(AM92&amp;"",2))="да",AM92=1),OR(LOWER(LEFT(BR92&amp;"",2))="да",BR92=1)))),$H$14,$H$15))))))))))</f>
        <v/>
      </c>
      <c r="I92" s="19" t="str">
        <f>IF($A92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92="#FIELD",AN92="",AND(OR($I$8="CHANGE_PCT_GE",$I$8="CHANGE_ABS_GE",$I$8="COUNT_FLAG_RULE",$I$8="AND_YES",$I$8="OR_YES"),OR(BS92="#FIELD",BS92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92)))),IF($I$18="LOW_MU",MAX(Настройки!$B$14,$I$16),IF($I$18="NEUTRAL",Настройки!$B$15,IF($I$18="IGNORE","IGNORE",IF(OR(AN92="#FIELD",BS92="#FIELD"),"Поле не найдено","Недостаточно данных")))),IF($I$8="SIGMOID_INC",MAX(Настройки!$B$14,$I$16+($I$17-$I$16)/(1+EXP(-$I$12*(IF(ISNUMBER(AN92),AN92,0)-$I$11)))),IF($I$8="SIGMOID_DEC",MAX(Настройки!$B$14,$I$16+($I$17-$I$16)/(1+EXP($I$12*(IF(ISNUMBER(AN92),AN92,0)-$I$11)))),IF($I$8="TOP_PERCENT",IF((COUNTIF(INDEX(Данные!$A$7:$CV$106,0,MATCH($I$9,Данные!$A$6:$CV$6,0)),"&gt;"&amp;IF(ISNUMBER(AN92),AN92,0))+COUNTIFS(INDEX(Данные!$A$7:$CV$106,0,MATCH($I$9,Данные!$A$6:$CV$6,0)),IF(ISNUMBER(AN92),AN92,0),Данные!$A$7:$A$106,"&lt;"&amp;$A92)+1)/COUNT(INDEX(Данные!$A$7:$CV$106,0,MATCH($I$9,Данные!$A$6:$CV$6,0)))&lt;=$I$11,$I$14,$I$15),IF($I$8="MANUAL_MU",MAX(Настройки!$B$14,MIN(1,IF(ISNUMBER(AN92),AN92,0))),IF($I$8="COUNT_FLAG_RULE",IF(IF(ISNUMBER(AN92),AN92,0)&lt;=$I$11,$I$14,IF(IF(ISNUMBER(AN92),AN92,0)&gt;=$I$12,$I$15,IF(OR(LOWER(LEFT(BS92&amp;"",2))="да",BS92=1),$I$13,$I$15))),IF(OR(AND($I$8="YES_NO",OR(LOWER(LEFT(AN92&amp;"",2))="да",AN92=1)),AND($I$8="THRESHOLD_GE",IF(ISNUMBER(AN92),AN92,0)&gt;=$I$11),AND($I$8="THRESHOLD_GT",IF(ISNUMBER(AN92),AN92,0)&gt;$I$11),AND($I$8="THRESHOLD_LE",IF(ISNUMBER(AN92),AN92,0)&lt;=$I$11),AND($I$8="THRESHOLD_LT",IF(ISNUMBER(AN92),AN92,0)&lt;$I$11),AND($I$8="CHANGE_PCT_GE",IF(IF(ISNUMBER(BS92),BS92,0)=0,IF(ISNUMBER(AN92),AN92,0)&gt;0,(IF(ISNUMBER(AN92),AN92,0)-IF(ISNUMBER(BS92),BS92,0))/ABS(IF(ISNUMBER(BS92),BS92,0))&gt;=$I$11)),AND($I$8="CHANGE_ABS_GE",ABS(IF(ISNUMBER(AN92),AN92,0)-IF(ISNUMBER(BS92),BS92,0))&gt;=$I$11),AND($I$8="COUNT_LT",IF(ISNUMBER(AN92),AN92,0)&lt;$I$11),AND($I$8="COUNT_LE",IF(ISNUMBER(AN92),AN92,0)&lt;=$I$11),AND($I$8="AND_YES",OR(LOWER(LEFT(AN92&amp;"",2))="да",AN92=1),OR(LOWER(LEFT(BS92&amp;"",2))="да",BS92=1)),AND($I$8="OR_YES",OR(OR(LOWER(LEFT(AN92&amp;"",2))="да",AN92=1),OR(LOWER(LEFT(BS92&amp;"",2))="да",BS92=1)))),$I$14,$I$15))))))))))</f>
        <v/>
      </c>
      <c r="J92" s="19" t="str">
        <f>IF($A92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92="#FIELD",AO92="",AND(OR($J$8="CHANGE_PCT_GE",$J$8="CHANGE_ABS_GE",$J$8="COUNT_FLAG_RULE",$J$8="AND_YES",$J$8="OR_YES"),OR(BT92="#FIELD",BT92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92)))),IF($J$18="LOW_MU",MAX(Настройки!$B$14,$J$16),IF($J$18="NEUTRAL",Настройки!$B$15,IF($J$18="IGNORE","IGNORE",IF(OR(AO92="#FIELD",BT92="#FIELD"),"Поле не найдено","Недостаточно данных")))),IF($J$8="SIGMOID_INC",MAX(Настройки!$B$14,$J$16+($J$17-$J$16)/(1+EXP(-$J$12*(IF(ISNUMBER(AO92),AO92,0)-$J$11)))),IF($J$8="SIGMOID_DEC",MAX(Настройки!$B$14,$J$16+($J$17-$J$16)/(1+EXP($J$12*(IF(ISNUMBER(AO92),AO92,0)-$J$11)))),IF($J$8="TOP_PERCENT",IF((COUNTIF(INDEX(Данные!$A$7:$CV$106,0,MATCH($J$9,Данные!$A$6:$CV$6,0)),"&gt;"&amp;IF(ISNUMBER(AO92),AO92,0))+COUNTIFS(INDEX(Данные!$A$7:$CV$106,0,MATCH($J$9,Данные!$A$6:$CV$6,0)),IF(ISNUMBER(AO92),AO92,0),Данные!$A$7:$A$106,"&lt;"&amp;$A92)+1)/COUNT(INDEX(Данные!$A$7:$CV$106,0,MATCH($J$9,Данные!$A$6:$CV$6,0)))&lt;=$J$11,$J$14,$J$15),IF($J$8="MANUAL_MU",MAX(Настройки!$B$14,MIN(1,IF(ISNUMBER(AO92),AO92,0))),IF($J$8="COUNT_FLAG_RULE",IF(IF(ISNUMBER(AO92),AO92,0)&lt;=$J$11,$J$14,IF(IF(ISNUMBER(AO92),AO92,0)&gt;=$J$12,$J$15,IF(OR(LOWER(LEFT(BT92&amp;"",2))="да",BT92=1),$J$13,$J$15))),IF(OR(AND($J$8="YES_NO",OR(LOWER(LEFT(AO92&amp;"",2))="да",AO92=1)),AND($J$8="THRESHOLD_GE",IF(ISNUMBER(AO92),AO92,0)&gt;=$J$11),AND($J$8="THRESHOLD_GT",IF(ISNUMBER(AO92),AO92,0)&gt;$J$11),AND($J$8="THRESHOLD_LE",IF(ISNUMBER(AO92),AO92,0)&lt;=$J$11),AND($J$8="THRESHOLD_LT",IF(ISNUMBER(AO92),AO92,0)&lt;$J$11),AND($J$8="CHANGE_PCT_GE",IF(IF(ISNUMBER(BT92),BT92,0)=0,IF(ISNUMBER(AO92),AO92,0)&gt;0,(IF(ISNUMBER(AO92),AO92,0)-IF(ISNUMBER(BT92),BT92,0))/ABS(IF(ISNUMBER(BT92),BT92,0))&gt;=$J$11)),AND($J$8="CHANGE_ABS_GE",ABS(IF(ISNUMBER(AO92),AO92,0)-IF(ISNUMBER(BT92),BT92,0))&gt;=$J$11),AND($J$8="COUNT_LT",IF(ISNUMBER(AO92),AO92,0)&lt;$J$11),AND($J$8="COUNT_LE",IF(ISNUMBER(AO92),AO92,0)&lt;=$J$11),AND($J$8="AND_YES",OR(LOWER(LEFT(AO92&amp;"",2))="да",AO92=1),OR(LOWER(LEFT(BT92&amp;"",2))="да",BT92=1)),AND($J$8="OR_YES",OR(OR(LOWER(LEFT(AO92&amp;"",2))="да",AO92=1),OR(LOWER(LEFT(BT92&amp;"",2))="да",BT92=1)))),$J$14,$J$15))))))))))</f>
        <v/>
      </c>
      <c r="K92" s="19" t="str">
        <f>IF($A92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92="#FIELD",AP92="",AND(OR($K$8="CHANGE_PCT_GE",$K$8="CHANGE_ABS_GE",$K$8="COUNT_FLAG_RULE",$K$8="AND_YES",$K$8="OR_YES"),OR(BU92="#FIELD",BU92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92)))),IF($K$18="LOW_MU",MAX(Настройки!$B$14,$K$16),IF($K$18="NEUTRAL",Настройки!$B$15,IF($K$18="IGNORE","IGNORE",IF(OR(AP92="#FIELD",BU92="#FIELD"),"Поле не найдено","Недостаточно данных")))),IF($K$8="SIGMOID_INC",MAX(Настройки!$B$14,$K$16+($K$17-$K$16)/(1+EXP(-$K$12*(IF(ISNUMBER(AP92),AP92,0)-$K$11)))),IF($K$8="SIGMOID_DEC",MAX(Настройки!$B$14,$K$16+($K$17-$K$16)/(1+EXP($K$12*(IF(ISNUMBER(AP92),AP92,0)-$K$11)))),IF($K$8="TOP_PERCENT",IF((COUNTIF(INDEX(Данные!$A$7:$CV$106,0,MATCH($K$9,Данные!$A$6:$CV$6,0)),"&gt;"&amp;IF(ISNUMBER(AP92),AP92,0))+COUNTIFS(INDEX(Данные!$A$7:$CV$106,0,MATCH($K$9,Данные!$A$6:$CV$6,0)),IF(ISNUMBER(AP92),AP92,0),Данные!$A$7:$A$106,"&lt;"&amp;$A92)+1)/COUNT(INDEX(Данные!$A$7:$CV$106,0,MATCH($K$9,Данные!$A$6:$CV$6,0)))&lt;=$K$11,$K$14,$K$15),IF($K$8="MANUAL_MU",MAX(Настройки!$B$14,MIN(1,IF(ISNUMBER(AP92),AP92,0))),IF($K$8="COUNT_FLAG_RULE",IF(IF(ISNUMBER(AP92),AP92,0)&lt;=$K$11,$K$14,IF(IF(ISNUMBER(AP92),AP92,0)&gt;=$K$12,$K$15,IF(OR(LOWER(LEFT(BU92&amp;"",2))="да",BU92=1),$K$13,$K$15))),IF(OR(AND($K$8="YES_NO",OR(LOWER(LEFT(AP92&amp;"",2))="да",AP92=1)),AND($K$8="THRESHOLD_GE",IF(ISNUMBER(AP92),AP92,0)&gt;=$K$11),AND($K$8="THRESHOLD_GT",IF(ISNUMBER(AP92),AP92,0)&gt;$K$11),AND($K$8="THRESHOLD_LE",IF(ISNUMBER(AP92),AP92,0)&lt;=$K$11),AND($K$8="THRESHOLD_LT",IF(ISNUMBER(AP92),AP92,0)&lt;$K$11),AND($K$8="CHANGE_PCT_GE",IF(IF(ISNUMBER(BU92),BU92,0)=0,IF(ISNUMBER(AP92),AP92,0)&gt;0,(IF(ISNUMBER(AP92),AP92,0)-IF(ISNUMBER(BU92),BU92,0))/ABS(IF(ISNUMBER(BU92),BU92,0))&gt;=$K$11)),AND($K$8="CHANGE_ABS_GE",ABS(IF(ISNUMBER(AP92),AP92,0)-IF(ISNUMBER(BU92),BU92,0))&gt;=$K$11),AND($K$8="COUNT_LT",IF(ISNUMBER(AP92),AP92,0)&lt;$K$11),AND($K$8="COUNT_LE",IF(ISNUMBER(AP92),AP92,0)&lt;=$K$11),AND($K$8="AND_YES",OR(LOWER(LEFT(AP92&amp;"",2))="да",AP92=1),OR(LOWER(LEFT(BU92&amp;"",2))="да",BU92=1)),AND($K$8="OR_YES",OR(OR(LOWER(LEFT(AP92&amp;"",2))="да",AP92=1),OR(LOWER(LEFT(BU92&amp;"",2))="да",BU92=1)))),$K$14,$K$15))))))))))</f>
        <v/>
      </c>
      <c r="L92" s="19" t="str">
        <f>IF($A92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92="#FIELD",AQ92="",AND(OR($L$8="CHANGE_PCT_GE",$L$8="CHANGE_ABS_GE",$L$8="COUNT_FLAG_RULE",$L$8="AND_YES",$L$8="OR_YES"),OR(BV92="#FIELD",BV92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92)))),IF($L$18="LOW_MU",MAX(Настройки!$B$14,$L$16),IF($L$18="NEUTRAL",Настройки!$B$15,IF($L$18="IGNORE","IGNORE",IF(OR(AQ92="#FIELD",BV92="#FIELD"),"Поле не найдено","Недостаточно данных")))),IF($L$8="SIGMOID_INC",MAX(Настройки!$B$14,$L$16+($L$17-$L$16)/(1+EXP(-$L$12*(IF(ISNUMBER(AQ92),AQ92,0)-$L$11)))),IF($L$8="SIGMOID_DEC",MAX(Настройки!$B$14,$L$16+($L$17-$L$16)/(1+EXP($L$12*(IF(ISNUMBER(AQ92),AQ92,0)-$L$11)))),IF($L$8="TOP_PERCENT",IF((COUNTIF(INDEX(Данные!$A$7:$CV$106,0,MATCH($L$9,Данные!$A$6:$CV$6,0)),"&gt;"&amp;IF(ISNUMBER(AQ92),AQ92,0))+COUNTIFS(INDEX(Данные!$A$7:$CV$106,0,MATCH($L$9,Данные!$A$6:$CV$6,0)),IF(ISNUMBER(AQ92),AQ92,0),Данные!$A$7:$A$106,"&lt;"&amp;$A92)+1)/COUNT(INDEX(Данные!$A$7:$CV$106,0,MATCH($L$9,Данные!$A$6:$CV$6,0)))&lt;=$L$11,$L$14,$L$15),IF($L$8="MANUAL_MU",MAX(Настройки!$B$14,MIN(1,IF(ISNUMBER(AQ92),AQ92,0))),IF($L$8="COUNT_FLAG_RULE",IF(IF(ISNUMBER(AQ92),AQ92,0)&lt;=$L$11,$L$14,IF(IF(ISNUMBER(AQ92),AQ92,0)&gt;=$L$12,$L$15,IF(OR(LOWER(LEFT(BV92&amp;"",2))="да",BV92=1),$L$13,$L$15))),IF(OR(AND($L$8="YES_NO",OR(LOWER(LEFT(AQ92&amp;"",2))="да",AQ92=1)),AND($L$8="THRESHOLD_GE",IF(ISNUMBER(AQ92),AQ92,0)&gt;=$L$11),AND($L$8="THRESHOLD_GT",IF(ISNUMBER(AQ92),AQ92,0)&gt;$L$11),AND($L$8="THRESHOLD_LE",IF(ISNUMBER(AQ92),AQ92,0)&lt;=$L$11),AND($L$8="THRESHOLD_LT",IF(ISNUMBER(AQ92),AQ92,0)&lt;$L$11),AND($L$8="CHANGE_PCT_GE",IF(IF(ISNUMBER(BV92),BV92,0)=0,IF(ISNUMBER(AQ92),AQ92,0)&gt;0,(IF(ISNUMBER(AQ92),AQ92,0)-IF(ISNUMBER(BV92),BV92,0))/ABS(IF(ISNUMBER(BV92),BV92,0))&gt;=$L$11)),AND($L$8="CHANGE_ABS_GE",ABS(IF(ISNUMBER(AQ92),AQ92,0)-IF(ISNUMBER(BV92),BV92,0))&gt;=$L$11),AND($L$8="COUNT_LT",IF(ISNUMBER(AQ92),AQ92,0)&lt;$L$11),AND($L$8="COUNT_LE",IF(ISNUMBER(AQ92),AQ92,0)&lt;=$L$11),AND($L$8="AND_YES",OR(LOWER(LEFT(AQ92&amp;"",2))="да",AQ92=1),OR(LOWER(LEFT(BV92&amp;"",2))="да",BV92=1)),AND($L$8="OR_YES",OR(OR(LOWER(LEFT(AQ92&amp;"",2))="да",AQ92=1),OR(LOWER(LEFT(BV92&amp;"",2))="да",BV92=1)))),$L$14,$L$15))))))))))</f>
        <v/>
      </c>
      <c r="M92" s="19" t="str">
        <f>IF($A92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92="#FIELD",AR92="",AND(OR($M$8="CHANGE_PCT_GE",$M$8="CHANGE_ABS_GE",$M$8="COUNT_FLAG_RULE",$M$8="AND_YES",$M$8="OR_YES"),OR(BW92="#FIELD",BW92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92)))),IF($M$18="LOW_MU",MAX(Настройки!$B$14,$M$16),IF($M$18="NEUTRAL",Настройки!$B$15,IF($M$18="IGNORE","IGNORE",IF(OR(AR92="#FIELD",BW92="#FIELD"),"Поле не найдено","Недостаточно данных")))),IF($M$8="SIGMOID_INC",MAX(Настройки!$B$14,$M$16+($M$17-$M$16)/(1+EXP(-$M$12*(IF(ISNUMBER(AR92),AR92,0)-$M$11)))),IF($M$8="SIGMOID_DEC",MAX(Настройки!$B$14,$M$16+($M$17-$M$16)/(1+EXP($M$12*(IF(ISNUMBER(AR92),AR92,0)-$M$11)))),IF($M$8="TOP_PERCENT",IF((COUNTIF(INDEX(Данные!$A$7:$CV$106,0,MATCH($M$9,Данные!$A$6:$CV$6,0)),"&gt;"&amp;IF(ISNUMBER(AR92),AR92,0))+COUNTIFS(INDEX(Данные!$A$7:$CV$106,0,MATCH($M$9,Данные!$A$6:$CV$6,0)),IF(ISNUMBER(AR92),AR92,0),Данные!$A$7:$A$106,"&lt;"&amp;$A92)+1)/COUNT(INDEX(Данные!$A$7:$CV$106,0,MATCH($M$9,Данные!$A$6:$CV$6,0)))&lt;=$M$11,$M$14,$M$15),IF($M$8="MANUAL_MU",MAX(Настройки!$B$14,MIN(1,IF(ISNUMBER(AR92),AR92,0))),IF($M$8="COUNT_FLAG_RULE",IF(IF(ISNUMBER(AR92),AR92,0)&lt;=$M$11,$M$14,IF(IF(ISNUMBER(AR92),AR92,0)&gt;=$M$12,$M$15,IF(OR(LOWER(LEFT(BW92&amp;"",2))="да",BW92=1),$M$13,$M$15))),IF(OR(AND($M$8="YES_NO",OR(LOWER(LEFT(AR92&amp;"",2))="да",AR92=1)),AND($M$8="THRESHOLD_GE",IF(ISNUMBER(AR92),AR92,0)&gt;=$M$11),AND($M$8="THRESHOLD_GT",IF(ISNUMBER(AR92),AR92,0)&gt;$M$11),AND($M$8="THRESHOLD_LE",IF(ISNUMBER(AR92),AR92,0)&lt;=$M$11),AND($M$8="THRESHOLD_LT",IF(ISNUMBER(AR92),AR92,0)&lt;$M$11),AND($M$8="CHANGE_PCT_GE",IF(IF(ISNUMBER(BW92),BW92,0)=0,IF(ISNUMBER(AR92),AR92,0)&gt;0,(IF(ISNUMBER(AR92),AR92,0)-IF(ISNUMBER(BW92),BW92,0))/ABS(IF(ISNUMBER(BW92),BW92,0))&gt;=$M$11)),AND($M$8="CHANGE_ABS_GE",ABS(IF(ISNUMBER(AR92),AR92,0)-IF(ISNUMBER(BW92),BW92,0))&gt;=$M$11),AND($M$8="COUNT_LT",IF(ISNUMBER(AR92),AR92,0)&lt;$M$11),AND($M$8="COUNT_LE",IF(ISNUMBER(AR92),AR92,0)&lt;=$M$11),AND($M$8="AND_YES",OR(LOWER(LEFT(AR92&amp;"",2))="да",AR92=1),OR(LOWER(LEFT(BW92&amp;"",2))="да",BW92=1)),AND($M$8="OR_YES",OR(OR(LOWER(LEFT(AR92&amp;"",2))="да",AR92=1),OR(LOWER(LEFT(BW92&amp;"",2))="да",BW92=1)))),$M$14,$M$15))))))))))</f>
        <v/>
      </c>
      <c r="N92" s="19" t="str">
        <f>IF($A92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92="#FIELD",AS92="",AND(OR($N$8="CHANGE_PCT_GE",$N$8="CHANGE_ABS_GE",$N$8="COUNT_FLAG_RULE",$N$8="AND_YES",$N$8="OR_YES"),OR(BX92="#FIELD",BX92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92)))),IF($N$18="LOW_MU",MAX(Настройки!$B$14,$N$16),IF($N$18="NEUTRAL",Настройки!$B$15,IF($N$18="IGNORE","IGNORE",IF(OR(AS92="#FIELD",BX92="#FIELD"),"Поле не найдено","Недостаточно данных")))),IF($N$8="SIGMOID_INC",MAX(Настройки!$B$14,$N$16+($N$17-$N$16)/(1+EXP(-$N$12*(IF(ISNUMBER(AS92),AS92,0)-$N$11)))),IF($N$8="SIGMOID_DEC",MAX(Настройки!$B$14,$N$16+($N$17-$N$16)/(1+EXP($N$12*(IF(ISNUMBER(AS92),AS92,0)-$N$11)))),IF($N$8="TOP_PERCENT",IF((COUNTIF(INDEX(Данные!$A$7:$CV$106,0,MATCH($N$9,Данные!$A$6:$CV$6,0)),"&gt;"&amp;IF(ISNUMBER(AS92),AS92,0))+COUNTIFS(INDEX(Данные!$A$7:$CV$106,0,MATCH($N$9,Данные!$A$6:$CV$6,0)),IF(ISNUMBER(AS92),AS92,0),Данные!$A$7:$A$106,"&lt;"&amp;$A92)+1)/COUNT(INDEX(Данные!$A$7:$CV$106,0,MATCH($N$9,Данные!$A$6:$CV$6,0)))&lt;=$N$11,$N$14,$N$15),IF($N$8="MANUAL_MU",MAX(Настройки!$B$14,MIN(1,IF(ISNUMBER(AS92),AS92,0))),IF($N$8="COUNT_FLAG_RULE",IF(IF(ISNUMBER(AS92),AS92,0)&lt;=$N$11,$N$14,IF(IF(ISNUMBER(AS92),AS92,0)&gt;=$N$12,$N$15,IF(OR(LOWER(LEFT(BX92&amp;"",2))="да",BX92=1),$N$13,$N$15))),IF(OR(AND($N$8="YES_NO",OR(LOWER(LEFT(AS92&amp;"",2))="да",AS92=1)),AND($N$8="THRESHOLD_GE",IF(ISNUMBER(AS92),AS92,0)&gt;=$N$11),AND($N$8="THRESHOLD_GT",IF(ISNUMBER(AS92),AS92,0)&gt;$N$11),AND($N$8="THRESHOLD_LE",IF(ISNUMBER(AS92),AS92,0)&lt;=$N$11),AND($N$8="THRESHOLD_LT",IF(ISNUMBER(AS92),AS92,0)&lt;$N$11),AND($N$8="CHANGE_PCT_GE",IF(IF(ISNUMBER(BX92),BX92,0)=0,IF(ISNUMBER(AS92),AS92,0)&gt;0,(IF(ISNUMBER(AS92),AS92,0)-IF(ISNUMBER(BX92),BX92,0))/ABS(IF(ISNUMBER(BX92),BX92,0))&gt;=$N$11)),AND($N$8="CHANGE_ABS_GE",ABS(IF(ISNUMBER(AS92),AS92,0)-IF(ISNUMBER(BX92),BX92,0))&gt;=$N$11),AND($N$8="COUNT_LT",IF(ISNUMBER(AS92),AS92,0)&lt;$N$11),AND($N$8="COUNT_LE",IF(ISNUMBER(AS92),AS92,0)&lt;=$N$11),AND($N$8="AND_YES",OR(LOWER(LEFT(AS92&amp;"",2))="да",AS92=1),OR(LOWER(LEFT(BX92&amp;"",2))="да",BX92=1)),AND($N$8="OR_YES",OR(OR(LOWER(LEFT(AS92&amp;"",2))="да",AS92=1),OR(LOWER(LEFT(BX92&amp;"",2))="да",BX92=1)))),$N$14,$N$15))))))))))</f>
        <v/>
      </c>
      <c r="O92" s="19" t="str">
        <f>IF($A92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92="#FIELD",AT92="",AND(OR($O$8="CHANGE_PCT_GE",$O$8="CHANGE_ABS_GE",$O$8="COUNT_FLAG_RULE",$O$8="AND_YES",$O$8="OR_YES"),OR(BY92="#FIELD",BY92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92)))),IF($O$18="LOW_MU",MAX(Настройки!$B$14,$O$16),IF($O$18="NEUTRAL",Настройки!$B$15,IF($O$18="IGNORE","IGNORE",IF(OR(AT92="#FIELD",BY92="#FIELD"),"Поле не найдено","Недостаточно данных")))),IF($O$8="SIGMOID_INC",MAX(Настройки!$B$14,$O$16+($O$17-$O$16)/(1+EXP(-$O$12*(IF(ISNUMBER(AT92),AT92,0)-$O$11)))),IF($O$8="SIGMOID_DEC",MAX(Настройки!$B$14,$O$16+($O$17-$O$16)/(1+EXP($O$12*(IF(ISNUMBER(AT92),AT92,0)-$O$11)))),IF($O$8="TOP_PERCENT",IF((COUNTIF(INDEX(Данные!$A$7:$CV$106,0,MATCH($O$9,Данные!$A$6:$CV$6,0)),"&gt;"&amp;IF(ISNUMBER(AT92),AT92,0))+COUNTIFS(INDEX(Данные!$A$7:$CV$106,0,MATCH($O$9,Данные!$A$6:$CV$6,0)),IF(ISNUMBER(AT92),AT92,0),Данные!$A$7:$A$106,"&lt;"&amp;$A92)+1)/COUNT(INDEX(Данные!$A$7:$CV$106,0,MATCH($O$9,Данные!$A$6:$CV$6,0)))&lt;=$O$11,$O$14,$O$15),IF($O$8="MANUAL_MU",MAX(Настройки!$B$14,MIN(1,IF(ISNUMBER(AT92),AT92,0))),IF($O$8="COUNT_FLAG_RULE",IF(IF(ISNUMBER(AT92),AT92,0)&lt;=$O$11,$O$14,IF(IF(ISNUMBER(AT92),AT92,0)&gt;=$O$12,$O$15,IF(OR(LOWER(LEFT(BY92&amp;"",2))="да",BY92=1),$O$13,$O$15))),IF(OR(AND($O$8="YES_NO",OR(LOWER(LEFT(AT92&amp;"",2))="да",AT92=1)),AND($O$8="THRESHOLD_GE",IF(ISNUMBER(AT92),AT92,0)&gt;=$O$11),AND($O$8="THRESHOLD_GT",IF(ISNUMBER(AT92),AT92,0)&gt;$O$11),AND($O$8="THRESHOLD_LE",IF(ISNUMBER(AT92),AT92,0)&lt;=$O$11),AND($O$8="THRESHOLD_LT",IF(ISNUMBER(AT92),AT92,0)&lt;$O$11),AND($O$8="CHANGE_PCT_GE",IF(IF(ISNUMBER(BY92),BY92,0)=0,IF(ISNUMBER(AT92),AT92,0)&gt;0,(IF(ISNUMBER(AT92),AT92,0)-IF(ISNUMBER(BY92),BY92,0))/ABS(IF(ISNUMBER(BY92),BY92,0))&gt;=$O$11)),AND($O$8="CHANGE_ABS_GE",ABS(IF(ISNUMBER(AT92),AT92,0)-IF(ISNUMBER(BY92),BY92,0))&gt;=$O$11),AND($O$8="COUNT_LT",IF(ISNUMBER(AT92),AT92,0)&lt;$O$11),AND($O$8="COUNT_LE",IF(ISNUMBER(AT92),AT92,0)&lt;=$O$11),AND($O$8="AND_YES",OR(LOWER(LEFT(AT92&amp;"",2))="да",AT92=1),OR(LOWER(LEFT(BY92&amp;"",2))="да",BY92=1)),AND($O$8="OR_YES",OR(OR(LOWER(LEFT(AT92&amp;"",2))="да",AT92=1),OR(LOWER(LEFT(BY92&amp;"",2))="да",BY92=1)))),$O$14,$O$15))))))))))</f>
        <v/>
      </c>
      <c r="P92" s="19" t="str">
        <f>IF($A92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92="#FIELD",AU92="",AND(OR($P$8="CHANGE_PCT_GE",$P$8="CHANGE_ABS_GE",$P$8="COUNT_FLAG_RULE",$P$8="AND_YES",$P$8="OR_YES"),OR(BZ92="#FIELD",BZ92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92)))),IF($P$18="LOW_MU",MAX(Настройки!$B$14,$P$16),IF($P$18="NEUTRAL",Настройки!$B$15,IF($P$18="IGNORE","IGNORE",IF(OR(AU92="#FIELD",BZ92="#FIELD"),"Поле не найдено","Недостаточно данных")))),IF($P$8="SIGMOID_INC",MAX(Настройки!$B$14,$P$16+($P$17-$P$16)/(1+EXP(-$P$12*(IF(ISNUMBER(AU92),AU92,0)-$P$11)))),IF($P$8="SIGMOID_DEC",MAX(Настройки!$B$14,$P$16+($P$17-$P$16)/(1+EXP($P$12*(IF(ISNUMBER(AU92),AU92,0)-$P$11)))),IF($P$8="TOP_PERCENT",IF((COUNTIF(INDEX(Данные!$A$7:$CV$106,0,MATCH($P$9,Данные!$A$6:$CV$6,0)),"&gt;"&amp;IF(ISNUMBER(AU92),AU92,0))+COUNTIFS(INDEX(Данные!$A$7:$CV$106,0,MATCH($P$9,Данные!$A$6:$CV$6,0)),IF(ISNUMBER(AU92),AU92,0),Данные!$A$7:$A$106,"&lt;"&amp;$A92)+1)/COUNT(INDEX(Данные!$A$7:$CV$106,0,MATCH($P$9,Данные!$A$6:$CV$6,0)))&lt;=$P$11,$P$14,$P$15),IF($P$8="MANUAL_MU",MAX(Настройки!$B$14,MIN(1,IF(ISNUMBER(AU92),AU92,0))),IF($P$8="COUNT_FLAG_RULE",IF(IF(ISNUMBER(AU92),AU92,0)&lt;=$P$11,$P$14,IF(IF(ISNUMBER(AU92),AU92,0)&gt;=$P$12,$P$15,IF(OR(LOWER(LEFT(BZ92&amp;"",2))="да",BZ92=1),$P$13,$P$15))),IF(OR(AND($P$8="YES_NO",OR(LOWER(LEFT(AU92&amp;"",2))="да",AU92=1)),AND($P$8="THRESHOLD_GE",IF(ISNUMBER(AU92),AU92,0)&gt;=$P$11),AND($P$8="THRESHOLD_GT",IF(ISNUMBER(AU92),AU92,0)&gt;$P$11),AND($P$8="THRESHOLD_LE",IF(ISNUMBER(AU92),AU92,0)&lt;=$P$11),AND($P$8="THRESHOLD_LT",IF(ISNUMBER(AU92),AU92,0)&lt;$P$11),AND($P$8="CHANGE_PCT_GE",IF(IF(ISNUMBER(BZ92),BZ92,0)=0,IF(ISNUMBER(AU92),AU92,0)&gt;0,(IF(ISNUMBER(AU92),AU92,0)-IF(ISNUMBER(BZ92),BZ92,0))/ABS(IF(ISNUMBER(BZ92),BZ92,0))&gt;=$P$11)),AND($P$8="CHANGE_ABS_GE",ABS(IF(ISNUMBER(AU92),AU92,0)-IF(ISNUMBER(BZ92),BZ92,0))&gt;=$P$11),AND($P$8="COUNT_LT",IF(ISNUMBER(AU92),AU92,0)&lt;$P$11),AND($P$8="COUNT_LE",IF(ISNUMBER(AU92),AU92,0)&lt;=$P$11),AND($P$8="AND_YES",OR(LOWER(LEFT(AU92&amp;"",2))="да",AU92=1),OR(LOWER(LEFT(BZ92&amp;"",2))="да",BZ92=1)),AND($P$8="OR_YES",OR(OR(LOWER(LEFT(AU92&amp;"",2))="да",AU92=1),OR(LOWER(LEFT(BZ92&amp;"",2))="да",BZ92=1)))),$P$14,$P$15))))))))))</f>
        <v/>
      </c>
      <c r="Q92" s="19" t="str">
        <f>IF($A92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92="#FIELD",AV92="",AND(OR($Q$8="CHANGE_PCT_GE",$Q$8="CHANGE_ABS_GE",$Q$8="COUNT_FLAG_RULE",$Q$8="AND_YES",$Q$8="OR_YES"),OR(CA92="#FIELD",CA92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92)))),IF($Q$18="LOW_MU",MAX(Настройки!$B$14,$Q$16),IF($Q$18="NEUTRAL",Настройки!$B$15,IF($Q$18="IGNORE","IGNORE",IF(OR(AV92="#FIELD",CA92="#FIELD"),"Поле не найдено","Недостаточно данных")))),IF($Q$8="SIGMOID_INC",MAX(Настройки!$B$14,$Q$16+($Q$17-$Q$16)/(1+EXP(-$Q$12*(IF(ISNUMBER(AV92),AV92,0)-$Q$11)))),IF($Q$8="SIGMOID_DEC",MAX(Настройки!$B$14,$Q$16+($Q$17-$Q$16)/(1+EXP($Q$12*(IF(ISNUMBER(AV92),AV92,0)-$Q$11)))),IF($Q$8="TOP_PERCENT",IF((COUNTIF(INDEX(Данные!$A$7:$CV$106,0,MATCH($Q$9,Данные!$A$6:$CV$6,0)),"&gt;"&amp;IF(ISNUMBER(AV92),AV92,0))+COUNTIFS(INDEX(Данные!$A$7:$CV$106,0,MATCH($Q$9,Данные!$A$6:$CV$6,0)),IF(ISNUMBER(AV92),AV92,0),Данные!$A$7:$A$106,"&lt;"&amp;$A92)+1)/COUNT(INDEX(Данные!$A$7:$CV$106,0,MATCH($Q$9,Данные!$A$6:$CV$6,0)))&lt;=$Q$11,$Q$14,$Q$15),IF($Q$8="MANUAL_MU",MAX(Настройки!$B$14,MIN(1,IF(ISNUMBER(AV92),AV92,0))),IF($Q$8="COUNT_FLAG_RULE",IF(IF(ISNUMBER(AV92),AV92,0)&lt;=$Q$11,$Q$14,IF(IF(ISNUMBER(AV92),AV92,0)&gt;=$Q$12,$Q$15,IF(OR(LOWER(LEFT(CA92&amp;"",2))="да",CA92=1),$Q$13,$Q$15))),IF(OR(AND($Q$8="YES_NO",OR(LOWER(LEFT(AV92&amp;"",2))="да",AV92=1)),AND($Q$8="THRESHOLD_GE",IF(ISNUMBER(AV92),AV92,0)&gt;=$Q$11),AND($Q$8="THRESHOLD_GT",IF(ISNUMBER(AV92),AV92,0)&gt;$Q$11),AND($Q$8="THRESHOLD_LE",IF(ISNUMBER(AV92),AV92,0)&lt;=$Q$11),AND($Q$8="THRESHOLD_LT",IF(ISNUMBER(AV92),AV92,0)&lt;$Q$11),AND($Q$8="CHANGE_PCT_GE",IF(IF(ISNUMBER(CA92),CA92,0)=0,IF(ISNUMBER(AV92),AV92,0)&gt;0,(IF(ISNUMBER(AV92),AV92,0)-IF(ISNUMBER(CA92),CA92,0))/ABS(IF(ISNUMBER(CA92),CA92,0))&gt;=$Q$11)),AND($Q$8="CHANGE_ABS_GE",ABS(IF(ISNUMBER(AV92),AV92,0)-IF(ISNUMBER(CA92),CA92,0))&gt;=$Q$11),AND($Q$8="COUNT_LT",IF(ISNUMBER(AV92),AV92,0)&lt;$Q$11),AND($Q$8="COUNT_LE",IF(ISNUMBER(AV92),AV92,0)&lt;=$Q$11),AND($Q$8="AND_YES",OR(LOWER(LEFT(AV92&amp;"",2))="да",AV92=1),OR(LOWER(LEFT(CA92&amp;"",2))="да",CA92=1)),AND($Q$8="OR_YES",OR(OR(LOWER(LEFT(AV92&amp;"",2))="да",AV92=1),OR(LOWER(LEFT(CA92&amp;"",2))="да",CA92=1)))),$Q$14,$Q$15))))))))))</f>
        <v/>
      </c>
      <c r="R92" s="69" t="str">
        <f>IF($A92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92="#FIELD",AW92="",AND(OR($R$8="CHANGE_PCT_GE",$R$8="CHANGE_ABS_GE",$R$8="COUNT_FLAG_RULE",$R$8="AND_YES",$R$8="OR_YES"),OR(CB92="#FIELD",CB92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92)))),IF($R$18="LOW_MU",MAX(Настройки!$B$14,$R$16),IF($R$18="NEUTRAL",Настройки!$B$15,IF($R$18="IGNORE","IGNORE",IF(OR(AW92="#FIELD",CB92="#FIELD"),"Поле не найдено","Недостаточно данных")))),IF($R$8="SIGMOID_INC",MAX(Настройки!$B$14,$R$16+($R$17-$R$16)/(1+EXP(-$R$12*(IF(ISNUMBER(AW92),AW92,0)-$R$11)))),IF($R$8="SIGMOID_DEC",MAX(Настройки!$B$14,$R$16+($R$17-$R$16)/(1+EXP($R$12*(IF(ISNUMBER(AW92),AW92,0)-$R$11)))),IF($R$8="TOP_PERCENT",IF((COUNTIF(INDEX(Данные!$A$7:$CV$106,0,MATCH($R$9,Данные!$A$6:$CV$6,0)),"&gt;"&amp;IF(ISNUMBER(AW92),AW92,0))+COUNTIFS(INDEX(Данные!$A$7:$CV$106,0,MATCH($R$9,Данные!$A$6:$CV$6,0)),IF(ISNUMBER(AW92),AW92,0),Данные!$A$7:$A$106,"&lt;"&amp;$A92)+1)/COUNT(INDEX(Данные!$A$7:$CV$106,0,MATCH($R$9,Данные!$A$6:$CV$6,0)))&lt;=$R$11,$R$14,$R$15),IF($R$8="MANUAL_MU",MAX(Настройки!$B$14,MIN(1,IF(ISNUMBER(AW92),AW92,0))),IF($R$8="COUNT_FLAG_RULE",IF(IF(ISNUMBER(AW92),AW92,0)&lt;=$R$11,$R$14,IF(IF(ISNUMBER(AW92),AW92,0)&gt;=$R$12,$R$15,IF(OR(LOWER(LEFT(CB92&amp;"",2))="да",CB92=1),$R$13,$R$15))),IF(OR(AND($R$8="YES_NO",OR(LOWER(LEFT(AW92&amp;"",2))="да",AW92=1)),AND($R$8="THRESHOLD_GE",IF(ISNUMBER(AW92),AW92,0)&gt;=$R$11),AND($R$8="THRESHOLD_GT",IF(ISNUMBER(AW92),AW92,0)&gt;$R$11),AND($R$8="THRESHOLD_LE",IF(ISNUMBER(AW92),AW92,0)&lt;=$R$11),AND($R$8="THRESHOLD_LT",IF(ISNUMBER(AW92),AW92,0)&lt;$R$11),AND($R$8="CHANGE_PCT_GE",IF(IF(ISNUMBER(CB92),CB92,0)=0,IF(ISNUMBER(AW92),AW92,0)&gt;0,(IF(ISNUMBER(AW92),AW92,0)-IF(ISNUMBER(CB92),CB92,0))/ABS(IF(ISNUMBER(CB92),CB92,0))&gt;=$R$11)),AND($R$8="CHANGE_ABS_GE",ABS(IF(ISNUMBER(AW92),AW92,0)-IF(ISNUMBER(CB92),CB92,0))&gt;=$R$11),AND($R$8="COUNT_LT",IF(ISNUMBER(AW92),AW92,0)&lt;$R$11),AND($R$8="COUNT_LE",IF(ISNUMBER(AW92),AW92,0)&lt;=$R$11),AND($R$8="AND_YES",OR(LOWER(LEFT(AW92&amp;"",2))="да",AW92=1),OR(LOWER(LEFT(CB92&amp;"",2))="да",CB92=1)),AND($R$8="OR_YES",OR(OR(LOWER(LEFT(AW92&amp;"",2))="да",AW92=1),OR(LOWER(LEFT(CB92&amp;"",2))="да",CB92=1)))),$R$14,$R$15))))))))))</f>
        <v/>
      </c>
      <c r="S92" s="70" t="str">
        <f>IF($A92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92="#FIELD",AX92="",AND(OR($S$8="CHANGE_PCT_GE",$S$8="CHANGE_ABS_GE",$S$8="COUNT_FLAG_RULE",$S$8="AND_YES",$S$8="OR_YES"),OR(CC92="#FIELD",CC92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92)))),IF($S$18="LOW_MU",MAX(Настройки!$B$14,$S$16),IF($S$18="NEUTRAL",Настройки!$B$15,IF($S$18="IGNORE","IGNORE",IF(OR(AX92="#FIELD",CC92="#FIELD"),"Поле не найдено","Недостаточно данных")))),IF($S$8="SIGMOID_INC",MAX(Настройки!$B$14,$S$16+($S$17-$S$16)/(1+EXP(-$S$12*(IF(ISNUMBER(AX92),AX92,0)-$S$11)))),IF($S$8="SIGMOID_DEC",MAX(Настройки!$B$14,$S$16+($S$17-$S$16)/(1+EXP($S$12*(IF(ISNUMBER(AX92),AX92,0)-$S$11)))),IF($S$8="TOP_PERCENT",IF((COUNTIF(INDEX(Данные!$A$7:$CV$106,0,MATCH($S$9,Данные!$A$6:$CV$6,0)),"&gt;"&amp;IF(ISNUMBER(AX92),AX92,0))+COUNTIFS(INDEX(Данные!$A$7:$CV$106,0,MATCH($S$9,Данные!$A$6:$CV$6,0)),IF(ISNUMBER(AX92),AX92,0),Данные!$A$7:$A$106,"&lt;"&amp;$A92)+1)/COUNT(INDEX(Данные!$A$7:$CV$106,0,MATCH($S$9,Данные!$A$6:$CV$6,0)))&lt;=$S$11,$S$14,$S$15),IF($S$8="MANUAL_MU",MAX(Настройки!$B$14,MIN(1,IF(ISNUMBER(AX92),AX92,0))),IF($S$8="COUNT_FLAG_RULE",IF(IF(ISNUMBER(AX92),AX92,0)&lt;=$S$11,$S$14,IF(IF(ISNUMBER(AX92),AX92,0)&gt;=$S$12,$S$15,IF(OR(LOWER(LEFT(CC92&amp;"",2))="да",CC92=1),$S$13,$S$15))),IF(OR(AND($S$8="YES_NO",OR(LOWER(LEFT(AX92&amp;"",2))="да",AX92=1)),AND($S$8="THRESHOLD_GE",IF(ISNUMBER(AX92),AX92,0)&gt;=$S$11),AND($S$8="THRESHOLD_GT",IF(ISNUMBER(AX92),AX92,0)&gt;$S$11),AND($S$8="THRESHOLD_LE",IF(ISNUMBER(AX92),AX92,0)&lt;=$S$11),AND($S$8="THRESHOLD_LT",IF(ISNUMBER(AX92),AX92,0)&lt;$S$11),AND($S$8="CHANGE_PCT_GE",IF(IF(ISNUMBER(CC92),CC92,0)=0,IF(ISNUMBER(AX92),AX92,0)&gt;0,(IF(ISNUMBER(AX92),AX92,0)-IF(ISNUMBER(CC92),CC92,0))/ABS(IF(ISNUMBER(CC92),CC92,0))&gt;=$S$11)),AND($S$8="CHANGE_ABS_GE",ABS(IF(ISNUMBER(AX92),AX92,0)-IF(ISNUMBER(CC92),CC92,0))&gt;=$S$11),AND($S$8="COUNT_LT",IF(ISNUMBER(AX92),AX92,0)&lt;$S$11),AND($S$8="COUNT_LE",IF(ISNUMBER(AX92),AX92,0)&lt;=$S$11),AND($S$8="AND_YES",OR(LOWER(LEFT(AX92&amp;"",2))="да",AX92=1),OR(LOWER(LEFT(CC92&amp;"",2))="да",CC92=1)),AND($S$8="OR_YES",OR(OR(LOWER(LEFT(AX92&amp;"",2))="да",AX92=1),OR(LOWER(LEFT(CC92&amp;"",2))="да",CC92=1)))),$S$14,$S$15))))))))))</f>
        <v/>
      </c>
      <c r="T92" s="70" t="str">
        <f>IF($A92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92="#FIELD",AY92="",AND(OR($T$8="CHANGE_PCT_GE",$T$8="CHANGE_ABS_GE",$T$8="COUNT_FLAG_RULE",$T$8="AND_YES",$T$8="OR_YES"),OR(CD92="#FIELD",CD92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92)))),IF($T$18="LOW_MU",MAX(Настройки!$B$14,$T$16),IF($T$18="NEUTRAL",Настройки!$B$15,IF($T$18="IGNORE","IGNORE",IF(OR(AY92="#FIELD",CD92="#FIELD"),"Поле не найдено","Недостаточно данных")))),IF($T$8="SIGMOID_INC",MAX(Настройки!$B$14,$T$16+($T$17-$T$16)/(1+EXP(-$T$12*(IF(ISNUMBER(AY92),AY92,0)-$T$11)))),IF($T$8="SIGMOID_DEC",MAX(Настройки!$B$14,$T$16+($T$17-$T$16)/(1+EXP($T$12*(IF(ISNUMBER(AY92),AY92,0)-$T$11)))),IF($T$8="TOP_PERCENT",IF((COUNTIF(INDEX(Данные!$A$7:$CV$106,0,MATCH($T$9,Данные!$A$6:$CV$6,0)),"&gt;"&amp;IF(ISNUMBER(AY92),AY92,0))+COUNTIFS(INDEX(Данные!$A$7:$CV$106,0,MATCH($T$9,Данные!$A$6:$CV$6,0)),IF(ISNUMBER(AY92),AY92,0),Данные!$A$7:$A$106,"&lt;"&amp;$A92)+1)/COUNT(INDEX(Данные!$A$7:$CV$106,0,MATCH($T$9,Данные!$A$6:$CV$6,0)))&lt;=$T$11,$T$14,$T$15),IF($T$8="MANUAL_MU",MAX(Настройки!$B$14,MIN(1,IF(ISNUMBER(AY92),AY92,0))),IF($T$8="COUNT_FLAG_RULE",IF(IF(ISNUMBER(AY92),AY92,0)&lt;=$T$11,$T$14,IF(IF(ISNUMBER(AY92),AY92,0)&gt;=$T$12,$T$15,IF(OR(LOWER(LEFT(CD92&amp;"",2))="да",CD92=1),$T$13,$T$15))),IF(OR(AND($T$8="YES_NO",OR(LOWER(LEFT(AY92&amp;"",2))="да",AY92=1)),AND($T$8="THRESHOLD_GE",IF(ISNUMBER(AY92),AY92,0)&gt;=$T$11),AND($T$8="THRESHOLD_GT",IF(ISNUMBER(AY92),AY92,0)&gt;$T$11),AND($T$8="THRESHOLD_LE",IF(ISNUMBER(AY92),AY92,0)&lt;=$T$11),AND($T$8="THRESHOLD_LT",IF(ISNUMBER(AY92),AY92,0)&lt;$T$11),AND($T$8="CHANGE_PCT_GE",IF(IF(ISNUMBER(CD92),CD92,0)=0,IF(ISNUMBER(AY92),AY92,0)&gt;0,(IF(ISNUMBER(AY92),AY92,0)-IF(ISNUMBER(CD92),CD92,0))/ABS(IF(ISNUMBER(CD92),CD92,0))&gt;=$T$11)),AND($T$8="CHANGE_ABS_GE",ABS(IF(ISNUMBER(AY92),AY92,0)-IF(ISNUMBER(CD92),CD92,0))&gt;=$T$11),AND($T$8="COUNT_LT",IF(ISNUMBER(AY92),AY92,0)&lt;$T$11),AND($T$8="COUNT_LE",IF(ISNUMBER(AY92),AY92,0)&lt;=$T$11),AND($T$8="AND_YES",OR(LOWER(LEFT(AY92&amp;"",2))="да",AY92=1),OR(LOWER(LEFT(CD92&amp;"",2))="да",CD92=1)),AND($T$8="OR_YES",OR(OR(LOWER(LEFT(AY92&amp;"",2))="да",AY92=1),OR(LOWER(LEFT(CD92&amp;"",2))="да",CD92=1)))),$T$14,$T$15))))))))))</f>
        <v/>
      </c>
      <c r="U92" s="70" t="str">
        <f>IF($A92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92="#FIELD",AZ92="",AND(OR($U$8="CHANGE_PCT_GE",$U$8="CHANGE_ABS_GE",$U$8="COUNT_FLAG_RULE",$U$8="AND_YES",$U$8="OR_YES"),OR(CE92="#FIELD",CE92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92)))),IF($U$18="LOW_MU",MAX(Настройки!$B$14,$U$16),IF($U$18="NEUTRAL",Настройки!$B$15,IF($U$18="IGNORE","IGNORE",IF(OR(AZ92="#FIELD",CE92="#FIELD"),"Поле не найдено","Недостаточно данных")))),IF($U$8="SIGMOID_INC",MAX(Настройки!$B$14,$U$16+($U$17-$U$16)/(1+EXP(-$U$12*(IF(ISNUMBER(AZ92),AZ92,0)-$U$11)))),IF($U$8="SIGMOID_DEC",MAX(Настройки!$B$14,$U$16+($U$17-$U$16)/(1+EXP($U$12*(IF(ISNUMBER(AZ92),AZ92,0)-$U$11)))),IF($U$8="TOP_PERCENT",IF((COUNTIF(INDEX(Данные!$A$7:$CV$106,0,MATCH($U$9,Данные!$A$6:$CV$6,0)),"&gt;"&amp;IF(ISNUMBER(AZ92),AZ92,0))+COUNTIFS(INDEX(Данные!$A$7:$CV$106,0,MATCH($U$9,Данные!$A$6:$CV$6,0)),IF(ISNUMBER(AZ92),AZ92,0),Данные!$A$7:$A$106,"&lt;"&amp;$A92)+1)/COUNT(INDEX(Данные!$A$7:$CV$106,0,MATCH($U$9,Данные!$A$6:$CV$6,0)))&lt;=$U$11,$U$14,$U$15),IF($U$8="MANUAL_MU",MAX(Настройки!$B$14,MIN(1,IF(ISNUMBER(AZ92),AZ92,0))),IF($U$8="COUNT_FLAG_RULE",IF(IF(ISNUMBER(AZ92),AZ92,0)&lt;=$U$11,$U$14,IF(IF(ISNUMBER(AZ92),AZ92,0)&gt;=$U$12,$U$15,IF(OR(LOWER(LEFT(CE92&amp;"",2))="да",CE92=1),$U$13,$U$15))),IF(OR(AND($U$8="YES_NO",OR(LOWER(LEFT(AZ92&amp;"",2))="да",AZ92=1)),AND($U$8="THRESHOLD_GE",IF(ISNUMBER(AZ92),AZ92,0)&gt;=$U$11),AND($U$8="THRESHOLD_GT",IF(ISNUMBER(AZ92),AZ92,0)&gt;$U$11),AND($U$8="THRESHOLD_LE",IF(ISNUMBER(AZ92),AZ92,0)&lt;=$U$11),AND($U$8="THRESHOLD_LT",IF(ISNUMBER(AZ92),AZ92,0)&lt;$U$11),AND($U$8="CHANGE_PCT_GE",IF(IF(ISNUMBER(CE92),CE92,0)=0,IF(ISNUMBER(AZ92),AZ92,0)&gt;0,(IF(ISNUMBER(AZ92),AZ92,0)-IF(ISNUMBER(CE92),CE92,0))/ABS(IF(ISNUMBER(CE92),CE92,0))&gt;=$U$11)),AND($U$8="CHANGE_ABS_GE",ABS(IF(ISNUMBER(AZ92),AZ92,0)-IF(ISNUMBER(CE92),CE92,0))&gt;=$U$11),AND($U$8="COUNT_LT",IF(ISNUMBER(AZ92),AZ92,0)&lt;$U$11),AND($U$8="COUNT_LE",IF(ISNUMBER(AZ92),AZ92,0)&lt;=$U$11),AND($U$8="AND_YES",OR(LOWER(LEFT(AZ92&amp;"",2))="да",AZ92=1),OR(LOWER(LEFT(CE92&amp;"",2))="да",CE92=1)),AND($U$8="OR_YES",OR(OR(LOWER(LEFT(AZ92&amp;"",2))="да",AZ92=1),OR(LOWER(LEFT(CE92&amp;"",2))="да",CE92=1)))),$U$14,$U$15))))))))))</f>
        <v/>
      </c>
      <c r="V92" s="70" t="str">
        <f>IF($A92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92="#FIELD",BA92="",AND(OR($V$8="CHANGE_PCT_GE",$V$8="CHANGE_ABS_GE",$V$8="COUNT_FLAG_RULE",$V$8="AND_YES",$V$8="OR_YES"),OR(CF92="#FIELD",CF92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92)))),IF($V$18="LOW_MU",MAX(Настройки!$B$14,$V$16),IF($V$18="NEUTRAL",Настройки!$B$15,IF($V$18="IGNORE","IGNORE",IF(OR(BA92="#FIELD",CF92="#FIELD"),"Поле не найдено","Недостаточно данных")))),IF($V$8="SIGMOID_INC",MAX(Настройки!$B$14,$V$16+($V$17-$V$16)/(1+EXP(-$V$12*(IF(ISNUMBER(BA92),BA92,0)-$V$11)))),IF($V$8="SIGMOID_DEC",MAX(Настройки!$B$14,$V$16+($V$17-$V$16)/(1+EXP($V$12*(IF(ISNUMBER(BA92),BA92,0)-$V$11)))),IF($V$8="TOP_PERCENT",IF((COUNTIF(INDEX(Данные!$A$7:$CV$106,0,MATCH($V$9,Данные!$A$6:$CV$6,0)),"&gt;"&amp;IF(ISNUMBER(BA92),BA92,0))+COUNTIFS(INDEX(Данные!$A$7:$CV$106,0,MATCH($V$9,Данные!$A$6:$CV$6,0)),IF(ISNUMBER(BA92),BA92,0),Данные!$A$7:$A$106,"&lt;"&amp;$A92)+1)/COUNT(INDEX(Данные!$A$7:$CV$106,0,MATCH($V$9,Данные!$A$6:$CV$6,0)))&lt;=$V$11,$V$14,$V$15),IF($V$8="MANUAL_MU",MAX(Настройки!$B$14,MIN(1,IF(ISNUMBER(BA92),BA92,0))),IF($V$8="COUNT_FLAG_RULE",IF(IF(ISNUMBER(BA92),BA92,0)&lt;=$V$11,$V$14,IF(IF(ISNUMBER(BA92),BA92,0)&gt;=$V$12,$V$15,IF(OR(LOWER(LEFT(CF92&amp;"",2))="да",CF92=1),$V$13,$V$15))),IF(OR(AND($V$8="YES_NO",OR(LOWER(LEFT(BA92&amp;"",2))="да",BA92=1)),AND($V$8="THRESHOLD_GE",IF(ISNUMBER(BA92),BA92,0)&gt;=$V$11),AND($V$8="THRESHOLD_GT",IF(ISNUMBER(BA92),BA92,0)&gt;$V$11),AND($V$8="THRESHOLD_LE",IF(ISNUMBER(BA92),BA92,0)&lt;=$V$11),AND($V$8="THRESHOLD_LT",IF(ISNUMBER(BA92),BA92,0)&lt;$V$11),AND($V$8="CHANGE_PCT_GE",IF(IF(ISNUMBER(CF92),CF92,0)=0,IF(ISNUMBER(BA92),BA92,0)&gt;0,(IF(ISNUMBER(BA92),BA92,0)-IF(ISNUMBER(CF92),CF92,0))/ABS(IF(ISNUMBER(CF92),CF92,0))&gt;=$V$11)),AND($V$8="CHANGE_ABS_GE",ABS(IF(ISNUMBER(BA92),BA92,0)-IF(ISNUMBER(CF92),CF92,0))&gt;=$V$11),AND($V$8="COUNT_LT",IF(ISNUMBER(BA92),BA92,0)&lt;$V$11),AND($V$8="COUNT_LE",IF(ISNUMBER(BA92),BA92,0)&lt;=$V$11),AND($V$8="AND_YES",OR(LOWER(LEFT(BA92&amp;"",2))="да",BA92=1),OR(LOWER(LEFT(CF92&amp;"",2))="да",CF92=1)),AND($V$8="OR_YES",OR(OR(LOWER(LEFT(BA92&amp;"",2))="да",BA92=1),OR(LOWER(LEFT(CF92&amp;"",2))="да",CF92=1)))),$V$14,$V$15))))))))))</f>
        <v/>
      </c>
      <c r="W92" s="70" t="str">
        <f>IF($A92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92="#FIELD",BB92="",AND(OR($W$8="CHANGE_PCT_GE",$W$8="CHANGE_ABS_GE",$W$8="COUNT_FLAG_RULE",$W$8="AND_YES",$W$8="OR_YES"),OR(CG92="#FIELD",CG92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92)))),IF($W$18="LOW_MU",MAX(Настройки!$B$14,$W$16),IF($W$18="NEUTRAL",Настройки!$B$15,IF($W$18="IGNORE","IGNORE",IF(OR(BB92="#FIELD",CG92="#FIELD"),"Поле не найдено","Недостаточно данных")))),IF($W$8="SIGMOID_INC",MAX(Настройки!$B$14,$W$16+($W$17-$W$16)/(1+EXP(-$W$12*(IF(ISNUMBER(BB92),BB92,0)-$W$11)))),IF($W$8="SIGMOID_DEC",MAX(Настройки!$B$14,$W$16+($W$17-$W$16)/(1+EXP($W$12*(IF(ISNUMBER(BB92),BB92,0)-$W$11)))),IF($W$8="TOP_PERCENT",IF((COUNTIF(INDEX(Данные!$A$7:$CV$106,0,MATCH($W$9,Данные!$A$6:$CV$6,0)),"&gt;"&amp;IF(ISNUMBER(BB92),BB92,0))+COUNTIFS(INDEX(Данные!$A$7:$CV$106,0,MATCH($W$9,Данные!$A$6:$CV$6,0)),IF(ISNUMBER(BB92),BB92,0),Данные!$A$7:$A$106,"&lt;"&amp;$A92)+1)/COUNT(INDEX(Данные!$A$7:$CV$106,0,MATCH($W$9,Данные!$A$6:$CV$6,0)))&lt;=$W$11,$W$14,$W$15),IF($W$8="MANUAL_MU",MAX(Настройки!$B$14,MIN(1,IF(ISNUMBER(BB92),BB92,0))),IF($W$8="COUNT_FLAG_RULE",IF(IF(ISNUMBER(BB92),BB92,0)&lt;=$W$11,$W$14,IF(IF(ISNUMBER(BB92),BB92,0)&gt;=$W$12,$W$15,IF(OR(LOWER(LEFT(CG92&amp;"",2))="да",CG92=1),$W$13,$W$15))),IF(OR(AND($W$8="YES_NO",OR(LOWER(LEFT(BB92&amp;"",2))="да",BB92=1)),AND($W$8="THRESHOLD_GE",IF(ISNUMBER(BB92),BB92,0)&gt;=$W$11),AND($W$8="THRESHOLD_GT",IF(ISNUMBER(BB92),BB92,0)&gt;$W$11),AND($W$8="THRESHOLD_LE",IF(ISNUMBER(BB92),BB92,0)&lt;=$W$11),AND($W$8="THRESHOLD_LT",IF(ISNUMBER(BB92),BB92,0)&lt;$W$11),AND($W$8="CHANGE_PCT_GE",IF(IF(ISNUMBER(CG92),CG92,0)=0,IF(ISNUMBER(BB92),BB92,0)&gt;0,(IF(ISNUMBER(BB92),BB92,0)-IF(ISNUMBER(CG92),CG92,0))/ABS(IF(ISNUMBER(CG92),CG92,0))&gt;=$W$11)),AND($W$8="CHANGE_ABS_GE",ABS(IF(ISNUMBER(BB92),BB92,0)-IF(ISNUMBER(CG92),CG92,0))&gt;=$W$11),AND($W$8="COUNT_LT",IF(ISNUMBER(BB92),BB92,0)&lt;$W$11),AND($W$8="COUNT_LE",IF(ISNUMBER(BB92),BB92,0)&lt;=$W$11),AND($W$8="AND_YES",OR(LOWER(LEFT(BB92&amp;"",2))="да",BB92=1),OR(LOWER(LEFT(CG92&amp;"",2))="да",CG92=1)),AND($W$8="OR_YES",OR(OR(LOWER(LEFT(BB92&amp;"",2))="да",BB92=1),OR(LOWER(LEFT(CG92&amp;"",2))="да",CG92=1)))),$W$14,$W$15))))))))))</f>
        <v/>
      </c>
      <c r="X92" s="70" t="str">
        <f>IF($A92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92="#FIELD",BC92="",AND(OR($X$8="CHANGE_PCT_GE",$X$8="CHANGE_ABS_GE",$X$8="COUNT_FLAG_RULE",$X$8="AND_YES",$X$8="OR_YES"),OR(CH92="#FIELD",CH92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92)))),IF($X$18="LOW_MU",MAX(Настройки!$B$14,$X$16),IF($X$18="NEUTRAL",Настройки!$B$15,IF($X$18="IGNORE","IGNORE",IF(OR(BC92="#FIELD",CH92="#FIELD"),"Поле не найдено","Недостаточно данных")))),IF($X$8="SIGMOID_INC",MAX(Настройки!$B$14,$X$16+($X$17-$X$16)/(1+EXP(-$X$12*(IF(ISNUMBER(BC92),BC92,0)-$X$11)))),IF($X$8="SIGMOID_DEC",MAX(Настройки!$B$14,$X$16+($X$17-$X$16)/(1+EXP($X$12*(IF(ISNUMBER(BC92),BC92,0)-$X$11)))),IF($X$8="TOP_PERCENT",IF((COUNTIF(INDEX(Данные!$A$7:$CV$106,0,MATCH($X$9,Данные!$A$6:$CV$6,0)),"&gt;"&amp;IF(ISNUMBER(BC92),BC92,0))+COUNTIFS(INDEX(Данные!$A$7:$CV$106,0,MATCH($X$9,Данные!$A$6:$CV$6,0)),IF(ISNUMBER(BC92),BC92,0),Данные!$A$7:$A$106,"&lt;"&amp;$A92)+1)/COUNT(INDEX(Данные!$A$7:$CV$106,0,MATCH($X$9,Данные!$A$6:$CV$6,0)))&lt;=$X$11,$X$14,$X$15),IF($X$8="MANUAL_MU",MAX(Настройки!$B$14,MIN(1,IF(ISNUMBER(BC92),BC92,0))),IF($X$8="COUNT_FLAG_RULE",IF(IF(ISNUMBER(BC92),BC92,0)&lt;=$X$11,$X$14,IF(IF(ISNUMBER(BC92),BC92,0)&gt;=$X$12,$X$15,IF(OR(LOWER(LEFT(CH92&amp;"",2))="да",CH92=1),$X$13,$X$15))),IF(OR(AND($X$8="YES_NO",OR(LOWER(LEFT(BC92&amp;"",2))="да",BC92=1)),AND($X$8="THRESHOLD_GE",IF(ISNUMBER(BC92),BC92,0)&gt;=$X$11),AND($X$8="THRESHOLD_GT",IF(ISNUMBER(BC92),BC92,0)&gt;$X$11),AND($X$8="THRESHOLD_LE",IF(ISNUMBER(BC92),BC92,0)&lt;=$X$11),AND($X$8="THRESHOLD_LT",IF(ISNUMBER(BC92),BC92,0)&lt;$X$11),AND($X$8="CHANGE_PCT_GE",IF(IF(ISNUMBER(CH92),CH92,0)=0,IF(ISNUMBER(BC92),BC92,0)&gt;0,(IF(ISNUMBER(BC92),BC92,0)-IF(ISNUMBER(CH92),CH92,0))/ABS(IF(ISNUMBER(CH92),CH92,0))&gt;=$X$11)),AND($X$8="CHANGE_ABS_GE",ABS(IF(ISNUMBER(BC92),BC92,0)-IF(ISNUMBER(CH92),CH92,0))&gt;=$X$11),AND($X$8="COUNT_LT",IF(ISNUMBER(BC92),BC92,0)&lt;$X$11),AND($X$8="COUNT_LE",IF(ISNUMBER(BC92),BC92,0)&lt;=$X$11),AND($X$8="AND_YES",OR(LOWER(LEFT(BC92&amp;"",2))="да",BC92=1),OR(LOWER(LEFT(CH92&amp;"",2))="да",CH92=1)),AND($X$8="OR_YES",OR(OR(LOWER(LEFT(BC92&amp;"",2))="да",BC92=1),OR(LOWER(LEFT(CH92&amp;"",2))="да",CH92=1)))),$X$14,$X$15))))))))))</f>
        <v/>
      </c>
      <c r="Y92" s="70" t="str">
        <f>IF($A92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92="#FIELD",BD92="",AND(OR($Y$8="CHANGE_PCT_GE",$Y$8="CHANGE_ABS_GE",$Y$8="COUNT_FLAG_RULE",$Y$8="AND_YES",$Y$8="OR_YES"),OR(CI92="#FIELD",CI92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92)))),IF($Y$18="LOW_MU",MAX(Настройки!$B$14,$Y$16),IF($Y$18="NEUTRAL",Настройки!$B$15,IF($Y$18="IGNORE","IGNORE",IF(OR(BD92="#FIELD",CI92="#FIELD"),"Поле не найдено","Недостаточно данных")))),IF($Y$8="SIGMOID_INC",MAX(Настройки!$B$14,$Y$16+($Y$17-$Y$16)/(1+EXP(-$Y$12*(IF(ISNUMBER(BD92),BD92,0)-$Y$11)))),IF($Y$8="SIGMOID_DEC",MAX(Настройки!$B$14,$Y$16+($Y$17-$Y$16)/(1+EXP($Y$12*(IF(ISNUMBER(BD92),BD92,0)-$Y$11)))),IF($Y$8="TOP_PERCENT",IF((COUNTIF(INDEX(Данные!$A$7:$CV$106,0,MATCH($Y$9,Данные!$A$6:$CV$6,0)),"&gt;"&amp;IF(ISNUMBER(BD92),BD92,0))+COUNTIFS(INDEX(Данные!$A$7:$CV$106,0,MATCH($Y$9,Данные!$A$6:$CV$6,0)),IF(ISNUMBER(BD92),BD92,0),Данные!$A$7:$A$106,"&lt;"&amp;$A92)+1)/COUNT(INDEX(Данные!$A$7:$CV$106,0,MATCH($Y$9,Данные!$A$6:$CV$6,0)))&lt;=$Y$11,$Y$14,$Y$15),IF($Y$8="MANUAL_MU",MAX(Настройки!$B$14,MIN(1,IF(ISNUMBER(BD92),BD92,0))),IF($Y$8="COUNT_FLAG_RULE",IF(IF(ISNUMBER(BD92),BD92,0)&lt;=$Y$11,$Y$14,IF(IF(ISNUMBER(BD92),BD92,0)&gt;=$Y$12,$Y$15,IF(OR(LOWER(LEFT(CI92&amp;"",2))="да",CI92=1),$Y$13,$Y$15))),IF(OR(AND($Y$8="YES_NO",OR(LOWER(LEFT(BD92&amp;"",2))="да",BD92=1)),AND($Y$8="THRESHOLD_GE",IF(ISNUMBER(BD92),BD92,0)&gt;=$Y$11),AND($Y$8="THRESHOLD_GT",IF(ISNUMBER(BD92),BD92,0)&gt;$Y$11),AND($Y$8="THRESHOLD_LE",IF(ISNUMBER(BD92),BD92,0)&lt;=$Y$11),AND($Y$8="THRESHOLD_LT",IF(ISNUMBER(BD92),BD92,0)&lt;$Y$11),AND($Y$8="CHANGE_PCT_GE",IF(IF(ISNUMBER(CI92),CI92,0)=0,IF(ISNUMBER(BD92),BD92,0)&gt;0,(IF(ISNUMBER(BD92),BD92,0)-IF(ISNUMBER(CI92),CI92,0))/ABS(IF(ISNUMBER(CI92),CI92,0))&gt;=$Y$11)),AND($Y$8="CHANGE_ABS_GE",ABS(IF(ISNUMBER(BD92),BD92,0)-IF(ISNUMBER(CI92),CI92,0))&gt;=$Y$11),AND($Y$8="COUNT_LT",IF(ISNUMBER(BD92),BD92,0)&lt;$Y$11),AND($Y$8="COUNT_LE",IF(ISNUMBER(BD92),BD92,0)&lt;=$Y$11),AND($Y$8="AND_YES",OR(LOWER(LEFT(BD92&amp;"",2))="да",BD92=1),OR(LOWER(LEFT(CI92&amp;"",2))="да",CI92=1)),AND($Y$8="OR_YES",OR(OR(LOWER(LEFT(BD92&amp;"",2))="да",BD92=1),OR(LOWER(LEFT(CI92&amp;"",2))="да",CI92=1)))),$Y$14,$Y$15))))))))))</f>
        <v/>
      </c>
      <c r="Z92" s="70" t="str">
        <f>IF($A92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92="#FIELD",BE92="",AND(OR($Z$8="CHANGE_PCT_GE",$Z$8="CHANGE_ABS_GE",$Z$8="COUNT_FLAG_RULE",$Z$8="AND_YES",$Z$8="OR_YES"),OR(CJ92="#FIELD",CJ92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92)))),IF($Z$18="LOW_MU",MAX(Настройки!$B$14,$Z$16),IF($Z$18="NEUTRAL",Настройки!$B$15,IF($Z$18="IGNORE","IGNORE",IF(OR(BE92="#FIELD",CJ92="#FIELD"),"Поле не найдено","Недостаточно данных")))),IF($Z$8="SIGMOID_INC",MAX(Настройки!$B$14,$Z$16+($Z$17-$Z$16)/(1+EXP(-$Z$12*(IF(ISNUMBER(BE92),BE92,0)-$Z$11)))),IF($Z$8="SIGMOID_DEC",MAX(Настройки!$B$14,$Z$16+($Z$17-$Z$16)/(1+EXP($Z$12*(IF(ISNUMBER(BE92),BE92,0)-$Z$11)))),IF($Z$8="TOP_PERCENT",IF((COUNTIF(INDEX(Данные!$A$7:$CV$106,0,MATCH($Z$9,Данные!$A$6:$CV$6,0)),"&gt;"&amp;IF(ISNUMBER(BE92),BE92,0))+COUNTIFS(INDEX(Данные!$A$7:$CV$106,0,MATCH($Z$9,Данные!$A$6:$CV$6,0)),IF(ISNUMBER(BE92),BE92,0),Данные!$A$7:$A$106,"&lt;"&amp;$A92)+1)/COUNT(INDEX(Данные!$A$7:$CV$106,0,MATCH($Z$9,Данные!$A$6:$CV$6,0)))&lt;=$Z$11,$Z$14,$Z$15),IF($Z$8="MANUAL_MU",MAX(Настройки!$B$14,MIN(1,IF(ISNUMBER(BE92),BE92,0))),IF($Z$8="COUNT_FLAG_RULE",IF(IF(ISNUMBER(BE92),BE92,0)&lt;=$Z$11,$Z$14,IF(IF(ISNUMBER(BE92),BE92,0)&gt;=$Z$12,$Z$15,IF(OR(LOWER(LEFT(CJ92&amp;"",2))="да",CJ92=1),$Z$13,$Z$15))),IF(OR(AND($Z$8="YES_NO",OR(LOWER(LEFT(BE92&amp;"",2))="да",BE92=1)),AND($Z$8="THRESHOLD_GE",IF(ISNUMBER(BE92),BE92,0)&gt;=$Z$11),AND($Z$8="THRESHOLD_GT",IF(ISNUMBER(BE92),BE92,0)&gt;$Z$11),AND($Z$8="THRESHOLD_LE",IF(ISNUMBER(BE92),BE92,0)&lt;=$Z$11),AND($Z$8="THRESHOLD_LT",IF(ISNUMBER(BE92),BE92,0)&lt;$Z$11),AND($Z$8="CHANGE_PCT_GE",IF(IF(ISNUMBER(CJ92),CJ92,0)=0,IF(ISNUMBER(BE92),BE92,0)&gt;0,(IF(ISNUMBER(BE92),BE92,0)-IF(ISNUMBER(CJ92),CJ92,0))/ABS(IF(ISNUMBER(CJ92),CJ92,0))&gt;=$Z$11)),AND($Z$8="CHANGE_ABS_GE",ABS(IF(ISNUMBER(BE92),BE92,0)-IF(ISNUMBER(CJ92),CJ92,0))&gt;=$Z$11),AND($Z$8="COUNT_LT",IF(ISNUMBER(BE92),BE92,0)&lt;$Z$11),AND($Z$8="COUNT_LE",IF(ISNUMBER(BE92),BE92,0)&lt;=$Z$11),AND($Z$8="AND_YES",OR(LOWER(LEFT(BE92&amp;"",2))="да",BE92=1),OR(LOWER(LEFT(CJ92&amp;"",2))="да",CJ92=1)),AND($Z$8="OR_YES",OR(OR(LOWER(LEFT(BE92&amp;"",2))="да",BE92=1),OR(LOWER(LEFT(CJ92&amp;"",2))="да",CJ92=1)))),$Z$14,$Z$15))))))))))</f>
        <v/>
      </c>
      <c r="AA92" s="70" t="str">
        <f>IF($A92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92="#FIELD",BF92="",AND(OR($AA$8="CHANGE_PCT_GE",$AA$8="CHANGE_ABS_GE",$AA$8="COUNT_FLAG_RULE",$AA$8="AND_YES",$AA$8="OR_YES"),OR(CK92="#FIELD",CK92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92)))),IF($AA$18="LOW_MU",MAX(Настройки!$B$14,$AA$16),IF($AA$18="NEUTRAL",Настройки!$B$15,IF($AA$18="IGNORE","IGNORE",IF(OR(BF92="#FIELD",CK92="#FIELD"),"Поле не найдено","Недостаточно данных")))),IF($AA$8="SIGMOID_INC",MAX(Настройки!$B$14,$AA$16+($AA$17-$AA$16)/(1+EXP(-$AA$12*(IF(ISNUMBER(BF92),BF92,0)-$AA$11)))),IF($AA$8="SIGMOID_DEC",MAX(Настройки!$B$14,$AA$16+($AA$17-$AA$16)/(1+EXP($AA$12*(IF(ISNUMBER(BF92),BF92,0)-$AA$11)))),IF($AA$8="TOP_PERCENT",IF((COUNTIF(INDEX(Данные!$A$7:$CV$106,0,MATCH($AA$9,Данные!$A$6:$CV$6,0)),"&gt;"&amp;IF(ISNUMBER(BF92),BF92,0))+COUNTIFS(INDEX(Данные!$A$7:$CV$106,0,MATCH($AA$9,Данные!$A$6:$CV$6,0)),IF(ISNUMBER(BF92),BF92,0),Данные!$A$7:$A$106,"&lt;"&amp;$A92)+1)/COUNT(INDEX(Данные!$A$7:$CV$106,0,MATCH($AA$9,Данные!$A$6:$CV$6,0)))&lt;=$AA$11,$AA$14,$AA$15),IF($AA$8="MANUAL_MU",MAX(Настройки!$B$14,MIN(1,IF(ISNUMBER(BF92),BF92,0))),IF($AA$8="COUNT_FLAG_RULE",IF(IF(ISNUMBER(BF92),BF92,0)&lt;=$AA$11,$AA$14,IF(IF(ISNUMBER(BF92),BF92,0)&gt;=$AA$12,$AA$15,IF(OR(LOWER(LEFT(CK92&amp;"",2))="да",CK92=1),$AA$13,$AA$15))),IF(OR(AND($AA$8="YES_NO",OR(LOWER(LEFT(BF92&amp;"",2))="да",BF92=1)),AND($AA$8="THRESHOLD_GE",IF(ISNUMBER(BF92),BF92,0)&gt;=$AA$11),AND($AA$8="THRESHOLD_GT",IF(ISNUMBER(BF92),BF92,0)&gt;$AA$11),AND($AA$8="THRESHOLD_LE",IF(ISNUMBER(BF92),BF92,0)&lt;=$AA$11),AND($AA$8="THRESHOLD_LT",IF(ISNUMBER(BF92),BF92,0)&lt;$AA$11),AND($AA$8="CHANGE_PCT_GE",IF(IF(ISNUMBER(CK92),CK92,0)=0,IF(ISNUMBER(BF92),BF92,0)&gt;0,(IF(ISNUMBER(BF92),BF92,0)-IF(ISNUMBER(CK92),CK92,0))/ABS(IF(ISNUMBER(CK92),CK92,0))&gt;=$AA$11)),AND($AA$8="CHANGE_ABS_GE",ABS(IF(ISNUMBER(BF92),BF92,0)-IF(ISNUMBER(CK92),CK92,0))&gt;=$AA$11),AND($AA$8="COUNT_LT",IF(ISNUMBER(BF92),BF92,0)&lt;$AA$11),AND($AA$8="COUNT_LE",IF(ISNUMBER(BF92),BF92,0)&lt;=$AA$11),AND($AA$8="AND_YES",OR(LOWER(LEFT(BF92&amp;"",2))="да",BF92=1),OR(LOWER(LEFT(CK92&amp;"",2))="да",CK92=1)),AND($AA$8="OR_YES",OR(OR(LOWER(LEFT(BF92&amp;"",2))="да",BF92=1),OR(LOWER(LEFT(CK92&amp;"",2))="да",CK92=1)))),$AA$14,$AA$15))))))))))</f>
        <v/>
      </c>
      <c r="AB92" s="70" t="str">
        <f>IF($A92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92="#FIELD",BG92="",AND(OR($AB$8="CHANGE_PCT_GE",$AB$8="CHANGE_ABS_GE",$AB$8="COUNT_FLAG_RULE",$AB$8="AND_YES",$AB$8="OR_YES"),OR(CL92="#FIELD",CL92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92)))),IF($AB$18="LOW_MU",MAX(Настройки!$B$14,$AB$16),IF($AB$18="NEUTRAL",Настройки!$B$15,IF($AB$18="IGNORE","IGNORE",IF(OR(BG92="#FIELD",CL92="#FIELD"),"Поле не найдено","Недостаточно данных")))),IF($AB$8="SIGMOID_INC",MAX(Настройки!$B$14,$AB$16+($AB$17-$AB$16)/(1+EXP(-$AB$12*(IF(ISNUMBER(BG92),BG92,0)-$AB$11)))),IF($AB$8="SIGMOID_DEC",MAX(Настройки!$B$14,$AB$16+($AB$17-$AB$16)/(1+EXP($AB$12*(IF(ISNUMBER(BG92),BG92,0)-$AB$11)))),IF($AB$8="TOP_PERCENT",IF((COUNTIF(INDEX(Данные!$A$7:$CV$106,0,MATCH($AB$9,Данные!$A$6:$CV$6,0)),"&gt;"&amp;IF(ISNUMBER(BG92),BG92,0))+COUNTIFS(INDEX(Данные!$A$7:$CV$106,0,MATCH($AB$9,Данные!$A$6:$CV$6,0)),IF(ISNUMBER(BG92),BG92,0),Данные!$A$7:$A$106,"&lt;"&amp;$A92)+1)/COUNT(INDEX(Данные!$A$7:$CV$106,0,MATCH($AB$9,Данные!$A$6:$CV$6,0)))&lt;=$AB$11,$AB$14,$AB$15),IF($AB$8="MANUAL_MU",MAX(Настройки!$B$14,MIN(1,IF(ISNUMBER(BG92),BG92,0))),IF($AB$8="COUNT_FLAG_RULE",IF(IF(ISNUMBER(BG92),BG92,0)&lt;=$AB$11,$AB$14,IF(IF(ISNUMBER(BG92),BG92,0)&gt;=$AB$12,$AB$15,IF(OR(LOWER(LEFT(CL92&amp;"",2))="да",CL92=1),$AB$13,$AB$15))),IF(OR(AND($AB$8="YES_NO",OR(LOWER(LEFT(BG92&amp;"",2))="да",BG92=1)),AND($AB$8="THRESHOLD_GE",IF(ISNUMBER(BG92),BG92,0)&gt;=$AB$11),AND($AB$8="THRESHOLD_GT",IF(ISNUMBER(BG92),BG92,0)&gt;$AB$11),AND($AB$8="THRESHOLD_LE",IF(ISNUMBER(BG92),BG92,0)&lt;=$AB$11),AND($AB$8="THRESHOLD_LT",IF(ISNUMBER(BG92),BG92,0)&lt;$AB$11),AND($AB$8="CHANGE_PCT_GE",IF(IF(ISNUMBER(CL92),CL92,0)=0,IF(ISNUMBER(BG92),BG92,0)&gt;0,(IF(ISNUMBER(BG92),BG92,0)-IF(ISNUMBER(CL92),CL92,0))/ABS(IF(ISNUMBER(CL92),CL92,0))&gt;=$AB$11)),AND($AB$8="CHANGE_ABS_GE",ABS(IF(ISNUMBER(BG92),BG92,0)-IF(ISNUMBER(CL92),CL92,0))&gt;=$AB$11),AND($AB$8="COUNT_LT",IF(ISNUMBER(BG92),BG92,0)&lt;$AB$11),AND($AB$8="COUNT_LE",IF(ISNUMBER(BG92),BG92,0)&lt;=$AB$11),AND($AB$8="AND_YES",OR(LOWER(LEFT(BG92&amp;"",2))="да",BG92=1),OR(LOWER(LEFT(CL92&amp;"",2))="да",CL92=1)),AND($AB$8="OR_YES",OR(OR(LOWER(LEFT(BG92&amp;"",2))="да",BG92=1),OR(LOWER(LEFT(CL92&amp;"",2))="да",CL92=1)))),$AB$14,$AB$15))))))))))</f>
        <v/>
      </c>
      <c r="AC92" s="70" t="str">
        <f>IF($A92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92="#FIELD",BH92="",AND(OR($AC$8="CHANGE_PCT_GE",$AC$8="CHANGE_ABS_GE",$AC$8="COUNT_FLAG_RULE",$AC$8="AND_YES",$AC$8="OR_YES"),OR(CM92="#FIELD",CM92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92)))),IF($AC$18="LOW_MU",MAX(Настройки!$B$14,$AC$16),IF($AC$18="NEUTRAL",Настройки!$B$15,IF($AC$18="IGNORE","IGNORE",IF(OR(BH92="#FIELD",CM92="#FIELD"),"Поле не найдено","Недостаточно данных")))),IF($AC$8="SIGMOID_INC",MAX(Настройки!$B$14,$AC$16+($AC$17-$AC$16)/(1+EXP(-$AC$12*(IF(ISNUMBER(BH92),BH92,0)-$AC$11)))),IF($AC$8="SIGMOID_DEC",MAX(Настройки!$B$14,$AC$16+($AC$17-$AC$16)/(1+EXP($AC$12*(IF(ISNUMBER(BH92),BH92,0)-$AC$11)))),IF($AC$8="TOP_PERCENT",IF((COUNTIF(INDEX(Данные!$A$7:$CV$106,0,MATCH($AC$9,Данные!$A$6:$CV$6,0)),"&gt;"&amp;IF(ISNUMBER(BH92),BH92,0))+COUNTIFS(INDEX(Данные!$A$7:$CV$106,0,MATCH($AC$9,Данные!$A$6:$CV$6,0)),IF(ISNUMBER(BH92),BH92,0),Данные!$A$7:$A$106,"&lt;"&amp;$A92)+1)/COUNT(INDEX(Данные!$A$7:$CV$106,0,MATCH($AC$9,Данные!$A$6:$CV$6,0)))&lt;=$AC$11,$AC$14,$AC$15),IF($AC$8="MANUAL_MU",MAX(Настройки!$B$14,MIN(1,IF(ISNUMBER(BH92),BH92,0))),IF($AC$8="COUNT_FLAG_RULE",IF(IF(ISNUMBER(BH92),BH92,0)&lt;=$AC$11,$AC$14,IF(IF(ISNUMBER(BH92),BH92,0)&gt;=$AC$12,$AC$15,IF(OR(LOWER(LEFT(CM92&amp;"",2))="да",CM92=1),$AC$13,$AC$15))),IF(OR(AND($AC$8="YES_NO",OR(LOWER(LEFT(BH92&amp;"",2))="да",BH92=1)),AND($AC$8="THRESHOLD_GE",IF(ISNUMBER(BH92),BH92,0)&gt;=$AC$11),AND($AC$8="THRESHOLD_GT",IF(ISNUMBER(BH92),BH92,0)&gt;$AC$11),AND($AC$8="THRESHOLD_LE",IF(ISNUMBER(BH92),BH92,0)&lt;=$AC$11),AND($AC$8="THRESHOLD_LT",IF(ISNUMBER(BH92),BH92,0)&lt;$AC$11),AND($AC$8="CHANGE_PCT_GE",IF(IF(ISNUMBER(CM92),CM92,0)=0,IF(ISNUMBER(BH92),BH92,0)&gt;0,(IF(ISNUMBER(BH92),BH92,0)-IF(ISNUMBER(CM92),CM92,0))/ABS(IF(ISNUMBER(CM92),CM92,0))&gt;=$AC$11)),AND($AC$8="CHANGE_ABS_GE",ABS(IF(ISNUMBER(BH92),BH92,0)-IF(ISNUMBER(CM92),CM92,0))&gt;=$AC$11),AND($AC$8="COUNT_LT",IF(ISNUMBER(BH92),BH92,0)&lt;$AC$11),AND($AC$8="COUNT_LE",IF(ISNUMBER(BH92),BH92,0)&lt;=$AC$11),AND($AC$8="AND_YES",OR(LOWER(LEFT(BH92&amp;"",2))="да",BH92=1),OR(LOWER(LEFT(CM92&amp;"",2))="да",CM92=1)),AND($AC$8="OR_YES",OR(OR(LOWER(LEFT(BH92&amp;"",2))="да",BH92=1),OR(LOWER(LEFT(CM92&amp;"",2))="да",CM92=1)))),$AC$14,$AC$15))))))))))</f>
        <v/>
      </c>
      <c r="AD92" s="70" t="str">
        <f>IF($A92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92="#FIELD",BI92="",AND(OR($AD$8="CHANGE_PCT_GE",$AD$8="CHANGE_ABS_GE",$AD$8="COUNT_FLAG_RULE",$AD$8="AND_YES",$AD$8="OR_YES"),OR(CN92="#FIELD",CN92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92)))),IF($AD$18="LOW_MU",MAX(Настройки!$B$14,$AD$16),IF($AD$18="NEUTRAL",Настройки!$B$15,IF($AD$18="IGNORE","IGNORE",IF(OR(BI92="#FIELD",CN92="#FIELD"),"Поле не найдено","Недостаточно данных")))),IF($AD$8="SIGMOID_INC",MAX(Настройки!$B$14,$AD$16+($AD$17-$AD$16)/(1+EXP(-$AD$12*(IF(ISNUMBER(BI92),BI92,0)-$AD$11)))),IF($AD$8="SIGMOID_DEC",MAX(Настройки!$B$14,$AD$16+($AD$17-$AD$16)/(1+EXP($AD$12*(IF(ISNUMBER(BI92),BI92,0)-$AD$11)))),IF($AD$8="TOP_PERCENT",IF((COUNTIF(INDEX(Данные!$A$7:$CV$106,0,MATCH($AD$9,Данные!$A$6:$CV$6,0)),"&gt;"&amp;IF(ISNUMBER(BI92),BI92,0))+COUNTIFS(INDEX(Данные!$A$7:$CV$106,0,MATCH($AD$9,Данные!$A$6:$CV$6,0)),IF(ISNUMBER(BI92),BI92,0),Данные!$A$7:$A$106,"&lt;"&amp;$A92)+1)/COUNT(INDEX(Данные!$A$7:$CV$106,0,MATCH($AD$9,Данные!$A$6:$CV$6,0)))&lt;=$AD$11,$AD$14,$AD$15),IF($AD$8="MANUAL_MU",MAX(Настройки!$B$14,MIN(1,IF(ISNUMBER(BI92),BI92,0))),IF($AD$8="COUNT_FLAG_RULE",IF(IF(ISNUMBER(BI92),BI92,0)&lt;=$AD$11,$AD$14,IF(IF(ISNUMBER(BI92),BI92,0)&gt;=$AD$12,$AD$15,IF(OR(LOWER(LEFT(CN92&amp;"",2))="да",CN92=1),$AD$13,$AD$15))),IF(OR(AND($AD$8="YES_NO",OR(LOWER(LEFT(BI92&amp;"",2))="да",BI92=1)),AND($AD$8="THRESHOLD_GE",IF(ISNUMBER(BI92),BI92,0)&gt;=$AD$11),AND($AD$8="THRESHOLD_GT",IF(ISNUMBER(BI92),BI92,0)&gt;$AD$11),AND($AD$8="THRESHOLD_LE",IF(ISNUMBER(BI92),BI92,0)&lt;=$AD$11),AND($AD$8="THRESHOLD_LT",IF(ISNUMBER(BI92),BI92,0)&lt;$AD$11),AND($AD$8="CHANGE_PCT_GE",IF(IF(ISNUMBER(CN92),CN92,0)=0,IF(ISNUMBER(BI92),BI92,0)&gt;0,(IF(ISNUMBER(BI92),BI92,0)-IF(ISNUMBER(CN92),CN92,0))/ABS(IF(ISNUMBER(CN92),CN92,0))&gt;=$AD$11)),AND($AD$8="CHANGE_ABS_GE",ABS(IF(ISNUMBER(BI92),BI92,0)-IF(ISNUMBER(CN92),CN92,0))&gt;=$AD$11),AND($AD$8="COUNT_LT",IF(ISNUMBER(BI92),BI92,0)&lt;$AD$11),AND($AD$8="COUNT_LE",IF(ISNUMBER(BI92),BI92,0)&lt;=$AD$11),AND($AD$8="AND_YES",OR(LOWER(LEFT(BI92&amp;"",2))="да",BI92=1),OR(LOWER(LEFT(CN92&amp;"",2))="да",CN92=1)),AND($AD$8="OR_YES",OR(OR(LOWER(LEFT(BI92&amp;"",2))="да",BI92=1),OR(LOWER(LEFT(CN92&amp;"",2))="да",CN92=1)))),$AD$14,$AD$15))))))))))</f>
        <v/>
      </c>
      <c r="AE92" s="71" t="str">
        <f>IF($A92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92="#FIELD",BJ92="",AND(OR($AE$8="CHANGE_PCT_GE",$AE$8="CHANGE_ABS_GE",$AE$8="COUNT_FLAG_RULE",$AE$8="AND_YES",$AE$8="OR_YES"),OR(CO92="#FIELD",CO92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92)))),IF($AE$18="LOW_MU",MAX(Настройки!$B$14,$AE$16),IF($AE$18="NEUTRAL",Настройки!$B$15,IF($AE$18="IGNORE","IGNORE",IF(OR(BJ92="#FIELD",CO92="#FIELD"),"Поле не найдено","Недостаточно данных")))),IF($AE$8="SIGMOID_INC",MAX(Настройки!$B$14,$AE$16+($AE$17-$AE$16)/(1+EXP(-$AE$12*(IF(ISNUMBER(BJ92),BJ92,0)-$AE$11)))),IF($AE$8="SIGMOID_DEC",MAX(Настройки!$B$14,$AE$16+($AE$17-$AE$16)/(1+EXP($AE$12*(IF(ISNUMBER(BJ92),BJ92,0)-$AE$11)))),IF($AE$8="TOP_PERCENT",IF((COUNTIF(INDEX(Данные!$A$7:$CV$106,0,MATCH($AE$9,Данные!$A$6:$CV$6,0)),"&gt;"&amp;IF(ISNUMBER(BJ92),BJ92,0))+COUNTIFS(INDEX(Данные!$A$7:$CV$106,0,MATCH($AE$9,Данные!$A$6:$CV$6,0)),IF(ISNUMBER(BJ92),BJ92,0),Данные!$A$7:$A$106,"&lt;"&amp;$A92)+1)/COUNT(INDEX(Данные!$A$7:$CV$106,0,MATCH($AE$9,Данные!$A$6:$CV$6,0)))&lt;=$AE$11,$AE$14,$AE$15),IF($AE$8="MANUAL_MU",MAX(Настройки!$B$14,MIN(1,IF(ISNUMBER(BJ92),BJ92,0))),IF($AE$8="COUNT_FLAG_RULE",IF(IF(ISNUMBER(BJ92),BJ92,0)&lt;=$AE$11,$AE$14,IF(IF(ISNUMBER(BJ92),BJ92,0)&gt;=$AE$12,$AE$15,IF(OR(LOWER(LEFT(CO92&amp;"",2))="да",CO92=1),$AE$13,$AE$15))),IF(OR(AND($AE$8="YES_NO",OR(LOWER(LEFT(BJ92&amp;"",2))="да",BJ92=1)),AND($AE$8="THRESHOLD_GE",IF(ISNUMBER(BJ92),BJ92,0)&gt;=$AE$11),AND($AE$8="THRESHOLD_GT",IF(ISNUMBER(BJ92),BJ92,0)&gt;$AE$11),AND($AE$8="THRESHOLD_LE",IF(ISNUMBER(BJ92),BJ92,0)&lt;=$AE$11),AND($AE$8="THRESHOLD_LT",IF(ISNUMBER(BJ92),BJ92,0)&lt;$AE$11),AND($AE$8="CHANGE_PCT_GE",IF(IF(ISNUMBER(CO92),CO92,0)=0,IF(ISNUMBER(BJ92),BJ92,0)&gt;0,(IF(ISNUMBER(BJ92),BJ92,0)-IF(ISNUMBER(CO92),CO92,0))/ABS(IF(ISNUMBER(CO92),CO92,0))&gt;=$AE$11)),AND($AE$8="CHANGE_ABS_GE",ABS(IF(ISNUMBER(BJ92),BJ92,0)-IF(ISNUMBER(CO92),CO92,0))&gt;=$AE$11),AND($AE$8="COUNT_LT",IF(ISNUMBER(BJ92),BJ92,0)&lt;$AE$11),AND($AE$8="COUNT_LE",IF(ISNUMBER(BJ92),BJ92,0)&lt;=$AE$11),AND($AE$8="AND_YES",OR(LOWER(LEFT(BJ92&amp;"",2))="да",BJ92=1),OR(LOWER(LEFT(CO92&amp;"",2))="да",CO92=1)),AND($AE$8="OR_YES",OR(OR(LOWER(LEFT(BJ92&amp;"",2))="да",BJ92=1),OR(LOWER(LEFT(CO92&amp;"",2))="да",CO92=1)))),$AE$14,$AE$15))))))))))</f>
        <v/>
      </c>
      <c r="AF92" s="75"/>
      <c r="AG92" s="76" t="str">
        <f>IF($A92="","",IF($B$4&lt;&gt;"Да","",IF($B$9="","",IF(COUNTIF(Данные!$A$6:$CV$6,$B$9)=0,"#FIELD",INDEX(Данные!$A$7:$CV$106,ROW()-19,MATCH($B$9,Данные!$A$6:$CV$6,0))))))</f>
        <v/>
      </c>
      <c r="AH92" s="76" t="str">
        <f>IF($A92="","",IF($C$4&lt;&gt;"Да","",IF($C$9="","",IF(COUNTIF(Данные!$A$6:$CV$6,$C$9)=0,"#FIELD",INDEX(Данные!$A$7:$CV$106,ROW()-19,MATCH($C$9,Данные!$A$6:$CV$6,0))))))</f>
        <v/>
      </c>
      <c r="AI92" s="76" t="str">
        <f>IF($A92="","",IF($D$4&lt;&gt;"Да","",IF($D$9="","",IF(COUNTIF(Данные!$A$6:$CV$6,$D$9)=0,"#FIELD",INDEX(Данные!$A$7:$CV$106,ROW()-19,MATCH($D$9,Данные!$A$6:$CV$6,0))))))</f>
        <v/>
      </c>
      <c r="AJ92" s="76" t="str">
        <f>IF($A92="","",IF($E$4&lt;&gt;"Да","",IF($E$9="","",IF(COUNTIF(Данные!$A$6:$CV$6,$E$9)=0,"#FIELD",INDEX(Данные!$A$7:$CV$106,ROW()-19,MATCH($E$9,Данные!$A$6:$CV$6,0))))))</f>
        <v/>
      </c>
      <c r="AK92" s="76" t="str">
        <f>IF($A92="","",IF($F$4&lt;&gt;"Да","",IF($F$9="","",IF(COUNTIF(Данные!$A$6:$CV$6,$F$9)=0,"#FIELD",INDEX(Данные!$A$7:$CV$106,ROW()-19,MATCH($F$9,Данные!$A$6:$CV$6,0))))))</f>
        <v/>
      </c>
      <c r="AL92" s="76" t="str">
        <f>IF($A92="","",IF($G$4&lt;&gt;"Да","",IF($G$9="","",IF(COUNTIF(Данные!$A$6:$CV$6,$G$9)=0,"#FIELD",INDEX(Данные!$A$7:$CV$106,ROW()-19,MATCH($G$9,Данные!$A$6:$CV$6,0))))))</f>
        <v/>
      </c>
      <c r="AM92" s="76" t="str">
        <f>IF($A92="","",IF($H$4&lt;&gt;"Да","",IF($H$9="","",IF(COUNTIF(Данные!$A$6:$CV$6,$H$9)=0,"#FIELD",INDEX(Данные!$A$7:$CV$106,ROW()-19,MATCH($H$9,Данные!$A$6:$CV$6,0))))))</f>
        <v/>
      </c>
      <c r="AN92" s="76" t="str">
        <f>IF($A92="","",IF($I$4&lt;&gt;"Да","",IF($I$9="","",IF(COUNTIF(Данные!$A$6:$CV$6,$I$9)=0,"#FIELD",INDEX(Данные!$A$7:$CV$106,ROW()-19,MATCH($I$9,Данные!$A$6:$CV$6,0))))))</f>
        <v/>
      </c>
      <c r="AO92" s="76" t="str">
        <f>IF($A92="","",IF($J$4&lt;&gt;"Да","",IF($J$9="","",IF(COUNTIF(Данные!$A$6:$CV$6,$J$9)=0,"#FIELD",INDEX(Данные!$A$7:$CV$106,ROW()-19,MATCH($J$9,Данные!$A$6:$CV$6,0))))))</f>
        <v/>
      </c>
      <c r="AP92" s="76" t="str">
        <f>IF($A92="","",IF($K$4&lt;&gt;"Да","",IF($K$9="","",IF(COUNTIF(Данные!$A$6:$CV$6,$K$9)=0,"#FIELD",INDEX(Данные!$A$7:$CV$106,ROW()-19,MATCH($K$9,Данные!$A$6:$CV$6,0))))))</f>
        <v/>
      </c>
      <c r="AQ92" s="76" t="str">
        <f>IF($A92="","",IF($L$4&lt;&gt;"Да","",IF($L$9="","",IF(COUNTIF(Данные!$A$6:$CV$6,$L$9)=0,"#FIELD",INDEX(Данные!$A$7:$CV$106,ROW()-19,MATCH($L$9,Данные!$A$6:$CV$6,0))))))</f>
        <v/>
      </c>
      <c r="AR92" s="76" t="str">
        <f>IF($A92="","",IF($M$4&lt;&gt;"Да","",IF($M$9="","",IF(COUNTIF(Данные!$A$6:$CV$6,$M$9)=0,"#FIELD",INDEX(Данные!$A$7:$CV$106,ROW()-19,MATCH($M$9,Данные!$A$6:$CV$6,0))))))</f>
        <v/>
      </c>
      <c r="AS92" s="76" t="str">
        <f>IF($A92="","",IF($N$4&lt;&gt;"Да","",IF($N$9="","",IF(COUNTIF(Данные!$A$6:$CV$6,$N$9)=0,"#FIELD",INDEX(Данные!$A$7:$CV$106,ROW()-19,MATCH($N$9,Данные!$A$6:$CV$6,0))))))</f>
        <v/>
      </c>
      <c r="AT92" s="76" t="str">
        <f>IF($A92="","",IF($O$4&lt;&gt;"Да","",IF($O$9="","",IF(COUNTIF(Данные!$A$6:$CV$6,$O$9)=0,"#FIELD",INDEX(Данные!$A$7:$CV$106,ROW()-19,MATCH($O$9,Данные!$A$6:$CV$6,0))))))</f>
        <v/>
      </c>
      <c r="AU92" s="76" t="str">
        <f>IF($A92="","",IF($P$4&lt;&gt;"Да","",IF($P$9="","",IF(COUNTIF(Данные!$A$6:$CV$6,$P$9)=0,"#FIELD",INDEX(Данные!$A$7:$CV$106,ROW()-19,MATCH($P$9,Данные!$A$6:$CV$6,0))))))</f>
        <v/>
      </c>
      <c r="AV92" s="76" t="str">
        <f>IF($A92="","",IF($Q$4&lt;&gt;"Да","",IF($Q$9="","",IF(COUNTIF(Данные!$A$6:$CV$6,$Q$9)=0,"#FIELD",INDEX(Данные!$A$7:$CV$106,ROW()-19,MATCH($Q$9,Данные!$A$6:$CV$6,0))))))</f>
        <v/>
      </c>
      <c r="AW92" s="76" t="str">
        <f>IF($A92="","",IF($R$4&lt;&gt;"Да","",IF($R$9="","",IF(COUNTIF(Данные!$A$6:$CV$6,$R$9)=0,"#FIELD",INDEX(Данные!$A$7:$CV$106,ROW()-19,MATCH($R$9,Данные!$A$6:$CV$6,0))))))</f>
        <v/>
      </c>
      <c r="AX92" s="76" t="str">
        <f>IF($A92="","",IF($S$4&lt;&gt;"Да","",IF($S$9="","",IF(COUNTIF(Данные!$A$6:$CV$6,$S$9)=0,"#FIELD",INDEX(Данные!$A$7:$CV$106,ROW()-19,MATCH($S$9,Данные!$A$6:$CV$6,0))))))</f>
        <v/>
      </c>
      <c r="AY92" s="76" t="str">
        <f>IF($A92="","",IF($T$4&lt;&gt;"Да","",IF($T$9="","",IF(COUNTIF(Данные!$A$6:$CV$6,$T$9)=0,"#FIELD",INDEX(Данные!$A$7:$CV$106,ROW()-19,MATCH($T$9,Данные!$A$6:$CV$6,0))))))</f>
        <v/>
      </c>
      <c r="AZ92" s="76" t="str">
        <f>IF($A92="","",IF($U$4&lt;&gt;"Да","",IF($U$9="","",IF(COUNTIF(Данные!$A$6:$CV$6,$U$9)=0,"#FIELD",INDEX(Данные!$A$7:$CV$106,ROW()-19,MATCH($U$9,Данные!$A$6:$CV$6,0))))))</f>
        <v/>
      </c>
      <c r="BA92" s="76" t="str">
        <f>IF($A92="","",IF($V$4&lt;&gt;"Да","",IF($V$9="","",IF(COUNTIF(Данные!$A$6:$CV$6,$V$9)=0,"#FIELD",INDEX(Данные!$A$7:$CV$106,ROW()-19,MATCH($V$9,Данные!$A$6:$CV$6,0))))))</f>
        <v/>
      </c>
      <c r="BB92" s="76" t="str">
        <f>IF($A92="","",IF($W$4&lt;&gt;"Да","",IF($W$9="","",IF(COUNTIF(Данные!$A$6:$CV$6,$W$9)=0,"#FIELD",INDEX(Данные!$A$7:$CV$106,ROW()-19,MATCH($W$9,Данные!$A$6:$CV$6,0))))))</f>
        <v/>
      </c>
      <c r="BC92" s="76" t="str">
        <f>IF($A92="","",IF($X$4&lt;&gt;"Да","",IF($X$9="","",IF(COUNTIF(Данные!$A$6:$CV$6,$X$9)=0,"#FIELD",INDEX(Данные!$A$7:$CV$106,ROW()-19,MATCH($X$9,Данные!$A$6:$CV$6,0))))))</f>
        <v/>
      </c>
      <c r="BD92" s="76" t="str">
        <f>IF($A92="","",IF($Y$4&lt;&gt;"Да","",IF($Y$9="","",IF(COUNTIF(Данные!$A$6:$CV$6,$Y$9)=0,"#FIELD",INDEX(Данные!$A$7:$CV$106,ROW()-19,MATCH($Y$9,Данные!$A$6:$CV$6,0))))))</f>
        <v/>
      </c>
      <c r="BE92" s="76" t="str">
        <f>IF($A92="","",IF($Z$4&lt;&gt;"Да","",IF($Z$9="","",IF(COUNTIF(Данные!$A$6:$CV$6,$Z$9)=0,"#FIELD",INDEX(Данные!$A$7:$CV$106,ROW()-19,MATCH($Z$9,Данные!$A$6:$CV$6,0))))))</f>
        <v/>
      </c>
      <c r="BF92" s="76" t="str">
        <f>IF($A92="","",IF($AA$4&lt;&gt;"Да","",IF($AA$9="","",IF(COUNTIF(Данные!$A$6:$CV$6,$AA$9)=0,"#FIELD",INDEX(Данные!$A$7:$CV$106,ROW()-19,MATCH($AA$9,Данные!$A$6:$CV$6,0))))))</f>
        <v/>
      </c>
      <c r="BG92" s="76" t="str">
        <f>IF($A92="","",IF($AB$4&lt;&gt;"Да","",IF($AB$9="","",IF(COUNTIF(Данные!$A$6:$CV$6,$AB$9)=0,"#FIELD",INDEX(Данные!$A$7:$CV$106,ROW()-19,MATCH($AB$9,Данные!$A$6:$CV$6,0))))))</f>
        <v/>
      </c>
      <c r="BH92" s="76" t="str">
        <f>IF($A92="","",IF($AC$4&lt;&gt;"Да","",IF($AC$9="","",IF(COUNTIF(Данные!$A$6:$CV$6,$AC$9)=0,"#FIELD",INDEX(Данные!$A$7:$CV$106,ROW()-19,MATCH($AC$9,Данные!$A$6:$CV$6,0))))))</f>
        <v/>
      </c>
      <c r="BI92" s="76" t="str">
        <f>IF($A92="","",IF($AD$4&lt;&gt;"Да","",IF($AD$9="","",IF(COUNTIF(Данные!$A$6:$CV$6,$AD$9)=0,"#FIELD",INDEX(Данные!$A$7:$CV$106,ROW()-19,MATCH($AD$9,Данные!$A$6:$CV$6,0))))))</f>
        <v/>
      </c>
      <c r="BJ92" s="76" t="str">
        <f>IF($A92="","",IF($AE$4&lt;&gt;"Да","",IF($AE$9="","",IF(COUNTIF(Данные!$A$6:$CV$6,$AE$9)=0,"#FIELD",INDEX(Данные!$A$7:$CV$106,ROW()-19,MATCH($AE$9,Данные!$A$6:$CV$6,0))))))</f>
        <v/>
      </c>
      <c r="BK92" s="76"/>
      <c r="BL92" s="76" t="str">
        <f>IF($A92="","",IF($B$4&lt;&gt;"Да","",IF($B$10="","",IF(COUNTIF(Данные!$A$6:$CV$6,$B$10)=0,"#FIELD",INDEX(Данные!$A$7:$CV$106,ROW()-19,MATCH($B$10,Данные!$A$6:$CV$6,0))))))</f>
        <v/>
      </c>
      <c r="BM92" s="76" t="str">
        <f>IF($A92="","",IF($C$4&lt;&gt;"Да","",IF($C$10="","",IF(COUNTIF(Данные!$A$6:$CV$6,$C$10)=0,"#FIELD",INDEX(Данные!$A$7:$CV$106,ROW()-19,MATCH($C$10,Данные!$A$6:$CV$6,0))))))</f>
        <v/>
      </c>
      <c r="BN92" s="76" t="str">
        <f>IF($A92="","",IF($D$4&lt;&gt;"Да","",IF($D$10="","",IF(COUNTIF(Данные!$A$6:$CV$6,$D$10)=0,"#FIELD",INDEX(Данные!$A$7:$CV$106,ROW()-19,MATCH($D$10,Данные!$A$6:$CV$6,0))))))</f>
        <v/>
      </c>
      <c r="BO92" s="76" t="str">
        <f>IF($A92="","",IF($E$4&lt;&gt;"Да","",IF($E$10="","",IF(COUNTIF(Данные!$A$6:$CV$6,$E$10)=0,"#FIELD",INDEX(Данные!$A$7:$CV$106,ROW()-19,MATCH($E$10,Данные!$A$6:$CV$6,0))))))</f>
        <v/>
      </c>
      <c r="BP92" s="76" t="str">
        <f>IF($A92="","",IF($F$4&lt;&gt;"Да","",IF($F$10="","",IF(COUNTIF(Данные!$A$6:$CV$6,$F$10)=0,"#FIELD",INDEX(Данные!$A$7:$CV$106,ROW()-19,MATCH($F$10,Данные!$A$6:$CV$6,0))))))</f>
        <v/>
      </c>
      <c r="BQ92" s="76" t="str">
        <f>IF($A92="","",IF($G$4&lt;&gt;"Да","",IF($G$10="","",IF(COUNTIF(Данные!$A$6:$CV$6,$G$10)=0,"#FIELD",INDEX(Данные!$A$7:$CV$106,ROW()-19,MATCH($G$10,Данные!$A$6:$CV$6,0))))))</f>
        <v/>
      </c>
      <c r="BR92" s="76" t="str">
        <f>IF($A92="","",IF($H$4&lt;&gt;"Да","",IF($H$10="","",IF(COUNTIF(Данные!$A$6:$CV$6,$H$10)=0,"#FIELD",INDEX(Данные!$A$7:$CV$106,ROW()-19,MATCH($H$10,Данные!$A$6:$CV$6,0))))))</f>
        <v/>
      </c>
      <c r="BS92" s="76" t="str">
        <f>IF($A92="","",IF($I$4&lt;&gt;"Да","",IF($I$10="","",IF(COUNTIF(Данные!$A$6:$CV$6,$I$10)=0,"#FIELD",INDEX(Данные!$A$7:$CV$106,ROW()-19,MATCH($I$10,Данные!$A$6:$CV$6,0))))))</f>
        <v/>
      </c>
      <c r="BT92" s="76" t="str">
        <f>IF($A92="","",IF($J$4&lt;&gt;"Да","",IF($J$10="","",IF(COUNTIF(Данные!$A$6:$CV$6,$J$10)=0,"#FIELD",INDEX(Данные!$A$7:$CV$106,ROW()-19,MATCH($J$10,Данные!$A$6:$CV$6,0))))))</f>
        <v/>
      </c>
      <c r="BU92" s="76" t="str">
        <f>IF($A92="","",IF($K$4&lt;&gt;"Да","",IF($K$10="","",IF(COUNTIF(Данные!$A$6:$CV$6,$K$10)=0,"#FIELD",INDEX(Данные!$A$7:$CV$106,ROW()-19,MATCH($K$10,Данные!$A$6:$CV$6,0))))))</f>
        <v/>
      </c>
      <c r="BV92" s="76" t="str">
        <f>IF($A92="","",IF($L$4&lt;&gt;"Да","",IF($L$10="","",IF(COUNTIF(Данные!$A$6:$CV$6,$L$10)=0,"#FIELD",INDEX(Данные!$A$7:$CV$106,ROW()-19,MATCH($L$10,Данные!$A$6:$CV$6,0))))))</f>
        <v/>
      </c>
      <c r="BW92" s="76" t="str">
        <f>IF($A92="","",IF($M$4&lt;&gt;"Да","",IF($M$10="","",IF(COUNTIF(Данные!$A$6:$CV$6,$M$10)=0,"#FIELD",INDEX(Данные!$A$7:$CV$106,ROW()-19,MATCH($M$10,Данные!$A$6:$CV$6,0))))))</f>
        <v/>
      </c>
      <c r="BX92" s="76" t="str">
        <f>IF($A92="","",IF($N$4&lt;&gt;"Да","",IF($N$10="","",IF(COUNTIF(Данные!$A$6:$CV$6,$N$10)=0,"#FIELD",INDEX(Данные!$A$7:$CV$106,ROW()-19,MATCH($N$10,Данные!$A$6:$CV$6,0))))))</f>
        <v/>
      </c>
      <c r="BY92" s="76" t="str">
        <f>IF($A92="","",IF($O$4&lt;&gt;"Да","",IF($O$10="","",IF(COUNTIF(Данные!$A$6:$CV$6,$O$10)=0,"#FIELD",INDEX(Данные!$A$7:$CV$106,ROW()-19,MATCH($O$10,Данные!$A$6:$CV$6,0))))))</f>
        <v/>
      </c>
      <c r="BZ92" s="76" t="str">
        <f>IF($A92="","",IF($P$4&lt;&gt;"Да","",IF($P$10="","",IF(COUNTIF(Данные!$A$6:$CV$6,$P$10)=0,"#FIELD",INDEX(Данные!$A$7:$CV$106,ROW()-19,MATCH($P$10,Данные!$A$6:$CV$6,0))))))</f>
        <v/>
      </c>
      <c r="CA92" s="76" t="str">
        <f>IF($A92="","",IF($Q$4&lt;&gt;"Да","",IF($Q$10="","",IF(COUNTIF(Данные!$A$6:$CV$6,$Q$10)=0,"#FIELD",INDEX(Данные!$A$7:$CV$106,ROW()-19,MATCH($Q$10,Данные!$A$6:$CV$6,0))))))</f>
        <v/>
      </c>
      <c r="CB92" s="76" t="str">
        <f>IF($A92="","",IF($R$4&lt;&gt;"Да","",IF($R$10="","",IF(COUNTIF(Данные!$A$6:$CV$6,$R$10)=0,"#FIELD",INDEX(Данные!$A$7:$CV$106,ROW()-19,MATCH($R$10,Данные!$A$6:$CV$6,0))))))</f>
        <v/>
      </c>
      <c r="CC92" s="76" t="str">
        <f>IF($A92="","",IF($S$4&lt;&gt;"Да","",IF($S$10="","",IF(COUNTIF(Данные!$A$6:$CV$6,$S$10)=0,"#FIELD",INDEX(Данные!$A$7:$CV$106,ROW()-19,MATCH($S$10,Данные!$A$6:$CV$6,0))))))</f>
        <v/>
      </c>
      <c r="CD92" s="76" t="str">
        <f>IF($A92="","",IF($T$4&lt;&gt;"Да","",IF($T$10="","",IF(COUNTIF(Данные!$A$6:$CV$6,$T$10)=0,"#FIELD",INDEX(Данные!$A$7:$CV$106,ROW()-19,MATCH($T$10,Данные!$A$6:$CV$6,0))))))</f>
        <v/>
      </c>
      <c r="CE92" s="76" t="str">
        <f>IF($A92="","",IF($U$4&lt;&gt;"Да","",IF($U$10="","",IF(COUNTIF(Данные!$A$6:$CV$6,$U$10)=0,"#FIELD",INDEX(Данные!$A$7:$CV$106,ROW()-19,MATCH($U$10,Данные!$A$6:$CV$6,0))))))</f>
        <v/>
      </c>
      <c r="CF92" s="76" t="str">
        <f>IF($A92="","",IF($V$4&lt;&gt;"Да","",IF($V$10="","",IF(COUNTIF(Данные!$A$6:$CV$6,$V$10)=0,"#FIELD",INDEX(Данные!$A$7:$CV$106,ROW()-19,MATCH($V$10,Данные!$A$6:$CV$6,0))))))</f>
        <v/>
      </c>
      <c r="CG92" s="76" t="str">
        <f>IF($A92="","",IF($W$4&lt;&gt;"Да","",IF($W$10="","",IF(COUNTIF(Данные!$A$6:$CV$6,$W$10)=0,"#FIELD",INDEX(Данные!$A$7:$CV$106,ROW()-19,MATCH($W$10,Данные!$A$6:$CV$6,0))))))</f>
        <v/>
      </c>
      <c r="CH92" s="76" t="str">
        <f>IF($A92="","",IF($X$4&lt;&gt;"Да","",IF($X$10="","",IF(COUNTIF(Данные!$A$6:$CV$6,$X$10)=0,"#FIELD",INDEX(Данные!$A$7:$CV$106,ROW()-19,MATCH($X$10,Данные!$A$6:$CV$6,0))))))</f>
        <v/>
      </c>
      <c r="CI92" s="76" t="str">
        <f>IF($A92="","",IF($Y$4&lt;&gt;"Да","",IF($Y$10="","",IF(COUNTIF(Данные!$A$6:$CV$6,$Y$10)=0,"#FIELD",INDEX(Данные!$A$7:$CV$106,ROW()-19,MATCH($Y$10,Данные!$A$6:$CV$6,0))))))</f>
        <v/>
      </c>
      <c r="CJ92" s="76" t="str">
        <f>IF($A92="","",IF($Z$4&lt;&gt;"Да","",IF($Z$10="","",IF(COUNTIF(Данные!$A$6:$CV$6,$Z$10)=0,"#FIELD",INDEX(Данные!$A$7:$CV$106,ROW()-19,MATCH($Z$10,Данные!$A$6:$CV$6,0))))))</f>
        <v/>
      </c>
      <c r="CK92" s="76" t="str">
        <f>IF($A92="","",IF($AA$4&lt;&gt;"Да","",IF($AA$10="","",IF(COUNTIF(Данные!$A$6:$CV$6,$AA$10)=0,"#FIELD",INDEX(Данные!$A$7:$CV$106,ROW()-19,MATCH($AA$10,Данные!$A$6:$CV$6,0))))))</f>
        <v/>
      </c>
      <c r="CL92" s="76" t="str">
        <f>IF($A92="","",IF($AB$4&lt;&gt;"Да","",IF($AB$10="","",IF(COUNTIF(Данные!$A$6:$CV$6,$AB$10)=0,"#FIELD",INDEX(Данные!$A$7:$CV$106,ROW()-19,MATCH($AB$10,Данные!$A$6:$CV$6,0))))))</f>
        <v/>
      </c>
      <c r="CM92" s="76" t="str">
        <f>IF($A92="","",IF($AC$4&lt;&gt;"Да","",IF($AC$10="","",IF(COUNTIF(Данные!$A$6:$CV$6,$AC$10)=0,"#FIELD",INDEX(Данные!$A$7:$CV$106,ROW()-19,MATCH($AC$10,Данные!$A$6:$CV$6,0))))))</f>
        <v/>
      </c>
      <c r="CN92" s="76" t="str">
        <f>IF($A92="","",IF($AD$4&lt;&gt;"Да","",IF($AD$10="","",IF(COUNTIF(Данные!$A$6:$CV$6,$AD$10)=0,"#FIELD",INDEX(Данные!$A$7:$CV$106,ROW()-19,MATCH($AD$10,Данные!$A$6:$CV$6,0))))))</f>
        <v/>
      </c>
      <c r="CO92" s="77" t="str">
        <f>IF($A92="","",IF($AE$4&lt;&gt;"Да","",IF($AE$10="","",IF(COUNTIF(Данные!$A$6:$CV$6,$AE$10)=0,"#FIELD",INDEX(Данные!$A$7:$CV$106,ROW()-19,MATCH($AE$10,Данные!$A$6:$CV$6,0))))))</f>
        <v/>
      </c>
    </row>
    <row r="93" spans="1:93">
      <c r="A93" s="24" t="str">
        <f>IF(Данные!A80="","",Данные!A80)</f>
        <v/>
      </c>
      <c r="B93" s="19" t="str">
        <f>IF($A93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93="#FIELD",AG93="",AND(OR($B$8="CHANGE_PCT_GE",$B$8="CHANGE_ABS_GE",$B$8="COUNT_FLAG_RULE",$B$8="AND_YES",$B$8="OR_YES"),OR(BL93="#FIELD",BL93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93)))),IF($B$18="LOW_MU",MAX(Настройки!$B$14,$B$16),IF($B$18="NEUTRAL",Настройки!$B$15,IF($B$18="IGNORE","IGNORE",IF(OR(AG93="#FIELD",BL93="#FIELD"),"Поле не найдено","Недостаточно данных")))),IF($B$8="SIGMOID_INC",MAX(Настройки!$B$14,$B$16+($B$17-$B$16)/(1+EXP(-$B$12*(IF(ISNUMBER(AG93),AG93,0)-$B$11)))),IF($B$8="SIGMOID_DEC",MAX(Настройки!$B$14,$B$16+($B$17-$B$16)/(1+EXP($B$12*(IF(ISNUMBER(AG93),AG93,0)-$B$11)))),IF($B$8="TOP_PERCENT",IF((COUNTIF(INDEX(Данные!$A$7:$CV$106,0,MATCH($B$9,Данные!$A$6:$CV$6,0)),"&gt;"&amp;IF(ISNUMBER(AG93),AG93,0))+COUNTIFS(INDEX(Данные!$A$7:$CV$106,0,MATCH($B$9,Данные!$A$6:$CV$6,0)),IF(ISNUMBER(AG93),AG93,0),Данные!$A$7:$A$106,"&lt;"&amp;$A93)+1)/COUNT(INDEX(Данные!$A$7:$CV$106,0,MATCH($B$9,Данные!$A$6:$CV$6,0)))&lt;=$B$11,$B$14,$B$15),IF($B$8="MANUAL_MU",MAX(Настройки!$B$14,MIN(1,IF(ISNUMBER(AG93),AG93,0))),IF($B$8="COUNT_FLAG_RULE",IF(IF(ISNUMBER(AG93),AG93,0)&lt;=$B$11,$B$14,IF(IF(ISNUMBER(AG93),AG93,0)&gt;=$B$12,$B$15,IF(OR(LOWER(LEFT(BL93&amp;"",2))="да",BL93=1),$B$13,$B$15))),IF(OR(AND($B$8="YES_NO",OR(LOWER(LEFT(AG93&amp;"",2))="да",AG93=1)),AND($B$8="THRESHOLD_GE",IF(ISNUMBER(AG93),AG93,0)&gt;=$B$11),AND($B$8="THRESHOLD_GT",IF(ISNUMBER(AG93),AG93,0)&gt;$B$11),AND($B$8="THRESHOLD_LE",IF(ISNUMBER(AG93),AG93,0)&lt;=$B$11),AND($B$8="THRESHOLD_LT",IF(ISNUMBER(AG93),AG93,0)&lt;$B$11),AND($B$8="CHANGE_PCT_GE",IF(IF(ISNUMBER(BL93),BL93,0)=0,IF(ISNUMBER(AG93),AG93,0)&gt;0,(IF(ISNUMBER(AG93),AG93,0)-IF(ISNUMBER(BL93),BL93,0))/ABS(IF(ISNUMBER(BL93),BL93,0))&gt;=$B$11)),AND($B$8="CHANGE_ABS_GE",ABS(IF(ISNUMBER(AG93),AG93,0)-IF(ISNUMBER(BL93),BL93,0))&gt;=$B$11),AND($B$8="COUNT_LT",IF(ISNUMBER(AG93),AG93,0)&lt;$B$11),AND($B$8="COUNT_LE",IF(ISNUMBER(AG93),AG93,0)&lt;=$B$11),AND($B$8="AND_YES",OR(LOWER(LEFT(AG93&amp;"",2))="да",AG93=1),OR(LOWER(LEFT(BL93&amp;"",2))="да",BL93=1)),AND($B$8="OR_YES",OR(OR(LOWER(LEFT(AG93&amp;"",2))="да",AG93=1),OR(LOWER(LEFT(BL93&amp;"",2))="да",BL93=1)))),$B$14,$B$15))))))))))</f>
        <v/>
      </c>
      <c r="C93" s="19" t="str">
        <f>IF($A93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93="#FIELD",AH93="",AND(OR($C$8="CHANGE_PCT_GE",$C$8="CHANGE_ABS_GE",$C$8="COUNT_FLAG_RULE",$C$8="AND_YES",$C$8="OR_YES"),OR(BM93="#FIELD",BM93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93)))),IF($C$18="LOW_MU",MAX(Настройки!$B$14,$C$16),IF($C$18="NEUTRAL",Настройки!$B$15,IF($C$18="IGNORE","IGNORE",IF(OR(AH93="#FIELD",BM93="#FIELD"),"Поле не найдено","Недостаточно данных")))),IF($C$8="SIGMOID_INC",MAX(Настройки!$B$14,$C$16+($C$17-$C$16)/(1+EXP(-$C$12*(IF(ISNUMBER(AH93),AH93,0)-$C$11)))),IF($C$8="SIGMOID_DEC",MAX(Настройки!$B$14,$C$16+($C$17-$C$16)/(1+EXP($C$12*(IF(ISNUMBER(AH93),AH93,0)-$C$11)))),IF($C$8="TOP_PERCENT",IF((COUNTIF(INDEX(Данные!$A$7:$CV$106,0,MATCH($C$9,Данные!$A$6:$CV$6,0)),"&gt;"&amp;IF(ISNUMBER(AH93),AH93,0))+COUNTIFS(INDEX(Данные!$A$7:$CV$106,0,MATCH($C$9,Данные!$A$6:$CV$6,0)),IF(ISNUMBER(AH93),AH93,0),Данные!$A$7:$A$106,"&lt;"&amp;$A93)+1)/COUNT(INDEX(Данные!$A$7:$CV$106,0,MATCH($C$9,Данные!$A$6:$CV$6,0)))&lt;=$C$11,$C$14,$C$15),IF($C$8="MANUAL_MU",MAX(Настройки!$B$14,MIN(1,IF(ISNUMBER(AH93),AH93,0))),IF($C$8="COUNT_FLAG_RULE",IF(IF(ISNUMBER(AH93),AH93,0)&lt;=$C$11,$C$14,IF(IF(ISNUMBER(AH93),AH93,0)&gt;=$C$12,$C$15,IF(OR(LOWER(LEFT(BM93&amp;"",2))="да",BM93=1),$C$13,$C$15))),IF(OR(AND($C$8="YES_NO",OR(LOWER(LEFT(AH93&amp;"",2))="да",AH93=1)),AND($C$8="THRESHOLD_GE",IF(ISNUMBER(AH93),AH93,0)&gt;=$C$11),AND($C$8="THRESHOLD_GT",IF(ISNUMBER(AH93),AH93,0)&gt;$C$11),AND($C$8="THRESHOLD_LE",IF(ISNUMBER(AH93),AH93,0)&lt;=$C$11),AND($C$8="THRESHOLD_LT",IF(ISNUMBER(AH93),AH93,0)&lt;$C$11),AND($C$8="CHANGE_PCT_GE",IF(IF(ISNUMBER(BM93),BM93,0)=0,IF(ISNUMBER(AH93),AH93,0)&gt;0,(IF(ISNUMBER(AH93),AH93,0)-IF(ISNUMBER(BM93),BM93,0))/ABS(IF(ISNUMBER(BM93),BM93,0))&gt;=$C$11)),AND($C$8="CHANGE_ABS_GE",ABS(IF(ISNUMBER(AH93),AH93,0)-IF(ISNUMBER(BM93),BM93,0))&gt;=$C$11),AND($C$8="COUNT_LT",IF(ISNUMBER(AH93),AH93,0)&lt;$C$11),AND($C$8="COUNT_LE",IF(ISNUMBER(AH93),AH93,0)&lt;=$C$11),AND($C$8="AND_YES",OR(LOWER(LEFT(AH93&amp;"",2))="да",AH93=1),OR(LOWER(LEFT(BM93&amp;"",2))="да",BM93=1)),AND($C$8="OR_YES",OR(OR(LOWER(LEFT(AH93&amp;"",2))="да",AH93=1),OR(LOWER(LEFT(BM93&amp;"",2))="да",BM93=1)))),$C$14,$C$15))))))))))</f>
        <v/>
      </c>
      <c r="D93" s="19" t="str">
        <f>IF($A93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93="#FIELD",AI93="",AND(OR($D$8="CHANGE_PCT_GE",$D$8="CHANGE_ABS_GE",$D$8="COUNT_FLAG_RULE",$D$8="AND_YES",$D$8="OR_YES"),OR(BN93="#FIELD",BN93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93)))),IF($D$18="LOW_MU",MAX(Настройки!$B$14,$D$16),IF($D$18="NEUTRAL",Настройки!$B$15,IF($D$18="IGNORE","IGNORE",IF(OR(AI93="#FIELD",BN93="#FIELD"),"Поле не найдено","Недостаточно данных")))),IF($D$8="SIGMOID_INC",MAX(Настройки!$B$14,$D$16+($D$17-$D$16)/(1+EXP(-$D$12*(IF(ISNUMBER(AI93),AI93,0)-$D$11)))),IF($D$8="SIGMOID_DEC",MAX(Настройки!$B$14,$D$16+($D$17-$D$16)/(1+EXP($D$12*(IF(ISNUMBER(AI93),AI93,0)-$D$11)))),IF($D$8="TOP_PERCENT",IF((COUNTIF(INDEX(Данные!$A$7:$CV$106,0,MATCH($D$9,Данные!$A$6:$CV$6,0)),"&gt;"&amp;IF(ISNUMBER(AI93),AI93,0))+COUNTIFS(INDEX(Данные!$A$7:$CV$106,0,MATCH($D$9,Данные!$A$6:$CV$6,0)),IF(ISNUMBER(AI93),AI93,0),Данные!$A$7:$A$106,"&lt;"&amp;$A93)+1)/COUNT(INDEX(Данные!$A$7:$CV$106,0,MATCH($D$9,Данные!$A$6:$CV$6,0)))&lt;=$D$11,$D$14,$D$15),IF($D$8="MANUAL_MU",MAX(Настройки!$B$14,MIN(1,IF(ISNUMBER(AI93),AI93,0))),IF($D$8="COUNT_FLAG_RULE",IF(IF(ISNUMBER(AI93),AI93,0)&lt;=$D$11,$D$14,IF(IF(ISNUMBER(AI93),AI93,0)&gt;=$D$12,$D$15,IF(OR(LOWER(LEFT(BN93&amp;"",2))="да",BN93=1),$D$13,$D$15))),IF(OR(AND($D$8="YES_NO",OR(LOWER(LEFT(AI93&amp;"",2))="да",AI93=1)),AND($D$8="THRESHOLD_GE",IF(ISNUMBER(AI93),AI93,0)&gt;=$D$11),AND($D$8="THRESHOLD_GT",IF(ISNUMBER(AI93),AI93,0)&gt;$D$11),AND($D$8="THRESHOLD_LE",IF(ISNUMBER(AI93),AI93,0)&lt;=$D$11),AND($D$8="THRESHOLD_LT",IF(ISNUMBER(AI93),AI93,0)&lt;$D$11),AND($D$8="CHANGE_PCT_GE",IF(IF(ISNUMBER(BN93),BN93,0)=0,IF(ISNUMBER(AI93),AI93,0)&gt;0,(IF(ISNUMBER(AI93),AI93,0)-IF(ISNUMBER(BN93),BN93,0))/ABS(IF(ISNUMBER(BN93),BN93,0))&gt;=$D$11)),AND($D$8="CHANGE_ABS_GE",ABS(IF(ISNUMBER(AI93),AI93,0)-IF(ISNUMBER(BN93),BN93,0))&gt;=$D$11),AND($D$8="COUNT_LT",IF(ISNUMBER(AI93),AI93,0)&lt;$D$11),AND($D$8="COUNT_LE",IF(ISNUMBER(AI93),AI93,0)&lt;=$D$11),AND($D$8="AND_YES",OR(LOWER(LEFT(AI93&amp;"",2))="да",AI93=1),OR(LOWER(LEFT(BN93&amp;"",2))="да",BN93=1)),AND($D$8="OR_YES",OR(OR(LOWER(LEFT(AI93&amp;"",2))="да",AI93=1),OR(LOWER(LEFT(BN93&amp;"",2))="да",BN93=1)))),$D$14,$D$15))))))))))</f>
        <v/>
      </c>
      <c r="E93" s="19" t="str">
        <f>IF($A93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93="#FIELD",AJ93="",AND(OR($E$8="CHANGE_PCT_GE",$E$8="CHANGE_ABS_GE",$E$8="COUNT_FLAG_RULE",$E$8="AND_YES",$E$8="OR_YES"),OR(BO93="#FIELD",BO93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93)))),IF($E$18="LOW_MU",MAX(Настройки!$B$14,$E$16),IF($E$18="NEUTRAL",Настройки!$B$15,IF($E$18="IGNORE","IGNORE",IF(OR(AJ93="#FIELD",BO93="#FIELD"),"Поле не найдено","Недостаточно данных")))),IF($E$8="SIGMOID_INC",MAX(Настройки!$B$14,$E$16+($E$17-$E$16)/(1+EXP(-$E$12*(IF(ISNUMBER(AJ93),AJ93,0)-$E$11)))),IF($E$8="SIGMOID_DEC",MAX(Настройки!$B$14,$E$16+($E$17-$E$16)/(1+EXP($E$12*(IF(ISNUMBER(AJ93),AJ93,0)-$E$11)))),IF($E$8="TOP_PERCENT",IF((COUNTIF(INDEX(Данные!$A$7:$CV$106,0,MATCH($E$9,Данные!$A$6:$CV$6,0)),"&gt;"&amp;IF(ISNUMBER(AJ93),AJ93,0))+COUNTIFS(INDEX(Данные!$A$7:$CV$106,0,MATCH($E$9,Данные!$A$6:$CV$6,0)),IF(ISNUMBER(AJ93),AJ93,0),Данные!$A$7:$A$106,"&lt;"&amp;$A93)+1)/COUNT(INDEX(Данные!$A$7:$CV$106,0,MATCH($E$9,Данные!$A$6:$CV$6,0)))&lt;=$E$11,$E$14,$E$15),IF($E$8="MANUAL_MU",MAX(Настройки!$B$14,MIN(1,IF(ISNUMBER(AJ93),AJ93,0))),IF($E$8="COUNT_FLAG_RULE",IF(IF(ISNUMBER(AJ93),AJ93,0)&lt;=$E$11,$E$14,IF(IF(ISNUMBER(AJ93),AJ93,0)&gt;=$E$12,$E$15,IF(OR(LOWER(LEFT(BO93&amp;"",2))="да",BO93=1),$E$13,$E$15))),IF(OR(AND($E$8="YES_NO",OR(LOWER(LEFT(AJ93&amp;"",2))="да",AJ93=1)),AND($E$8="THRESHOLD_GE",IF(ISNUMBER(AJ93),AJ93,0)&gt;=$E$11),AND($E$8="THRESHOLD_GT",IF(ISNUMBER(AJ93),AJ93,0)&gt;$E$11),AND($E$8="THRESHOLD_LE",IF(ISNUMBER(AJ93),AJ93,0)&lt;=$E$11),AND($E$8="THRESHOLD_LT",IF(ISNUMBER(AJ93),AJ93,0)&lt;$E$11),AND($E$8="CHANGE_PCT_GE",IF(IF(ISNUMBER(BO93),BO93,0)=0,IF(ISNUMBER(AJ93),AJ93,0)&gt;0,(IF(ISNUMBER(AJ93),AJ93,0)-IF(ISNUMBER(BO93),BO93,0))/ABS(IF(ISNUMBER(BO93),BO93,0))&gt;=$E$11)),AND($E$8="CHANGE_ABS_GE",ABS(IF(ISNUMBER(AJ93),AJ93,0)-IF(ISNUMBER(BO93),BO93,0))&gt;=$E$11),AND($E$8="COUNT_LT",IF(ISNUMBER(AJ93),AJ93,0)&lt;$E$11),AND($E$8="COUNT_LE",IF(ISNUMBER(AJ93),AJ93,0)&lt;=$E$11),AND($E$8="AND_YES",OR(LOWER(LEFT(AJ93&amp;"",2))="да",AJ93=1),OR(LOWER(LEFT(BO93&amp;"",2))="да",BO93=1)),AND($E$8="OR_YES",OR(OR(LOWER(LEFT(AJ93&amp;"",2))="да",AJ93=1),OR(LOWER(LEFT(BO93&amp;"",2))="да",BO93=1)))),$E$14,$E$15))))))))))</f>
        <v/>
      </c>
      <c r="F93" s="19" t="str">
        <f>IF($A93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93="#FIELD",AK93="",AND(OR($F$8="CHANGE_PCT_GE",$F$8="CHANGE_ABS_GE",$F$8="COUNT_FLAG_RULE",$F$8="AND_YES",$F$8="OR_YES"),OR(BP93="#FIELD",BP93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93)))),IF($F$18="LOW_MU",MAX(Настройки!$B$14,$F$16),IF($F$18="NEUTRAL",Настройки!$B$15,IF($F$18="IGNORE","IGNORE",IF(OR(AK93="#FIELD",BP93="#FIELD"),"Поле не найдено","Недостаточно данных")))),IF($F$8="SIGMOID_INC",MAX(Настройки!$B$14,$F$16+($F$17-$F$16)/(1+EXP(-$F$12*(IF(ISNUMBER(AK93),AK93,0)-$F$11)))),IF($F$8="SIGMOID_DEC",MAX(Настройки!$B$14,$F$16+($F$17-$F$16)/(1+EXP($F$12*(IF(ISNUMBER(AK93),AK93,0)-$F$11)))),IF($F$8="TOP_PERCENT",IF((COUNTIF(INDEX(Данные!$A$7:$CV$106,0,MATCH($F$9,Данные!$A$6:$CV$6,0)),"&gt;"&amp;IF(ISNUMBER(AK93),AK93,0))+COUNTIFS(INDEX(Данные!$A$7:$CV$106,0,MATCH($F$9,Данные!$A$6:$CV$6,0)),IF(ISNUMBER(AK93),AK93,0),Данные!$A$7:$A$106,"&lt;"&amp;$A93)+1)/COUNT(INDEX(Данные!$A$7:$CV$106,0,MATCH($F$9,Данные!$A$6:$CV$6,0)))&lt;=$F$11,$F$14,$F$15),IF($F$8="MANUAL_MU",MAX(Настройки!$B$14,MIN(1,IF(ISNUMBER(AK93),AK93,0))),IF($F$8="COUNT_FLAG_RULE",IF(IF(ISNUMBER(AK93),AK93,0)&lt;=$F$11,$F$14,IF(IF(ISNUMBER(AK93),AK93,0)&gt;=$F$12,$F$15,IF(OR(LOWER(LEFT(BP93&amp;"",2))="да",BP93=1),$F$13,$F$15))),IF(OR(AND($F$8="YES_NO",OR(LOWER(LEFT(AK93&amp;"",2))="да",AK93=1)),AND($F$8="THRESHOLD_GE",IF(ISNUMBER(AK93),AK93,0)&gt;=$F$11),AND($F$8="THRESHOLD_GT",IF(ISNUMBER(AK93),AK93,0)&gt;$F$11),AND($F$8="THRESHOLD_LE",IF(ISNUMBER(AK93),AK93,0)&lt;=$F$11),AND($F$8="THRESHOLD_LT",IF(ISNUMBER(AK93),AK93,0)&lt;$F$11),AND($F$8="CHANGE_PCT_GE",IF(IF(ISNUMBER(BP93),BP93,0)=0,IF(ISNUMBER(AK93),AK93,0)&gt;0,(IF(ISNUMBER(AK93),AK93,0)-IF(ISNUMBER(BP93),BP93,0))/ABS(IF(ISNUMBER(BP93),BP93,0))&gt;=$F$11)),AND($F$8="CHANGE_ABS_GE",ABS(IF(ISNUMBER(AK93),AK93,0)-IF(ISNUMBER(BP93),BP93,0))&gt;=$F$11),AND($F$8="COUNT_LT",IF(ISNUMBER(AK93),AK93,0)&lt;$F$11),AND($F$8="COUNT_LE",IF(ISNUMBER(AK93),AK93,0)&lt;=$F$11),AND($F$8="AND_YES",OR(LOWER(LEFT(AK93&amp;"",2))="да",AK93=1),OR(LOWER(LEFT(BP93&amp;"",2))="да",BP93=1)),AND($F$8="OR_YES",OR(OR(LOWER(LEFT(AK93&amp;"",2))="да",AK93=1),OR(LOWER(LEFT(BP93&amp;"",2))="да",BP93=1)))),$F$14,$F$15))))))))))</f>
        <v/>
      </c>
      <c r="G93" s="19" t="str">
        <f>IF($A93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93="#FIELD",AL93="",AND(OR($G$8="CHANGE_PCT_GE",$G$8="CHANGE_ABS_GE",$G$8="COUNT_FLAG_RULE",$G$8="AND_YES",$G$8="OR_YES"),OR(BQ93="#FIELD",BQ93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93)))),IF($G$18="LOW_MU",MAX(Настройки!$B$14,$G$16),IF($G$18="NEUTRAL",Настройки!$B$15,IF($G$18="IGNORE","IGNORE",IF(OR(AL93="#FIELD",BQ93="#FIELD"),"Поле не найдено","Недостаточно данных")))),IF($G$8="SIGMOID_INC",MAX(Настройки!$B$14,$G$16+($G$17-$G$16)/(1+EXP(-$G$12*(IF(ISNUMBER(AL93),AL93,0)-$G$11)))),IF($G$8="SIGMOID_DEC",MAX(Настройки!$B$14,$G$16+($G$17-$G$16)/(1+EXP($G$12*(IF(ISNUMBER(AL93),AL93,0)-$G$11)))),IF($G$8="TOP_PERCENT",IF((COUNTIF(INDEX(Данные!$A$7:$CV$106,0,MATCH($G$9,Данные!$A$6:$CV$6,0)),"&gt;"&amp;IF(ISNUMBER(AL93),AL93,0))+COUNTIFS(INDEX(Данные!$A$7:$CV$106,0,MATCH($G$9,Данные!$A$6:$CV$6,0)),IF(ISNUMBER(AL93),AL93,0),Данные!$A$7:$A$106,"&lt;"&amp;$A93)+1)/COUNT(INDEX(Данные!$A$7:$CV$106,0,MATCH($G$9,Данные!$A$6:$CV$6,0)))&lt;=$G$11,$G$14,$G$15),IF($G$8="MANUAL_MU",MAX(Настройки!$B$14,MIN(1,IF(ISNUMBER(AL93),AL93,0))),IF($G$8="COUNT_FLAG_RULE",IF(IF(ISNUMBER(AL93),AL93,0)&lt;=$G$11,$G$14,IF(IF(ISNUMBER(AL93),AL93,0)&gt;=$G$12,$G$15,IF(OR(LOWER(LEFT(BQ93&amp;"",2))="да",BQ93=1),$G$13,$G$15))),IF(OR(AND($G$8="YES_NO",OR(LOWER(LEFT(AL93&amp;"",2))="да",AL93=1)),AND($G$8="THRESHOLD_GE",IF(ISNUMBER(AL93),AL93,0)&gt;=$G$11),AND($G$8="THRESHOLD_GT",IF(ISNUMBER(AL93),AL93,0)&gt;$G$11),AND($G$8="THRESHOLD_LE",IF(ISNUMBER(AL93),AL93,0)&lt;=$G$11),AND($G$8="THRESHOLD_LT",IF(ISNUMBER(AL93),AL93,0)&lt;$G$11),AND($G$8="CHANGE_PCT_GE",IF(IF(ISNUMBER(BQ93),BQ93,0)=0,IF(ISNUMBER(AL93),AL93,0)&gt;0,(IF(ISNUMBER(AL93),AL93,0)-IF(ISNUMBER(BQ93),BQ93,0))/ABS(IF(ISNUMBER(BQ93),BQ93,0))&gt;=$G$11)),AND($G$8="CHANGE_ABS_GE",ABS(IF(ISNUMBER(AL93),AL93,0)-IF(ISNUMBER(BQ93),BQ93,0))&gt;=$G$11),AND($G$8="COUNT_LT",IF(ISNUMBER(AL93),AL93,0)&lt;$G$11),AND($G$8="COUNT_LE",IF(ISNUMBER(AL93),AL93,0)&lt;=$G$11),AND($G$8="AND_YES",OR(LOWER(LEFT(AL93&amp;"",2))="да",AL93=1),OR(LOWER(LEFT(BQ93&amp;"",2))="да",BQ93=1)),AND($G$8="OR_YES",OR(OR(LOWER(LEFT(AL93&amp;"",2))="да",AL93=1),OR(LOWER(LEFT(BQ93&amp;"",2))="да",BQ93=1)))),$G$14,$G$15))))))))))</f>
        <v/>
      </c>
      <c r="H93" s="19" t="str">
        <f>IF($A93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93="#FIELD",AM93="",AND(OR($H$8="CHANGE_PCT_GE",$H$8="CHANGE_ABS_GE",$H$8="COUNT_FLAG_RULE",$H$8="AND_YES",$H$8="OR_YES"),OR(BR93="#FIELD",BR93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93)))),IF($H$18="LOW_MU",MAX(Настройки!$B$14,$H$16),IF($H$18="NEUTRAL",Настройки!$B$15,IF($H$18="IGNORE","IGNORE",IF(OR(AM93="#FIELD",BR93="#FIELD"),"Поле не найдено","Недостаточно данных")))),IF($H$8="SIGMOID_INC",MAX(Настройки!$B$14,$H$16+($H$17-$H$16)/(1+EXP(-$H$12*(IF(ISNUMBER(AM93),AM93,0)-$H$11)))),IF($H$8="SIGMOID_DEC",MAX(Настройки!$B$14,$H$16+($H$17-$H$16)/(1+EXP($H$12*(IF(ISNUMBER(AM93),AM93,0)-$H$11)))),IF($H$8="TOP_PERCENT",IF((COUNTIF(INDEX(Данные!$A$7:$CV$106,0,MATCH($H$9,Данные!$A$6:$CV$6,0)),"&gt;"&amp;IF(ISNUMBER(AM93),AM93,0))+COUNTIFS(INDEX(Данные!$A$7:$CV$106,0,MATCH($H$9,Данные!$A$6:$CV$6,0)),IF(ISNUMBER(AM93),AM93,0),Данные!$A$7:$A$106,"&lt;"&amp;$A93)+1)/COUNT(INDEX(Данные!$A$7:$CV$106,0,MATCH($H$9,Данные!$A$6:$CV$6,0)))&lt;=$H$11,$H$14,$H$15),IF($H$8="MANUAL_MU",MAX(Настройки!$B$14,MIN(1,IF(ISNUMBER(AM93),AM93,0))),IF($H$8="COUNT_FLAG_RULE",IF(IF(ISNUMBER(AM93),AM93,0)&lt;=$H$11,$H$14,IF(IF(ISNUMBER(AM93),AM93,0)&gt;=$H$12,$H$15,IF(OR(LOWER(LEFT(BR93&amp;"",2))="да",BR93=1),$H$13,$H$15))),IF(OR(AND($H$8="YES_NO",OR(LOWER(LEFT(AM93&amp;"",2))="да",AM93=1)),AND($H$8="THRESHOLD_GE",IF(ISNUMBER(AM93),AM93,0)&gt;=$H$11),AND($H$8="THRESHOLD_GT",IF(ISNUMBER(AM93),AM93,0)&gt;$H$11),AND($H$8="THRESHOLD_LE",IF(ISNUMBER(AM93),AM93,0)&lt;=$H$11),AND($H$8="THRESHOLD_LT",IF(ISNUMBER(AM93),AM93,0)&lt;$H$11),AND($H$8="CHANGE_PCT_GE",IF(IF(ISNUMBER(BR93),BR93,0)=0,IF(ISNUMBER(AM93),AM93,0)&gt;0,(IF(ISNUMBER(AM93),AM93,0)-IF(ISNUMBER(BR93),BR93,0))/ABS(IF(ISNUMBER(BR93),BR93,0))&gt;=$H$11)),AND($H$8="CHANGE_ABS_GE",ABS(IF(ISNUMBER(AM93),AM93,0)-IF(ISNUMBER(BR93),BR93,0))&gt;=$H$11),AND($H$8="COUNT_LT",IF(ISNUMBER(AM93),AM93,0)&lt;$H$11),AND($H$8="COUNT_LE",IF(ISNUMBER(AM93),AM93,0)&lt;=$H$11),AND($H$8="AND_YES",OR(LOWER(LEFT(AM93&amp;"",2))="да",AM93=1),OR(LOWER(LEFT(BR93&amp;"",2))="да",BR93=1)),AND($H$8="OR_YES",OR(OR(LOWER(LEFT(AM93&amp;"",2))="да",AM93=1),OR(LOWER(LEFT(BR93&amp;"",2))="да",BR93=1)))),$H$14,$H$15))))))))))</f>
        <v/>
      </c>
      <c r="I93" s="19" t="str">
        <f>IF($A93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93="#FIELD",AN93="",AND(OR($I$8="CHANGE_PCT_GE",$I$8="CHANGE_ABS_GE",$I$8="COUNT_FLAG_RULE",$I$8="AND_YES",$I$8="OR_YES"),OR(BS93="#FIELD",BS93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93)))),IF($I$18="LOW_MU",MAX(Настройки!$B$14,$I$16),IF($I$18="NEUTRAL",Настройки!$B$15,IF($I$18="IGNORE","IGNORE",IF(OR(AN93="#FIELD",BS93="#FIELD"),"Поле не найдено","Недостаточно данных")))),IF($I$8="SIGMOID_INC",MAX(Настройки!$B$14,$I$16+($I$17-$I$16)/(1+EXP(-$I$12*(IF(ISNUMBER(AN93),AN93,0)-$I$11)))),IF($I$8="SIGMOID_DEC",MAX(Настройки!$B$14,$I$16+($I$17-$I$16)/(1+EXP($I$12*(IF(ISNUMBER(AN93),AN93,0)-$I$11)))),IF($I$8="TOP_PERCENT",IF((COUNTIF(INDEX(Данные!$A$7:$CV$106,0,MATCH($I$9,Данные!$A$6:$CV$6,0)),"&gt;"&amp;IF(ISNUMBER(AN93),AN93,0))+COUNTIFS(INDEX(Данные!$A$7:$CV$106,0,MATCH($I$9,Данные!$A$6:$CV$6,0)),IF(ISNUMBER(AN93),AN93,0),Данные!$A$7:$A$106,"&lt;"&amp;$A93)+1)/COUNT(INDEX(Данные!$A$7:$CV$106,0,MATCH($I$9,Данные!$A$6:$CV$6,0)))&lt;=$I$11,$I$14,$I$15),IF($I$8="MANUAL_MU",MAX(Настройки!$B$14,MIN(1,IF(ISNUMBER(AN93),AN93,0))),IF($I$8="COUNT_FLAG_RULE",IF(IF(ISNUMBER(AN93),AN93,0)&lt;=$I$11,$I$14,IF(IF(ISNUMBER(AN93),AN93,0)&gt;=$I$12,$I$15,IF(OR(LOWER(LEFT(BS93&amp;"",2))="да",BS93=1),$I$13,$I$15))),IF(OR(AND($I$8="YES_NO",OR(LOWER(LEFT(AN93&amp;"",2))="да",AN93=1)),AND($I$8="THRESHOLD_GE",IF(ISNUMBER(AN93),AN93,0)&gt;=$I$11),AND($I$8="THRESHOLD_GT",IF(ISNUMBER(AN93),AN93,0)&gt;$I$11),AND($I$8="THRESHOLD_LE",IF(ISNUMBER(AN93),AN93,0)&lt;=$I$11),AND($I$8="THRESHOLD_LT",IF(ISNUMBER(AN93),AN93,0)&lt;$I$11),AND($I$8="CHANGE_PCT_GE",IF(IF(ISNUMBER(BS93),BS93,0)=0,IF(ISNUMBER(AN93),AN93,0)&gt;0,(IF(ISNUMBER(AN93),AN93,0)-IF(ISNUMBER(BS93),BS93,0))/ABS(IF(ISNUMBER(BS93),BS93,0))&gt;=$I$11)),AND($I$8="CHANGE_ABS_GE",ABS(IF(ISNUMBER(AN93),AN93,0)-IF(ISNUMBER(BS93),BS93,0))&gt;=$I$11),AND($I$8="COUNT_LT",IF(ISNUMBER(AN93),AN93,0)&lt;$I$11),AND($I$8="COUNT_LE",IF(ISNUMBER(AN93),AN93,0)&lt;=$I$11),AND($I$8="AND_YES",OR(LOWER(LEFT(AN93&amp;"",2))="да",AN93=1),OR(LOWER(LEFT(BS93&amp;"",2))="да",BS93=1)),AND($I$8="OR_YES",OR(OR(LOWER(LEFT(AN93&amp;"",2))="да",AN93=1),OR(LOWER(LEFT(BS93&amp;"",2))="да",BS93=1)))),$I$14,$I$15))))))))))</f>
        <v/>
      </c>
      <c r="J93" s="19" t="str">
        <f>IF($A93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93="#FIELD",AO93="",AND(OR($J$8="CHANGE_PCT_GE",$J$8="CHANGE_ABS_GE",$J$8="COUNT_FLAG_RULE",$J$8="AND_YES",$J$8="OR_YES"),OR(BT93="#FIELD",BT93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93)))),IF($J$18="LOW_MU",MAX(Настройки!$B$14,$J$16),IF($J$18="NEUTRAL",Настройки!$B$15,IF($J$18="IGNORE","IGNORE",IF(OR(AO93="#FIELD",BT93="#FIELD"),"Поле не найдено","Недостаточно данных")))),IF($J$8="SIGMOID_INC",MAX(Настройки!$B$14,$J$16+($J$17-$J$16)/(1+EXP(-$J$12*(IF(ISNUMBER(AO93),AO93,0)-$J$11)))),IF($J$8="SIGMOID_DEC",MAX(Настройки!$B$14,$J$16+($J$17-$J$16)/(1+EXP($J$12*(IF(ISNUMBER(AO93),AO93,0)-$J$11)))),IF($J$8="TOP_PERCENT",IF((COUNTIF(INDEX(Данные!$A$7:$CV$106,0,MATCH($J$9,Данные!$A$6:$CV$6,0)),"&gt;"&amp;IF(ISNUMBER(AO93),AO93,0))+COUNTIFS(INDEX(Данные!$A$7:$CV$106,0,MATCH($J$9,Данные!$A$6:$CV$6,0)),IF(ISNUMBER(AO93),AO93,0),Данные!$A$7:$A$106,"&lt;"&amp;$A93)+1)/COUNT(INDEX(Данные!$A$7:$CV$106,0,MATCH($J$9,Данные!$A$6:$CV$6,0)))&lt;=$J$11,$J$14,$J$15),IF($J$8="MANUAL_MU",MAX(Настройки!$B$14,MIN(1,IF(ISNUMBER(AO93),AO93,0))),IF($J$8="COUNT_FLAG_RULE",IF(IF(ISNUMBER(AO93),AO93,0)&lt;=$J$11,$J$14,IF(IF(ISNUMBER(AO93),AO93,0)&gt;=$J$12,$J$15,IF(OR(LOWER(LEFT(BT93&amp;"",2))="да",BT93=1),$J$13,$J$15))),IF(OR(AND($J$8="YES_NO",OR(LOWER(LEFT(AO93&amp;"",2))="да",AO93=1)),AND($J$8="THRESHOLD_GE",IF(ISNUMBER(AO93),AO93,0)&gt;=$J$11),AND($J$8="THRESHOLD_GT",IF(ISNUMBER(AO93),AO93,0)&gt;$J$11),AND($J$8="THRESHOLD_LE",IF(ISNUMBER(AO93),AO93,0)&lt;=$J$11),AND($J$8="THRESHOLD_LT",IF(ISNUMBER(AO93),AO93,0)&lt;$J$11),AND($J$8="CHANGE_PCT_GE",IF(IF(ISNUMBER(BT93),BT93,0)=0,IF(ISNUMBER(AO93),AO93,0)&gt;0,(IF(ISNUMBER(AO93),AO93,0)-IF(ISNUMBER(BT93),BT93,0))/ABS(IF(ISNUMBER(BT93),BT93,0))&gt;=$J$11)),AND($J$8="CHANGE_ABS_GE",ABS(IF(ISNUMBER(AO93),AO93,0)-IF(ISNUMBER(BT93),BT93,0))&gt;=$J$11),AND($J$8="COUNT_LT",IF(ISNUMBER(AO93),AO93,0)&lt;$J$11),AND($J$8="COUNT_LE",IF(ISNUMBER(AO93),AO93,0)&lt;=$J$11),AND($J$8="AND_YES",OR(LOWER(LEFT(AO93&amp;"",2))="да",AO93=1),OR(LOWER(LEFT(BT93&amp;"",2))="да",BT93=1)),AND($J$8="OR_YES",OR(OR(LOWER(LEFT(AO93&amp;"",2))="да",AO93=1),OR(LOWER(LEFT(BT93&amp;"",2))="да",BT93=1)))),$J$14,$J$15))))))))))</f>
        <v/>
      </c>
      <c r="K93" s="19" t="str">
        <f>IF($A93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93="#FIELD",AP93="",AND(OR($K$8="CHANGE_PCT_GE",$K$8="CHANGE_ABS_GE",$K$8="COUNT_FLAG_RULE",$K$8="AND_YES",$K$8="OR_YES"),OR(BU93="#FIELD",BU93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93)))),IF($K$18="LOW_MU",MAX(Настройки!$B$14,$K$16),IF($K$18="NEUTRAL",Настройки!$B$15,IF($K$18="IGNORE","IGNORE",IF(OR(AP93="#FIELD",BU93="#FIELD"),"Поле не найдено","Недостаточно данных")))),IF($K$8="SIGMOID_INC",MAX(Настройки!$B$14,$K$16+($K$17-$K$16)/(1+EXP(-$K$12*(IF(ISNUMBER(AP93),AP93,0)-$K$11)))),IF($K$8="SIGMOID_DEC",MAX(Настройки!$B$14,$K$16+($K$17-$K$16)/(1+EXP($K$12*(IF(ISNUMBER(AP93),AP93,0)-$K$11)))),IF($K$8="TOP_PERCENT",IF((COUNTIF(INDEX(Данные!$A$7:$CV$106,0,MATCH($K$9,Данные!$A$6:$CV$6,0)),"&gt;"&amp;IF(ISNUMBER(AP93),AP93,0))+COUNTIFS(INDEX(Данные!$A$7:$CV$106,0,MATCH($K$9,Данные!$A$6:$CV$6,0)),IF(ISNUMBER(AP93),AP93,0),Данные!$A$7:$A$106,"&lt;"&amp;$A93)+1)/COUNT(INDEX(Данные!$A$7:$CV$106,0,MATCH($K$9,Данные!$A$6:$CV$6,0)))&lt;=$K$11,$K$14,$K$15),IF($K$8="MANUAL_MU",MAX(Настройки!$B$14,MIN(1,IF(ISNUMBER(AP93),AP93,0))),IF($K$8="COUNT_FLAG_RULE",IF(IF(ISNUMBER(AP93),AP93,0)&lt;=$K$11,$K$14,IF(IF(ISNUMBER(AP93),AP93,0)&gt;=$K$12,$K$15,IF(OR(LOWER(LEFT(BU93&amp;"",2))="да",BU93=1),$K$13,$K$15))),IF(OR(AND($K$8="YES_NO",OR(LOWER(LEFT(AP93&amp;"",2))="да",AP93=1)),AND($K$8="THRESHOLD_GE",IF(ISNUMBER(AP93),AP93,0)&gt;=$K$11),AND($K$8="THRESHOLD_GT",IF(ISNUMBER(AP93),AP93,0)&gt;$K$11),AND($K$8="THRESHOLD_LE",IF(ISNUMBER(AP93),AP93,0)&lt;=$K$11),AND($K$8="THRESHOLD_LT",IF(ISNUMBER(AP93),AP93,0)&lt;$K$11),AND($K$8="CHANGE_PCT_GE",IF(IF(ISNUMBER(BU93),BU93,0)=0,IF(ISNUMBER(AP93),AP93,0)&gt;0,(IF(ISNUMBER(AP93),AP93,0)-IF(ISNUMBER(BU93),BU93,0))/ABS(IF(ISNUMBER(BU93),BU93,0))&gt;=$K$11)),AND($K$8="CHANGE_ABS_GE",ABS(IF(ISNUMBER(AP93),AP93,0)-IF(ISNUMBER(BU93),BU93,0))&gt;=$K$11),AND($K$8="COUNT_LT",IF(ISNUMBER(AP93),AP93,0)&lt;$K$11),AND($K$8="COUNT_LE",IF(ISNUMBER(AP93),AP93,0)&lt;=$K$11),AND($K$8="AND_YES",OR(LOWER(LEFT(AP93&amp;"",2))="да",AP93=1),OR(LOWER(LEFT(BU93&amp;"",2))="да",BU93=1)),AND($K$8="OR_YES",OR(OR(LOWER(LEFT(AP93&amp;"",2))="да",AP93=1),OR(LOWER(LEFT(BU93&amp;"",2))="да",BU93=1)))),$K$14,$K$15))))))))))</f>
        <v/>
      </c>
      <c r="L93" s="19" t="str">
        <f>IF($A93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93="#FIELD",AQ93="",AND(OR($L$8="CHANGE_PCT_GE",$L$8="CHANGE_ABS_GE",$L$8="COUNT_FLAG_RULE",$L$8="AND_YES",$L$8="OR_YES"),OR(BV93="#FIELD",BV93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93)))),IF($L$18="LOW_MU",MAX(Настройки!$B$14,$L$16),IF($L$18="NEUTRAL",Настройки!$B$15,IF($L$18="IGNORE","IGNORE",IF(OR(AQ93="#FIELD",BV93="#FIELD"),"Поле не найдено","Недостаточно данных")))),IF($L$8="SIGMOID_INC",MAX(Настройки!$B$14,$L$16+($L$17-$L$16)/(1+EXP(-$L$12*(IF(ISNUMBER(AQ93),AQ93,0)-$L$11)))),IF($L$8="SIGMOID_DEC",MAX(Настройки!$B$14,$L$16+($L$17-$L$16)/(1+EXP($L$12*(IF(ISNUMBER(AQ93),AQ93,0)-$L$11)))),IF($L$8="TOP_PERCENT",IF((COUNTIF(INDEX(Данные!$A$7:$CV$106,0,MATCH($L$9,Данные!$A$6:$CV$6,0)),"&gt;"&amp;IF(ISNUMBER(AQ93),AQ93,0))+COUNTIFS(INDEX(Данные!$A$7:$CV$106,0,MATCH($L$9,Данные!$A$6:$CV$6,0)),IF(ISNUMBER(AQ93),AQ93,0),Данные!$A$7:$A$106,"&lt;"&amp;$A93)+1)/COUNT(INDEX(Данные!$A$7:$CV$106,0,MATCH($L$9,Данные!$A$6:$CV$6,0)))&lt;=$L$11,$L$14,$L$15),IF($L$8="MANUAL_MU",MAX(Настройки!$B$14,MIN(1,IF(ISNUMBER(AQ93),AQ93,0))),IF($L$8="COUNT_FLAG_RULE",IF(IF(ISNUMBER(AQ93),AQ93,0)&lt;=$L$11,$L$14,IF(IF(ISNUMBER(AQ93),AQ93,0)&gt;=$L$12,$L$15,IF(OR(LOWER(LEFT(BV93&amp;"",2))="да",BV93=1),$L$13,$L$15))),IF(OR(AND($L$8="YES_NO",OR(LOWER(LEFT(AQ93&amp;"",2))="да",AQ93=1)),AND($L$8="THRESHOLD_GE",IF(ISNUMBER(AQ93),AQ93,0)&gt;=$L$11),AND($L$8="THRESHOLD_GT",IF(ISNUMBER(AQ93),AQ93,0)&gt;$L$11),AND($L$8="THRESHOLD_LE",IF(ISNUMBER(AQ93),AQ93,0)&lt;=$L$11),AND($L$8="THRESHOLD_LT",IF(ISNUMBER(AQ93),AQ93,0)&lt;$L$11),AND($L$8="CHANGE_PCT_GE",IF(IF(ISNUMBER(BV93),BV93,0)=0,IF(ISNUMBER(AQ93),AQ93,0)&gt;0,(IF(ISNUMBER(AQ93),AQ93,0)-IF(ISNUMBER(BV93),BV93,0))/ABS(IF(ISNUMBER(BV93),BV93,0))&gt;=$L$11)),AND($L$8="CHANGE_ABS_GE",ABS(IF(ISNUMBER(AQ93),AQ93,0)-IF(ISNUMBER(BV93),BV93,0))&gt;=$L$11),AND($L$8="COUNT_LT",IF(ISNUMBER(AQ93),AQ93,0)&lt;$L$11),AND($L$8="COUNT_LE",IF(ISNUMBER(AQ93),AQ93,0)&lt;=$L$11),AND($L$8="AND_YES",OR(LOWER(LEFT(AQ93&amp;"",2))="да",AQ93=1),OR(LOWER(LEFT(BV93&amp;"",2))="да",BV93=1)),AND($L$8="OR_YES",OR(OR(LOWER(LEFT(AQ93&amp;"",2))="да",AQ93=1),OR(LOWER(LEFT(BV93&amp;"",2))="да",BV93=1)))),$L$14,$L$15))))))))))</f>
        <v/>
      </c>
      <c r="M93" s="19" t="str">
        <f>IF($A93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93="#FIELD",AR93="",AND(OR($M$8="CHANGE_PCT_GE",$M$8="CHANGE_ABS_GE",$M$8="COUNT_FLAG_RULE",$M$8="AND_YES",$M$8="OR_YES"),OR(BW93="#FIELD",BW93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93)))),IF($M$18="LOW_MU",MAX(Настройки!$B$14,$M$16),IF($M$18="NEUTRAL",Настройки!$B$15,IF($M$18="IGNORE","IGNORE",IF(OR(AR93="#FIELD",BW93="#FIELD"),"Поле не найдено","Недостаточно данных")))),IF($M$8="SIGMOID_INC",MAX(Настройки!$B$14,$M$16+($M$17-$M$16)/(1+EXP(-$M$12*(IF(ISNUMBER(AR93),AR93,0)-$M$11)))),IF($M$8="SIGMOID_DEC",MAX(Настройки!$B$14,$M$16+($M$17-$M$16)/(1+EXP($M$12*(IF(ISNUMBER(AR93),AR93,0)-$M$11)))),IF($M$8="TOP_PERCENT",IF((COUNTIF(INDEX(Данные!$A$7:$CV$106,0,MATCH($M$9,Данные!$A$6:$CV$6,0)),"&gt;"&amp;IF(ISNUMBER(AR93),AR93,0))+COUNTIFS(INDEX(Данные!$A$7:$CV$106,0,MATCH($M$9,Данные!$A$6:$CV$6,0)),IF(ISNUMBER(AR93),AR93,0),Данные!$A$7:$A$106,"&lt;"&amp;$A93)+1)/COUNT(INDEX(Данные!$A$7:$CV$106,0,MATCH($M$9,Данные!$A$6:$CV$6,0)))&lt;=$M$11,$M$14,$M$15),IF($M$8="MANUAL_MU",MAX(Настройки!$B$14,MIN(1,IF(ISNUMBER(AR93),AR93,0))),IF($M$8="COUNT_FLAG_RULE",IF(IF(ISNUMBER(AR93),AR93,0)&lt;=$M$11,$M$14,IF(IF(ISNUMBER(AR93),AR93,0)&gt;=$M$12,$M$15,IF(OR(LOWER(LEFT(BW93&amp;"",2))="да",BW93=1),$M$13,$M$15))),IF(OR(AND($M$8="YES_NO",OR(LOWER(LEFT(AR93&amp;"",2))="да",AR93=1)),AND($M$8="THRESHOLD_GE",IF(ISNUMBER(AR93),AR93,0)&gt;=$M$11),AND($M$8="THRESHOLD_GT",IF(ISNUMBER(AR93),AR93,0)&gt;$M$11),AND($M$8="THRESHOLD_LE",IF(ISNUMBER(AR93),AR93,0)&lt;=$M$11),AND($M$8="THRESHOLD_LT",IF(ISNUMBER(AR93),AR93,0)&lt;$M$11),AND($M$8="CHANGE_PCT_GE",IF(IF(ISNUMBER(BW93),BW93,0)=0,IF(ISNUMBER(AR93),AR93,0)&gt;0,(IF(ISNUMBER(AR93),AR93,0)-IF(ISNUMBER(BW93),BW93,0))/ABS(IF(ISNUMBER(BW93),BW93,0))&gt;=$M$11)),AND($M$8="CHANGE_ABS_GE",ABS(IF(ISNUMBER(AR93),AR93,0)-IF(ISNUMBER(BW93),BW93,0))&gt;=$M$11),AND($M$8="COUNT_LT",IF(ISNUMBER(AR93),AR93,0)&lt;$M$11),AND($M$8="COUNT_LE",IF(ISNUMBER(AR93),AR93,0)&lt;=$M$11),AND($M$8="AND_YES",OR(LOWER(LEFT(AR93&amp;"",2))="да",AR93=1),OR(LOWER(LEFT(BW93&amp;"",2))="да",BW93=1)),AND($M$8="OR_YES",OR(OR(LOWER(LEFT(AR93&amp;"",2))="да",AR93=1),OR(LOWER(LEFT(BW93&amp;"",2))="да",BW93=1)))),$M$14,$M$15))))))))))</f>
        <v/>
      </c>
      <c r="N93" s="19" t="str">
        <f>IF($A93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93="#FIELD",AS93="",AND(OR($N$8="CHANGE_PCT_GE",$N$8="CHANGE_ABS_GE",$N$8="COUNT_FLAG_RULE",$N$8="AND_YES",$N$8="OR_YES"),OR(BX93="#FIELD",BX93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93)))),IF($N$18="LOW_MU",MAX(Настройки!$B$14,$N$16),IF($N$18="NEUTRAL",Настройки!$B$15,IF($N$18="IGNORE","IGNORE",IF(OR(AS93="#FIELD",BX93="#FIELD"),"Поле не найдено","Недостаточно данных")))),IF($N$8="SIGMOID_INC",MAX(Настройки!$B$14,$N$16+($N$17-$N$16)/(1+EXP(-$N$12*(IF(ISNUMBER(AS93),AS93,0)-$N$11)))),IF($N$8="SIGMOID_DEC",MAX(Настройки!$B$14,$N$16+($N$17-$N$16)/(1+EXP($N$12*(IF(ISNUMBER(AS93),AS93,0)-$N$11)))),IF($N$8="TOP_PERCENT",IF((COUNTIF(INDEX(Данные!$A$7:$CV$106,0,MATCH($N$9,Данные!$A$6:$CV$6,0)),"&gt;"&amp;IF(ISNUMBER(AS93),AS93,0))+COUNTIFS(INDEX(Данные!$A$7:$CV$106,0,MATCH($N$9,Данные!$A$6:$CV$6,0)),IF(ISNUMBER(AS93),AS93,0),Данные!$A$7:$A$106,"&lt;"&amp;$A93)+1)/COUNT(INDEX(Данные!$A$7:$CV$106,0,MATCH($N$9,Данные!$A$6:$CV$6,0)))&lt;=$N$11,$N$14,$N$15),IF($N$8="MANUAL_MU",MAX(Настройки!$B$14,MIN(1,IF(ISNUMBER(AS93),AS93,0))),IF($N$8="COUNT_FLAG_RULE",IF(IF(ISNUMBER(AS93),AS93,0)&lt;=$N$11,$N$14,IF(IF(ISNUMBER(AS93),AS93,0)&gt;=$N$12,$N$15,IF(OR(LOWER(LEFT(BX93&amp;"",2))="да",BX93=1),$N$13,$N$15))),IF(OR(AND($N$8="YES_NO",OR(LOWER(LEFT(AS93&amp;"",2))="да",AS93=1)),AND($N$8="THRESHOLD_GE",IF(ISNUMBER(AS93),AS93,0)&gt;=$N$11),AND($N$8="THRESHOLD_GT",IF(ISNUMBER(AS93),AS93,0)&gt;$N$11),AND($N$8="THRESHOLD_LE",IF(ISNUMBER(AS93),AS93,0)&lt;=$N$11),AND($N$8="THRESHOLD_LT",IF(ISNUMBER(AS93),AS93,0)&lt;$N$11),AND($N$8="CHANGE_PCT_GE",IF(IF(ISNUMBER(BX93),BX93,0)=0,IF(ISNUMBER(AS93),AS93,0)&gt;0,(IF(ISNUMBER(AS93),AS93,0)-IF(ISNUMBER(BX93),BX93,0))/ABS(IF(ISNUMBER(BX93),BX93,0))&gt;=$N$11)),AND($N$8="CHANGE_ABS_GE",ABS(IF(ISNUMBER(AS93),AS93,0)-IF(ISNUMBER(BX93),BX93,0))&gt;=$N$11),AND($N$8="COUNT_LT",IF(ISNUMBER(AS93),AS93,0)&lt;$N$11),AND($N$8="COUNT_LE",IF(ISNUMBER(AS93),AS93,0)&lt;=$N$11),AND($N$8="AND_YES",OR(LOWER(LEFT(AS93&amp;"",2))="да",AS93=1),OR(LOWER(LEFT(BX93&amp;"",2))="да",BX93=1)),AND($N$8="OR_YES",OR(OR(LOWER(LEFT(AS93&amp;"",2))="да",AS93=1),OR(LOWER(LEFT(BX93&amp;"",2))="да",BX93=1)))),$N$14,$N$15))))))))))</f>
        <v/>
      </c>
      <c r="O93" s="19" t="str">
        <f>IF($A93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93="#FIELD",AT93="",AND(OR($O$8="CHANGE_PCT_GE",$O$8="CHANGE_ABS_GE",$O$8="COUNT_FLAG_RULE",$O$8="AND_YES",$O$8="OR_YES"),OR(BY93="#FIELD",BY93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93)))),IF($O$18="LOW_MU",MAX(Настройки!$B$14,$O$16),IF($O$18="NEUTRAL",Настройки!$B$15,IF($O$18="IGNORE","IGNORE",IF(OR(AT93="#FIELD",BY93="#FIELD"),"Поле не найдено","Недостаточно данных")))),IF($O$8="SIGMOID_INC",MAX(Настройки!$B$14,$O$16+($O$17-$O$16)/(1+EXP(-$O$12*(IF(ISNUMBER(AT93),AT93,0)-$O$11)))),IF($O$8="SIGMOID_DEC",MAX(Настройки!$B$14,$O$16+($O$17-$O$16)/(1+EXP($O$12*(IF(ISNUMBER(AT93),AT93,0)-$O$11)))),IF($O$8="TOP_PERCENT",IF((COUNTIF(INDEX(Данные!$A$7:$CV$106,0,MATCH($O$9,Данные!$A$6:$CV$6,0)),"&gt;"&amp;IF(ISNUMBER(AT93),AT93,0))+COUNTIFS(INDEX(Данные!$A$7:$CV$106,0,MATCH($O$9,Данные!$A$6:$CV$6,0)),IF(ISNUMBER(AT93),AT93,0),Данные!$A$7:$A$106,"&lt;"&amp;$A93)+1)/COUNT(INDEX(Данные!$A$7:$CV$106,0,MATCH($O$9,Данные!$A$6:$CV$6,0)))&lt;=$O$11,$O$14,$O$15),IF($O$8="MANUAL_MU",MAX(Настройки!$B$14,MIN(1,IF(ISNUMBER(AT93),AT93,0))),IF($O$8="COUNT_FLAG_RULE",IF(IF(ISNUMBER(AT93),AT93,0)&lt;=$O$11,$O$14,IF(IF(ISNUMBER(AT93),AT93,0)&gt;=$O$12,$O$15,IF(OR(LOWER(LEFT(BY93&amp;"",2))="да",BY93=1),$O$13,$O$15))),IF(OR(AND($O$8="YES_NO",OR(LOWER(LEFT(AT93&amp;"",2))="да",AT93=1)),AND($O$8="THRESHOLD_GE",IF(ISNUMBER(AT93),AT93,0)&gt;=$O$11),AND($O$8="THRESHOLD_GT",IF(ISNUMBER(AT93),AT93,0)&gt;$O$11),AND($O$8="THRESHOLD_LE",IF(ISNUMBER(AT93),AT93,0)&lt;=$O$11),AND($O$8="THRESHOLD_LT",IF(ISNUMBER(AT93),AT93,0)&lt;$O$11),AND($O$8="CHANGE_PCT_GE",IF(IF(ISNUMBER(BY93),BY93,0)=0,IF(ISNUMBER(AT93),AT93,0)&gt;0,(IF(ISNUMBER(AT93),AT93,0)-IF(ISNUMBER(BY93),BY93,0))/ABS(IF(ISNUMBER(BY93),BY93,0))&gt;=$O$11)),AND($O$8="CHANGE_ABS_GE",ABS(IF(ISNUMBER(AT93),AT93,0)-IF(ISNUMBER(BY93),BY93,0))&gt;=$O$11),AND($O$8="COUNT_LT",IF(ISNUMBER(AT93),AT93,0)&lt;$O$11),AND($O$8="COUNT_LE",IF(ISNUMBER(AT93),AT93,0)&lt;=$O$11),AND($O$8="AND_YES",OR(LOWER(LEFT(AT93&amp;"",2))="да",AT93=1),OR(LOWER(LEFT(BY93&amp;"",2))="да",BY93=1)),AND($O$8="OR_YES",OR(OR(LOWER(LEFT(AT93&amp;"",2))="да",AT93=1),OR(LOWER(LEFT(BY93&amp;"",2))="да",BY93=1)))),$O$14,$O$15))))))))))</f>
        <v/>
      </c>
      <c r="P93" s="19" t="str">
        <f>IF($A93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93="#FIELD",AU93="",AND(OR($P$8="CHANGE_PCT_GE",$P$8="CHANGE_ABS_GE",$P$8="COUNT_FLAG_RULE",$P$8="AND_YES",$P$8="OR_YES"),OR(BZ93="#FIELD",BZ93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93)))),IF($P$18="LOW_MU",MAX(Настройки!$B$14,$P$16),IF($P$18="NEUTRAL",Настройки!$B$15,IF($P$18="IGNORE","IGNORE",IF(OR(AU93="#FIELD",BZ93="#FIELD"),"Поле не найдено","Недостаточно данных")))),IF($P$8="SIGMOID_INC",MAX(Настройки!$B$14,$P$16+($P$17-$P$16)/(1+EXP(-$P$12*(IF(ISNUMBER(AU93),AU93,0)-$P$11)))),IF($P$8="SIGMOID_DEC",MAX(Настройки!$B$14,$P$16+($P$17-$P$16)/(1+EXP($P$12*(IF(ISNUMBER(AU93),AU93,0)-$P$11)))),IF($P$8="TOP_PERCENT",IF((COUNTIF(INDEX(Данные!$A$7:$CV$106,0,MATCH($P$9,Данные!$A$6:$CV$6,0)),"&gt;"&amp;IF(ISNUMBER(AU93),AU93,0))+COUNTIFS(INDEX(Данные!$A$7:$CV$106,0,MATCH($P$9,Данные!$A$6:$CV$6,0)),IF(ISNUMBER(AU93),AU93,0),Данные!$A$7:$A$106,"&lt;"&amp;$A93)+1)/COUNT(INDEX(Данные!$A$7:$CV$106,0,MATCH($P$9,Данные!$A$6:$CV$6,0)))&lt;=$P$11,$P$14,$P$15),IF($P$8="MANUAL_MU",MAX(Настройки!$B$14,MIN(1,IF(ISNUMBER(AU93),AU93,0))),IF($P$8="COUNT_FLAG_RULE",IF(IF(ISNUMBER(AU93),AU93,0)&lt;=$P$11,$P$14,IF(IF(ISNUMBER(AU93),AU93,0)&gt;=$P$12,$P$15,IF(OR(LOWER(LEFT(BZ93&amp;"",2))="да",BZ93=1),$P$13,$P$15))),IF(OR(AND($P$8="YES_NO",OR(LOWER(LEFT(AU93&amp;"",2))="да",AU93=1)),AND($P$8="THRESHOLD_GE",IF(ISNUMBER(AU93),AU93,0)&gt;=$P$11),AND($P$8="THRESHOLD_GT",IF(ISNUMBER(AU93),AU93,0)&gt;$P$11),AND($P$8="THRESHOLD_LE",IF(ISNUMBER(AU93),AU93,0)&lt;=$P$11),AND($P$8="THRESHOLD_LT",IF(ISNUMBER(AU93),AU93,0)&lt;$P$11),AND($P$8="CHANGE_PCT_GE",IF(IF(ISNUMBER(BZ93),BZ93,0)=0,IF(ISNUMBER(AU93),AU93,0)&gt;0,(IF(ISNUMBER(AU93),AU93,0)-IF(ISNUMBER(BZ93),BZ93,0))/ABS(IF(ISNUMBER(BZ93),BZ93,0))&gt;=$P$11)),AND($P$8="CHANGE_ABS_GE",ABS(IF(ISNUMBER(AU93),AU93,0)-IF(ISNUMBER(BZ93),BZ93,0))&gt;=$P$11),AND($P$8="COUNT_LT",IF(ISNUMBER(AU93),AU93,0)&lt;$P$11),AND($P$8="COUNT_LE",IF(ISNUMBER(AU93),AU93,0)&lt;=$P$11),AND($P$8="AND_YES",OR(LOWER(LEFT(AU93&amp;"",2))="да",AU93=1),OR(LOWER(LEFT(BZ93&amp;"",2))="да",BZ93=1)),AND($P$8="OR_YES",OR(OR(LOWER(LEFT(AU93&amp;"",2))="да",AU93=1),OR(LOWER(LEFT(BZ93&amp;"",2))="да",BZ93=1)))),$P$14,$P$15))))))))))</f>
        <v/>
      </c>
      <c r="Q93" s="19" t="str">
        <f>IF($A93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93="#FIELD",AV93="",AND(OR($Q$8="CHANGE_PCT_GE",$Q$8="CHANGE_ABS_GE",$Q$8="COUNT_FLAG_RULE",$Q$8="AND_YES",$Q$8="OR_YES"),OR(CA93="#FIELD",CA93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93)))),IF($Q$18="LOW_MU",MAX(Настройки!$B$14,$Q$16),IF($Q$18="NEUTRAL",Настройки!$B$15,IF($Q$18="IGNORE","IGNORE",IF(OR(AV93="#FIELD",CA93="#FIELD"),"Поле не найдено","Недостаточно данных")))),IF($Q$8="SIGMOID_INC",MAX(Настройки!$B$14,$Q$16+($Q$17-$Q$16)/(1+EXP(-$Q$12*(IF(ISNUMBER(AV93),AV93,0)-$Q$11)))),IF($Q$8="SIGMOID_DEC",MAX(Настройки!$B$14,$Q$16+($Q$17-$Q$16)/(1+EXP($Q$12*(IF(ISNUMBER(AV93),AV93,0)-$Q$11)))),IF($Q$8="TOP_PERCENT",IF((COUNTIF(INDEX(Данные!$A$7:$CV$106,0,MATCH($Q$9,Данные!$A$6:$CV$6,0)),"&gt;"&amp;IF(ISNUMBER(AV93),AV93,0))+COUNTIFS(INDEX(Данные!$A$7:$CV$106,0,MATCH($Q$9,Данные!$A$6:$CV$6,0)),IF(ISNUMBER(AV93),AV93,0),Данные!$A$7:$A$106,"&lt;"&amp;$A93)+1)/COUNT(INDEX(Данные!$A$7:$CV$106,0,MATCH($Q$9,Данные!$A$6:$CV$6,0)))&lt;=$Q$11,$Q$14,$Q$15),IF($Q$8="MANUAL_MU",MAX(Настройки!$B$14,MIN(1,IF(ISNUMBER(AV93),AV93,0))),IF($Q$8="COUNT_FLAG_RULE",IF(IF(ISNUMBER(AV93),AV93,0)&lt;=$Q$11,$Q$14,IF(IF(ISNUMBER(AV93),AV93,0)&gt;=$Q$12,$Q$15,IF(OR(LOWER(LEFT(CA93&amp;"",2))="да",CA93=1),$Q$13,$Q$15))),IF(OR(AND($Q$8="YES_NO",OR(LOWER(LEFT(AV93&amp;"",2))="да",AV93=1)),AND($Q$8="THRESHOLD_GE",IF(ISNUMBER(AV93),AV93,0)&gt;=$Q$11),AND($Q$8="THRESHOLD_GT",IF(ISNUMBER(AV93),AV93,0)&gt;$Q$11),AND($Q$8="THRESHOLD_LE",IF(ISNUMBER(AV93),AV93,0)&lt;=$Q$11),AND($Q$8="THRESHOLD_LT",IF(ISNUMBER(AV93),AV93,0)&lt;$Q$11),AND($Q$8="CHANGE_PCT_GE",IF(IF(ISNUMBER(CA93),CA93,0)=0,IF(ISNUMBER(AV93),AV93,0)&gt;0,(IF(ISNUMBER(AV93),AV93,0)-IF(ISNUMBER(CA93),CA93,0))/ABS(IF(ISNUMBER(CA93),CA93,0))&gt;=$Q$11)),AND($Q$8="CHANGE_ABS_GE",ABS(IF(ISNUMBER(AV93),AV93,0)-IF(ISNUMBER(CA93),CA93,0))&gt;=$Q$11),AND($Q$8="COUNT_LT",IF(ISNUMBER(AV93),AV93,0)&lt;$Q$11),AND($Q$8="COUNT_LE",IF(ISNUMBER(AV93),AV93,0)&lt;=$Q$11),AND($Q$8="AND_YES",OR(LOWER(LEFT(AV93&amp;"",2))="да",AV93=1),OR(LOWER(LEFT(CA93&amp;"",2))="да",CA93=1)),AND($Q$8="OR_YES",OR(OR(LOWER(LEFT(AV93&amp;"",2))="да",AV93=1),OR(LOWER(LEFT(CA93&amp;"",2))="да",CA93=1)))),$Q$14,$Q$15))))))))))</f>
        <v/>
      </c>
      <c r="R93" s="69" t="str">
        <f>IF($A93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93="#FIELD",AW93="",AND(OR($R$8="CHANGE_PCT_GE",$R$8="CHANGE_ABS_GE",$R$8="COUNT_FLAG_RULE",$R$8="AND_YES",$R$8="OR_YES"),OR(CB93="#FIELD",CB93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93)))),IF($R$18="LOW_MU",MAX(Настройки!$B$14,$R$16),IF($R$18="NEUTRAL",Настройки!$B$15,IF($R$18="IGNORE","IGNORE",IF(OR(AW93="#FIELD",CB93="#FIELD"),"Поле не найдено","Недостаточно данных")))),IF($R$8="SIGMOID_INC",MAX(Настройки!$B$14,$R$16+($R$17-$R$16)/(1+EXP(-$R$12*(IF(ISNUMBER(AW93),AW93,0)-$R$11)))),IF($R$8="SIGMOID_DEC",MAX(Настройки!$B$14,$R$16+($R$17-$R$16)/(1+EXP($R$12*(IF(ISNUMBER(AW93),AW93,0)-$R$11)))),IF($R$8="TOP_PERCENT",IF((COUNTIF(INDEX(Данные!$A$7:$CV$106,0,MATCH($R$9,Данные!$A$6:$CV$6,0)),"&gt;"&amp;IF(ISNUMBER(AW93),AW93,0))+COUNTIFS(INDEX(Данные!$A$7:$CV$106,0,MATCH($R$9,Данные!$A$6:$CV$6,0)),IF(ISNUMBER(AW93),AW93,0),Данные!$A$7:$A$106,"&lt;"&amp;$A93)+1)/COUNT(INDEX(Данные!$A$7:$CV$106,0,MATCH($R$9,Данные!$A$6:$CV$6,0)))&lt;=$R$11,$R$14,$R$15),IF($R$8="MANUAL_MU",MAX(Настройки!$B$14,MIN(1,IF(ISNUMBER(AW93),AW93,0))),IF($R$8="COUNT_FLAG_RULE",IF(IF(ISNUMBER(AW93),AW93,0)&lt;=$R$11,$R$14,IF(IF(ISNUMBER(AW93),AW93,0)&gt;=$R$12,$R$15,IF(OR(LOWER(LEFT(CB93&amp;"",2))="да",CB93=1),$R$13,$R$15))),IF(OR(AND($R$8="YES_NO",OR(LOWER(LEFT(AW93&amp;"",2))="да",AW93=1)),AND($R$8="THRESHOLD_GE",IF(ISNUMBER(AW93),AW93,0)&gt;=$R$11),AND($R$8="THRESHOLD_GT",IF(ISNUMBER(AW93),AW93,0)&gt;$R$11),AND($R$8="THRESHOLD_LE",IF(ISNUMBER(AW93),AW93,0)&lt;=$R$11),AND($R$8="THRESHOLD_LT",IF(ISNUMBER(AW93),AW93,0)&lt;$R$11),AND($R$8="CHANGE_PCT_GE",IF(IF(ISNUMBER(CB93),CB93,0)=0,IF(ISNUMBER(AW93),AW93,0)&gt;0,(IF(ISNUMBER(AW93),AW93,0)-IF(ISNUMBER(CB93),CB93,0))/ABS(IF(ISNUMBER(CB93),CB93,0))&gt;=$R$11)),AND($R$8="CHANGE_ABS_GE",ABS(IF(ISNUMBER(AW93),AW93,0)-IF(ISNUMBER(CB93),CB93,0))&gt;=$R$11),AND($R$8="COUNT_LT",IF(ISNUMBER(AW93),AW93,0)&lt;$R$11),AND($R$8="COUNT_LE",IF(ISNUMBER(AW93),AW93,0)&lt;=$R$11),AND($R$8="AND_YES",OR(LOWER(LEFT(AW93&amp;"",2))="да",AW93=1),OR(LOWER(LEFT(CB93&amp;"",2))="да",CB93=1)),AND($R$8="OR_YES",OR(OR(LOWER(LEFT(AW93&amp;"",2))="да",AW93=1),OR(LOWER(LEFT(CB93&amp;"",2))="да",CB93=1)))),$R$14,$R$15))))))))))</f>
        <v/>
      </c>
      <c r="S93" s="70" t="str">
        <f>IF($A93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93="#FIELD",AX93="",AND(OR($S$8="CHANGE_PCT_GE",$S$8="CHANGE_ABS_GE",$S$8="COUNT_FLAG_RULE",$S$8="AND_YES",$S$8="OR_YES"),OR(CC93="#FIELD",CC93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93)))),IF($S$18="LOW_MU",MAX(Настройки!$B$14,$S$16),IF($S$18="NEUTRAL",Настройки!$B$15,IF($S$18="IGNORE","IGNORE",IF(OR(AX93="#FIELD",CC93="#FIELD"),"Поле не найдено","Недостаточно данных")))),IF($S$8="SIGMOID_INC",MAX(Настройки!$B$14,$S$16+($S$17-$S$16)/(1+EXP(-$S$12*(IF(ISNUMBER(AX93),AX93,0)-$S$11)))),IF($S$8="SIGMOID_DEC",MAX(Настройки!$B$14,$S$16+($S$17-$S$16)/(1+EXP($S$12*(IF(ISNUMBER(AX93),AX93,0)-$S$11)))),IF($S$8="TOP_PERCENT",IF((COUNTIF(INDEX(Данные!$A$7:$CV$106,0,MATCH($S$9,Данные!$A$6:$CV$6,0)),"&gt;"&amp;IF(ISNUMBER(AX93),AX93,0))+COUNTIFS(INDEX(Данные!$A$7:$CV$106,0,MATCH($S$9,Данные!$A$6:$CV$6,0)),IF(ISNUMBER(AX93),AX93,0),Данные!$A$7:$A$106,"&lt;"&amp;$A93)+1)/COUNT(INDEX(Данные!$A$7:$CV$106,0,MATCH($S$9,Данные!$A$6:$CV$6,0)))&lt;=$S$11,$S$14,$S$15),IF($S$8="MANUAL_MU",MAX(Настройки!$B$14,MIN(1,IF(ISNUMBER(AX93),AX93,0))),IF($S$8="COUNT_FLAG_RULE",IF(IF(ISNUMBER(AX93),AX93,0)&lt;=$S$11,$S$14,IF(IF(ISNUMBER(AX93),AX93,0)&gt;=$S$12,$S$15,IF(OR(LOWER(LEFT(CC93&amp;"",2))="да",CC93=1),$S$13,$S$15))),IF(OR(AND($S$8="YES_NO",OR(LOWER(LEFT(AX93&amp;"",2))="да",AX93=1)),AND($S$8="THRESHOLD_GE",IF(ISNUMBER(AX93),AX93,0)&gt;=$S$11),AND($S$8="THRESHOLD_GT",IF(ISNUMBER(AX93),AX93,0)&gt;$S$11),AND($S$8="THRESHOLD_LE",IF(ISNUMBER(AX93),AX93,0)&lt;=$S$11),AND($S$8="THRESHOLD_LT",IF(ISNUMBER(AX93),AX93,0)&lt;$S$11),AND($S$8="CHANGE_PCT_GE",IF(IF(ISNUMBER(CC93),CC93,0)=0,IF(ISNUMBER(AX93),AX93,0)&gt;0,(IF(ISNUMBER(AX93),AX93,0)-IF(ISNUMBER(CC93),CC93,0))/ABS(IF(ISNUMBER(CC93),CC93,0))&gt;=$S$11)),AND($S$8="CHANGE_ABS_GE",ABS(IF(ISNUMBER(AX93),AX93,0)-IF(ISNUMBER(CC93),CC93,0))&gt;=$S$11),AND($S$8="COUNT_LT",IF(ISNUMBER(AX93),AX93,0)&lt;$S$11),AND($S$8="COUNT_LE",IF(ISNUMBER(AX93),AX93,0)&lt;=$S$11),AND($S$8="AND_YES",OR(LOWER(LEFT(AX93&amp;"",2))="да",AX93=1),OR(LOWER(LEFT(CC93&amp;"",2))="да",CC93=1)),AND($S$8="OR_YES",OR(OR(LOWER(LEFT(AX93&amp;"",2))="да",AX93=1),OR(LOWER(LEFT(CC93&amp;"",2))="да",CC93=1)))),$S$14,$S$15))))))))))</f>
        <v/>
      </c>
      <c r="T93" s="70" t="str">
        <f>IF($A93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93="#FIELD",AY93="",AND(OR($T$8="CHANGE_PCT_GE",$T$8="CHANGE_ABS_GE",$T$8="COUNT_FLAG_RULE",$T$8="AND_YES",$T$8="OR_YES"),OR(CD93="#FIELD",CD93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93)))),IF($T$18="LOW_MU",MAX(Настройки!$B$14,$T$16),IF($T$18="NEUTRAL",Настройки!$B$15,IF($T$18="IGNORE","IGNORE",IF(OR(AY93="#FIELD",CD93="#FIELD"),"Поле не найдено","Недостаточно данных")))),IF($T$8="SIGMOID_INC",MAX(Настройки!$B$14,$T$16+($T$17-$T$16)/(1+EXP(-$T$12*(IF(ISNUMBER(AY93),AY93,0)-$T$11)))),IF($T$8="SIGMOID_DEC",MAX(Настройки!$B$14,$T$16+($T$17-$T$16)/(1+EXP($T$12*(IF(ISNUMBER(AY93),AY93,0)-$T$11)))),IF($T$8="TOP_PERCENT",IF((COUNTIF(INDEX(Данные!$A$7:$CV$106,0,MATCH($T$9,Данные!$A$6:$CV$6,0)),"&gt;"&amp;IF(ISNUMBER(AY93),AY93,0))+COUNTIFS(INDEX(Данные!$A$7:$CV$106,0,MATCH($T$9,Данные!$A$6:$CV$6,0)),IF(ISNUMBER(AY93),AY93,0),Данные!$A$7:$A$106,"&lt;"&amp;$A93)+1)/COUNT(INDEX(Данные!$A$7:$CV$106,0,MATCH($T$9,Данные!$A$6:$CV$6,0)))&lt;=$T$11,$T$14,$T$15),IF($T$8="MANUAL_MU",MAX(Настройки!$B$14,MIN(1,IF(ISNUMBER(AY93),AY93,0))),IF($T$8="COUNT_FLAG_RULE",IF(IF(ISNUMBER(AY93),AY93,0)&lt;=$T$11,$T$14,IF(IF(ISNUMBER(AY93),AY93,0)&gt;=$T$12,$T$15,IF(OR(LOWER(LEFT(CD93&amp;"",2))="да",CD93=1),$T$13,$T$15))),IF(OR(AND($T$8="YES_NO",OR(LOWER(LEFT(AY93&amp;"",2))="да",AY93=1)),AND($T$8="THRESHOLD_GE",IF(ISNUMBER(AY93),AY93,0)&gt;=$T$11),AND($T$8="THRESHOLD_GT",IF(ISNUMBER(AY93),AY93,0)&gt;$T$11),AND($T$8="THRESHOLD_LE",IF(ISNUMBER(AY93),AY93,0)&lt;=$T$11),AND($T$8="THRESHOLD_LT",IF(ISNUMBER(AY93),AY93,0)&lt;$T$11),AND($T$8="CHANGE_PCT_GE",IF(IF(ISNUMBER(CD93),CD93,0)=0,IF(ISNUMBER(AY93),AY93,0)&gt;0,(IF(ISNUMBER(AY93),AY93,0)-IF(ISNUMBER(CD93),CD93,0))/ABS(IF(ISNUMBER(CD93),CD93,0))&gt;=$T$11)),AND($T$8="CHANGE_ABS_GE",ABS(IF(ISNUMBER(AY93),AY93,0)-IF(ISNUMBER(CD93),CD93,0))&gt;=$T$11),AND($T$8="COUNT_LT",IF(ISNUMBER(AY93),AY93,0)&lt;$T$11),AND($T$8="COUNT_LE",IF(ISNUMBER(AY93),AY93,0)&lt;=$T$11),AND($T$8="AND_YES",OR(LOWER(LEFT(AY93&amp;"",2))="да",AY93=1),OR(LOWER(LEFT(CD93&amp;"",2))="да",CD93=1)),AND($T$8="OR_YES",OR(OR(LOWER(LEFT(AY93&amp;"",2))="да",AY93=1),OR(LOWER(LEFT(CD93&amp;"",2))="да",CD93=1)))),$T$14,$T$15))))))))))</f>
        <v/>
      </c>
      <c r="U93" s="70" t="str">
        <f>IF($A93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93="#FIELD",AZ93="",AND(OR($U$8="CHANGE_PCT_GE",$U$8="CHANGE_ABS_GE",$U$8="COUNT_FLAG_RULE",$U$8="AND_YES",$U$8="OR_YES"),OR(CE93="#FIELD",CE93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93)))),IF($U$18="LOW_MU",MAX(Настройки!$B$14,$U$16),IF($U$18="NEUTRAL",Настройки!$B$15,IF($U$18="IGNORE","IGNORE",IF(OR(AZ93="#FIELD",CE93="#FIELD"),"Поле не найдено","Недостаточно данных")))),IF($U$8="SIGMOID_INC",MAX(Настройки!$B$14,$U$16+($U$17-$U$16)/(1+EXP(-$U$12*(IF(ISNUMBER(AZ93),AZ93,0)-$U$11)))),IF($U$8="SIGMOID_DEC",MAX(Настройки!$B$14,$U$16+($U$17-$U$16)/(1+EXP($U$12*(IF(ISNUMBER(AZ93),AZ93,0)-$U$11)))),IF($U$8="TOP_PERCENT",IF((COUNTIF(INDEX(Данные!$A$7:$CV$106,0,MATCH($U$9,Данные!$A$6:$CV$6,0)),"&gt;"&amp;IF(ISNUMBER(AZ93),AZ93,0))+COUNTIFS(INDEX(Данные!$A$7:$CV$106,0,MATCH($U$9,Данные!$A$6:$CV$6,0)),IF(ISNUMBER(AZ93),AZ93,0),Данные!$A$7:$A$106,"&lt;"&amp;$A93)+1)/COUNT(INDEX(Данные!$A$7:$CV$106,0,MATCH($U$9,Данные!$A$6:$CV$6,0)))&lt;=$U$11,$U$14,$U$15),IF($U$8="MANUAL_MU",MAX(Настройки!$B$14,MIN(1,IF(ISNUMBER(AZ93),AZ93,0))),IF($U$8="COUNT_FLAG_RULE",IF(IF(ISNUMBER(AZ93),AZ93,0)&lt;=$U$11,$U$14,IF(IF(ISNUMBER(AZ93),AZ93,0)&gt;=$U$12,$U$15,IF(OR(LOWER(LEFT(CE93&amp;"",2))="да",CE93=1),$U$13,$U$15))),IF(OR(AND($U$8="YES_NO",OR(LOWER(LEFT(AZ93&amp;"",2))="да",AZ93=1)),AND($U$8="THRESHOLD_GE",IF(ISNUMBER(AZ93),AZ93,0)&gt;=$U$11),AND($U$8="THRESHOLD_GT",IF(ISNUMBER(AZ93),AZ93,0)&gt;$U$11),AND($U$8="THRESHOLD_LE",IF(ISNUMBER(AZ93),AZ93,0)&lt;=$U$11),AND($U$8="THRESHOLD_LT",IF(ISNUMBER(AZ93),AZ93,0)&lt;$U$11),AND($U$8="CHANGE_PCT_GE",IF(IF(ISNUMBER(CE93),CE93,0)=0,IF(ISNUMBER(AZ93),AZ93,0)&gt;0,(IF(ISNUMBER(AZ93),AZ93,0)-IF(ISNUMBER(CE93),CE93,0))/ABS(IF(ISNUMBER(CE93),CE93,0))&gt;=$U$11)),AND($U$8="CHANGE_ABS_GE",ABS(IF(ISNUMBER(AZ93),AZ93,0)-IF(ISNUMBER(CE93),CE93,0))&gt;=$U$11),AND($U$8="COUNT_LT",IF(ISNUMBER(AZ93),AZ93,0)&lt;$U$11),AND($U$8="COUNT_LE",IF(ISNUMBER(AZ93),AZ93,0)&lt;=$U$11),AND($U$8="AND_YES",OR(LOWER(LEFT(AZ93&amp;"",2))="да",AZ93=1),OR(LOWER(LEFT(CE93&amp;"",2))="да",CE93=1)),AND($U$8="OR_YES",OR(OR(LOWER(LEFT(AZ93&amp;"",2))="да",AZ93=1),OR(LOWER(LEFT(CE93&amp;"",2))="да",CE93=1)))),$U$14,$U$15))))))))))</f>
        <v/>
      </c>
      <c r="V93" s="70" t="str">
        <f>IF($A93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93="#FIELD",BA93="",AND(OR($V$8="CHANGE_PCT_GE",$V$8="CHANGE_ABS_GE",$V$8="COUNT_FLAG_RULE",$V$8="AND_YES",$V$8="OR_YES"),OR(CF93="#FIELD",CF93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93)))),IF($V$18="LOW_MU",MAX(Настройки!$B$14,$V$16),IF($V$18="NEUTRAL",Настройки!$B$15,IF($V$18="IGNORE","IGNORE",IF(OR(BA93="#FIELD",CF93="#FIELD"),"Поле не найдено","Недостаточно данных")))),IF($V$8="SIGMOID_INC",MAX(Настройки!$B$14,$V$16+($V$17-$V$16)/(1+EXP(-$V$12*(IF(ISNUMBER(BA93),BA93,0)-$V$11)))),IF($V$8="SIGMOID_DEC",MAX(Настройки!$B$14,$V$16+($V$17-$V$16)/(1+EXP($V$12*(IF(ISNUMBER(BA93),BA93,0)-$V$11)))),IF($V$8="TOP_PERCENT",IF((COUNTIF(INDEX(Данные!$A$7:$CV$106,0,MATCH($V$9,Данные!$A$6:$CV$6,0)),"&gt;"&amp;IF(ISNUMBER(BA93),BA93,0))+COUNTIFS(INDEX(Данные!$A$7:$CV$106,0,MATCH($V$9,Данные!$A$6:$CV$6,0)),IF(ISNUMBER(BA93),BA93,0),Данные!$A$7:$A$106,"&lt;"&amp;$A93)+1)/COUNT(INDEX(Данные!$A$7:$CV$106,0,MATCH($V$9,Данные!$A$6:$CV$6,0)))&lt;=$V$11,$V$14,$V$15),IF($V$8="MANUAL_MU",MAX(Настройки!$B$14,MIN(1,IF(ISNUMBER(BA93),BA93,0))),IF($V$8="COUNT_FLAG_RULE",IF(IF(ISNUMBER(BA93),BA93,0)&lt;=$V$11,$V$14,IF(IF(ISNUMBER(BA93),BA93,0)&gt;=$V$12,$V$15,IF(OR(LOWER(LEFT(CF93&amp;"",2))="да",CF93=1),$V$13,$V$15))),IF(OR(AND($V$8="YES_NO",OR(LOWER(LEFT(BA93&amp;"",2))="да",BA93=1)),AND($V$8="THRESHOLD_GE",IF(ISNUMBER(BA93),BA93,0)&gt;=$V$11),AND($V$8="THRESHOLD_GT",IF(ISNUMBER(BA93),BA93,0)&gt;$V$11),AND($V$8="THRESHOLD_LE",IF(ISNUMBER(BA93),BA93,0)&lt;=$V$11),AND($V$8="THRESHOLD_LT",IF(ISNUMBER(BA93),BA93,0)&lt;$V$11),AND($V$8="CHANGE_PCT_GE",IF(IF(ISNUMBER(CF93),CF93,0)=0,IF(ISNUMBER(BA93),BA93,0)&gt;0,(IF(ISNUMBER(BA93),BA93,0)-IF(ISNUMBER(CF93),CF93,0))/ABS(IF(ISNUMBER(CF93),CF93,0))&gt;=$V$11)),AND($V$8="CHANGE_ABS_GE",ABS(IF(ISNUMBER(BA93),BA93,0)-IF(ISNUMBER(CF93),CF93,0))&gt;=$V$11),AND($V$8="COUNT_LT",IF(ISNUMBER(BA93),BA93,0)&lt;$V$11),AND($V$8="COUNT_LE",IF(ISNUMBER(BA93),BA93,0)&lt;=$V$11),AND($V$8="AND_YES",OR(LOWER(LEFT(BA93&amp;"",2))="да",BA93=1),OR(LOWER(LEFT(CF93&amp;"",2))="да",CF93=1)),AND($V$8="OR_YES",OR(OR(LOWER(LEFT(BA93&amp;"",2))="да",BA93=1),OR(LOWER(LEFT(CF93&amp;"",2))="да",CF93=1)))),$V$14,$V$15))))))))))</f>
        <v/>
      </c>
      <c r="W93" s="70" t="str">
        <f>IF($A93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93="#FIELD",BB93="",AND(OR($W$8="CHANGE_PCT_GE",$W$8="CHANGE_ABS_GE",$W$8="COUNT_FLAG_RULE",$W$8="AND_YES",$W$8="OR_YES"),OR(CG93="#FIELD",CG93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93)))),IF($W$18="LOW_MU",MAX(Настройки!$B$14,$W$16),IF($W$18="NEUTRAL",Настройки!$B$15,IF($W$18="IGNORE","IGNORE",IF(OR(BB93="#FIELD",CG93="#FIELD"),"Поле не найдено","Недостаточно данных")))),IF($W$8="SIGMOID_INC",MAX(Настройки!$B$14,$W$16+($W$17-$W$16)/(1+EXP(-$W$12*(IF(ISNUMBER(BB93),BB93,0)-$W$11)))),IF($W$8="SIGMOID_DEC",MAX(Настройки!$B$14,$W$16+($W$17-$W$16)/(1+EXP($W$12*(IF(ISNUMBER(BB93),BB93,0)-$W$11)))),IF($W$8="TOP_PERCENT",IF((COUNTIF(INDEX(Данные!$A$7:$CV$106,0,MATCH($W$9,Данные!$A$6:$CV$6,0)),"&gt;"&amp;IF(ISNUMBER(BB93),BB93,0))+COUNTIFS(INDEX(Данные!$A$7:$CV$106,0,MATCH($W$9,Данные!$A$6:$CV$6,0)),IF(ISNUMBER(BB93),BB93,0),Данные!$A$7:$A$106,"&lt;"&amp;$A93)+1)/COUNT(INDEX(Данные!$A$7:$CV$106,0,MATCH($W$9,Данные!$A$6:$CV$6,0)))&lt;=$W$11,$W$14,$W$15),IF($W$8="MANUAL_MU",MAX(Настройки!$B$14,MIN(1,IF(ISNUMBER(BB93),BB93,0))),IF($W$8="COUNT_FLAG_RULE",IF(IF(ISNUMBER(BB93),BB93,0)&lt;=$W$11,$W$14,IF(IF(ISNUMBER(BB93),BB93,0)&gt;=$W$12,$W$15,IF(OR(LOWER(LEFT(CG93&amp;"",2))="да",CG93=1),$W$13,$W$15))),IF(OR(AND($W$8="YES_NO",OR(LOWER(LEFT(BB93&amp;"",2))="да",BB93=1)),AND($W$8="THRESHOLD_GE",IF(ISNUMBER(BB93),BB93,0)&gt;=$W$11),AND($W$8="THRESHOLD_GT",IF(ISNUMBER(BB93),BB93,0)&gt;$W$11),AND($W$8="THRESHOLD_LE",IF(ISNUMBER(BB93),BB93,0)&lt;=$W$11),AND($W$8="THRESHOLD_LT",IF(ISNUMBER(BB93),BB93,0)&lt;$W$11),AND($W$8="CHANGE_PCT_GE",IF(IF(ISNUMBER(CG93),CG93,0)=0,IF(ISNUMBER(BB93),BB93,0)&gt;0,(IF(ISNUMBER(BB93),BB93,0)-IF(ISNUMBER(CG93),CG93,0))/ABS(IF(ISNUMBER(CG93),CG93,0))&gt;=$W$11)),AND($W$8="CHANGE_ABS_GE",ABS(IF(ISNUMBER(BB93),BB93,0)-IF(ISNUMBER(CG93),CG93,0))&gt;=$W$11),AND($W$8="COUNT_LT",IF(ISNUMBER(BB93),BB93,0)&lt;$W$11),AND($W$8="COUNT_LE",IF(ISNUMBER(BB93),BB93,0)&lt;=$W$11),AND($W$8="AND_YES",OR(LOWER(LEFT(BB93&amp;"",2))="да",BB93=1),OR(LOWER(LEFT(CG93&amp;"",2))="да",CG93=1)),AND($W$8="OR_YES",OR(OR(LOWER(LEFT(BB93&amp;"",2))="да",BB93=1),OR(LOWER(LEFT(CG93&amp;"",2))="да",CG93=1)))),$W$14,$W$15))))))))))</f>
        <v/>
      </c>
      <c r="X93" s="70" t="str">
        <f>IF($A93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93="#FIELD",BC93="",AND(OR($X$8="CHANGE_PCT_GE",$X$8="CHANGE_ABS_GE",$X$8="COUNT_FLAG_RULE",$X$8="AND_YES",$X$8="OR_YES"),OR(CH93="#FIELD",CH93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93)))),IF($X$18="LOW_MU",MAX(Настройки!$B$14,$X$16),IF($X$18="NEUTRAL",Настройки!$B$15,IF($X$18="IGNORE","IGNORE",IF(OR(BC93="#FIELD",CH93="#FIELD"),"Поле не найдено","Недостаточно данных")))),IF($X$8="SIGMOID_INC",MAX(Настройки!$B$14,$X$16+($X$17-$X$16)/(1+EXP(-$X$12*(IF(ISNUMBER(BC93),BC93,0)-$X$11)))),IF($X$8="SIGMOID_DEC",MAX(Настройки!$B$14,$X$16+($X$17-$X$16)/(1+EXP($X$12*(IF(ISNUMBER(BC93),BC93,0)-$X$11)))),IF($X$8="TOP_PERCENT",IF((COUNTIF(INDEX(Данные!$A$7:$CV$106,0,MATCH($X$9,Данные!$A$6:$CV$6,0)),"&gt;"&amp;IF(ISNUMBER(BC93),BC93,0))+COUNTIFS(INDEX(Данные!$A$7:$CV$106,0,MATCH($X$9,Данные!$A$6:$CV$6,0)),IF(ISNUMBER(BC93),BC93,0),Данные!$A$7:$A$106,"&lt;"&amp;$A93)+1)/COUNT(INDEX(Данные!$A$7:$CV$106,0,MATCH($X$9,Данные!$A$6:$CV$6,0)))&lt;=$X$11,$X$14,$X$15),IF($X$8="MANUAL_MU",MAX(Настройки!$B$14,MIN(1,IF(ISNUMBER(BC93),BC93,0))),IF($X$8="COUNT_FLAG_RULE",IF(IF(ISNUMBER(BC93),BC93,0)&lt;=$X$11,$X$14,IF(IF(ISNUMBER(BC93),BC93,0)&gt;=$X$12,$X$15,IF(OR(LOWER(LEFT(CH93&amp;"",2))="да",CH93=1),$X$13,$X$15))),IF(OR(AND($X$8="YES_NO",OR(LOWER(LEFT(BC93&amp;"",2))="да",BC93=1)),AND($X$8="THRESHOLD_GE",IF(ISNUMBER(BC93),BC93,0)&gt;=$X$11),AND($X$8="THRESHOLD_GT",IF(ISNUMBER(BC93),BC93,0)&gt;$X$11),AND($X$8="THRESHOLD_LE",IF(ISNUMBER(BC93),BC93,0)&lt;=$X$11),AND($X$8="THRESHOLD_LT",IF(ISNUMBER(BC93),BC93,0)&lt;$X$11),AND($X$8="CHANGE_PCT_GE",IF(IF(ISNUMBER(CH93),CH93,0)=0,IF(ISNUMBER(BC93),BC93,0)&gt;0,(IF(ISNUMBER(BC93),BC93,0)-IF(ISNUMBER(CH93),CH93,0))/ABS(IF(ISNUMBER(CH93),CH93,0))&gt;=$X$11)),AND($X$8="CHANGE_ABS_GE",ABS(IF(ISNUMBER(BC93),BC93,0)-IF(ISNUMBER(CH93),CH93,0))&gt;=$X$11),AND($X$8="COUNT_LT",IF(ISNUMBER(BC93),BC93,0)&lt;$X$11),AND($X$8="COUNT_LE",IF(ISNUMBER(BC93),BC93,0)&lt;=$X$11),AND($X$8="AND_YES",OR(LOWER(LEFT(BC93&amp;"",2))="да",BC93=1),OR(LOWER(LEFT(CH93&amp;"",2))="да",CH93=1)),AND($X$8="OR_YES",OR(OR(LOWER(LEFT(BC93&amp;"",2))="да",BC93=1),OR(LOWER(LEFT(CH93&amp;"",2))="да",CH93=1)))),$X$14,$X$15))))))))))</f>
        <v/>
      </c>
      <c r="Y93" s="70" t="str">
        <f>IF($A93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93="#FIELD",BD93="",AND(OR($Y$8="CHANGE_PCT_GE",$Y$8="CHANGE_ABS_GE",$Y$8="COUNT_FLAG_RULE",$Y$8="AND_YES",$Y$8="OR_YES"),OR(CI93="#FIELD",CI93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93)))),IF($Y$18="LOW_MU",MAX(Настройки!$B$14,$Y$16),IF($Y$18="NEUTRAL",Настройки!$B$15,IF($Y$18="IGNORE","IGNORE",IF(OR(BD93="#FIELD",CI93="#FIELD"),"Поле не найдено","Недостаточно данных")))),IF($Y$8="SIGMOID_INC",MAX(Настройки!$B$14,$Y$16+($Y$17-$Y$16)/(1+EXP(-$Y$12*(IF(ISNUMBER(BD93),BD93,0)-$Y$11)))),IF($Y$8="SIGMOID_DEC",MAX(Настройки!$B$14,$Y$16+($Y$17-$Y$16)/(1+EXP($Y$12*(IF(ISNUMBER(BD93),BD93,0)-$Y$11)))),IF($Y$8="TOP_PERCENT",IF((COUNTIF(INDEX(Данные!$A$7:$CV$106,0,MATCH($Y$9,Данные!$A$6:$CV$6,0)),"&gt;"&amp;IF(ISNUMBER(BD93),BD93,0))+COUNTIFS(INDEX(Данные!$A$7:$CV$106,0,MATCH($Y$9,Данные!$A$6:$CV$6,0)),IF(ISNUMBER(BD93),BD93,0),Данные!$A$7:$A$106,"&lt;"&amp;$A93)+1)/COUNT(INDEX(Данные!$A$7:$CV$106,0,MATCH($Y$9,Данные!$A$6:$CV$6,0)))&lt;=$Y$11,$Y$14,$Y$15),IF($Y$8="MANUAL_MU",MAX(Настройки!$B$14,MIN(1,IF(ISNUMBER(BD93),BD93,0))),IF($Y$8="COUNT_FLAG_RULE",IF(IF(ISNUMBER(BD93),BD93,0)&lt;=$Y$11,$Y$14,IF(IF(ISNUMBER(BD93),BD93,0)&gt;=$Y$12,$Y$15,IF(OR(LOWER(LEFT(CI93&amp;"",2))="да",CI93=1),$Y$13,$Y$15))),IF(OR(AND($Y$8="YES_NO",OR(LOWER(LEFT(BD93&amp;"",2))="да",BD93=1)),AND($Y$8="THRESHOLD_GE",IF(ISNUMBER(BD93),BD93,0)&gt;=$Y$11),AND($Y$8="THRESHOLD_GT",IF(ISNUMBER(BD93),BD93,0)&gt;$Y$11),AND($Y$8="THRESHOLD_LE",IF(ISNUMBER(BD93),BD93,0)&lt;=$Y$11),AND($Y$8="THRESHOLD_LT",IF(ISNUMBER(BD93),BD93,0)&lt;$Y$11),AND($Y$8="CHANGE_PCT_GE",IF(IF(ISNUMBER(CI93),CI93,0)=0,IF(ISNUMBER(BD93),BD93,0)&gt;0,(IF(ISNUMBER(BD93),BD93,0)-IF(ISNUMBER(CI93),CI93,0))/ABS(IF(ISNUMBER(CI93),CI93,0))&gt;=$Y$11)),AND($Y$8="CHANGE_ABS_GE",ABS(IF(ISNUMBER(BD93),BD93,0)-IF(ISNUMBER(CI93),CI93,0))&gt;=$Y$11),AND($Y$8="COUNT_LT",IF(ISNUMBER(BD93),BD93,0)&lt;$Y$11),AND($Y$8="COUNT_LE",IF(ISNUMBER(BD93),BD93,0)&lt;=$Y$11),AND($Y$8="AND_YES",OR(LOWER(LEFT(BD93&amp;"",2))="да",BD93=1),OR(LOWER(LEFT(CI93&amp;"",2))="да",CI93=1)),AND($Y$8="OR_YES",OR(OR(LOWER(LEFT(BD93&amp;"",2))="да",BD93=1),OR(LOWER(LEFT(CI93&amp;"",2))="да",CI93=1)))),$Y$14,$Y$15))))))))))</f>
        <v/>
      </c>
      <c r="Z93" s="70" t="str">
        <f>IF($A93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93="#FIELD",BE93="",AND(OR($Z$8="CHANGE_PCT_GE",$Z$8="CHANGE_ABS_GE",$Z$8="COUNT_FLAG_RULE",$Z$8="AND_YES",$Z$8="OR_YES"),OR(CJ93="#FIELD",CJ93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93)))),IF($Z$18="LOW_MU",MAX(Настройки!$B$14,$Z$16),IF($Z$18="NEUTRAL",Настройки!$B$15,IF($Z$18="IGNORE","IGNORE",IF(OR(BE93="#FIELD",CJ93="#FIELD"),"Поле не найдено","Недостаточно данных")))),IF($Z$8="SIGMOID_INC",MAX(Настройки!$B$14,$Z$16+($Z$17-$Z$16)/(1+EXP(-$Z$12*(IF(ISNUMBER(BE93),BE93,0)-$Z$11)))),IF($Z$8="SIGMOID_DEC",MAX(Настройки!$B$14,$Z$16+($Z$17-$Z$16)/(1+EXP($Z$12*(IF(ISNUMBER(BE93),BE93,0)-$Z$11)))),IF($Z$8="TOP_PERCENT",IF((COUNTIF(INDEX(Данные!$A$7:$CV$106,0,MATCH($Z$9,Данные!$A$6:$CV$6,0)),"&gt;"&amp;IF(ISNUMBER(BE93),BE93,0))+COUNTIFS(INDEX(Данные!$A$7:$CV$106,0,MATCH($Z$9,Данные!$A$6:$CV$6,0)),IF(ISNUMBER(BE93),BE93,0),Данные!$A$7:$A$106,"&lt;"&amp;$A93)+1)/COUNT(INDEX(Данные!$A$7:$CV$106,0,MATCH($Z$9,Данные!$A$6:$CV$6,0)))&lt;=$Z$11,$Z$14,$Z$15),IF($Z$8="MANUAL_MU",MAX(Настройки!$B$14,MIN(1,IF(ISNUMBER(BE93),BE93,0))),IF($Z$8="COUNT_FLAG_RULE",IF(IF(ISNUMBER(BE93),BE93,0)&lt;=$Z$11,$Z$14,IF(IF(ISNUMBER(BE93),BE93,0)&gt;=$Z$12,$Z$15,IF(OR(LOWER(LEFT(CJ93&amp;"",2))="да",CJ93=1),$Z$13,$Z$15))),IF(OR(AND($Z$8="YES_NO",OR(LOWER(LEFT(BE93&amp;"",2))="да",BE93=1)),AND($Z$8="THRESHOLD_GE",IF(ISNUMBER(BE93),BE93,0)&gt;=$Z$11),AND($Z$8="THRESHOLD_GT",IF(ISNUMBER(BE93),BE93,0)&gt;$Z$11),AND($Z$8="THRESHOLD_LE",IF(ISNUMBER(BE93),BE93,0)&lt;=$Z$11),AND($Z$8="THRESHOLD_LT",IF(ISNUMBER(BE93),BE93,0)&lt;$Z$11),AND($Z$8="CHANGE_PCT_GE",IF(IF(ISNUMBER(CJ93),CJ93,0)=0,IF(ISNUMBER(BE93),BE93,0)&gt;0,(IF(ISNUMBER(BE93),BE93,0)-IF(ISNUMBER(CJ93),CJ93,0))/ABS(IF(ISNUMBER(CJ93),CJ93,0))&gt;=$Z$11)),AND($Z$8="CHANGE_ABS_GE",ABS(IF(ISNUMBER(BE93),BE93,0)-IF(ISNUMBER(CJ93),CJ93,0))&gt;=$Z$11),AND($Z$8="COUNT_LT",IF(ISNUMBER(BE93),BE93,0)&lt;$Z$11),AND($Z$8="COUNT_LE",IF(ISNUMBER(BE93),BE93,0)&lt;=$Z$11),AND($Z$8="AND_YES",OR(LOWER(LEFT(BE93&amp;"",2))="да",BE93=1),OR(LOWER(LEFT(CJ93&amp;"",2))="да",CJ93=1)),AND($Z$8="OR_YES",OR(OR(LOWER(LEFT(BE93&amp;"",2))="да",BE93=1),OR(LOWER(LEFT(CJ93&amp;"",2))="да",CJ93=1)))),$Z$14,$Z$15))))))))))</f>
        <v/>
      </c>
      <c r="AA93" s="70" t="str">
        <f>IF($A93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93="#FIELD",BF93="",AND(OR($AA$8="CHANGE_PCT_GE",$AA$8="CHANGE_ABS_GE",$AA$8="COUNT_FLAG_RULE",$AA$8="AND_YES",$AA$8="OR_YES"),OR(CK93="#FIELD",CK93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93)))),IF($AA$18="LOW_MU",MAX(Настройки!$B$14,$AA$16),IF($AA$18="NEUTRAL",Настройки!$B$15,IF($AA$18="IGNORE","IGNORE",IF(OR(BF93="#FIELD",CK93="#FIELD"),"Поле не найдено","Недостаточно данных")))),IF($AA$8="SIGMOID_INC",MAX(Настройки!$B$14,$AA$16+($AA$17-$AA$16)/(1+EXP(-$AA$12*(IF(ISNUMBER(BF93),BF93,0)-$AA$11)))),IF($AA$8="SIGMOID_DEC",MAX(Настройки!$B$14,$AA$16+($AA$17-$AA$16)/(1+EXP($AA$12*(IF(ISNUMBER(BF93),BF93,0)-$AA$11)))),IF($AA$8="TOP_PERCENT",IF((COUNTIF(INDEX(Данные!$A$7:$CV$106,0,MATCH($AA$9,Данные!$A$6:$CV$6,0)),"&gt;"&amp;IF(ISNUMBER(BF93),BF93,0))+COUNTIFS(INDEX(Данные!$A$7:$CV$106,0,MATCH($AA$9,Данные!$A$6:$CV$6,0)),IF(ISNUMBER(BF93),BF93,0),Данные!$A$7:$A$106,"&lt;"&amp;$A93)+1)/COUNT(INDEX(Данные!$A$7:$CV$106,0,MATCH($AA$9,Данные!$A$6:$CV$6,0)))&lt;=$AA$11,$AA$14,$AA$15),IF($AA$8="MANUAL_MU",MAX(Настройки!$B$14,MIN(1,IF(ISNUMBER(BF93),BF93,0))),IF($AA$8="COUNT_FLAG_RULE",IF(IF(ISNUMBER(BF93),BF93,0)&lt;=$AA$11,$AA$14,IF(IF(ISNUMBER(BF93),BF93,0)&gt;=$AA$12,$AA$15,IF(OR(LOWER(LEFT(CK93&amp;"",2))="да",CK93=1),$AA$13,$AA$15))),IF(OR(AND($AA$8="YES_NO",OR(LOWER(LEFT(BF93&amp;"",2))="да",BF93=1)),AND($AA$8="THRESHOLD_GE",IF(ISNUMBER(BF93),BF93,0)&gt;=$AA$11),AND($AA$8="THRESHOLD_GT",IF(ISNUMBER(BF93),BF93,0)&gt;$AA$11),AND($AA$8="THRESHOLD_LE",IF(ISNUMBER(BF93),BF93,0)&lt;=$AA$11),AND($AA$8="THRESHOLD_LT",IF(ISNUMBER(BF93),BF93,0)&lt;$AA$11),AND($AA$8="CHANGE_PCT_GE",IF(IF(ISNUMBER(CK93),CK93,0)=0,IF(ISNUMBER(BF93),BF93,0)&gt;0,(IF(ISNUMBER(BF93),BF93,0)-IF(ISNUMBER(CK93),CK93,0))/ABS(IF(ISNUMBER(CK93),CK93,0))&gt;=$AA$11)),AND($AA$8="CHANGE_ABS_GE",ABS(IF(ISNUMBER(BF93),BF93,0)-IF(ISNUMBER(CK93),CK93,0))&gt;=$AA$11),AND($AA$8="COUNT_LT",IF(ISNUMBER(BF93),BF93,0)&lt;$AA$11),AND($AA$8="COUNT_LE",IF(ISNUMBER(BF93),BF93,0)&lt;=$AA$11),AND($AA$8="AND_YES",OR(LOWER(LEFT(BF93&amp;"",2))="да",BF93=1),OR(LOWER(LEFT(CK93&amp;"",2))="да",CK93=1)),AND($AA$8="OR_YES",OR(OR(LOWER(LEFT(BF93&amp;"",2))="да",BF93=1),OR(LOWER(LEFT(CK93&amp;"",2))="да",CK93=1)))),$AA$14,$AA$15))))))))))</f>
        <v/>
      </c>
      <c r="AB93" s="70" t="str">
        <f>IF($A93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93="#FIELD",BG93="",AND(OR($AB$8="CHANGE_PCT_GE",$AB$8="CHANGE_ABS_GE",$AB$8="COUNT_FLAG_RULE",$AB$8="AND_YES",$AB$8="OR_YES"),OR(CL93="#FIELD",CL93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93)))),IF($AB$18="LOW_MU",MAX(Настройки!$B$14,$AB$16),IF($AB$18="NEUTRAL",Настройки!$B$15,IF($AB$18="IGNORE","IGNORE",IF(OR(BG93="#FIELD",CL93="#FIELD"),"Поле не найдено","Недостаточно данных")))),IF($AB$8="SIGMOID_INC",MAX(Настройки!$B$14,$AB$16+($AB$17-$AB$16)/(1+EXP(-$AB$12*(IF(ISNUMBER(BG93),BG93,0)-$AB$11)))),IF($AB$8="SIGMOID_DEC",MAX(Настройки!$B$14,$AB$16+($AB$17-$AB$16)/(1+EXP($AB$12*(IF(ISNUMBER(BG93),BG93,0)-$AB$11)))),IF($AB$8="TOP_PERCENT",IF((COUNTIF(INDEX(Данные!$A$7:$CV$106,0,MATCH($AB$9,Данные!$A$6:$CV$6,0)),"&gt;"&amp;IF(ISNUMBER(BG93),BG93,0))+COUNTIFS(INDEX(Данные!$A$7:$CV$106,0,MATCH($AB$9,Данные!$A$6:$CV$6,0)),IF(ISNUMBER(BG93),BG93,0),Данные!$A$7:$A$106,"&lt;"&amp;$A93)+1)/COUNT(INDEX(Данные!$A$7:$CV$106,0,MATCH($AB$9,Данные!$A$6:$CV$6,0)))&lt;=$AB$11,$AB$14,$AB$15),IF($AB$8="MANUAL_MU",MAX(Настройки!$B$14,MIN(1,IF(ISNUMBER(BG93),BG93,0))),IF($AB$8="COUNT_FLAG_RULE",IF(IF(ISNUMBER(BG93),BG93,0)&lt;=$AB$11,$AB$14,IF(IF(ISNUMBER(BG93),BG93,0)&gt;=$AB$12,$AB$15,IF(OR(LOWER(LEFT(CL93&amp;"",2))="да",CL93=1),$AB$13,$AB$15))),IF(OR(AND($AB$8="YES_NO",OR(LOWER(LEFT(BG93&amp;"",2))="да",BG93=1)),AND($AB$8="THRESHOLD_GE",IF(ISNUMBER(BG93),BG93,0)&gt;=$AB$11),AND($AB$8="THRESHOLD_GT",IF(ISNUMBER(BG93),BG93,0)&gt;$AB$11),AND($AB$8="THRESHOLD_LE",IF(ISNUMBER(BG93),BG93,0)&lt;=$AB$11),AND($AB$8="THRESHOLD_LT",IF(ISNUMBER(BG93),BG93,0)&lt;$AB$11),AND($AB$8="CHANGE_PCT_GE",IF(IF(ISNUMBER(CL93),CL93,0)=0,IF(ISNUMBER(BG93),BG93,0)&gt;0,(IF(ISNUMBER(BG93),BG93,0)-IF(ISNUMBER(CL93),CL93,0))/ABS(IF(ISNUMBER(CL93),CL93,0))&gt;=$AB$11)),AND($AB$8="CHANGE_ABS_GE",ABS(IF(ISNUMBER(BG93),BG93,0)-IF(ISNUMBER(CL93),CL93,0))&gt;=$AB$11),AND($AB$8="COUNT_LT",IF(ISNUMBER(BG93),BG93,0)&lt;$AB$11),AND($AB$8="COUNT_LE",IF(ISNUMBER(BG93),BG93,0)&lt;=$AB$11),AND($AB$8="AND_YES",OR(LOWER(LEFT(BG93&amp;"",2))="да",BG93=1),OR(LOWER(LEFT(CL93&amp;"",2))="да",CL93=1)),AND($AB$8="OR_YES",OR(OR(LOWER(LEFT(BG93&amp;"",2))="да",BG93=1),OR(LOWER(LEFT(CL93&amp;"",2))="да",CL93=1)))),$AB$14,$AB$15))))))))))</f>
        <v/>
      </c>
      <c r="AC93" s="70" t="str">
        <f>IF($A93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93="#FIELD",BH93="",AND(OR($AC$8="CHANGE_PCT_GE",$AC$8="CHANGE_ABS_GE",$AC$8="COUNT_FLAG_RULE",$AC$8="AND_YES",$AC$8="OR_YES"),OR(CM93="#FIELD",CM93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93)))),IF($AC$18="LOW_MU",MAX(Настройки!$B$14,$AC$16),IF($AC$18="NEUTRAL",Настройки!$B$15,IF($AC$18="IGNORE","IGNORE",IF(OR(BH93="#FIELD",CM93="#FIELD"),"Поле не найдено","Недостаточно данных")))),IF($AC$8="SIGMOID_INC",MAX(Настройки!$B$14,$AC$16+($AC$17-$AC$16)/(1+EXP(-$AC$12*(IF(ISNUMBER(BH93),BH93,0)-$AC$11)))),IF($AC$8="SIGMOID_DEC",MAX(Настройки!$B$14,$AC$16+($AC$17-$AC$16)/(1+EXP($AC$12*(IF(ISNUMBER(BH93),BH93,0)-$AC$11)))),IF($AC$8="TOP_PERCENT",IF((COUNTIF(INDEX(Данные!$A$7:$CV$106,0,MATCH($AC$9,Данные!$A$6:$CV$6,0)),"&gt;"&amp;IF(ISNUMBER(BH93),BH93,0))+COUNTIFS(INDEX(Данные!$A$7:$CV$106,0,MATCH($AC$9,Данные!$A$6:$CV$6,0)),IF(ISNUMBER(BH93),BH93,0),Данные!$A$7:$A$106,"&lt;"&amp;$A93)+1)/COUNT(INDEX(Данные!$A$7:$CV$106,0,MATCH($AC$9,Данные!$A$6:$CV$6,0)))&lt;=$AC$11,$AC$14,$AC$15),IF($AC$8="MANUAL_MU",MAX(Настройки!$B$14,MIN(1,IF(ISNUMBER(BH93),BH93,0))),IF($AC$8="COUNT_FLAG_RULE",IF(IF(ISNUMBER(BH93),BH93,0)&lt;=$AC$11,$AC$14,IF(IF(ISNUMBER(BH93),BH93,0)&gt;=$AC$12,$AC$15,IF(OR(LOWER(LEFT(CM93&amp;"",2))="да",CM93=1),$AC$13,$AC$15))),IF(OR(AND($AC$8="YES_NO",OR(LOWER(LEFT(BH93&amp;"",2))="да",BH93=1)),AND($AC$8="THRESHOLD_GE",IF(ISNUMBER(BH93),BH93,0)&gt;=$AC$11),AND($AC$8="THRESHOLD_GT",IF(ISNUMBER(BH93),BH93,0)&gt;$AC$11),AND($AC$8="THRESHOLD_LE",IF(ISNUMBER(BH93),BH93,0)&lt;=$AC$11),AND($AC$8="THRESHOLD_LT",IF(ISNUMBER(BH93),BH93,0)&lt;$AC$11),AND($AC$8="CHANGE_PCT_GE",IF(IF(ISNUMBER(CM93),CM93,0)=0,IF(ISNUMBER(BH93),BH93,0)&gt;0,(IF(ISNUMBER(BH93),BH93,0)-IF(ISNUMBER(CM93),CM93,0))/ABS(IF(ISNUMBER(CM93),CM93,0))&gt;=$AC$11)),AND($AC$8="CHANGE_ABS_GE",ABS(IF(ISNUMBER(BH93),BH93,0)-IF(ISNUMBER(CM93),CM93,0))&gt;=$AC$11),AND($AC$8="COUNT_LT",IF(ISNUMBER(BH93),BH93,0)&lt;$AC$11),AND($AC$8="COUNT_LE",IF(ISNUMBER(BH93),BH93,0)&lt;=$AC$11),AND($AC$8="AND_YES",OR(LOWER(LEFT(BH93&amp;"",2))="да",BH93=1),OR(LOWER(LEFT(CM93&amp;"",2))="да",CM93=1)),AND($AC$8="OR_YES",OR(OR(LOWER(LEFT(BH93&amp;"",2))="да",BH93=1),OR(LOWER(LEFT(CM93&amp;"",2))="да",CM93=1)))),$AC$14,$AC$15))))))))))</f>
        <v/>
      </c>
      <c r="AD93" s="70" t="str">
        <f>IF($A93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93="#FIELD",BI93="",AND(OR($AD$8="CHANGE_PCT_GE",$AD$8="CHANGE_ABS_GE",$AD$8="COUNT_FLAG_RULE",$AD$8="AND_YES",$AD$8="OR_YES"),OR(CN93="#FIELD",CN93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93)))),IF($AD$18="LOW_MU",MAX(Настройки!$B$14,$AD$16),IF($AD$18="NEUTRAL",Настройки!$B$15,IF($AD$18="IGNORE","IGNORE",IF(OR(BI93="#FIELD",CN93="#FIELD"),"Поле не найдено","Недостаточно данных")))),IF($AD$8="SIGMOID_INC",MAX(Настройки!$B$14,$AD$16+($AD$17-$AD$16)/(1+EXP(-$AD$12*(IF(ISNUMBER(BI93),BI93,0)-$AD$11)))),IF($AD$8="SIGMOID_DEC",MAX(Настройки!$B$14,$AD$16+($AD$17-$AD$16)/(1+EXP($AD$12*(IF(ISNUMBER(BI93),BI93,0)-$AD$11)))),IF($AD$8="TOP_PERCENT",IF((COUNTIF(INDEX(Данные!$A$7:$CV$106,0,MATCH($AD$9,Данные!$A$6:$CV$6,0)),"&gt;"&amp;IF(ISNUMBER(BI93),BI93,0))+COUNTIFS(INDEX(Данные!$A$7:$CV$106,0,MATCH($AD$9,Данные!$A$6:$CV$6,0)),IF(ISNUMBER(BI93),BI93,0),Данные!$A$7:$A$106,"&lt;"&amp;$A93)+1)/COUNT(INDEX(Данные!$A$7:$CV$106,0,MATCH($AD$9,Данные!$A$6:$CV$6,0)))&lt;=$AD$11,$AD$14,$AD$15),IF($AD$8="MANUAL_MU",MAX(Настройки!$B$14,MIN(1,IF(ISNUMBER(BI93),BI93,0))),IF($AD$8="COUNT_FLAG_RULE",IF(IF(ISNUMBER(BI93),BI93,0)&lt;=$AD$11,$AD$14,IF(IF(ISNUMBER(BI93),BI93,0)&gt;=$AD$12,$AD$15,IF(OR(LOWER(LEFT(CN93&amp;"",2))="да",CN93=1),$AD$13,$AD$15))),IF(OR(AND($AD$8="YES_NO",OR(LOWER(LEFT(BI93&amp;"",2))="да",BI93=1)),AND($AD$8="THRESHOLD_GE",IF(ISNUMBER(BI93),BI93,0)&gt;=$AD$11),AND($AD$8="THRESHOLD_GT",IF(ISNUMBER(BI93),BI93,0)&gt;$AD$11),AND($AD$8="THRESHOLD_LE",IF(ISNUMBER(BI93),BI93,0)&lt;=$AD$11),AND($AD$8="THRESHOLD_LT",IF(ISNUMBER(BI93),BI93,0)&lt;$AD$11),AND($AD$8="CHANGE_PCT_GE",IF(IF(ISNUMBER(CN93),CN93,0)=0,IF(ISNUMBER(BI93),BI93,0)&gt;0,(IF(ISNUMBER(BI93),BI93,0)-IF(ISNUMBER(CN93),CN93,0))/ABS(IF(ISNUMBER(CN93),CN93,0))&gt;=$AD$11)),AND($AD$8="CHANGE_ABS_GE",ABS(IF(ISNUMBER(BI93),BI93,0)-IF(ISNUMBER(CN93),CN93,0))&gt;=$AD$11),AND($AD$8="COUNT_LT",IF(ISNUMBER(BI93),BI93,0)&lt;$AD$11),AND($AD$8="COUNT_LE",IF(ISNUMBER(BI93),BI93,0)&lt;=$AD$11),AND($AD$8="AND_YES",OR(LOWER(LEFT(BI93&amp;"",2))="да",BI93=1),OR(LOWER(LEFT(CN93&amp;"",2))="да",CN93=1)),AND($AD$8="OR_YES",OR(OR(LOWER(LEFT(BI93&amp;"",2))="да",BI93=1),OR(LOWER(LEFT(CN93&amp;"",2))="да",CN93=1)))),$AD$14,$AD$15))))))))))</f>
        <v/>
      </c>
      <c r="AE93" s="71" t="str">
        <f>IF($A93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93="#FIELD",BJ93="",AND(OR($AE$8="CHANGE_PCT_GE",$AE$8="CHANGE_ABS_GE",$AE$8="COUNT_FLAG_RULE",$AE$8="AND_YES",$AE$8="OR_YES"),OR(CO93="#FIELD",CO93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93)))),IF($AE$18="LOW_MU",MAX(Настройки!$B$14,$AE$16),IF($AE$18="NEUTRAL",Настройки!$B$15,IF($AE$18="IGNORE","IGNORE",IF(OR(BJ93="#FIELD",CO93="#FIELD"),"Поле не найдено","Недостаточно данных")))),IF($AE$8="SIGMOID_INC",MAX(Настройки!$B$14,$AE$16+($AE$17-$AE$16)/(1+EXP(-$AE$12*(IF(ISNUMBER(BJ93),BJ93,0)-$AE$11)))),IF($AE$8="SIGMOID_DEC",MAX(Настройки!$B$14,$AE$16+($AE$17-$AE$16)/(1+EXP($AE$12*(IF(ISNUMBER(BJ93),BJ93,0)-$AE$11)))),IF($AE$8="TOP_PERCENT",IF((COUNTIF(INDEX(Данные!$A$7:$CV$106,0,MATCH($AE$9,Данные!$A$6:$CV$6,0)),"&gt;"&amp;IF(ISNUMBER(BJ93),BJ93,0))+COUNTIFS(INDEX(Данные!$A$7:$CV$106,0,MATCH($AE$9,Данные!$A$6:$CV$6,0)),IF(ISNUMBER(BJ93),BJ93,0),Данные!$A$7:$A$106,"&lt;"&amp;$A93)+1)/COUNT(INDEX(Данные!$A$7:$CV$106,0,MATCH($AE$9,Данные!$A$6:$CV$6,0)))&lt;=$AE$11,$AE$14,$AE$15),IF($AE$8="MANUAL_MU",MAX(Настройки!$B$14,MIN(1,IF(ISNUMBER(BJ93),BJ93,0))),IF($AE$8="COUNT_FLAG_RULE",IF(IF(ISNUMBER(BJ93),BJ93,0)&lt;=$AE$11,$AE$14,IF(IF(ISNUMBER(BJ93),BJ93,0)&gt;=$AE$12,$AE$15,IF(OR(LOWER(LEFT(CO93&amp;"",2))="да",CO93=1),$AE$13,$AE$15))),IF(OR(AND($AE$8="YES_NO",OR(LOWER(LEFT(BJ93&amp;"",2))="да",BJ93=1)),AND($AE$8="THRESHOLD_GE",IF(ISNUMBER(BJ93),BJ93,0)&gt;=$AE$11),AND($AE$8="THRESHOLD_GT",IF(ISNUMBER(BJ93),BJ93,0)&gt;$AE$11),AND($AE$8="THRESHOLD_LE",IF(ISNUMBER(BJ93),BJ93,0)&lt;=$AE$11),AND($AE$8="THRESHOLD_LT",IF(ISNUMBER(BJ93),BJ93,0)&lt;$AE$11),AND($AE$8="CHANGE_PCT_GE",IF(IF(ISNUMBER(CO93),CO93,0)=0,IF(ISNUMBER(BJ93),BJ93,0)&gt;0,(IF(ISNUMBER(BJ93),BJ93,0)-IF(ISNUMBER(CO93),CO93,0))/ABS(IF(ISNUMBER(CO93),CO93,0))&gt;=$AE$11)),AND($AE$8="CHANGE_ABS_GE",ABS(IF(ISNUMBER(BJ93),BJ93,0)-IF(ISNUMBER(CO93),CO93,0))&gt;=$AE$11),AND($AE$8="COUNT_LT",IF(ISNUMBER(BJ93),BJ93,0)&lt;$AE$11),AND($AE$8="COUNT_LE",IF(ISNUMBER(BJ93),BJ93,0)&lt;=$AE$11),AND($AE$8="AND_YES",OR(LOWER(LEFT(BJ93&amp;"",2))="да",BJ93=1),OR(LOWER(LEFT(CO93&amp;"",2))="да",CO93=1)),AND($AE$8="OR_YES",OR(OR(LOWER(LEFT(BJ93&amp;"",2))="да",BJ93=1),OR(LOWER(LEFT(CO93&amp;"",2))="да",CO93=1)))),$AE$14,$AE$15))))))))))</f>
        <v/>
      </c>
      <c r="AF93" s="75"/>
      <c r="AG93" s="76" t="str">
        <f>IF($A93="","",IF($B$4&lt;&gt;"Да","",IF($B$9="","",IF(COUNTIF(Данные!$A$6:$CV$6,$B$9)=0,"#FIELD",INDEX(Данные!$A$7:$CV$106,ROW()-19,MATCH($B$9,Данные!$A$6:$CV$6,0))))))</f>
        <v/>
      </c>
      <c r="AH93" s="76" t="str">
        <f>IF($A93="","",IF($C$4&lt;&gt;"Да","",IF($C$9="","",IF(COUNTIF(Данные!$A$6:$CV$6,$C$9)=0,"#FIELD",INDEX(Данные!$A$7:$CV$106,ROW()-19,MATCH($C$9,Данные!$A$6:$CV$6,0))))))</f>
        <v/>
      </c>
      <c r="AI93" s="76" t="str">
        <f>IF($A93="","",IF($D$4&lt;&gt;"Да","",IF($D$9="","",IF(COUNTIF(Данные!$A$6:$CV$6,$D$9)=0,"#FIELD",INDEX(Данные!$A$7:$CV$106,ROW()-19,MATCH($D$9,Данные!$A$6:$CV$6,0))))))</f>
        <v/>
      </c>
      <c r="AJ93" s="76" t="str">
        <f>IF($A93="","",IF($E$4&lt;&gt;"Да","",IF($E$9="","",IF(COUNTIF(Данные!$A$6:$CV$6,$E$9)=0,"#FIELD",INDEX(Данные!$A$7:$CV$106,ROW()-19,MATCH($E$9,Данные!$A$6:$CV$6,0))))))</f>
        <v/>
      </c>
      <c r="AK93" s="76" t="str">
        <f>IF($A93="","",IF($F$4&lt;&gt;"Да","",IF($F$9="","",IF(COUNTIF(Данные!$A$6:$CV$6,$F$9)=0,"#FIELD",INDEX(Данные!$A$7:$CV$106,ROW()-19,MATCH($F$9,Данные!$A$6:$CV$6,0))))))</f>
        <v/>
      </c>
      <c r="AL93" s="76" t="str">
        <f>IF($A93="","",IF($G$4&lt;&gt;"Да","",IF($G$9="","",IF(COUNTIF(Данные!$A$6:$CV$6,$G$9)=0,"#FIELD",INDEX(Данные!$A$7:$CV$106,ROW()-19,MATCH($G$9,Данные!$A$6:$CV$6,0))))))</f>
        <v/>
      </c>
      <c r="AM93" s="76" t="str">
        <f>IF($A93="","",IF($H$4&lt;&gt;"Да","",IF($H$9="","",IF(COUNTIF(Данные!$A$6:$CV$6,$H$9)=0,"#FIELD",INDEX(Данные!$A$7:$CV$106,ROW()-19,MATCH($H$9,Данные!$A$6:$CV$6,0))))))</f>
        <v/>
      </c>
      <c r="AN93" s="76" t="str">
        <f>IF($A93="","",IF($I$4&lt;&gt;"Да","",IF($I$9="","",IF(COUNTIF(Данные!$A$6:$CV$6,$I$9)=0,"#FIELD",INDEX(Данные!$A$7:$CV$106,ROW()-19,MATCH($I$9,Данные!$A$6:$CV$6,0))))))</f>
        <v/>
      </c>
      <c r="AO93" s="76" t="str">
        <f>IF($A93="","",IF($J$4&lt;&gt;"Да","",IF($J$9="","",IF(COUNTIF(Данные!$A$6:$CV$6,$J$9)=0,"#FIELD",INDEX(Данные!$A$7:$CV$106,ROW()-19,MATCH($J$9,Данные!$A$6:$CV$6,0))))))</f>
        <v/>
      </c>
      <c r="AP93" s="76" t="str">
        <f>IF($A93="","",IF($K$4&lt;&gt;"Да","",IF($K$9="","",IF(COUNTIF(Данные!$A$6:$CV$6,$K$9)=0,"#FIELD",INDEX(Данные!$A$7:$CV$106,ROW()-19,MATCH($K$9,Данные!$A$6:$CV$6,0))))))</f>
        <v/>
      </c>
      <c r="AQ93" s="76" t="str">
        <f>IF($A93="","",IF($L$4&lt;&gt;"Да","",IF($L$9="","",IF(COUNTIF(Данные!$A$6:$CV$6,$L$9)=0,"#FIELD",INDEX(Данные!$A$7:$CV$106,ROW()-19,MATCH($L$9,Данные!$A$6:$CV$6,0))))))</f>
        <v/>
      </c>
      <c r="AR93" s="76" t="str">
        <f>IF($A93="","",IF($M$4&lt;&gt;"Да","",IF($M$9="","",IF(COUNTIF(Данные!$A$6:$CV$6,$M$9)=0,"#FIELD",INDEX(Данные!$A$7:$CV$106,ROW()-19,MATCH($M$9,Данные!$A$6:$CV$6,0))))))</f>
        <v/>
      </c>
      <c r="AS93" s="76" t="str">
        <f>IF($A93="","",IF($N$4&lt;&gt;"Да","",IF($N$9="","",IF(COUNTIF(Данные!$A$6:$CV$6,$N$9)=0,"#FIELD",INDEX(Данные!$A$7:$CV$106,ROW()-19,MATCH($N$9,Данные!$A$6:$CV$6,0))))))</f>
        <v/>
      </c>
      <c r="AT93" s="76" t="str">
        <f>IF($A93="","",IF($O$4&lt;&gt;"Да","",IF($O$9="","",IF(COUNTIF(Данные!$A$6:$CV$6,$O$9)=0,"#FIELD",INDEX(Данные!$A$7:$CV$106,ROW()-19,MATCH($O$9,Данные!$A$6:$CV$6,0))))))</f>
        <v/>
      </c>
      <c r="AU93" s="76" t="str">
        <f>IF($A93="","",IF($P$4&lt;&gt;"Да","",IF($P$9="","",IF(COUNTIF(Данные!$A$6:$CV$6,$P$9)=0,"#FIELD",INDEX(Данные!$A$7:$CV$106,ROW()-19,MATCH($P$9,Данные!$A$6:$CV$6,0))))))</f>
        <v/>
      </c>
      <c r="AV93" s="76" t="str">
        <f>IF($A93="","",IF($Q$4&lt;&gt;"Да","",IF($Q$9="","",IF(COUNTIF(Данные!$A$6:$CV$6,$Q$9)=0,"#FIELD",INDEX(Данные!$A$7:$CV$106,ROW()-19,MATCH($Q$9,Данные!$A$6:$CV$6,0))))))</f>
        <v/>
      </c>
      <c r="AW93" s="76" t="str">
        <f>IF($A93="","",IF($R$4&lt;&gt;"Да","",IF($R$9="","",IF(COUNTIF(Данные!$A$6:$CV$6,$R$9)=0,"#FIELD",INDEX(Данные!$A$7:$CV$106,ROW()-19,MATCH($R$9,Данные!$A$6:$CV$6,0))))))</f>
        <v/>
      </c>
      <c r="AX93" s="76" t="str">
        <f>IF($A93="","",IF($S$4&lt;&gt;"Да","",IF($S$9="","",IF(COUNTIF(Данные!$A$6:$CV$6,$S$9)=0,"#FIELD",INDEX(Данные!$A$7:$CV$106,ROW()-19,MATCH($S$9,Данные!$A$6:$CV$6,0))))))</f>
        <v/>
      </c>
      <c r="AY93" s="76" t="str">
        <f>IF($A93="","",IF($T$4&lt;&gt;"Да","",IF($T$9="","",IF(COUNTIF(Данные!$A$6:$CV$6,$T$9)=0,"#FIELD",INDEX(Данные!$A$7:$CV$106,ROW()-19,MATCH($T$9,Данные!$A$6:$CV$6,0))))))</f>
        <v/>
      </c>
      <c r="AZ93" s="76" t="str">
        <f>IF($A93="","",IF($U$4&lt;&gt;"Да","",IF($U$9="","",IF(COUNTIF(Данные!$A$6:$CV$6,$U$9)=0,"#FIELD",INDEX(Данные!$A$7:$CV$106,ROW()-19,MATCH($U$9,Данные!$A$6:$CV$6,0))))))</f>
        <v/>
      </c>
      <c r="BA93" s="76" t="str">
        <f>IF($A93="","",IF($V$4&lt;&gt;"Да","",IF($V$9="","",IF(COUNTIF(Данные!$A$6:$CV$6,$V$9)=0,"#FIELD",INDEX(Данные!$A$7:$CV$106,ROW()-19,MATCH($V$9,Данные!$A$6:$CV$6,0))))))</f>
        <v/>
      </c>
      <c r="BB93" s="76" t="str">
        <f>IF($A93="","",IF($W$4&lt;&gt;"Да","",IF($W$9="","",IF(COUNTIF(Данные!$A$6:$CV$6,$W$9)=0,"#FIELD",INDEX(Данные!$A$7:$CV$106,ROW()-19,MATCH($W$9,Данные!$A$6:$CV$6,0))))))</f>
        <v/>
      </c>
      <c r="BC93" s="76" t="str">
        <f>IF($A93="","",IF($X$4&lt;&gt;"Да","",IF($X$9="","",IF(COUNTIF(Данные!$A$6:$CV$6,$X$9)=0,"#FIELD",INDEX(Данные!$A$7:$CV$106,ROW()-19,MATCH($X$9,Данные!$A$6:$CV$6,0))))))</f>
        <v/>
      </c>
      <c r="BD93" s="76" t="str">
        <f>IF($A93="","",IF($Y$4&lt;&gt;"Да","",IF($Y$9="","",IF(COUNTIF(Данные!$A$6:$CV$6,$Y$9)=0,"#FIELD",INDEX(Данные!$A$7:$CV$106,ROW()-19,MATCH($Y$9,Данные!$A$6:$CV$6,0))))))</f>
        <v/>
      </c>
      <c r="BE93" s="76" t="str">
        <f>IF($A93="","",IF($Z$4&lt;&gt;"Да","",IF($Z$9="","",IF(COUNTIF(Данные!$A$6:$CV$6,$Z$9)=0,"#FIELD",INDEX(Данные!$A$7:$CV$106,ROW()-19,MATCH($Z$9,Данные!$A$6:$CV$6,0))))))</f>
        <v/>
      </c>
      <c r="BF93" s="76" t="str">
        <f>IF($A93="","",IF($AA$4&lt;&gt;"Да","",IF($AA$9="","",IF(COUNTIF(Данные!$A$6:$CV$6,$AA$9)=0,"#FIELD",INDEX(Данные!$A$7:$CV$106,ROW()-19,MATCH($AA$9,Данные!$A$6:$CV$6,0))))))</f>
        <v/>
      </c>
      <c r="BG93" s="76" t="str">
        <f>IF($A93="","",IF($AB$4&lt;&gt;"Да","",IF($AB$9="","",IF(COUNTIF(Данные!$A$6:$CV$6,$AB$9)=0,"#FIELD",INDEX(Данные!$A$7:$CV$106,ROW()-19,MATCH($AB$9,Данные!$A$6:$CV$6,0))))))</f>
        <v/>
      </c>
      <c r="BH93" s="76" t="str">
        <f>IF($A93="","",IF($AC$4&lt;&gt;"Да","",IF($AC$9="","",IF(COUNTIF(Данные!$A$6:$CV$6,$AC$9)=0,"#FIELD",INDEX(Данные!$A$7:$CV$106,ROW()-19,MATCH($AC$9,Данные!$A$6:$CV$6,0))))))</f>
        <v/>
      </c>
      <c r="BI93" s="76" t="str">
        <f>IF($A93="","",IF($AD$4&lt;&gt;"Да","",IF($AD$9="","",IF(COUNTIF(Данные!$A$6:$CV$6,$AD$9)=0,"#FIELD",INDEX(Данные!$A$7:$CV$106,ROW()-19,MATCH($AD$9,Данные!$A$6:$CV$6,0))))))</f>
        <v/>
      </c>
      <c r="BJ93" s="76" t="str">
        <f>IF($A93="","",IF($AE$4&lt;&gt;"Да","",IF($AE$9="","",IF(COUNTIF(Данные!$A$6:$CV$6,$AE$9)=0,"#FIELD",INDEX(Данные!$A$7:$CV$106,ROW()-19,MATCH($AE$9,Данные!$A$6:$CV$6,0))))))</f>
        <v/>
      </c>
      <c r="BK93" s="76"/>
      <c r="BL93" s="76" t="str">
        <f>IF($A93="","",IF($B$4&lt;&gt;"Да","",IF($B$10="","",IF(COUNTIF(Данные!$A$6:$CV$6,$B$10)=0,"#FIELD",INDEX(Данные!$A$7:$CV$106,ROW()-19,MATCH($B$10,Данные!$A$6:$CV$6,0))))))</f>
        <v/>
      </c>
      <c r="BM93" s="76" t="str">
        <f>IF($A93="","",IF($C$4&lt;&gt;"Да","",IF($C$10="","",IF(COUNTIF(Данные!$A$6:$CV$6,$C$10)=0,"#FIELD",INDEX(Данные!$A$7:$CV$106,ROW()-19,MATCH($C$10,Данные!$A$6:$CV$6,0))))))</f>
        <v/>
      </c>
      <c r="BN93" s="76" t="str">
        <f>IF($A93="","",IF($D$4&lt;&gt;"Да","",IF($D$10="","",IF(COUNTIF(Данные!$A$6:$CV$6,$D$10)=0,"#FIELD",INDEX(Данные!$A$7:$CV$106,ROW()-19,MATCH($D$10,Данные!$A$6:$CV$6,0))))))</f>
        <v/>
      </c>
      <c r="BO93" s="76" t="str">
        <f>IF($A93="","",IF($E$4&lt;&gt;"Да","",IF($E$10="","",IF(COUNTIF(Данные!$A$6:$CV$6,$E$10)=0,"#FIELD",INDEX(Данные!$A$7:$CV$106,ROW()-19,MATCH($E$10,Данные!$A$6:$CV$6,0))))))</f>
        <v/>
      </c>
      <c r="BP93" s="76" t="str">
        <f>IF($A93="","",IF($F$4&lt;&gt;"Да","",IF($F$10="","",IF(COUNTIF(Данные!$A$6:$CV$6,$F$10)=0,"#FIELD",INDEX(Данные!$A$7:$CV$106,ROW()-19,MATCH($F$10,Данные!$A$6:$CV$6,0))))))</f>
        <v/>
      </c>
      <c r="BQ93" s="76" t="str">
        <f>IF($A93="","",IF($G$4&lt;&gt;"Да","",IF($G$10="","",IF(COUNTIF(Данные!$A$6:$CV$6,$G$10)=0,"#FIELD",INDEX(Данные!$A$7:$CV$106,ROW()-19,MATCH($G$10,Данные!$A$6:$CV$6,0))))))</f>
        <v/>
      </c>
      <c r="BR93" s="76" t="str">
        <f>IF($A93="","",IF($H$4&lt;&gt;"Да","",IF($H$10="","",IF(COUNTIF(Данные!$A$6:$CV$6,$H$10)=0,"#FIELD",INDEX(Данные!$A$7:$CV$106,ROW()-19,MATCH($H$10,Данные!$A$6:$CV$6,0))))))</f>
        <v/>
      </c>
      <c r="BS93" s="76" t="str">
        <f>IF($A93="","",IF($I$4&lt;&gt;"Да","",IF($I$10="","",IF(COUNTIF(Данные!$A$6:$CV$6,$I$10)=0,"#FIELD",INDEX(Данные!$A$7:$CV$106,ROW()-19,MATCH($I$10,Данные!$A$6:$CV$6,0))))))</f>
        <v/>
      </c>
      <c r="BT93" s="76" t="str">
        <f>IF($A93="","",IF($J$4&lt;&gt;"Да","",IF($J$10="","",IF(COUNTIF(Данные!$A$6:$CV$6,$J$10)=0,"#FIELD",INDEX(Данные!$A$7:$CV$106,ROW()-19,MATCH($J$10,Данные!$A$6:$CV$6,0))))))</f>
        <v/>
      </c>
      <c r="BU93" s="76" t="str">
        <f>IF($A93="","",IF($K$4&lt;&gt;"Да","",IF($K$10="","",IF(COUNTIF(Данные!$A$6:$CV$6,$K$10)=0,"#FIELD",INDEX(Данные!$A$7:$CV$106,ROW()-19,MATCH($K$10,Данные!$A$6:$CV$6,0))))))</f>
        <v/>
      </c>
      <c r="BV93" s="76" t="str">
        <f>IF($A93="","",IF($L$4&lt;&gt;"Да","",IF($L$10="","",IF(COUNTIF(Данные!$A$6:$CV$6,$L$10)=0,"#FIELD",INDEX(Данные!$A$7:$CV$106,ROW()-19,MATCH($L$10,Данные!$A$6:$CV$6,0))))))</f>
        <v/>
      </c>
      <c r="BW93" s="76" t="str">
        <f>IF($A93="","",IF($M$4&lt;&gt;"Да","",IF($M$10="","",IF(COUNTIF(Данные!$A$6:$CV$6,$M$10)=0,"#FIELD",INDEX(Данные!$A$7:$CV$106,ROW()-19,MATCH($M$10,Данные!$A$6:$CV$6,0))))))</f>
        <v/>
      </c>
      <c r="BX93" s="76" t="str">
        <f>IF($A93="","",IF($N$4&lt;&gt;"Да","",IF($N$10="","",IF(COUNTIF(Данные!$A$6:$CV$6,$N$10)=0,"#FIELD",INDEX(Данные!$A$7:$CV$106,ROW()-19,MATCH($N$10,Данные!$A$6:$CV$6,0))))))</f>
        <v/>
      </c>
      <c r="BY93" s="76" t="str">
        <f>IF($A93="","",IF($O$4&lt;&gt;"Да","",IF($O$10="","",IF(COUNTIF(Данные!$A$6:$CV$6,$O$10)=0,"#FIELD",INDEX(Данные!$A$7:$CV$106,ROW()-19,MATCH($O$10,Данные!$A$6:$CV$6,0))))))</f>
        <v/>
      </c>
      <c r="BZ93" s="76" t="str">
        <f>IF($A93="","",IF($P$4&lt;&gt;"Да","",IF($P$10="","",IF(COUNTIF(Данные!$A$6:$CV$6,$P$10)=0,"#FIELD",INDEX(Данные!$A$7:$CV$106,ROW()-19,MATCH($P$10,Данные!$A$6:$CV$6,0))))))</f>
        <v/>
      </c>
      <c r="CA93" s="76" t="str">
        <f>IF($A93="","",IF($Q$4&lt;&gt;"Да","",IF($Q$10="","",IF(COUNTIF(Данные!$A$6:$CV$6,$Q$10)=0,"#FIELD",INDEX(Данные!$A$7:$CV$106,ROW()-19,MATCH($Q$10,Данные!$A$6:$CV$6,0))))))</f>
        <v/>
      </c>
      <c r="CB93" s="76" t="str">
        <f>IF($A93="","",IF($R$4&lt;&gt;"Да","",IF($R$10="","",IF(COUNTIF(Данные!$A$6:$CV$6,$R$10)=0,"#FIELD",INDEX(Данные!$A$7:$CV$106,ROW()-19,MATCH($R$10,Данные!$A$6:$CV$6,0))))))</f>
        <v/>
      </c>
      <c r="CC93" s="76" t="str">
        <f>IF($A93="","",IF($S$4&lt;&gt;"Да","",IF($S$10="","",IF(COUNTIF(Данные!$A$6:$CV$6,$S$10)=0,"#FIELD",INDEX(Данные!$A$7:$CV$106,ROW()-19,MATCH($S$10,Данные!$A$6:$CV$6,0))))))</f>
        <v/>
      </c>
      <c r="CD93" s="76" t="str">
        <f>IF($A93="","",IF($T$4&lt;&gt;"Да","",IF($T$10="","",IF(COUNTIF(Данные!$A$6:$CV$6,$T$10)=0,"#FIELD",INDEX(Данные!$A$7:$CV$106,ROW()-19,MATCH($T$10,Данные!$A$6:$CV$6,0))))))</f>
        <v/>
      </c>
      <c r="CE93" s="76" t="str">
        <f>IF($A93="","",IF($U$4&lt;&gt;"Да","",IF($U$10="","",IF(COUNTIF(Данные!$A$6:$CV$6,$U$10)=0,"#FIELD",INDEX(Данные!$A$7:$CV$106,ROW()-19,MATCH($U$10,Данные!$A$6:$CV$6,0))))))</f>
        <v/>
      </c>
      <c r="CF93" s="76" t="str">
        <f>IF($A93="","",IF($V$4&lt;&gt;"Да","",IF($V$10="","",IF(COUNTIF(Данные!$A$6:$CV$6,$V$10)=0,"#FIELD",INDEX(Данные!$A$7:$CV$106,ROW()-19,MATCH($V$10,Данные!$A$6:$CV$6,0))))))</f>
        <v/>
      </c>
      <c r="CG93" s="76" t="str">
        <f>IF($A93="","",IF($W$4&lt;&gt;"Да","",IF($W$10="","",IF(COUNTIF(Данные!$A$6:$CV$6,$W$10)=0,"#FIELD",INDEX(Данные!$A$7:$CV$106,ROW()-19,MATCH($W$10,Данные!$A$6:$CV$6,0))))))</f>
        <v/>
      </c>
      <c r="CH93" s="76" t="str">
        <f>IF($A93="","",IF($X$4&lt;&gt;"Да","",IF($X$10="","",IF(COUNTIF(Данные!$A$6:$CV$6,$X$10)=0,"#FIELD",INDEX(Данные!$A$7:$CV$106,ROW()-19,MATCH($X$10,Данные!$A$6:$CV$6,0))))))</f>
        <v/>
      </c>
      <c r="CI93" s="76" t="str">
        <f>IF($A93="","",IF($Y$4&lt;&gt;"Да","",IF($Y$10="","",IF(COUNTIF(Данные!$A$6:$CV$6,$Y$10)=0,"#FIELD",INDEX(Данные!$A$7:$CV$106,ROW()-19,MATCH($Y$10,Данные!$A$6:$CV$6,0))))))</f>
        <v/>
      </c>
      <c r="CJ93" s="76" t="str">
        <f>IF($A93="","",IF($Z$4&lt;&gt;"Да","",IF($Z$10="","",IF(COUNTIF(Данные!$A$6:$CV$6,$Z$10)=0,"#FIELD",INDEX(Данные!$A$7:$CV$106,ROW()-19,MATCH($Z$10,Данные!$A$6:$CV$6,0))))))</f>
        <v/>
      </c>
      <c r="CK93" s="76" t="str">
        <f>IF($A93="","",IF($AA$4&lt;&gt;"Да","",IF($AA$10="","",IF(COUNTIF(Данные!$A$6:$CV$6,$AA$10)=0,"#FIELD",INDEX(Данные!$A$7:$CV$106,ROW()-19,MATCH($AA$10,Данные!$A$6:$CV$6,0))))))</f>
        <v/>
      </c>
      <c r="CL93" s="76" t="str">
        <f>IF($A93="","",IF($AB$4&lt;&gt;"Да","",IF($AB$10="","",IF(COUNTIF(Данные!$A$6:$CV$6,$AB$10)=0,"#FIELD",INDEX(Данные!$A$7:$CV$106,ROW()-19,MATCH($AB$10,Данные!$A$6:$CV$6,0))))))</f>
        <v/>
      </c>
      <c r="CM93" s="76" t="str">
        <f>IF($A93="","",IF($AC$4&lt;&gt;"Да","",IF($AC$10="","",IF(COUNTIF(Данные!$A$6:$CV$6,$AC$10)=0,"#FIELD",INDEX(Данные!$A$7:$CV$106,ROW()-19,MATCH($AC$10,Данные!$A$6:$CV$6,0))))))</f>
        <v/>
      </c>
      <c r="CN93" s="76" t="str">
        <f>IF($A93="","",IF($AD$4&lt;&gt;"Да","",IF($AD$10="","",IF(COUNTIF(Данные!$A$6:$CV$6,$AD$10)=0,"#FIELD",INDEX(Данные!$A$7:$CV$106,ROW()-19,MATCH($AD$10,Данные!$A$6:$CV$6,0))))))</f>
        <v/>
      </c>
      <c r="CO93" s="77" t="str">
        <f>IF($A93="","",IF($AE$4&lt;&gt;"Да","",IF($AE$10="","",IF(COUNTIF(Данные!$A$6:$CV$6,$AE$10)=0,"#FIELD",INDEX(Данные!$A$7:$CV$106,ROW()-19,MATCH($AE$10,Данные!$A$6:$CV$6,0))))))</f>
        <v/>
      </c>
    </row>
    <row r="94" spans="1:93">
      <c r="A94" s="24" t="str">
        <f>IF(Данные!A81="","",Данные!A81)</f>
        <v/>
      </c>
      <c r="B94" s="19" t="str">
        <f>IF($A94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94="#FIELD",AG94="",AND(OR($B$8="CHANGE_PCT_GE",$B$8="CHANGE_ABS_GE",$B$8="COUNT_FLAG_RULE",$B$8="AND_YES",$B$8="OR_YES"),OR(BL94="#FIELD",BL94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94)))),IF($B$18="LOW_MU",MAX(Настройки!$B$14,$B$16),IF($B$18="NEUTRAL",Настройки!$B$15,IF($B$18="IGNORE","IGNORE",IF(OR(AG94="#FIELD",BL94="#FIELD"),"Поле не найдено","Недостаточно данных")))),IF($B$8="SIGMOID_INC",MAX(Настройки!$B$14,$B$16+($B$17-$B$16)/(1+EXP(-$B$12*(IF(ISNUMBER(AG94),AG94,0)-$B$11)))),IF($B$8="SIGMOID_DEC",MAX(Настройки!$B$14,$B$16+($B$17-$B$16)/(1+EXP($B$12*(IF(ISNUMBER(AG94),AG94,0)-$B$11)))),IF($B$8="TOP_PERCENT",IF((COUNTIF(INDEX(Данные!$A$7:$CV$106,0,MATCH($B$9,Данные!$A$6:$CV$6,0)),"&gt;"&amp;IF(ISNUMBER(AG94),AG94,0))+COUNTIFS(INDEX(Данные!$A$7:$CV$106,0,MATCH($B$9,Данные!$A$6:$CV$6,0)),IF(ISNUMBER(AG94),AG94,0),Данные!$A$7:$A$106,"&lt;"&amp;$A94)+1)/COUNT(INDEX(Данные!$A$7:$CV$106,0,MATCH($B$9,Данные!$A$6:$CV$6,0)))&lt;=$B$11,$B$14,$B$15),IF($B$8="MANUAL_MU",MAX(Настройки!$B$14,MIN(1,IF(ISNUMBER(AG94),AG94,0))),IF($B$8="COUNT_FLAG_RULE",IF(IF(ISNUMBER(AG94),AG94,0)&lt;=$B$11,$B$14,IF(IF(ISNUMBER(AG94),AG94,0)&gt;=$B$12,$B$15,IF(OR(LOWER(LEFT(BL94&amp;"",2))="да",BL94=1),$B$13,$B$15))),IF(OR(AND($B$8="YES_NO",OR(LOWER(LEFT(AG94&amp;"",2))="да",AG94=1)),AND($B$8="THRESHOLD_GE",IF(ISNUMBER(AG94),AG94,0)&gt;=$B$11),AND($B$8="THRESHOLD_GT",IF(ISNUMBER(AG94),AG94,0)&gt;$B$11),AND($B$8="THRESHOLD_LE",IF(ISNUMBER(AG94),AG94,0)&lt;=$B$11),AND($B$8="THRESHOLD_LT",IF(ISNUMBER(AG94),AG94,0)&lt;$B$11),AND($B$8="CHANGE_PCT_GE",IF(IF(ISNUMBER(BL94),BL94,0)=0,IF(ISNUMBER(AG94),AG94,0)&gt;0,(IF(ISNUMBER(AG94),AG94,0)-IF(ISNUMBER(BL94),BL94,0))/ABS(IF(ISNUMBER(BL94),BL94,0))&gt;=$B$11)),AND($B$8="CHANGE_ABS_GE",ABS(IF(ISNUMBER(AG94),AG94,0)-IF(ISNUMBER(BL94),BL94,0))&gt;=$B$11),AND($B$8="COUNT_LT",IF(ISNUMBER(AG94),AG94,0)&lt;$B$11),AND($B$8="COUNT_LE",IF(ISNUMBER(AG94),AG94,0)&lt;=$B$11),AND($B$8="AND_YES",OR(LOWER(LEFT(AG94&amp;"",2))="да",AG94=1),OR(LOWER(LEFT(BL94&amp;"",2))="да",BL94=1)),AND($B$8="OR_YES",OR(OR(LOWER(LEFT(AG94&amp;"",2))="да",AG94=1),OR(LOWER(LEFT(BL94&amp;"",2))="да",BL94=1)))),$B$14,$B$15))))))))))</f>
        <v/>
      </c>
      <c r="C94" s="19" t="str">
        <f>IF($A94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94="#FIELD",AH94="",AND(OR($C$8="CHANGE_PCT_GE",$C$8="CHANGE_ABS_GE",$C$8="COUNT_FLAG_RULE",$C$8="AND_YES",$C$8="OR_YES"),OR(BM94="#FIELD",BM94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94)))),IF($C$18="LOW_MU",MAX(Настройки!$B$14,$C$16),IF($C$18="NEUTRAL",Настройки!$B$15,IF($C$18="IGNORE","IGNORE",IF(OR(AH94="#FIELD",BM94="#FIELD"),"Поле не найдено","Недостаточно данных")))),IF($C$8="SIGMOID_INC",MAX(Настройки!$B$14,$C$16+($C$17-$C$16)/(1+EXP(-$C$12*(IF(ISNUMBER(AH94),AH94,0)-$C$11)))),IF($C$8="SIGMOID_DEC",MAX(Настройки!$B$14,$C$16+($C$17-$C$16)/(1+EXP($C$12*(IF(ISNUMBER(AH94),AH94,0)-$C$11)))),IF($C$8="TOP_PERCENT",IF((COUNTIF(INDEX(Данные!$A$7:$CV$106,0,MATCH($C$9,Данные!$A$6:$CV$6,0)),"&gt;"&amp;IF(ISNUMBER(AH94),AH94,0))+COUNTIFS(INDEX(Данные!$A$7:$CV$106,0,MATCH($C$9,Данные!$A$6:$CV$6,0)),IF(ISNUMBER(AH94),AH94,0),Данные!$A$7:$A$106,"&lt;"&amp;$A94)+1)/COUNT(INDEX(Данные!$A$7:$CV$106,0,MATCH($C$9,Данные!$A$6:$CV$6,0)))&lt;=$C$11,$C$14,$C$15),IF($C$8="MANUAL_MU",MAX(Настройки!$B$14,MIN(1,IF(ISNUMBER(AH94),AH94,0))),IF($C$8="COUNT_FLAG_RULE",IF(IF(ISNUMBER(AH94),AH94,0)&lt;=$C$11,$C$14,IF(IF(ISNUMBER(AH94),AH94,0)&gt;=$C$12,$C$15,IF(OR(LOWER(LEFT(BM94&amp;"",2))="да",BM94=1),$C$13,$C$15))),IF(OR(AND($C$8="YES_NO",OR(LOWER(LEFT(AH94&amp;"",2))="да",AH94=1)),AND($C$8="THRESHOLD_GE",IF(ISNUMBER(AH94),AH94,0)&gt;=$C$11),AND($C$8="THRESHOLD_GT",IF(ISNUMBER(AH94),AH94,0)&gt;$C$11),AND($C$8="THRESHOLD_LE",IF(ISNUMBER(AH94),AH94,0)&lt;=$C$11),AND($C$8="THRESHOLD_LT",IF(ISNUMBER(AH94),AH94,0)&lt;$C$11),AND($C$8="CHANGE_PCT_GE",IF(IF(ISNUMBER(BM94),BM94,0)=0,IF(ISNUMBER(AH94),AH94,0)&gt;0,(IF(ISNUMBER(AH94),AH94,0)-IF(ISNUMBER(BM94),BM94,0))/ABS(IF(ISNUMBER(BM94),BM94,0))&gt;=$C$11)),AND($C$8="CHANGE_ABS_GE",ABS(IF(ISNUMBER(AH94),AH94,0)-IF(ISNUMBER(BM94),BM94,0))&gt;=$C$11),AND($C$8="COUNT_LT",IF(ISNUMBER(AH94),AH94,0)&lt;$C$11),AND($C$8="COUNT_LE",IF(ISNUMBER(AH94),AH94,0)&lt;=$C$11),AND($C$8="AND_YES",OR(LOWER(LEFT(AH94&amp;"",2))="да",AH94=1),OR(LOWER(LEFT(BM94&amp;"",2))="да",BM94=1)),AND($C$8="OR_YES",OR(OR(LOWER(LEFT(AH94&amp;"",2))="да",AH94=1),OR(LOWER(LEFT(BM94&amp;"",2))="да",BM94=1)))),$C$14,$C$15))))))))))</f>
        <v/>
      </c>
      <c r="D94" s="19" t="str">
        <f>IF($A94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94="#FIELD",AI94="",AND(OR($D$8="CHANGE_PCT_GE",$D$8="CHANGE_ABS_GE",$D$8="COUNT_FLAG_RULE",$D$8="AND_YES",$D$8="OR_YES"),OR(BN94="#FIELD",BN94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94)))),IF($D$18="LOW_MU",MAX(Настройки!$B$14,$D$16),IF($D$18="NEUTRAL",Настройки!$B$15,IF($D$18="IGNORE","IGNORE",IF(OR(AI94="#FIELD",BN94="#FIELD"),"Поле не найдено","Недостаточно данных")))),IF($D$8="SIGMOID_INC",MAX(Настройки!$B$14,$D$16+($D$17-$D$16)/(1+EXP(-$D$12*(IF(ISNUMBER(AI94),AI94,0)-$D$11)))),IF($D$8="SIGMOID_DEC",MAX(Настройки!$B$14,$D$16+($D$17-$D$16)/(1+EXP($D$12*(IF(ISNUMBER(AI94),AI94,0)-$D$11)))),IF($D$8="TOP_PERCENT",IF((COUNTIF(INDEX(Данные!$A$7:$CV$106,0,MATCH($D$9,Данные!$A$6:$CV$6,0)),"&gt;"&amp;IF(ISNUMBER(AI94),AI94,0))+COUNTIFS(INDEX(Данные!$A$7:$CV$106,0,MATCH($D$9,Данные!$A$6:$CV$6,0)),IF(ISNUMBER(AI94),AI94,0),Данные!$A$7:$A$106,"&lt;"&amp;$A94)+1)/COUNT(INDEX(Данные!$A$7:$CV$106,0,MATCH($D$9,Данные!$A$6:$CV$6,0)))&lt;=$D$11,$D$14,$D$15),IF($D$8="MANUAL_MU",MAX(Настройки!$B$14,MIN(1,IF(ISNUMBER(AI94),AI94,0))),IF($D$8="COUNT_FLAG_RULE",IF(IF(ISNUMBER(AI94),AI94,0)&lt;=$D$11,$D$14,IF(IF(ISNUMBER(AI94),AI94,0)&gt;=$D$12,$D$15,IF(OR(LOWER(LEFT(BN94&amp;"",2))="да",BN94=1),$D$13,$D$15))),IF(OR(AND($D$8="YES_NO",OR(LOWER(LEFT(AI94&amp;"",2))="да",AI94=1)),AND($D$8="THRESHOLD_GE",IF(ISNUMBER(AI94),AI94,0)&gt;=$D$11),AND($D$8="THRESHOLD_GT",IF(ISNUMBER(AI94),AI94,0)&gt;$D$11),AND($D$8="THRESHOLD_LE",IF(ISNUMBER(AI94),AI94,0)&lt;=$D$11),AND($D$8="THRESHOLD_LT",IF(ISNUMBER(AI94),AI94,0)&lt;$D$11),AND($D$8="CHANGE_PCT_GE",IF(IF(ISNUMBER(BN94),BN94,0)=0,IF(ISNUMBER(AI94),AI94,0)&gt;0,(IF(ISNUMBER(AI94),AI94,0)-IF(ISNUMBER(BN94),BN94,0))/ABS(IF(ISNUMBER(BN94),BN94,0))&gt;=$D$11)),AND($D$8="CHANGE_ABS_GE",ABS(IF(ISNUMBER(AI94),AI94,0)-IF(ISNUMBER(BN94),BN94,0))&gt;=$D$11),AND($D$8="COUNT_LT",IF(ISNUMBER(AI94),AI94,0)&lt;$D$11),AND($D$8="COUNT_LE",IF(ISNUMBER(AI94),AI94,0)&lt;=$D$11),AND($D$8="AND_YES",OR(LOWER(LEFT(AI94&amp;"",2))="да",AI94=1),OR(LOWER(LEFT(BN94&amp;"",2))="да",BN94=1)),AND($D$8="OR_YES",OR(OR(LOWER(LEFT(AI94&amp;"",2))="да",AI94=1),OR(LOWER(LEFT(BN94&amp;"",2))="да",BN94=1)))),$D$14,$D$15))))))))))</f>
        <v/>
      </c>
      <c r="E94" s="19" t="str">
        <f>IF($A94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94="#FIELD",AJ94="",AND(OR($E$8="CHANGE_PCT_GE",$E$8="CHANGE_ABS_GE",$E$8="COUNT_FLAG_RULE",$E$8="AND_YES",$E$8="OR_YES"),OR(BO94="#FIELD",BO94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94)))),IF($E$18="LOW_MU",MAX(Настройки!$B$14,$E$16),IF($E$18="NEUTRAL",Настройки!$B$15,IF($E$18="IGNORE","IGNORE",IF(OR(AJ94="#FIELD",BO94="#FIELD"),"Поле не найдено","Недостаточно данных")))),IF($E$8="SIGMOID_INC",MAX(Настройки!$B$14,$E$16+($E$17-$E$16)/(1+EXP(-$E$12*(IF(ISNUMBER(AJ94),AJ94,0)-$E$11)))),IF($E$8="SIGMOID_DEC",MAX(Настройки!$B$14,$E$16+($E$17-$E$16)/(1+EXP($E$12*(IF(ISNUMBER(AJ94),AJ94,0)-$E$11)))),IF($E$8="TOP_PERCENT",IF((COUNTIF(INDEX(Данные!$A$7:$CV$106,0,MATCH($E$9,Данные!$A$6:$CV$6,0)),"&gt;"&amp;IF(ISNUMBER(AJ94),AJ94,0))+COUNTIFS(INDEX(Данные!$A$7:$CV$106,0,MATCH($E$9,Данные!$A$6:$CV$6,0)),IF(ISNUMBER(AJ94),AJ94,0),Данные!$A$7:$A$106,"&lt;"&amp;$A94)+1)/COUNT(INDEX(Данные!$A$7:$CV$106,0,MATCH($E$9,Данные!$A$6:$CV$6,0)))&lt;=$E$11,$E$14,$E$15),IF($E$8="MANUAL_MU",MAX(Настройки!$B$14,MIN(1,IF(ISNUMBER(AJ94),AJ94,0))),IF($E$8="COUNT_FLAG_RULE",IF(IF(ISNUMBER(AJ94),AJ94,0)&lt;=$E$11,$E$14,IF(IF(ISNUMBER(AJ94),AJ94,0)&gt;=$E$12,$E$15,IF(OR(LOWER(LEFT(BO94&amp;"",2))="да",BO94=1),$E$13,$E$15))),IF(OR(AND($E$8="YES_NO",OR(LOWER(LEFT(AJ94&amp;"",2))="да",AJ94=1)),AND($E$8="THRESHOLD_GE",IF(ISNUMBER(AJ94),AJ94,0)&gt;=$E$11),AND($E$8="THRESHOLD_GT",IF(ISNUMBER(AJ94),AJ94,0)&gt;$E$11),AND($E$8="THRESHOLD_LE",IF(ISNUMBER(AJ94),AJ94,0)&lt;=$E$11),AND($E$8="THRESHOLD_LT",IF(ISNUMBER(AJ94),AJ94,0)&lt;$E$11),AND($E$8="CHANGE_PCT_GE",IF(IF(ISNUMBER(BO94),BO94,0)=0,IF(ISNUMBER(AJ94),AJ94,0)&gt;0,(IF(ISNUMBER(AJ94),AJ94,0)-IF(ISNUMBER(BO94),BO94,0))/ABS(IF(ISNUMBER(BO94),BO94,0))&gt;=$E$11)),AND($E$8="CHANGE_ABS_GE",ABS(IF(ISNUMBER(AJ94),AJ94,0)-IF(ISNUMBER(BO94),BO94,0))&gt;=$E$11),AND($E$8="COUNT_LT",IF(ISNUMBER(AJ94),AJ94,0)&lt;$E$11),AND($E$8="COUNT_LE",IF(ISNUMBER(AJ94),AJ94,0)&lt;=$E$11),AND($E$8="AND_YES",OR(LOWER(LEFT(AJ94&amp;"",2))="да",AJ94=1),OR(LOWER(LEFT(BO94&amp;"",2))="да",BO94=1)),AND($E$8="OR_YES",OR(OR(LOWER(LEFT(AJ94&amp;"",2))="да",AJ94=1),OR(LOWER(LEFT(BO94&amp;"",2))="да",BO94=1)))),$E$14,$E$15))))))))))</f>
        <v/>
      </c>
      <c r="F94" s="19" t="str">
        <f>IF($A94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94="#FIELD",AK94="",AND(OR($F$8="CHANGE_PCT_GE",$F$8="CHANGE_ABS_GE",$F$8="COUNT_FLAG_RULE",$F$8="AND_YES",$F$8="OR_YES"),OR(BP94="#FIELD",BP94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94)))),IF($F$18="LOW_MU",MAX(Настройки!$B$14,$F$16),IF($F$18="NEUTRAL",Настройки!$B$15,IF($F$18="IGNORE","IGNORE",IF(OR(AK94="#FIELD",BP94="#FIELD"),"Поле не найдено","Недостаточно данных")))),IF($F$8="SIGMOID_INC",MAX(Настройки!$B$14,$F$16+($F$17-$F$16)/(1+EXP(-$F$12*(IF(ISNUMBER(AK94),AK94,0)-$F$11)))),IF($F$8="SIGMOID_DEC",MAX(Настройки!$B$14,$F$16+($F$17-$F$16)/(1+EXP($F$12*(IF(ISNUMBER(AK94),AK94,0)-$F$11)))),IF($F$8="TOP_PERCENT",IF((COUNTIF(INDEX(Данные!$A$7:$CV$106,0,MATCH($F$9,Данные!$A$6:$CV$6,0)),"&gt;"&amp;IF(ISNUMBER(AK94),AK94,0))+COUNTIFS(INDEX(Данные!$A$7:$CV$106,0,MATCH($F$9,Данные!$A$6:$CV$6,0)),IF(ISNUMBER(AK94),AK94,0),Данные!$A$7:$A$106,"&lt;"&amp;$A94)+1)/COUNT(INDEX(Данные!$A$7:$CV$106,0,MATCH($F$9,Данные!$A$6:$CV$6,0)))&lt;=$F$11,$F$14,$F$15),IF($F$8="MANUAL_MU",MAX(Настройки!$B$14,MIN(1,IF(ISNUMBER(AK94),AK94,0))),IF($F$8="COUNT_FLAG_RULE",IF(IF(ISNUMBER(AK94),AK94,0)&lt;=$F$11,$F$14,IF(IF(ISNUMBER(AK94),AK94,0)&gt;=$F$12,$F$15,IF(OR(LOWER(LEFT(BP94&amp;"",2))="да",BP94=1),$F$13,$F$15))),IF(OR(AND($F$8="YES_NO",OR(LOWER(LEFT(AK94&amp;"",2))="да",AK94=1)),AND($F$8="THRESHOLD_GE",IF(ISNUMBER(AK94),AK94,0)&gt;=$F$11),AND($F$8="THRESHOLD_GT",IF(ISNUMBER(AK94),AK94,0)&gt;$F$11),AND($F$8="THRESHOLD_LE",IF(ISNUMBER(AK94),AK94,0)&lt;=$F$11),AND($F$8="THRESHOLD_LT",IF(ISNUMBER(AK94),AK94,0)&lt;$F$11),AND($F$8="CHANGE_PCT_GE",IF(IF(ISNUMBER(BP94),BP94,0)=0,IF(ISNUMBER(AK94),AK94,0)&gt;0,(IF(ISNUMBER(AK94),AK94,0)-IF(ISNUMBER(BP94),BP94,0))/ABS(IF(ISNUMBER(BP94),BP94,0))&gt;=$F$11)),AND($F$8="CHANGE_ABS_GE",ABS(IF(ISNUMBER(AK94),AK94,0)-IF(ISNUMBER(BP94),BP94,0))&gt;=$F$11),AND($F$8="COUNT_LT",IF(ISNUMBER(AK94),AK94,0)&lt;$F$11),AND($F$8="COUNT_LE",IF(ISNUMBER(AK94),AK94,0)&lt;=$F$11),AND($F$8="AND_YES",OR(LOWER(LEFT(AK94&amp;"",2))="да",AK94=1),OR(LOWER(LEFT(BP94&amp;"",2))="да",BP94=1)),AND($F$8="OR_YES",OR(OR(LOWER(LEFT(AK94&amp;"",2))="да",AK94=1),OR(LOWER(LEFT(BP94&amp;"",2))="да",BP94=1)))),$F$14,$F$15))))))))))</f>
        <v/>
      </c>
      <c r="G94" s="19" t="str">
        <f>IF($A94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94="#FIELD",AL94="",AND(OR($G$8="CHANGE_PCT_GE",$G$8="CHANGE_ABS_GE",$G$8="COUNT_FLAG_RULE",$G$8="AND_YES",$G$8="OR_YES"),OR(BQ94="#FIELD",BQ94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94)))),IF($G$18="LOW_MU",MAX(Настройки!$B$14,$G$16),IF($G$18="NEUTRAL",Настройки!$B$15,IF($G$18="IGNORE","IGNORE",IF(OR(AL94="#FIELD",BQ94="#FIELD"),"Поле не найдено","Недостаточно данных")))),IF($G$8="SIGMOID_INC",MAX(Настройки!$B$14,$G$16+($G$17-$G$16)/(1+EXP(-$G$12*(IF(ISNUMBER(AL94),AL94,0)-$G$11)))),IF($G$8="SIGMOID_DEC",MAX(Настройки!$B$14,$G$16+($G$17-$G$16)/(1+EXP($G$12*(IF(ISNUMBER(AL94),AL94,0)-$G$11)))),IF($G$8="TOP_PERCENT",IF((COUNTIF(INDEX(Данные!$A$7:$CV$106,0,MATCH($G$9,Данные!$A$6:$CV$6,0)),"&gt;"&amp;IF(ISNUMBER(AL94),AL94,0))+COUNTIFS(INDEX(Данные!$A$7:$CV$106,0,MATCH($G$9,Данные!$A$6:$CV$6,0)),IF(ISNUMBER(AL94),AL94,0),Данные!$A$7:$A$106,"&lt;"&amp;$A94)+1)/COUNT(INDEX(Данные!$A$7:$CV$106,0,MATCH($G$9,Данные!$A$6:$CV$6,0)))&lt;=$G$11,$G$14,$G$15),IF($G$8="MANUAL_MU",MAX(Настройки!$B$14,MIN(1,IF(ISNUMBER(AL94),AL94,0))),IF($G$8="COUNT_FLAG_RULE",IF(IF(ISNUMBER(AL94),AL94,0)&lt;=$G$11,$G$14,IF(IF(ISNUMBER(AL94),AL94,0)&gt;=$G$12,$G$15,IF(OR(LOWER(LEFT(BQ94&amp;"",2))="да",BQ94=1),$G$13,$G$15))),IF(OR(AND($G$8="YES_NO",OR(LOWER(LEFT(AL94&amp;"",2))="да",AL94=1)),AND($G$8="THRESHOLD_GE",IF(ISNUMBER(AL94),AL94,0)&gt;=$G$11),AND($G$8="THRESHOLD_GT",IF(ISNUMBER(AL94),AL94,0)&gt;$G$11),AND($G$8="THRESHOLD_LE",IF(ISNUMBER(AL94),AL94,0)&lt;=$G$11),AND($G$8="THRESHOLD_LT",IF(ISNUMBER(AL94),AL94,0)&lt;$G$11),AND($G$8="CHANGE_PCT_GE",IF(IF(ISNUMBER(BQ94),BQ94,0)=0,IF(ISNUMBER(AL94),AL94,0)&gt;0,(IF(ISNUMBER(AL94),AL94,0)-IF(ISNUMBER(BQ94),BQ94,0))/ABS(IF(ISNUMBER(BQ94),BQ94,0))&gt;=$G$11)),AND($G$8="CHANGE_ABS_GE",ABS(IF(ISNUMBER(AL94),AL94,0)-IF(ISNUMBER(BQ94),BQ94,0))&gt;=$G$11),AND($G$8="COUNT_LT",IF(ISNUMBER(AL94),AL94,0)&lt;$G$11),AND($G$8="COUNT_LE",IF(ISNUMBER(AL94),AL94,0)&lt;=$G$11),AND($G$8="AND_YES",OR(LOWER(LEFT(AL94&amp;"",2))="да",AL94=1),OR(LOWER(LEFT(BQ94&amp;"",2))="да",BQ94=1)),AND($G$8="OR_YES",OR(OR(LOWER(LEFT(AL94&amp;"",2))="да",AL94=1),OR(LOWER(LEFT(BQ94&amp;"",2))="да",BQ94=1)))),$G$14,$G$15))))))))))</f>
        <v/>
      </c>
      <c r="H94" s="19" t="str">
        <f>IF($A94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94="#FIELD",AM94="",AND(OR($H$8="CHANGE_PCT_GE",$H$8="CHANGE_ABS_GE",$H$8="COUNT_FLAG_RULE",$H$8="AND_YES",$H$8="OR_YES"),OR(BR94="#FIELD",BR94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94)))),IF($H$18="LOW_MU",MAX(Настройки!$B$14,$H$16),IF($H$18="NEUTRAL",Настройки!$B$15,IF($H$18="IGNORE","IGNORE",IF(OR(AM94="#FIELD",BR94="#FIELD"),"Поле не найдено","Недостаточно данных")))),IF($H$8="SIGMOID_INC",MAX(Настройки!$B$14,$H$16+($H$17-$H$16)/(1+EXP(-$H$12*(IF(ISNUMBER(AM94),AM94,0)-$H$11)))),IF($H$8="SIGMOID_DEC",MAX(Настройки!$B$14,$H$16+($H$17-$H$16)/(1+EXP($H$12*(IF(ISNUMBER(AM94),AM94,0)-$H$11)))),IF($H$8="TOP_PERCENT",IF((COUNTIF(INDEX(Данные!$A$7:$CV$106,0,MATCH($H$9,Данные!$A$6:$CV$6,0)),"&gt;"&amp;IF(ISNUMBER(AM94),AM94,0))+COUNTIFS(INDEX(Данные!$A$7:$CV$106,0,MATCH($H$9,Данные!$A$6:$CV$6,0)),IF(ISNUMBER(AM94),AM94,0),Данные!$A$7:$A$106,"&lt;"&amp;$A94)+1)/COUNT(INDEX(Данные!$A$7:$CV$106,0,MATCH($H$9,Данные!$A$6:$CV$6,0)))&lt;=$H$11,$H$14,$H$15),IF($H$8="MANUAL_MU",MAX(Настройки!$B$14,MIN(1,IF(ISNUMBER(AM94),AM94,0))),IF($H$8="COUNT_FLAG_RULE",IF(IF(ISNUMBER(AM94),AM94,0)&lt;=$H$11,$H$14,IF(IF(ISNUMBER(AM94),AM94,0)&gt;=$H$12,$H$15,IF(OR(LOWER(LEFT(BR94&amp;"",2))="да",BR94=1),$H$13,$H$15))),IF(OR(AND($H$8="YES_NO",OR(LOWER(LEFT(AM94&amp;"",2))="да",AM94=1)),AND($H$8="THRESHOLD_GE",IF(ISNUMBER(AM94),AM94,0)&gt;=$H$11),AND($H$8="THRESHOLD_GT",IF(ISNUMBER(AM94),AM94,0)&gt;$H$11),AND($H$8="THRESHOLD_LE",IF(ISNUMBER(AM94),AM94,0)&lt;=$H$11),AND($H$8="THRESHOLD_LT",IF(ISNUMBER(AM94),AM94,0)&lt;$H$11),AND($H$8="CHANGE_PCT_GE",IF(IF(ISNUMBER(BR94),BR94,0)=0,IF(ISNUMBER(AM94),AM94,0)&gt;0,(IF(ISNUMBER(AM94),AM94,0)-IF(ISNUMBER(BR94),BR94,0))/ABS(IF(ISNUMBER(BR94),BR94,0))&gt;=$H$11)),AND($H$8="CHANGE_ABS_GE",ABS(IF(ISNUMBER(AM94),AM94,0)-IF(ISNUMBER(BR94),BR94,0))&gt;=$H$11),AND($H$8="COUNT_LT",IF(ISNUMBER(AM94),AM94,0)&lt;$H$11),AND($H$8="COUNT_LE",IF(ISNUMBER(AM94),AM94,0)&lt;=$H$11),AND($H$8="AND_YES",OR(LOWER(LEFT(AM94&amp;"",2))="да",AM94=1),OR(LOWER(LEFT(BR94&amp;"",2))="да",BR94=1)),AND($H$8="OR_YES",OR(OR(LOWER(LEFT(AM94&amp;"",2))="да",AM94=1),OR(LOWER(LEFT(BR94&amp;"",2))="да",BR94=1)))),$H$14,$H$15))))))))))</f>
        <v/>
      </c>
      <c r="I94" s="19" t="str">
        <f>IF($A94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94="#FIELD",AN94="",AND(OR($I$8="CHANGE_PCT_GE",$I$8="CHANGE_ABS_GE",$I$8="COUNT_FLAG_RULE",$I$8="AND_YES",$I$8="OR_YES"),OR(BS94="#FIELD",BS94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94)))),IF($I$18="LOW_MU",MAX(Настройки!$B$14,$I$16),IF($I$18="NEUTRAL",Настройки!$B$15,IF($I$18="IGNORE","IGNORE",IF(OR(AN94="#FIELD",BS94="#FIELD"),"Поле не найдено","Недостаточно данных")))),IF($I$8="SIGMOID_INC",MAX(Настройки!$B$14,$I$16+($I$17-$I$16)/(1+EXP(-$I$12*(IF(ISNUMBER(AN94),AN94,0)-$I$11)))),IF($I$8="SIGMOID_DEC",MAX(Настройки!$B$14,$I$16+($I$17-$I$16)/(1+EXP($I$12*(IF(ISNUMBER(AN94),AN94,0)-$I$11)))),IF($I$8="TOP_PERCENT",IF((COUNTIF(INDEX(Данные!$A$7:$CV$106,0,MATCH($I$9,Данные!$A$6:$CV$6,0)),"&gt;"&amp;IF(ISNUMBER(AN94),AN94,0))+COUNTIFS(INDEX(Данные!$A$7:$CV$106,0,MATCH($I$9,Данные!$A$6:$CV$6,0)),IF(ISNUMBER(AN94),AN94,0),Данные!$A$7:$A$106,"&lt;"&amp;$A94)+1)/COUNT(INDEX(Данные!$A$7:$CV$106,0,MATCH($I$9,Данные!$A$6:$CV$6,0)))&lt;=$I$11,$I$14,$I$15),IF($I$8="MANUAL_MU",MAX(Настройки!$B$14,MIN(1,IF(ISNUMBER(AN94),AN94,0))),IF($I$8="COUNT_FLAG_RULE",IF(IF(ISNUMBER(AN94),AN94,0)&lt;=$I$11,$I$14,IF(IF(ISNUMBER(AN94),AN94,0)&gt;=$I$12,$I$15,IF(OR(LOWER(LEFT(BS94&amp;"",2))="да",BS94=1),$I$13,$I$15))),IF(OR(AND($I$8="YES_NO",OR(LOWER(LEFT(AN94&amp;"",2))="да",AN94=1)),AND($I$8="THRESHOLD_GE",IF(ISNUMBER(AN94),AN94,0)&gt;=$I$11),AND($I$8="THRESHOLD_GT",IF(ISNUMBER(AN94),AN94,0)&gt;$I$11),AND($I$8="THRESHOLD_LE",IF(ISNUMBER(AN94),AN94,0)&lt;=$I$11),AND($I$8="THRESHOLD_LT",IF(ISNUMBER(AN94),AN94,0)&lt;$I$11),AND($I$8="CHANGE_PCT_GE",IF(IF(ISNUMBER(BS94),BS94,0)=0,IF(ISNUMBER(AN94),AN94,0)&gt;0,(IF(ISNUMBER(AN94),AN94,0)-IF(ISNUMBER(BS94),BS94,0))/ABS(IF(ISNUMBER(BS94),BS94,0))&gt;=$I$11)),AND($I$8="CHANGE_ABS_GE",ABS(IF(ISNUMBER(AN94),AN94,0)-IF(ISNUMBER(BS94),BS94,0))&gt;=$I$11),AND($I$8="COUNT_LT",IF(ISNUMBER(AN94),AN94,0)&lt;$I$11),AND($I$8="COUNT_LE",IF(ISNUMBER(AN94),AN94,0)&lt;=$I$11),AND($I$8="AND_YES",OR(LOWER(LEFT(AN94&amp;"",2))="да",AN94=1),OR(LOWER(LEFT(BS94&amp;"",2))="да",BS94=1)),AND($I$8="OR_YES",OR(OR(LOWER(LEFT(AN94&amp;"",2))="да",AN94=1),OR(LOWER(LEFT(BS94&amp;"",2))="да",BS94=1)))),$I$14,$I$15))))))))))</f>
        <v/>
      </c>
      <c r="J94" s="19" t="str">
        <f>IF($A94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94="#FIELD",AO94="",AND(OR($J$8="CHANGE_PCT_GE",$J$8="CHANGE_ABS_GE",$J$8="COUNT_FLAG_RULE",$J$8="AND_YES",$J$8="OR_YES"),OR(BT94="#FIELD",BT94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94)))),IF($J$18="LOW_MU",MAX(Настройки!$B$14,$J$16),IF($J$18="NEUTRAL",Настройки!$B$15,IF($J$18="IGNORE","IGNORE",IF(OR(AO94="#FIELD",BT94="#FIELD"),"Поле не найдено","Недостаточно данных")))),IF($J$8="SIGMOID_INC",MAX(Настройки!$B$14,$J$16+($J$17-$J$16)/(1+EXP(-$J$12*(IF(ISNUMBER(AO94),AO94,0)-$J$11)))),IF($J$8="SIGMOID_DEC",MAX(Настройки!$B$14,$J$16+($J$17-$J$16)/(1+EXP($J$12*(IF(ISNUMBER(AO94),AO94,0)-$J$11)))),IF($J$8="TOP_PERCENT",IF((COUNTIF(INDEX(Данные!$A$7:$CV$106,0,MATCH($J$9,Данные!$A$6:$CV$6,0)),"&gt;"&amp;IF(ISNUMBER(AO94),AO94,0))+COUNTIFS(INDEX(Данные!$A$7:$CV$106,0,MATCH($J$9,Данные!$A$6:$CV$6,0)),IF(ISNUMBER(AO94),AO94,0),Данные!$A$7:$A$106,"&lt;"&amp;$A94)+1)/COUNT(INDEX(Данные!$A$7:$CV$106,0,MATCH($J$9,Данные!$A$6:$CV$6,0)))&lt;=$J$11,$J$14,$J$15),IF($J$8="MANUAL_MU",MAX(Настройки!$B$14,MIN(1,IF(ISNUMBER(AO94),AO94,0))),IF($J$8="COUNT_FLAG_RULE",IF(IF(ISNUMBER(AO94),AO94,0)&lt;=$J$11,$J$14,IF(IF(ISNUMBER(AO94),AO94,0)&gt;=$J$12,$J$15,IF(OR(LOWER(LEFT(BT94&amp;"",2))="да",BT94=1),$J$13,$J$15))),IF(OR(AND($J$8="YES_NO",OR(LOWER(LEFT(AO94&amp;"",2))="да",AO94=1)),AND($J$8="THRESHOLD_GE",IF(ISNUMBER(AO94),AO94,0)&gt;=$J$11),AND($J$8="THRESHOLD_GT",IF(ISNUMBER(AO94),AO94,0)&gt;$J$11),AND($J$8="THRESHOLD_LE",IF(ISNUMBER(AO94),AO94,0)&lt;=$J$11),AND($J$8="THRESHOLD_LT",IF(ISNUMBER(AO94),AO94,0)&lt;$J$11),AND($J$8="CHANGE_PCT_GE",IF(IF(ISNUMBER(BT94),BT94,0)=0,IF(ISNUMBER(AO94),AO94,0)&gt;0,(IF(ISNUMBER(AO94),AO94,0)-IF(ISNUMBER(BT94),BT94,0))/ABS(IF(ISNUMBER(BT94),BT94,0))&gt;=$J$11)),AND($J$8="CHANGE_ABS_GE",ABS(IF(ISNUMBER(AO94),AO94,0)-IF(ISNUMBER(BT94),BT94,0))&gt;=$J$11),AND($J$8="COUNT_LT",IF(ISNUMBER(AO94),AO94,0)&lt;$J$11),AND($J$8="COUNT_LE",IF(ISNUMBER(AO94),AO94,0)&lt;=$J$11),AND($J$8="AND_YES",OR(LOWER(LEFT(AO94&amp;"",2))="да",AO94=1),OR(LOWER(LEFT(BT94&amp;"",2))="да",BT94=1)),AND($J$8="OR_YES",OR(OR(LOWER(LEFT(AO94&amp;"",2))="да",AO94=1),OR(LOWER(LEFT(BT94&amp;"",2))="да",BT94=1)))),$J$14,$J$15))))))))))</f>
        <v/>
      </c>
      <c r="K94" s="19" t="str">
        <f>IF($A94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94="#FIELD",AP94="",AND(OR($K$8="CHANGE_PCT_GE",$K$8="CHANGE_ABS_GE",$K$8="COUNT_FLAG_RULE",$K$8="AND_YES",$K$8="OR_YES"),OR(BU94="#FIELD",BU94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94)))),IF($K$18="LOW_MU",MAX(Настройки!$B$14,$K$16),IF($K$18="NEUTRAL",Настройки!$B$15,IF($K$18="IGNORE","IGNORE",IF(OR(AP94="#FIELD",BU94="#FIELD"),"Поле не найдено","Недостаточно данных")))),IF($K$8="SIGMOID_INC",MAX(Настройки!$B$14,$K$16+($K$17-$K$16)/(1+EXP(-$K$12*(IF(ISNUMBER(AP94),AP94,0)-$K$11)))),IF($K$8="SIGMOID_DEC",MAX(Настройки!$B$14,$K$16+($K$17-$K$16)/(1+EXP($K$12*(IF(ISNUMBER(AP94),AP94,0)-$K$11)))),IF($K$8="TOP_PERCENT",IF((COUNTIF(INDEX(Данные!$A$7:$CV$106,0,MATCH($K$9,Данные!$A$6:$CV$6,0)),"&gt;"&amp;IF(ISNUMBER(AP94),AP94,0))+COUNTIFS(INDEX(Данные!$A$7:$CV$106,0,MATCH($K$9,Данные!$A$6:$CV$6,0)),IF(ISNUMBER(AP94),AP94,0),Данные!$A$7:$A$106,"&lt;"&amp;$A94)+1)/COUNT(INDEX(Данные!$A$7:$CV$106,0,MATCH($K$9,Данные!$A$6:$CV$6,0)))&lt;=$K$11,$K$14,$K$15),IF($K$8="MANUAL_MU",MAX(Настройки!$B$14,MIN(1,IF(ISNUMBER(AP94),AP94,0))),IF($K$8="COUNT_FLAG_RULE",IF(IF(ISNUMBER(AP94),AP94,0)&lt;=$K$11,$K$14,IF(IF(ISNUMBER(AP94),AP94,0)&gt;=$K$12,$K$15,IF(OR(LOWER(LEFT(BU94&amp;"",2))="да",BU94=1),$K$13,$K$15))),IF(OR(AND($K$8="YES_NO",OR(LOWER(LEFT(AP94&amp;"",2))="да",AP94=1)),AND($K$8="THRESHOLD_GE",IF(ISNUMBER(AP94),AP94,0)&gt;=$K$11),AND($K$8="THRESHOLD_GT",IF(ISNUMBER(AP94),AP94,0)&gt;$K$11),AND($K$8="THRESHOLD_LE",IF(ISNUMBER(AP94),AP94,0)&lt;=$K$11),AND($K$8="THRESHOLD_LT",IF(ISNUMBER(AP94),AP94,0)&lt;$K$11),AND($K$8="CHANGE_PCT_GE",IF(IF(ISNUMBER(BU94),BU94,0)=0,IF(ISNUMBER(AP94),AP94,0)&gt;0,(IF(ISNUMBER(AP94),AP94,0)-IF(ISNUMBER(BU94),BU94,0))/ABS(IF(ISNUMBER(BU94),BU94,0))&gt;=$K$11)),AND($K$8="CHANGE_ABS_GE",ABS(IF(ISNUMBER(AP94),AP94,0)-IF(ISNUMBER(BU94),BU94,0))&gt;=$K$11),AND($K$8="COUNT_LT",IF(ISNUMBER(AP94),AP94,0)&lt;$K$11),AND($K$8="COUNT_LE",IF(ISNUMBER(AP94),AP94,0)&lt;=$K$11),AND($K$8="AND_YES",OR(LOWER(LEFT(AP94&amp;"",2))="да",AP94=1),OR(LOWER(LEFT(BU94&amp;"",2))="да",BU94=1)),AND($K$8="OR_YES",OR(OR(LOWER(LEFT(AP94&amp;"",2))="да",AP94=1),OR(LOWER(LEFT(BU94&amp;"",2))="да",BU94=1)))),$K$14,$K$15))))))))))</f>
        <v/>
      </c>
      <c r="L94" s="19" t="str">
        <f>IF($A94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94="#FIELD",AQ94="",AND(OR($L$8="CHANGE_PCT_GE",$L$8="CHANGE_ABS_GE",$L$8="COUNT_FLAG_RULE",$L$8="AND_YES",$L$8="OR_YES"),OR(BV94="#FIELD",BV94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94)))),IF($L$18="LOW_MU",MAX(Настройки!$B$14,$L$16),IF($L$18="NEUTRAL",Настройки!$B$15,IF($L$18="IGNORE","IGNORE",IF(OR(AQ94="#FIELD",BV94="#FIELD"),"Поле не найдено","Недостаточно данных")))),IF($L$8="SIGMOID_INC",MAX(Настройки!$B$14,$L$16+($L$17-$L$16)/(1+EXP(-$L$12*(IF(ISNUMBER(AQ94),AQ94,0)-$L$11)))),IF($L$8="SIGMOID_DEC",MAX(Настройки!$B$14,$L$16+($L$17-$L$16)/(1+EXP($L$12*(IF(ISNUMBER(AQ94),AQ94,0)-$L$11)))),IF($L$8="TOP_PERCENT",IF((COUNTIF(INDEX(Данные!$A$7:$CV$106,0,MATCH($L$9,Данные!$A$6:$CV$6,0)),"&gt;"&amp;IF(ISNUMBER(AQ94),AQ94,0))+COUNTIFS(INDEX(Данные!$A$7:$CV$106,0,MATCH($L$9,Данные!$A$6:$CV$6,0)),IF(ISNUMBER(AQ94),AQ94,0),Данные!$A$7:$A$106,"&lt;"&amp;$A94)+1)/COUNT(INDEX(Данные!$A$7:$CV$106,0,MATCH($L$9,Данные!$A$6:$CV$6,0)))&lt;=$L$11,$L$14,$L$15),IF($L$8="MANUAL_MU",MAX(Настройки!$B$14,MIN(1,IF(ISNUMBER(AQ94),AQ94,0))),IF($L$8="COUNT_FLAG_RULE",IF(IF(ISNUMBER(AQ94),AQ94,0)&lt;=$L$11,$L$14,IF(IF(ISNUMBER(AQ94),AQ94,0)&gt;=$L$12,$L$15,IF(OR(LOWER(LEFT(BV94&amp;"",2))="да",BV94=1),$L$13,$L$15))),IF(OR(AND($L$8="YES_NO",OR(LOWER(LEFT(AQ94&amp;"",2))="да",AQ94=1)),AND($L$8="THRESHOLD_GE",IF(ISNUMBER(AQ94),AQ94,0)&gt;=$L$11),AND($L$8="THRESHOLD_GT",IF(ISNUMBER(AQ94),AQ94,0)&gt;$L$11),AND($L$8="THRESHOLD_LE",IF(ISNUMBER(AQ94),AQ94,0)&lt;=$L$11),AND($L$8="THRESHOLD_LT",IF(ISNUMBER(AQ94),AQ94,0)&lt;$L$11),AND($L$8="CHANGE_PCT_GE",IF(IF(ISNUMBER(BV94),BV94,0)=0,IF(ISNUMBER(AQ94),AQ94,0)&gt;0,(IF(ISNUMBER(AQ94),AQ94,0)-IF(ISNUMBER(BV94),BV94,0))/ABS(IF(ISNUMBER(BV94),BV94,0))&gt;=$L$11)),AND($L$8="CHANGE_ABS_GE",ABS(IF(ISNUMBER(AQ94),AQ94,0)-IF(ISNUMBER(BV94),BV94,0))&gt;=$L$11),AND($L$8="COUNT_LT",IF(ISNUMBER(AQ94),AQ94,0)&lt;$L$11),AND($L$8="COUNT_LE",IF(ISNUMBER(AQ94),AQ94,0)&lt;=$L$11),AND($L$8="AND_YES",OR(LOWER(LEFT(AQ94&amp;"",2))="да",AQ94=1),OR(LOWER(LEFT(BV94&amp;"",2))="да",BV94=1)),AND($L$8="OR_YES",OR(OR(LOWER(LEFT(AQ94&amp;"",2))="да",AQ94=1),OR(LOWER(LEFT(BV94&amp;"",2))="да",BV94=1)))),$L$14,$L$15))))))))))</f>
        <v/>
      </c>
      <c r="M94" s="19" t="str">
        <f>IF($A94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94="#FIELD",AR94="",AND(OR($M$8="CHANGE_PCT_GE",$M$8="CHANGE_ABS_GE",$M$8="COUNT_FLAG_RULE",$M$8="AND_YES",$M$8="OR_YES"),OR(BW94="#FIELD",BW94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94)))),IF($M$18="LOW_MU",MAX(Настройки!$B$14,$M$16),IF($M$18="NEUTRAL",Настройки!$B$15,IF($M$18="IGNORE","IGNORE",IF(OR(AR94="#FIELD",BW94="#FIELD"),"Поле не найдено","Недостаточно данных")))),IF($M$8="SIGMOID_INC",MAX(Настройки!$B$14,$M$16+($M$17-$M$16)/(1+EXP(-$M$12*(IF(ISNUMBER(AR94),AR94,0)-$M$11)))),IF($M$8="SIGMOID_DEC",MAX(Настройки!$B$14,$M$16+($M$17-$M$16)/(1+EXP($M$12*(IF(ISNUMBER(AR94),AR94,0)-$M$11)))),IF($M$8="TOP_PERCENT",IF((COUNTIF(INDEX(Данные!$A$7:$CV$106,0,MATCH($M$9,Данные!$A$6:$CV$6,0)),"&gt;"&amp;IF(ISNUMBER(AR94),AR94,0))+COUNTIFS(INDEX(Данные!$A$7:$CV$106,0,MATCH($M$9,Данные!$A$6:$CV$6,0)),IF(ISNUMBER(AR94),AR94,0),Данные!$A$7:$A$106,"&lt;"&amp;$A94)+1)/COUNT(INDEX(Данные!$A$7:$CV$106,0,MATCH($M$9,Данные!$A$6:$CV$6,0)))&lt;=$M$11,$M$14,$M$15),IF($M$8="MANUAL_MU",MAX(Настройки!$B$14,MIN(1,IF(ISNUMBER(AR94),AR94,0))),IF($M$8="COUNT_FLAG_RULE",IF(IF(ISNUMBER(AR94),AR94,0)&lt;=$M$11,$M$14,IF(IF(ISNUMBER(AR94),AR94,0)&gt;=$M$12,$M$15,IF(OR(LOWER(LEFT(BW94&amp;"",2))="да",BW94=1),$M$13,$M$15))),IF(OR(AND($M$8="YES_NO",OR(LOWER(LEFT(AR94&amp;"",2))="да",AR94=1)),AND($M$8="THRESHOLD_GE",IF(ISNUMBER(AR94),AR94,0)&gt;=$M$11),AND($M$8="THRESHOLD_GT",IF(ISNUMBER(AR94),AR94,0)&gt;$M$11),AND($M$8="THRESHOLD_LE",IF(ISNUMBER(AR94),AR94,0)&lt;=$M$11),AND($M$8="THRESHOLD_LT",IF(ISNUMBER(AR94),AR94,0)&lt;$M$11),AND($M$8="CHANGE_PCT_GE",IF(IF(ISNUMBER(BW94),BW94,0)=0,IF(ISNUMBER(AR94),AR94,0)&gt;0,(IF(ISNUMBER(AR94),AR94,0)-IF(ISNUMBER(BW94),BW94,0))/ABS(IF(ISNUMBER(BW94),BW94,0))&gt;=$M$11)),AND($M$8="CHANGE_ABS_GE",ABS(IF(ISNUMBER(AR94),AR94,0)-IF(ISNUMBER(BW94),BW94,0))&gt;=$M$11),AND($M$8="COUNT_LT",IF(ISNUMBER(AR94),AR94,0)&lt;$M$11),AND($M$8="COUNT_LE",IF(ISNUMBER(AR94),AR94,0)&lt;=$M$11),AND($M$8="AND_YES",OR(LOWER(LEFT(AR94&amp;"",2))="да",AR94=1),OR(LOWER(LEFT(BW94&amp;"",2))="да",BW94=1)),AND($M$8="OR_YES",OR(OR(LOWER(LEFT(AR94&amp;"",2))="да",AR94=1),OR(LOWER(LEFT(BW94&amp;"",2))="да",BW94=1)))),$M$14,$M$15))))))))))</f>
        <v/>
      </c>
      <c r="N94" s="19" t="str">
        <f>IF($A94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94="#FIELD",AS94="",AND(OR($N$8="CHANGE_PCT_GE",$N$8="CHANGE_ABS_GE",$N$8="COUNT_FLAG_RULE",$N$8="AND_YES",$N$8="OR_YES"),OR(BX94="#FIELD",BX94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94)))),IF($N$18="LOW_MU",MAX(Настройки!$B$14,$N$16),IF($N$18="NEUTRAL",Настройки!$B$15,IF($N$18="IGNORE","IGNORE",IF(OR(AS94="#FIELD",BX94="#FIELD"),"Поле не найдено","Недостаточно данных")))),IF($N$8="SIGMOID_INC",MAX(Настройки!$B$14,$N$16+($N$17-$N$16)/(1+EXP(-$N$12*(IF(ISNUMBER(AS94),AS94,0)-$N$11)))),IF($N$8="SIGMOID_DEC",MAX(Настройки!$B$14,$N$16+($N$17-$N$16)/(1+EXP($N$12*(IF(ISNUMBER(AS94),AS94,0)-$N$11)))),IF($N$8="TOP_PERCENT",IF((COUNTIF(INDEX(Данные!$A$7:$CV$106,0,MATCH($N$9,Данные!$A$6:$CV$6,0)),"&gt;"&amp;IF(ISNUMBER(AS94),AS94,0))+COUNTIFS(INDEX(Данные!$A$7:$CV$106,0,MATCH($N$9,Данные!$A$6:$CV$6,0)),IF(ISNUMBER(AS94),AS94,0),Данные!$A$7:$A$106,"&lt;"&amp;$A94)+1)/COUNT(INDEX(Данные!$A$7:$CV$106,0,MATCH($N$9,Данные!$A$6:$CV$6,0)))&lt;=$N$11,$N$14,$N$15),IF($N$8="MANUAL_MU",MAX(Настройки!$B$14,MIN(1,IF(ISNUMBER(AS94),AS94,0))),IF($N$8="COUNT_FLAG_RULE",IF(IF(ISNUMBER(AS94),AS94,0)&lt;=$N$11,$N$14,IF(IF(ISNUMBER(AS94),AS94,0)&gt;=$N$12,$N$15,IF(OR(LOWER(LEFT(BX94&amp;"",2))="да",BX94=1),$N$13,$N$15))),IF(OR(AND($N$8="YES_NO",OR(LOWER(LEFT(AS94&amp;"",2))="да",AS94=1)),AND($N$8="THRESHOLD_GE",IF(ISNUMBER(AS94),AS94,0)&gt;=$N$11),AND($N$8="THRESHOLD_GT",IF(ISNUMBER(AS94),AS94,0)&gt;$N$11),AND($N$8="THRESHOLD_LE",IF(ISNUMBER(AS94),AS94,0)&lt;=$N$11),AND($N$8="THRESHOLD_LT",IF(ISNUMBER(AS94),AS94,0)&lt;$N$11),AND($N$8="CHANGE_PCT_GE",IF(IF(ISNUMBER(BX94),BX94,0)=0,IF(ISNUMBER(AS94),AS94,0)&gt;0,(IF(ISNUMBER(AS94),AS94,0)-IF(ISNUMBER(BX94),BX94,0))/ABS(IF(ISNUMBER(BX94),BX94,0))&gt;=$N$11)),AND($N$8="CHANGE_ABS_GE",ABS(IF(ISNUMBER(AS94),AS94,0)-IF(ISNUMBER(BX94),BX94,0))&gt;=$N$11),AND($N$8="COUNT_LT",IF(ISNUMBER(AS94),AS94,0)&lt;$N$11),AND($N$8="COUNT_LE",IF(ISNUMBER(AS94),AS94,0)&lt;=$N$11),AND($N$8="AND_YES",OR(LOWER(LEFT(AS94&amp;"",2))="да",AS94=1),OR(LOWER(LEFT(BX94&amp;"",2))="да",BX94=1)),AND($N$8="OR_YES",OR(OR(LOWER(LEFT(AS94&amp;"",2))="да",AS94=1),OR(LOWER(LEFT(BX94&amp;"",2))="да",BX94=1)))),$N$14,$N$15))))))))))</f>
        <v/>
      </c>
      <c r="O94" s="19" t="str">
        <f>IF($A94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94="#FIELD",AT94="",AND(OR($O$8="CHANGE_PCT_GE",$O$8="CHANGE_ABS_GE",$O$8="COUNT_FLAG_RULE",$O$8="AND_YES",$O$8="OR_YES"),OR(BY94="#FIELD",BY94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94)))),IF($O$18="LOW_MU",MAX(Настройки!$B$14,$O$16),IF($O$18="NEUTRAL",Настройки!$B$15,IF($O$18="IGNORE","IGNORE",IF(OR(AT94="#FIELD",BY94="#FIELD"),"Поле не найдено","Недостаточно данных")))),IF($O$8="SIGMOID_INC",MAX(Настройки!$B$14,$O$16+($O$17-$O$16)/(1+EXP(-$O$12*(IF(ISNUMBER(AT94),AT94,0)-$O$11)))),IF($O$8="SIGMOID_DEC",MAX(Настройки!$B$14,$O$16+($O$17-$O$16)/(1+EXP($O$12*(IF(ISNUMBER(AT94),AT94,0)-$O$11)))),IF($O$8="TOP_PERCENT",IF((COUNTIF(INDEX(Данные!$A$7:$CV$106,0,MATCH($O$9,Данные!$A$6:$CV$6,0)),"&gt;"&amp;IF(ISNUMBER(AT94),AT94,0))+COUNTIFS(INDEX(Данные!$A$7:$CV$106,0,MATCH($O$9,Данные!$A$6:$CV$6,0)),IF(ISNUMBER(AT94),AT94,0),Данные!$A$7:$A$106,"&lt;"&amp;$A94)+1)/COUNT(INDEX(Данные!$A$7:$CV$106,0,MATCH($O$9,Данные!$A$6:$CV$6,0)))&lt;=$O$11,$O$14,$O$15),IF($O$8="MANUAL_MU",MAX(Настройки!$B$14,MIN(1,IF(ISNUMBER(AT94),AT94,0))),IF($O$8="COUNT_FLAG_RULE",IF(IF(ISNUMBER(AT94),AT94,0)&lt;=$O$11,$O$14,IF(IF(ISNUMBER(AT94),AT94,0)&gt;=$O$12,$O$15,IF(OR(LOWER(LEFT(BY94&amp;"",2))="да",BY94=1),$O$13,$O$15))),IF(OR(AND($O$8="YES_NO",OR(LOWER(LEFT(AT94&amp;"",2))="да",AT94=1)),AND($O$8="THRESHOLD_GE",IF(ISNUMBER(AT94),AT94,0)&gt;=$O$11),AND($O$8="THRESHOLD_GT",IF(ISNUMBER(AT94),AT94,0)&gt;$O$11),AND($O$8="THRESHOLD_LE",IF(ISNUMBER(AT94),AT94,0)&lt;=$O$11),AND($O$8="THRESHOLD_LT",IF(ISNUMBER(AT94),AT94,0)&lt;$O$11),AND($O$8="CHANGE_PCT_GE",IF(IF(ISNUMBER(BY94),BY94,0)=0,IF(ISNUMBER(AT94),AT94,0)&gt;0,(IF(ISNUMBER(AT94),AT94,0)-IF(ISNUMBER(BY94),BY94,0))/ABS(IF(ISNUMBER(BY94),BY94,0))&gt;=$O$11)),AND($O$8="CHANGE_ABS_GE",ABS(IF(ISNUMBER(AT94),AT94,0)-IF(ISNUMBER(BY94),BY94,0))&gt;=$O$11),AND($O$8="COUNT_LT",IF(ISNUMBER(AT94),AT94,0)&lt;$O$11),AND($O$8="COUNT_LE",IF(ISNUMBER(AT94),AT94,0)&lt;=$O$11),AND($O$8="AND_YES",OR(LOWER(LEFT(AT94&amp;"",2))="да",AT94=1),OR(LOWER(LEFT(BY94&amp;"",2))="да",BY94=1)),AND($O$8="OR_YES",OR(OR(LOWER(LEFT(AT94&amp;"",2))="да",AT94=1),OR(LOWER(LEFT(BY94&amp;"",2))="да",BY94=1)))),$O$14,$O$15))))))))))</f>
        <v/>
      </c>
      <c r="P94" s="19" t="str">
        <f>IF($A94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94="#FIELD",AU94="",AND(OR($P$8="CHANGE_PCT_GE",$P$8="CHANGE_ABS_GE",$P$8="COUNT_FLAG_RULE",$P$8="AND_YES",$P$8="OR_YES"),OR(BZ94="#FIELD",BZ94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94)))),IF($P$18="LOW_MU",MAX(Настройки!$B$14,$P$16),IF($P$18="NEUTRAL",Настройки!$B$15,IF($P$18="IGNORE","IGNORE",IF(OR(AU94="#FIELD",BZ94="#FIELD"),"Поле не найдено","Недостаточно данных")))),IF($P$8="SIGMOID_INC",MAX(Настройки!$B$14,$P$16+($P$17-$P$16)/(1+EXP(-$P$12*(IF(ISNUMBER(AU94),AU94,0)-$P$11)))),IF($P$8="SIGMOID_DEC",MAX(Настройки!$B$14,$P$16+($P$17-$P$16)/(1+EXP($P$12*(IF(ISNUMBER(AU94),AU94,0)-$P$11)))),IF($P$8="TOP_PERCENT",IF((COUNTIF(INDEX(Данные!$A$7:$CV$106,0,MATCH($P$9,Данные!$A$6:$CV$6,0)),"&gt;"&amp;IF(ISNUMBER(AU94),AU94,0))+COUNTIFS(INDEX(Данные!$A$7:$CV$106,0,MATCH($P$9,Данные!$A$6:$CV$6,0)),IF(ISNUMBER(AU94),AU94,0),Данные!$A$7:$A$106,"&lt;"&amp;$A94)+1)/COUNT(INDEX(Данные!$A$7:$CV$106,0,MATCH($P$9,Данные!$A$6:$CV$6,0)))&lt;=$P$11,$P$14,$P$15),IF($P$8="MANUAL_MU",MAX(Настройки!$B$14,MIN(1,IF(ISNUMBER(AU94),AU94,0))),IF($P$8="COUNT_FLAG_RULE",IF(IF(ISNUMBER(AU94),AU94,0)&lt;=$P$11,$P$14,IF(IF(ISNUMBER(AU94),AU94,0)&gt;=$P$12,$P$15,IF(OR(LOWER(LEFT(BZ94&amp;"",2))="да",BZ94=1),$P$13,$P$15))),IF(OR(AND($P$8="YES_NO",OR(LOWER(LEFT(AU94&amp;"",2))="да",AU94=1)),AND($P$8="THRESHOLD_GE",IF(ISNUMBER(AU94),AU94,0)&gt;=$P$11),AND($P$8="THRESHOLD_GT",IF(ISNUMBER(AU94),AU94,0)&gt;$P$11),AND($P$8="THRESHOLD_LE",IF(ISNUMBER(AU94),AU94,0)&lt;=$P$11),AND($P$8="THRESHOLD_LT",IF(ISNUMBER(AU94),AU94,0)&lt;$P$11),AND($P$8="CHANGE_PCT_GE",IF(IF(ISNUMBER(BZ94),BZ94,0)=0,IF(ISNUMBER(AU94),AU94,0)&gt;0,(IF(ISNUMBER(AU94),AU94,0)-IF(ISNUMBER(BZ94),BZ94,0))/ABS(IF(ISNUMBER(BZ94),BZ94,0))&gt;=$P$11)),AND($P$8="CHANGE_ABS_GE",ABS(IF(ISNUMBER(AU94),AU94,0)-IF(ISNUMBER(BZ94),BZ94,0))&gt;=$P$11),AND($P$8="COUNT_LT",IF(ISNUMBER(AU94),AU94,0)&lt;$P$11),AND($P$8="COUNT_LE",IF(ISNUMBER(AU94),AU94,0)&lt;=$P$11),AND($P$8="AND_YES",OR(LOWER(LEFT(AU94&amp;"",2))="да",AU94=1),OR(LOWER(LEFT(BZ94&amp;"",2))="да",BZ94=1)),AND($P$8="OR_YES",OR(OR(LOWER(LEFT(AU94&amp;"",2))="да",AU94=1),OR(LOWER(LEFT(BZ94&amp;"",2))="да",BZ94=1)))),$P$14,$P$15))))))))))</f>
        <v/>
      </c>
      <c r="Q94" s="19" t="str">
        <f>IF($A94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94="#FIELD",AV94="",AND(OR($Q$8="CHANGE_PCT_GE",$Q$8="CHANGE_ABS_GE",$Q$8="COUNT_FLAG_RULE",$Q$8="AND_YES",$Q$8="OR_YES"),OR(CA94="#FIELD",CA94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94)))),IF($Q$18="LOW_MU",MAX(Настройки!$B$14,$Q$16),IF($Q$18="NEUTRAL",Настройки!$B$15,IF($Q$18="IGNORE","IGNORE",IF(OR(AV94="#FIELD",CA94="#FIELD"),"Поле не найдено","Недостаточно данных")))),IF($Q$8="SIGMOID_INC",MAX(Настройки!$B$14,$Q$16+($Q$17-$Q$16)/(1+EXP(-$Q$12*(IF(ISNUMBER(AV94),AV94,0)-$Q$11)))),IF($Q$8="SIGMOID_DEC",MAX(Настройки!$B$14,$Q$16+($Q$17-$Q$16)/(1+EXP($Q$12*(IF(ISNUMBER(AV94),AV94,0)-$Q$11)))),IF($Q$8="TOP_PERCENT",IF((COUNTIF(INDEX(Данные!$A$7:$CV$106,0,MATCH($Q$9,Данные!$A$6:$CV$6,0)),"&gt;"&amp;IF(ISNUMBER(AV94),AV94,0))+COUNTIFS(INDEX(Данные!$A$7:$CV$106,0,MATCH($Q$9,Данные!$A$6:$CV$6,0)),IF(ISNUMBER(AV94),AV94,0),Данные!$A$7:$A$106,"&lt;"&amp;$A94)+1)/COUNT(INDEX(Данные!$A$7:$CV$106,0,MATCH($Q$9,Данные!$A$6:$CV$6,0)))&lt;=$Q$11,$Q$14,$Q$15),IF($Q$8="MANUAL_MU",MAX(Настройки!$B$14,MIN(1,IF(ISNUMBER(AV94),AV94,0))),IF($Q$8="COUNT_FLAG_RULE",IF(IF(ISNUMBER(AV94),AV94,0)&lt;=$Q$11,$Q$14,IF(IF(ISNUMBER(AV94),AV94,0)&gt;=$Q$12,$Q$15,IF(OR(LOWER(LEFT(CA94&amp;"",2))="да",CA94=1),$Q$13,$Q$15))),IF(OR(AND($Q$8="YES_NO",OR(LOWER(LEFT(AV94&amp;"",2))="да",AV94=1)),AND($Q$8="THRESHOLD_GE",IF(ISNUMBER(AV94),AV94,0)&gt;=$Q$11),AND($Q$8="THRESHOLD_GT",IF(ISNUMBER(AV94),AV94,0)&gt;$Q$11),AND($Q$8="THRESHOLD_LE",IF(ISNUMBER(AV94),AV94,0)&lt;=$Q$11),AND($Q$8="THRESHOLD_LT",IF(ISNUMBER(AV94),AV94,0)&lt;$Q$11),AND($Q$8="CHANGE_PCT_GE",IF(IF(ISNUMBER(CA94),CA94,0)=0,IF(ISNUMBER(AV94),AV94,0)&gt;0,(IF(ISNUMBER(AV94),AV94,0)-IF(ISNUMBER(CA94),CA94,0))/ABS(IF(ISNUMBER(CA94),CA94,0))&gt;=$Q$11)),AND($Q$8="CHANGE_ABS_GE",ABS(IF(ISNUMBER(AV94),AV94,0)-IF(ISNUMBER(CA94),CA94,0))&gt;=$Q$11),AND($Q$8="COUNT_LT",IF(ISNUMBER(AV94),AV94,0)&lt;$Q$11),AND($Q$8="COUNT_LE",IF(ISNUMBER(AV94),AV94,0)&lt;=$Q$11),AND($Q$8="AND_YES",OR(LOWER(LEFT(AV94&amp;"",2))="да",AV94=1),OR(LOWER(LEFT(CA94&amp;"",2))="да",CA94=1)),AND($Q$8="OR_YES",OR(OR(LOWER(LEFT(AV94&amp;"",2))="да",AV94=1),OR(LOWER(LEFT(CA94&amp;"",2))="да",CA94=1)))),$Q$14,$Q$15))))))))))</f>
        <v/>
      </c>
      <c r="R94" s="69" t="str">
        <f>IF($A94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94="#FIELD",AW94="",AND(OR($R$8="CHANGE_PCT_GE",$R$8="CHANGE_ABS_GE",$R$8="COUNT_FLAG_RULE",$R$8="AND_YES",$R$8="OR_YES"),OR(CB94="#FIELD",CB94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94)))),IF($R$18="LOW_MU",MAX(Настройки!$B$14,$R$16),IF($R$18="NEUTRAL",Настройки!$B$15,IF($R$18="IGNORE","IGNORE",IF(OR(AW94="#FIELD",CB94="#FIELD"),"Поле не найдено","Недостаточно данных")))),IF($R$8="SIGMOID_INC",MAX(Настройки!$B$14,$R$16+($R$17-$R$16)/(1+EXP(-$R$12*(IF(ISNUMBER(AW94),AW94,0)-$R$11)))),IF($R$8="SIGMOID_DEC",MAX(Настройки!$B$14,$R$16+($R$17-$R$16)/(1+EXP($R$12*(IF(ISNUMBER(AW94),AW94,0)-$R$11)))),IF($R$8="TOP_PERCENT",IF((COUNTIF(INDEX(Данные!$A$7:$CV$106,0,MATCH($R$9,Данные!$A$6:$CV$6,0)),"&gt;"&amp;IF(ISNUMBER(AW94),AW94,0))+COUNTIFS(INDEX(Данные!$A$7:$CV$106,0,MATCH($R$9,Данные!$A$6:$CV$6,0)),IF(ISNUMBER(AW94),AW94,0),Данные!$A$7:$A$106,"&lt;"&amp;$A94)+1)/COUNT(INDEX(Данные!$A$7:$CV$106,0,MATCH($R$9,Данные!$A$6:$CV$6,0)))&lt;=$R$11,$R$14,$R$15),IF($R$8="MANUAL_MU",MAX(Настройки!$B$14,MIN(1,IF(ISNUMBER(AW94),AW94,0))),IF($R$8="COUNT_FLAG_RULE",IF(IF(ISNUMBER(AW94),AW94,0)&lt;=$R$11,$R$14,IF(IF(ISNUMBER(AW94),AW94,0)&gt;=$R$12,$R$15,IF(OR(LOWER(LEFT(CB94&amp;"",2))="да",CB94=1),$R$13,$R$15))),IF(OR(AND($R$8="YES_NO",OR(LOWER(LEFT(AW94&amp;"",2))="да",AW94=1)),AND($R$8="THRESHOLD_GE",IF(ISNUMBER(AW94),AW94,0)&gt;=$R$11),AND($R$8="THRESHOLD_GT",IF(ISNUMBER(AW94),AW94,0)&gt;$R$11),AND($R$8="THRESHOLD_LE",IF(ISNUMBER(AW94),AW94,0)&lt;=$R$11),AND($R$8="THRESHOLD_LT",IF(ISNUMBER(AW94),AW94,0)&lt;$R$11),AND($R$8="CHANGE_PCT_GE",IF(IF(ISNUMBER(CB94),CB94,0)=0,IF(ISNUMBER(AW94),AW94,0)&gt;0,(IF(ISNUMBER(AW94),AW94,0)-IF(ISNUMBER(CB94),CB94,0))/ABS(IF(ISNUMBER(CB94),CB94,0))&gt;=$R$11)),AND($R$8="CHANGE_ABS_GE",ABS(IF(ISNUMBER(AW94),AW94,0)-IF(ISNUMBER(CB94),CB94,0))&gt;=$R$11),AND($R$8="COUNT_LT",IF(ISNUMBER(AW94),AW94,0)&lt;$R$11),AND($R$8="COUNT_LE",IF(ISNUMBER(AW94),AW94,0)&lt;=$R$11),AND($R$8="AND_YES",OR(LOWER(LEFT(AW94&amp;"",2))="да",AW94=1),OR(LOWER(LEFT(CB94&amp;"",2))="да",CB94=1)),AND($R$8="OR_YES",OR(OR(LOWER(LEFT(AW94&amp;"",2))="да",AW94=1),OR(LOWER(LEFT(CB94&amp;"",2))="да",CB94=1)))),$R$14,$R$15))))))))))</f>
        <v/>
      </c>
      <c r="S94" s="70" t="str">
        <f>IF($A94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94="#FIELD",AX94="",AND(OR($S$8="CHANGE_PCT_GE",$S$8="CHANGE_ABS_GE",$S$8="COUNT_FLAG_RULE",$S$8="AND_YES",$S$8="OR_YES"),OR(CC94="#FIELD",CC94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94)))),IF($S$18="LOW_MU",MAX(Настройки!$B$14,$S$16),IF($S$18="NEUTRAL",Настройки!$B$15,IF($S$18="IGNORE","IGNORE",IF(OR(AX94="#FIELD",CC94="#FIELD"),"Поле не найдено","Недостаточно данных")))),IF($S$8="SIGMOID_INC",MAX(Настройки!$B$14,$S$16+($S$17-$S$16)/(1+EXP(-$S$12*(IF(ISNUMBER(AX94),AX94,0)-$S$11)))),IF($S$8="SIGMOID_DEC",MAX(Настройки!$B$14,$S$16+($S$17-$S$16)/(1+EXP($S$12*(IF(ISNUMBER(AX94),AX94,0)-$S$11)))),IF($S$8="TOP_PERCENT",IF((COUNTIF(INDEX(Данные!$A$7:$CV$106,0,MATCH($S$9,Данные!$A$6:$CV$6,0)),"&gt;"&amp;IF(ISNUMBER(AX94),AX94,0))+COUNTIFS(INDEX(Данные!$A$7:$CV$106,0,MATCH($S$9,Данные!$A$6:$CV$6,0)),IF(ISNUMBER(AX94),AX94,0),Данные!$A$7:$A$106,"&lt;"&amp;$A94)+1)/COUNT(INDEX(Данные!$A$7:$CV$106,0,MATCH($S$9,Данные!$A$6:$CV$6,0)))&lt;=$S$11,$S$14,$S$15),IF($S$8="MANUAL_MU",MAX(Настройки!$B$14,MIN(1,IF(ISNUMBER(AX94),AX94,0))),IF($S$8="COUNT_FLAG_RULE",IF(IF(ISNUMBER(AX94),AX94,0)&lt;=$S$11,$S$14,IF(IF(ISNUMBER(AX94),AX94,0)&gt;=$S$12,$S$15,IF(OR(LOWER(LEFT(CC94&amp;"",2))="да",CC94=1),$S$13,$S$15))),IF(OR(AND($S$8="YES_NO",OR(LOWER(LEFT(AX94&amp;"",2))="да",AX94=1)),AND($S$8="THRESHOLD_GE",IF(ISNUMBER(AX94),AX94,0)&gt;=$S$11),AND($S$8="THRESHOLD_GT",IF(ISNUMBER(AX94),AX94,0)&gt;$S$11),AND($S$8="THRESHOLD_LE",IF(ISNUMBER(AX94),AX94,0)&lt;=$S$11),AND($S$8="THRESHOLD_LT",IF(ISNUMBER(AX94),AX94,0)&lt;$S$11),AND($S$8="CHANGE_PCT_GE",IF(IF(ISNUMBER(CC94),CC94,0)=0,IF(ISNUMBER(AX94),AX94,0)&gt;0,(IF(ISNUMBER(AX94),AX94,0)-IF(ISNUMBER(CC94),CC94,0))/ABS(IF(ISNUMBER(CC94),CC94,0))&gt;=$S$11)),AND($S$8="CHANGE_ABS_GE",ABS(IF(ISNUMBER(AX94),AX94,0)-IF(ISNUMBER(CC94),CC94,0))&gt;=$S$11),AND($S$8="COUNT_LT",IF(ISNUMBER(AX94),AX94,0)&lt;$S$11),AND($S$8="COUNT_LE",IF(ISNUMBER(AX94),AX94,0)&lt;=$S$11),AND($S$8="AND_YES",OR(LOWER(LEFT(AX94&amp;"",2))="да",AX94=1),OR(LOWER(LEFT(CC94&amp;"",2))="да",CC94=1)),AND($S$8="OR_YES",OR(OR(LOWER(LEFT(AX94&amp;"",2))="да",AX94=1),OR(LOWER(LEFT(CC94&amp;"",2))="да",CC94=1)))),$S$14,$S$15))))))))))</f>
        <v/>
      </c>
      <c r="T94" s="70" t="str">
        <f>IF($A94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94="#FIELD",AY94="",AND(OR($T$8="CHANGE_PCT_GE",$T$8="CHANGE_ABS_GE",$T$8="COUNT_FLAG_RULE",$T$8="AND_YES",$T$8="OR_YES"),OR(CD94="#FIELD",CD94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94)))),IF($T$18="LOW_MU",MAX(Настройки!$B$14,$T$16),IF($T$18="NEUTRAL",Настройки!$B$15,IF($T$18="IGNORE","IGNORE",IF(OR(AY94="#FIELD",CD94="#FIELD"),"Поле не найдено","Недостаточно данных")))),IF($T$8="SIGMOID_INC",MAX(Настройки!$B$14,$T$16+($T$17-$T$16)/(1+EXP(-$T$12*(IF(ISNUMBER(AY94),AY94,0)-$T$11)))),IF($T$8="SIGMOID_DEC",MAX(Настройки!$B$14,$T$16+($T$17-$T$16)/(1+EXP($T$12*(IF(ISNUMBER(AY94),AY94,0)-$T$11)))),IF($T$8="TOP_PERCENT",IF((COUNTIF(INDEX(Данные!$A$7:$CV$106,0,MATCH($T$9,Данные!$A$6:$CV$6,0)),"&gt;"&amp;IF(ISNUMBER(AY94),AY94,0))+COUNTIFS(INDEX(Данные!$A$7:$CV$106,0,MATCH($T$9,Данные!$A$6:$CV$6,0)),IF(ISNUMBER(AY94),AY94,0),Данные!$A$7:$A$106,"&lt;"&amp;$A94)+1)/COUNT(INDEX(Данные!$A$7:$CV$106,0,MATCH($T$9,Данные!$A$6:$CV$6,0)))&lt;=$T$11,$T$14,$T$15),IF($T$8="MANUAL_MU",MAX(Настройки!$B$14,MIN(1,IF(ISNUMBER(AY94),AY94,0))),IF($T$8="COUNT_FLAG_RULE",IF(IF(ISNUMBER(AY94),AY94,0)&lt;=$T$11,$T$14,IF(IF(ISNUMBER(AY94),AY94,0)&gt;=$T$12,$T$15,IF(OR(LOWER(LEFT(CD94&amp;"",2))="да",CD94=1),$T$13,$T$15))),IF(OR(AND($T$8="YES_NO",OR(LOWER(LEFT(AY94&amp;"",2))="да",AY94=1)),AND($T$8="THRESHOLD_GE",IF(ISNUMBER(AY94),AY94,0)&gt;=$T$11),AND($T$8="THRESHOLD_GT",IF(ISNUMBER(AY94),AY94,0)&gt;$T$11),AND($T$8="THRESHOLD_LE",IF(ISNUMBER(AY94),AY94,0)&lt;=$T$11),AND($T$8="THRESHOLD_LT",IF(ISNUMBER(AY94),AY94,0)&lt;$T$11),AND($T$8="CHANGE_PCT_GE",IF(IF(ISNUMBER(CD94),CD94,0)=0,IF(ISNUMBER(AY94),AY94,0)&gt;0,(IF(ISNUMBER(AY94),AY94,0)-IF(ISNUMBER(CD94),CD94,0))/ABS(IF(ISNUMBER(CD94),CD94,0))&gt;=$T$11)),AND($T$8="CHANGE_ABS_GE",ABS(IF(ISNUMBER(AY94),AY94,0)-IF(ISNUMBER(CD94),CD94,0))&gt;=$T$11),AND($T$8="COUNT_LT",IF(ISNUMBER(AY94),AY94,0)&lt;$T$11),AND($T$8="COUNT_LE",IF(ISNUMBER(AY94),AY94,0)&lt;=$T$11),AND($T$8="AND_YES",OR(LOWER(LEFT(AY94&amp;"",2))="да",AY94=1),OR(LOWER(LEFT(CD94&amp;"",2))="да",CD94=1)),AND($T$8="OR_YES",OR(OR(LOWER(LEFT(AY94&amp;"",2))="да",AY94=1),OR(LOWER(LEFT(CD94&amp;"",2))="да",CD94=1)))),$T$14,$T$15))))))))))</f>
        <v/>
      </c>
      <c r="U94" s="70" t="str">
        <f>IF($A94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94="#FIELD",AZ94="",AND(OR($U$8="CHANGE_PCT_GE",$U$8="CHANGE_ABS_GE",$U$8="COUNT_FLAG_RULE",$U$8="AND_YES",$U$8="OR_YES"),OR(CE94="#FIELD",CE94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94)))),IF($U$18="LOW_MU",MAX(Настройки!$B$14,$U$16),IF($U$18="NEUTRAL",Настройки!$B$15,IF($U$18="IGNORE","IGNORE",IF(OR(AZ94="#FIELD",CE94="#FIELD"),"Поле не найдено","Недостаточно данных")))),IF($U$8="SIGMOID_INC",MAX(Настройки!$B$14,$U$16+($U$17-$U$16)/(1+EXP(-$U$12*(IF(ISNUMBER(AZ94),AZ94,0)-$U$11)))),IF($U$8="SIGMOID_DEC",MAX(Настройки!$B$14,$U$16+($U$17-$U$16)/(1+EXP($U$12*(IF(ISNUMBER(AZ94),AZ94,0)-$U$11)))),IF($U$8="TOP_PERCENT",IF((COUNTIF(INDEX(Данные!$A$7:$CV$106,0,MATCH($U$9,Данные!$A$6:$CV$6,0)),"&gt;"&amp;IF(ISNUMBER(AZ94),AZ94,0))+COUNTIFS(INDEX(Данные!$A$7:$CV$106,0,MATCH($U$9,Данные!$A$6:$CV$6,0)),IF(ISNUMBER(AZ94),AZ94,0),Данные!$A$7:$A$106,"&lt;"&amp;$A94)+1)/COUNT(INDEX(Данные!$A$7:$CV$106,0,MATCH($U$9,Данные!$A$6:$CV$6,0)))&lt;=$U$11,$U$14,$U$15),IF($U$8="MANUAL_MU",MAX(Настройки!$B$14,MIN(1,IF(ISNUMBER(AZ94),AZ94,0))),IF($U$8="COUNT_FLAG_RULE",IF(IF(ISNUMBER(AZ94),AZ94,0)&lt;=$U$11,$U$14,IF(IF(ISNUMBER(AZ94),AZ94,0)&gt;=$U$12,$U$15,IF(OR(LOWER(LEFT(CE94&amp;"",2))="да",CE94=1),$U$13,$U$15))),IF(OR(AND($U$8="YES_NO",OR(LOWER(LEFT(AZ94&amp;"",2))="да",AZ94=1)),AND($U$8="THRESHOLD_GE",IF(ISNUMBER(AZ94),AZ94,0)&gt;=$U$11),AND($U$8="THRESHOLD_GT",IF(ISNUMBER(AZ94),AZ94,0)&gt;$U$11),AND($U$8="THRESHOLD_LE",IF(ISNUMBER(AZ94),AZ94,0)&lt;=$U$11),AND($U$8="THRESHOLD_LT",IF(ISNUMBER(AZ94),AZ94,0)&lt;$U$11),AND($U$8="CHANGE_PCT_GE",IF(IF(ISNUMBER(CE94),CE94,0)=0,IF(ISNUMBER(AZ94),AZ94,0)&gt;0,(IF(ISNUMBER(AZ94),AZ94,0)-IF(ISNUMBER(CE94),CE94,0))/ABS(IF(ISNUMBER(CE94),CE94,0))&gt;=$U$11)),AND($U$8="CHANGE_ABS_GE",ABS(IF(ISNUMBER(AZ94),AZ94,0)-IF(ISNUMBER(CE94),CE94,0))&gt;=$U$11),AND($U$8="COUNT_LT",IF(ISNUMBER(AZ94),AZ94,0)&lt;$U$11),AND($U$8="COUNT_LE",IF(ISNUMBER(AZ94),AZ94,0)&lt;=$U$11),AND($U$8="AND_YES",OR(LOWER(LEFT(AZ94&amp;"",2))="да",AZ94=1),OR(LOWER(LEFT(CE94&amp;"",2))="да",CE94=1)),AND($U$8="OR_YES",OR(OR(LOWER(LEFT(AZ94&amp;"",2))="да",AZ94=1),OR(LOWER(LEFT(CE94&amp;"",2))="да",CE94=1)))),$U$14,$U$15))))))))))</f>
        <v/>
      </c>
      <c r="V94" s="70" t="str">
        <f>IF($A94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94="#FIELD",BA94="",AND(OR($V$8="CHANGE_PCT_GE",$V$8="CHANGE_ABS_GE",$V$8="COUNT_FLAG_RULE",$V$8="AND_YES",$V$8="OR_YES"),OR(CF94="#FIELD",CF94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94)))),IF($V$18="LOW_MU",MAX(Настройки!$B$14,$V$16),IF($V$18="NEUTRAL",Настройки!$B$15,IF($V$18="IGNORE","IGNORE",IF(OR(BA94="#FIELD",CF94="#FIELD"),"Поле не найдено","Недостаточно данных")))),IF($V$8="SIGMOID_INC",MAX(Настройки!$B$14,$V$16+($V$17-$V$16)/(1+EXP(-$V$12*(IF(ISNUMBER(BA94),BA94,0)-$V$11)))),IF($V$8="SIGMOID_DEC",MAX(Настройки!$B$14,$V$16+($V$17-$V$16)/(1+EXP($V$12*(IF(ISNUMBER(BA94),BA94,0)-$V$11)))),IF($V$8="TOP_PERCENT",IF((COUNTIF(INDEX(Данные!$A$7:$CV$106,0,MATCH($V$9,Данные!$A$6:$CV$6,0)),"&gt;"&amp;IF(ISNUMBER(BA94),BA94,0))+COUNTIFS(INDEX(Данные!$A$7:$CV$106,0,MATCH($V$9,Данные!$A$6:$CV$6,0)),IF(ISNUMBER(BA94),BA94,0),Данные!$A$7:$A$106,"&lt;"&amp;$A94)+1)/COUNT(INDEX(Данные!$A$7:$CV$106,0,MATCH($V$9,Данные!$A$6:$CV$6,0)))&lt;=$V$11,$V$14,$V$15),IF($V$8="MANUAL_MU",MAX(Настройки!$B$14,MIN(1,IF(ISNUMBER(BA94),BA94,0))),IF($V$8="COUNT_FLAG_RULE",IF(IF(ISNUMBER(BA94),BA94,0)&lt;=$V$11,$V$14,IF(IF(ISNUMBER(BA94),BA94,0)&gt;=$V$12,$V$15,IF(OR(LOWER(LEFT(CF94&amp;"",2))="да",CF94=1),$V$13,$V$15))),IF(OR(AND($V$8="YES_NO",OR(LOWER(LEFT(BA94&amp;"",2))="да",BA94=1)),AND($V$8="THRESHOLD_GE",IF(ISNUMBER(BA94),BA94,0)&gt;=$V$11),AND($V$8="THRESHOLD_GT",IF(ISNUMBER(BA94),BA94,0)&gt;$V$11),AND($V$8="THRESHOLD_LE",IF(ISNUMBER(BA94),BA94,0)&lt;=$V$11),AND($V$8="THRESHOLD_LT",IF(ISNUMBER(BA94),BA94,0)&lt;$V$11),AND($V$8="CHANGE_PCT_GE",IF(IF(ISNUMBER(CF94),CF94,0)=0,IF(ISNUMBER(BA94),BA94,0)&gt;0,(IF(ISNUMBER(BA94),BA94,0)-IF(ISNUMBER(CF94),CF94,0))/ABS(IF(ISNUMBER(CF94),CF94,0))&gt;=$V$11)),AND($V$8="CHANGE_ABS_GE",ABS(IF(ISNUMBER(BA94),BA94,0)-IF(ISNUMBER(CF94),CF94,0))&gt;=$V$11),AND($V$8="COUNT_LT",IF(ISNUMBER(BA94),BA94,0)&lt;$V$11),AND($V$8="COUNT_LE",IF(ISNUMBER(BA94),BA94,0)&lt;=$V$11),AND($V$8="AND_YES",OR(LOWER(LEFT(BA94&amp;"",2))="да",BA94=1),OR(LOWER(LEFT(CF94&amp;"",2))="да",CF94=1)),AND($V$8="OR_YES",OR(OR(LOWER(LEFT(BA94&amp;"",2))="да",BA94=1),OR(LOWER(LEFT(CF94&amp;"",2))="да",CF94=1)))),$V$14,$V$15))))))))))</f>
        <v/>
      </c>
      <c r="W94" s="70" t="str">
        <f>IF($A94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94="#FIELD",BB94="",AND(OR($W$8="CHANGE_PCT_GE",$W$8="CHANGE_ABS_GE",$W$8="COUNT_FLAG_RULE",$W$8="AND_YES",$W$8="OR_YES"),OR(CG94="#FIELD",CG94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94)))),IF($W$18="LOW_MU",MAX(Настройки!$B$14,$W$16),IF($W$18="NEUTRAL",Настройки!$B$15,IF($W$18="IGNORE","IGNORE",IF(OR(BB94="#FIELD",CG94="#FIELD"),"Поле не найдено","Недостаточно данных")))),IF($W$8="SIGMOID_INC",MAX(Настройки!$B$14,$W$16+($W$17-$W$16)/(1+EXP(-$W$12*(IF(ISNUMBER(BB94),BB94,0)-$W$11)))),IF($W$8="SIGMOID_DEC",MAX(Настройки!$B$14,$W$16+($W$17-$W$16)/(1+EXP($W$12*(IF(ISNUMBER(BB94),BB94,0)-$W$11)))),IF($W$8="TOP_PERCENT",IF((COUNTIF(INDEX(Данные!$A$7:$CV$106,0,MATCH($W$9,Данные!$A$6:$CV$6,0)),"&gt;"&amp;IF(ISNUMBER(BB94),BB94,0))+COUNTIFS(INDEX(Данные!$A$7:$CV$106,0,MATCH($W$9,Данные!$A$6:$CV$6,0)),IF(ISNUMBER(BB94),BB94,0),Данные!$A$7:$A$106,"&lt;"&amp;$A94)+1)/COUNT(INDEX(Данные!$A$7:$CV$106,0,MATCH($W$9,Данные!$A$6:$CV$6,0)))&lt;=$W$11,$W$14,$W$15),IF($W$8="MANUAL_MU",MAX(Настройки!$B$14,MIN(1,IF(ISNUMBER(BB94),BB94,0))),IF($W$8="COUNT_FLAG_RULE",IF(IF(ISNUMBER(BB94),BB94,0)&lt;=$W$11,$W$14,IF(IF(ISNUMBER(BB94),BB94,0)&gt;=$W$12,$W$15,IF(OR(LOWER(LEFT(CG94&amp;"",2))="да",CG94=1),$W$13,$W$15))),IF(OR(AND($W$8="YES_NO",OR(LOWER(LEFT(BB94&amp;"",2))="да",BB94=1)),AND($W$8="THRESHOLD_GE",IF(ISNUMBER(BB94),BB94,0)&gt;=$W$11),AND($W$8="THRESHOLD_GT",IF(ISNUMBER(BB94),BB94,0)&gt;$W$11),AND($W$8="THRESHOLD_LE",IF(ISNUMBER(BB94),BB94,0)&lt;=$W$11),AND($W$8="THRESHOLD_LT",IF(ISNUMBER(BB94),BB94,0)&lt;$W$11),AND($W$8="CHANGE_PCT_GE",IF(IF(ISNUMBER(CG94),CG94,0)=0,IF(ISNUMBER(BB94),BB94,0)&gt;0,(IF(ISNUMBER(BB94),BB94,0)-IF(ISNUMBER(CG94),CG94,0))/ABS(IF(ISNUMBER(CG94),CG94,0))&gt;=$W$11)),AND($W$8="CHANGE_ABS_GE",ABS(IF(ISNUMBER(BB94),BB94,0)-IF(ISNUMBER(CG94),CG94,0))&gt;=$W$11),AND($W$8="COUNT_LT",IF(ISNUMBER(BB94),BB94,0)&lt;$W$11),AND($W$8="COUNT_LE",IF(ISNUMBER(BB94),BB94,0)&lt;=$W$11),AND($W$8="AND_YES",OR(LOWER(LEFT(BB94&amp;"",2))="да",BB94=1),OR(LOWER(LEFT(CG94&amp;"",2))="да",CG94=1)),AND($W$8="OR_YES",OR(OR(LOWER(LEFT(BB94&amp;"",2))="да",BB94=1),OR(LOWER(LEFT(CG94&amp;"",2))="да",CG94=1)))),$W$14,$W$15))))))))))</f>
        <v/>
      </c>
      <c r="X94" s="70" t="str">
        <f>IF($A94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94="#FIELD",BC94="",AND(OR($X$8="CHANGE_PCT_GE",$X$8="CHANGE_ABS_GE",$X$8="COUNT_FLAG_RULE",$X$8="AND_YES",$X$8="OR_YES"),OR(CH94="#FIELD",CH94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94)))),IF($X$18="LOW_MU",MAX(Настройки!$B$14,$X$16),IF($X$18="NEUTRAL",Настройки!$B$15,IF($X$18="IGNORE","IGNORE",IF(OR(BC94="#FIELD",CH94="#FIELD"),"Поле не найдено","Недостаточно данных")))),IF($X$8="SIGMOID_INC",MAX(Настройки!$B$14,$X$16+($X$17-$X$16)/(1+EXP(-$X$12*(IF(ISNUMBER(BC94),BC94,0)-$X$11)))),IF($X$8="SIGMOID_DEC",MAX(Настройки!$B$14,$X$16+($X$17-$X$16)/(1+EXP($X$12*(IF(ISNUMBER(BC94),BC94,0)-$X$11)))),IF($X$8="TOP_PERCENT",IF((COUNTIF(INDEX(Данные!$A$7:$CV$106,0,MATCH($X$9,Данные!$A$6:$CV$6,0)),"&gt;"&amp;IF(ISNUMBER(BC94),BC94,0))+COUNTIFS(INDEX(Данные!$A$7:$CV$106,0,MATCH($X$9,Данные!$A$6:$CV$6,0)),IF(ISNUMBER(BC94),BC94,0),Данные!$A$7:$A$106,"&lt;"&amp;$A94)+1)/COUNT(INDEX(Данные!$A$7:$CV$106,0,MATCH($X$9,Данные!$A$6:$CV$6,0)))&lt;=$X$11,$X$14,$X$15),IF($X$8="MANUAL_MU",MAX(Настройки!$B$14,MIN(1,IF(ISNUMBER(BC94),BC94,0))),IF($X$8="COUNT_FLAG_RULE",IF(IF(ISNUMBER(BC94),BC94,0)&lt;=$X$11,$X$14,IF(IF(ISNUMBER(BC94),BC94,0)&gt;=$X$12,$X$15,IF(OR(LOWER(LEFT(CH94&amp;"",2))="да",CH94=1),$X$13,$X$15))),IF(OR(AND($X$8="YES_NO",OR(LOWER(LEFT(BC94&amp;"",2))="да",BC94=1)),AND($X$8="THRESHOLD_GE",IF(ISNUMBER(BC94),BC94,0)&gt;=$X$11),AND($X$8="THRESHOLD_GT",IF(ISNUMBER(BC94),BC94,0)&gt;$X$11),AND($X$8="THRESHOLD_LE",IF(ISNUMBER(BC94),BC94,0)&lt;=$X$11),AND($X$8="THRESHOLD_LT",IF(ISNUMBER(BC94),BC94,0)&lt;$X$11),AND($X$8="CHANGE_PCT_GE",IF(IF(ISNUMBER(CH94),CH94,0)=0,IF(ISNUMBER(BC94),BC94,0)&gt;0,(IF(ISNUMBER(BC94),BC94,0)-IF(ISNUMBER(CH94),CH94,0))/ABS(IF(ISNUMBER(CH94),CH94,0))&gt;=$X$11)),AND($X$8="CHANGE_ABS_GE",ABS(IF(ISNUMBER(BC94),BC94,0)-IF(ISNUMBER(CH94),CH94,0))&gt;=$X$11),AND($X$8="COUNT_LT",IF(ISNUMBER(BC94),BC94,0)&lt;$X$11),AND($X$8="COUNT_LE",IF(ISNUMBER(BC94),BC94,0)&lt;=$X$11),AND($X$8="AND_YES",OR(LOWER(LEFT(BC94&amp;"",2))="да",BC94=1),OR(LOWER(LEFT(CH94&amp;"",2))="да",CH94=1)),AND($X$8="OR_YES",OR(OR(LOWER(LEFT(BC94&amp;"",2))="да",BC94=1),OR(LOWER(LEFT(CH94&amp;"",2))="да",CH94=1)))),$X$14,$X$15))))))))))</f>
        <v/>
      </c>
      <c r="Y94" s="70" t="str">
        <f>IF($A94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94="#FIELD",BD94="",AND(OR($Y$8="CHANGE_PCT_GE",$Y$8="CHANGE_ABS_GE",$Y$8="COUNT_FLAG_RULE",$Y$8="AND_YES",$Y$8="OR_YES"),OR(CI94="#FIELD",CI94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94)))),IF($Y$18="LOW_MU",MAX(Настройки!$B$14,$Y$16),IF($Y$18="NEUTRAL",Настройки!$B$15,IF($Y$18="IGNORE","IGNORE",IF(OR(BD94="#FIELD",CI94="#FIELD"),"Поле не найдено","Недостаточно данных")))),IF($Y$8="SIGMOID_INC",MAX(Настройки!$B$14,$Y$16+($Y$17-$Y$16)/(1+EXP(-$Y$12*(IF(ISNUMBER(BD94),BD94,0)-$Y$11)))),IF($Y$8="SIGMOID_DEC",MAX(Настройки!$B$14,$Y$16+($Y$17-$Y$16)/(1+EXP($Y$12*(IF(ISNUMBER(BD94),BD94,0)-$Y$11)))),IF($Y$8="TOP_PERCENT",IF((COUNTIF(INDEX(Данные!$A$7:$CV$106,0,MATCH($Y$9,Данные!$A$6:$CV$6,0)),"&gt;"&amp;IF(ISNUMBER(BD94),BD94,0))+COUNTIFS(INDEX(Данные!$A$7:$CV$106,0,MATCH($Y$9,Данные!$A$6:$CV$6,0)),IF(ISNUMBER(BD94),BD94,0),Данные!$A$7:$A$106,"&lt;"&amp;$A94)+1)/COUNT(INDEX(Данные!$A$7:$CV$106,0,MATCH($Y$9,Данные!$A$6:$CV$6,0)))&lt;=$Y$11,$Y$14,$Y$15),IF($Y$8="MANUAL_MU",MAX(Настройки!$B$14,MIN(1,IF(ISNUMBER(BD94),BD94,0))),IF($Y$8="COUNT_FLAG_RULE",IF(IF(ISNUMBER(BD94),BD94,0)&lt;=$Y$11,$Y$14,IF(IF(ISNUMBER(BD94),BD94,0)&gt;=$Y$12,$Y$15,IF(OR(LOWER(LEFT(CI94&amp;"",2))="да",CI94=1),$Y$13,$Y$15))),IF(OR(AND($Y$8="YES_NO",OR(LOWER(LEFT(BD94&amp;"",2))="да",BD94=1)),AND($Y$8="THRESHOLD_GE",IF(ISNUMBER(BD94),BD94,0)&gt;=$Y$11),AND($Y$8="THRESHOLD_GT",IF(ISNUMBER(BD94),BD94,0)&gt;$Y$11),AND($Y$8="THRESHOLD_LE",IF(ISNUMBER(BD94),BD94,0)&lt;=$Y$11),AND($Y$8="THRESHOLD_LT",IF(ISNUMBER(BD94),BD94,0)&lt;$Y$11),AND($Y$8="CHANGE_PCT_GE",IF(IF(ISNUMBER(CI94),CI94,0)=0,IF(ISNUMBER(BD94),BD94,0)&gt;0,(IF(ISNUMBER(BD94),BD94,0)-IF(ISNUMBER(CI94),CI94,0))/ABS(IF(ISNUMBER(CI94),CI94,0))&gt;=$Y$11)),AND($Y$8="CHANGE_ABS_GE",ABS(IF(ISNUMBER(BD94),BD94,0)-IF(ISNUMBER(CI94),CI94,0))&gt;=$Y$11),AND($Y$8="COUNT_LT",IF(ISNUMBER(BD94),BD94,0)&lt;$Y$11),AND($Y$8="COUNT_LE",IF(ISNUMBER(BD94),BD94,0)&lt;=$Y$11),AND($Y$8="AND_YES",OR(LOWER(LEFT(BD94&amp;"",2))="да",BD94=1),OR(LOWER(LEFT(CI94&amp;"",2))="да",CI94=1)),AND($Y$8="OR_YES",OR(OR(LOWER(LEFT(BD94&amp;"",2))="да",BD94=1),OR(LOWER(LEFT(CI94&amp;"",2))="да",CI94=1)))),$Y$14,$Y$15))))))))))</f>
        <v/>
      </c>
      <c r="Z94" s="70" t="str">
        <f>IF($A94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94="#FIELD",BE94="",AND(OR($Z$8="CHANGE_PCT_GE",$Z$8="CHANGE_ABS_GE",$Z$8="COUNT_FLAG_RULE",$Z$8="AND_YES",$Z$8="OR_YES"),OR(CJ94="#FIELD",CJ94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94)))),IF($Z$18="LOW_MU",MAX(Настройки!$B$14,$Z$16),IF($Z$18="NEUTRAL",Настройки!$B$15,IF($Z$18="IGNORE","IGNORE",IF(OR(BE94="#FIELD",CJ94="#FIELD"),"Поле не найдено","Недостаточно данных")))),IF($Z$8="SIGMOID_INC",MAX(Настройки!$B$14,$Z$16+($Z$17-$Z$16)/(1+EXP(-$Z$12*(IF(ISNUMBER(BE94),BE94,0)-$Z$11)))),IF($Z$8="SIGMOID_DEC",MAX(Настройки!$B$14,$Z$16+($Z$17-$Z$16)/(1+EXP($Z$12*(IF(ISNUMBER(BE94),BE94,0)-$Z$11)))),IF($Z$8="TOP_PERCENT",IF((COUNTIF(INDEX(Данные!$A$7:$CV$106,0,MATCH($Z$9,Данные!$A$6:$CV$6,0)),"&gt;"&amp;IF(ISNUMBER(BE94),BE94,0))+COUNTIFS(INDEX(Данные!$A$7:$CV$106,0,MATCH($Z$9,Данные!$A$6:$CV$6,0)),IF(ISNUMBER(BE94),BE94,0),Данные!$A$7:$A$106,"&lt;"&amp;$A94)+1)/COUNT(INDEX(Данные!$A$7:$CV$106,0,MATCH($Z$9,Данные!$A$6:$CV$6,0)))&lt;=$Z$11,$Z$14,$Z$15),IF($Z$8="MANUAL_MU",MAX(Настройки!$B$14,MIN(1,IF(ISNUMBER(BE94),BE94,0))),IF($Z$8="COUNT_FLAG_RULE",IF(IF(ISNUMBER(BE94),BE94,0)&lt;=$Z$11,$Z$14,IF(IF(ISNUMBER(BE94),BE94,0)&gt;=$Z$12,$Z$15,IF(OR(LOWER(LEFT(CJ94&amp;"",2))="да",CJ94=1),$Z$13,$Z$15))),IF(OR(AND($Z$8="YES_NO",OR(LOWER(LEFT(BE94&amp;"",2))="да",BE94=1)),AND($Z$8="THRESHOLD_GE",IF(ISNUMBER(BE94),BE94,0)&gt;=$Z$11),AND($Z$8="THRESHOLD_GT",IF(ISNUMBER(BE94),BE94,0)&gt;$Z$11),AND($Z$8="THRESHOLD_LE",IF(ISNUMBER(BE94),BE94,0)&lt;=$Z$11),AND($Z$8="THRESHOLD_LT",IF(ISNUMBER(BE94),BE94,0)&lt;$Z$11),AND($Z$8="CHANGE_PCT_GE",IF(IF(ISNUMBER(CJ94),CJ94,0)=0,IF(ISNUMBER(BE94),BE94,0)&gt;0,(IF(ISNUMBER(BE94),BE94,0)-IF(ISNUMBER(CJ94),CJ94,0))/ABS(IF(ISNUMBER(CJ94),CJ94,0))&gt;=$Z$11)),AND($Z$8="CHANGE_ABS_GE",ABS(IF(ISNUMBER(BE94),BE94,0)-IF(ISNUMBER(CJ94),CJ94,0))&gt;=$Z$11),AND($Z$8="COUNT_LT",IF(ISNUMBER(BE94),BE94,0)&lt;$Z$11),AND($Z$8="COUNT_LE",IF(ISNUMBER(BE94),BE94,0)&lt;=$Z$11),AND($Z$8="AND_YES",OR(LOWER(LEFT(BE94&amp;"",2))="да",BE94=1),OR(LOWER(LEFT(CJ94&amp;"",2))="да",CJ94=1)),AND($Z$8="OR_YES",OR(OR(LOWER(LEFT(BE94&amp;"",2))="да",BE94=1),OR(LOWER(LEFT(CJ94&amp;"",2))="да",CJ94=1)))),$Z$14,$Z$15))))))))))</f>
        <v/>
      </c>
      <c r="AA94" s="70" t="str">
        <f>IF($A94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94="#FIELD",BF94="",AND(OR($AA$8="CHANGE_PCT_GE",$AA$8="CHANGE_ABS_GE",$AA$8="COUNT_FLAG_RULE",$AA$8="AND_YES",$AA$8="OR_YES"),OR(CK94="#FIELD",CK94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94)))),IF($AA$18="LOW_MU",MAX(Настройки!$B$14,$AA$16),IF($AA$18="NEUTRAL",Настройки!$B$15,IF($AA$18="IGNORE","IGNORE",IF(OR(BF94="#FIELD",CK94="#FIELD"),"Поле не найдено","Недостаточно данных")))),IF($AA$8="SIGMOID_INC",MAX(Настройки!$B$14,$AA$16+($AA$17-$AA$16)/(1+EXP(-$AA$12*(IF(ISNUMBER(BF94),BF94,0)-$AA$11)))),IF($AA$8="SIGMOID_DEC",MAX(Настройки!$B$14,$AA$16+($AA$17-$AA$16)/(1+EXP($AA$12*(IF(ISNUMBER(BF94),BF94,0)-$AA$11)))),IF($AA$8="TOP_PERCENT",IF((COUNTIF(INDEX(Данные!$A$7:$CV$106,0,MATCH($AA$9,Данные!$A$6:$CV$6,0)),"&gt;"&amp;IF(ISNUMBER(BF94),BF94,0))+COUNTIFS(INDEX(Данные!$A$7:$CV$106,0,MATCH($AA$9,Данные!$A$6:$CV$6,0)),IF(ISNUMBER(BF94),BF94,0),Данные!$A$7:$A$106,"&lt;"&amp;$A94)+1)/COUNT(INDEX(Данные!$A$7:$CV$106,0,MATCH($AA$9,Данные!$A$6:$CV$6,0)))&lt;=$AA$11,$AA$14,$AA$15),IF($AA$8="MANUAL_MU",MAX(Настройки!$B$14,MIN(1,IF(ISNUMBER(BF94),BF94,0))),IF($AA$8="COUNT_FLAG_RULE",IF(IF(ISNUMBER(BF94),BF94,0)&lt;=$AA$11,$AA$14,IF(IF(ISNUMBER(BF94),BF94,0)&gt;=$AA$12,$AA$15,IF(OR(LOWER(LEFT(CK94&amp;"",2))="да",CK94=1),$AA$13,$AA$15))),IF(OR(AND($AA$8="YES_NO",OR(LOWER(LEFT(BF94&amp;"",2))="да",BF94=1)),AND($AA$8="THRESHOLD_GE",IF(ISNUMBER(BF94),BF94,0)&gt;=$AA$11),AND($AA$8="THRESHOLD_GT",IF(ISNUMBER(BF94),BF94,0)&gt;$AA$11),AND($AA$8="THRESHOLD_LE",IF(ISNUMBER(BF94),BF94,0)&lt;=$AA$11),AND($AA$8="THRESHOLD_LT",IF(ISNUMBER(BF94),BF94,0)&lt;$AA$11),AND($AA$8="CHANGE_PCT_GE",IF(IF(ISNUMBER(CK94),CK94,0)=0,IF(ISNUMBER(BF94),BF94,0)&gt;0,(IF(ISNUMBER(BF94),BF94,0)-IF(ISNUMBER(CK94),CK94,0))/ABS(IF(ISNUMBER(CK94),CK94,0))&gt;=$AA$11)),AND($AA$8="CHANGE_ABS_GE",ABS(IF(ISNUMBER(BF94),BF94,0)-IF(ISNUMBER(CK94),CK94,0))&gt;=$AA$11),AND($AA$8="COUNT_LT",IF(ISNUMBER(BF94),BF94,0)&lt;$AA$11),AND($AA$8="COUNT_LE",IF(ISNUMBER(BF94),BF94,0)&lt;=$AA$11),AND($AA$8="AND_YES",OR(LOWER(LEFT(BF94&amp;"",2))="да",BF94=1),OR(LOWER(LEFT(CK94&amp;"",2))="да",CK94=1)),AND($AA$8="OR_YES",OR(OR(LOWER(LEFT(BF94&amp;"",2))="да",BF94=1),OR(LOWER(LEFT(CK94&amp;"",2))="да",CK94=1)))),$AA$14,$AA$15))))))))))</f>
        <v/>
      </c>
      <c r="AB94" s="70" t="str">
        <f>IF($A94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94="#FIELD",BG94="",AND(OR($AB$8="CHANGE_PCT_GE",$AB$8="CHANGE_ABS_GE",$AB$8="COUNT_FLAG_RULE",$AB$8="AND_YES",$AB$8="OR_YES"),OR(CL94="#FIELD",CL94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94)))),IF($AB$18="LOW_MU",MAX(Настройки!$B$14,$AB$16),IF($AB$18="NEUTRAL",Настройки!$B$15,IF($AB$18="IGNORE","IGNORE",IF(OR(BG94="#FIELD",CL94="#FIELD"),"Поле не найдено","Недостаточно данных")))),IF($AB$8="SIGMOID_INC",MAX(Настройки!$B$14,$AB$16+($AB$17-$AB$16)/(1+EXP(-$AB$12*(IF(ISNUMBER(BG94),BG94,0)-$AB$11)))),IF($AB$8="SIGMOID_DEC",MAX(Настройки!$B$14,$AB$16+($AB$17-$AB$16)/(1+EXP($AB$12*(IF(ISNUMBER(BG94),BG94,0)-$AB$11)))),IF($AB$8="TOP_PERCENT",IF((COUNTIF(INDEX(Данные!$A$7:$CV$106,0,MATCH($AB$9,Данные!$A$6:$CV$6,0)),"&gt;"&amp;IF(ISNUMBER(BG94),BG94,0))+COUNTIFS(INDEX(Данные!$A$7:$CV$106,0,MATCH($AB$9,Данные!$A$6:$CV$6,0)),IF(ISNUMBER(BG94),BG94,0),Данные!$A$7:$A$106,"&lt;"&amp;$A94)+1)/COUNT(INDEX(Данные!$A$7:$CV$106,0,MATCH($AB$9,Данные!$A$6:$CV$6,0)))&lt;=$AB$11,$AB$14,$AB$15),IF($AB$8="MANUAL_MU",MAX(Настройки!$B$14,MIN(1,IF(ISNUMBER(BG94),BG94,0))),IF($AB$8="COUNT_FLAG_RULE",IF(IF(ISNUMBER(BG94),BG94,0)&lt;=$AB$11,$AB$14,IF(IF(ISNUMBER(BG94),BG94,0)&gt;=$AB$12,$AB$15,IF(OR(LOWER(LEFT(CL94&amp;"",2))="да",CL94=1),$AB$13,$AB$15))),IF(OR(AND($AB$8="YES_NO",OR(LOWER(LEFT(BG94&amp;"",2))="да",BG94=1)),AND($AB$8="THRESHOLD_GE",IF(ISNUMBER(BG94),BG94,0)&gt;=$AB$11),AND($AB$8="THRESHOLD_GT",IF(ISNUMBER(BG94),BG94,0)&gt;$AB$11),AND($AB$8="THRESHOLD_LE",IF(ISNUMBER(BG94),BG94,0)&lt;=$AB$11),AND($AB$8="THRESHOLD_LT",IF(ISNUMBER(BG94),BG94,0)&lt;$AB$11),AND($AB$8="CHANGE_PCT_GE",IF(IF(ISNUMBER(CL94),CL94,0)=0,IF(ISNUMBER(BG94),BG94,0)&gt;0,(IF(ISNUMBER(BG94),BG94,0)-IF(ISNUMBER(CL94),CL94,0))/ABS(IF(ISNUMBER(CL94),CL94,0))&gt;=$AB$11)),AND($AB$8="CHANGE_ABS_GE",ABS(IF(ISNUMBER(BG94),BG94,0)-IF(ISNUMBER(CL94),CL94,0))&gt;=$AB$11),AND($AB$8="COUNT_LT",IF(ISNUMBER(BG94),BG94,0)&lt;$AB$11),AND($AB$8="COUNT_LE",IF(ISNUMBER(BG94),BG94,0)&lt;=$AB$11),AND($AB$8="AND_YES",OR(LOWER(LEFT(BG94&amp;"",2))="да",BG94=1),OR(LOWER(LEFT(CL94&amp;"",2))="да",CL94=1)),AND($AB$8="OR_YES",OR(OR(LOWER(LEFT(BG94&amp;"",2))="да",BG94=1),OR(LOWER(LEFT(CL94&amp;"",2))="да",CL94=1)))),$AB$14,$AB$15))))))))))</f>
        <v/>
      </c>
      <c r="AC94" s="70" t="str">
        <f>IF($A94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94="#FIELD",BH94="",AND(OR($AC$8="CHANGE_PCT_GE",$AC$8="CHANGE_ABS_GE",$AC$8="COUNT_FLAG_RULE",$AC$8="AND_YES",$AC$8="OR_YES"),OR(CM94="#FIELD",CM94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94)))),IF($AC$18="LOW_MU",MAX(Настройки!$B$14,$AC$16),IF($AC$18="NEUTRAL",Настройки!$B$15,IF($AC$18="IGNORE","IGNORE",IF(OR(BH94="#FIELD",CM94="#FIELD"),"Поле не найдено","Недостаточно данных")))),IF($AC$8="SIGMOID_INC",MAX(Настройки!$B$14,$AC$16+($AC$17-$AC$16)/(1+EXP(-$AC$12*(IF(ISNUMBER(BH94),BH94,0)-$AC$11)))),IF($AC$8="SIGMOID_DEC",MAX(Настройки!$B$14,$AC$16+($AC$17-$AC$16)/(1+EXP($AC$12*(IF(ISNUMBER(BH94),BH94,0)-$AC$11)))),IF($AC$8="TOP_PERCENT",IF((COUNTIF(INDEX(Данные!$A$7:$CV$106,0,MATCH($AC$9,Данные!$A$6:$CV$6,0)),"&gt;"&amp;IF(ISNUMBER(BH94),BH94,0))+COUNTIFS(INDEX(Данные!$A$7:$CV$106,0,MATCH($AC$9,Данные!$A$6:$CV$6,0)),IF(ISNUMBER(BH94),BH94,0),Данные!$A$7:$A$106,"&lt;"&amp;$A94)+1)/COUNT(INDEX(Данные!$A$7:$CV$106,0,MATCH($AC$9,Данные!$A$6:$CV$6,0)))&lt;=$AC$11,$AC$14,$AC$15),IF($AC$8="MANUAL_MU",MAX(Настройки!$B$14,MIN(1,IF(ISNUMBER(BH94),BH94,0))),IF($AC$8="COUNT_FLAG_RULE",IF(IF(ISNUMBER(BH94),BH94,0)&lt;=$AC$11,$AC$14,IF(IF(ISNUMBER(BH94),BH94,0)&gt;=$AC$12,$AC$15,IF(OR(LOWER(LEFT(CM94&amp;"",2))="да",CM94=1),$AC$13,$AC$15))),IF(OR(AND($AC$8="YES_NO",OR(LOWER(LEFT(BH94&amp;"",2))="да",BH94=1)),AND($AC$8="THRESHOLD_GE",IF(ISNUMBER(BH94),BH94,0)&gt;=$AC$11),AND($AC$8="THRESHOLD_GT",IF(ISNUMBER(BH94),BH94,0)&gt;$AC$11),AND($AC$8="THRESHOLD_LE",IF(ISNUMBER(BH94),BH94,0)&lt;=$AC$11),AND($AC$8="THRESHOLD_LT",IF(ISNUMBER(BH94),BH94,0)&lt;$AC$11),AND($AC$8="CHANGE_PCT_GE",IF(IF(ISNUMBER(CM94),CM94,0)=0,IF(ISNUMBER(BH94),BH94,0)&gt;0,(IF(ISNUMBER(BH94),BH94,0)-IF(ISNUMBER(CM94),CM94,0))/ABS(IF(ISNUMBER(CM94),CM94,0))&gt;=$AC$11)),AND($AC$8="CHANGE_ABS_GE",ABS(IF(ISNUMBER(BH94),BH94,0)-IF(ISNUMBER(CM94),CM94,0))&gt;=$AC$11),AND($AC$8="COUNT_LT",IF(ISNUMBER(BH94),BH94,0)&lt;$AC$11),AND($AC$8="COUNT_LE",IF(ISNUMBER(BH94),BH94,0)&lt;=$AC$11),AND($AC$8="AND_YES",OR(LOWER(LEFT(BH94&amp;"",2))="да",BH94=1),OR(LOWER(LEFT(CM94&amp;"",2))="да",CM94=1)),AND($AC$8="OR_YES",OR(OR(LOWER(LEFT(BH94&amp;"",2))="да",BH94=1),OR(LOWER(LEFT(CM94&amp;"",2))="да",CM94=1)))),$AC$14,$AC$15))))))))))</f>
        <v/>
      </c>
      <c r="AD94" s="70" t="str">
        <f>IF($A94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94="#FIELD",BI94="",AND(OR($AD$8="CHANGE_PCT_GE",$AD$8="CHANGE_ABS_GE",$AD$8="COUNT_FLAG_RULE",$AD$8="AND_YES",$AD$8="OR_YES"),OR(CN94="#FIELD",CN94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94)))),IF($AD$18="LOW_MU",MAX(Настройки!$B$14,$AD$16),IF($AD$18="NEUTRAL",Настройки!$B$15,IF($AD$18="IGNORE","IGNORE",IF(OR(BI94="#FIELD",CN94="#FIELD"),"Поле не найдено","Недостаточно данных")))),IF($AD$8="SIGMOID_INC",MAX(Настройки!$B$14,$AD$16+($AD$17-$AD$16)/(1+EXP(-$AD$12*(IF(ISNUMBER(BI94),BI94,0)-$AD$11)))),IF($AD$8="SIGMOID_DEC",MAX(Настройки!$B$14,$AD$16+($AD$17-$AD$16)/(1+EXP($AD$12*(IF(ISNUMBER(BI94),BI94,0)-$AD$11)))),IF($AD$8="TOP_PERCENT",IF((COUNTIF(INDEX(Данные!$A$7:$CV$106,0,MATCH($AD$9,Данные!$A$6:$CV$6,0)),"&gt;"&amp;IF(ISNUMBER(BI94),BI94,0))+COUNTIFS(INDEX(Данные!$A$7:$CV$106,0,MATCH($AD$9,Данные!$A$6:$CV$6,0)),IF(ISNUMBER(BI94),BI94,0),Данные!$A$7:$A$106,"&lt;"&amp;$A94)+1)/COUNT(INDEX(Данные!$A$7:$CV$106,0,MATCH($AD$9,Данные!$A$6:$CV$6,0)))&lt;=$AD$11,$AD$14,$AD$15),IF($AD$8="MANUAL_MU",MAX(Настройки!$B$14,MIN(1,IF(ISNUMBER(BI94),BI94,0))),IF($AD$8="COUNT_FLAG_RULE",IF(IF(ISNUMBER(BI94),BI94,0)&lt;=$AD$11,$AD$14,IF(IF(ISNUMBER(BI94),BI94,0)&gt;=$AD$12,$AD$15,IF(OR(LOWER(LEFT(CN94&amp;"",2))="да",CN94=1),$AD$13,$AD$15))),IF(OR(AND($AD$8="YES_NO",OR(LOWER(LEFT(BI94&amp;"",2))="да",BI94=1)),AND($AD$8="THRESHOLD_GE",IF(ISNUMBER(BI94),BI94,0)&gt;=$AD$11),AND($AD$8="THRESHOLD_GT",IF(ISNUMBER(BI94),BI94,0)&gt;$AD$11),AND($AD$8="THRESHOLD_LE",IF(ISNUMBER(BI94),BI94,0)&lt;=$AD$11),AND($AD$8="THRESHOLD_LT",IF(ISNUMBER(BI94),BI94,0)&lt;$AD$11),AND($AD$8="CHANGE_PCT_GE",IF(IF(ISNUMBER(CN94),CN94,0)=0,IF(ISNUMBER(BI94),BI94,0)&gt;0,(IF(ISNUMBER(BI94),BI94,0)-IF(ISNUMBER(CN94),CN94,0))/ABS(IF(ISNUMBER(CN94),CN94,0))&gt;=$AD$11)),AND($AD$8="CHANGE_ABS_GE",ABS(IF(ISNUMBER(BI94),BI94,0)-IF(ISNUMBER(CN94),CN94,0))&gt;=$AD$11),AND($AD$8="COUNT_LT",IF(ISNUMBER(BI94),BI94,0)&lt;$AD$11),AND($AD$8="COUNT_LE",IF(ISNUMBER(BI94),BI94,0)&lt;=$AD$11),AND($AD$8="AND_YES",OR(LOWER(LEFT(BI94&amp;"",2))="да",BI94=1),OR(LOWER(LEFT(CN94&amp;"",2))="да",CN94=1)),AND($AD$8="OR_YES",OR(OR(LOWER(LEFT(BI94&amp;"",2))="да",BI94=1),OR(LOWER(LEFT(CN94&amp;"",2))="да",CN94=1)))),$AD$14,$AD$15))))))))))</f>
        <v/>
      </c>
      <c r="AE94" s="71" t="str">
        <f>IF($A94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94="#FIELD",BJ94="",AND(OR($AE$8="CHANGE_PCT_GE",$AE$8="CHANGE_ABS_GE",$AE$8="COUNT_FLAG_RULE",$AE$8="AND_YES",$AE$8="OR_YES"),OR(CO94="#FIELD",CO94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94)))),IF($AE$18="LOW_MU",MAX(Настройки!$B$14,$AE$16),IF($AE$18="NEUTRAL",Настройки!$B$15,IF($AE$18="IGNORE","IGNORE",IF(OR(BJ94="#FIELD",CO94="#FIELD"),"Поле не найдено","Недостаточно данных")))),IF($AE$8="SIGMOID_INC",MAX(Настройки!$B$14,$AE$16+($AE$17-$AE$16)/(1+EXP(-$AE$12*(IF(ISNUMBER(BJ94),BJ94,0)-$AE$11)))),IF($AE$8="SIGMOID_DEC",MAX(Настройки!$B$14,$AE$16+($AE$17-$AE$16)/(1+EXP($AE$12*(IF(ISNUMBER(BJ94),BJ94,0)-$AE$11)))),IF($AE$8="TOP_PERCENT",IF((COUNTIF(INDEX(Данные!$A$7:$CV$106,0,MATCH($AE$9,Данные!$A$6:$CV$6,0)),"&gt;"&amp;IF(ISNUMBER(BJ94),BJ94,0))+COUNTIFS(INDEX(Данные!$A$7:$CV$106,0,MATCH($AE$9,Данные!$A$6:$CV$6,0)),IF(ISNUMBER(BJ94),BJ94,0),Данные!$A$7:$A$106,"&lt;"&amp;$A94)+1)/COUNT(INDEX(Данные!$A$7:$CV$106,0,MATCH($AE$9,Данные!$A$6:$CV$6,0)))&lt;=$AE$11,$AE$14,$AE$15),IF($AE$8="MANUAL_MU",MAX(Настройки!$B$14,MIN(1,IF(ISNUMBER(BJ94),BJ94,0))),IF($AE$8="COUNT_FLAG_RULE",IF(IF(ISNUMBER(BJ94),BJ94,0)&lt;=$AE$11,$AE$14,IF(IF(ISNUMBER(BJ94),BJ94,0)&gt;=$AE$12,$AE$15,IF(OR(LOWER(LEFT(CO94&amp;"",2))="да",CO94=1),$AE$13,$AE$15))),IF(OR(AND($AE$8="YES_NO",OR(LOWER(LEFT(BJ94&amp;"",2))="да",BJ94=1)),AND($AE$8="THRESHOLD_GE",IF(ISNUMBER(BJ94),BJ94,0)&gt;=$AE$11),AND($AE$8="THRESHOLD_GT",IF(ISNUMBER(BJ94),BJ94,0)&gt;$AE$11),AND($AE$8="THRESHOLD_LE",IF(ISNUMBER(BJ94),BJ94,0)&lt;=$AE$11),AND($AE$8="THRESHOLD_LT",IF(ISNUMBER(BJ94),BJ94,0)&lt;$AE$11),AND($AE$8="CHANGE_PCT_GE",IF(IF(ISNUMBER(CO94),CO94,0)=0,IF(ISNUMBER(BJ94),BJ94,0)&gt;0,(IF(ISNUMBER(BJ94),BJ94,0)-IF(ISNUMBER(CO94),CO94,0))/ABS(IF(ISNUMBER(CO94),CO94,0))&gt;=$AE$11)),AND($AE$8="CHANGE_ABS_GE",ABS(IF(ISNUMBER(BJ94),BJ94,0)-IF(ISNUMBER(CO94),CO94,0))&gt;=$AE$11),AND($AE$8="COUNT_LT",IF(ISNUMBER(BJ94),BJ94,0)&lt;$AE$11),AND($AE$8="COUNT_LE",IF(ISNUMBER(BJ94),BJ94,0)&lt;=$AE$11),AND($AE$8="AND_YES",OR(LOWER(LEFT(BJ94&amp;"",2))="да",BJ94=1),OR(LOWER(LEFT(CO94&amp;"",2))="да",CO94=1)),AND($AE$8="OR_YES",OR(OR(LOWER(LEFT(BJ94&amp;"",2))="да",BJ94=1),OR(LOWER(LEFT(CO94&amp;"",2))="да",CO94=1)))),$AE$14,$AE$15))))))))))</f>
        <v/>
      </c>
      <c r="AF94" s="75"/>
      <c r="AG94" s="76" t="str">
        <f>IF($A94="","",IF($B$4&lt;&gt;"Да","",IF($B$9="","",IF(COUNTIF(Данные!$A$6:$CV$6,$B$9)=0,"#FIELD",INDEX(Данные!$A$7:$CV$106,ROW()-19,MATCH($B$9,Данные!$A$6:$CV$6,0))))))</f>
        <v/>
      </c>
      <c r="AH94" s="76" t="str">
        <f>IF($A94="","",IF($C$4&lt;&gt;"Да","",IF($C$9="","",IF(COUNTIF(Данные!$A$6:$CV$6,$C$9)=0,"#FIELD",INDEX(Данные!$A$7:$CV$106,ROW()-19,MATCH($C$9,Данные!$A$6:$CV$6,0))))))</f>
        <v/>
      </c>
      <c r="AI94" s="76" t="str">
        <f>IF($A94="","",IF($D$4&lt;&gt;"Да","",IF($D$9="","",IF(COUNTIF(Данные!$A$6:$CV$6,$D$9)=0,"#FIELD",INDEX(Данные!$A$7:$CV$106,ROW()-19,MATCH($D$9,Данные!$A$6:$CV$6,0))))))</f>
        <v/>
      </c>
      <c r="AJ94" s="76" t="str">
        <f>IF($A94="","",IF($E$4&lt;&gt;"Да","",IF($E$9="","",IF(COUNTIF(Данные!$A$6:$CV$6,$E$9)=0,"#FIELD",INDEX(Данные!$A$7:$CV$106,ROW()-19,MATCH($E$9,Данные!$A$6:$CV$6,0))))))</f>
        <v/>
      </c>
      <c r="AK94" s="76" t="str">
        <f>IF($A94="","",IF($F$4&lt;&gt;"Да","",IF($F$9="","",IF(COUNTIF(Данные!$A$6:$CV$6,$F$9)=0,"#FIELD",INDEX(Данные!$A$7:$CV$106,ROW()-19,MATCH($F$9,Данные!$A$6:$CV$6,0))))))</f>
        <v/>
      </c>
      <c r="AL94" s="76" t="str">
        <f>IF($A94="","",IF($G$4&lt;&gt;"Да","",IF($G$9="","",IF(COUNTIF(Данные!$A$6:$CV$6,$G$9)=0,"#FIELD",INDEX(Данные!$A$7:$CV$106,ROW()-19,MATCH($G$9,Данные!$A$6:$CV$6,0))))))</f>
        <v/>
      </c>
      <c r="AM94" s="76" t="str">
        <f>IF($A94="","",IF($H$4&lt;&gt;"Да","",IF($H$9="","",IF(COUNTIF(Данные!$A$6:$CV$6,$H$9)=0,"#FIELD",INDEX(Данные!$A$7:$CV$106,ROW()-19,MATCH($H$9,Данные!$A$6:$CV$6,0))))))</f>
        <v/>
      </c>
      <c r="AN94" s="76" t="str">
        <f>IF($A94="","",IF($I$4&lt;&gt;"Да","",IF($I$9="","",IF(COUNTIF(Данные!$A$6:$CV$6,$I$9)=0,"#FIELD",INDEX(Данные!$A$7:$CV$106,ROW()-19,MATCH($I$9,Данные!$A$6:$CV$6,0))))))</f>
        <v/>
      </c>
      <c r="AO94" s="76" t="str">
        <f>IF($A94="","",IF($J$4&lt;&gt;"Да","",IF($J$9="","",IF(COUNTIF(Данные!$A$6:$CV$6,$J$9)=0,"#FIELD",INDEX(Данные!$A$7:$CV$106,ROW()-19,MATCH($J$9,Данные!$A$6:$CV$6,0))))))</f>
        <v/>
      </c>
      <c r="AP94" s="76" t="str">
        <f>IF($A94="","",IF($K$4&lt;&gt;"Да","",IF($K$9="","",IF(COUNTIF(Данные!$A$6:$CV$6,$K$9)=0,"#FIELD",INDEX(Данные!$A$7:$CV$106,ROW()-19,MATCH($K$9,Данные!$A$6:$CV$6,0))))))</f>
        <v/>
      </c>
      <c r="AQ94" s="76" t="str">
        <f>IF($A94="","",IF($L$4&lt;&gt;"Да","",IF($L$9="","",IF(COUNTIF(Данные!$A$6:$CV$6,$L$9)=0,"#FIELD",INDEX(Данные!$A$7:$CV$106,ROW()-19,MATCH($L$9,Данные!$A$6:$CV$6,0))))))</f>
        <v/>
      </c>
      <c r="AR94" s="76" t="str">
        <f>IF($A94="","",IF($M$4&lt;&gt;"Да","",IF($M$9="","",IF(COUNTIF(Данные!$A$6:$CV$6,$M$9)=0,"#FIELD",INDEX(Данные!$A$7:$CV$106,ROW()-19,MATCH($M$9,Данные!$A$6:$CV$6,0))))))</f>
        <v/>
      </c>
      <c r="AS94" s="76" t="str">
        <f>IF($A94="","",IF($N$4&lt;&gt;"Да","",IF($N$9="","",IF(COUNTIF(Данные!$A$6:$CV$6,$N$9)=0,"#FIELD",INDEX(Данные!$A$7:$CV$106,ROW()-19,MATCH($N$9,Данные!$A$6:$CV$6,0))))))</f>
        <v/>
      </c>
      <c r="AT94" s="76" t="str">
        <f>IF($A94="","",IF($O$4&lt;&gt;"Да","",IF($O$9="","",IF(COUNTIF(Данные!$A$6:$CV$6,$O$9)=0,"#FIELD",INDEX(Данные!$A$7:$CV$106,ROW()-19,MATCH($O$9,Данные!$A$6:$CV$6,0))))))</f>
        <v/>
      </c>
      <c r="AU94" s="76" t="str">
        <f>IF($A94="","",IF($P$4&lt;&gt;"Да","",IF($P$9="","",IF(COUNTIF(Данные!$A$6:$CV$6,$P$9)=0,"#FIELD",INDEX(Данные!$A$7:$CV$106,ROW()-19,MATCH($P$9,Данные!$A$6:$CV$6,0))))))</f>
        <v/>
      </c>
      <c r="AV94" s="76" t="str">
        <f>IF($A94="","",IF($Q$4&lt;&gt;"Да","",IF($Q$9="","",IF(COUNTIF(Данные!$A$6:$CV$6,$Q$9)=0,"#FIELD",INDEX(Данные!$A$7:$CV$106,ROW()-19,MATCH($Q$9,Данные!$A$6:$CV$6,0))))))</f>
        <v/>
      </c>
      <c r="AW94" s="76" t="str">
        <f>IF($A94="","",IF($R$4&lt;&gt;"Да","",IF($R$9="","",IF(COUNTIF(Данные!$A$6:$CV$6,$R$9)=0,"#FIELD",INDEX(Данные!$A$7:$CV$106,ROW()-19,MATCH($R$9,Данные!$A$6:$CV$6,0))))))</f>
        <v/>
      </c>
      <c r="AX94" s="76" t="str">
        <f>IF($A94="","",IF($S$4&lt;&gt;"Да","",IF($S$9="","",IF(COUNTIF(Данные!$A$6:$CV$6,$S$9)=0,"#FIELD",INDEX(Данные!$A$7:$CV$106,ROW()-19,MATCH($S$9,Данные!$A$6:$CV$6,0))))))</f>
        <v/>
      </c>
      <c r="AY94" s="76" t="str">
        <f>IF($A94="","",IF($T$4&lt;&gt;"Да","",IF($T$9="","",IF(COUNTIF(Данные!$A$6:$CV$6,$T$9)=0,"#FIELD",INDEX(Данные!$A$7:$CV$106,ROW()-19,MATCH($T$9,Данные!$A$6:$CV$6,0))))))</f>
        <v/>
      </c>
      <c r="AZ94" s="76" t="str">
        <f>IF($A94="","",IF($U$4&lt;&gt;"Да","",IF($U$9="","",IF(COUNTIF(Данные!$A$6:$CV$6,$U$9)=0,"#FIELD",INDEX(Данные!$A$7:$CV$106,ROW()-19,MATCH($U$9,Данные!$A$6:$CV$6,0))))))</f>
        <v/>
      </c>
      <c r="BA94" s="76" t="str">
        <f>IF($A94="","",IF($V$4&lt;&gt;"Да","",IF($V$9="","",IF(COUNTIF(Данные!$A$6:$CV$6,$V$9)=0,"#FIELD",INDEX(Данные!$A$7:$CV$106,ROW()-19,MATCH($V$9,Данные!$A$6:$CV$6,0))))))</f>
        <v/>
      </c>
      <c r="BB94" s="76" t="str">
        <f>IF($A94="","",IF($W$4&lt;&gt;"Да","",IF($W$9="","",IF(COUNTIF(Данные!$A$6:$CV$6,$W$9)=0,"#FIELD",INDEX(Данные!$A$7:$CV$106,ROW()-19,MATCH($W$9,Данные!$A$6:$CV$6,0))))))</f>
        <v/>
      </c>
      <c r="BC94" s="76" t="str">
        <f>IF($A94="","",IF($X$4&lt;&gt;"Да","",IF($X$9="","",IF(COUNTIF(Данные!$A$6:$CV$6,$X$9)=0,"#FIELD",INDEX(Данные!$A$7:$CV$106,ROW()-19,MATCH($X$9,Данные!$A$6:$CV$6,0))))))</f>
        <v/>
      </c>
      <c r="BD94" s="76" t="str">
        <f>IF($A94="","",IF($Y$4&lt;&gt;"Да","",IF($Y$9="","",IF(COUNTIF(Данные!$A$6:$CV$6,$Y$9)=0,"#FIELD",INDEX(Данные!$A$7:$CV$106,ROW()-19,MATCH($Y$9,Данные!$A$6:$CV$6,0))))))</f>
        <v/>
      </c>
      <c r="BE94" s="76" t="str">
        <f>IF($A94="","",IF($Z$4&lt;&gt;"Да","",IF($Z$9="","",IF(COUNTIF(Данные!$A$6:$CV$6,$Z$9)=0,"#FIELD",INDEX(Данные!$A$7:$CV$106,ROW()-19,MATCH($Z$9,Данные!$A$6:$CV$6,0))))))</f>
        <v/>
      </c>
      <c r="BF94" s="76" t="str">
        <f>IF($A94="","",IF($AA$4&lt;&gt;"Да","",IF($AA$9="","",IF(COUNTIF(Данные!$A$6:$CV$6,$AA$9)=0,"#FIELD",INDEX(Данные!$A$7:$CV$106,ROW()-19,MATCH($AA$9,Данные!$A$6:$CV$6,0))))))</f>
        <v/>
      </c>
      <c r="BG94" s="76" t="str">
        <f>IF($A94="","",IF($AB$4&lt;&gt;"Да","",IF($AB$9="","",IF(COUNTIF(Данные!$A$6:$CV$6,$AB$9)=0,"#FIELD",INDEX(Данные!$A$7:$CV$106,ROW()-19,MATCH($AB$9,Данные!$A$6:$CV$6,0))))))</f>
        <v/>
      </c>
      <c r="BH94" s="76" t="str">
        <f>IF($A94="","",IF($AC$4&lt;&gt;"Да","",IF($AC$9="","",IF(COUNTIF(Данные!$A$6:$CV$6,$AC$9)=0,"#FIELD",INDEX(Данные!$A$7:$CV$106,ROW()-19,MATCH($AC$9,Данные!$A$6:$CV$6,0))))))</f>
        <v/>
      </c>
      <c r="BI94" s="76" t="str">
        <f>IF($A94="","",IF($AD$4&lt;&gt;"Да","",IF($AD$9="","",IF(COUNTIF(Данные!$A$6:$CV$6,$AD$9)=0,"#FIELD",INDEX(Данные!$A$7:$CV$106,ROW()-19,MATCH($AD$9,Данные!$A$6:$CV$6,0))))))</f>
        <v/>
      </c>
      <c r="BJ94" s="76" t="str">
        <f>IF($A94="","",IF($AE$4&lt;&gt;"Да","",IF($AE$9="","",IF(COUNTIF(Данные!$A$6:$CV$6,$AE$9)=0,"#FIELD",INDEX(Данные!$A$7:$CV$106,ROW()-19,MATCH($AE$9,Данные!$A$6:$CV$6,0))))))</f>
        <v/>
      </c>
      <c r="BK94" s="76"/>
      <c r="BL94" s="76" t="str">
        <f>IF($A94="","",IF($B$4&lt;&gt;"Да","",IF($B$10="","",IF(COUNTIF(Данные!$A$6:$CV$6,$B$10)=0,"#FIELD",INDEX(Данные!$A$7:$CV$106,ROW()-19,MATCH($B$10,Данные!$A$6:$CV$6,0))))))</f>
        <v/>
      </c>
      <c r="BM94" s="76" t="str">
        <f>IF($A94="","",IF($C$4&lt;&gt;"Да","",IF($C$10="","",IF(COUNTIF(Данные!$A$6:$CV$6,$C$10)=0,"#FIELD",INDEX(Данные!$A$7:$CV$106,ROW()-19,MATCH($C$10,Данные!$A$6:$CV$6,0))))))</f>
        <v/>
      </c>
      <c r="BN94" s="76" t="str">
        <f>IF($A94="","",IF($D$4&lt;&gt;"Да","",IF($D$10="","",IF(COUNTIF(Данные!$A$6:$CV$6,$D$10)=0,"#FIELD",INDEX(Данные!$A$7:$CV$106,ROW()-19,MATCH($D$10,Данные!$A$6:$CV$6,0))))))</f>
        <v/>
      </c>
      <c r="BO94" s="76" t="str">
        <f>IF($A94="","",IF($E$4&lt;&gt;"Да","",IF($E$10="","",IF(COUNTIF(Данные!$A$6:$CV$6,$E$10)=0,"#FIELD",INDEX(Данные!$A$7:$CV$106,ROW()-19,MATCH($E$10,Данные!$A$6:$CV$6,0))))))</f>
        <v/>
      </c>
      <c r="BP94" s="76" t="str">
        <f>IF($A94="","",IF($F$4&lt;&gt;"Да","",IF($F$10="","",IF(COUNTIF(Данные!$A$6:$CV$6,$F$10)=0,"#FIELD",INDEX(Данные!$A$7:$CV$106,ROW()-19,MATCH($F$10,Данные!$A$6:$CV$6,0))))))</f>
        <v/>
      </c>
      <c r="BQ94" s="76" t="str">
        <f>IF($A94="","",IF($G$4&lt;&gt;"Да","",IF($G$10="","",IF(COUNTIF(Данные!$A$6:$CV$6,$G$10)=0,"#FIELD",INDEX(Данные!$A$7:$CV$106,ROW()-19,MATCH($G$10,Данные!$A$6:$CV$6,0))))))</f>
        <v/>
      </c>
      <c r="BR94" s="76" t="str">
        <f>IF($A94="","",IF($H$4&lt;&gt;"Да","",IF($H$10="","",IF(COUNTIF(Данные!$A$6:$CV$6,$H$10)=0,"#FIELD",INDEX(Данные!$A$7:$CV$106,ROW()-19,MATCH($H$10,Данные!$A$6:$CV$6,0))))))</f>
        <v/>
      </c>
      <c r="BS94" s="76" t="str">
        <f>IF($A94="","",IF($I$4&lt;&gt;"Да","",IF($I$10="","",IF(COUNTIF(Данные!$A$6:$CV$6,$I$10)=0,"#FIELD",INDEX(Данные!$A$7:$CV$106,ROW()-19,MATCH($I$10,Данные!$A$6:$CV$6,0))))))</f>
        <v/>
      </c>
      <c r="BT94" s="76" t="str">
        <f>IF($A94="","",IF($J$4&lt;&gt;"Да","",IF($J$10="","",IF(COUNTIF(Данные!$A$6:$CV$6,$J$10)=0,"#FIELD",INDEX(Данные!$A$7:$CV$106,ROW()-19,MATCH($J$10,Данные!$A$6:$CV$6,0))))))</f>
        <v/>
      </c>
      <c r="BU94" s="76" t="str">
        <f>IF($A94="","",IF($K$4&lt;&gt;"Да","",IF($K$10="","",IF(COUNTIF(Данные!$A$6:$CV$6,$K$10)=0,"#FIELD",INDEX(Данные!$A$7:$CV$106,ROW()-19,MATCH($K$10,Данные!$A$6:$CV$6,0))))))</f>
        <v/>
      </c>
      <c r="BV94" s="76" t="str">
        <f>IF($A94="","",IF($L$4&lt;&gt;"Да","",IF($L$10="","",IF(COUNTIF(Данные!$A$6:$CV$6,$L$10)=0,"#FIELD",INDEX(Данные!$A$7:$CV$106,ROW()-19,MATCH($L$10,Данные!$A$6:$CV$6,0))))))</f>
        <v/>
      </c>
      <c r="BW94" s="76" t="str">
        <f>IF($A94="","",IF($M$4&lt;&gt;"Да","",IF($M$10="","",IF(COUNTIF(Данные!$A$6:$CV$6,$M$10)=0,"#FIELD",INDEX(Данные!$A$7:$CV$106,ROW()-19,MATCH($M$10,Данные!$A$6:$CV$6,0))))))</f>
        <v/>
      </c>
      <c r="BX94" s="76" t="str">
        <f>IF($A94="","",IF($N$4&lt;&gt;"Да","",IF($N$10="","",IF(COUNTIF(Данные!$A$6:$CV$6,$N$10)=0,"#FIELD",INDEX(Данные!$A$7:$CV$106,ROW()-19,MATCH($N$10,Данные!$A$6:$CV$6,0))))))</f>
        <v/>
      </c>
      <c r="BY94" s="76" t="str">
        <f>IF($A94="","",IF($O$4&lt;&gt;"Да","",IF($O$10="","",IF(COUNTIF(Данные!$A$6:$CV$6,$O$10)=0,"#FIELD",INDEX(Данные!$A$7:$CV$106,ROW()-19,MATCH($O$10,Данные!$A$6:$CV$6,0))))))</f>
        <v/>
      </c>
      <c r="BZ94" s="76" t="str">
        <f>IF($A94="","",IF($P$4&lt;&gt;"Да","",IF($P$10="","",IF(COUNTIF(Данные!$A$6:$CV$6,$P$10)=0,"#FIELD",INDEX(Данные!$A$7:$CV$106,ROW()-19,MATCH($P$10,Данные!$A$6:$CV$6,0))))))</f>
        <v/>
      </c>
      <c r="CA94" s="76" t="str">
        <f>IF($A94="","",IF($Q$4&lt;&gt;"Да","",IF($Q$10="","",IF(COUNTIF(Данные!$A$6:$CV$6,$Q$10)=0,"#FIELD",INDEX(Данные!$A$7:$CV$106,ROW()-19,MATCH($Q$10,Данные!$A$6:$CV$6,0))))))</f>
        <v/>
      </c>
      <c r="CB94" s="76" t="str">
        <f>IF($A94="","",IF($R$4&lt;&gt;"Да","",IF($R$10="","",IF(COUNTIF(Данные!$A$6:$CV$6,$R$10)=0,"#FIELD",INDEX(Данные!$A$7:$CV$106,ROW()-19,MATCH($R$10,Данные!$A$6:$CV$6,0))))))</f>
        <v/>
      </c>
      <c r="CC94" s="76" t="str">
        <f>IF($A94="","",IF($S$4&lt;&gt;"Да","",IF($S$10="","",IF(COUNTIF(Данные!$A$6:$CV$6,$S$10)=0,"#FIELD",INDEX(Данные!$A$7:$CV$106,ROW()-19,MATCH($S$10,Данные!$A$6:$CV$6,0))))))</f>
        <v/>
      </c>
      <c r="CD94" s="76" t="str">
        <f>IF($A94="","",IF($T$4&lt;&gt;"Да","",IF($T$10="","",IF(COUNTIF(Данные!$A$6:$CV$6,$T$10)=0,"#FIELD",INDEX(Данные!$A$7:$CV$106,ROW()-19,MATCH($T$10,Данные!$A$6:$CV$6,0))))))</f>
        <v/>
      </c>
      <c r="CE94" s="76" t="str">
        <f>IF($A94="","",IF($U$4&lt;&gt;"Да","",IF($U$10="","",IF(COUNTIF(Данные!$A$6:$CV$6,$U$10)=0,"#FIELD",INDEX(Данные!$A$7:$CV$106,ROW()-19,MATCH($U$10,Данные!$A$6:$CV$6,0))))))</f>
        <v/>
      </c>
      <c r="CF94" s="76" t="str">
        <f>IF($A94="","",IF($V$4&lt;&gt;"Да","",IF($V$10="","",IF(COUNTIF(Данные!$A$6:$CV$6,$V$10)=0,"#FIELD",INDEX(Данные!$A$7:$CV$106,ROW()-19,MATCH($V$10,Данные!$A$6:$CV$6,0))))))</f>
        <v/>
      </c>
      <c r="CG94" s="76" t="str">
        <f>IF($A94="","",IF($W$4&lt;&gt;"Да","",IF($W$10="","",IF(COUNTIF(Данные!$A$6:$CV$6,$W$10)=0,"#FIELD",INDEX(Данные!$A$7:$CV$106,ROW()-19,MATCH($W$10,Данные!$A$6:$CV$6,0))))))</f>
        <v/>
      </c>
      <c r="CH94" s="76" t="str">
        <f>IF($A94="","",IF($X$4&lt;&gt;"Да","",IF($X$10="","",IF(COUNTIF(Данные!$A$6:$CV$6,$X$10)=0,"#FIELD",INDEX(Данные!$A$7:$CV$106,ROW()-19,MATCH($X$10,Данные!$A$6:$CV$6,0))))))</f>
        <v/>
      </c>
      <c r="CI94" s="76" t="str">
        <f>IF($A94="","",IF($Y$4&lt;&gt;"Да","",IF($Y$10="","",IF(COUNTIF(Данные!$A$6:$CV$6,$Y$10)=0,"#FIELD",INDEX(Данные!$A$7:$CV$106,ROW()-19,MATCH($Y$10,Данные!$A$6:$CV$6,0))))))</f>
        <v/>
      </c>
      <c r="CJ94" s="76" t="str">
        <f>IF($A94="","",IF($Z$4&lt;&gt;"Да","",IF($Z$10="","",IF(COUNTIF(Данные!$A$6:$CV$6,$Z$10)=0,"#FIELD",INDEX(Данные!$A$7:$CV$106,ROW()-19,MATCH($Z$10,Данные!$A$6:$CV$6,0))))))</f>
        <v/>
      </c>
      <c r="CK94" s="76" t="str">
        <f>IF($A94="","",IF($AA$4&lt;&gt;"Да","",IF($AA$10="","",IF(COUNTIF(Данные!$A$6:$CV$6,$AA$10)=0,"#FIELD",INDEX(Данные!$A$7:$CV$106,ROW()-19,MATCH($AA$10,Данные!$A$6:$CV$6,0))))))</f>
        <v/>
      </c>
      <c r="CL94" s="76" t="str">
        <f>IF($A94="","",IF($AB$4&lt;&gt;"Да","",IF($AB$10="","",IF(COUNTIF(Данные!$A$6:$CV$6,$AB$10)=0,"#FIELD",INDEX(Данные!$A$7:$CV$106,ROW()-19,MATCH($AB$10,Данные!$A$6:$CV$6,0))))))</f>
        <v/>
      </c>
      <c r="CM94" s="76" t="str">
        <f>IF($A94="","",IF($AC$4&lt;&gt;"Да","",IF($AC$10="","",IF(COUNTIF(Данные!$A$6:$CV$6,$AC$10)=0,"#FIELD",INDEX(Данные!$A$7:$CV$106,ROW()-19,MATCH($AC$10,Данные!$A$6:$CV$6,0))))))</f>
        <v/>
      </c>
      <c r="CN94" s="76" t="str">
        <f>IF($A94="","",IF($AD$4&lt;&gt;"Да","",IF($AD$10="","",IF(COUNTIF(Данные!$A$6:$CV$6,$AD$10)=0,"#FIELD",INDEX(Данные!$A$7:$CV$106,ROW()-19,MATCH($AD$10,Данные!$A$6:$CV$6,0))))))</f>
        <v/>
      </c>
      <c r="CO94" s="77" t="str">
        <f>IF($A94="","",IF($AE$4&lt;&gt;"Да","",IF($AE$10="","",IF(COUNTIF(Данные!$A$6:$CV$6,$AE$10)=0,"#FIELD",INDEX(Данные!$A$7:$CV$106,ROW()-19,MATCH($AE$10,Данные!$A$6:$CV$6,0))))))</f>
        <v/>
      </c>
    </row>
    <row r="95" spans="1:93">
      <c r="A95" s="24" t="str">
        <f>IF(Данные!A82="","",Данные!A82)</f>
        <v/>
      </c>
      <c r="B95" s="19" t="str">
        <f>IF($A95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95="#FIELD",AG95="",AND(OR($B$8="CHANGE_PCT_GE",$B$8="CHANGE_ABS_GE",$B$8="COUNT_FLAG_RULE",$B$8="AND_YES",$B$8="OR_YES"),OR(BL95="#FIELD",BL95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95)))),IF($B$18="LOW_MU",MAX(Настройки!$B$14,$B$16),IF($B$18="NEUTRAL",Настройки!$B$15,IF($B$18="IGNORE","IGNORE",IF(OR(AG95="#FIELD",BL95="#FIELD"),"Поле не найдено","Недостаточно данных")))),IF($B$8="SIGMOID_INC",MAX(Настройки!$B$14,$B$16+($B$17-$B$16)/(1+EXP(-$B$12*(IF(ISNUMBER(AG95),AG95,0)-$B$11)))),IF($B$8="SIGMOID_DEC",MAX(Настройки!$B$14,$B$16+($B$17-$B$16)/(1+EXP($B$12*(IF(ISNUMBER(AG95),AG95,0)-$B$11)))),IF($B$8="TOP_PERCENT",IF((COUNTIF(INDEX(Данные!$A$7:$CV$106,0,MATCH($B$9,Данные!$A$6:$CV$6,0)),"&gt;"&amp;IF(ISNUMBER(AG95),AG95,0))+COUNTIFS(INDEX(Данные!$A$7:$CV$106,0,MATCH($B$9,Данные!$A$6:$CV$6,0)),IF(ISNUMBER(AG95),AG95,0),Данные!$A$7:$A$106,"&lt;"&amp;$A95)+1)/COUNT(INDEX(Данные!$A$7:$CV$106,0,MATCH($B$9,Данные!$A$6:$CV$6,0)))&lt;=$B$11,$B$14,$B$15),IF($B$8="MANUAL_MU",MAX(Настройки!$B$14,MIN(1,IF(ISNUMBER(AG95),AG95,0))),IF($B$8="COUNT_FLAG_RULE",IF(IF(ISNUMBER(AG95),AG95,0)&lt;=$B$11,$B$14,IF(IF(ISNUMBER(AG95),AG95,0)&gt;=$B$12,$B$15,IF(OR(LOWER(LEFT(BL95&amp;"",2))="да",BL95=1),$B$13,$B$15))),IF(OR(AND($B$8="YES_NO",OR(LOWER(LEFT(AG95&amp;"",2))="да",AG95=1)),AND($B$8="THRESHOLD_GE",IF(ISNUMBER(AG95),AG95,0)&gt;=$B$11),AND($B$8="THRESHOLD_GT",IF(ISNUMBER(AG95),AG95,0)&gt;$B$11),AND($B$8="THRESHOLD_LE",IF(ISNUMBER(AG95),AG95,0)&lt;=$B$11),AND($B$8="THRESHOLD_LT",IF(ISNUMBER(AG95),AG95,0)&lt;$B$11),AND($B$8="CHANGE_PCT_GE",IF(IF(ISNUMBER(BL95),BL95,0)=0,IF(ISNUMBER(AG95),AG95,0)&gt;0,(IF(ISNUMBER(AG95),AG95,0)-IF(ISNUMBER(BL95),BL95,0))/ABS(IF(ISNUMBER(BL95),BL95,0))&gt;=$B$11)),AND($B$8="CHANGE_ABS_GE",ABS(IF(ISNUMBER(AG95),AG95,0)-IF(ISNUMBER(BL95),BL95,0))&gt;=$B$11),AND($B$8="COUNT_LT",IF(ISNUMBER(AG95),AG95,0)&lt;$B$11),AND($B$8="COUNT_LE",IF(ISNUMBER(AG95),AG95,0)&lt;=$B$11),AND($B$8="AND_YES",OR(LOWER(LEFT(AG95&amp;"",2))="да",AG95=1),OR(LOWER(LEFT(BL95&amp;"",2))="да",BL95=1)),AND($B$8="OR_YES",OR(OR(LOWER(LEFT(AG95&amp;"",2))="да",AG95=1),OR(LOWER(LEFT(BL95&amp;"",2))="да",BL95=1)))),$B$14,$B$15))))))))))</f>
        <v/>
      </c>
      <c r="C95" s="19" t="str">
        <f>IF($A95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95="#FIELD",AH95="",AND(OR($C$8="CHANGE_PCT_GE",$C$8="CHANGE_ABS_GE",$C$8="COUNT_FLAG_RULE",$C$8="AND_YES",$C$8="OR_YES"),OR(BM95="#FIELD",BM95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95)))),IF($C$18="LOW_MU",MAX(Настройки!$B$14,$C$16),IF($C$18="NEUTRAL",Настройки!$B$15,IF($C$18="IGNORE","IGNORE",IF(OR(AH95="#FIELD",BM95="#FIELD"),"Поле не найдено","Недостаточно данных")))),IF($C$8="SIGMOID_INC",MAX(Настройки!$B$14,$C$16+($C$17-$C$16)/(1+EXP(-$C$12*(IF(ISNUMBER(AH95),AH95,0)-$C$11)))),IF($C$8="SIGMOID_DEC",MAX(Настройки!$B$14,$C$16+($C$17-$C$16)/(1+EXP($C$12*(IF(ISNUMBER(AH95),AH95,0)-$C$11)))),IF($C$8="TOP_PERCENT",IF((COUNTIF(INDEX(Данные!$A$7:$CV$106,0,MATCH($C$9,Данные!$A$6:$CV$6,0)),"&gt;"&amp;IF(ISNUMBER(AH95),AH95,0))+COUNTIFS(INDEX(Данные!$A$7:$CV$106,0,MATCH($C$9,Данные!$A$6:$CV$6,0)),IF(ISNUMBER(AH95),AH95,0),Данные!$A$7:$A$106,"&lt;"&amp;$A95)+1)/COUNT(INDEX(Данные!$A$7:$CV$106,0,MATCH($C$9,Данные!$A$6:$CV$6,0)))&lt;=$C$11,$C$14,$C$15),IF($C$8="MANUAL_MU",MAX(Настройки!$B$14,MIN(1,IF(ISNUMBER(AH95),AH95,0))),IF($C$8="COUNT_FLAG_RULE",IF(IF(ISNUMBER(AH95),AH95,0)&lt;=$C$11,$C$14,IF(IF(ISNUMBER(AH95),AH95,0)&gt;=$C$12,$C$15,IF(OR(LOWER(LEFT(BM95&amp;"",2))="да",BM95=1),$C$13,$C$15))),IF(OR(AND($C$8="YES_NO",OR(LOWER(LEFT(AH95&amp;"",2))="да",AH95=1)),AND($C$8="THRESHOLD_GE",IF(ISNUMBER(AH95),AH95,0)&gt;=$C$11),AND($C$8="THRESHOLD_GT",IF(ISNUMBER(AH95),AH95,0)&gt;$C$11),AND($C$8="THRESHOLD_LE",IF(ISNUMBER(AH95),AH95,0)&lt;=$C$11),AND($C$8="THRESHOLD_LT",IF(ISNUMBER(AH95),AH95,0)&lt;$C$11),AND($C$8="CHANGE_PCT_GE",IF(IF(ISNUMBER(BM95),BM95,0)=0,IF(ISNUMBER(AH95),AH95,0)&gt;0,(IF(ISNUMBER(AH95),AH95,0)-IF(ISNUMBER(BM95),BM95,0))/ABS(IF(ISNUMBER(BM95),BM95,0))&gt;=$C$11)),AND($C$8="CHANGE_ABS_GE",ABS(IF(ISNUMBER(AH95),AH95,0)-IF(ISNUMBER(BM95),BM95,0))&gt;=$C$11),AND($C$8="COUNT_LT",IF(ISNUMBER(AH95),AH95,0)&lt;$C$11),AND($C$8="COUNT_LE",IF(ISNUMBER(AH95),AH95,0)&lt;=$C$11),AND($C$8="AND_YES",OR(LOWER(LEFT(AH95&amp;"",2))="да",AH95=1),OR(LOWER(LEFT(BM95&amp;"",2))="да",BM95=1)),AND($C$8="OR_YES",OR(OR(LOWER(LEFT(AH95&amp;"",2))="да",AH95=1),OR(LOWER(LEFT(BM95&amp;"",2))="да",BM95=1)))),$C$14,$C$15))))))))))</f>
        <v/>
      </c>
      <c r="D95" s="19" t="str">
        <f>IF($A95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95="#FIELD",AI95="",AND(OR($D$8="CHANGE_PCT_GE",$D$8="CHANGE_ABS_GE",$D$8="COUNT_FLAG_RULE",$D$8="AND_YES",$D$8="OR_YES"),OR(BN95="#FIELD",BN95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95)))),IF($D$18="LOW_MU",MAX(Настройки!$B$14,$D$16),IF($D$18="NEUTRAL",Настройки!$B$15,IF($D$18="IGNORE","IGNORE",IF(OR(AI95="#FIELD",BN95="#FIELD"),"Поле не найдено","Недостаточно данных")))),IF($D$8="SIGMOID_INC",MAX(Настройки!$B$14,$D$16+($D$17-$D$16)/(1+EXP(-$D$12*(IF(ISNUMBER(AI95),AI95,0)-$D$11)))),IF($D$8="SIGMOID_DEC",MAX(Настройки!$B$14,$D$16+($D$17-$D$16)/(1+EXP($D$12*(IF(ISNUMBER(AI95),AI95,0)-$D$11)))),IF($D$8="TOP_PERCENT",IF((COUNTIF(INDEX(Данные!$A$7:$CV$106,0,MATCH($D$9,Данные!$A$6:$CV$6,0)),"&gt;"&amp;IF(ISNUMBER(AI95),AI95,0))+COUNTIFS(INDEX(Данные!$A$7:$CV$106,0,MATCH($D$9,Данные!$A$6:$CV$6,0)),IF(ISNUMBER(AI95),AI95,0),Данные!$A$7:$A$106,"&lt;"&amp;$A95)+1)/COUNT(INDEX(Данные!$A$7:$CV$106,0,MATCH($D$9,Данные!$A$6:$CV$6,0)))&lt;=$D$11,$D$14,$D$15),IF($D$8="MANUAL_MU",MAX(Настройки!$B$14,MIN(1,IF(ISNUMBER(AI95),AI95,0))),IF($D$8="COUNT_FLAG_RULE",IF(IF(ISNUMBER(AI95),AI95,0)&lt;=$D$11,$D$14,IF(IF(ISNUMBER(AI95),AI95,0)&gt;=$D$12,$D$15,IF(OR(LOWER(LEFT(BN95&amp;"",2))="да",BN95=1),$D$13,$D$15))),IF(OR(AND($D$8="YES_NO",OR(LOWER(LEFT(AI95&amp;"",2))="да",AI95=1)),AND($D$8="THRESHOLD_GE",IF(ISNUMBER(AI95),AI95,0)&gt;=$D$11),AND($D$8="THRESHOLD_GT",IF(ISNUMBER(AI95),AI95,0)&gt;$D$11),AND($D$8="THRESHOLD_LE",IF(ISNUMBER(AI95),AI95,0)&lt;=$D$11),AND($D$8="THRESHOLD_LT",IF(ISNUMBER(AI95),AI95,0)&lt;$D$11),AND($D$8="CHANGE_PCT_GE",IF(IF(ISNUMBER(BN95),BN95,0)=0,IF(ISNUMBER(AI95),AI95,0)&gt;0,(IF(ISNUMBER(AI95),AI95,0)-IF(ISNUMBER(BN95),BN95,0))/ABS(IF(ISNUMBER(BN95),BN95,0))&gt;=$D$11)),AND($D$8="CHANGE_ABS_GE",ABS(IF(ISNUMBER(AI95),AI95,0)-IF(ISNUMBER(BN95),BN95,0))&gt;=$D$11),AND($D$8="COUNT_LT",IF(ISNUMBER(AI95),AI95,0)&lt;$D$11),AND($D$8="COUNT_LE",IF(ISNUMBER(AI95),AI95,0)&lt;=$D$11),AND($D$8="AND_YES",OR(LOWER(LEFT(AI95&amp;"",2))="да",AI95=1),OR(LOWER(LEFT(BN95&amp;"",2))="да",BN95=1)),AND($D$8="OR_YES",OR(OR(LOWER(LEFT(AI95&amp;"",2))="да",AI95=1),OR(LOWER(LEFT(BN95&amp;"",2))="да",BN95=1)))),$D$14,$D$15))))))))))</f>
        <v/>
      </c>
      <c r="E95" s="19" t="str">
        <f>IF($A95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95="#FIELD",AJ95="",AND(OR($E$8="CHANGE_PCT_GE",$E$8="CHANGE_ABS_GE",$E$8="COUNT_FLAG_RULE",$E$8="AND_YES",$E$8="OR_YES"),OR(BO95="#FIELD",BO95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95)))),IF($E$18="LOW_MU",MAX(Настройки!$B$14,$E$16),IF($E$18="NEUTRAL",Настройки!$B$15,IF($E$18="IGNORE","IGNORE",IF(OR(AJ95="#FIELD",BO95="#FIELD"),"Поле не найдено","Недостаточно данных")))),IF($E$8="SIGMOID_INC",MAX(Настройки!$B$14,$E$16+($E$17-$E$16)/(1+EXP(-$E$12*(IF(ISNUMBER(AJ95),AJ95,0)-$E$11)))),IF($E$8="SIGMOID_DEC",MAX(Настройки!$B$14,$E$16+($E$17-$E$16)/(1+EXP($E$12*(IF(ISNUMBER(AJ95),AJ95,0)-$E$11)))),IF($E$8="TOP_PERCENT",IF((COUNTIF(INDEX(Данные!$A$7:$CV$106,0,MATCH($E$9,Данные!$A$6:$CV$6,0)),"&gt;"&amp;IF(ISNUMBER(AJ95),AJ95,0))+COUNTIFS(INDEX(Данные!$A$7:$CV$106,0,MATCH($E$9,Данные!$A$6:$CV$6,0)),IF(ISNUMBER(AJ95),AJ95,0),Данные!$A$7:$A$106,"&lt;"&amp;$A95)+1)/COUNT(INDEX(Данные!$A$7:$CV$106,0,MATCH($E$9,Данные!$A$6:$CV$6,0)))&lt;=$E$11,$E$14,$E$15),IF($E$8="MANUAL_MU",MAX(Настройки!$B$14,MIN(1,IF(ISNUMBER(AJ95),AJ95,0))),IF($E$8="COUNT_FLAG_RULE",IF(IF(ISNUMBER(AJ95),AJ95,0)&lt;=$E$11,$E$14,IF(IF(ISNUMBER(AJ95),AJ95,0)&gt;=$E$12,$E$15,IF(OR(LOWER(LEFT(BO95&amp;"",2))="да",BO95=1),$E$13,$E$15))),IF(OR(AND($E$8="YES_NO",OR(LOWER(LEFT(AJ95&amp;"",2))="да",AJ95=1)),AND($E$8="THRESHOLD_GE",IF(ISNUMBER(AJ95),AJ95,0)&gt;=$E$11),AND($E$8="THRESHOLD_GT",IF(ISNUMBER(AJ95),AJ95,0)&gt;$E$11),AND($E$8="THRESHOLD_LE",IF(ISNUMBER(AJ95),AJ95,0)&lt;=$E$11),AND($E$8="THRESHOLD_LT",IF(ISNUMBER(AJ95),AJ95,0)&lt;$E$11),AND($E$8="CHANGE_PCT_GE",IF(IF(ISNUMBER(BO95),BO95,0)=0,IF(ISNUMBER(AJ95),AJ95,0)&gt;0,(IF(ISNUMBER(AJ95),AJ95,0)-IF(ISNUMBER(BO95),BO95,0))/ABS(IF(ISNUMBER(BO95),BO95,0))&gt;=$E$11)),AND($E$8="CHANGE_ABS_GE",ABS(IF(ISNUMBER(AJ95),AJ95,0)-IF(ISNUMBER(BO95),BO95,0))&gt;=$E$11),AND($E$8="COUNT_LT",IF(ISNUMBER(AJ95),AJ95,0)&lt;$E$11),AND($E$8="COUNT_LE",IF(ISNUMBER(AJ95),AJ95,0)&lt;=$E$11),AND($E$8="AND_YES",OR(LOWER(LEFT(AJ95&amp;"",2))="да",AJ95=1),OR(LOWER(LEFT(BO95&amp;"",2))="да",BO95=1)),AND($E$8="OR_YES",OR(OR(LOWER(LEFT(AJ95&amp;"",2))="да",AJ95=1),OR(LOWER(LEFT(BO95&amp;"",2))="да",BO95=1)))),$E$14,$E$15))))))))))</f>
        <v/>
      </c>
      <c r="F95" s="19" t="str">
        <f>IF($A95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95="#FIELD",AK95="",AND(OR($F$8="CHANGE_PCT_GE",$F$8="CHANGE_ABS_GE",$F$8="COUNT_FLAG_RULE",$F$8="AND_YES",$F$8="OR_YES"),OR(BP95="#FIELD",BP95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95)))),IF($F$18="LOW_MU",MAX(Настройки!$B$14,$F$16),IF($F$18="NEUTRAL",Настройки!$B$15,IF($F$18="IGNORE","IGNORE",IF(OR(AK95="#FIELD",BP95="#FIELD"),"Поле не найдено","Недостаточно данных")))),IF($F$8="SIGMOID_INC",MAX(Настройки!$B$14,$F$16+($F$17-$F$16)/(1+EXP(-$F$12*(IF(ISNUMBER(AK95),AK95,0)-$F$11)))),IF($F$8="SIGMOID_DEC",MAX(Настройки!$B$14,$F$16+($F$17-$F$16)/(1+EXP($F$12*(IF(ISNUMBER(AK95),AK95,0)-$F$11)))),IF($F$8="TOP_PERCENT",IF((COUNTIF(INDEX(Данные!$A$7:$CV$106,0,MATCH($F$9,Данные!$A$6:$CV$6,0)),"&gt;"&amp;IF(ISNUMBER(AK95),AK95,0))+COUNTIFS(INDEX(Данные!$A$7:$CV$106,0,MATCH($F$9,Данные!$A$6:$CV$6,0)),IF(ISNUMBER(AK95),AK95,0),Данные!$A$7:$A$106,"&lt;"&amp;$A95)+1)/COUNT(INDEX(Данные!$A$7:$CV$106,0,MATCH($F$9,Данные!$A$6:$CV$6,0)))&lt;=$F$11,$F$14,$F$15),IF($F$8="MANUAL_MU",MAX(Настройки!$B$14,MIN(1,IF(ISNUMBER(AK95),AK95,0))),IF($F$8="COUNT_FLAG_RULE",IF(IF(ISNUMBER(AK95),AK95,0)&lt;=$F$11,$F$14,IF(IF(ISNUMBER(AK95),AK95,0)&gt;=$F$12,$F$15,IF(OR(LOWER(LEFT(BP95&amp;"",2))="да",BP95=1),$F$13,$F$15))),IF(OR(AND($F$8="YES_NO",OR(LOWER(LEFT(AK95&amp;"",2))="да",AK95=1)),AND($F$8="THRESHOLD_GE",IF(ISNUMBER(AK95),AK95,0)&gt;=$F$11),AND($F$8="THRESHOLD_GT",IF(ISNUMBER(AK95),AK95,0)&gt;$F$11),AND($F$8="THRESHOLD_LE",IF(ISNUMBER(AK95),AK95,0)&lt;=$F$11),AND($F$8="THRESHOLD_LT",IF(ISNUMBER(AK95),AK95,0)&lt;$F$11),AND($F$8="CHANGE_PCT_GE",IF(IF(ISNUMBER(BP95),BP95,0)=0,IF(ISNUMBER(AK95),AK95,0)&gt;0,(IF(ISNUMBER(AK95),AK95,0)-IF(ISNUMBER(BP95),BP95,0))/ABS(IF(ISNUMBER(BP95),BP95,0))&gt;=$F$11)),AND($F$8="CHANGE_ABS_GE",ABS(IF(ISNUMBER(AK95),AK95,0)-IF(ISNUMBER(BP95),BP95,0))&gt;=$F$11),AND($F$8="COUNT_LT",IF(ISNUMBER(AK95),AK95,0)&lt;$F$11),AND($F$8="COUNT_LE",IF(ISNUMBER(AK95),AK95,0)&lt;=$F$11),AND($F$8="AND_YES",OR(LOWER(LEFT(AK95&amp;"",2))="да",AK95=1),OR(LOWER(LEFT(BP95&amp;"",2))="да",BP95=1)),AND($F$8="OR_YES",OR(OR(LOWER(LEFT(AK95&amp;"",2))="да",AK95=1),OR(LOWER(LEFT(BP95&amp;"",2))="да",BP95=1)))),$F$14,$F$15))))))))))</f>
        <v/>
      </c>
      <c r="G95" s="19" t="str">
        <f>IF($A95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95="#FIELD",AL95="",AND(OR($G$8="CHANGE_PCT_GE",$G$8="CHANGE_ABS_GE",$G$8="COUNT_FLAG_RULE",$G$8="AND_YES",$G$8="OR_YES"),OR(BQ95="#FIELD",BQ95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95)))),IF($G$18="LOW_MU",MAX(Настройки!$B$14,$G$16),IF($G$18="NEUTRAL",Настройки!$B$15,IF($G$18="IGNORE","IGNORE",IF(OR(AL95="#FIELD",BQ95="#FIELD"),"Поле не найдено","Недостаточно данных")))),IF($G$8="SIGMOID_INC",MAX(Настройки!$B$14,$G$16+($G$17-$G$16)/(1+EXP(-$G$12*(IF(ISNUMBER(AL95),AL95,0)-$G$11)))),IF($G$8="SIGMOID_DEC",MAX(Настройки!$B$14,$G$16+($G$17-$G$16)/(1+EXP($G$12*(IF(ISNUMBER(AL95),AL95,0)-$G$11)))),IF($G$8="TOP_PERCENT",IF((COUNTIF(INDEX(Данные!$A$7:$CV$106,0,MATCH($G$9,Данные!$A$6:$CV$6,0)),"&gt;"&amp;IF(ISNUMBER(AL95),AL95,0))+COUNTIFS(INDEX(Данные!$A$7:$CV$106,0,MATCH($G$9,Данные!$A$6:$CV$6,0)),IF(ISNUMBER(AL95),AL95,0),Данные!$A$7:$A$106,"&lt;"&amp;$A95)+1)/COUNT(INDEX(Данные!$A$7:$CV$106,0,MATCH($G$9,Данные!$A$6:$CV$6,0)))&lt;=$G$11,$G$14,$G$15),IF($G$8="MANUAL_MU",MAX(Настройки!$B$14,MIN(1,IF(ISNUMBER(AL95),AL95,0))),IF($G$8="COUNT_FLAG_RULE",IF(IF(ISNUMBER(AL95),AL95,0)&lt;=$G$11,$G$14,IF(IF(ISNUMBER(AL95),AL95,0)&gt;=$G$12,$G$15,IF(OR(LOWER(LEFT(BQ95&amp;"",2))="да",BQ95=1),$G$13,$G$15))),IF(OR(AND($G$8="YES_NO",OR(LOWER(LEFT(AL95&amp;"",2))="да",AL95=1)),AND($G$8="THRESHOLD_GE",IF(ISNUMBER(AL95),AL95,0)&gt;=$G$11),AND($G$8="THRESHOLD_GT",IF(ISNUMBER(AL95),AL95,0)&gt;$G$11),AND($G$8="THRESHOLD_LE",IF(ISNUMBER(AL95),AL95,0)&lt;=$G$11),AND($G$8="THRESHOLD_LT",IF(ISNUMBER(AL95),AL95,0)&lt;$G$11),AND($G$8="CHANGE_PCT_GE",IF(IF(ISNUMBER(BQ95),BQ95,0)=0,IF(ISNUMBER(AL95),AL95,0)&gt;0,(IF(ISNUMBER(AL95),AL95,0)-IF(ISNUMBER(BQ95),BQ95,0))/ABS(IF(ISNUMBER(BQ95),BQ95,0))&gt;=$G$11)),AND($G$8="CHANGE_ABS_GE",ABS(IF(ISNUMBER(AL95),AL95,0)-IF(ISNUMBER(BQ95),BQ95,0))&gt;=$G$11),AND($G$8="COUNT_LT",IF(ISNUMBER(AL95),AL95,0)&lt;$G$11),AND($G$8="COUNT_LE",IF(ISNUMBER(AL95),AL95,0)&lt;=$G$11),AND($G$8="AND_YES",OR(LOWER(LEFT(AL95&amp;"",2))="да",AL95=1),OR(LOWER(LEFT(BQ95&amp;"",2))="да",BQ95=1)),AND($G$8="OR_YES",OR(OR(LOWER(LEFT(AL95&amp;"",2))="да",AL95=1),OR(LOWER(LEFT(BQ95&amp;"",2))="да",BQ95=1)))),$G$14,$G$15))))))))))</f>
        <v/>
      </c>
      <c r="H95" s="19" t="str">
        <f>IF($A95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95="#FIELD",AM95="",AND(OR($H$8="CHANGE_PCT_GE",$H$8="CHANGE_ABS_GE",$H$8="COUNT_FLAG_RULE",$H$8="AND_YES",$H$8="OR_YES"),OR(BR95="#FIELD",BR95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95)))),IF($H$18="LOW_MU",MAX(Настройки!$B$14,$H$16),IF($H$18="NEUTRAL",Настройки!$B$15,IF($H$18="IGNORE","IGNORE",IF(OR(AM95="#FIELD",BR95="#FIELD"),"Поле не найдено","Недостаточно данных")))),IF($H$8="SIGMOID_INC",MAX(Настройки!$B$14,$H$16+($H$17-$H$16)/(1+EXP(-$H$12*(IF(ISNUMBER(AM95),AM95,0)-$H$11)))),IF($H$8="SIGMOID_DEC",MAX(Настройки!$B$14,$H$16+($H$17-$H$16)/(1+EXP($H$12*(IF(ISNUMBER(AM95),AM95,0)-$H$11)))),IF($H$8="TOP_PERCENT",IF((COUNTIF(INDEX(Данные!$A$7:$CV$106,0,MATCH($H$9,Данные!$A$6:$CV$6,0)),"&gt;"&amp;IF(ISNUMBER(AM95),AM95,0))+COUNTIFS(INDEX(Данные!$A$7:$CV$106,0,MATCH($H$9,Данные!$A$6:$CV$6,0)),IF(ISNUMBER(AM95),AM95,0),Данные!$A$7:$A$106,"&lt;"&amp;$A95)+1)/COUNT(INDEX(Данные!$A$7:$CV$106,0,MATCH($H$9,Данные!$A$6:$CV$6,0)))&lt;=$H$11,$H$14,$H$15),IF($H$8="MANUAL_MU",MAX(Настройки!$B$14,MIN(1,IF(ISNUMBER(AM95),AM95,0))),IF($H$8="COUNT_FLAG_RULE",IF(IF(ISNUMBER(AM95),AM95,0)&lt;=$H$11,$H$14,IF(IF(ISNUMBER(AM95),AM95,0)&gt;=$H$12,$H$15,IF(OR(LOWER(LEFT(BR95&amp;"",2))="да",BR95=1),$H$13,$H$15))),IF(OR(AND($H$8="YES_NO",OR(LOWER(LEFT(AM95&amp;"",2))="да",AM95=1)),AND($H$8="THRESHOLD_GE",IF(ISNUMBER(AM95),AM95,0)&gt;=$H$11),AND($H$8="THRESHOLD_GT",IF(ISNUMBER(AM95),AM95,0)&gt;$H$11),AND($H$8="THRESHOLD_LE",IF(ISNUMBER(AM95),AM95,0)&lt;=$H$11),AND($H$8="THRESHOLD_LT",IF(ISNUMBER(AM95),AM95,0)&lt;$H$11),AND($H$8="CHANGE_PCT_GE",IF(IF(ISNUMBER(BR95),BR95,0)=0,IF(ISNUMBER(AM95),AM95,0)&gt;0,(IF(ISNUMBER(AM95),AM95,0)-IF(ISNUMBER(BR95),BR95,0))/ABS(IF(ISNUMBER(BR95),BR95,0))&gt;=$H$11)),AND($H$8="CHANGE_ABS_GE",ABS(IF(ISNUMBER(AM95),AM95,0)-IF(ISNUMBER(BR95),BR95,0))&gt;=$H$11),AND($H$8="COUNT_LT",IF(ISNUMBER(AM95),AM95,0)&lt;$H$11),AND($H$8="COUNT_LE",IF(ISNUMBER(AM95),AM95,0)&lt;=$H$11),AND($H$8="AND_YES",OR(LOWER(LEFT(AM95&amp;"",2))="да",AM95=1),OR(LOWER(LEFT(BR95&amp;"",2))="да",BR95=1)),AND($H$8="OR_YES",OR(OR(LOWER(LEFT(AM95&amp;"",2))="да",AM95=1),OR(LOWER(LEFT(BR95&amp;"",2))="да",BR95=1)))),$H$14,$H$15))))))))))</f>
        <v/>
      </c>
      <c r="I95" s="19" t="str">
        <f>IF($A95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95="#FIELD",AN95="",AND(OR($I$8="CHANGE_PCT_GE",$I$8="CHANGE_ABS_GE",$I$8="COUNT_FLAG_RULE",$I$8="AND_YES",$I$8="OR_YES"),OR(BS95="#FIELD",BS95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95)))),IF($I$18="LOW_MU",MAX(Настройки!$B$14,$I$16),IF($I$18="NEUTRAL",Настройки!$B$15,IF($I$18="IGNORE","IGNORE",IF(OR(AN95="#FIELD",BS95="#FIELD"),"Поле не найдено","Недостаточно данных")))),IF($I$8="SIGMOID_INC",MAX(Настройки!$B$14,$I$16+($I$17-$I$16)/(1+EXP(-$I$12*(IF(ISNUMBER(AN95),AN95,0)-$I$11)))),IF($I$8="SIGMOID_DEC",MAX(Настройки!$B$14,$I$16+($I$17-$I$16)/(1+EXP($I$12*(IF(ISNUMBER(AN95),AN95,0)-$I$11)))),IF($I$8="TOP_PERCENT",IF((COUNTIF(INDEX(Данные!$A$7:$CV$106,0,MATCH($I$9,Данные!$A$6:$CV$6,0)),"&gt;"&amp;IF(ISNUMBER(AN95),AN95,0))+COUNTIFS(INDEX(Данные!$A$7:$CV$106,0,MATCH($I$9,Данные!$A$6:$CV$6,0)),IF(ISNUMBER(AN95),AN95,0),Данные!$A$7:$A$106,"&lt;"&amp;$A95)+1)/COUNT(INDEX(Данные!$A$7:$CV$106,0,MATCH($I$9,Данные!$A$6:$CV$6,0)))&lt;=$I$11,$I$14,$I$15),IF($I$8="MANUAL_MU",MAX(Настройки!$B$14,MIN(1,IF(ISNUMBER(AN95),AN95,0))),IF($I$8="COUNT_FLAG_RULE",IF(IF(ISNUMBER(AN95),AN95,0)&lt;=$I$11,$I$14,IF(IF(ISNUMBER(AN95),AN95,0)&gt;=$I$12,$I$15,IF(OR(LOWER(LEFT(BS95&amp;"",2))="да",BS95=1),$I$13,$I$15))),IF(OR(AND($I$8="YES_NO",OR(LOWER(LEFT(AN95&amp;"",2))="да",AN95=1)),AND($I$8="THRESHOLD_GE",IF(ISNUMBER(AN95),AN95,0)&gt;=$I$11),AND($I$8="THRESHOLD_GT",IF(ISNUMBER(AN95),AN95,0)&gt;$I$11),AND($I$8="THRESHOLD_LE",IF(ISNUMBER(AN95),AN95,0)&lt;=$I$11),AND($I$8="THRESHOLD_LT",IF(ISNUMBER(AN95),AN95,0)&lt;$I$11),AND($I$8="CHANGE_PCT_GE",IF(IF(ISNUMBER(BS95),BS95,0)=0,IF(ISNUMBER(AN95),AN95,0)&gt;0,(IF(ISNUMBER(AN95),AN95,0)-IF(ISNUMBER(BS95),BS95,0))/ABS(IF(ISNUMBER(BS95),BS95,0))&gt;=$I$11)),AND($I$8="CHANGE_ABS_GE",ABS(IF(ISNUMBER(AN95),AN95,0)-IF(ISNUMBER(BS95),BS95,0))&gt;=$I$11),AND($I$8="COUNT_LT",IF(ISNUMBER(AN95),AN95,0)&lt;$I$11),AND($I$8="COUNT_LE",IF(ISNUMBER(AN95),AN95,0)&lt;=$I$11),AND($I$8="AND_YES",OR(LOWER(LEFT(AN95&amp;"",2))="да",AN95=1),OR(LOWER(LEFT(BS95&amp;"",2))="да",BS95=1)),AND($I$8="OR_YES",OR(OR(LOWER(LEFT(AN95&amp;"",2))="да",AN95=1),OR(LOWER(LEFT(BS95&amp;"",2))="да",BS95=1)))),$I$14,$I$15))))))))))</f>
        <v/>
      </c>
      <c r="J95" s="19" t="str">
        <f>IF($A95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95="#FIELD",AO95="",AND(OR($J$8="CHANGE_PCT_GE",$J$8="CHANGE_ABS_GE",$J$8="COUNT_FLAG_RULE",$J$8="AND_YES",$J$8="OR_YES"),OR(BT95="#FIELD",BT95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95)))),IF($J$18="LOW_MU",MAX(Настройки!$B$14,$J$16),IF($J$18="NEUTRAL",Настройки!$B$15,IF($J$18="IGNORE","IGNORE",IF(OR(AO95="#FIELD",BT95="#FIELD"),"Поле не найдено","Недостаточно данных")))),IF($J$8="SIGMOID_INC",MAX(Настройки!$B$14,$J$16+($J$17-$J$16)/(1+EXP(-$J$12*(IF(ISNUMBER(AO95),AO95,0)-$J$11)))),IF($J$8="SIGMOID_DEC",MAX(Настройки!$B$14,$J$16+($J$17-$J$16)/(1+EXP($J$12*(IF(ISNUMBER(AO95),AO95,0)-$J$11)))),IF($J$8="TOP_PERCENT",IF((COUNTIF(INDEX(Данные!$A$7:$CV$106,0,MATCH($J$9,Данные!$A$6:$CV$6,0)),"&gt;"&amp;IF(ISNUMBER(AO95),AO95,0))+COUNTIFS(INDEX(Данные!$A$7:$CV$106,0,MATCH($J$9,Данные!$A$6:$CV$6,0)),IF(ISNUMBER(AO95),AO95,0),Данные!$A$7:$A$106,"&lt;"&amp;$A95)+1)/COUNT(INDEX(Данные!$A$7:$CV$106,0,MATCH($J$9,Данные!$A$6:$CV$6,0)))&lt;=$J$11,$J$14,$J$15),IF($J$8="MANUAL_MU",MAX(Настройки!$B$14,MIN(1,IF(ISNUMBER(AO95),AO95,0))),IF($J$8="COUNT_FLAG_RULE",IF(IF(ISNUMBER(AO95),AO95,0)&lt;=$J$11,$J$14,IF(IF(ISNUMBER(AO95),AO95,0)&gt;=$J$12,$J$15,IF(OR(LOWER(LEFT(BT95&amp;"",2))="да",BT95=1),$J$13,$J$15))),IF(OR(AND($J$8="YES_NO",OR(LOWER(LEFT(AO95&amp;"",2))="да",AO95=1)),AND($J$8="THRESHOLD_GE",IF(ISNUMBER(AO95),AO95,0)&gt;=$J$11),AND($J$8="THRESHOLD_GT",IF(ISNUMBER(AO95),AO95,0)&gt;$J$11),AND($J$8="THRESHOLD_LE",IF(ISNUMBER(AO95),AO95,0)&lt;=$J$11),AND($J$8="THRESHOLD_LT",IF(ISNUMBER(AO95),AO95,0)&lt;$J$11),AND($J$8="CHANGE_PCT_GE",IF(IF(ISNUMBER(BT95),BT95,0)=0,IF(ISNUMBER(AO95),AO95,0)&gt;0,(IF(ISNUMBER(AO95),AO95,0)-IF(ISNUMBER(BT95),BT95,0))/ABS(IF(ISNUMBER(BT95),BT95,0))&gt;=$J$11)),AND($J$8="CHANGE_ABS_GE",ABS(IF(ISNUMBER(AO95),AO95,0)-IF(ISNUMBER(BT95),BT95,0))&gt;=$J$11),AND($J$8="COUNT_LT",IF(ISNUMBER(AO95),AO95,0)&lt;$J$11),AND($J$8="COUNT_LE",IF(ISNUMBER(AO95),AO95,0)&lt;=$J$11),AND($J$8="AND_YES",OR(LOWER(LEFT(AO95&amp;"",2))="да",AO95=1),OR(LOWER(LEFT(BT95&amp;"",2))="да",BT95=1)),AND($J$8="OR_YES",OR(OR(LOWER(LEFT(AO95&amp;"",2))="да",AO95=1),OR(LOWER(LEFT(BT95&amp;"",2))="да",BT95=1)))),$J$14,$J$15))))))))))</f>
        <v/>
      </c>
      <c r="K95" s="19" t="str">
        <f>IF($A95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95="#FIELD",AP95="",AND(OR($K$8="CHANGE_PCT_GE",$K$8="CHANGE_ABS_GE",$K$8="COUNT_FLAG_RULE",$K$8="AND_YES",$K$8="OR_YES"),OR(BU95="#FIELD",BU95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95)))),IF($K$18="LOW_MU",MAX(Настройки!$B$14,$K$16),IF($K$18="NEUTRAL",Настройки!$B$15,IF($K$18="IGNORE","IGNORE",IF(OR(AP95="#FIELD",BU95="#FIELD"),"Поле не найдено","Недостаточно данных")))),IF($K$8="SIGMOID_INC",MAX(Настройки!$B$14,$K$16+($K$17-$K$16)/(1+EXP(-$K$12*(IF(ISNUMBER(AP95),AP95,0)-$K$11)))),IF($K$8="SIGMOID_DEC",MAX(Настройки!$B$14,$K$16+($K$17-$K$16)/(1+EXP($K$12*(IF(ISNUMBER(AP95),AP95,0)-$K$11)))),IF($K$8="TOP_PERCENT",IF((COUNTIF(INDEX(Данные!$A$7:$CV$106,0,MATCH($K$9,Данные!$A$6:$CV$6,0)),"&gt;"&amp;IF(ISNUMBER(AP95),AP95,0))+COUNTIFS(INDEX(Данные!$A$7:$CV$106,0,MATCH($K$9,Данные!$A$6:$CV$6,0)),IF(ISNUMBER(AP95),AP95,0),Данные!$A$7:$A$106,"&lt;"&amp;$A95)+1)/COUNT(INDEX(Данные!$A$7:$CV$106,0,MATCH($K$9,Данные!$A$6:$CV$6,0)))&lt;=$K$11,$K$14,$K$15),IF($K$8="MANUAL_MU",MAX(Настройки!$B$14,MIN(1,IF(ISNUMBER(AP95),AP95,0))),IF($K$8="COUNT_FLAG_RULE",IF(IF(ISNUMBER(AP95),AP95,0)&lt;=$K$11,$K$14,IF(IF(ISNUMBER(AP95),AP95,0)&gt;=$K$12,$K$15,IF(OR(LOWER(LEFT(BU95&amp;"",2))="да",BU95=1),$K$13,$K$15))),IF(OR(AND($K$8="YES_NO",OR(LOWER(LEFT(AP95&amp;"",2))="да",AP95=1)),AND($K$8="THRESHOLD_GE",IF(ISNUMBER(AP95),AP95,0)&gt;=$K$11),AND($K$8="THRESHOLD_GT",IF(ISNUMBER(AP95),AP95,0)&gt;$K$11),AND($K$8="THRESHOLD_LE",IF(ISNUMBER(AP95),AP95,0)&lt;=$K$11),AND($K$8="THRESHOLD_LT",IF(ISNUMBER(AP95),AP95,0)&lt;$K$11),AND($K$8="CHANGE_PCT_GE",IF(IF(ISNUMBER(BU95),BU95,0)=0,IF(ISNUMBER(AP95),AP95,0)&gt;0,(IF(ISNUMBER(AP95),AP95,0)-IF(ISNUMBER(BU95),BU95,0))/ABS(IF(ISNUMBER(BU95),BU95,0))&gt;=$K$11)),AND($K$8="CHANGE_ABS_GE",ABS(IF(ISNUMBER(AP95),AP95,0)-IF(ISNUMBER(BU95),BU95,0))&gt;=$K$11),AND($K$8="COUNT_LT",IF(ISNUMBER(AP95),AP95,0)&lt;$K$11),AND($K$8="COUNT_LE",IF(ISNUMBER(AP95),AP95,0)&lt;=$K$11),AND($K$8="AND_YES",OR(LOWER(LEFT(AP95&amp;"",2))="да",AP95=1),OR(LOWER(LEFT(BU95&amp;"",2))="да",BU95=1)),AND($K$8="OR_YES",OR(OR(LOWER(LEFT(AP95&amp;"",2))="да",AP95=1),OR(LOWER(LEFT(BU95&amp;"",2))="да",BU95=1)))),$K$14,$K$15))))))))))</f>
        <v/>
      </c>
      <c r="L95" s="19" t="str">
        <f>IF($A95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95="#FIELD",AQ95="",AND(OR($L$8="CHANGE_PCT_GE",$L$8="CHANGE_ABS_GE",$L$8="COUNT_FLAG_RULE",$L$8="AND_YES",$L$8="OR_YES"),OR(BV95="#FIELD",BV95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95)))),IF($L$18="LOW_MU",MAX(Настройки!$B$14,$L$16),IF($L$18="NEUTRAL",Настройки!$B$15,IF($L$18="IGNORE","IGNORE",IF(OR(AQ95="#FIELD",BV95="#FIELD"),"Поле не найдено","Недостаточно данных")))),IF($L$8="SIGMOID_INC",MAX(Настройки!$B$14,$L$16+($L$17-$L$16)/(1+EXP(-$L$12*(IF(ISNUMBER(AQ95),AQ95,0)-$L$11)))),IF($L$8="SIGMOID_DEC",MAX(Настройки!$B$14,$L$16+($L$17-$L$16)/(1+EXP($L$12*(IF(ISNUMBER(AQ95),AQ95,0)-$L$11)))),IF($L$8="TOP_PERCENT",IF((COUNTIF(INDEX(Данные!$A$7:$CV$106,0,MATCH($L$9,Данные!$A$6:$CV$6,0)),"&gt;"&amp;IF(ISNUMBER(AQ95),AQ95,0))+COUNTIFS(INDEX(Данные!$A$7:$CV$106,0,MATCH($L$9,Данные!$A$6:$CV$6,0)),IF(ISNUMBER(AQ95),AQ95,0),Данные!$A$7:$A$106,"&lt;"&amp;$A95)+1)/COUNT(INDEX(Данные!$A$7:$CV$106,0,MATCH($L$9,Данные!$A$6:$CV$6,0)))&lt;=$L$11,$L$14,$L$15),IF($L$8="MANUAL_MU",MAX(Настройки!$B$14,MIN(1,IF(ISNUMBER(AQ95),AQ95,0))),IF($L$8="COUNT_FLAG_RULE",IF(IF(ISNUMBER(AQ95),AQ95,0)&lt;=$L$11,$L$14,IF(IF(ISNUMBER(AQ95),AQ95,0)&gt;=$L$12,$L$15,IF(OR(LOWER(LEFT(BV95&amp;"",2))="да",BV95=1),$L$13,$L$15))),IF(OR(AND($L$8="YES_NO",OR(LOWER(LEFT(AQ95&amp;"",2))="да",AQ95=1)),AND($L$8="THRESHOLD_GE",IF(ISNUMBER(AQ95),AQ95,0)&gt;=$L$11),AND($L$8="THRESHOLD_GT",IF(ISNUMBER(AQ95),AQ95,0)&gt;$L$11),AND($L$8="THRESHOLD_LE",IF(ISNUMBER(AQ95),AQ95,0)&lt;=$L$11),AND($L$8="THRESHOLD_LT",IF(ISNUMBER(AQ95),AQ95,0)&lt;$L$11),AND($L$8="CHANGE_PCT_GE",IF(IF(ISNUMBER(BV95),BV95,0)=0,IF(ISNUMBER(AQ95),AQ95,0)&gt;0,(IF(ISNUMBER(AQ95),AQ95,0)-IF(ISNUMBER(BV95),BV95,0))/ABS(IF(ISNUMBER(BV95),BV95,0))&gt;=$L$11)),AND($L$8="CHANGE_ABS_GE",ABS(IF(ISNUMBER(AQ95),AQ95,0)-IF(ISNUMBER(BV95),BV95,0))&gt;=$L$11),AND($L$8="COUNT_LT",IF(ISNUMBER(AQ95),AQ95,0)&lt;$L$11),AND($L$8="COUNT_LE",IF(ISNUMBER(AQ95),AQ95,0)&lt;=$L$11),AND($L$8="AND_YES",OR(LOWER(LEFT(AQ95&amp;"",2))="да",AQ95=1),OR(LOWER(LEFT(BV95&amp;"",2))="да",BV95=1)),AND($L$8="OR_YES",OR(OR(LOWER(LEFT(AQ95&amp;"",2))="да",AQ95=1),OR(LOWER(LEFT(BV95&amp;"",2))="да",BV95=1)))),$L$14,$L$15))))))))))</f>
        <v/>
      </c>
      <c r="M95" s="19" t="str">
        <f>IF($A95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95="#FIELD",AR95="",AND(OR($M$8="CHANGE_PCT_GE",$M$8="CHANGE_ABS_GE",$M$8="COUNT_FLAG_RULE",$M$8="AND_YES",$M$8="OR_YES"),OR(BW95="#FIELD",BW95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95)))),IF($M$18="LOW_MU",MAX(Настройки!$B$14,$M$16),IF($M$18="NEUTRAL",Настройки!$B$15,IF($M$18="IGNORE","IGNORE",IF(OR(AR95="#FIELD",BW95="#FIELD"),"Поле не найдено","Недостаточно данных")))),IF($M$8="SIGMOID_INC",MAX(Настройки!$B$14,$M$16+($M$17-$M$16)/(1+EXP(-$M$12*(IF(ISNUMBER(AR95),AR95,0)-$M$11)))),IF($M$8="SIGMOID_DEC",MAX(Настройки!$B$14,$M$16+($M$17-$M$16)/(1+EXP($M$12*(IF(ISNUMBER(AR95),AR95,0)-$M$11)))),IF($M$8="TOP_PERCENT",IF((COUNTIF(INDEX(Данные!$A$7:$CV$106,0,MATCH($M$9,Данные!$A$6:$CV$6,0)),"&gt;"&amp;IF(ISNUMBER(AR95),AR95,0))+COUNTIFS(INDEX(Данные!$A$7:$CV$106,0,MATCH($M$9,Данные!$A$6:$CV$6,0)),IF(ISNUMBER(AR95),AR95,0),Данные!$A$7:$A$106,"&lt;"&amp;$A95)+1)/COUNT(INDEX(Данные!$A$7:$CV$106,0,MATCH($M$9,Данные!$A$6:$CV$6,0)))&lt;=$M$11,$M$14,$M$15),IF($M$8="MANUAL_MU",MAX(Настройки!$B$14,MIN(1,IF(ISNUMBER(AR95),AR95,0))),IF($M$8="COUNT_FLAG_RULE",IF(IF(ISNUMBER(AR95),AR95,0)&lt;=$M$11,$M$14,IF(IF(ISNUMBER(AR95),AR95,0)&gt;=$M$12,$M$15,IF(OR(LOWER(LEFT(BW95&amp;"",2))="да",BW95=1),$M$13,$M$15))),IF(OR(AND($M$8="YES_NO",OR(LOWER(LEFT(AR95&amp;"",2))="да",AR95=1)),AND($M$8="THRESHOLD_GE",IF(ISNUMBER(AR95),AR95,0)&gt;=$M$11),AND($M$8="THRESHOLD_GT",IF(ISNUMBER(AR95),AR95,0)&gt;$M$11),AND($M$8="THRESHOLD_LE",IF(ISNUMBER(AR95),AR95,0)&lt;=$M$11),AND($M$8="THRESHOLD_LT",IF(ISNUMBER(AR95),AR95,0)&lt;$M$11),AND($M$8="CHANGE_PCT_GE",IF(IF(ISNUMBER(BW95),BW95,0)=0,IF(ISNUMBER(AR95),AR95,0)&gt;0,(IF(ISNUMBER(AR95),AR95,0)-IF(ISNUMBER(BW95),BW95,0))/ABS(IF(ISNUMBER(BW95),BW95,0))&gt;=$M$11)),AND($M$8="CHANGE_ABS_GE",ABS(IF(ISNUMBER(AR95),AR95,0)-IF(ISNUMBER(BW95),BW95,0))&gt;=$M$11),AND($M$8="COUNT_LT",IF(ISNUMBER(AR95),AR95,0)&lt;$M$11),AND($M$8="COUNT_LE",IF(ISNUMBER(AR95),AR95,0)&lt;=$M$11),AND($M$8="AND_YES",OR(LOWER(LEFT(AR95&amp;"",2))="да",AR95=1),OR(LOWER(LEFT(BW95&amp;"",2))="да",BW95=1)),AND($M$8="OR_YES",OR(OR(LOWER(LEFT(AR95&amp;"",2))="да",AR95=1),OR(LOWER(LEFT(BW95&amp;"",2))="да",BW95=1)))),$M$14,$M$15))))))))))</f>
        <v/>
      </c>
      <c r="N95" s="19" t="str">
        <f>IF($A95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95="#FIELD",AS95="",AND(OR($N$8="CHANGE_PCT_GE",$N$8="CHANGE_ABS_GE",$N$8="COUNT_FLAG_RULE",$N$8="AND_YES",$N$8="OR_YES"),OR(BX95="#FIELD",BX95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95)))),IF($N$18="LOW_MU",MAX(Настройки!$B$14,$N$16),IF($N$18="NEUTRAL",Настройки!$B$15,IF($N$18="IGNORE","IGNORE",IF(OR(AS95="#FIELD",BX95="#FIELD"),"Поле не найдено","Недостаточно данных")))),IF($N$8="SIGMOID_INC",MAX(Настройки!$B$14,$N$16+($N$17-$N$16)/(1+EXP(-$N$12*(IF(ISNUMBER(AS95),AS95,0)-$N$11)))),IF($N$8="SIGMOID_DEC",MAX(Настройки!$B$14,$N$16+($N$17-$N$16)/(1+EXP($N$12*(IF(ISNUMBER(AS95),AS95,0)-$N$11)))),IF($N$8="TOP_PERCENT",IF((COUNTIF(INDEX(Данные!$A$7:$CV$106,0,MATCH($N$9,Данные!$A$6:$CV$6,0)),"&gt;"&amp;IF(ISNUMBER(AS95),AS95,0))+COUNTIFS(INDEX(Данные!$A$7:$CV$106,0,MATCH($N$9,Данные!$A$6:$CV$6,0)),IF(ISNUMBER(AS95),AS95,0),Данные!$A$7:$A$106,"&lt;"&amp;$A95)+1)/COUNT(INDEX(Данные!$A$7:$CV$106,0,MATCH($N$9,Данные!$A$6:$CV$6,0)))&lt;=$N$11,$N$14,$N$15),IF($N$8="MANUAL_MU",MAX(Настройки!$B$14,MIN(1,IF(ISNUMBER(AS95),AS95,0))),IF($N$8="COUNT_FLAG_RULE",IF(IF(ISNUMBER(AS95),AS95,0)&lt;=$N$11,$N$14,IF(IF(ISNUMBER(AS95),AS95,0)&gt;=$N$12,$N$15,IF(OR(LOWER(LEFT(BX95&amp;"",2))="да",BX95=1),$N$13,$N$15))),IF(OR(AND($N$8="YES_NO",OR(LOWER(LEFT(AS95&amp;"",2))="да",AS95=1)),AND($N$8="THRESHOLD_GE",IF(ISNUMBER(AS95),AS95,0)&gt;=$N$11),AND($N$8="THRESHOLD_GT",IF(ISNUMBER(AS95),AS95,0)&gt;$N$11),AND($N$8="THRESHOLD_LE",IF(ISNUMBER(AS95),AS95,0)&lt;=$N$11),AND($N$8="THRESHOLD_LT",IF(ISNUMBER(AS95),AS95,0)&lt;$N$11),AND($N$8="CHANGE_PCT_GE",IF(IF(ISNUMBER(BX95),BX95,0)=0,IF(ISNUMBER(AS95),AS95,0)&gt;0,(IF(ISNUMBER(AS95),AS95,0)-IF(ISNUMBER(BX95),BX95,0))/ABS(IF(ISNUMBER(BX95),BX95,0))&gt;=$N$11)),AND($N$8="CHANGE_ABS_GE",ABS(IF(ISNUMBER(AS95),AS95,0)-IF(ISNUMBER(BX95),BX95,0))&gt;=$N$11),AND($N$8="COUNT_LT",IF(ISNUMBER(AS95),AS95,0)&lt;$N$11),AND($N$8="COUNT_LE",IF(ISNUMBER(AS95),AS95,0)&lt;=$N$11),AND($N$8="AND_YES",OR(LOWER(LEFT(AS95&amp;"",2))="да",AS95=1),OR(LOWER(LEFT(BX95&amp;"",2))="да",BX95=1)),AND($N$8="OR_YES",OR(OR(LOWER(LEFT(AS95&amp;"",2))="да",AS95=1),OR(LOWER(LEFT(BX95&amp;"",2))="да",BX95=1)))),$N$14,$N$15))))))))))</f>
        <v/>
      </c>
      <c r="O95" s="19" t="str">
        <f>IF($A95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95="#FIELD",AT95="",AND(OR($O$8="CHANGE_PCT_GE",$O$8="CHANGE_ABS_GE",$O$8="COUNT_FLAG_RULE",$O$8="AND_YES",$O$8="OR_YES"),OR(BY95="#FIELD",BY95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95)))),IF($O$18="LOW_MU",MAX(Настройки!$B$14,$O$16),IF($O$18="NEUTRAL",Настройки!$B$15,IF($O$18="IGNORE","IGNORE",IF(OR(AT95="#FIELD",BY95="#FIELD"),"Поле не найдено","Недостаточно данных")))),IF($O$8="SIGMOID_INC",MAX(Настройки!$B$14,$O$16+($O$17-$O$16)/(1+EXP(-$O$12*(IF(ISNUMBER(AT95),AT95,0)-$O$11)))),IF($O$8="SIGMOID_DEC",MAX(Настройки!$B$14,$O$16+($O$17-$O$16)/(1+EXP($O$12*(IF(ISNUMBER(AT95),AT95,0)-$O$11)))),IF($O$8="TOP_PERCENT",IF((COUNTIF(INDEX(Данные!$A$7:$CV$106,0,MATCH($O$9,Данные!$A$6:$CV$6,0)),"&gt;"&amp;IF(ISNUMBER(AT95),AT95,0))+COUNTIFS(INDEX(Данные!$A$7:$CV$106,0,MATCH($O$9,Данные!$A$6:$CV$6,0)),IF(ISNUMBER(AT95),AT95,0),Данные!$A$7:$A$106,"&lt;"&amp;$A95)+1)/COUNT(INDEX(Данные!$A$7:$CV$106,0,MATCH($O$9,Данные!$A$6:$CV$6,0)))&lt;=$O$11,$O$14,$O$15),IF($O$8="MANUAL_MU",MAX(Настройки!$B$14,MIN(1,IF(ISNUMBER(AT95),AT95,0))),IF($O$8="COUNT_FLAG_RULE",IF(IF(ISNUMBER(AT95),AT95,0)&lt;=$O$11,$O$14,IF(IF(ISNUMBER(AT95),AT95,0)&gt;=$O$12,$O$15,IF(OR(LOWER(LEFT(BY95&amp;"",2))="да",BY95=1),$O$13,$O$15))),IF(OR(AND($O$8="YES_NO",OR(LOWER(LEFT(AT95&amp;"",2))="да",AT95=1)),AND($O$8="THRESHOLD_GE",IF(ISNUMBER(AT95),AT95,0)&gt;=$O$11),AND($O$8="THRESHOLD_GT",IF(ISNUMBER(AT95),AT95,0)&gt;$O$11),AND($O$8="THRESHOLD_LE",IF(ISNUMBER(AT95),AT95,0)&lt;=$O$11),AND($O$8="THRESHOLD_LT",IF(ISNUMBER(AT95),AT95,0)&lt;$O$11),AND($O$8="CHANGE_PCT_GE",IF(IF(ISNUMBER(BY95),BY95,0)=0,IF(ISNUMBER(AT95),AT95,0)&gt;0,(IF(ISNUMBER(AT95),AT95,0)-IF(ISNUMBER(BY95),BY95,0))/ABS(IF(ISNUMBER(BY95),BY95,0))&gt;=$O$11)),AND($O$8="CHANGE_ABS_GE",ABS(IF(ISNUMBER(AT95),AT95,0)-IF(ISNUMBER(BY95),BY95,0))&gt;=$O$11),AND($O$8="COUNT_LT",IF(ISNUMBER(AT95),AT95,0)&lt;$O$11),AND($O$8="COUNT_LE",IF(ISNUMBER(AT95),AT95,0)&lt;=$O$11),AND($O$8="AND_YES",OR(LOWER(LEFT(AT95&amp;"",2))="да",AT95=1),OR(LOWER(LEFT(BY95&amp;"",2))="да",BY95=1)),AND($O$8="OR_YES",OR(OR(LOWER(LEFT(AT95&amp;"",2))="да",AT95=1),OR(LOWER(LEFT(BY95&amp;"",2))="да",BY95=1)))),$O$14,$O$15))))))))))</f>
        <v/>
      </c>
      <c r="P95" s="19" t="str">
        <f>IF($A95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95="#FIELD",AU95="",AND(OR($P$8="CHANGE_PCT_GE",$P$8="CHANGE_ABS_GE",$P$8="COUNT_FLAG_RULE",$P$8="AND_YES",$P$8="OR_YES"),OR(BZ95="#FIELD",BZ95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95)))),IF($P$18="LOW_MU",MAX(Настройки!$B$14,$P$16),IF($P$18="NEUTRAL",Настройки!$B$15,IF($P$18="IGNORE","IGNORE",IF(OR(AU95="#FIELD",BZ95="#FIELD"),"Поле не найдено","Недостаточно данных")))),IF($P$8="SIGMOID_INC",MAX(Настройки!$B$14,$P$16+($P$17-$P$16)/(1+EXP(-$P$12*(IF(ISNUMBER(AU95),AU95,0)-$P$11)))),IF($P$8="SIGMOID_DEC",MAX(Настройки!$B$14,$P$16+($P$17-$P$16)/(1+EXP($P$12*(IF(ISNUMBER(AU95),AU95,0)-$P$11)))),IF($P$8="TOP_PERCENT",IF((COUNTIF(INDEX(Данные!$A$7:$CV$106,0,MATCH($P$9,Данные!$A$6:$CV$6,0)),"&gt;"&amp;IF(ISNUMBER(AU95),AU95,0))+COUNTIFS(INDEX(Данные!$A$7:$CV$106,0,MATCH($P$9,Данные!$A$6:$CV$6,0)),IF(ISNUMBER(AU95),AU95,0),Данные!$A$7:$A$106,"&lt;"&amp;$A95)+1)/COUNT(INDEX(Данные!$A$7:$CV$106,0,MATCH($P$9,Данные!$A$6:$CV$6,0)))&lt;=$P$11,$P$14,$P$15),IF($P$8="MANUAL_MU",MAX(Настройки!$B$14,MIN(1,IF(ISNUMBER(AU95),AU95,0))),IF($P$8="COUNT_FLAG_RULE",IF(IF(ISNUMBER(AU95),AU95,0)&lt;=$P$11,$P$14,IF(IF(ISNUMBER(AU95),AU95,0)&gt;=$P$12,$P$15,IF(OR(LOWER(LEFT(BZ95&amp;"",2))="да",BZ95=1),$P$13,$P$15))),IF(OR(AND($P$8="YES_NO",OR(LOWER(LEFT(AU95&amp;"",2))="да",AU95=1)),AND($P$8="THRESHOLD_GE",IF(ISNUMBER(AU95),AU95,0)&gt;=$P$11),AND($P$8="THRESHOLD_GT",IF(ISNUMBER(AU95),AU95,0)&gt;$P$11),AND($P$8="THRESHOLD_LE",IF(ISNUMBER(AU95),AU95,0)&lt;=$P$11),AND($P$8="THRESHOLD_LT",IF(ISNUMBER(AU95),AU95,0)&lt;$P$11),AND($P$8="CHANGE_PCT_GE",IF(IF(ISNUMBER(BZ95),BZ95,0)=0,IF(ISNUMBER(AU95),AU95,0)&gt;0,(IF(ISNUMBER(AU95),AU95,0)-IF(ISNUMBER(BZ95),BZ95,0))/ABS(IF(ISNUMBER(BZ95),BZ95,0))&gt;=$P$11)),AND($P$8="CHANGE_ABS_GE",ABS(IF(ISNUMBER(AU95),AU95,0)-IF(ISNUMBER(BZ95),BZ95,0))&gt;=$P$11),AND($P$8="COUNT_LT",IF(ISNUMBER(AU95),AU95,0)&lt;$P$11),AND($P$8="COUNT_LE",IF(ISNUMBER(AU95),AU95,0)&lt;=$P$11),AND($P$8="AND_YES",OR(LOWER(LEFT(AU95&amp;"",2))="да",AU95=1),OR(LOWER(LEFT(BZ95&amp;"",2))="да",BZ95=1)),AND($P$8="OR_YES",OR(OR(LOWER(LEFT(AU95&amp;"",2))="да",AU95=1),OR(LOWER(LEFT(BZ95&amp;"",2))="да",BZ95=1)))),$P$14,$P$15))))))))))</f>
        <v/>
      </c>
      <c r="Q95" s="19" t="str">
        <f>IF($A95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95="#FIELD",AV95="",AND(OR($Q$8="CHANGE_PCT_GE",$Q$8="CHANGE_ABS_GE",$Q$8="COUNT_FLAG_RULE",$Q$8="AND_YES",$Q$8="OR_YES"),OR(CA95="#FIELD",CA95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95)))),IF($Q$18="LOW_MU",MAX(Настройки!$B$14,$Q$16),IF($Q$18="NEUTRAL",Настройки!$B$15,IF($Q$18="IGNORE","IGNORE",IF(OR(AV95="#FIELD",CA95="#FIELD"),"Поле не найдено","Недостаточно данных")))),IF($Q$8="SIGMOID_INC",MAX(Настройки!$B$14,$Q$16+($Q$17-$Q$16)/(1+EXP(-$Q$12*(IF(ISNUMBER(AV95),AV95,0)-$Q$11)))),IF($Q$8="SIGMOID_DEC",MAX(Настройки!$B$14,$Q$16+($Q$17-$Q$16)/(1+EXP($Q$12*(IF(ISNUMBER(AV95),AV95,0)-$Q$11)))),IF($Q$8="TOP_PERCENT",IF((COUNTIF(INDEX(Данные!$A$7:$CV$106,0,MATCH($Q$9,Данные!$A$6:$CV$6,0)),"&gt;"&amp;IF(ISNUMBER(AV95),AV95,0))+COUNTIFS(INDEX(Данные!$A$7:$CV$106,0,MATCH($Q$9,Данные!$A$6:$CV$6,0)),IF(ISNUMBER(AV95),AV95,0),Данные!$A$7:$A$106,"&lt;"&amp;$A95)+1)/COUNT(INDEX(Данные!$A$7:$CV$106,0,MATCH($Q$9,Данные!$A$6:$CV$6,0)))&lt;=$Q$11,$Q$14,$Q$15),IF($Q$8="MANUAL_MU",MAX(Настройки!$B$14,MIN(1,IF(ISNUMBER(AV95),AV95,0))),IF($Q$8="COUNT_FLAG_RULE",IF(IF(ISNUMBER(AV95),AV95,0)&lt;=$Q$11,$Q$14,IF(IF(ISNUMBER(AV95),AV95,0)&gt;=$Q$12,$Q$15,IF(OR(LOWER(LEFT(CA95&amp;"",2))="да",CA95=1),$Q$13,$Q$15))),IF(OR(AND($Q$8="YES_NO",OR(LOWER(LEFT(AV95&amp;"",2))="да",AV95=1)),AND($Q$8="THRESHOLD_GE",IF(ISNUMBER(AV95),AV95,0)&gt;=$Q$11),AND($Q$8="THRESHOLD_GT",IF(ISNUMBER(AV95),AV95,0)&gt;$Q$11),AND($Q$8="THRESHOLD_LE",IF(ISNUMBER(AV95),AV95,0)&lt;=$Q$11),AND($Q$8="THRESHOLD_LT",IF(ISNUMBER(AV95),AV95,0)&lt;$Q$11),AND($Q$8="CHANGE_PCT_GE",IF(IF(ISNUMBER(CA95),CA95,0)=0,IF(ISNUMBER(AV95),AV95,0)&gt;0,(IF(ISNUMBER(AV95),AV95,0)-IF(ISNUMBER(CA95),CA95,0))/ABS(IF(ISNUMBER(CA95),CA95,0))&gt;=$Q$11)),AND($Q$8="CHANGE_ABS_GE",ABS(IF(ISNUMBER(AV95),AV95,0)-IF(ISNUMBER(CA95),CA95,0))&gt;=$Q$11),AND($Q$8="COUNT_LT",IF(ISNUMBER(AV95),AV95,0)&lt;$Q$11),AND($Q$8="COUNT_LE",IF(ISNUMBER(AV95),AV95,0)&lt;=$Q$11),AND($Q$8="AND_YES",OR(LOWER(LEFT(AV95&amp;"",2))="да",AV95=1),OR(LOWER(LEFT(CA95&amp;"",2))="да",CA95=1)),AND($Q$8="OR_YES",OR(OR(LOWER(LEFT(AV95&amp;"",2))="да",AV95=1),OR(LOWER(LEFT(CA95&amp;"",2))="да",CA95=1)))),$Q$14,$Q$15))))))))))</f>
        <v/>
      </c>
      <c r="R95" s="69" t="str">
        <f>IF($A95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95="#FIELD",AW95="",AND(OR($R$8="CHANGE_PCT_GE",$R$8="CHANGE_ABS_GE",$R$8="COUNT_FLAG_RULE",$R$8="AND_YES",$R$8="OR_YES"),OR(CB95="#FIELD",CB95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95)))),IF($R$18="LOW_MU",MAX(Настройки!$B$14,$R$16),IF($R$18="NEUTRAL",Настройки!$B$15,IF($R$18="IGNORE","IGNORE",IF(OR(AW95="#FIELD",CB95="#FIELD"),"Поле не найдено","Недостаточно данных")))),IF($R$8="SIGMOID_INC",MAX(Настройки!$B$14,$R$16+($R$17-$R$16)/(1+EXP(-$R$12*(IF(ISNUMBER(AW95),AW95,0)-$R$11)))),IF($R$8="SIGMOID_DEC",MAX(Настройки!$B$14,$R$16+($R$17-$R$16)/(1+EXP($R$12*(IF(ISNUMBER(AW95),AW95,0)-$R$11)))),IF($R$8="TOP_PERCENT",IF((COUNTIF(INDEX(Данные!$A$7:$CV$106,0,MATCH($R$9,Данные!$A$6:$CV$6,0)),"&gt;"&amp;IF(ISNUMBER(AW95),AW95,0))+COUNTIFS(INDEX(Данные!$A$7:$CV$106,0,MATCH($R$9,Данные!$A$6:$CV$6,0)),IF(ISNUMBER(AW95),AW95,0),Данные!$A$7:$A$106,"&lt;"&amp;$A95)+1)/COUNT(INDEX(Данные!$A$7:$CV$106,0,MATCH($R$9,Данные!$A$6:$CV$6,0)))&lt;=$R$11,$R$14,$R$15),IF($R$8="MANUAL_MU",MAX(Настройки!$B$14,MIN(1,IF(ISNUMBER(AW95),AW95,0))),IF($R$8="COUNT_FLAG_RULE",IF(IF(ISNUMBER(AW95),AW95,0)&lt;=$R$11,$R$14,IF(IF(ISNUMBER(AW95),AW95,0)&gt;=$R$12,$R$15,IF(OR(LOWER(LEFT(CB95&amp;"",2))="да",CB95=1),$R$13,$R$15))),IF(OR(AND($R$8="YES_NO",OR(LOWER(LEFT(AW95&amp;"",2))="да",AW95=1)),AND($R$8="THRESHOLD_GE",IF(ISNUMBER(AW95),AW95,0)&gt;=$R$11),AND($R$8="THRESHOLD_GT",IF(ISNUMBER(AW95),AW95,0)&gt;$R$11),AND($R$8="THRESHOLD_LE",IF(ISNUMBER(AW95),AW95,0)&lt;=$R$11),AND($R$8="THRESHOLD_LT",IF(ISNUMBER(AW95),AW95,0)&lt;$R$11),AND($R$8="CHANGE_PCT_GE",IF(IF(ISNUMBER(CB95),CB95,0)=0,IF(ISNUMBER(AW95),AW95,0)&gt;0,(IF(ISNUMBER(AW95),AW95,0)-IF(ISNUMBER(CB95),CB95,0))/ABS(IF(ISNUMBER(CB95),CB95,0))&gt;=$R$11)),AND($R$8="CHANGE_ABS_GE",ABS(IF(ISNUMBER(AW95),AW95,0)-IF(ISNUMBER(CB95),CB95,0))&gt;=$R$11),AND($R$8="COUNT_LT",IF(ISNUMBER(AW95),AW95,0)&lt;$R$11),AND($R$8="COUNT_LE",IF(ISNUMBER(AW95),AW95,0)&lt;=$R$11),AND($R$8="AND_YES",OR(LOWER(LEFT(AW95&amp;"",2))="да",AW95=1),OR(LOWER(LEFT(CB95&amp;"",2))="да",CB95=1)),AND($R$8="OR_YES",OR(OR(LOWER(LEFT(AW95&amp;"",2))="да",AW95=1),OR(LOWER(LEFT(CB95&amp;"",2))="да",CB95=1)))),$R$14,$R$15))))))))))</f>
        <v/>
      </c>
      <c r="S95" s="70" t="str">
        <f>IF($A95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95="#FIELD",AX95="",AND(OR($S$8="CHANGE_PCT_GE",$S$8="CHANGE_ABS_GE",$S$8="COUNT_FLAG_RULE",$S$8="AND_YES",$S$8="OR_YES"),OR(CC95="#FIELD",CC95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95)))),IF($S$18="LOW_MU",MAX(Настройки!$B$14,$S$16),IF($S$18="NEUTRAL",Настройки!$B$15,IF($S$18="IGNORE","IGNORE",IF(OR(AX95="#FIELD",CC95="#FIELD"),"Поле не найдено","Недостаточно данных")))),IF($S$8="SIGMOID_INC",MAX(Настройки!$B$14,$S$16+($S$17-$S$16)/(1+EXP(-$S$12*(IF(ISNUMBER(AX95),AX95,0)-$S$11)))),IF($S$8="SIGMOID_DEC",MAX(Настройки!$B$14,$S$16+($S$17-$S$16)/(1+EXP($S$12*(IF(ISNUMBER(AX95),AX95,0)-$S$11)))),IF($S$8="TOP_PERCENT",IF((COUNTIF(INDEX(Данные!$A$7:$CV$106,0,MATCH($S$9,Данные!$A$6:$CV$6,0)),"&gt;"&amp;IF(ISNUMBER(AX95),AX95,0))+COUNTIFS(INDEX(Данные!$A$7:$CV$106,0,MATCH($S$9,Данные!$A$6:$CV$6,0)),IF(ISNUMBER(AX95),AX95,0),Данные!$A$7:$A$106,"&lt;"&amp;$A95)+1)/COUNT(INDEX(Данные!$A$7:$CV$106,0,MATCH($S$9,Данные!$A$6:$CV$6,0)))&lt;=$S$11,$S$14,$S$15),IF($S$8="MANUAL_MU",MAX(Настройки!$B$14,MIN(1,IF(ISNUMBER(AX95),AX95,0))),IF($S$8="COUNT_FLAG_RULE",IF(IF(ISNUMBER(AX95),AX95,0)&lt;=$S$11,$S$14,IF(IF(ISNUMBER(AX95),AX95,0)&gt;=$S$12,$S$15,IF(OR(LOWER(LEFT(CC95&amp;"",2))="да",CC95=1),$S$13,$S$15))),IF(OR(AND($S$8="YES_NO",OR(LOWER(LEFT(AX95&amp;"",2))="да",AX95=1)),AND($S$8="THRESHOLD_GE",IF(ISNUMBER(AX95),AX95,0)&gt;=$S$11),AND($S$8="THRESHOLD_GT",IF(ISNUMBER(AX95),AX95,0)&gt;$S$11),AND($S$8="THRESHOLD_LE",IF(ISNUMBER(AX95),AX95,0)&lt;=$S$11),AND($S$8="THRESHOLD_LT",IF(ISNUMBER(AX95),AX95,0)&lt;$S$11),AND($S$8="CHANGE_PCT_GE",IF(IF(ISNUMBER(CC95),CC95,0)=0,IF(ISNUMBER(AX95),AX95,0)&gt;0,(IF(ISNUMBER(AX95),AX95,0)-IF(ISNUMBER(CC95),CC95,0))/ABS(IF(ISNUMBER(CC95),CC95,0))&gt;=$S$11)),AND($S$8="CHANGE_ABS_GE",ABS(IF(ISNUMBER(AX95),AX95,0)-IF(ISNUMBER(CC95),CC95,0))&gt;=$S$11),AND($S$8="COUNT_LT",IF(ISNUMBER(AX95),AX95,0)&lt;$S$11),AND($S$8="COUNT_LE",IF(ISNUMBER(AX95),AX95,0)&lt;=$S$11),AND($S$8="AND_YES",OR(LOWER(LEFT(AX95&amp;"",2))="да",AX95=1),OR(LOWER(LEFT(CC95&amp;"",2))="да",CC95=1)),AND($S$8="OR_YES",OR(OR(LOWER(LEFT(AX95&amp;"",2))="да",AX95=1),OR(LOWER(LEFT(CC95&amp;"",2))="да",CC95=1)))),$S$14,$S$15))))))))))</f>
        <v/>
      </c>
      <c r="T95" s="70" t="str">
        <f>IF($A95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95="#FIELD",AY95="",AND(OR($T$8="CHANGE_PCT_GE",$T$8="CHANGE_ABS_GE",$T$8="COUNT_FLAG_RULE",$T$8="AND_YES",$T$8="OR_YES"),OR(CD95="#FIELD",CD95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95)))),IF($T$18="LOW_MU",MAX(Настройки!$B$14,$T$16),IF($T$18="NEUTRAL",Настройки!$B$15,IF($T$18="IGNORE","IGNORE",IF(OR(AY95="#FIELD",CD95="#FIELD"),"Поле не найдено","Недостаточно данных")))),IF($T$8="SIGMOID_INC",MAX(Настройки!$B$14,$T$16+($T$17-$T$16)/(1+EXP(-$T$12*(IF(ISNUMBER(AY95),AY95,0)-$T$11)))),IF($T$8="SIGMOID_DEC",MAX(Настройки!$B$14,$T$16+($T$17-$T$16)/(1+EXP($T$12*(IF(ISNUMBER(AY95),AY95,0)-$T$11)))),IF($T$8="TOP_PERCENT",IF((COUNTIF(INDEX(Данные!$A$7:$CV$106,0,MATCH($T$9,Данные!$A$6:$CV$6,0)),"&gt;"&amp;IF(ISNUMBER(AY95),AY95,0))+COUNTIFS(INDEX(Данные!$A$7:$CV$106,0,MATCH($T$9,Данные!$A$6:$CV$6,0)),IF(ISNUMBER(AY95),AY95,0),Данные!$A$7:$A$106,"&lt;"&amp;$A95)+1)/COUNT(INDEX(Данные!$A$7:$CV$106,0,MATCH($T$9,Данные!$A$6:$CV$6,0)))&lt;=$T$11,$T$14,$T$15),IF($T$8="MANUAL_MU",MAX(Настройки!$B$14,MIN(1,IF(ISNUMBER(AY95),AY95,0))),IF($T$8="COUNT_FLAG_RULE",IF(IF(ISNUMBER(AY95),AY95,0)&lt;=$T$11,$T$14,IF(IF(ISNUMBER(AY95),AY95,0)&gt;=$T$12,$T$15,IF(OR(LOWER(LEFT(CD95&amp;"",2))="да",CD95=1),$T$13,$T$15))),IF(OR(AND($T$8="YES_NO",OR(LOWER(LEFT(AY95&amp;"",2))="да",AY95=1)),AND($T$8="THRESHOLD_GE",IF(ISNUMBER(AY95),AY95,0)&gt;=$T$11),AND($T$8="THRESHOLD_GT",IF(ISNUMBER(AY95),AY95,0)&gt;$T$11),AND($T$8="THRESHOLD_LE",IF(ISNUMBER(AY95),AY95,0)&lt;=$T$11),AND($T$8="THRESHOLD_LT",IF(ISNUMBER(AY95),AY95,0)&lt;$T$11),AND($T$8="CHANGE_PCT_GE",IF(IF(ISNUMBER(CD95),CD95,0)=0,IF(ISNUMBER(AY95),AY95,0)&gt;0,(IF(ISNUMBER(AY95),AY95,0)-IF(ISNUMBER(CD95),CD95,0))/ABS(IF(ISNUMBER(CD95),CD95,0))&gt;=$T$11)),AND($T$8="CHANGE_ABS_GE",ABS(IF(ISNUMBER(AY95),AY95,0)-IF(ISNUMBER(CD95),CD95,0))&gt;=$T$11),AND($T$8="COUNT_LT",IF(ISNUMBER(AY95),AY95,0)&lt;$T$11),AND($T$8="COUNT_LE",IF(ISNUMBER(AY95),AY95,0)&lt;=$T$11),AND($T$8="AND_YES",OR(LOWER(LEFT(AY95&amp;"",2))="да",AY95=1),OR(LOWER(LEFT(CD95&amp;"",2))="да",CD95=1)),AND($T$8="OR_YES",OR(OR(LOWER(LEFT(AY95&amp;"",2))="да",AY95=1),OR(LOWER(LEFT(CD95&amp;"",2))="да",CD95=1)))),$T$14,$T$15))))))))))</f>
        <v/>
      </c>
      <c r="U95" s="70" t="str">
        <f>IF($A95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95="#FIELD",AZ95="",AND(OR($U$8="CHANGE_PCT_GE",$U$8="CHANGE_ABS_GE",$U$8="COUNT_FLAG_RULE",$U$8="AND_YES",$U$8="OR_YES"),OR(CE95="#FIELD",CE95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95)))),IF($U$18="LOW_MU",MAX(Настройки!$B$14,$U$16),IF($U$18="NEUTRAL",Настройки!$B$15,IF($U$18="IGNORE","IGNORE",IF(OR(AZ95="#FIELD",CE95="#FIELD"),"Поле не найдено","Недостаточно данных")))),IF($U$8="SIGMOID_INC",MAX(Настройки!$B$14,$U$16+($U$17-$U$16)/(1+EXP(-$U$12*(IF(ISNUMBER(AZ95),AZ95,0)-$U$11)))),IF($U$8="SIGMOID_DEC",MAX(Настройки!$B$14,$U$16+($U$17-$U$16)/(1+EXP($U$12*(IF(ISNUMBER(AZ95),AZ95,0)-$U$11)))),IF($U$8="TOP_PERCENT",IF((COUNTIF(INDEX(Данные!$A$7:$CV$106,0,MATCH($U$9,Данные!$A$6:$CV$6,0)),"&gt;"&amp;IF(ISNUMBER(AZ95),AZ95,0))+COUNTIFS(INDEX(Данные!$A$7:$CV$106,0,MATCH($U$9,Данные!$A$6:$CV$6,0)),IF(ISNUMBER(AZ95),AZ95,0),Данные!$A$7:$A$106,"&lt;"&amp;$A95)+1)/COUNT(INDEX(Данные!$A$7:$CV$106,0,MATCH($U$9,Данные!$A$6:$CV$6,0)))&lt;=$U$11,$U$14,$U$15),IF($U$8="MANUAL_MU",MAX(Настройки!$B$14,MIN(1,IF(ISNUMBER(AZ95),AZ95,0))),IF($U$8="COUNT_FLAG_RULE",IF(IF(ISNUMBER(AZ95),AZ95,0)&lt;=$U$11,$U$14,IF(IF(ISNUMBER(AZ95),AZ95,0)&gt;=$U$12,$U$15,IF(OR(LOWER(LEFT(CE95&amp;"",2))="да",CE95=1),$U$13,$U$15))),IF(OR(AND($U$8="YES_NO",OR(LOWER(LEFT(AZ95&amp;"",2))="да",AZ95=1)),AND($U$8="THRESHOLD_GE",IF(ISNUMBER(AZ95),AZ95,0)&gt;=$U$11),AND($U$8="THRESHOLD_GT",IF(ISNUMBER(AZ95),AZ95,0)&gt;$U$11),AND($U$8="THRESHOLD_LE",IF(ISNUMBER(AZ95),AZ95,0)&lt;=$U$11),AND($U$8="THRESHOLD_LT",IF(ISNUMBER(AZ95),AZ95,0)&lt;$U$11),AND($U$8="CHANGE_PCT_GE",IF(IF(ISNUMBER(CE95),CE95,0)=0,IF(ISNUMBER(AZ95),AZ95,0)&gt;0,(IF(ISNUMBER(AZ95),AZ95,0)-IF(ISNUMBER(CE95),CE95,0))/ABS(IF(ISNUMBER(CE95),CE95,0))&gt;=$U$11)),AND($U$8="CHANGE_ABS_GE",ABS(IF(ISNUMBER(AZ95),AZ95,0)-IF(ISNUMBER(CE95),CE95,0))&gt;=$U$11),AND($U$8="COUNT_LT",IF(ISNUMBER(AZ95),AZ95,0)&lt;$U$11),AND($U$8="COUNT_LE",IF(ISNUMBER(AZ95),AZ95,0)&lt;=$U$11),AND($U$8="AND_YES",OR(LOWER(LEFT(AZ95&amp;"",2))="да",AZ95=1),OR(LOWER(LEFT(CE95&amp;"",2))="да",CE95=1)),AND($U$8="OR_YES",OR(OR(LOWER(LEFT(AZ95&amp;"",2))="да",AZ95=1),OR(LOWER(LEFT(CE95&amp;"",2))="да",CE95=1)))),$U$14,$U$15))))))))))</f>
        <v/>
      </c>
      <c r="V95" s="70" t="str">
        <f>IF($A95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95="#FIELD",BA95="",AND(OR($V$8="CHANGE_PCT_GE",$V$8="CHANGE_ABS_GE",$V$8="COUNT_FLAG_RULE",$V$8="AND_YES",$V$8="OR_YES"),OR(CF95="#FIELD",CF95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95)))),IF($V$18="LOW_MU",MAX(Настройки!$B$14,$V$16),IF($V$18="NEUTRAL",Настройки!$B$15,IF($V$18="IGNORE","IGNORE",IF(OR(BA95="#FIELD",CF95="#FIELD"),"Поле не найдено","Недостаточно данных")))),IF($V$8="SIGMOID_INC",MAX(Настройки!$B$14,$V$16+($V$17-$V$16)/(1+EXP(-$V$12*(IF(ISNUMBER(BA95),BA95,0)-$V$11)))),IF($V$8="SIGMOID_DEC",MAX(Настройки!$B$14,$V$16+($V$17-$V$16)/(1+EXP($V$12*(IF(ISNUMBER(BA95),BA95,0)-$V$11)))),IF($V$8="TOP_PERCENT",IF((COUNTIF(INDEX(Данные!$A$7:$CV$106,0,MATCH($V$9,Данные!$A$6:$CV$6,0)),"&gt;"&amp;IF(ISNUMBER(BA95),BA95,0))+COUNTIFS(INDEX(Данные!$A$7:$CV$106,0,MATCH($V$9,Данные!$A$6:$CV$6,0)),IF(ISNUMBER(BA95),BA95,0),Данные!$A$7:$A$106,"&lt;"&amp;$A95)+1)/COUNT(INDEX(Данные!$A$7:$CV$106,0,MATCH($V$9,Данные!$A$6:$CV$6,0)))&lt;=$V$11,$V$14,$V$15),IF($V$8="MANUAL_MU",MAX(Настройки!$B$14,MIN(1,IF(ISNUMBER(BA95),BA95,0))),IF($V$8="COUNT_FLAG_RULE",IF(IF(ISNUMBER(BA95),BA95,0)&lt;=$V$11,$V$14,IF(IF(ISNUMBER(BA95),BA95,0)&gt;=$V$12,$V$15,IF(OR(LOWER(LEFT(CF95&amp;"",2))="да",CF95=1),$V$13,$V$15))),IF(OR(AND($V$8="YES_NO",OR(LOWER(LEFT(BA95&amp;"",2))="да",BA95=1)),AND($V$8="THRESHOLD_GE",IF(ISNUMBER(BA95),BA95,0)&gt;=$V$11),AND($V$8="THRESHOLD_GT",IF(ISNUMBER(BA95),BA95,0)&gt;$V$11),AND($V$8="THRESHOLD_LE",IF(ISNUMBER(BA95),BA95,0)&lt;=$V$11),AND($V$8="THRESHOLD_LT",IF(ISNUMBER(BA95),BA95,0)&lt;$V$11),AND($V$8="CHANGE_PCT_GE",IF(IF(ISNUMBER(CF95),CF95,0)=0,IF(ISNUMBER(BA95),BA95,0)&gt;0,(IF(ISNUMBER(BA95),BA95,0)-IF(ISNUMBER(CF95),CF95,0))/ABS(IF(ISNUMBER(CF95),CF95,0))&gt;=$V$11)),AND($V$8="CHANGE_ABS_GE",ABS(IF(ISNUMBER(BA95),BA95,0)-IF(ISNUMBER(CF95),CF95,0))&gt;=$V$11),AND($V$8="COUNT_LT",IF(ISNUMBER(BA95),BA95,0)&lt;$V$11),AND($V$8="COUNT_LE",IF(ISNUMBER(BA95),BA95,0)&lt;=$V$11),AND($V$8="AND_YES",OR(LOWER(LEFT(BA95&amp;"",2))="да",BA95=1),OR(LOWER(LEFT(CF95&amp;"",2))="да",CF95=1)),AND($V$8="OR_YES",OR(OR(LOWER(LEFT(BA95&amp;"",2))="да",BA95=1),OR(LOWER(LEFT(CF95&amp;"",2))="да",CF95=1)))),$V$14,$V$15))))))))))</f>
        <v/>
      </c>
      <c r="W95" s="70" t="str">
        <f>IF($A95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95="#FIELD",BB95="",AND(OR($W$8="CHANGE_PCT_GE",$W$8="CHANGE_ABS_GE",$W$8="COUNT_FLAG_RULE",$W$8="AND_YES",$W$8="OR_YES"),OR(CG95="#FIELD",CG95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95)))),IF($W$18="LOW_MU",MAX(Настройки!$B$14,$W$16),IF($W$18="NEUTRAL",Настройки!$B$15,IF($W$18="IGNORE","IGNORE",IF(OR(BB95="#FIELD",CG95="#FIELD"),"Поле не найдено","Недостаточно данных")))),IF($W$8="SIGMOID_INC",MAX(Настройки!$B$14,$W$16+($W$17-$W$16)/(1+EXP(-$W$12*(IF(ISNUMBER(BB95),BB95,0)-$W$11)))),IF($W$8="SIGMOID_DEC",MAX(Настройки!$B$14,$W$16+($W$17-$W$16)/(1+EXP($W$12*(IF(ISNUMBER(BB95),BB95,0)-$W$11)))),IF($W$8="TOP_PERCENT",IF((COUNTIF(INDEX(Данные!$A$7:$CV$106,0,MATCH($W$9,Данные!$A$6:$CV$6,0)),"&gt;"&amp;IF(ISNUMBER(BB95),BB95,0))+COUNTIFS(INDEX(Данные!$A$7:$CV$106,0,MATCH($W$9,Данные!$A$6:$CV$6,0)),IF(ISNUMBER(BB95),BB95,0),Данные!$A$7:$A$106,"&lt;"&amp;$A95)+1)/COUNT(INDEX(Данные!$A$7:$CV$106,0,MATCH($W$9,Данные!$A$6:$CV$6,0)))&lt;=$W$11,$W$14,$W$15),IF($W$8="MANUAL_MU",MAX(Настройки!$B$14,MIN(1,IF(ISNUMBER(BB95),BB95,0))),IF($W$8="COUNT_FLAG_RULE",IF(IF(ISNUMBER(BB95),BB95,0)&lt;=$W$11,$W$14,IF(IF(ISNUMBER(BB95),BB95,0)&gt;=$W$12,$W$15,IF(OR(LOWER(LEFT(CG95&amp;"",2))="да",CG95=1),$W$13,$W$15))),IF(OR(AND($W$8="YES_NO",OR(LOWER(LEFT(BB95&amp;"",2))="да",BB95=1)),AND($W$8="THRESHOLD_GE",IF(ISNUMBER(BB95),BB95,0)&gt;=$W$11),AND($W$8="THRESHOLD_GT",IF(ISNUMBER(BB95),BB95,0)&gt;$W$11),AND($W$8="THRESHOLD_LE",IF(ISNUMBER(BB95),BB95,0)&lt;=$W$11),AND($W$8="THRESHOLD_LT",IF(ISNUMBER(BB95),BB95,0)&lt;$W$11),AND($W$8="CHANGE_PCT_GE",IF(IF(ISNUMBER(CG95),CG95,0)=0,IF(ISNUMBER(BB95),BB95,0)&gt;0,(IF(ISNUMBER(BB95),BB95,0)-IF(ISNUMBER(CG95),CG95,0))/ABS(IF(ISNUMBER(CG95),CG95,0))&gt;=$W$11)),AND($W$8="CHANGE_ABS_GE",ABS(IF(ISNUMBER(BB95),BB95,0)-IF(ISNUMBER(CG95),CG95,0))&gt;=$W$11),AND($W$8="COUNT_LT",IF(ISNUMBER(BB95),BB95,0)&lt;$W$11),AND($W$8="COUNT_LE",IF(ISNUMBER(BB95),BB95,0)&lt;=$W$11),AND($W$8="AND_YES",OR(LOWER(LEFT(BB95&amp;"",2))="да",BB95=1),OR(LOWER(LEFT(CG95&amp;"",2))="да",CG95=1)),AND($W$8="OR_YES",OR(OR(LOWER(LEFT(BB95&amp;"",2))="да",BB95=1),OR(LOWER(LEFT(CG95&amp;"",2))="да",CG95=1)))),$W$14,$W$15))))))))))</f>
        <v/>
      </c>
      <c r="X95" s="70" t="str">
        <f>IF($A95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95="#FIELD",BC95="",AND(OR($X$8="CHANGE_PCT_GE",$X$8="CHANGE_ABS_GE",$X$8="COUNT_FLAG_RULE",$X$8="AND_YES",$X$8="OR_YES"),OR(CH95="#FIELD",CH95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95)))),IF($X$18="LOW_MU",MAX(Настройки!$B$14,$X$16),IF($X$18="NEUTRAL",Настройки!$B$15,IF($X$18="IGNORE","IGNORE",IF(OR(BC95="#FIELD",CH95="#FIELD"),"Поле не найдено","Недостаточно данных")))),IF($X$8="SIGMOID_INC",MAX(Настройки!$B$14,$X$16+($X$17-$X$16)/(1+EXP(-$X$12*(IF(ISNUMBER(BC95),BC95,0)-$X$11)))),IF($X$8="SIGMOID_DEC",MAX(Настройки!$B$14,$X$16+($X$17-$X$16)/(1+EXP($X$12*(IF(ISNUMBER(BC95),BC95,0)-$X$11)))),IF($X$8="TOP_PERCENT",IF((COUNTIF(INDEX(Данные!$A$7:$CV$106,0,MATCH($X$9,Данные!$A$6:$CV$6,0)),"&gt;"&amp;IF(ISNUMBER(BC95),BC95,0))+COUNTIFS(INDEX(Данные!$A$7:$CV$106,0,MATCH($X$9,Данные!$A$6:$CV$6,0)),IF(ISNUMBER(BC95),BC95,0),Данные!$A$7:$A$106,"&lt;"&amp;$A95)+1)/COUNT(INDEX(Данные!$A$7:$CV$106,0,MATCH($X$9,Данные!$A$6:$CV$6,0)))&lt;=$X$11,$X$14,$X$15),IF($X$8="MANUAL_MU",MAX(Настройки!$B$14,MIN(1,IF(ISNUMBER(BC95),BC95,0))),IF($X$8="COUNT_FLAG_RULE",IF(IF(ISNUMBER(BC95),BC95,0)&lt;=$X$11,$X$14,IF(IF(ISNUMBER(BC95),BC95,0)&gt;=$X$12,$X$15,IF(OR(LOWER(LEFT(CH95&amp;"",2))="да",CH95=1),$X$13,$X$15))),IF(OR(AND($X$8="YES_NO",OR(LOWER(LEFT(BC95&amp;"",2))="да",BC95=1)),AND($X$8="THRESHOLD_GE",IF(ISNUMBER(BC95),BC95,0)&gt;=$X$11),AND($X$8="THRESHOLD_GT",IF(ISNUMBER(BC95),BC95,0)&gt;$X$11),AND($X$8="THRESHOLD_LE",IF(ISNUMBER(BC95),BC95,0)&lt;=$X$11),AND($X$8="THRESHOLD_LT",IF(ISNUMBER(BC95),BC95,0)&lt;$X$11),AND($X$8="CHANGE_PCT_GE",IF(IF(ISNUMBER(CH95),CH95,0)=0,IF(ISNUMBER(BC95),BC95,0)&gt;0,(IF(ISNUMBER(BC95),BC95,0)-IF(ISNUMBER(CH95),CH95,0))/ABS(IF(ISNUMBER(CH95),CH95,0))&gt;=$X$11)),AND($X$8="CHANGE_ABS_GE",ABS(IF(ISNUMBER(BC95),BC95,0)-IF(ISNUMBER(CH95),CH95,0))&gt;=$X$11),AND($X$8="COUNT_LT",IF(ISNUMBER(BC95),BC95,0)&lt;$X$11),AND($X$8="COUNT_LE",IF(ISNUMBER(BC95),BC95,0)&lt;=$X$11),AND($X$8="AND_YES",OR(LOWER(LEFT(BC95&amp;"",2))="да",BC95=1),OR(LOWER(LEFT(CH95&amp;"",2))="да",CH95=1)),AND($X$8="OR_YES",OR(OR(LOWER(LEFT(BC95&amp;"",2))="да",BC95=1),OR(LOWER(LEFT(CH95&amp;"",2))="да",CH95=1)))),$X$14,$X$15))))))))))</f>
        <v/>
      </c>
      <c r="Y95" s="70" t="str">
        <f>IF($A95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95="#FIELD",BD95="",AND(OR($Y$8="CHANGE_PCT_GE",$Y$8="CHANGE_ABS_GE",$Y$8="COUNT_FLAG_RULE",$Y$8="AND_YES",$Y$8="OR_YES"),OR(CI95="#FIELD",CI95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95)))),IF($Y$18="LOW_MU",MAX(Настройки!$B$14,$Y$16),IF($Y$18="NEUTRAL",Настройки!$B$15,IF($Y$18="IGNORE","IGNORE",IF(OR(BD95="#FIELD",CI95="#FIELD"),"Поле не найдено","Недостаточно данных")))),IF($Y$8="SIGMOID_INC",MAX(Настройки!$B$14,$Y$16+($Y$17-$Y$16)/(1+EXP(-$Y$12*(IF(ISNUMBER(BD95),BD95,0)-$Y$11)))),IF($Y$8="SIGMOID_DEC",MAX(Настройки!$B$14,$Y$16+($Y$17-$Y$16)/(1+EXP($Y$12*(IF(ISNUMBER(BD95),BD95,0)-$Y$11)))),IF($Y$8="TOP_PERCENT",IF((COUNTIF(INDEX(Данные!$A$7:$CV$106,0,MATCH($Y$9,Данные!$A$6:$CV$6,0)),"&gt;"&amp;IF(ISNUMBER(BD95),BD95,0))+COUNTIFS(INDEX(Данные!$A$7:$CV$106,0,MATCH($Y$9,Данные!$A$6:$CV$6,0)),IF(ISNUMBER(BD95),BD95,0),Данные!$A$7:$A$106,"&lt;"&amp;$A95)+1)/COUNT(INDEX(Данные!$A$7:$CV$106,0,MATCH($Y$9,Данные!$A$6:$CV$6,0)))&lt;=$Y$11,$Y$14,$Y$15),IF($Y$8="MANUAL_MU",MAX(Настройки!$B$14,MIN(1,IF(ISNUMBER(BD95),BD95,0))),IF($Y$8="COUNT_FLAG_RULE",IF(IF(ISNUMBER(BD95),BD95,0)&lt;=$Y$11,$Y$14,IF(IF(ISNUMBER(BD95),BD95,0)&gt;=$Y$12,$Y$15,IF(OR(LOWER(LEFT(CI95&amp;"",2))="да",CI95=1),$Y$13,$Y$15))),IF(OR(AND($Y$8="YES_NO",OR(LOWER(LEFT(BD95&amp;"",2))="да",BD95=1)),AND($Y$8="THRESHOLD_GE",IF(ISNUMBER(BD95),BD95,0)&gt;=$Y$11),AND($Y$8="THRESHOLD_GT",IF(ISNUMBER(BD95),BD95,0)&gt;$Y$11),AND($Y$8="THRESHOLD_LE",IF(ISNUMBER(BD95),BD95,0)&lt;=$Y$11),AND($Y$8="THRESHOLD_LT",IF(ISNUMBER(BD95),BD95,0)&lt;$Y$11),AND($Y$8="CHANGE_PCT_GE",IF(IF(ISNUMBER(CI95),CI95,0)=0,IF(ISNUMBER(BD95),BD95,0)&gt;0,(IF(ISNUMBER(BD95),BD95,0)-IF(ISNUMBER(CI95),CI95,0))/ABS(IF(ISNUMBER(CI95),CI95,0))&gt;=$Y$11)),AND($Y$8="CHANGE_ABS_GE",ABS(IF(ISNUMBER(BD95),BD95,0)-IF(ISNUMBER(CI95),CI95,0))&gt;=$Y$11),AND($Y$8="COUNT_LT",IF(ISNUMBER(BD95),BD95,0)&lt;$Y$11),AND($Y$8="COUNT_LE",IF(ISNUMBER(BD95),BD95,0)&lt;=$Y$11),AND($Y$8="AND_YES",OR(LOWER(LEFT(BD95&amp;"",2))="да",BD95=1),OR(LOWER(LEFT(CI95&amp;"",2))="да",CI95=1)),AND($Y$8="OR_YES",OR(OR(LOWER(LEFT(BD95&amp;"",2))="да",BD95=1),OR(LOWER(LEFT(CI95&amp;"",2))="да",CI95=1)))),$Y$14,$Y$15))))))))))</f>
        <v/>
      </c>
      <c r="Z95" s="70" t="str">
        <f>IF($A95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95="#FIELD",BE95="",AND(OR($Z$8="CHANGE_PCT_GE",$Z$8="CHANGE_ABS_GE",$Z$8="COUNT_FLAG_RULE",$Z$8="AND_YES",$Z$8="OR_YES"),OR(CJ95="#FIELD",CJ95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95)))),IF($Z$18="LOW_MU",MAX(Настройки!$B$14,$Z$16),IF($Z$18="NEUTRAL",Настройки!$B$15,IF($Z$18="IGNORE","IGNORE",IF(OR(BE95="#FIELD",CJ95="#FIELD"),"Поле не найдено","Недостаточно данных")))),IF($Z$8="SIGMOID_INC",MAX(Настройки!$B$14,$Z$16+($Z$17-$Z$16)/(1+EXP(-$Z$12*(IF(ISNUMBER(BE95),BE95,0)-$Z$11)))),IF($Z$8="SIGMOID_DEC",MAX(Настройки!$B$14,$Z$16+($Z$17-$Z$16)/(1+EXP($Z$12*(IF(ISNUMBER(BE95),BE95,0)-$Z$11)))),IF($Z$8="TOP_PERCENT",IF((COUNTIF(INDEX(Данные!$A$7:$CV$106,0,MATCH($Z$9,Данные!$A$6:$CV$6,0)),"&gt;"&amp;IF(ISNUMBER(BE95),BE95,0))+COUNTIFS(INDEX(Данные!$A$7:$CV$106,0,MATCH($Z$9,Данные!$A$6:$CV$6,0)),IF(ISNUMBER(BE95),BE95,0),Данные!$A$7:$A$106,"&lt;"&amp;$A95)+1)/COUNT(INDEX(Данные!$A$7:$CV$106,0,MATCH($Z$9,Данные!$A$6:$CV$6,0)))&lt;=$Z$11,$Z$14,$Z$15),IF($Z$8="MANUAL_MU",MAX(Настройки!$B$14,MIN(1,IF(ISNUMBER(BE95),BE95,0))),IF($Z$8="COUNT_FLAG_RULE",IF(IF(ISNUMBER(BE95),BE95,0)&lt;=$Z$11,$Z$14,IF(IF(ISNUMBER(BE95),BE95,0)&gt;=$Z$12,$Z$15,IF(OR(LOWER(LEFT(CJ95&amp;"",2))="да",CJ95=1),$Z$13,$Z$15))),IF(OR(AND($Z$8="YES_NO",OR(LOWER(LEFT(BE95&amp;"",2))="да",BE95=1)),AND($Z$8="THRESHOLD_GE",IF(ISNUMBER(BE95),BE95,0)&gt;=$Z$11),AND($Z$8="THRESHOLD_GT",IF(ISNUMBER(BE95),BE95,0)&gt;$Z$11),AND($Z$8="THRESHOLD_LE",IF(ISNUMBER(BE95),BE95,0)&lt;=$Z$11),AND($Z$8="THRESHOLD_LT",IF(ISNUMBER(BE95),BE95,0)&lt;$Z$11),AND($Z$8="CHANGE_PCT_GE",IF(IF(ISNUMBER(CJ95),CJ95,0)=0,IF(ISNUMBER(BE95),BE95,0)&gt;0,(IF(ISNUMBER(BE95),BE95,0)-IF(ISNUMBER(CJ95),CJ95,0))/ABS(IF(ISNUMBER(CJ95),CJ95,0))&gt;=$Z$11)),AND($Z$8="CHANGE_ABS_GE",ABS(IF(ISNUMBER(BE95),BE95,0)-IF(ISNUMBER(CJ95),CJ95,0))&gt;=$Z$11),AND($Z$8="COUNT_LT",IF(ISNUMBER(BE95),BE95,0)&lt;$Z$11),AND($Z$8="COUNT_LE",IF(ISNUMBER(BE95),BE95,0)&lt;=$Z$11),AND($Z$8="AND_YES",OR(LOWER(LEFT(BE95&amp;"",2))="да",BE95=1),OR(LOWER(LEFT(CJ95&amp;"",2))="да",CJ95=1)),AND($Z$8="OR_YES",OR(OR(LOWER(LEFT(BE95&amp;"",2))="да",BE95=1),OR(LOWER(LEFT(CJ95&amp;"",2))="да",CJ95=1)))),$Z$14,$Z$15))))))))))</f>
        <v/>
      </c>
      <c r="AA95" s="70" t="str">
        <f>IF($A95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95="#FIELD",BF95="",AND(OR($AA$8="CHANGE_PCT_GE",$AA$8="CHANGE_ABS_GE",$AA$8="COUNT_FLAG_RULE",$AA$8="AND_YES",$AA$8="OR_YES"),OR(CK95="#FIELD",CK95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95)))),IF($AA$18="LOW_MU",MAX(Настройки!$B$14,$AA$16),IF($AA$18="NEUTRAL",Настройки!$B$15,IF($AA$18="IGNORE","IGNORE",IF(OR(BF95="#FIELD",CK95="#FIELD"),"Поле не найдено","Недостаточно данных")))),IF($AA$8="SIGMOID_INC",MAX(Настройки!$B$14,$AA$16+($AA$17-$AA$16)/(1+EXP(-$AA$12*(IF(ISNUMBER(BF95),BF95,0)-$AA$11)))),IF($AA$8="SIGMOID_DEC",MAX(Настройки!$B$14,$AA$16+($AA$17-$AA$16)/(1+EXP($AA$12*(IF(ISNUMBER(BF95),BF95,0)-$AA$11)))),IF($AA$8="TOP_PERCENT",IF((COUNTIF(INDEX(Данные!$A$7:$CV$106,0,MATCH($AA$9,Данные!$A$6:$CV$6,0)),"&gt;"&amp;IF(ISNUMBER(BF95),BF95,0))+COUNTIFS(INDEX(Данные!$A$7:$CV$106,0,MATCH($AA$9,Данные!$A$6:$CV$6,0)),IF(ISNUMBER(BF95),BF95,0),Данные!$A$7:$A$106,"&lt;"&amp;$A95)+1)/COUNT(INDEX(Данные!$A$7:$CV$106,0,MATCH($AA$9,Данные!$A$6:$CV$6,0)))&lt;=$AA$11,$AA$14,$AA$15),IF($AA$8="MANUAL_MU",MAX(Настройки!$B$14,MIN(1,IF(ISNUMBER(BF95),BF95,0))),IF($AA$8="COUNT_FLAG_RULE",IF(IF(ISNUMBER(BF95),BF95,0)&lt;=$AA$11,$AA$14,IF(IF(ISNUMBER(BF95),BF95,0)&gt;=$AA$12,$AA$15,IF(OR(LOWER(LEFT(CK95&amp;"",2))="да",CK95=1),$AA$13,$AA$15))),IF(OR(AND($AA$8="YES_NO",OR(LOWER(LEFT(BF95&amp;"",2))="да",BF95=1)),AND($AA$8="THRESHOLD_GE",IF(ISNUMBER(BF95),BF95,0)&gt;=$AA$11),AND($AA$8="THRESHOLD_GT",IF(ISNUMBER(BF95),BF95,0)&gt;$AA$11),AND($AA$8="THRESHOLD_LE",IF(ISNUMBER(BF95),BF95,0)&lt;=$AA$11),AND($AA$8="THRESHOLD_LT",IF(ISNUMBER(BF95),BF95,0)&lt;$AA$11),AND($AA$8="CHANGE_PCT_GE",IF(IF(ISNUMBER(CK95),CK95,0)=0,IF(ISNUMBER(BF95),BF95,0)&gt;0,(IF(ISNUMBER(BF95),BF95,0)-IF(ISNUMBER(CK95),CK95,0))/ABS(IF(ISNUMBER(CK95),CK95,0))&gt;=$AA$11)),AND($AA$8="CHANGE_ABS_GE",ABS(IF(ISNUMBER(BF95),BF95,0)-IF(ISNUMBER(CK95),CK95,0))&gt;=$AA$11),AND($AA$8="COUNT_LT",IF(ISNUMBER(BF95),BF95,0)&lt;$AA$11),AND($AA$8="COUNT_LE",IF(ISNUMBER(BF95),BF95,0)&lt;=$AA$11),AND($AA$8="AND_YES",OR(LOWER(LEFT(BF95&amp;"",2))="да",BF95=1),OR(LOWER(LEFT(CK95&amp;"",2))="да",CK95=1)),AND($AA$8="OR_YES",OR(OR(LOWER(LEFT(BF95&amp;"",2))="да",BF95=1),OR(LOWER(LEFT(CK95&amp;"",2))="да",CK95=1)))),$AA$14,$AA$15))))))))))</f>
        <v/>
      </c>
      <c r="AB95" s="70" t="str">
        <f>IF($A95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95="#FIELD",BG95="",AND(OR($AB$8="CHANGE_PCT_GE",$AB$8="CHANGE_ABS_GE",$AB$8="COUNT_FLAG_RULE",$AB$8="AND_YES",$AB$8="OR_YES"),OR(CL95="#FIELD",CL95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95)))),IF($AB$18="LOW_MU",MAX(Настройки!$B$14,$AB$16),IF($AB$18="NEUTRAL",Настройки!$B$15,IF($AB$18="IGNORE","IGNORE",IF(OR(BG95="#FIELD",CL95="#FIELD"),"Поле не найдено","Недостаточно данных")))),IF($AB$8="SIGMOID_INC",MAX(Настройки!$B$14,$AB$16+($AB$17-$AB$16)/(1+EXP(-$AB$12*(IF(ISNUMBER(BG95),BG95,0)-$AB$11)))),IF($AB$8="SIGMOID_DEC",MAX(Настройки!$B$14,$AB$16+($AB$17-$AB$16)/(1+EXP($AB$12*(IF(ISNUMBER(BG95),BG95,0)-$AB$11)))),IF($AB$8="TOP_PERCENT",IF((COUNTIF(INDEX(Данные!$A$7:$CV$106,0,MATCH($AB$9,Данные!$A$6:$CV$6,0)),"&gt;"&amp;IF(ISNUMBER(BG95),BG95,0))+COUNTIFS(INDEX(Данные!$A$7:$CV$106,0,MATCH($AB$9,Данные!$A$6:$CV$6,0)),IF(ISNUMBER(BG95),BG95,0),Данные!$A$7:$A$106,"&lt;"&amp;$A95)+1)/COUNT(INDEX(Данные!$A$7:$CV$106,0,MATCH($AB$9,Данные!$A$6:$CV$6,0)))&lt;=$AB$11,$AB$14,$AB$15),IF($AB$8="MANUAL_MU",MAX(Настройки!$B$14,MIN(1,IF(ISNUMBER(BG95),BG95,0))),IF($AB$8="COUNT_FLAG_RULE",IF(IF(ISNUMBER(BG95),BG95,0)&lt;=$AB$11,$AB$14,IF(IF(ISNUMBER(BG95),BG95,0)&gt;=$AB$12,$AB$15,IF(OR(LOWER(LEFT(CL95&amp;"",2))="да",CL95=1),$AB$13,$AB$15))),IF(OR(AND($AB$8="YES_NO",OR(LOWER(LEFT(BG95&amp;"",2))="да",BG95=1)),AND($AB$8="THRESHOLD_GE",IF(ISNUMBER(BG95),BG95,0)&gt;=$AB$11),AND($AB$8="THRESHOLD_GT",IF(ISNUMBER(BG95),BG95,0)&gt;$AB$11),AND($AB$8="THRESHOLD_LE",IF(ISNUMBER(BG95),BG95,0)&lt;=$AB$11),AND($AB$8="THRESHOLD_LT",IF(ISNUMBER(BG95),BG95,0)&lt;$AB$11),AND($AB$8="CHANGE_PCT_GE",IF(IF(ISNUMBER(CL95),CL95,0)=0,IF(ISNUMBER(BG95),BG95,0)&gt;0,(IF(ISNUMBER(BG95),BG95,0)-IF(ISNUMBER(CL95),CL95,0))/ABS(IF(ISNUMBER(CL95),CL95,0))&gt;=$AB$11)),AND($AB$8="CHANGE_ABS_GE",ABS(IF(ISNUMBER(BG95),BG95,0)-IF(ISNUMBER(CL95),CL95,0))&gt;=$AB$11),AND($AB$8="COUNT_LT",IF(ISNUMBER(BG95),BG95,0)&lt;$AB$11),AND($AB$8="COUNT_LE",IF(ISNUMBER(BG95),BG95,0)&lt;=$AB$11),AND($AB$8="AND_YES",OR(LOWER(LEFT(BG95&amp;"",2))="да",BG95=1),OR(LOWER(LEFT(CL95&amp;"",2))="да",CL95=1)),AND($AB$8="OR_YES",OR(OR(LOWER(LEFT(BG95&amp;"",2))="да",BG95=1),OR(LOWER(LEFT(CL95&amp;"",2))="да",CL95=1)))),$AB$14,$AB$15))))))))))</f>
        <v/>
      </c>
      <c r="AC95" s="70" t="str">
        <f>IF($A95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95="#FIELD",BH95="",AND(OR($AC$8="CHANGE_PCT_GE",$AC$8="CHANGE_ABS_GE",$AC$8="COUNT_FLAG_RULE",$AC$8="AND_YES",$AC$8="OR_YES"),OR(CM95="#FIELD",CM95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95)))),IF($AC$18="LOW_MU",MAX(Настройки!$B$14,$AC$16),IF($AC$18="NEUTRAL",Настройки!$B$15,IF($AC$18="IGNORE","IGNORE",IF(OR(BH95="#FIELD",CM95="#FIELD"),"Поле не найдено","Недостаточно данных")))),IF($AC$8="SIGMOID_INC",MAX(Настройки!$B$14,$AC$16+($AC$17-$AC$16)/(1+EXP(-$AC$12*(IF(ISNUMBER(BH95),BH95,0)-$AC$11)))),IF($AC$8="SIGMOID_DEC",MAX(Настройки!$B$14,$AC$16+($AC$17-$AC$16)/(1+EXP($AC$12*(IF(ISNUMBER(BH95),BH95,0)-$AC$11)))),IF($AC$8="TOP_PERCENT",IF((COUNTIF(INDEX(Данные!$A$7:$CV$106,0,MATCH($AC$9,Данные!$A$6:$CV$6,0)),"&gt;"&amp;IF(ISNUMBER(BH95),BH95,0))+COUNTIFS(INDEX(Данные!$A$7:$CV$106,0,MATCH($AC$9,Данные!$A$6:$CV$6,0)),IF(ISNUMBER(BH95),BH95,0),Данные!$A$7:$A$106,"&lt;"&amp;$A95)+1)/COUNT(INDEX(Данные!$A$7:$CV$106,0,MATCH($AC$9,Данные!$A$6:$CV$6,0)))&lt;=$AC$11,$AC$14,$AC$15),IF($AC$8="MANUAL_MU",MAX(Настройки!$B$14,MIN(1,IF(ISNUMBER(BH95),BH95,0))),IF($AC$8="COUNT_FLAG_RULE",IF(IF(ISNUMBER(BH95),BH95,0)&lt;=$AC$11,$AC$14,IF(IF(ISNUMBER(BH95),BH95,0)&gt;=$AC$12,$AC$15,IF(OR(LOWER(LEFT(CM95&amp;"",2))="да",CM95=1),$AC$13,$AC$15))),IF(OR(AND($AC$8="YES_NO",OR(LOWER(LEFT(BH95&amp;"",2))="да",BH95=1)),AND($AC$8="THRESHOLD_GE",IF(ISNUMBER(BH95),BH95,0)&gt;=$AC$11),AND($AC$8="THRESHOLD_GT",IF(ISNUMBER(BH95),BH95,0)&gt;$AC$11),AND($AC$8="THRESHOLD_LE",IF(ISNUMBER(BH95),BH95,0)&lt;=$AC$11),AND($AC$8="THRESHOLD_LT",IF(ISNUMBER(BH95),BH95,0)&lt;$AC$11),AND($AC$8="CHANGE_PCT_GE",IF(IF(ISNUMBER(CM95),CM95,0)=0,IF(ISNUMBER(BH95),BH95,0)&gt;0,(IF(ISNUMBER(BH95),BH95,0)-IF(ISNUMBER(CM95),CM95,0))/ABS(IF(ISNUMBER(CM95),CM95,0))&gt;=$AC$11)),AND($AC$8="CHANGE_ABS_GE",ABS(IF(ISNUMBER(BH95),BH95,0)-IF(ISNUMBER(CM95),CM95,0))&gt;=$AC$11),AND($AC$8="COUNT_LT",IF(ISNUMBER(BH95),BH95,0)&lt;$AC$11),AND($AC$8="COUNT_LE",IF(ISNUMBER(BH95),BH95,0)&lt;=$AC$11),AND($AC$8="AND_YES",OR(LOWER(LEFT(BH95&amp;"",2))="да",BH95=1),OR(LOWER(LEFT(CM95&amp;"",2))="да",CM95=1)),AND($AC$8="OR_YES",OR(OR(LOWER(LEFT(BH95&amp;"",2))="да",BH95=1),OR(LOWER(LEFT(CM95&amp;"",2))="да",CM95=1)))),$AC$14,$AC$15))))))))))</f>
        <v/>
      </c>
      <c r="AD95" s="70" t="str">
        <f>IF($A95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95="#FIELD",BI95="",AND(OR($AD$8="CHANGE_PCT_GE",$AD$8="CHANGE_ABS_GE",$AD$8="COUNT_FLAG_RULE",$AD$8="AND_YES",$AD$8="OR_YES"),OR(CN95="#FIELD",CN95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95)))),IF($AD$18="LOW_MU",MAX(Настройки!$B$14,$AD$16),IF($AD$18="NEUTRAL",Настройки!$B$15,IF($AD$18="IGNORE","IGNORE",IF(OR(BI95="#FIELD",CN95="#FIELD"),"Поле не найдено","Недостаточно данных")))),IF($AD$8="SIGMOID_INC",MAX(Настройки!$B$14,$AD$16+($AD$17-$AD$16)/(1+EXP(-$AD$12*(IF(ISNUMBER(BI95),BI95,0)-$AD$11)))),IF($AD$8="SIGMOID_DEC",MAX(Настройки!$B$14,$AD$16+($AD$17-$AD$16)/(1+EXP($AD$12*(IF(ISNUMBER(BI95),BI95,0)-$AD$11)))),IF($AD$8="TOP_PERCENT",IF((COUNTIF(INDEX(Данные!$A$7:$CV$106,0,MATCH($AD$9,Данные!$A$6:$CV$6,0)),"&gt;"&amp;IF(ISNUMBER(BI95),BI95,0))+COUNTIFS(INDEX(Данные!$A$7:$CV$106,0,MATCH($AD$9,Данные!$A$6:$CV$6,0)),IF(ISNUMBER(BI95),BI95,0),Данные!$A$7:$A$106,"&lt;"&amp;$A95)+1)/COUNT(INDEX(Данные!$A$7:$CV$106,0,MATCH($AD$9,Данные!$A$6:$CV$6,0)))&lt;=$AD$11,$AD$14,$AD$15),IF($AD$8="MANUAL_MU",MAX(Настройки!$B$14,MIN(1,IF(ISNUMBER(BI95),BI95,0))),IF($AD$8="COUNT_FLAG_RULE",IF(IF(ISNUMBER(BI95),BI95,0)&lt;=$AD$11,$AD$14,IF(IF(ISNUMBER(BI95),BI95,0)&gt;=$AD$12,$AD$15,IF(OR(LOWER(LEFT(CN95&amp;"",2))="да",CN95=1),$AD$13,$AD$15))),IF(OR(AND($AD$8="YES_NO",OR(LOWER(LEFT(BI95&amp;"",2))="да",BI95=1)),AND($AD$8="THRESHOLD_GE",IF(ISNUMBER(BI95),BI95,0)&gt;=$AD$11),AND($AD$8="THRESHOLD_GT",IF(ISNUMBER(BI95),BI95,0)&gt;$AD$11),AND($AD$8="THRESHOLD_LE",IF(ISNUMBER(BI95),BI95,0)&lt;=$AD$11),AND($AD$8="THRESHOLD_LT",IF(ISNUMBER(BI95),BI95,0)&lt;$AD$11),AND($AD$8="CHANGE_PCT_GE",IF(IF(ISNUMBER(CN95),CN95,0)=0,IF(ISNUMBER(BI95),BI95,0)&gt;0,(IF(ISNUMBER(BI95),BI95,0)-IF(ISNUMBER(CN95),CN95,0))/ABS(IF(ISNUMBER(CN95),CN95,0))&gt;=$AD$11)),AND($AD$8="CHANGE_ABS_GE",ABS(IF(ISNUMBER(BI95),BI95,0)-IF(ISNUMBER(CN95),CN95,0))&gt;=$AD$11),AND($AD$8="COUNT_LT",IF(ISNUMBER(BI95),BI95,0)&lt;$AD$11),AND($AD$8="COUNT_LE",IF(ISNUMBER(BI95),BI95,0)&lt;=$AD$11),AND($AD$8="AND_YES",OR(LOWER(LEFT(BI95&amp;"",2))="да",BI95=1),OR(LOWER(LEFT(CN95&amp;"",2))="да",CN95=1)),AND($AD$8="OR_YES",OR(OR(LOWER(LEFT(BI95&amp;"",2))="да",BI95=1),OR(LOWER(LEFT(CN95&amp;"",2))="да",CN95=1)))),$AD$14,$AD$15))))))))))</f>
        <v/>
      </c>
      <c r="AE95" s="71" t="str">
        <f>IF($A95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95="#FIELD",BJ95="",AND(OR($AE$8="CHANGE_PCT_GE",$AE$8="CHANGE_ABS_GE",$AE$8="COUNT_FLAG_RULE",$AE$8="AND_YES",$AE$8="OR_YES"),OR(CO95="#FIELD",CO95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95)))),IF($AE$18="LOW_MU",MAX(Настройки!$B$14,$AE$16),IF($AE$18="NEUTRAL",Настройки!$B$15,IF($AE$18="IGNORE","IGNORE",IF(OR(BJ95="#FIELD",CO95="#FIELD"),"Поле не найдено","Недостаточно данных")))),IF($AE$8="SIGMOID_INC",MAX(Настройки!$B$14,$AE$16+($AE$17-$AE$16)/(1+EXP(-$AE$12*(IF(ISNUMBER(BJ95),BJ95,0)-$AE$11)))),IF($AE$8="SIGMOID_DEC",MAX(Настройки!$B$14,$AE$16+($AE$17-$AE$16)/(1+EXP($AE$12*(IF(ISNUMBER(BJ95),BJ95,0)-$AE$11)))),IF($AE$8="TOP_PERCENT",IF((COUNTIF(INDEX(Данные!$A$7:$CV$106,0,MATCH($AE$9,Данные!$A$6:$CV$6,0)),"&gt;"&amp;IF(ISNUMBER(BJ95),BJ95,0))+COUNTIFS(INDEX(Данные!$A$7:$CV$106,0,MATCH($AE$9,Данные!$A$6:$CV$6,0)),IF(ISNUMBER(BJ95),BJ95,0),Данные!$A$7:$A$106,"&lt;"&amp;$A95)+1)/COUNT(INDEX(Данные!$A$7:$CV$106,0,MATCH($AE$9,Данные!$A$6:$CV$6,0)))&lt;=$AE$11,$AE$14,$AE$15),IF($AE$8="MANUAL_MU",MAX(Настройки!$B$14,MIN(1,IF(ISNUMBER(BJ95),BJ95,0))),IF($AE$8="COUNT_FLAG_RULE",IF(IF(ISNUMBER(BJ95),BJ95,0)&lt;=$AE$11,$AE$14,IF(IF(ISNUMBER(BJ95),BJ95,0)&gt;=$AE$12,$AE$15,IF(OR(LOWER(LEFT(CO95&amp;"",2))="да",CO95=1),$AE$13,$AE$15))),IF(OR(AND($AE$8="YES_NO",OR(LOWER(LEFT(BJ95&amp;"",2))="да",BJ95=1)),AND($AE$8="THRESHOLD_GE",IF(ISNUMBER(BJ95),BJ95,0)&gt;=$AE$11),AND($AE$8="THRESHOLD_GT",IF(ISNUMBER(BJ95),BJ95,0)&gt;$AE$11),AND($AE$8="THRESHOLD_LE",IF(ISNUMBER(BJ95),BJ95,0)&lt;=$AE$11),AND($AE$8="THRESHOLD_LT",IF(ISNUMBER(BJ95),BJ95,0)&lt;$AE$11),AND($AE$8="CHANGE_PCT_GE",IF(IF(ISNUMBER(CO95),CO95,0)=0,IF(ISNUMBER(BJ95),BJ95,0)&gt;0,(IF(ISNUMBER(BJ95),BJ95,0)-IF(ISNUMBER(CO95),CO95,0))/ABS(IF(ISNUMBER(CO95),CO95,0))&gt;=$AE$11)),AND($AE$8="CHANGE_ABS_GE",ABS(IF(ISNUMBER(BJ95),BJ95,0)-IF(ISNUMBER(CO95),CO95,0))&gt;=$AE$11),AND($AE$8="COUNT_LT",IF(ISNUMBER(BJ95),BJ95,0)&lt;$AE$11),AND($AE$8="COUNT_LE",IF(ISNUMBER(BJ95),BJ95,0)&lt;=$AE$11),AND($AE$8="AND_YES",OR(LOWER(LEFT(BJ95&amp;"",2))="да",BJ95=1),OR(LOWER(LEFT(CO95&amp;"",2))="да",CO95=1)),AND($AE$8="OR_YES",OR(OR(LOWER(LEFT(BJ95&amp;"",2))="да",BJ95=1),OR(LOWER(LEFT(CO95&amp;"",2))="да",CO95=1)))),$AE$14,$AE$15))))))))))</f>
        <v/>
      </c>
      <c r="AF95" s="75"/>
      <c r="AG95" s="76" t="str">
        <f>IF($A95="","",IF($B$4&lt;&gt;"Да","",IF($B$9="","",IF(COUNTIF(Данные!$A$6:$CV$6,$B$9)=0,"#FIELD",INDEX(Данные!$A$7:$CV$106,ROW()-19,MATCH($B$9,Данные!$A$6:$CV$6,0))))))</f>
        <v/>
      </c>
      <c r="AH95" s="76" t="str">
        <f>IF($A95="","",IF($C$4&lt;&gt;"Да","",IF($C$9="","",IF(COUNTIF(Данные!$A$6:$CV$6,$C$9)=0,"#FIELD",INDEX(Данные!$A$7:$CV$106,ROW()-19,MATCH($C$9,Данные!$A$6:$CV$6,0))))))</f>
        <v/>
      </c>
      <c r="AI95" s="76" t="str">
        <f>IF($A95="","",IF($D$4&lt;&gt;"Да","",IF($D$9="","",IF(COUNTIF(Данные!$A$6:$CV$6,$D$9)=0,"#FIELD",INDEX(Данные!$A$7:$CV$106,ROW()-19,MATCH($D$9,Данные!$A$6:$CV$6,0))))))</f>
        <v/>
      </c>
      <c r="AJ95" s="76" t="str">
        <f>IF($A95="","",IF($E$4&lt;&gt;"Да","",IF($E$9="","",IF(COUNTIF(Данные!$A$6:$CV$6,$E$9)=0,"#FIELD",INDEX(Данные!$A$7:$CV$106,ROW()-19,MATCH($E$9,Данные!$A$6:$CV$6,0))))))</f>
        <v/>
      </c>
      <c r="AK95" s="76" t="str">
        <f>IF($A95="","",IF($F$4&lt;&gt;"Да","",IF($F$9="","",IF(COUNTIF(Данные!$A$6:$CV$6,$F$9)=0,"#FIELD",INDEX(Данные!$A$7:$CV$106,ROW()-19,MATCH($F$9,Данные!$A$6:$CV$6,0))))))</f>
        <v/>
      </c>
      <c r="AL95" s="76" t="str">
        <f>IF($A95="","",IF($G$4&lt;&gt;"Да","",IF($G$9="","",IF(COUNTIF(Данные!$A$6:$CV$6,$G$9)=0,"#FIELD",INDEX(Данные!$A$7:$CV$106,ROW()-19,MATCH($G$9,Данные!$A$6:$CV$6,0))))))</f>
        <v/>
      </c>
      <c r="AM95" s="76" t="str">
        <f>IF($A95="","",IF($H$4&lt;&gt;"Да","",IF($H$9="","",IF(COUNTIF(Данные!$A$6:$CV$6,$H$9)=0,"#FIELD",INDEX(Данные!$A$7:$CV$106,ROW()-19,MATCH($H$9,Данные!$A$6:$CV$6,0))))))</f>
        <v/>
      </c>
      <c r="AN95" s="76" t="str">
        <f>IF($A95="","",IF($I$4&lt;&gt;"Да","",IF($I$9="","",IF(COUNTIF(Данные!$A$6:$CV$6,$I$9)=0,"#FIELD",INDEX(Данные!$A$7:$CV$106,ROW()-19,MATCH($I$9,Данные!$A$6:$CV$6,0))))))</f>
        <v/>
      </c>
      <c r="AO95" s="76" t="str">
        <f>IF($A95="","",IF($J$4&lt;&gt;"Да","",IF($J$9="","",IF(COUNTIF(Данные!$A$6:$CV$6,$J$9)=0,"#FIELD",INDEX(Данные!$A$7:$CV$106,ROW()-19,MATCH($J$9,Данные!$A$6:$CV$6,0))))))</f>
        <v/>
      </c>
      <c r="AP95" s="76" t="str">
        <f>IF($A95="","",IF($K$4&lt;&gt;"Да","",IF($K$9="","",IF(COUNTIF(Данные!$A$6:$CV$6,$K$9)=0,"#FIELD",INDEX(Данные!$A$7:$CV$106,ROW()-19,MATCH($K$9,Данные!$A$6:$CV$6,0))))))</f>
        <v/>
      </c>
      <c r="AQ95" s="76" t="str">
        <f>IF($A95="","",IF($L$4&lt;&gt;"Да","",IF($L$9="","",IF(COUNTIF(Данные!$A$6:$CV$6,$L$9)=0,"#FIELD",INDEX(Данные!$A$7:$CV$106,ROW()-19,MATCH($L$9,Данные!$A$6:$CV$6,0))))))</f>
        <v/>
      </c>
      <c r="AR95" s="76" t="str">
        <f>IF($A95="","",IF($M$4&lt;&gt;"Да","",IF($M$9="","",IF(COUNTIF(Данные!$A$6:$CV$6,$M$9)=0,"#FIELD",INDEX(Данные!$A$7:$CV$106,ROW()-19,MATCH($M$9,Данные!$A$6:$CV$6,0))))))</f>
        <v/>
      </c>
      <c r="AS95" s="76" t="str">
        <f>IF($A95="","",IF($N$4&lt;&gt;"Да","",IF($N$9="","",IF(COUNTIF(Данные!$A$6:$CV$6,$N$9)=0,"#FIELD",INDEX(Данные!$A$7:$CV$106,ROW()-19,MATCH($N$9,Данные!$A$6:$CV$6,0))))))</f>
        <v/>
      </c>
      <c r="AT95" s="76" t="str">
        <f>IF($A95="","",IF($O$4&lt;&gt;"Да","",IF($O$9="","",IF(COUNTIF(Данные!$A$6:$CV$6,$O$9)=0,"#FIELD",INDEX(Данные!$A$7:$CV$106,ROW()-19,MATCH($O$9,Данные!$A$6:$CV$6,0))))))</f>
        <v/>
      </c>
      <c r="AU95" s="76" t="str">
        <f>IF($A95="","",IF($P$4&lt;&gt;"Да","",IF($P$9="","",IF(COUNTIF(Данные!$A$6:$CV$6,$P$9)=0,"#FIELD",INDEX(Данные!$A$7:$CV$106,ROW()-19,MATCH($P$9,Данные!$A$6:$CV$6,0))))))</f>
        <v/>
      </c>
      <c r="AV95" s="76" t="str">
        <f>IF($A95="","",IF($Q$4&lt;&gt;"Да","",IF($Q$9="","",IF(COUNTIF(Данные!$A$6:$CV$6,$Q$9)=0,"#FIELD",INDEX(Данные!$A$7:$CV$106,ROW()-19,MATCH($Q$9,Данные!$A$6:$CV$6,0))))))</f>
        <v/>
      </c>
      <c r="AW95" s="76" t="str">
        <f>IF($A95="","",IF($R$4&lt;&gt;"Да","",IF($R$9="","",IF(COUNTIF(Данные!$A$6:$CV$6,$R$9)=0,"#FIELD",INDEX(Данные!$A$7:$CV$106,ROW()-19,MATCH($R$9,Данные!$A$6:$CV$6,0))))))</f>
        <v/>
      </c>
      <c r="AX95" s="76" t="str">
        <f>IF($A95="","",IF($S$4&lt;&gt;"Да","",IF($S$9="","",IF(COUNTIF(Данные!$A$6:$CV$6,$S$9)=0,"#FIELD",INDEX(Данные!$A$7:$CV$106,ROW()-19,MATCH($S$9,Данные!$A$6:$CV$6,0))))))</f>
        <v/>
      </c>
      <c r="AY95" s="76" t="str">
        <f>IF($A95="","",IF($T$4&lt;&gt;"Да","",IF($T$9="","",IF(COUNTIF(Данные!$A$6:$CV$6,$T$9)=0,"#FIELD",INDEX(Данные!$A$7:$CV$106,ROW()-19,MATCH($T$9,Данные!$A$6:$CV$6,0))))))</f>
        <v/>
      </c>
      <c r="AZ95" s="76" t="str">
        <f>IF($A95="","",IF($U$4&lt;&gt;"Да","",IF($U$9="","",IF(COUNTIF(Данные!$A$6:$CV$6,$U$9)=0,"#FIELD",INDEX(Данные!$A$7:$CV$106,ROW()-19,MATCH($U$9,Данные!$A$6:$CV$6,0))))))</f>
        <v/>
      </c>
      <c r="BA95" s="76" t="str">
        <f>IF($A95="","",IF($V$4&lt;&gt;"Да","",IF($V$9="","",IF(COUNTIF(Данные!$A$6:$CV$6,$V$9)=0,"#FIELD",INDEX(Данные!$A$7:$CV$106,ROW()-19,MATCH($V$9,Данные!$A$6:$CV$6,0))))))</f>
        <v/>
      </c>
      <c r="BB95" s="76" t="str">
        <f>IF($A95="","",IF($W$4&lt;&gt;"Да","",IF($W$9="","",IF(COUNTIF(Данные!$A$6:$CV$6,$W$9)=0,"#FIELD",INDEX(Данные!$A$7:$CV$106,ROW()-19,MATCH($W$9,Данные!$A$6:$CV$6,0))))))</f>
        <v/>
      </c>
      <c r="BC95" s="76" t="str">
        <f>IF($A95="","",IF($X$4&lt;&gt;"Да","",IF($X$9="","",IF(COUNTIF(Данные!$A$6:$CV$6,$X$9)=0,"#FIELD",INDEX(Данные!$A$7:$CV$106,ROW()-19,MATCH($X$9,Данные!$A$6:$CV$6,0))))))</f>
        <v/>
      </c>
      <c r="BD95" s="76" t="str">
        <f>IF($A95="","",IF($Y$4&lt;&gt;"Да","",IF($Y$9="","",IF(COUNTIF(Данные!$A$6:$CV$6,$Y$9)=0,"#FIELD",INDEX(Данные!$A$7:$CV$106,ROW()-19,MATCH($Y$9,Данные!$A$6:$CV$6,0))))))</f>
        <v/>
      </c>
      <c r="BE95" s="76" t="str">
        <f>IF($A95="","",IF($Z$4&lt;&gt;"Да","",IF($Z$9="","",IF(COUNTIF(Данные!$A$6:$CV$6,$Z$9)=0,"#FIELD",INDEX(Данные!$A$7:$CV$106,ROW()-19,MATCH($Z$9,Данные!$A$6:$CV$6,0))))))</f>
        <v/>
      </c>
      <c r="BF95" s="76" t="str">
        <f>IF($A95="","",IF($AA$4&lt;&gt;"Да","",IF($AA$9="","",IF(COUNTIF(Данные!$A$6:$CV$6,$AA$9)=0,"#FIELD",INDEX(Данные!$A$7:$CV$106,ROW()-19,MATCH($AA$9,Данные!$A$6:$CV$6,0))))))</f>
        <v/>
      </c>
      <c r="BG95" s="76" t="str">
        <f>IF($A95="","",IF($AB$4&lt;&gt;"Да","",IF($AB$9="","",IF(COUNTIF(Данные!$A$6:$CV$6,$AB$9)=0,"#FIELD",INDEX(Данные!$A$7:$CV$106,ROW()-19,MATCH($AB$9,Данные!$A$6:$CV$6,0))))))</f>
        <v/>
      </c>
      <c r="BH95" s="76" t="str">
        <f>IF($A95="","",IF($AC$4&lt;&gt;"Да","",IF($AC$9="","",IF(COUNTIF(Данные!$A$6:$CV$6,$AC$9)=0,"#FIELD",INDEX(Данные!$A$7:$CV$106,ROW()-19,MATCH($AC$9,Данные!$A$6:$CV$6,0))))))</f>
        <v/>
      </c>
      <c r="BI95" s="76" t="str">
        <f>IF($A95="","",IF($AD$4&lt;&gt;"Да","",IF($AD$9="","",IF(COUNTIF(Данные!$A$6:$CV$6,$AD$9)=0,"#FIELD",INDEX(Данные!$A$7:$CV$106,ROW()-19,MATCH($AD$9,Данные!$A$6:$CV$6,0))))))</f>
        <v/>
      </c>
      <c r="BJ95" s="76" t="str">
        <f>IF($A95="","",IF($AE$4&lt;&gt;"Да","",IF($AE$9="","",IF(COUNTIF(Данные!$A$6:$CV$6,$AE$9)=0,"#FIELD",INDEX(Данные!$A$7:$CV$106,ROW()-19,MATCH($AE$9,Данные!$A$6:$CV$6,0))))))</f>
        <v/>
      </c>
      <c r="BK95" s="76"/>
      <c r="BL95" s="76" t="str">
        <f>IF($A95="","",IF($B$4&lt;&gt;"Да","",IF($B$10="","",IF(COUNTIF(Данные!$A$6:$CV$6,$B$10)=0,"#FIELD",INDEX(Данные!$A$7:$CV$106,ROW()-19,MATCH($B$10,Данные!$A$6:$CV$6,0))))))</f>
        <v/>
      </c>
      <c r="BM95" s="76" t="str">
        <f>IF($A95="","",IF($C$4&lt;&gt;"Да","",IF($C$10="","",IF(COUNTIF(Данные!$A$6:$CV$6,$C$10)=0,"#FIELD",INDEX(Данные!$A$7:$CV$106,ROW()-19,MATCH($C$10,Данные!$A$6:$CV$6,0))))))</f>
        <v/>
      </c>
      <c r="BN95" s="76" t="str">
        <f>IF($A95="","",IF($D$4&lt;&gt;"Да","",IF($D$10="","",IF(COUNTIF(Данные!$A$6:$CV$6,$D$10)=0,"#FIELD",INDEX(Данные!$A$7:$CV$106,ROW()-19,MATCH($D$10,Данные!$A$6:$CV$6,0))))))</f>
        <v/>
      </c>
      <c r="BO95" s="76" t="str">
        <f>IF($A95="","",IF($E$4&lt;&gt;"Да","",IF($E$10="","",IF(COUNTIF(Данные!$A$6:$CV$6,$E$10)=0,"#FIELD",INDEX(Данные!$A$7:$CV$106,ROW()-19,MATCH($E$10,Данные!$A$6:$CV$6,0))))))</f>
        <v/>
      </c>
      <c r="BP95" s="76" t="str">
        <f>IF($A95="","",IF($F$4&lt;&gt;"Да","",IF($F$10="","",IF(COUNTIF(Данные!$A$6:$CV$6,$F$10)=0,"#FIELD",INDEX(Данные!$A$7:$CV$106,ROW()-19,MATCH($F$10,Данные!$A$6:$CV$6,0))))))</f>
        <v/>
      </c>
      <c r="BQ95" s="76" t="str">
        <f>IF($A95="","",IF($G$4&lt;&gt;"Да","",IF($G$10="","",IF(COUNTIF(Данные!$A$6:$CV$6,$G$10)=0,"#FIELD",INDEX(Данные!$A$7:$CV$106,ROW()-19,MATCH($G$10,Данные!$A$6:$CV$6,0))))))</f>
        <v/>
      </c>
      <c r="BR95" s="76" t="str">
        <f>IF($A95="","",IF($H$4&lt;&gt;"Да","",IF($H$10="","",IF(COUNTIF(Данные!$A$6:$CV$6,$H$10)=0,"#FIELD",INDEX(Данные!$A$7:$CV$106,ROW()-19,MATCH($H$10,Данные!$A$6:$CV$6,0))))))</f>
        <v/>
      </c>
      <c r="BS95" s="76" t="str">
        <f>IF($A95="","",IF($I$4&lt;&gt;"Да","",IF($I$10="","",IF(COUNTIF(Данные!$A$6:$CV$6,$I$10)=0,"#FIELD",INDEX(Данные!$A$7:$CV$106,ROW()-19,MATCH($I$10,Данные!$A$6:$CV$6,0))))))</f>
        <v/>
      </c>
      <c r="BT95" s="76" t="str">
        <f>IF($A95="","",IF($J$4&lt;&gt;"Да","",IF($J$10="","",IF(COUNTIF(Данные!$A$6:$CV$6,$J$10)=0,"#FIELD",INDEX(Данные!$A$7:$CV$106,ROW()-19,MATCH($J$10,Данные!$A$6:$CV$6,0))))))</f>
        <v/>
      </c>
      <c r="BU95" s="76" t="str">
        <f>IF($A95="","",IF($K$4&lt;&gt;"Да","",IF($K$10="","",IF(COUNTIF(Данные!$A$6:$CV$6,$K$10)=0,"#FIELD",INDEX(Данные!$A$7:$CV$106,ROW()-19,MATCH($K$10,Данные!$A$6:$CV$6,0))))))</f>
        <v/>
      </c>
      <c r="BV95" s="76" t="str">
        <f>IF($A95="","",IF($L$4&lt;&gt;"Да","",IF($L$10="","",IF(COUNTIF(Данные!$A$6:$CV$6,$L$10)=0,"#FIELD",INDEX(Данные!$A$7:$CV$106,ROW()-19,MATCH($L$10,Данные!$A$6:$CV$6,0))))))</f>
        <v/>
      </c>
      <c r="BW95" s="76" t="str">
        <f>IF($A95="","",IF($M$4&lt;&gt;"Да","",IF($M$10="","",IF(COUNTIF(Данные!$A$6:$CV$6,$M$10)=0,"#FIELD",INDEX(Данные!$A$7:$CV$106,ROW()-19,MATCH($M$10,Данные!$A$6:$CV$6,0))))))</f>
        <v/>
      </c>
      <c r="BX95" s="76" t="str">
        <f>IF($A95="","",IF($N$4&lt;&gt;"Да","",IF($N$10="","",IF(COUNTIF(Данные!$A$6:$CV$6,$N$10)=0,"#FIELD",INDEX(Данные!$A$7:$CV$106,ROW()-19,MATCH($N$10,Данные!$A$6:$CV$6,0))))))</f>
        <v/>
      </c>
      <c r="BY95" s="76" t="str">
        <f>IF($A95="","",IF($O$4&lt;&gt;"Да","",IF($O$10="","",IF(COUNTIF(Данные!$A$6:$CV$6,$O$10)=0,"#FIELD",INDEX(Данные!$A$7:$CV$106,ROW()-19,MATCH($O$10,Данные!$A$6:$CV$6,0))))))</f>
        <v/>
      </c>
      <c r="BZ95" s="76" t="str">
        <f>IF($A95="","",IF($P$4&lt;&gt;"Да","",IF($P$10="","",IF(COUNTIF(Данные!$A$6:$CV$6,$P$10)=0,"#FIELD",INDEX(Данные!$A$7:$CV$106,ROW()-19,MATCH($P$10,Данные!$A$6:$CV$6,0))))))</f>
        <v/>
      </c>
      <c r="CA95" s="76" t="str">
        <f>IF($A95="","",IF($Q$4&lt;&gt;"Да","",IF($Q$10="","",IF(COUNTIF(Данные!$A$6:$CV$6,$Q$10)=0,"#FIELD",INDEX(Данные!$A$7:$CV$106,ROW()-19,MATCH($Q$10,Данные!$A$6:$CV$6,0))))))</f>
        <v/>
      </c>
      <c r="CB95" s="76" t="str">
        <f>IF($A95="","",IF($R$4&lt;&gt;"Да","",IF($R$10="","",IF(COUNTIF(Данные!$A$6:$CV$6,$R$10)=0,"#FIELD",INDEX(Данные!$A$7:$CV$106,ROW()-19,MATCH($R$10,Данные!$A$6:$CV$6,0))))))</f>
        <v/>
      </c>
      <c r="CC95" s="76" t="str">
        <f>IF($A95="","",IF($S$4&lt;&gt;"Да","",IF($S$10="","",IF(COUNTIF(Данные!$A$6:$CV$6,$S$10)=0,"#FIELD",INDEX(Данные!$A$7:$CV$106,ROW()-19,MATCH($S$10,Данные!$A$6:$CV$6,0))))))</f>
        <v/>
      </c>
      <c r="CD95" s="76" t="str">
        <f>IF($A95="","",IF($T$4&lt;&gt;"Да","",IF($T$10="","",IF(COUNTIF(Данные!$A$6:$CV$6,$T$10)=0,"#FIELD",INDEX(Данные!$A$7:$CV$106,ROW()-19,MATCH($T$10,Данные!$A$6:$CV$6,0))))))</f>
        <v/>
      </c>
      <c r="CE95" s="76" t="str">
        <f>IF($A95="","",IF($U$4&lt;&gt;"Да","",IF($U$10="","",IF(COUNTIF(Данные!$A$6:$CV$6,$U$10)=0,"#FIELD",INDEX(Данные!$A$7:$CV$106,ROW()-19,MATCH($U$10,Данные!$A$6:$CV$6,0))))))</f>
        <v/>
      </c>
      <c r="CF95" s="76" t="str">
        <f>IF($A95="","",IF($V$4&lt;&gt;"Да","",IF($V$10="","",IF(COUNTIF(Данные!$A$6:$CV$6,$V$10)=0,"#FIELD",INDEX(Данные!$A$7:$CV$106,ROW()-19,MATCH($V$10,Данные!$A$6:$CV$6,0))))))</f>
        <v/>
      </c>
      <c r="CG95" s="76" t="str">
        <f>IF($A95="","",IF($W$4&lt;&gt;"Да","",IF($W$10="","",IF(COUNTIF(Данные!$A$6:$CV$6,$W$10)=0,"#FIELD",INDEX(Данные!$A$7:$CV$106,ROW()-19,MATCH($W$10,Данные!$A$6:$CV$6,0))))))</f>
        <v/>
      </c>
      <c r="CH95" s="76" t="str">
        <f>IF($A95="","",IF($X$4&lt;&gt;"Да","",IF($X$10="","",IF(COUNTIF(Данные!$A$6:$CV$6,$X$10)=0,"#FIELD",INDEX(Данные!$A$7:$CV$106,ROW()-19,MATCH($X$10,Данные!$A$6:$CV$6,0))))))</f>
        <v/>
      </c>
      <c r="CI95" s="76" t="str">
        <f>IF($A95="","",IF($Y$4&lt;&gt;"Да","",IF($Y$10="","",IF(COUNTIF(Данные!$A$6:$CV$6,$Y$10)=0,"#FIELD",INDEX(Данные!$A$7:$CV$106,ROW()-19,MATCH($Y$10,Данные!$A$6:$CV$6,0))))))</f>
        <v/>
      </c>
      <c r="CJ95" s="76" t="str">
        <f>IF($A95="","",IF($Z$4&lt;&gt;"Да","",IF($Z$10="","",IF(COUNTIF(Данные!$A$6:$CV$6,$Z$10)=0,"#FIELD",INDEX(Данные!$A$7:$CV$106,ROW()-19,MATCH($Z$10,Данные!$A$6:$CV$6,0))))))</f>
        <v/>
      </c>
      <c r="CK95" s="76" t="str">
        <f>IF($A95="","",IF($AA$4&lt;&gt;"Да","",IF($AA$10="","",IF(COUNTIF(Данные!$A$6:$CV$6,$AA$10)=0,"#FIELD",INDEX(Данные!$A$7:$CV$106,ROW()-19,MATCH($AA$10,Данные!$A$6:$CV$6,0))))))</f>
        <v/>
      </c>
      <c r="CL95" s="76" t="str">
        <f>IF($A95="","",IF($AB$4&lt;&gt;"Да","",IF($AB$10="","",IF(COUNTIF(Данные!$A$6:$CV$6,$AB$10)=0,"#FIELD",INDEX(Данные!$A$7:$CV$106,ROW()-19,MATCH($AB$10,Данные!$A$6:$CV$6,0))))))</f>
        <v/>
      </c>
      <c r="CM95" s="76" t="str">
        <f>IF($A95="","",IF($AC$4&lt;&gt;"Да","",IF($AC$10="","",IF(COUNTIF(Данные!$A$6:$CV$6,$AC$10)=0,"#FIELD",INDEX(Данные!$A$7:$CV$106,ROW()-19,MATCH($AC$10,Данные!$A$6:$CV$6,0))))))</f>
        <v/>
      </c>
      <c r="CN95" s="76" t="str">
        <f>IF($A95="","",IF($AD$4&lt;&gt;"Да","",IF($AD$10="","",IF(COUNTIF(Данные!$A$6:$CV$6,$AD$10)=0,"#FIELD",INDEX(Данные!$A$7:$CV$106,ROW()-19,MATCH($AD$10,Данные!$A$6:$CV$6,0))))))</f>
        <v/>
      </c>
      <c r="CO95" s="77" t="str">
        <f>IF($A95="","",IF($AE$4&lt;&gt;"Да","",IF($AE$10="","",IF(COUNTIF(Данные!$A$6:$CV$6,$AE$10)=0,"#FIELD",INDEX(Данные!$A$7:$CV$106,ROW()-19,MATCH($AE$10,Данные!$A$6:$CV$6,0))))))</f>
        <v/>
      </c>
    </row>
    <row r="96" spans="1:93">
      <c r="A96" s="24" t="str">
        <f>IF(Данные!A83="","",Данные!A83)</f>
        <v/>
      </c>
      <c r="B96" s="19" t="str">
        <f>IF($A96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96="#FIELD",AG96="",AND(OR($B$8="CHANGE_PCT_GE",$B$8="CHANGE_ABS_GE",$B$8="COUNT_FLAG_RULE",$B$8="AND_YES",$B$8="OR_YES"),OR(BL96="#FIELD",BL96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96)))),IF($B$18="LOW_MU",MAX(Настройки!$B$14,$B$16),IF($B$18="NEUTRAL",Настройки!$B$15,IF($B$18="IGNORE","IGNORE",IF(OR(AG96="#FIELD",BL96="#FIELD"),"Поле не найдено","Недостаточно данных")))),IF($B$8="SIGMOID_INC",MAX(Настройки!$B$14,$B$16+($B$17-$B$16)/(1+EXP(-$B$12*(IF(ISNUMBER(AG96),AG96,0)-$B$11)))),IF($B$8="SIGMOID_DEC",MAX(Настройки!$B$14,$B$16+($B$17-$B$16)/(1+EXP($B$12*(IF(ISNUMBER(AG96),AG96,0)-$B$11)))),IF($B$8="TOP_PERCENT",IF((COUNTIF(INDEX(Данные!$A$7:$CV$106,0,MATCH($B$9,Данные!$A$6:$CV$6,0)),"&gt;"&amp;IF(ISNUMBER(AG96),AG96,0))+COUNTIFS(INDEX(Данные!$A$7:$CV$106,0,MATCH($B$9,Данные!$A$6:$CV$6,0)),IF(ISNUMBER(AG96),AG96,0),Данные!$A$7:$A$106,"&lt;"&amp;$A96)+1)/COUNT(INDEX(Данные!$A$7:$CV$106,0,MATCH($B$9,Данные!$A$6:$CV$6,0)))&lt;=$B$11,$B$14,$B$15),IF($B$8="MANUAL_MU",MAX(Настройки!$B$14,MIN(1,IF(ISNUMBER(AG96),AG96,0))),IF($B$8="COUNT_FLAG_RULE",IF(IF(ISNUMBER(AG96),AG96,0)&lt;=$B$11,$B$14,IF(IF(ISNUMBER(AG96),AG96,0)&gt;=$B$12,$B$15,IF(OR(LOWER(LEFT(BL96&amp;"",2))="да",BL96=1),$B$13,$B$15))),IF(OR(AND($B$8="YES_NO",OR(LOWER(LEFT(AG96&amp;"",2))="да",AG96=1)),AND($B$8="THRESHOLD_GE",IF(ISNUMBER(AG96),AG96,0)&gt;=$B$11),AND($B$8="THRESHOLD_GT",IF(ISNUMBER(AG96),AG96,0)&gt;$B$11),AND($B$8="THRESHOLD_LE",IF(ISNUMBER(AG96),AG96,0)&lt;=$B$11),AND($B$8="THRESHOLD_LT",IF(ISNUMBER(AG96),AG96,0)&lt;$B$11),AND($B$8="CHANGE_PCT_GE",IF(IF(ISNUMBER(BL96),BL96,0)=0,IF(ISNUMBER(AG96),AG96,0)&gt;0,(IF(ISNUMBER(AG96),AG96,0)-IF(ISNUMBER(BL96),BL96,0))/ABS(IF(ISNUMBER(BL96),BL96,0))&gt;=$B$11)),AND($B$8="CHANGE_ABS_GE",ABS(IF(ISNUMBER(AG96),AG96,0)-IF(ISNUMBER(BL96),BL96,0))&gt;=$B$11),AND($B$8="COUNT_LT",IF(ISNUMBER(AG96),AG96,0)&lt;$B$11),AND($B$8="COUNT_LE",IF(ISNUMBER(AG96),AG96,0)&lt;=$B$11),AND($B$8="AND_YES",OR(LOWER(LEFT(AG96&amp;"",2))="да",AG96=1),OR(LOWER(LEFT(BL96&amp;"",2))="да",BL96=1)),AND($B$8="OR_YES",OR(OR(LOWER(LEFT(AG96&amp;"",2))="да",AG96=1),OR(LOWER(LEFT(BL96&amp;"",2))="да",BL96=1)))),$B$14,$B$15))))))))))</f>
        <v/>
      </c>
      <c r="C96" s="19" t="str">
        <f>IF($A96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96="#FIELD",AH96="",AND(OR($C$8="CHANGE_PCT_GE",$C$8="CHANGE_ABS_GE",$C$8="COUNT_FLAG_RULE",$C$8="AND_YES",$C$8="OR_YES"),OR(BM96="#FIELD",BM96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96)))),IF($C$18="LOW_MU",MAX(Настройки!$B$14,$C$16),IF($C$18="NEUTRAL",Настройки!$B$15,IF($C$18="IGNORE","IGNORE",IF(OR(AH96="#FIELD",BM96="#FIELD"),"Поле не найдено","Недостаточно данных")))),IF($C$8="SIGMOID_INC",MAX(Настройки!$B$14,$C$16+($C$17-$C$16)/(1+EXP(-$C$12*(IF(ISNUMBER(AH96),AH96,0)-$C$11)))),IF($C$8="SIGMOID_DEC",MAX(Настройки!$B$14,$C$16+($C$17-$C$16)/(1+EXP($C$12*(IF(ISNUMBER(AH96),AH96,0)-$C$11)))),IF($C$8="TOP_PERCENT",IF((COUNTIF(INDEX(Данные!$A$7:$CV$106,0,MATCH($C$9,Данные!$A$6:$CV$6,0)),"&gt;"&amp;IF(ISNUMBER(AH96),AH96,0))+COUNTIFS(INDEX(Данные!$A$7:$CV$106,0,MATCH($C$9,Данные!$A$6:$CV$6,0)),IF(ISNUMBER(AH96),AH96,0),Данные!$A$7:$A$106,"&lt;"&amp;$A96)+1)/COUNT(INDEX(Данные!$A$7:$CV$106,0,MATCH($C$9,Данные!$A$6:$CV$6,0)))&lt;=$C$11,$C$14,$C$15),IF($C$8="MANUAL_MU",MAX(Настройки!$B$14,MIN(1,IF(ISNUMBER(AH96),AH96,0))),IF($C$8="COUNT_FLAG_RULE",IF(IF(ISNUMBER(AH96),AH96,0)&lt;=$C$11,$C$14,IF(IF(ISNUMBER(AH96),AH96,0)&gt;=$C$12,$C$15,IF(OR(LOWER(LEFT(BM96&amp;"",2))="да",BM96=1),$C$13,$C$15))),IF(OR(AND($C$8="YES_NO",OR(LOWER(LEFT(AH96&amp;"",2))="да",AH96=1)),AND($C$8="THRESHOLD_GE",IF(ISNUMBER(AH96),AH96,0)&gt;=$C$11),AND($C$8="THRESHOLD_GT",IF(ISNUMBER(AH96),AH96,0)&gt;$C$11),AND($C$8="THRESHOLD_LE",IF(ISNUMBER(AH96),AH96,0)&lt;=$C$11),AND($C$8="THRESHOLD_LT",IF(ISNUMBER(AH96),AH96,0)&lt;$C$11),AND($C$8="CHANGE_PCT_GE",IF(IF(ISNUMBER(BM96),BM96,0)=0,IF(ISNUMBER(AH96),AH96,0)&gt;0,(IF(ISNUMBER(AH96),AH96,0)-IF(ISNUMBER(BM96),BM96,0))/ABS(IF(ISNUMBER(BM96),BM96,0))&gt;=$C$11)),AND($C$8="CHANGE_ABS_GE",ABS(IF(ISNUMBER(AH96),AH96,0)-IF(ISNUMBER(BM96),BM96,0))&gt;=$C$11),AND($C$8="COUNT_LT",IF(ISNUMBER(AH96),AH96,0)&lt;$C$11),AND($C$8="COUNT_LE",IF(ISNUMBER(AH96),AH96,0)&lt;=$C$11),AND($C$8="AND_YES",OR(LOWER(LEFT(AH96&amp;"",2))="да",AH96=1),OR(LOWER(LEFT(BM96&amp;"",2))="да",BM96=1)),AND($C$8="OR_YES",OR(OR(LOWER(LEFT(AH96&amp;"",2))="да",AH96=1),OR(LOWER(LEFT(BM96&amp;"",2))="да",BM96=1)))),$C$14,$C$15))))))))))</f>
        <v/>
      </c>
      <c r="D96" s="19" t="str">
        <f>IF($A96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96="#FIELD",AI96="",AND(OR($D$8="CHANGE_PCT_GE",$D$8="CHANGE_ABS_GE",$D$8="COUNT_FLAG_RULE",$D$8="AND_YES",$D$8="OR_YES"),OR(BN96="#FIELD",BN96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96)))),IF($D$18="LOW_MU",MAX(Настройки!$B$14,$D$16),IF($D$18="NEUTRAL",Настройки!$B$15,IF($D$18="IGNORE","IGNORE",IF(OR(AI96="#FIELD",BN96="#FIELD"),"Поле не найдено","Недостаточно данных")))),IF($D$8="SIGMOID_INC",MAX(Настройки!$B$14,$D$16+($D$17-$D$16)/(1+EXP(-$D$12*(IF(ISNUMBER(AI96),AI96,0)-$D$11)))),IF($D$8="SIGMOID_DEC",MAX(Настройки!$B$14,$D$16+($D$17-$D$16)/(1+EXP($D$12*(IF(ISNUMBER(AI96),AI96,0)-$D$11)))),IF($D$8="TOP_PERCENT",IF((COUNTIF(INDEX(Данные!$A$7:$CV$106,0,MATCH($D$9,Данные!$A$6:$CV$6,0)),"&gt;"&amp;IF(ISNUMBER(AI96),AI96,0))+COUNTIFS(INDEX(Данные!$A$7:$CV$106,0,MATCH($D$9,Данные!$A$6:$CV$6,0)),IF(ISNUMBER(AI96),AI96,0),Данные!$A$7:$A$106,"&lt;"&amp;$A96)+1)/COUNT(INDEX(Данные!$A$7:$CV$106,0,MATCH($D$9,Данные!$A$6:$CV$6,0)))&lt;=$D$11,$D$14,$D$15),IF($D$8="MANUAL_MU",MAX(Настройки!$B$14,MIN(1,IF(ISNUMBER(AI96),AI96,0))),IF($D$8="COUNT_FLAG_RULE",IF(IF(ISNUMBER(AI96),AI96,0)&lt;=$D$11,$D$14,IF(IF(ISNUMBER(AI96),AI96,0)&gt;=$D$12,$D$15,IF(OR(LOWER(LEFT(BN96&amp;"",2))="да",BN96=1),$D$13,$D$15))),IF(OR(AND($D$8="YES_NO",OR(LOWER(LEFT(AI96&amp;"",2))="да",AI96=1)),AND($D$8="THRESHOLD_GE",IF(ISNUMBER(AI96),AI96,0)&gt;=$D$11),AND($D$8="THRESHOLD_GT",IF(ISNUMBER(AI96),AI96,0)&gt;$D$11),AND($D$8="THRESHOLD_LE",IF(ISNUMBER(AI96),AI96,0)&lt;=$D$11),AND($D$8="THRESHOLD_LT",IF(ISNUMBER(AI96),AI96,0)&lt;$D$11),AND($D$8="CHANGE_PCT_GE",IF(IF(ISNUMBER(BN96),BN96,0)=0,IF(ISNUMBER(AI96),AI96,0)&gt;0,(IF(ISNUMBER(AI96),AI96,0)-IF(ISNUMBER(BN96),BN96,0))/ABS(IF(ISNUMBER(BN96),BN96,0))&gt;=$D$11)),AND($D$8="CHANGE_ABS_GE",ABS(IF(ISNUMBER(AI96),AI96,0)-IF(ISNUMBER(BN96),BN96,0))&gt;=$D$11),AND($D$8="COUNT_LT",IF(ISNUMBER(AI96),AI96,0)&lt;$D$11),AND($D$8="COUNT_LE",IF(ISNUMBER(AI96),AI96,0)&lt;=$D$11),AND($D$8="AND_YES",OR(LOWER(LEFT(AI96&amp;"",2))="да",AI96=1),OR(LOWER(LEFT(BN96&amp;"",2))="да",BN96=1)),AND($D$8="OR_YES",OR(OR(LOWER(LEFT(AI96&amp;"",2))="да",AI96=1),OR(LOWER(LEFT(BN96&amp;"",2))="да",BN96=1)))),$D$14,$D$15))))))))))</f>
        <v/>
      </c>
      <c r="E96" s="19" t="str">
        <f>IF($A96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96="#FIELD",AJ96="",AND(OR($E$8="CHANGE_PCT_GE",$E$8="CHANGE_ABS_GE",$E$8="COUNT_FLAG_RULE",$E$8="AND_YES",$E$8="OR_YES"),OR(BO96="#FIELD",BO96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96)))),IF($E$18="LOW_MU",MAX(Настройки!$B$14,$E$16),IF($E$18="NEUTRAL",Настройки!$B$15,IF($E$18="IGNORE","IGNORE",IF(OR(AJ96="#FIELD",BO96="#FIELD"),"Поле не найдено","Недостаточно данных")))),IF($E$8="SIGMOID_INC",MAX(Настройки!$B$14,$E$16+($E$17-$E$16)/(1+EXP(-$E$12*(IF(ISNUMBER(AJ96),AJ96,0)-$E$11)))),IF($E$8="SIGMOID_DEC",MAX(Настройки!$B$14,$E$16+($E$17-$E$16)/(1+EXP($E$12*(IF(ISNUMBER(AJ96),AJ96,0)-$E$11)))),IF($E$8="TOP_PERCENT",IF((COUNTIF(INDEX(Данные!$A$7:$CV$106,0,MATCH($E$9,Данные!$A$6:$CV$6,0)),"&gt;"&amp;IF(ISNUMBER(AJ96),AJ96,0))+COUNTIFS(INDEX(Данные!$A$7:$CV$106,0,MATCH($E$9,Данные!$A$6:$CV$6,0)),IF(ISNUMBER(AJ96),AJ96,0),Данные!$A$7:$A$106,"&lt;"&amp;$A96)+1)/COUNT(INDEX(Данные!$A$7:$CV$106,0,MATCH($E$9,Данные!$A$6:$CV$6,0)))&lt;=$E$11,$E$14,$E$15),IF($E$8="MANUAL_MU",MAX(Настройки!$B$14,MIN(1,IF(ISNUMBER(AJ96),AJ96,0))),IF($E$8="COUNT_FLAG_RULE",IF(IF(ISNUMBER(AJ96),AJ96,0)&lt;=$E$11,$E$14,IF(IF(ISNUMBER(AJ96),AJ96,0)&gt;=$E$12,$E$15,IF(OR(LOWER(LEFT(BO96&amp;"",2))="да",BO96=1),$E$13,$E$15))),IF(OR(AND($E$8="YES_NO",OR(LOWER(LEFT(AJ96&amp;"",2))="да",AJ96=1)),AND($E$8="THRESHOLD_GE",IF(ISNUMBER(AJ96),AJ96,0)&gt;=$E$11),AND($E$8="THRESHOLD_GT",IF(ISNUMBER(AJ96),AJ96,0)&gt;$E$11),AND($E$8="THRESHOLD_LE",IF(ISNUMBER(AJ96),AJ96,0)&lt;=$E$11),AND($E$8="THRESHOLD_LT",IF(ISNUMBER(AJ96),AJ96,0)&lt;$E$11),AND($E$8="CHANGE_PCT_GE",IF(IF(ISNUMBER(BO96),BO96,0)=0,IF(ISNUMBER(AJ96),AJ96,0)&gt;0,(IF(ISNUMBER(AJ96),AJ96,0)-IF(ISNUMBER(BO96),BO96,0))/ABS(IF(ISNUMBER(BO96),BO96,0))&gt;=$E$11)),AND($E$8="CHANGE_ABS_GE",ABS(IF(ISNUMBER(AJ96),AJ96,0)-IF(ISNUMBER(BO96),BO96,0))&gt;=$E$11),AND($E$8="COUNT_LT",IF(ISNUMBER(AJ96),AJ96,0)&lt;$E$11),AND($E$8="COUNT_LE",IF(ISNUMBER(AJ96),AJ96,0)&lt;=$E$11),AND($E$8="AND_YES",OR(LOWER(LEFT(AJ96&amp;"",2))="да",AJ96=1),OR(LOWER(LEFT(BO96&amp;"",2))="да",BO96=1)),AND($E$8="OR_YES",OR(OR(LOWER(LEFT(AJ96&amp;"",2))="да",AJ96=1),OR(LOWER(LEFT(BO96&amp;"",2))="да",BO96=1)))),$E$14,$E$15))))))))))</f>
        <v/>
      </c>
      <c r="F96" s="19" t="str">
        <f>IF($A96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96="#FIELD",AK96="",AND(OR($F$8="CHANGE_PCT_GE",$F$8="CHANGE_ABS_GE",$F$8="COUNT_FLAG_RULE",$F$8="AND_YES",$F$8="OR_YES"),OR(BP96="#FIELD",BP96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96)))),IF($F$18="LOW_MU",MAX(Настройки!$B$14,$F$16),IF($F$18="NEUTRAL",Настройки!$B$15,IF($F$18="IGNORE","IGNORE",IF(OR(AK96="#FIELD",BP96="#FIELD"),"Поле не найдено","Недостаточно данных")))),IF($F$8="SIGMOID_INC",MAX(Настройки!$B$14,$F$16+($F$17-$F$16)/(1+EXP(-$F$12*(IF(ISNUMBER(AK96),AK96,0)-$F$11)))),IF($F$8="SIGMOID_DEC",MAX(Настройки!$B$14,$F$16+($F$17-$F$16)/(1+EXP($F$12*(IF(ISNUMBER(AK96),AK96,0)-$F$11)))),IF($F$8="TOP_PERCENT",IF((COUNTIF(INDEX(Данные!$A$7:$CV$106,0,MATCH($F$9,Данные!$A$6:$CV$6,0)),"&gt;"&amp;IF(ISNUMBER(AK96),AK96,0))+COUNTIFS(INDEX(Данные!$A$7:$CV$106,0,MATCH($F$9,Данные!$A$6:$CV$6,0)),IF(ISNUMBER(AK96),AK96,0),Данные!$A$7:$A$106,"&lt;"&amp;$A96)+1)/COUNT(INDEX(Данные!$A$7:$CV$106,0,MATCH($F$9,Данные!$A$6:$CV$6,0)))&lt;=$F$11,$F$14,$F$15),IF($F$8="MANUAL_MU",MAX(Настройки!$B$14,MIN(1,IF(ISNUMBER(AK96),AK96,0))),IF($F$8="COUNT_FLAG_RULE",IF(IF(ISNUMBER(AK96),AK96,0)&lt;=$F$11,$F$14,IF(IF(ISNUMBER(AK96),AK96,0)&gt;=$F$12,$F$15,IF(OR(LOWER(LEFT(BP96&amp;"",2))="да",BP96=1),$F$13,$F$15))),IF(OR(AND($F$8="YES_NO",OR(LOWER(LEFT(AK96&amp;"",2))="да",AK96=1)),AND($F$8="THRESHOLD_GE",IF(ISNUMBER(AK96),AK96,0)&gt;=$F$11),AND($F$8="THRESHOLD_GT",IF(ISNUMBER(AK96),AK96,0)&gt;$F$11),AND($F$8="THRESHOLD_LE",IF(ISNUMBER(AK96),AK96,0)&lt;=$F$11),AND($F$8="THRESHOLD_LT",IF(ISNUMBER(AK96),AK96,0)&lt;$F$11),AND($F$8="CHANGE_PCT_GE",IF(IF(ISNUMBER(BP96),BP96,0)=0,IF(ISNUMBER(AK96),AK96,0)&gt;0,(IF(ISNUMBER(AK96),AK96,0)-IF(ISNUMBER(BP96),BP96,0))/ABS(IF(ISNUMBER(BP96),BP96,0))&gt;=$F$11)),AND($F$8="CHANGE_ABS_GE",ABS(IF(ISNUMBER(AK96),AK96,0)-IF(ISNUMBER(BP96),BP96,0))&gt;=$F$11),AND($F$8="COUNT_LT",IF(ISNUMBER(AK96),AK96,0)&lt;$F$11),AND($F$8="COUNT_LE",IF(ISNUMBER(AK96),AK96,0)&lt;=$F$11),AND($F$8="AND_YES",OR(LOWER(LEFT(AK96&amp;"",2))="да",AK96=1),OR(LOWER(LEFT(BP96&amp;"",2))="да",BP96=1)),AND($F$8="OR_YES",OR(OR(LOWER(LEFT(AK96&amp;"",2))="да",AK96=1),OR(LOWER(LEFT(BP96&amp;"",2))="да",BP96=1)))),$F$14,$F$15))))))))))</f>
        <v/>
      </c>
      <c r="G96" s="19" t="str">
        <f>IF($A96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96="#FIELD",AL96="",AND(OR($G$8="CHANGE_PCT_GE",$G$8="CHANGE_ABS_GE",$G$8="COUNT_FLAG_RULE",$G$8="AND_YES",$G$8="OR_YES"),OR(BQ96="#FIELD",BQ96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96)))),IF($G$18="LOW_MU",MAX(Настройки!$B$14,$G$16),IF($G$18="NEUTRAL",Настройки!$B$15,IF($G$18="IGNORE","IGNORE",IF(OR(AL96="#FIELD",BQ96="#FIELD"),"Поле не найдено","Недостаточно данных")))),IF($G$8="SIGMOID_INC",MAX(Настройки!$B$14,$G$16+($G$17-$G$16)/(1+EXP(-$G$12*(IF(ISNUMBER(AL96),AL96,0)-$G$11)))),IF($G$8="SIGMOID_DEC",MAX(Настройки!$B$14,$G$16+($G$17-$G$16)/(1+EXP($G$12*(IF(ISNUMBER(AL96),AL96,0)-$G$11)))),IF($G$8="TOP_PERCENT",IF((COUNTIF(INDEX(Данные!$A$7:$CV$106,0,MATCH($G$9,Данные!$A$6:$CV$6,0)),"&gt;"&amp;IF(ISNUMBER(AL96),AL96,0))+COUNTIFS(INDEX(Данные!$A$7:$CV$106,0,MATCH($G$9,Данные!$A$6:$CV$6,0)),IF(ISNUMBER(AL96),AL96,0),Данные!$A$7:$A$106,"&lt;"&amp;$A96)+1)/COUNT(INDEX(Данные!$A$7:$CV$106,0,MATCH($G$9,Данные!$A$6:$CV$6,0)))&lt;=$G$11,$G$14,$G$15),IF($G$8="MANUAL_MU",MAX(Настройки!$B$14,MIN(1,IF(ISNUMBER(AL96),AL96,0))),IF($G$8="COUNT_FLAG_RULE",IF(IF(ISNUMBER(AL96),AL96,0)&lt;=$G$11,$G$14,IF(IF(ISNUMBER(AL96),AL96,0)&gt;=$G$12,$G$15,IF(OR(LOWER(LEFT(BQ96&amp;"",2))="да",BQ96=1),$G$13,$G$15))),IF(OR(AND($G$8="YES_NO",OR(LOWER(LEFT(AL96&amp;"",2))="да",AL96=1)),AND($G$8="THRESHOLD_GE",IF(ISNUMBER(AL96),AL96,0)&gt;=$G$11),AND($G$8="THRESHOLD_GT",IF(ISNUMBER(AL96),AL96,0)&gt;$G$11),AND($G$8="THRESHOLD_LE",IF(ISNUMBER(AL96),AL96,0)&lt;=$G$11),AND($G$8="THRESHOLD_LT",IF(ISNUMBER(AL96),AL96,0)&lt;$G$11),AND($G$8="CHANGE_PCT_GE",IF(IF(ISNUMBER(BQ96),BQ96,0)=0,IF(ISNUMBER(AL96),AL96,0)&gt;0,(IF(ISNUMBER(AL96),AL96,0)-IF(ISNUMBER(BQ96),BQ96,0))/ABS(IF(ISNUMBER(BQ96),BQ96,0))&gt;=$G$11)),AND($G$8="CHANGE_ABS_GE",ABS(IF(ISNUMBER(AL96),AL96,0)-IF(ISNUMBER(BQ96),BQ96,0))&gt;=$G$11),AND($G$8="COUNT_LT",IF(ISNUMBER(AL96),AL96,0)&lt;$G$11),AND($G$8="COUNT_LE",IF(ISNUMBER(AL96),AL96,0)&lt;=$G$11),AND($G$8="AND_YES",OR(LOWER(LEFT(AL96&amp;"",2))="да",AL96=1),OR(LOWER(LEFT(BQ96&amp;"",2))="да",BQ96=1)),AND($G$8="OR_YES",OR(OR(LOWER(LEFT(AL96&amp;"",2))="да",AL96=1),OR(LOWER(LEFT(BQ96&amp;"",2))="да",BQ96=1)))),$G$14,$G$15))))))))))</f>
        <v/>
      </c>
      <c r="H96" s="19" t="str">
        <f>IF($A96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96="#FIELD",AM96="",AND(OR($H$8="CHANGE_PCT_GE",$H$8="CHANGE_ABS_GE",$H$8="COUNT_FLAG_RULE",$H$8="AND_YES",$H$8="OR_YES"),OR(BR96="#FIELD",BR96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96)))),IF($H$18="LOW_MU",MAX(Настройки!$B$14,$H$16),IF($H$18="NEUTRAL",Настройки!$B$15,IF($H$18="IGNORE","IGNORE",IF(OR(AM96="#FIELD",BR96="#FIELD"),"Поле не найдено","Недостаточно данных")))),IF($H$8="SIGMOID_INC",MAX(Настройки!$B$14,$H$16+($H$17-$H$16)/(1+EXP(-$H$12*(IF(ISNUMBER(AM96),AM96,0)-$H$11)))),IF($H$8="SIGMOID_DEC",MAX(Настройки!$B$14,$H$16+($H$17-$H$16)/(1+EXP($H$12*(IF(ISNUMBER(AM96),AM96,0)-$H$11)))),IF($H$8="TOP_PERCENT",IF((COUNTIF(INDEX(Данные!$A$7:$CV$106,0,MATCH($H$9,Данные!$A$6:$CV$6,0)),"&gt;"&amp;IF(ISNUMBER(AM96),AM96,0))+COUNTIFS(INDEX(Данные!$A$7:$CV$106,0,MATCH($H$9,Данные!$A$6:$CV$6,0)),IF(ISNUMBER(AM96),AM96,0),Данные!$A$7:$A$106,"&lt;"&amp;$A96)+1)/COUNT(INDEX(Данные!$A$7:$CV$106,0,MATCH($H$9,Данные!$A$6:$CV$6,0)))&lt;=$H$11,$H$14,$H$15),IF($H$8="MANUAL_MU",MAX(Настройки!$B$14,MIN(1,IF(ISNUMBER(AM96),AM96,0))),IF($H$8="COUNT_FLAG_RULE",IF(IF(ISNUMBER(AM96),AM96,0)&lt;=$H$11,$H$14,IF(IF(ISNUMBER(AM96),AM96,0)&gt;=$H$12,$H$15,IF(OR(LOWER(LEFT(BR96&amp;"",2))="да",BR96=1),$H$13,$H$15))),IF(OR(AND($H$8="YES_NO",OR(LOWER(LEFT(AM96&amp;"",2))="да",AM96=1)),AND($H$8="THRESHOLD_GE",IF(ISNUMBER(AM96),AM96,0)&gt;=$H$11),AND($H$8="THRESHOLD_GT",IF(ISNUMBER(AM96),AM96,0)&gt;$H$11),AND($H$8="THRESHOLD_LE",IF(ISNUMBER(AM96),AM96,0)&lt;=$H$11),AND($H$8="THRESHOLD_LT",IF(ISNUMBER(AM96),AM96,0)&lt;$H$11),AND($H$8="CHANGE_PCT_GE",IF(IF(ISNUMBER(BR96),BR96,0)=0,IF(ISNUMBER(AM96),AM96,0)&gt;0,(IF(ISNUMBER(AM96),AM96,0)-IF(ISNUMBER(BR96),BR96,0))/ABS(IF(ISNUMBER(BR96),BR96,0))&gt;=$H$11)),AND($H$8="CHANGE_ABS_GE",ABS(IF(ISNUMBER(AM96),AM96,0)-IF(ISNUMBER(BR96),BR96,0))&gt;=$H$11),AND($H$8="COUNT_LT",IF(ISNUMBER(AM96),AM96,0)&lt;$H$11),AND($H$8="COUNT_LE",IF(ISNUMBER(AM96),AM96,0)&lt;=$H$11),AND($H$8="AND_YES",OR(LOWER(LEFT(AM96&amp;"",2))="да",AM96=1),OR(LOWER(LEFT(BR96&amp;"",2))="да",BR96=1)),AND($H$8="OR_YES",OR(OR(LOWER(LEFT(AM96&amp;"",2))="да",AM96=1),OR(LOWER(LEFT(BR96&amp;"",2))="да",BR96=1)))),$H$14,$H$15))))))))))</f>
        <v/>
      </c>
      <c r="I96" s="19" t="str">
        <f>IF($A96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96="#FIELD",AN96="",AND(OR($I$8="CHANGE_PCT_GE",$I$8="CHANGE_ABS_GE",$I$8="COUNT_FLAG_RULE",$I$8="AND_YES",$I$8="OR_YES"),OR(BS96="#FIELD",BS96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96)))),IF($I$18="LOW_MU",MAX(Настройки!$B$14,$I$16),IF($I$18="NEUTRAL",Настройки!$B$15,IF($I$18="IGNORE","IGNORE",IF(OR(AN96="#FIELD",BS96="#FIELD"),"Поле не найдено","Недостаточно данных")))),IF($I$8="SIGMOID_INC",MAX(Настройки!$B$14,$I$16+($I$17-$I$16)/(1+EXP(-$I$12*(IF(ISNUMBER(AN96),AN96,0)-$I$11)))),IF($I$8="SIGMOID_DEC",MAX(Настройки!$B$14,$I$16+($I$17-$I$16)/(1+EXP($I$12*(IF(ISNUMBER(AN96),AN96,0)-$I$11)))),IF($I$8="TOP_PERCENT",IF((COUNTIF(INDEX(Данные!$A$7:$CV$106,0,MATCH($I$9,Данные!$A$6:$CV$6,0)),"&gt;"&amp;IF(ISNUMBER(AN96),AN96,0))+COUNTIFS(INDEX(Данные!$A$7:$CV$106,0,MATCH($I$9,Данные!$A$6:$CV$6,0)),IF(ISNUMBER(AN96),AN96,0),Данные!$A$7:$A$106,"&lt;"&amp;$A96)+1)/COUNT(INDEX(Данные!$A$7:$CV$106,0,MATCH($I$9,Данные!$A$6:$CV$6,0)))&lt;=$I$11,$I$14,$I$15),IF($I$8="MANUAL_MU",MAX(Настройки!$B$14,MIN(1,IF(ISNUMBER(AN96),AN96,0))),IF($I$8="COUNT_FLAG_RULE",IF(IF(ISNUMBER(AN96),AN96,0)&lt;=$I$11,$I$14,IF(IF(ISNUMBER(AN96),AN96,0)&gt;=$I$12,$I$15,IF(OR(LOWER(LEFT(BS96&amp;"",2))="да",BS96=1),$I$13,$I$15))),IF(OR(AND($I$8="YES_NO",OR(LOWER(LEFT(AN96&amp;"",2))="да",AN96=1)),AND($I$8="THRESHOLD_GE",IF(ISNUMBER(AN96),AN96,0)&gt;=$I$11),AND($I$8="THRESHOLD_GT",IF(ISNUMBER(AN96),AN96,0)&gt;$I$11),AND($I$8="THRESHOLD_LE",IF(ISNUMBER(AN96),AN96,0)&lt;=$I$11),AND($I$8="THRESHOLD_LT",IF(ISNUMBER(AN96),AN96,0)&lt;$I$11),AND($I$8="CHANGE_PCT_GE",IF(IF(ISNUMBER(BS96),BS96,0)=0,IF(ISNUMBER(AN96),AN96,0)&gt;0,(IF(ISNUMBER(AN96),AN96,0)-IF(ISNUMBER(BS96),BS96,0))/ABS(IF(ISNUMBER(BS96),BS96,0))&gt;=$I$11)),AND($I$8="CHANGE_ABS_GE",ABS(IF(ISNUMBER(AN96),AN96,0)-IF(ISNUMBER(BS96),BS96,0))&gt;=$I$11),AND($I$8="COUNT_LT",IF(ISNUMBER(AN96),AN96,0)&lt;$I$11),AND($I$8="COUNT_LE",IF(ISNUMBER(AN96),AN96,0)&lt;=$I$11),AND($I$8="AND_YES",OR(LOWER(LEFT(AN96&amp;"",2))="да",AN96=1),OR(LOWER(LEFT(BS96&amp;"",2))="да",BS96=1)),AND($I$8="OR_YES",OR(OR(LOWER(LEFT(AN96&amp;"",2))="да",AN96=1),OR(LOWER(LEFT(BS96&amp;"",2))="да",BS96=1)))),$I$14,$I$15))))))))))</f>
        <v/>
      </c>
      <c r="J96" s="19" t="str">
        <f>IF($A96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96="#FIELD",AO96="",AND(OR($J$8="CHANGE_PCT_GE",$J$8="CHANGE_ABS_GE",$J$8="COUNT_FLAG_RULE",$J$8="AND_YES",$J$8="OR_YES"),OR(BT96="#FIELD",BT96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96)))),IF($J$18="LOW_MU",MAX(Настройки!$B$14,$J$16),IF($J$18="NEUTRAL",Настройки!$B$15,IF($J$18="IGNORE","IGNORE",IF(OR(AO96="#FIELD",BT96="#FIELD"),"Поле не найдено","Недостаточно данных")))),IF($J$8="SIGMOID_INC",MAX(Настройки!$B$14,$J$16+($J$17-$J$16)/(1+EXP(-$J$12*(IF(ISNUMBER(AO96),AO96,0)-$J$11)))),IF($J$8="SIGMOID_DEC",MAX(Настройки!$B$14,$J$16+($J$17-$J$16)/(1+EXP($J$12*(IF(ISNUMBER(AO96),AO96,0)-$J$11)))),IF($J$8="TOP_PERCENT",IF((COUNTIF(INDEX(Данные!$A$7:$CV$106,0,MATCH($J$9,Данные!$A$6:$CV$6,0)),"&gt;"&amp;IF(ISNUMBER(AO96),AO96,0))+COUNTIFS(INDEX(Данные!$A$7:$CV$106,0,MATCH($J$9,Данные!$A$6:$CV$6,0)),IF(ISNUMBER(AO96),AO96,0),Данные!$A$7:$A$106,"&lt;"&amp;$A96)+1)/COUNT(INDEX(Данные!$A$7:$CV$106,0,MATCH($J$9,Данные!$A$6:$CV$6,0)))&lt;=$J$11,$J$14,$J$15),IF($J$8="MANUAL_MU",MAX(Настройки!$B$14,MIN(1,IF(ISNUMBER(AO96),AO96,0))),IF($J$8="COUNT_FLAG_RULE",IF(IF(ISNUMBER(AO96),AO96,0)&lt;=$J$11,$J$14,IF(IF(ISNUMBER(AO96),AO96,0)&gt;=$J$12,$J$15,IF(OR(LOWER(LEFT(BT96&amp;"",2))="да",BT96=1),$J$13,$J$15))),IF(OR(AND($J$8="YES_NO",OR(LOWER(LEFT(AO96&amp;"",2))="да",AO96=1)),AND($J$8="THRESHOLD_GE",IF(ISNUMBER(AO96),AO96,0)&gt;=$J$11),AND($J$8="THRESHOLD_GT",IF(ISNUMBER(AO96),AO96,0)&gt;$J$11),AND($J$8="THRESHOLD_LE",IF(ISNUMBER(AO96),AO96,0)&lt;=$J$11),AND($J$8="THRESHOLD_LT",IF(ISNUMBER(AO96),AO96,0)&lt;$J$11),AND($J$8="CHANGE_PCT_GE",IF(IF(ISNUMBER(BT96),BT96,0)=0,IF(ISNUMBER(AO96),AO96,0)&gt;0,(IF(ISNUMBER(AO96),AO96,0)-IF(ISNUMBER(BT96),BT96,0))/ABS(IF(ISNUMBER(BT96),BT96,0))&gt;=$J$11)),AND($J$8="CHANGE_ABS_GE",ABS(IF(ISNUMBER(AO96),AO96,0)-IF(ISNUMBER(BT96),BT96,0))&gt;=$J$11),AND($J$8="COUNT_LT",IF(ISNUMBER(AO96),AO96,0)&lt;$J$11),AND($J$8="COUNT_LE",IF(ISNUMBER(AO96),AO96,0)&lt;=$J$11),AND($J$8="AND_YES",OR(LOWER(LEFT(AO96&amp;"",2))="да",AO96=1),OR(LOWER(LEFT(BT96&amp;"",2))="да",BT96=1)),AND($J$8="OR_YES",OR(OR(LOWER(LEFT(AO96&amp;"",2))="да",AO96=1),OR(LOWER(LEFT(BT96&amp;"",2))="да",BT96=1)))),$J$14,$J$15))))))))))</f>
        <v/>
      </c>
      <c r="K96" s="19" t="str">
        <f>IF($A96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96="#FIELD",AP96="",AND(OR($K$8="CHANGE_PCT_GE",$K$8="CHANGE_ABS_GE",$K$8="COUNT_FLAG_RULE",$K$8="AND_YES",$K$8="OR_YES"),OR(BU96="#FIELD",BU96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96)))),IF($K$18="LOW_MU",MAX(Настройки!$B$14,$K$16),IF($K$18="NEUTRAL",Настройки!$B$15,IF($K$18="IGNORE","IGNORE",IF(OR(AP96="#FIELD",BU96="#FIELD"),"Поле не найдено","Недостаточно данных")))),IF($K$8="SIGMOID_INC",MAX(Настройки!$B$14,$K$16+($K$17-$K$16)/(1+EXP(-$K$12*(IF(ISNUMBER(AP96),AP96,0)-$K$11)))),IF($K$8="SIGMOID_DEC",MAX(Настройки!$B$14,$K$16+($K$17-$K$16)/(1+EXP($K$12*(IF(ISNUMBER(AP96),AP96,0)-$K$11)))),IF($K$8="TOP_PERCENT",IF((COUNTIF(INDEX(Данные!$A$7:$CV$106,0,MATCH($K$9,Данные!$A$6:$CV$6,0)),"&gt;"&amp;IF(ISNUMBER(AP96),AP96,0))+COUNTIFS(INDEX(Данные!$A$7:$CV$106,0,MATCH($K$9,Данные!$A$6:$CV$6,0)),IF(ISNUMBER(AP96),AP96,0),Данные!$A$7:$A$106,"&lt;"&amp;$A96)+1)/COUNT(INDEX(Данные!$A$7:$CV$106,0,MATCH($K$9,Данные!$A$6:$CV$6,0)))&lt;=$K$11,$K$14,$K$15),IF($K$8="MANUAL_MU",MAX(Настройки!$B$14,MIN(1,IF(ISNUMBER(AP96),AP96,0))),IF($K$8="COUNT_FLAG_RULE",IF(IF(ISNUMBER(AP96),AP96,0)&lt;=$K$11,$K$14,IF(IF(ISNUMBER(AP96),AP96,0)&gt;=$K$12,$K$15,IF(OR(LOWER(LEFT(BU96&amp;"",2))="да",BU96=1),$K$13,$K$15))),IF(OR(AND($K$8="YES_NO",OR(LOWER(LEFT(AP96&amp;"",2))="да",AP96=1)),AND($K$8="THRESHOLD_GE",IF(ISNUMBER(AP96),AP96,0)&gt;=$K$11),AND($K$8="THRESHOLD_GT",IF(ISNUMBER(AP96),AP96,0)&gt;$K$11),AND($K$8="THRESHOLD_LE",IF(ISNUMBER(AP96),AP96,0)&lt;=$K$11),AND($K$8="THRESHOLD_LT",IF(ISNUMBER(AP96),AP96,0)&lt;$K$11),AND($K$8="CHANGE_PCT_GE",IF(IF(ISNUMBER(BU96),BU96,0)=0,IF(ISNUMBER(AP96),AP96,0)&gt;0,(IF(ISNUMBER(AP96),AP96,0)-IF(ISNUMBER(BU96),BU96,0))/ABS(IF(ISNUMBER(BU96),BU96,0))&gt;=$K$11)),AND($K$8="CHANGE_ABS_GE",ABS(IF(ISNUMBER(AP96),AP96,0)-IF(ISNUMBER(BU96),BU96,0))&gt;=$K$11),AND($K$8="COUNT_LT",IF(ISNUMBER(AP96),AP96,0)&lt;$K$11),AND($K$8="COUNT_LE",IF(ISNUMBER(AP96),AP96,0)&lt;=$K$11),AND($K$8="AND_YES",OR(LOWER(LEFT(AP96&amp;"",2))="да",AP96=1),OR(LOWER(LEFT(BU96&amp;"",2))="да",BU96=1)),AND($K$8="OR_YES",OR(OR(LOWER(LEFT(AP96&amp;"",2))="да",AP96=1),OR(LOWER(LEFT(BU96&amp;"",2))="да",BU96=1)))),$K$14,$K$15))))))))))</f>
        <v/>
      </c>
      <c r="L96" s="19" t="str">
        <f>IF($A96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96="#FIELD",AQ96="",AND(OR($L$8="CHANGE_PCT_GE",$L$8="CHANGE_ABS_GE",$L$8="COUNT_FLAG_RULE",$L$8="AND_YES",$L$8="OR_YES"),OR(BV96="#FIELD",BV96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96)))),IF($L$18="LOW_MU",MAX(Настройки!$B$14,$L$16),IF($L$18="NEUTRAL",Настройки!$B$15,IF($L$18="IGNORE","IGNORE",IF(OR(AQ96="#FIELD",BV96="#FIELD"),"Поле не найдено","Недостаточно данных")))),IF($L$8="SIGMOID_INC",MAX(Настройки!$B$14,$L$16+($L$17-$L$16)/(1+EXP(-$L$12*(IF(ISNUMBER(AQ96),AQ96,0)-$L$11)))),IF($L$8="SIGMOID_DEC",MAX(Настройки!$B$14,$L$16+($L$17-$L$16)/(1+EXP($L$12*(IF(ISNUMBER(AQ96),AQ96,0)-$L$11)))),IF($L$8="TOP_PERCENT",IF((COUNTIF(INDEX(Данные!$A$7:$CV$106,0,MATCH($L$9,Данные!$A$6:$CV$6,0)),"&gt;"&amp;IF(ISNUMBER(AQ96),AQ96,0))+COUNTIFS(INDEX(Данные!$A$7:$CV$106,0,MATCH($L$9,Данные!$A$6:$CV$6,0)),IF(ISNUMBER(AQ96),AQ96,0),Данные!$A$7:$A$106,"&lt;"&amp;$A96)+1)/COUNT(INDEX(Данные!$A$7:$CV$106,0,MATCH($L$9,Данные!$A$6:$CV$6,0)))&lt;=$L$11,$L$14,$L$15),IF($L$8="MANUAL_MU",MAX(Настройки!$B$14,MIN(1,IF(ISNUMBER(AQ96),AQ96,0))),IF($L$8="COUNT_FLAG_RULE",IF(IF(ISNUMBER(AQ96),AQ96,0)&lt;=$L$11,$L$14,IF(IF(ISNUMBER(AQ96),AQ96,0)&gt;=$L$12,$L$15,IF(OR(LOWER(LEFT(BV96&amp;"",2))="да",BV96=1),$L$13,$L$15))),IF(OR(AND($L$8="YES_NO",OR(LOWER(LEFT(AQ96&amp;"",2))="да",AQ96=1)),AND($L$8="THRESHOLD_GE",IF(ISNUMBER(AQ96),AQ96,0)&gt;=$L$11),AND($L$8="THRESHOLD_GT",IF(ISNUMBER(AQ96),AQ96,0)&gt;$L$11),AND($L$8="THRESHOLD_LE",IF(ISNUMBER(AQ96),AQ96,0)&lt;=$L$11),AND($L$8="THRESHOLD_LT",IF(ISNUMBER(AQ96),AQ96,0)&lt;$L$11),AND($L$8="CHANGE_PCT_GE",IF(IF(ISNUMBER(BV96),BV96,0)=0,IF(ISNUMBER(AQ96),AQ96,0)&gt;0,(IF(ISNUMBER(AQ96),AQ96,0)-IF(ISNUMBER(BV96),BV96,0))/ABS(IF(ISNUMBER(BV96),BV96,0))&gt;=$L$11)),AND($L$8="CHANGE_ABS_GE",ABS(IF(ISNUMBER(AQ96),AQ96,0)-IF(ISNUMBER(BV96),BV96,0))&gt;=$L$11),AND($L$8="COUNT_LT",IF(ISNUMBER(AQ96),AQ96,0)&lt;$L$11),AND($L$8="COUNT_LE",IF(ISNUMBER(AQ96),AQ96,0)&lt;=$L$11),AND($L$8="AND_YES",OR(LOWER(LEFT(AQ96&amp;"",2))="да",AQ96=1),OR(LOWER(LEFT(BV96&amp;"",2))="да",BV96=1)),AND($L$8="OR_YES",OR(OR(LOWER(LEFT(AQ96&amp;"",2))="да",AQ96=1),OR(LOWER(LEFT(BV96&amp;"",2))="да",BV96=1)))),$L$14,$L$15))))))))))</f>
        <v/>
      </c>
      <c r="M96" s="19" t="str">
        <f>IF($A96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96="#FIELD",AR96="",AND(OR($M$8="CHANGE_PCT_GE",$M$8="CHANGE_ABS_GE",$M$8="COUNT_FLAG_RULE",$M$8="AND_YES",$M$8="OR_YES"),OR(BW96="#FIELD",BW96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96)))),IF($M$18="LOW_MU",MAX(Настройки!$B$14,$M$16),IF($M$18="NEUTRAL",Настройки!$B$15,IF($M$18="IGNORE","IGNORE",IF(OR(AR96="#FIELD",BW96="#FIELD"),"Поле не найдено","Недостаточно данных")))),IF($M$8="SIGMOID_INC",MAX(Настройки!$B$14,$M$16+($M$17-$M$16)/(1+EXP(-$M$12*(IF(ISNUMBER(AR96),AR96,0)-$M$11)))),IF($M$8="SIGMOID_DEC",MAX(Настройки!$B$14,$M$16+($M$17-$M$16)/(1+EXP($M$12*(IF(ISNUMBER(AR96),AR96,0)-$M$11)))),IF($M$8="TOP_PERCENT",IF((COUNTIF(INDEX(Данные!$A$7:$CV$106,0,MATCH($M$9,Данные!$A$6:$CV$6,0)),"&gt;"&amp;IF(ISNUMBER(AR96),AR96,0))+COUNTIFS(INDEX(Данные!$A$7:$CV$106,0,MATCH($M$9,Данные!$A$6:$CV$6,0)),IF(ISNUMBER(AR96),AR96,0),Данные!$A$7:$A$106,"&lt;"&amp;$A96)+1)/COUNT(INDEX(Данные!$A$7:$CV$106,0,MATCH($M$9,Данные!$A$6:$CV$6,0)))&lt;=$M$11,$M$14,$M$15),IF($M$8="MANUAL_MU",MAX(Настройки!$B$14,MIN(1,IF(ISNUMBER(AR96),AR96,0))),IF($M$8="COUNT_FLAG_RULE",IF(IF(ISNUMBER(AR96),AR96,0)&lt;=$M$11,$M$14,IF(IF(ISNUMBER(AR96),AR96,0)&gt;=$M$12,$M$15,IF(OR(LOWER(LEFT(BW96&amp;"",2))="да",BW96=1),$M$13,$M$15))),IF(OR(AND($M$8="YES_NO",OR(LOWER(LEFT(AR96&amp;"",2))="да",AR96=1)),AND($M$8="THRESHOLD_GE",IF(ISNUMBER(AR96),AR96,0)&gt;=$M$11),AND($M$8="THRESHOLD_GT",IF(ISNUMBER(AR96),AR96,0)&gt;$M$11),AND($M$8="THRESHOLD_LE",IF(ISNUMBER(AR96),AR96,0)&lt;=$M$11),AND($M$8="THRESHOLD_LT",IF(ISNUMBER(AR96),AR96,0)&lt;$M$11),AND($M$8="CHANGE_PCT_GE",IF(IF(ISNUMBER(BW96),BW96,0)=0,IF(ISNUMBER(AR96),AR96,0)&gt;0,(IF(ISNUMBER(AR96),AR96,0)-IF(ISNUMBER(BW96),BW96,0))/ABS(IF(ISNUMBER(BW96),BW96,0))&gt;=$M$11)),AND($M$8="CHANGE_ABS_GE",ABS(IF(ISNUMBER(AR96),AR96,0)-IF(ISNUMBER(BW96),BW96,0))&gt;=$M$11),AND($M$8="COUNT_LT",IF(ISNUMBER(AR96),AR96,0)&lt;$M$11),AND($M$8="COUNT_LE",IF(ISNUMBER(AR96),AR96,0)&lt;=$M$11),AND($M$8="AND_YES",OR(LOWER(LEFT(AR96&amp;"",2))="да",AR96=1),OR(LOWER(LEFT(BW96&amp;"",2))="да",BW96=1)),AND($M$8="OR_YES",OR(OR(LOWER(LEFT(AR96&amp;"",2))="да",AR96=1),OR(LOWER(LEFT(BW96&amp;"",2))="да",BW96=1)))),$M$14,$M$15))))))))))</f>
        <v/>
      </c>
      <c r="N96" s="19" t="str">
        <f>IF($A96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96="#FIELD",AS96="",AND(OR($N$8="CHANGE_PCT_GE",$N$8="CHANGE_ABS_GE",$N$8="COUNT_FLAG_RULE",$N$8="AND_YES",$N$8="OR_YES"),OR(BX96="#FIELD",BX96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96)))),IF($N$18="LOW_MU",MAX(Настройки!$B$14,$N$16),IF($N$18="NEUTRAL",Настройки!$B$15,IF($N$18="IGNORE","IGNORE",IF(OR(AS96="#FIELD",BX96="#FIELD"),"Поле не найдено","Недостаточно данных")))),IF($N$8="SIGMOID_INC",MAX(Настройки!$B$14,$N$16+($N$17-$N$16)/(1+EXP(-$N$12*(IF(ISNUMBER(AS96),AS96,0)-$N$11)))),IF($N$8="SIGMOID_DEC",MAX(Настройки!$B$14,$N$16+($N$17-$N$16)/(1+EXP($N$12*(IF(ISNUMBER(AS96),AS96,0)-$N$11)))),IF($N$8="TOP_PERCENT",IF((COUNTIF(INDEX(Данные!$A$7:$CV$106,0,MATCH($N$9,Данные!$A$6:$CV$6,0)),"&gt;"&amp;IF(ISNUMBER(AS96),AS96,0))+COUNTIFS(INDEX(Данные!$A$7:$CV$106,0,MATCH($N$9,Данные!$A$6:$CV$6,0)),IF(ISNUMBER(AS96),AS96,0),Данные!$A$7:$A$106,"&lt;"&amp;$A96)+1)/COUNT(INDEX(Данные!$A$7:$CV$106,0,MATCH($N$9,Данные!$A$6:$CV$6,0)))&lt;=$N$11,$N$14,$N$15),IF($N$8="MANUAL_MU",MAX(Настройки!$B$14,MIN(1,IF(ISNUMBER(AS96),AS96,0))),IF($N$8="COUNT_FLAG_RULE",IF(IF(ISNUMBER(AS96),AS96,0)&lt;=$N$11,$N$14,IF(IF(ISNUMBER(AS96),AS96,0)&gt;=$N$12,$N$15,IF(OR(LOWER(LEFT(BX96&amp;"",2))="да",BX96=1),$N$13,$N$15))),IF(OR(AND($N$8="YES_NO",OR(LOWER(LEFT(AS96&amp;"",2))="да",AS96=1)),AND($N$8="THRESHOLD_GE",IF(ISNUMBER(AS96),AS96,0)&gt;=$N$11),AND($N$8="THRESHOLD_GT",IF(ISNUMBER(AS96),AS96,0)&gt;$N$11),AND($N$8="THRESHOLD_LE",IF(ISNUMBER(AS96),AS96,0)&lt;=$N$11),AND($N$8="THRESHOLD_LT",IF(ISNUMBER(AS96),AS96,0)&lt;$N$11),AND($N$8="CHANGE_PCT_GE",IF(IF(ISNUMBER(BX96),BX96,0)=0,IF(ISNUMBER(AS96),AS96,0)&gt;0,(IF(ISNUMBER(AS96),AS96,0)-IF(ISNUMBER(BX96),BX96,0))/ABS(IF(ISNUMBER(BX96),BX96,0))&gt;=$N$11)),AND($N$8="CHANGE_ABS_GE",ABS(IF(ISNUMBER(AS96),AS96,0)-IF(ISNUMBER(BX96),BX96,0))&gt;=$N$11),AND($N$8="COUNT_LT",IF(ISNUMBER(AS96),AS96,0)&lt;$N$11),AND($N$8="COUNT_LE",IF(ISNUMBER(AS96),AS96,0)&lt;=$N$11),AND($N$8="AND_YES",OR(LOWER(LEFT(AS96&amp;"",2))="да",AS96=1),OR(LOWER(LEFT(BX96&amp;"",2))="да",BX96=1)),AND($N$8="OR_YES",OR(OR(LOWER(LEFT(AS96&amp;"",2))="да",AS96=1),OR(LOWER(LEFT(BX96&amp;"",2))="да",BX96=1)))),$N$14,$N$15))))))))))</f>
        <v/>
      </c>
      <c r="O96" s="19" t="str">
        <f>IF($A96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96="#FIELD",AT96="",AND(OR($O$8="CHANGE_PCT_GE",$O$8="CHANGE_ABS_GE",$O$8="COUNT_FLAG_RULE",$O$8="AND_YES",$O$8="OR_YES"),OR(BY96="#FIELD",BY96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96)))),IF($O$18="LOW_MU",MAX(Настройки!$B$14,$O$16),IF($O$18="NEUTRAL",Настройки!$B$15,IF($O$18="IGNORE","IGNORE",IF(OR(AT96="#FIELD",BY96="#FIELD"),"Поле не найдено","Недостаточно данных")))),IF($O$8="SIGMOID_INC",MAX(Настройки!$B$14,$O$16+($O$17-$O$16)/(1+EXP(-$O$12*(IF(ISNUMBER(AT96),AT96,0)-$O$11)))),IF($O$8="SIGMOID_DEC",MAX(Настройки!$B$14,$O$16+($O$17-$O$16)/(1+EXP($O$12*(IF(ISNUMBER(AT96),AT96,0)-$O$11)))),IF($O$8="TOP_PERCENT",IF((COUNTIF(INDEX(Данные!$A$7:$CV$106,0,MATCH($O$9,Данные!$A$6:$CV$6,0)),"&gt;"&amp;IF(ISNUMBER(AT96),AT96,0))+COUNTIFS(INDEX(Данные!$A$7:$CV$106,0,MATCH($O$9,Данные!$A$6:$CV$6,0)),IF(ISNUMBER(AT96),AT96,0),Данные!$A$7:$A$106,"&lt;"&amp;$A96)+1)/COUNT(INDEX(Данные!$A$7:$CV$106,0,MATCH($O$9,Данные!$A$6:$CV$6,0)))&lt;=$O$11,$O$14,$O$15),IF($O$8="MANUAL_MU",MAX(Настройки!$B$14,MIN(1,IF(ISNUMBER(AT96),AT96,0))),IF($O$8="COUNT_FLAG_RULE",IF(IF(ISNUMBER(AT96),AT96,0)&lt;=$O$11,$O$14,IF(IF(ISNUMBER(AT96),AT96,0)&gt;=$O$12,$O$15,IF(OR(LOWER(LEFT(BY96&amp;"",2))="да",BY96=1),$O$13,$O$15))),IF(OR(AND($O$8="YES_NO",OR(LOWER(LEFT(AT96&amp;"",2))="да",AT96=1)),AND($O$8="THRESHOLD_GE",IF(ISNUMBER(AT96),AT96,0)&gt;=$O$11),AND($O$8="THRESHOLD_GT",IF(ISNUMBER(AT96),AT96,0)&gt;$O$11),AND($O$8="THRESHOLD_LE",IF(ISNUMBER(AT96),AT96,0)&lt;=$O$11),AND($O$8="THRESHOLD_LT",IF(ISNUMBER(AT96),AT96,0)&lt;$O$11),AND($O$8="CHANGE_PCT_GE",IF(IF(ISNUMBER(BY96),BY96,0)=0,IF(ISNUMBER(AT96),AT96,0)&gt;0,(IF(ISNUMBER(AT96),AT96,0)-IF(ISNUMBER(BY96),BY96,0))/ABS(IF(ISNUMBER(BY96),BY96,0))&gt;=$O$11)),AND($O$8="CHANGE_ABS_GE",ABS(IF(ISNUMBER(AT96),AT96,0)-IF(ISNUMBER(BY96),BY96,0))&gt;=$O$11),AND($O$8="COUNT_LT",IF(ISNUMBER(AT96),AT96,0)&lt;$O$11),AND($O$8="COUNT_LE",IF(ISNUMBER(AT96),AT96,0)&lt;=$O$11),AND($O$8="AND_YES",OR(LOWER(LEFT(AT96&amp;"",2))="да",AT96=1),OR(LOWER(LEFT(BY96&amp;"",2))="да",BY96=1)),AND($O$8="OR_YES",OR(OR(LOWER(LEFT(AT96&amp;"",2))="да",AT96=1),OR(LOWER(LEFT(BY96&amp;"",2))="да",BY96=1)))),$O$14,$O$15))))))))))</f>
        <v/>
      </c>
      <c r="P96" s="19" t="str">
        <f>IF($A96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96="#FIELD",AU96="",AND(OR($P$8="CHANGE_PCT_GE",$P$8="CHANGE_ABS_GE",$P$8="COUNT_FLAG_RULE",$P$8="AND_YES",$P$8="OR_YES"),OR(BZ96="#FIELD",BZ96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96)))),IF($P$18="LOW_MU",MAX(Настройки!$B$14,$P$16),IF($P$18="NEUTRAL",Настройки!$B$15,IF($P$18="IGNORE","IGNORE",IF(OR(AU96="#FIELD",BZ96="#FIELD"),"Поле не найдено","Недостаточно данных")))),IF($P$8="SIGMOID_INC",MAX(Настройки!$B$14,$P$16+($P$17-$P$16)/(1+EXP(-$P$12*(IF(ISNUMBER(AU96),AU96,0)-$P$11)))),IF($P$8="SIGMOID_DEC",MAX(Настройки!$B$14,$P$16+($P$17-$P$16)/(1+EXP($P$12*(IF(ISNUMBER(AU96),AU96,0)-$P$11)))),IF($P$8="TOP_PERCENT",IF((COUNTIF(INDEX(Данные!$A$7:$CV$106,0,MATCH($P$9,Данные!$A$6:$CV$6,0)),"&gt;"&amp;IF(ISNUMBER(AU96),AU96,0))+COUNTIFS(INDEX(Данные!$A$7:$CV$106,0,MATCH($P$9,Данные!$A$6:$CV$6,0)),IF(ISNUMBER(AU96),AU96,0),Данные!$A$7:$A$106,"&lt;"&amp;$A96)+1)/COUNT(INDEX(Данные!$A$7:$CV$106,0,MATCH($P$9,Данные!$A$6:$CV$6,0)))&lt;=$P$11,$P$14,$P$15),IF($P$8="MANUAL_MU",MAX(Настройки!$B$14,MIN(1,IF(ISNUMBER(AU96),AU96,0))),IF($P$8="COUNT_FLAG_RULE",IF(IF(ISNUMBER(AU96),AU96,0)&lt;=$P$11,$P$14,IF(IF(ISNUMBER(AU96),AU96,0)&gt;=$P$12,$P$15,IF(OR(LOWER(LEFT(BZ96&amp;"",2))="да",BZ96=1),$P$13,$P$15))),IF(OR(AND($P$8="YES_NO",OR(LOWER(LEFT(AU96&amp;"",2))="да",AU96=1)),AND($P$8="THRESHOLD_GE",IF(ISNUMBER(AU96),AU96,0)&gt;=$P$11),AND($P$8="THRESHOLD_GT",IF(ISNUMBER(AU96),AU96,0)&gt;$P$11),AND($P$8="THRESHOLD_LE",IF(ISNUMBER(AU96),AU96,0)&lt;=$P$11),AND($P$8="THRESHOLD_LT",IF(ISNUMBER(AU96),AU96,0)&lt;$P$11),AND($P$8="CHANGE_PCT_GE",IF(IF(ISNUMBER(BZ96),BZ96,0)=0,IF(ISNUMBER(AU96),AU96,0)&gt;0,(IF(ISNUMBER(AU96),AU96,0)-IF(ISNUMBER(BZ96),BZ96,0))/ABS(IF(ISNUMBER(BZ96),BZ96,0))&gt;=$P$11)),AND($P$8="CHANGE_ABS_GE",ABS(IF(ISNUMBER(AU96),AU96,0)-IF(ISNUMBER(BZ96),BZ96,0))&gt;=$P$11),AND($P$8="COUNT_LT",IF(ISNUMBER(AU96),AU96,0)&lt;$P$11),AND($P$8="COUNT_LE",IF(ISNUMBER(AU96),AU96,0)&lt;=$P$11),AND($P$8="AND_YES",OR(LOWER(LEFT(AU96&amp;"",2))="да",AU96=1),OR(LOWER(LEFT(BZ96&amp;"",2))="да",BZ96=1)),AND($P$8="OR_YES",OR(OR(LOWER(LEFT(AU96&amp;"",2))="да",AU96=1),OR(LOWER(LEFT(BZ96&amp;"",2))="да",BZ96=1)))),$P$14,$P$15))))))))))</f>
        <v/>
      </c>
      <c r="Q96" s="19" t="str">
        <f>IF($A96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96="#FIELD",AV96="",AND(OR($Q$8="CHANGE_PCT_GE",$Q$8="CHANGE_ABS_GE",$Q$8="COUNT_FLAG_RULE",$Q$8="AND_YES",$Q$8="OR_YES"),OR(CA96="#FIELD",CA96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96)))),IF($Q$18="LOW_MU",MAX(Настройки!$B$14,$Q$16),IF($Q$18="NEUTRAL",Настройки!$B$15,IF($Q$18="IGNORE","IGNORE",IF(OR(AV96="#FIELD",CA96="#FIELD"),"Поле не найдено","Недостаточно данных")))),IF($Q$8="SIGMOID_INC",MAX(Настройки!$B$14,$Q$16+($Q$17-$Q$16)/(1+EXP(-$Q$12*(IF(ISNUMBER(AV96),AV96,0)-$Q$11)))),IF($Q$8="SIGMOID_DEC",MAX(Настройки!$B$14,$Q$16+($Q$17-$Q$16)/(1+EXP($Q$12*(IF(ISNUMBER(AV96),AV96,0)-$Q$11)))),IF($Q$8="TOP_PERCENT",IF((COUNTIF(INDEX(Данные!$A$7:$CV$106,0,MATCH($Q$9,Данные!$A$6:$CV$6,0)),"&gt;"&amp;IF(ISNUMBER(AV96),AV96,0))+COUNTIFS(INDEX(Данные!$A$7:$CV$106,0,MATCH($Q$9,Данные!$A$6:$CV$6,0)),IF(ISNUMBER(AV96),AV96,0),Данные!$A$7:$A$106,"&lt;"&amp;$A96)+1)/COUNT(INDEX(Данные!$A$7:$CV$106,0,MATCH($Q$9,Данные!$A$6:$CV$6,0)))&lt;=$Q$11,$Q$14,$Q$15),IF($Q$8="MANUAL_MU",MAX(Настройки!$B$14,MIN(1,IF(ISNUMBER(AV96),AV96,0))),IF($Q$8="COUNT_FLAG_RULE",IF(IF(ISNUMBER(AV96),AV96,0)&lt;=$Q$11,$Q$14,IF(IF(ISNUMBER(AV96),AV96,0)&gt;=$Q$12,$Q$15,IF(OR(LOWER(LEFT(CA96&amp;"",2))="да",CA96=1),$Q$13,$Q$15))),IF(OR(AND($Q$8="YES_NO",OR(LOWER(LEFT(AV96&amp;"",2))="да",AV96=1)),AND($Q$8="THRESHOLD_GE",IF(ISNUMBER(AV96),AV96,0)&gt;=$Q$11),AND($Q$8="THRESHOLD_GT",IF(ISNUMBER(AV96),AV96,0)&gt;$Q$11),AND($Q$8="THRESHOLD_LE",IF(ISNUMBER(AV96),AV96,0)&lt;=$Q$11),AND($Q$8="THRESHOLD_LT",IF(ISNUMBER(AV96),AV96,0)&lt;$Q$11),AND($Q$8="CHANGE_PCT_GE",IF(IF(ISNUMBER(CA96),CA96,0)=0,IF(ISNUMBER(AV96),AV96,0)&gt;0,(IF(ISNUMBER(AV96),AV96,0)-IF(ISNUMBER(CA96),CA96,0))/ABS(IF(ISNUMBER(CA96),CA96,0))&gt;=$Q$11)),AND($Q$8="CHANGE_ABS_GE",ABS(IF(ISNUMBER(AV96),AV96,0)-IF(ISNUMBER(CA96),CA96,0))&gt;=$Q$11),AND($Q$8="COUNT_LT",IF(ISNUMBER(AV96),AV96,0)&lt;$Q$11),AND($Q$8="COUNT_LE",IF(ISNUMBER(AV96),AV96,0)&lt;=$Q$11),AND($Q$8="AND_YES",OR(LOWER(LEFT(AV96&amp;"",2))="да",AV96=1),OR(LOWER(LEFT(CA96&amp;"",2))="да",CA96=1)),AND($Q$8="OR_YES",OR(OR(LOWER(LEFT(AV96&amp;"",2))="да",AV96=1),OR(LOWER(LEFT(CA96&amp;"",2))="да",CA96=1)))),$Q$14,$Q$15))))))))))</f>
        <v/>
      </c>
      <c r="R96" s="69" t="str">
        <f>IF($A96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96="#FIELD",AW96="",AND(OR($R$8="CHANGE_PCT_GE",$R$8="CHANGE_ABS_GE",$R$8="COUNT_FLAG_RULE",$R$8="AND_YES",$R$8="OR_YES"),OR(CB96="#FIELD",CB96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96)))),IF($R$18="LOW_MU",MAX(Настройки!$B$14,$R$16),IF($R$18="NEUTRAL",Настройки!$B$15,IF($R$18="IGNORE","IGNORE",IF(OR(AW96="#FIELD",CB96="#FIELD"),"Поле не найдено","Недостаточно данных")))),IF($R$8="SIGMOID_INC",MAX(Настройки!$B$14,$R$16+($R$17-$R$16)/(1+EXP(-$R$12*(IF(ISNUMBER(AW96),AW96,0)-$R$11)))),IF($R$8="SIGMOID_DEC",MAX(Настройки!$B$14,$R$16+($R$17-$R$16)/(1+EXP($R$12*(IF(ISNUMBER(AW96),AW96,0)-$R$11)))),IF($R$8="TOP_PERCENT",IF((COUNTIF(INDEX(Данные!$A$7:$CV$106,0,MATCH($R$9,Данные!$A$6:$CV$6,0)),"&gt;"&amp;IF(ISNUMBER(AW96),AW96,0))+COUNTIFS(INDEX(Данные!$A$7:$CV$106,0,MATCH($R$9,Данные!$A$6:$CV$6,0)),IF(ISNUMBER(AW96),AW96,0),Данные!$A$7:$A$106,"&lt;"&amp;$A96)+1)/COUNT(INDEX(Данные!$A$7:$CV$106,0,MATCH($R$9,Данные!$A$6:$CV$6,0)))&lt;=$R$11,$R$14,$R$15),IF($R$8="MANUAL_MU",MAX(Настройки!$B$14,MIN(1,IF(ISNUMBER(AW96),AW96,0))),IF($R$8="COUNT_FLAG_RULE",IF(IF(ISNUMBER(AW96),AW96,0)&lt;=$R$11,$R$14,IF(IF(ISNUMBER(AW96),AW96,0)&gt;=$R$12,$R$15,IF(OR(LOWER(LEFT(CB96&amp;"",2))="да",CB96=1),$R$13,$R$15))),IF(OR(AND($R$8="YES_NO",OR(LOWER(LEFT(AW96&amp;"",2))="да",AW96=1)),AND($R$8="THRESHOLD_GE",IF(ISNUMBER(AW96),AW96,0)&gt;=$R$11),AND($R$8="THRESHOLD_GT",IF(ISNUMBER(AW96),AW96,0)&gt;$R$11),AND($R$8="THRESHOLD_LE",IF(ISNUMBER(AW96),AW96,0)&lt;=$R$11),AND($R$8="THRESHOLD_LT",IF(ISNUMBER(AW96),AW96,0)&lt;$R$11),AND($R$8="CHANGE_PCT_GE",IF(IF(ISNUMBER(CB96),CB96,0)=0,IF(ISNUMBER(AW96),AW96,0)&gt;0,(IF(ISNUMBER(AW96),AW96,0)-IF(ISNUMBER(CB96),CB96,0))/ABS(IF(ISNUMBER(CB96),CB96,0))&gt;=$R$11)),AND($R$8="CHANGE_ABS_GE",ABS(IF(ISNUMBER(AW96),AW96,0)-IF(ISNUMBER(CB96),CB96,0))&gt;=$R$11),AND($R$8="COUNT_LT",IF(ISNUMBER(AW96),AW96,0)&lt;$R$11),AND($R$8="COUNT_LE",IF(ISNUMBER(AW96),AW96,0)&lt;=$R$11),AND($R$8="AND_YES",OR(LOWER(LEFT(AW96&amp;"",2))="да",AW96=1),OR(LOWER(LEFT(CB96&amp;"",2))="да",CB96=1)),AND($R$8="OR_YES",OR(OR(LOWER(LEFT(AW96&amp;"",2))="да",AW96=1),OR(LOWER(LEFT(CB96&amp;"",2))="да",CB96=1)))),$R$14,$R$15))))))))))</f>
        <v/>
      </c>
      <c r="S96" s="70" t="str">
        <f>IF($A96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96="#FIELD",AX96="",AND(OR($S$8="CHANGE_PCT_GE",$S$8="CHANGE_ABS_GE",$S$8="COUNT_FLAG_RULE",$S$8="AND_YES",$S$8="OR_YES"),OR(CC96="#FIELD",CC96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96)))),IF($S$18="LOW_MU",MAX(Настройки!$B$14,$S$16),IF($S$18="NEUTRAL",Настройки!$B$15,IF($S$18="IGNORE","IGNORE",IF(OR(AX96="#FIELD",CC96="#FIELD"),"Поле не найдено","Недостаточно данных")))),IF($S$8="SIGMOID_INC",MAX(Настройки!$B$14,$S$16+($S$17-$S$16)/(1+EXP(-$S$12*(IF(ISNUMBER(AX96),AX96,0)-$S$11)))),IF($S$8="SIGMOID_DEC",MAX(Настройки!$B$14,$S$16+($S$17-$S$16)/(1+EXP($S$12*(IF(ISNUMBER(AX96),AX96,0)-$S$11)))),IF($S$8="TOP_PERCENT",IF((COUNTIF(INDEX(Данные!$A$7:$CV$106,0,MATCH($S$9,Данные!$A$6:$CV$6,0)),"&gt;"&amp;IF(ISNUMBER(AX96),AX96,0))+COUNTIFS(INDEX(Данные!$A$7:$CV$106,0,MATCH($S$9,Данные!$A$6:$CV$6,0)),IF(ISNUMBER(AX96),AX96,0),Данные!$A$7:$A$106,"&lt;"&amp;$A96)+1)/COUNT(INDEX(Данные!$A$7:$CV$106,0,MATCH($S$9,Данные!$A$6:$CV$6,0)))&lt;=$S$11,$S$14,$S$15),IF($S$8="MANUAL_MU",MAX(Настройки!$B$14,MIN(1,IF(ISNUMBER(AX96),AX96,0))),IF($S$8="COUNT_FLAG_RULE",IF(IF(ISNUMBER(AX96),AX96,0)&lt;=$S$11,$S$14,IF(IF(ISNUMBER(AX96),AX96,0)&gt;=$S$12,$S$15,IF(OR(LOWER(LEFT(CC96&amp;"",2))="да",CC96=1),$S$13,$S$15))),IF(OR(AND($S$8="YES_NO",OR(LOWER(LEFT(AX96&amp;"",2))="да",AX96=1)),AND($S$8="THRESHOLD_GE",IF(ISNUMBER(AX96),AX96,0)&gt;=$S$11),AND($S$8="THRESHOLD_GT",IF(ISNUMBER(AX96),AX96,0)&gt;$S$11),AND($S$8="THRESHOLD_LE",IF(ISNUMBER(AX96),AX96,0)&lt;=$S$11),AND($S$8="THRESHOLD_LT",IF(ISNUMBER(AX96),AX96,0)&lt;$S$11),AND($S$8="CHANGE_PCT_GE",IF(IF(ISNUMBER(CC96),CC96,0)=0,IF(ISNUMBER(AX96),AX96,0)&gt;0,(IF(ISNUMBER(AX96),AX96,0)-IF(ISNUMBER(CC96),CC96,0))/ABS(IF(ISNUMBER(CC96),CC96,0))&gt;=$S$11)),AND($S$8="CHANGE_ABS_GE",ABS(IF(ISNUMBER(AX96),AX96,0)-IF(ISNUMBER(CC96),CC96,0))&gt;=$S$11),AND($S$8="COUNT_LT",IF(ISNUMBER(AX96),AX96,0)&lt;$S$11),AND($S$8="COUNT_LE",IF(ISNUMBER(AX96),AX96,0)&lt;=$S$11),AND($S$8="AND_YES",OR(LOWER(LEFT(AX96&amp;"",2))="да",AX96=1),OR(LOWER(LEFT(CC96&amp;"",2))="да",CC96=1)),AND($S$8="OR_YES",OR(OR(LOWER(LEFT(AX96&amp;"",2))="да",AX96=1),OR(LOWER(LEFT(CC96&amp;"",2))="да",CC96=1)))),$S$14,$S$15))))))))))</f>
        <v/>
      </c>
      <c r="T96" s="70" t="str">
        <f>IF($A96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96="#FIELD",AY96="",AND(OR($T$8="CHANGE_PCT_GE",$T$8="CHANGE_ABS_GE",$T$8="COUNT_FLAG_RULE",$T$8="AND_YES",$T$8="OR_YES"),OR(CD96="#FIELD",CD96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96)))),IF($T$18="LOW_MU",MAX(Настройки!$B$14,$T$16),IF($T$18="NEUTRAL",Настройки!$B$15,IF($T$18="IGNORE","IGNORE",IF(OR(AY96="#FIELD",CD96="#FIELD"),"Поле не найдено","Недостаточно данных")))),IF($T$8="SIGMOID_INC",MAX(Настройки!$B$14,$T$16+($T$17-$T$16)/(1+EXP(-$T$12*(IF(ISNUMBER(AY96),AY96,0)-$T$11)))),IF($T$8="SIGMOID_DEC",MAX(Настройки!$B$14,$T$16+($T$17-$T$16)/(1+EXP($T$12*(IF(ISNUMBER(AY96),AY96,0)-$T$11)))),IF($T$8="TOP_PERCENT",IF((COUNTIF(INDEX(Данные!$A$7:$CV$106,0,MATCH($T$9,Данные!$A$6:$CV$6,0)),"&gt;"&amp;IF(ISNUMBER(AY96),AY96,0))+COUNTIFS(INDEX(Данные!$A$7:$CV$106,0,MATCH($T$9,Данные!$A$6:$CV$6,0)),IF(ISNUMBER(AY96),AY96,0),Данные!$A$7:$A$106,"&lt;"&amp;$A96)+1)/COUNT(INDEX(Данные!$A$7:$CV$106,0,MATCH($T$9,Данные!$A$6:$CV$6,0)))&lt;=$T$11,$T$14,$T$15),IF($T$8="MANUAL_MU",MAX(Настройки!$B$14,MIN(1,IF(ISNUMBER(AY96),AY96,0))),IF($T$8="COUNT_FLAG_RULE",IF(IF(ISNUMBER(AY96),AY96,0)&lt;=$T$11,$T$14,IF(IF(ISNUMBER(AY96),AY96,0)&gt;=$T$12,$T$15,IF(OR(LOWER(LEFT(CD96&amp;"",2))="да",CD96=1),$T$13,$T$15))),IF(OR(AND($T$8="YES_NO",OR(LOWER(LEFT(AY96&amp;"",2))="да",AY96=1)),AND($T$8="THRESHOLD_GE",IF(ISNUMBER(AY96),AY96,0)&gt;=$T$11),AND($T$8="THRESHOLD_GT",IF(ISNUMBER(AY96),AY96,0)&gt;$T$11),AND($T$8="THRESHOLD_LE",IF(ISNUMBER(AY96),AY96,0)&lt;=$T$11),AND($T$8="THRESHOLD_LT",IF(ISNUMBER(AY96),AY96,0)&lt;$T$11),AND($T$8="CHANGE_PCT_GE",IF(IF(ISNUMBER(CD96),CD96,0)=0,IF(ISNUMBER(AY96),AY96,0)&gt;0,(IF(ISNUMBER(AY96),AY96,0)-IF(ISNUMBER(CD96),CD96,0))/ABS(IF(ISNUMBER(CD96),CD96,0))&gt;=$T$11)),AND($T$8="CHANGE_ABS_GE",ABS(IF(ISNUMBER(AY96),AY96,0)-IF(ISNUMBER(CD96),CD96,0))&gt;=$T$11),AND($T$8="COUNT_LT",IF(ISNUMBER(AY96),AY96,0)&lt;$T$11),AND($T$8="COUNT_LE",IF(ISNUMBER(AY96),AY96,0)&lt;=$T$11),AND($T$8="AND_YES",OR(LOWER(LEFT(AY96&amp;"",2))="да",AY96=1),OR(LOWER(LEFT(CD96&amp;"",2))="да",CD96=1)),AND($T$8="OR_YES",OR(OR(LOWER(LEFT(AY96&amp;"",2))="да",AY96=1),OR(LOWER(LEFT(CD96&amp;"",2))="да",CD96=1)))),$T$14,$T$15))))))))))</f>
        <v/>
      </c>
      <c r="U96" s="70" t="str">
        <f>IF($A96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96="#FIELD",AZ96="",AND(OR($U$8="CHANGE_PCT_GE",$U$8="CHANGE_ABS_GE",$U$8="COUNT_FLAG_RULE",$U$8="AND_YES",$U$8="OR_YES"),OR(CE96="#FIELD",CE96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96)))),IF($U$18="LOW_MU",MAX(Настройки!$B$14,$U$16),IF($U$18="NEUTRAL",Настройки!$B$15,IF($U$18="IGNORE","IGNORE",IF(OR(AZ96="#FIELD",CE96="#FIELD"),"Поле не найдено","Недостаточно данных")))),IF($U$8="SIGMOID_INC",MAX(Настройки!$B$14,$U$16+($U$17-$U$16)/(1+EXP(-$U$12*(IF(ISNUMBER(AZ96),AZ96,0)-$U$11)))),IF($U$8="SIGMOID_DEC",MAX(Настройки!$B$14,$U$16+($U$17-$U$16)/(1+EXP($U$12*(IF(ISNUMBER(AZ96),AZ96,0)-$U$11)))),IF($U$8="TOP_PERCENT",IF((COUNTIF(INDEX(Данные!$A$7:$CV$106,0,MATCH($U$9,Данные!$A$6:$CV$6,0)),"&gt;"&amp;IF(ISNUMBER(AZ96),AZ96,0))+COUNTIFS(INDEX(Данные!$A$7:$CV$106,0,MATCH($U$9,Данные!$A$6:$CV$6,0)),IF(ISNUMBER(AZ96),AZ96,0),Данные!$A$7:$A$106,"&lt;"&amp;$A96)+1)/COUNT(INDEX(Данные!$A$7:$CV$106,0,MATCH($U$9,Данные!$A$6:$CV$6,0)))&lt;=$U$11,$U$14,$U$15),IF($U$8="MANUAL_MU",MAX(Настройки!$B$14,MIN(1,IF(ISNUMBER(AZ96),AZ96,0))),IF($U$8="COUNT_FLAG_RULE",IF(IF(ISNUMBER(AZ96),AZ96,0)&lt;=$U$11,$U$14,IF(IF(ISNUMBER(AZ96),AZ96,0)&gt;=$U$12,$U$15,IF(OR(LOWER(LEFT(CE96&amp;"",2))="да",CE96=1),$U$13,$U$15))),IF(OR(AND($U$8="YES_NO",OR(LOWER(LEFT(AZ96&amp;"",2))="да",AZ96=1)),AND($U$8="THRESHOLD_GE",IF(ISNUMBER(AZ96),AZ96,0)&gt;=$U$11),AND($U$8="THRESHOLD_GT",IF(ISNUMBER(AZ96),AZ96,0)&gt;$U$11),AND($U$8="THRESHOLD_LE",IF(ISNUMBER(AZ96),AZ96,0)&lt;=$U$11),AND($U$8="THRESHOLD_LT",IF(ISNUMBER(AZ96),AZ96,0)&lt;$U$11),AND($U$8="CHANGE_PCT_GE",IF(IF(ISNUMBER(CE96),CE96,0)=0,IF(ISNUMBER(AZ96),AZ96,0)&gt;0,(IF(ISNUMBER(AZ96),AZ96,0)-IF(ISNUMBER(CE96),CE96,0))/ABS(IF(ISNUMBER(CE96),CE96,0))&gt;=$U$11)),AND($U$8="CHANGE_ABS_GE",ABS(IF(ISNUMBER(AZ96),AZ96,0)-IF(ISNUMBER(CE96),CE96,0))&gt;=$U$11),AND($U$8="COUNT_LT",IF(ISNUMBER(AZ96),AZ96,0)&lt;$U$11),AND($U$8="COUNT_LE",IF(ISNUMBER(AZ96),AZ96,0)&lt;=$U$11),AND($U$8="AND_YES",OR(LOWER(LEFT(AZ96&amp;"",2))="да",AZ96=1),OR(LOWER(LEFT(CE96&amp;"",2))="да",CE96=1)),AND($U$8="OR_YES",OR(OR(LOWER(LEFT(AZ96&amp;"",2))="да",AZ96=1),OR(LOWER(LEFT(CE96&amp;"",2))="да",CE96=1)))),$U$14,$U$15))))))))))</f>
        <v/>
      </c>
      <c r="V96" s="70" t="str">
        <f>IF($A96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96="#FIELD",BA96="",AND(OR($V$8="CHANGE_PCT_GE",$V$8="CHANGE_ABS_GE",$V$8="COUNT_FLAG_RULE",$V$8="AND_YES",$V$8="OR_YES"),OR(CF96="#FIELD",CF96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96)))),IF($V$18="LOW_MU",MAX(Настройки!$B$14,$V$16),IF($V$18="NEUTRAL",Настройки!$B$15,IF($V$18="IGNORE","IGNORE",IF(OR(BA96="#FIELD",CF96="#FIELD"),"Поле не найдено","Недостаточно данных")))),IF($V$8="SIGMOID_INC",MAX(Настройки!$B$14,$V$16+($V$17-$V$16)/(1+EXP(-$V$12*(IF(ISNUMBER(BA96),BA96,0)-$V$11)))),IF($V$8="SIGMOID_DEC",MAX(Настройки!$B$14,$V$16+($V$17-$V$16)/(1+EXP($V$12*(IF(ISNUMBER(BA96),BA96,0)-$V$11)))),IF($V$8="TOP_PERCENT",IF((COUNTIF(INDEX(Данные!$A$7:$CV$106,0,MATCH($V$9,Данные!$A$6:$CV$6,0)),"&gt;"&amp;IF(ISNUMBER(BA96),BA96,0))+COUNTIFS(INDEX(Данные!$A$7:$CV$106,0,MATCH($V$9,Данные!$A$6:$CV$6,0)),IF(ISNUMBER(BA96),BA96,0),Данные!$A$7:$A$106,"&lt;"&amp;$A96)+1)/COUNT(INDEX(Данные!$A$7:$CV$106,0,MATCH($V$9,Данные!$A$6:$CV$6,0)))&lt;=$V$11,$V$14,$V$15),IF($V$8="MANUAL_MU",MAX(Настройки!$B$14,MIN(1,IF(ISNUMBER(BA96),BA96,0))),IF($V$8="COUNT_FLAG_RULE",IF(IF(ISNUMBER(BA96),BA96,0)&lt;=$V$11,$V$14,IF(IF(ISNUMBER(BA96),BA96,0)&gt;=$V$12,$V$15,IF(OR(LOWER(LEFT(CF96&amp;"",2))="да",CF96=1),$V$13,$V$15))),IF(OR(AND($V$8="YES_NO",OR(LOWER(LEFT(BA96&amp;"",2))="да",BA96=1)),AND($V$8="THRESHOLD_GE",IF(ISNUMBER(BA96),BA96,0)&gt;=$V$11),AND($V$8="THRESHOLD_GT",IF(ISNUMBER(BA96),BA96,0)&gt;$V$11),AND($V$8="THRESHOLD_LE",IF(ISNUMBER(BA96),BA96,0)&lt;=$V$11),AND($V$8="THRESHOLD_LT",IF(ISNUMBER(BA96),BA96,0)&lt;$V$11),AND($V$8="CHANGE_PCT_GE",IF(IF(ISNUMBER(CF96),CF96,0)=0,IF(ISNUMBER(BA96),BA96,0)&gt;0,(IF(ISNUMBER(BA96),BA96,0)-IF(ISNUMBER(CF96),CF96,0))/ABS(IF(ISNUMBER(CF96),CF96,0))&gt;=$V$11)),AND($V$8="CHANGE_ABS_GE",ABS(IF(ISNUMBER(BA96),BA96,0)-IF(ISNUMBER(CF96),CF96,0))&gt;=$V$11),AND($V$8="COUNT_LT",IF(ISNUMBER(BA96),BA96,0)&lt;$V$11),AND($V$8="COUNT_LE",IF(ISNUMBER(BA96),BA96,0)&lt;=$V$11),AND($V$8="AND_YES",OR(LOWER(LEFT(BA96&amp;"",2))="да",BA96=1),OR(LOWER(LEFT(CF96&amp;"",2))="да",CF96=1)),AND($V$8="OR_YES",OR(OR(LOWER(LEFT(BA96&amp;"",2))="да",BA96=1),OR(LOWER(LEFT(CF96&amp;"",2))="да",CF96=1)))),$V$14,$V$15))))))))))</f>
        <v/>
      </c>
      <c r="W96" s="70" t="str">
        <f>IF($A96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96="#FIELD",BB96="",AND(OR($W$8="CHANGE_PCT_GE",$W$8="CHANGE_ABS_GE",$W$8="COUNT_FLAG_RULE",$W$8="AND_YES",$W$8="OR_YES"),OR(CG96="#FIELD",CG96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96)))),IF($W$18="LOW_MU",MAX(Настройки!$B$14,$W$16),IF($W$18="NEUTRAL",Настройки!$B$15,IF($W$18="IGNORE","IGNORE",IF(OR(BB96="#FIELD",CG96="#FIELD"),"Поле не найдено","Недостаточно данных")))),IF($W$8="SIGMOID_INC",MAX(Настройки!$B$14,$W$16+($W$17-$W$16)/(1+EXP(-$W$12*(IF(ISNUMBER(BB96),BB96,0)-$W$11)))),IF($W$8="SIGMOID_DEC",MAX(Настройки!$B$14,$W$16+($W$17-$W$16)/(1+EXP($W$12*(IF(ISNUMBER(BB96),BB96,0)-$W$11)))),IF($W$8="TOP_PERCENT",IF((COUNTIF(INDEX(Данные!$A$7:$CV$106,0,MATCH($W$9,Данные!$A$6:$CV$6,0)),"&gt;"&amp;IF(ISNUMBER(BB96),BB96,0))+COUNTIFS(INDEX(Данные!$A$7:$CV$106,0,MATCH($W$9,Данные!$A$6:$CV$6,0)),IF(ISNUMBER(BB96),BB96,0),Данные!$A$7:$A$106,"&lt;"&amp;$A96)+1)/COUNT(INDEX(Данные!$A$7:$CV$106,0,MATCH($W$9,Данные!$A$6:$CV$6,0)))&lt;=$W$11,$W$14,$W$15),IF($W$8="MANUAL_MU",MAX(Настройки!$B$14,MIN(1,IF(ISNUMBER(BB96),BB96,0))),IF($W$8="COUNT_FLAG_RULE",IF(IF(ISNUMBER(BB96),BB96,0)&lt;=$W$11,$W$14,IF(IF(ISNUMBER(BB96),BB96,0)&gt;=$W$12,$W$15,IF(OR(LOWER(LEFT(CG96&amp;"",2))="да",CG96=1),$W$13,$W$15))),IF(OR(AND($W$8="YES_NO",OR(LOWER(LEFT(BB96&amp;"",2))="да",BB96=1)),AND($W$8="THRESHOLD_GE",IF(ISNUMBER(BB96),BB96,0)&gt;=$W$11),AND($W$8="THRESHOLD_GT",IF(ISNUMBER(BB96),BB96,0)&gt;$W$11),AND($W$8="THRESHOLD_LE",IF(ISNUMBER(BB96),BB96,0)&lt;=$W$11),AND($W$8="THRESHOLD_LT",IF(ISNUMBER(BB96),BB96,0)&lt;$W$11),AND($W$8="CHANGE_PCT_GE",IF(IF(ISNUMBER(CG96),CG96,0)=0,IF(ISNUMBER(BB96),BB96,0)&gt;0,(IF(ISNUMBER(BB96),BB96,0)-IF(ISNUMBER(CG96),CG96,0))/ABS(IF(ISNUMBER(CG96),CG96,0))&gt;=$W$11)),AND($W$8="CHANGE_ABS_GE",ABS(IF(ISNUMBER(BB96),BB96,0)-IF(ISNUMBER(CG96),CG96,0))&gt;=$W$11),AND($W$8="COUNT_LT",IF(ISNUMBER(BB96),BB96,0)&lt;$W$11),AND($W$8="COUNT_LE",IF(ISNUMBER(BB96),BB96,0)&lt;=$W$11),AND($W$8="AND_YES",OR(LOWER(LEFT(BB96&amp;"",2))="да",BB96=1),OR(LOWER(LEFT(CG96&amp;"",2))="да",CG96=1)),AND($W$8="OR_YES",OR(OR(LOWER(LEFT(BB96&amp;"",2))="да",BB96=1),OR(LOWER(LEFT(CG96&amp;"",2))="да",CG96=1)))),$W$14,$W$15))))))))))</f>
        <v/>
      </c>
      <c r="X96" s="70" t="str">
        <f>IF($A96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96="#FIELD",BC96="",AND(OR($X$8="CHANGE_PCT_GE",$X$8="CHANGE_ABS_GE",$X$8="COUNT_FLAG_RULE",$X$8="AND_YES",$X$8="OR_YES"),OR(CH96="#FIELD",CH96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96)))),IF($X$18="LOW_MU",MAX(Настройки!$B$14,$X$16),IF($X$18="NEUTRAL",Настройки!$B$15,IF($X$18="IGNORE","IGNORE",IF(OR(BC96="#FIELD",CH96="#FIELD"),"Поле не найдено","Недостаточно данных")))),IF($X$8="SIGMOID_INC",MAX(Настройки!$B$14,$X$16+($X$17-$X$16)/(1+EXP(-$X$12*(IF(ISNUMBER(BC96),BC96,0)-$X$11)))),IF($X$8="SIGMOID_DEC",MAX(Настройки!$B$14,$X$16+($X$17-$X$16)/(1+EXP($X$12*(IF(ISNUMBER(BC96),BC96,0)-$X$11)))),IF($X$8="TOP_PERCENT",IF((COUNTIF(INDEX(Данные!$A$7:$CV$106,0,MATCH($X$9,Данные!$A$6:$CV$6,0)),"&gt;"&amp;IF(ISNUMBER(BC96),BC96,0))+COUNTIFS(INDEX(Данные!$A$7:$CV$106,0,MATCH($X$9,Данные!$A$6:$CV$6,0)),IF(ISNUMBER(BC96),BC96,0),Данные!$A$7:$A$106,"&lt;"&amp;$A96)+1)/COUNT(INDEX(Данные!$A$7:$CV$106,0,MATCH($X$9,Данные!$A$6:$CV$6,0)))&lt;=$X$11,$X$14,$X$15),IF($X$8="MANUAL_MU",MAX(Настройки!$B$14,MIN(1,IF(ISNUMBER(BC96),BC96,0))),IF($X$8="COUNT_FLAG_RULE",IF(IF(ISNUMBER(BC96),BC96,0)&lt;=$X$11,$X$14,IF(IF(ISNUMBER(BC96),BC96,0)&gt;=$X$12,$X$15,IF(OR(LOWER(LEFT(CH96&amp;"",2))="да",CH96=1),$X$13,$X$15))),IF(OR(AND($X$8="YES_NO",OR(LOWER(LEFT(BC96&amp;"",2))="да",BC96=1)),AND($X$8="THRESHOLD_GE",IF(ISNUMBER(BC96),BC96,0)&gt;=$X$11),AND($X$8="THRESHOLD_GT",IF(ISNUMBER(BC96),BC96,0)&gt;$X$11),AND($X$8="THRESHOLD_LE",IF(ISNUMBER(BC96),BC96,0)&lt;=$X$11),AND($X$8="THRESHOLD_LT",IF(ISNUMBER(BC96),BC96,0)&lt;$X$11),AND($X$8="CHANGE_PCT_GE",IF(IF(ISNUMBER(CH96),CH96,0)=0,IF(ISNUMBER(BC96),BC96,0)&gt;0,(IF(ISNUMBER(BC96),BC96,0)-IF(ISNUMBER(CH96),CH96,0))/ABS(IF(ISNUMBER(CH96),CH96,0))&gt;=$X$11)),AND($X$8="CHANGE_ABS_GE",ABS(IF(ISNUMBER(BC96),BC96,0)-IF(ISNUMBER(CH96),CH96,0))&gt;=$X$11),AND($X$8="COUNT_LT",IF(ISNUMBER(BC96),BC96,0)&lt;$X$11),AND($X$8="COUNT_LE",IF(ISNUMBER(BC96),BC96,0)&lt;=$X$11),AND($X$8="AND_YES",OR(LOWER(LEFT(BC96&amp;"",2))="да",BC96=1),OR(LOWER(LEFT(CH96&amp;"",2))="да",CH96=1)),AND($X$8="OR_YES",OR(OR(LOWER(LEFT(BC96&amp;"",2))="да",BC96=1),OR(LOWER(LEFT(CH96&amp;"",2))="да",CH96=1)))),$X$14,$X$15))))))))))</f>
        <v/>
      </c>
      <c r="Y96" s="70" t="str">
        <f>IF($A96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96="#FIELD",BD96="",AND(OR($Y$8="CHANGE_PCT_GE",$Y$8="CHANGE_ABS_GE",$Y$8="COUNT_FLAG_RULE",$Y$8="AND_YES",$Y$8="OR_YES"),OR(CI96="#FIELD",CI96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96)))),IF($Y$18="LOW_MU",MAX(Настройки!$B$14,$Y$16),IF($Y$18="NEUTRAL",Настройки!$B$15,IF($Y$18="IGNORE","IGNORE",IF(OR(BD96="#FIELD",CI96="#FIELD"),"Поле не найдено","Недостаточно данных")))),IF($Y$8="SIGMOID_INC",MAX(Настройки!$B$14,$Y$16+($Y$17-$Y$16)/(1+EXP(-$Y$12*(IF(ISNUMBER(BD96),BD96,0)-$Y$11)))),IF($Y$8="SIGMOID_DEC",MAX(Настройки!$B$14,$Y$16+($Y$17-$Y$16)/(1+EXP($Y$12*(IF(ISNUMBER(BD96),BD96,0)-$Y$11)))),IF($Y$8="TOP_PERCENT",IF((COUNTIF(INDEX(Данные!$A$7:$CV$106,0,MATCH($Y$9,Данные!$A$6:$CV$6,0)),"&gt;"&amp;IF(ISNUMBER(BD96),BD96,0))+COUNTIFS(INDEX(Данные!$A$7:$CV$106,0,MATCH($Y$9,Данные!$A$6:$CV$6,0)),IF(ISNUMBER(BD96),BD96,0),Данные!$A$7:$A$106,"&lt;"&amp;$A96)+1)/COUNT(INDEX(Данные!$A$7:$CV$106,0,MATCH($Y$9,Данные!$A$6:$CV$6,0)))&lt;=$Y$11,$Y$14,$Y$15),IF($Y$8="MANUAL_MU",MAX(Настройки!$B$14,MIN(1,IF(ISNUMBER(BD96),BD96,0))),IF($Y$8="COUNT_FLAG_RULE",IF(IF(ISNUMBER(BD96),BD96,0)&lt;=$Y$11,$Y$14,IF(IF(ISNUMBER(BD96),BD96,0)&gt;=$Y$12,$Y$15,IF(OR(LOWER(LEFT(CI96&amp;"",2))="да",CI96=1),$Y$13,$Y$15))),IF(OR(AND($Y$8="YES_NO",OR(LOWER(LEFT(BD96&amp;"",2))="да",BD96=1)),AND($Y$8="THRESHOLD_GE",IF(ISNUMBER(BD96),BD96,0)&gt;=$Y$11),AND($Y$8="THRESHOLD_GT",IF(ISNUMBER(BD96),BD96,0)&gt;$Y$11),AND($Y$8="THRESHOLD_LE",IF(ISNUMBER(BD96),BD96,0)&lt;=$Y$11),AND($Y$8="THRESHOLD_LT",IF(ISNUMBER(BD96),BD96,0)&lt;$Y$11),AND($Y$8="CHANGE_PCT_GE",IF(IF(ISNUMBER(CI96),CI96,0)=0,IF(ISNUMBER(BD96),BD96,0)&gt;0,(IF(ISNUMBER(BD96),BD96,0)-IF(ISNUMBER(CI96),CI96,0))/ABS(IF(ISNUMBER(CI96),CI96,0))&gt;=$Y$11)),AND($Y$8="CHANGE_ABS_GE",ABS(IF(ISNUMBER(BD96),BD96,0)-IF(ISNUMBER(CI96),CI96,0))&gt;=$Y$11),AND($Y$8="COUNT_LT",IF(ISNUMBER(BD96),BD96,0)&lt;$Y$11),AND($Y$8="COUNT_LE",IF(ISNUMBER(BD96),BD96,0)&lt;=$Y$11),AND($Y$8="AND_YES",OR(LOWER(LEFT(BD96&amp;"",2))="да",BD96=1),OR(LOWER(LEFT(CI96&amp;"",2))="да",CI96=1)),AND($Y$8="OR_YES",OR(OR(LOWER(LEFT(BD96&amp;"",2))="да",BD96=1),OR(LOWER(LEFT(CI96&amp;"",2))="да",CI96=1)))),$Y$14,$Y$15))))))))))</f>
        <v/>
      </c>
      <c r="Z96" s="70" t="str">
        <f>IF($A96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96="#FIELD",BE96="",AND(OR($Z$8="CHANGE_PCT_GE",$Z$8="CHANGE_ABS_GE",$Z$8="COUNT_FLAG_RULE",$Z$8="AND_YES",$Z$8="OR_YES"),OR(CJ96="#FIELD",CJ96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96)))),IF($Z$18="LOW_MU",MAX(Настройки!$B$14,$Z$16),IF($Z$18="NEUTRAL",Настройки!$B$15,IF($Z$18="IGNORE","IGNORE",IF(OR(BE96="#FIELD",CJ96="#FIELD"),"Поле не найдено","Недостаточно данных")))),IF($Z$8="SIGMOID_INC",MAX(Настройки!$B$14,$Z$16+($Z$17-$Z$16)/(1+EXP(-$Z$12*(IF(ISNUMBER(BE96),BE96,0)-$Z$11)))),IF($Z$8="SIGMOID_DEC",MAX(Настройки!$B$14,$Z$16+($Z$17-$Z$16)/(1+EXP($Z$12*(IF(ISNUMBER(BE96),BE96,0)-$Z$11)))),IF($Z$8="TOP_PERCENT",IF((COUNTIF(INDEX(Данные!$A$7:$CV$106,0,MATCH($Z$9,Данные!$A$6:$CV$6,0)),"&gt;"&amp;IF(ISNUMBER(BE96),BE96,0))+COUNTIFS(INDEX(Данные!$A$7:$CV$106,0,MATCH($Z$9,Данные!$A$6:$CV$6,0)),IF(ISNUMBER(BE96),BE96,0),Данные!$A$7:$A$106,"&lt;"&amp;$A96)+1)/COUNT(INDEX(Данные!$A$7:$CV$106,0,MATCH($Z$9,Данные!$A$6:$CV$6,0)))&lt;=$Z$11,$Z$14,$Z$15),IF($Z$8="MANUAL_MU",MAX(Настройки!$B$14,MIN(1,IF(ISNUMBER(BE96),BE96,0))),IF($Z$8="COUNT_FLAG_RULE",IF(IF(ISNUMBER(BE96),BE96,0)&lt;=$Z$11,$Z$14,IF(IF(ISNUMBER(BE96),BE96,0)&gt;=$Z$12,$Z$15,IF(OR(LOWER(LEFT(CJ96&amp;"",2))="да",CJ96=1),$Z$13,$Z$15))),IF(OR(AND($Z$8="YES_NO",OR(LOWER(LEFT(BE96&amp;"",2))="да",BE96=1)),AND($Z$8="THRESHOLD_GE",IF(ISNUMBER(BE96),BE96,0)&gt;=$Z$11),AND($Z$8="THRESHOLD_GT",IF(ISNUMBER(BE96),BE96,0)&gt;$Z$11),AND($Z$8="THRESHOLD_LE",IF(ISNUMBER(BE96),BE96,0)&lt;=$Z$11),AND($Z$8="THRESHOLD_LT",IF(ISNUMBER(BE96),BE96,0)&lt;$Z$11),AND($Z$8="CHANGE_PCT_GE",IF(IF(ISNUMBER(CJ96),CJ96,0)=0,IF(ISNUMBER(BE96),BE96,0)&gt;0,(IF(ISNUMBER(BE96),BE96,0)-IF(ISNUMBER(CJ96),CJ96,0))/ABS(IF(ISNUMBER(CJ96),CJ96,0))&gt;=$Z$11)),AND($Z$8="CHANGE_ABS_GE",ABS(IF(ISNUMBER(BE96),BE96,0)-IF(ISNUMBER(CJ96),CJ96,0))&gt;=$Z$11),AND($Z$8="COUNT_LT",IF(ISNUMBER(BE96),BE96,0)&lt;$Z$11),AND($Z$8="COUNT_LE",IF(ISNUMBER(BE96),BE96,0)&lt;=$Z$11),AND($Z$8="AND_YES",OR(LOWER(LEFT(BE96&amp;"",2))="да",BE96=1),OR(LOWER(LEFT(CJ96&amp;"",2))="да",CJ96=1)),AND($Z$8="OR_YES",OR(OR(LOWER(LEFT(BE96&amp;"",2))="да",BE96=1),OR(LOWER(LEFT(CJ96&amp;"",2))="да",CJ96=1)))),$Z$14,$Z$15))))))))))</f>
        <v/>
      </c>
      <c r="AA96" s="70" t="str">
        <f>IF($A96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96="#FIELD",BF96="",AND(OR($AA$8="CHANGE_PCT_GE",$AA$8="CHANGE_ABS_GE",$AA$8="COUNT_FLAG_RULE",$AA$8="AND_YES",$AA$8="OR_YES"),OR(CK96="#FIELD",CK96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96)))),IF($AA$18="LOW_MU",MAX(Настройки!$B$14,$AA$16),IF($AA$18="NEUTRAL",Настройки!$B$15,IF($AA$18="IGNORE","IGNORE",IF(OR(BF96="#FIELD",CK96="#FIELD"),"Поле не найдено","Недостаточно данных")))),IF($AA$8="SIGMOID_INC",MAX(Настройки!$B$14,$AA$16+($AA$17-$AA$16)/(1+EXP(-$AA$12*(IF(ISNUMBER(BF96),BF96,0)-$AA$11)))),IF($AA$8="SIGMOID_DEC",MAX(Настройки!$B$14,$AA$16+($AA$17-$AA$16)/(1+EXP($AA$12*(IF(ISNUMBER(BF96),BF96,0)-$AA$11)))),IF($AA$8="TOP_PERCENT",IF((COUNTIF(INDEX(Данные!$A$7:$CV$106,0,MATCH($AA$9,Данные!$A$6:$CV$6,0)),"&gt;"&amp;IF(ISNUMBER(BF96),BF96,0))+COUNTIFS(INDEX(Данные!$A$7:$CV$106,0,MATCH($AA$9,Данные!$A$6:$CV$6,0)),IF(ISNUMBER(BF96),BF96,0),Данные!$A$7:$A$106,"&lt;"&amp;$A96)+1)/COUNT(INDEX(Данные!$A$7:$CV$106,0,MATCH($AA$9,Данные!$A$6:$CV$6,0)))&lt;=$AA$11,$AA$14,$AA$15),IF($AA$8="MANUAL_MU",MAX(Настройки!$B$14,MIN(1,IF(ISNUMBER(BF96),BF96,0))),IF($AA$8="COUNT_FLAG_RULE",IF(IF(ISNUMBER(BF96),BF96,0)&lt;=$AA$11,$AA$14,IF(IF(ISNUMBER(BF96),BF96,0)&gt;=$AA$12,$AA$15,IF(OR(LOWER(LEFT(CK96&amp;"",2))="да",CK96=1),$AA$13,$AA$15))),IF(OR(AND($AA$8="YES_NO",OR(LOWER(LEFT(BF96&amp;"",2))="да",BF96=1)),AND($AA$8="THRESHOLD_GE",IF(ISNUMBER(BF96),BF96,0)&gt;=$AA$11),AND($AA$8="THRESHOLD_GT",IF(ISNUMBER(BF96),BF96,0)&gt;$AA$11),AND($AA$8="THRESHOLD_LE",IF(ISNUMBER(BF96),BF96,0)&lt;=$AA$11),AND($AA$8="THRESHOLD_LT",IF(ISNUMBER(BF96),BF96,0)&lt;$AA$11),AND($AA$8="CHANGE_PCT_GE",IF(IF(ISNUMBER(CK96),CK96,0)=0,IF(ISNUMBER(BF96),BF96,0)&gt;0,(IF(ISNUMBER(BF96),BF96,0)-IF(ISNUMBER(CK96),CK96,0))/ABS(IF(ISNUMBER(CK96),CK96,0))&gt;=$AA$11)),AND($AA$8="CHANGE_ABS_GE",ABS(IF(ISNUMBER(BF96),BF96,0)-IF(ISNUMBER(CK96),CK96,0))&gt;=$AA$11),AND($AA$8="COUNT_LT",IF(ISNUMBER(BF96),BF96,0)&lt;$AA$11),AND($AA$8="COUNT_LE",IF(ISNUMBER(BF96),BF96,0)&lt;=$AA$11),AND($AA$8="AND_YES",OR(LOWER(LEFT(BF96&amp;"",2))="да",BF96=1),OR(LOWER(LEFT(CK96&amp;"",2))="да",CK96=1)),AND($AA$8="OR_YES",OR(OR(LOWER(LEFT(BF96&amp;"",2))="да",BF96=1),OR(LOWER(LEFT(CK96&amp;"",2))="да",CK96=1)))),$AA$14,$AA$15))))))))))</f>
        <v/>
      </c>
      <c r="AB96" s="70" t="str">
        <f>IF($A96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96="#FIELD",BG96="",AND(OR($AB$8="CHANGE_PCT_GE",$AB$8="CHANGE_ABS_GE",$AB$8="COUNT_FLAG_RULE",$AB$8="AND_YES",$AB$8="OR_YES"),OR(CL96="#FIELD",CL96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96)))),IF($AB$18="LOW_MU",MAX(Настройки!$B$14,$AB$16),IF($AB$18="NEUTRAL",Настройки!$B$15,IF($AB$18="IGNORE","IGNORE",IF(OR(BG96="#FIELD",CL96="#FIELD"),"Поле не найдено","Недостаточно данных")))),IF($AB$8="SIGMOID_INC",MAX(Настройки!$B$14,$AB$16+($AB$17-$AB$16)/(1+EXP(-$AB$12*(IF(ISNUMBER(BG96),BG96,0)-$AB$11)))),IF($AB$8="SIGMOID_DEC",MAX(Настройки!$B$14,$AB$16+($AB$17-$AB$16)/(1+EXP($AB$12*(IF(ISNUMBER(BG96),BG96,0)-$AB$11)))),IF($AB$8="TOP_PERCENT",IF((COUNTIF(INDEX(Данные!$A$7:$CV$106,0,MATCH($AB$9,Данные!$A$6:$CV$6,0)),"&gt;"&amp;IF(ISNUMBER(BG96),BG96,0))+COUNTIFS(INDEX(Данные!$A$7:$CV$106,0,MATCH($AB$9,Данные!$A$6:$CV$6,0)),IF(ISNUMBER(BG96),BG96,0),Данные!$A$7:$A$106,"&lt;"&amp;$A96)+1)/COUNT(INDEX(Данные!$A$7:$CV$106,0,MATCH($AB$9,Данные!$A$6:$CV$6,0)))&lt;=$AB$11,$AB$14,$AB$15),IF($AB$8="MANUAL_MU",MAX(Настройки!$B$14,MIN(1,IF(ISNUMBER(BG96),BG96,0))),IF($AB$8="COUNT_FLAG_RULE",IF(IF(ISNUMBER(BG96),BG96,0)&lt;=$AB$11,$AB$14,IF(IF(ISNUMBER(BG96),BG96,0)&gt;=$AB$12,$AB$15,IF(OR(LOWER(LEFT(CL96&amp;"",2))="да",CL96=1),$AB$13,$AB$15))),IF(OR(AND($AB$8="YES_NO",OR(LOWER(LEFT(BG96&amp;"",2))="да",BG96=1)),AND($AB$8="THRESHOLD_GE",IF(ISNUMBER(BG96),BG96,0)&gt;=$AB$11),AND($AB$8="THRESHOLD_GT",IF(ISNUMBER(BG96),BG96,0)&gt;$AB$11),AND($AB$8="THRESHOLD_LE",IF(ISNUMBER(BG96),BG96,0)&lt;=$AB$11),AND($AB$8="THRESHOLD_LT",IF(ISNUMBER(BG96),BG96,0)&lt;$AB$11),AND($AB$8="CHANGE_PCT_GE",IF(IF(ISNUMBER(CL96),CL96,0)=0,IF(ISNUMBER(BG96),BG96,0)&gt;0,(IF(ISNUMBER(BG96),BG96,0)-IF(ISNUMBER(CL96),CL96,0))/ABS(IF(ISNUMBER(CL96),CL96,0))&gt;=$AB$11)),AND($AB$8="CHANGE_ABS_GE",ABS(IF(ISNUMBER(BG96),BG96,0)-IF(ISNUMBER(CL96),CL96,0))&gt;=$AB$11),AND($AB$8="COUNT_LT",IF(ISNUMBER(BG96),BG96,0)&lt;$AB$11),AND($AB$8="COUNT_LE",IF(ISNUMBER(BG96),BG96,0)&lt;=$AB$11),AND($AB$8="AND_YES",OR(LOWER(LEFT(BG96&amp;"",2))="да",BG96=1),OR(LOWER(LEFT(CL96&amp;"",2))="да",CL96=1)),AND($AB$8="OR_YES",OR(OR(LOWER(LEFT(BG96&amp;"",2))="да",BG96=1),OR(LOWER(LEFT(CL96&amp;"",2))="да",CL96=1)))),$AB$14,$AB$15))))))))))</f>
        <v/>
      </c>
      <c r="AC96" s="70" t="str">
        <f>IF($A96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96="#FIELD",BH96="",AND(OR($AC$8="CHANGE_PCT_GE",$AC$8="CHANGE_ABS_GE",$AC$8="COUNT_FLAG_RULE",$AC$8="AND_YES",$AC$8="OR_YES"),OR(CM96="#FIELD",CM96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96)))),IF($AC$18="LOW_MU",MAX(Настройки!$B$14,$AC$16),IF($AC$18="NEUTRAL",Настройки!$B$15,IF($AC$18="IGNORE","IGNORE",IF(OR(BH96="#FIELD",CM96="#FIELD"),"Поле не найдено","Недостаточно данных")))),IF($AC$8="SIGMOID_INC",MAX(Настройки!$B$14,$AC$16+($AC$17-$AC$16)/(1+EXP(-$AC$12*(IF(ISNUMBER(BH96),BH96,0)-$AC$11)))),IF($AC$8="SIGMOID_DEC",MAX(Настройки!$B$14,$AC$16+($AC$17-$AC$16)/(1+EXP($AC$12*(IF(ISNUMBER(BH96),BH96,0)-$AC$11)))),IF($AC$8="TOP_PERCENT",IF((COUNTIF(INDEX(Данные!$A$7:$CV$106,0,MATCH($AC$9,Данные!$A$6:$CV$6,0)),"&gt;"&amp;IF(ISNUMBER(BH96),BH96,0))+COUNTIFS(INDEX(Данные!$A$7:$CV$106,0,MATCH($AC$9,Данные!$A$6:$CV$6,0)),IF(ISNUMBER(BH96),BH96,0),Данные!$A$7:$A$106,"&lt;"&amp;$A96)+1)/COUNT(INDEX(Данные!$A$7:$CV$106,0,MATCH($AC$9,Данные!$A$6:$CV$6,0)))&lt;=$AC$11,$AC$14,$AC$15),IF($AC$8="MANUAL_MU",MAX(Настройки!$B$14,MIN(1,IF(ISNUMBER(BH96),BH96,0))),IF($AC$8="COUNT_FLAG_RULE",IF(IF(ISNUMBER(BH96),BH96,0)&lt;=$AC$11,$AC$14,IF(IF(ISNUMBER(BH96),BH96,0)&gt;=$AC$12,$AC$15,IF(OR(LOWER(LEFT(CM96&amp;"",2))="да",CM96=1),$AC$13,$AC$15))),IF(OR(AND($AC$8="YES_NO",OR(LOWER(LEFT(BH96&amp;"",2))="да",BH96=1)),AND($AC$8="THRESHOLD_GE",IF(ISNUMBER(BH96),BH96,0)&gt;=$AC$11),AND($AC$8="THRESHOLD_GT",IF(ISNUMBER(BH96),BH96,0)&gt;$AC$11),AND($AC$8="THRESHOLD_LE",IF(ISNUMBER(BH96),BH96,0)&lt;=$AC$11),AND($AC$8="THRESHOLD_LT",IF(ISNUMBER(BH96),BH96,0)&lt;$AC$11),AND($AC$8="CHANGE_PCT_GE",IF(IF(ISNUMBER(CM96),CM96,0)=0,IF(ISNUMBER(BH96),BH96,0)&gt;0,(IF(ISNUMBER(BH96),BH96,0)-IF(ISNUMBER(CM96),CM96,0))/ABS(IF(ISNUMBER(CM96),CM96,0))&gt;=$AC$11)),AND($AC$8="CHANGE_ABS_GE",ABS(IF(ISNUMBER(BH96),BH96,0)-IF(ISNUMBER(CM96),CM96,0))&gt;=$AC$11),AND($AC$8="COUNT_LT",IF(ISNUMBER(BH96),BH96,0)&lt;$AC$11),AND($AC$8="COUNT_LE",IF(ISNUMBER(BH96),BH96,0)&lt;=$AC$11),AND($AC$8="AND_YES",OR(LOWER(LEFT(BH96&amp;"",2))="да",BH96=1),OR(LOWER(LEFT(CM96&amp;"",2))="да",CM96=1)),AND($AC$8="OR_YES",OR(OR(LOWER(LEFT(BH96&amp;"",2))="да",BH96=1),OR(LOWER(LEFT(CM96&amp;"",2))="да",CM96=1)))),$AC$14,$AC$15))))))))))</f>
        <v/>
      </c>
      <c r="AD96" s="70" t="str">
        <f>IF($A96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96="#FIELD",BI96="",AND(OR($AD$8="CHANGE_PCT_GE",$AD$8="CHANGE_ABS_GE",$AD$8="COUNT_FLAG_RULE",$AD$8="AND_YES",$AD$8="OR_YES"),OR(CN96="#FIELD",CN96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96)))),IF($AD$18="LOW_MU",MAX(Настройки!$B$14,$AD$16),IF($AD$18="NEUTRAL",Настройки!$B$15,IF($AD$18="IGNORE","IGNORE",IF(OR(BI96="#FIELD",CN96="#FIELD"),"Поле не найдено","Недостаточно данных")))),IF($AD$8="SIGMOID_INC",MAX(Настройки!$B$14,$AD$16+($AD$17-$AD$16)/(1+EXP(-$AD$12*(IF(ISNUMBER(BI96),BI96,0)-$AD$11)))),IF($AD$8="SIGMOID_DEC",MAX(Настройки!$B$14,$AD$16+($AD$17-$AD$16)/(1+EXP($AD$12*(IF(ISNUMBER(BI96),BI96,0)-$AD$11)))),IF($AD$8="TOP_PERCENT",IF((COUNTIF(INDEX(Данные!$A$7:$CV$106,0,MATCH($AD$9,Данные!$A$6:$CV$6,0)),"&gt;"&amp;IF(ISNUMBER(BI96),BI96,0))+COUNTIFS(INDEX(Данные!$A$7:$CV$106,0,MATCH($AD$9,Данные!$A$6:$CV$6,0)),IF(ISNUMBER(BI96),BI96,0),Данные!$A$7:$A$106,"&lt;"&amp;$A96)+1)/COUNT(INDEX(Данные!$A$7:$CV$106,0,MATCH($AD$9,Данные!$A$6:$CV$6,0)))&lt;=$AD$11,$AD$14,$AD$15),IF($AD$8="MANUAL_MU",MAX(Настройки!$B$14,MIN(1,IF(ISNUMBER(BI96),BI96,0))),IF($AD$8="COUNT_FLAG_RULE",IF(IF(ISNUMBER(BI96),BI96,0)&lt;=$AD$11,$AD$14,IF(IF(ISNUMBER(BI96),BI96,0)&gt;=$AD$12,$AD$15,IF(OR(LOWER(LEFT(CN96&amp;"",2))="да",CN96=1),$AD$13,$AD$15))),IF(OR(AND($AD$8="YES_NO",OR(LOWER(LEFT(BI96&amp;"",2))="да",BI96=1)),AND($AD$8="THRESHOLD_GE",IF(ISNUMBER(BI96),BI96,0)&gt;=$AD$11),AND($AD$8="THRESHOLD_GT",IF(ISNUMBER(BI96),BI96,0)&gt;$AD$11),AND($AD$8="THRESHOLD_LE",IF(ISNUMBER(BI96),BI96,0)&lt;=$AD$11),AND($AD$8="THRESHOLD_LT",IF(ISNUMBER(BI96),BI96,0)&lt;$AD$11),AND($AD$8="CHANGE_PCT_GE",IF(IF(ISNUMBER(CN96),CN96,0)=0,IF(ISNUMBER(BI96),BI96,0)&gt;0,(IF(ISNUMBER(BI96),BI96,0)-IF(ISNUMBER(CN96),CN96,0))/ABS(IF(ISNUMBER(CN96),CN96,0))&gt;=$AD$11)),AND($AD$8="CHANGE_ABS_GE",ABS(IF(ISNUMBER(BI96),BI96,0)-IF(ISNUMBER(CN96),CN96,0))&gt;=$AD$11),AND($AD$8="COUNT_LT",IF(ISNUMBER(BI96),BI96,0)&lt;$AD$11),AND($AD$8="COUNT_LE",IF(ISNUMBER(BI96),BI96,0)&lt;=$AD$11),AND($AD$8="AND_YES",OR(LOWER(LEFT(BI96&amp;"",2))="да",BI96=1),OR(LOWER(LEFT(CN96&amp;"",2))="да",CN96=1)),AND($AD$8="OR_YES",OR(OR(LOWER(LEFT(BI96&amp;"",2))="да",BI96=1),OR(LOWER(LEFT(CN96&amp;"",2))="да",CN96=1)))),$AD$14,$AD$15))))))))))</f>
        <v/>
      </c>
      <c r="AE96" s="71" t="str">
        <f>IF($A96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96="#FIELD",BJ96="",AND(OR($AE$8="CHANGE_PCT_GE",$AE$8="CHANGE_ABS_GE",$AE$8="COUNT_FLAG_RULE",$AE$8="AND_YES",$AE$8="OR_YES"),OR(CO96="#FIELD",CO96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96)))),IF($AE$18="LOW_MU",MAX(Настройки!$B$14,$AE$16),IF($AE$18="NEUTRAL",Настройки!$B$15,IF($AE$18="IGNORE","IGNORE",IF(OR(BJ96="#FIELD",CO96="#FIELD"),"Поле не найдено","Недостаточно данных")))),IF($AE$8="SIGMOID_INC",MAX(Настройки!$B$14,$AE$16+($AE$17-$AE$16)/(1+EXP(-$AE$12*(IF(ISNUMBER(BJ96),BJ96,0)-$AE$11)))),IF($AE$8="SIGMOID_DEC",MAX(Настройки!$B$14,$AE$16+($AE$17-$AE$16)/(1+EXP($AE$12*(IF(ISNUMBER(BJ96),BJ96,0)-$AE$11)))),IF($AE$8="TOP_PERCENT",IF((COUNTIF(INDEX(Данные!$A$7:$CV$106,0,MATCH($AE$9,Данные!$A$6:$CV$6,0)),"&gt;"&amp;IF(ISNUMBER(BJ96),BJ96,0))+COUNTIFS(INDEX(Данные!$A$7:$CV$106,0,MATCH($AE$9,Данные!$A$6:$CV$6,0)),IF(ISNUMBER(BJ96),BJ96,0),Данные!$A$7:$A$106,"&lt;"&amp;$A96)+1)/COUNT(INDEX(Данные!$A$7:$CV$106,0,MATCH($AE$9,Данные!$A$6:$CV$6,0)))&lt;=$AE$11,$AE$14,$AE$15),IF($AE$8="MANUAL_MU",MAX(Настройки!$B$14,MIN(1,IF(ISNUMBER(BJ96),BJ96,0))),IF($AE$8="COUNT_FLAG_RULE",IF(IF(ISNUMBER(BJ96),BJ96,0)&lt;=$AE$11,$AE$14,IF(IF(ISNUMBER(BJ96),BJ96,0)&gt;=$AE$12,$AE$15,IF(OR(LOWER(LEFT(CO96&amp;"",2))="да",CO96=1),$AE$13,$AE$15))),IF(OR(AND($AE$8="YES_NO",OR(LOWER(LEFT(BJ96&amp;"",2))="да",BJ96=1)),AND($AE$8="THRESHOLD_GE",IF(ISNUMBER(BJ96),BJ96,0)&gt;=$AE$11),AND($AE$8="THRESHOLD_GT",IF(ISNUMBER(BJ96),BJ96,0)&gt;$AE$11),AND($AE$8="THRESHOLD_LE",IF(ISNUMBER(BJ96),BJ96,0)&lt;=$AE$11),AND($AE$8="THRESHOLD_LT",IF(ISNUMBER(BJ96),BJ96,0)&lt;$AE$11),AND($AE$8="CHANGE_PCT_GE",IF(IF(ISNUMBER(CO96),CO96,0)=0,IF(ISNUMBER(BJ96),BJ96,0)&gt;0,(IF(ISNUMBER(BJ96),BJ96,0)-IF(ISNUMBER(CO96),CO96,0))/ABS(IF(ISNUMBER(CO96),CO96,0))&gt;=$AE$11)),AND($AE$8="CHANGE_ABS_GE",ABS(IF(ISNUMBER(BJ96),BJ96,0)-IF(ISNUMBER(CO96),CO96,0))&gt;=$AE$11),AND($AE$8="COUNT_LT",IF(ISNUMBER(BJ96),BJ96,0)&lt;$AE$11),AND($AE$8="COUNT_LE",IF(ISNUMBER(BJ96),BJ96,0)&lt;=$AE$11),AND($AE$8="AND_YES",OR(LOWER(LEFT(BJ96&amp;"",2))="да",BJ96=1),OR(LOWER(LEFT(CO96&amp;"",2))="да",CO96=1)),AND($AE$8="OR_YES",OR(OR(LOWER(LEFT(BJ96&amp;"",2))="да",BJ96=1),OR(LOWER(LEFT(CO96&amp;"",2))="да",CO96=1)))),$AE$14,$AE$15))))))))))</f>
        <v/>
      </c>
      <c r="AF96" s="75"/>
      <c r="AG96" s="76" t="str">
        <f>IF($A96="","",IF($B$4&lt;&gt;"Да","",IF($B$9="","",IF(COUNTIF(Данные!$A$6:$CV$6,$B$9)=0,"#FIELD",INDEX(Данные!$A$7:$CV$106,ROW()-19,MATCH($B$9,Данные!$A$6:$CV$6,0))))))</f>
        <v/>
      </c>
      <c r="AH96" s="76" t="str">
        <f>IF($A96="","",IF($C$4&lt;&gt;"Да","",IF($C$9="","",IF(COUNTIF(Данные!$A$6:$CV$6,$C$9)=0,"#FIELD",INDEX(Данные!$A$7:$CV$106,ROW()-19,MATCH($C$9,Данные!$A$6:$CV$6,0))))))</f>
        <v/>
      </c>
      <c r="AI96" s="76" t="str">
        <f>IF($A96="","",IF($D$4&lt;&gt;"Да","",IF($D$9="","",IF(COUNTIF(Данные!$A$6:$CV$6,$D$9)=0,"#FIELD",INDEX(Данные!$A$7:$CV$106,ROW()-19,MATCH($D$9,Данные!$A$6:$CV$6,0))))))</f>
        <v/>
      </c>
      <c r="AJ96" s="76" t="str">
        <f>IF($A96="","",IF($E$4&lt;&gt;"Да","",IF($E$9="","",IF(COUNTIF(Данные!$A$6:$CV$6,$E$9)=0,"#FIELD",INDEX(Данные!$A$7:$CV$106,ROW()-19,MATCH($E$9,Данные!$A$6:$CV$6,0))))))</f>
        <v/>
      </c>
      <c r="AK96" s="76" t="str">
        <f>IF($A96="","",IF($F$4&lt;&gt;"Да","",IF($F$9="","",IF(COUNTIF(Данные!$A$6:$CV$6,$F$9)=0,"#FIELD",INDEX(Данные!$A$7:$CV$106,ROW()-19,MATCH($F$9,Данные!$A$6:$CV$6,0))))))</f>
        <v/>
      </c>
      <c r="AL96" s="76" t="str">
        <f>IF($A96="","",IF($G$4&lt;&gt;"Да","",IF($G$9="","",IF(COUNTIF(Данные!$A$6:$CV$6,$G$9)=0,"#FIELD",INDEX(Данные!$A$7:$CV$106,ROW()-19,MATCH($G$9,Данные!$A$6:$CV$6,0))))))</f>
        <v/>
      </c>
      <c r="AM96" s="76" t="str">
        <f>IF($A96="","",IF($H$4&lt;&gt;"Да","",IF($H$9="","",IF(COUNTIF(Данные!$A$6:$CV$6,$H$9)=0,"#FIELD",INDEX(Данные!$A$7:$CV$106,ROW()-19,MATCH($H$9,Данные!$A$6:$CV$6,0))))))</f>
        <v/>
      </c>
      <c r="AN96" s="76" t="str">
        <f>IF($A96="","",IF($I$4&lt;&gt;"Да","",IF($I$9="","",IF(COUNTIF(Данные!$A$6:$CV$6,$I$9)=0,"#FIELD",INDEX(Данные!$A$7:$CV$106,ROW()-19,MATCH($I$9,Данные!$A$6:$CV$6,0))))))</f>
        <v/>
      </c>
      <c r="AO96" s="76" t="str">
        <f>IF($A96="","",IF($J$4&lt;&gt;"Да","",IF($J$9="","",IF(COUNTIF(Данные!$A$6:$CV$6,$J$9)=0,"#FIELD",INDEX(Данные!$A$7:$CV$106,ROW()-19,MATCH($J$9,Данные!$A$6:$CV$6,0))))))</f>
        <v/>
      </c>
      <c r="AP96" s="76" t="str">
        <f>IF($A96="","",IF($K$4&lt;&gt;"Да","",IF($K$9="","",IF(COUNTIF(Данные!$A$6:$CV$6,$K$9)=0,"#FIELD",INDEX(Данные!$A$7:$CV$106,ROW()-19,MATCH($K$9,Данные!$A$6:$CV$6,0))))))</f>
        <v/>
      </c>
      <c r="AQ96" s="76" t="str">
        <f>IF($A96="","",IF($L$4&lt;&gt;"Да","",IF($L$9="","",IF(COUNTIF(Данные!$A$6:$CV$6,$L$9)=0,"#FIELD",INDEX(Данные!$A$7:$CV$106,ROW()-19,MATCH($L$9,Данные!$A$6:$CV$6,0))))))</f>
        <v/>
      </c>
      <c r="AR96" s="76" t="str">
        <f>IF($A96="","",IF($M$4&lt;&gt;"Да","",IF($M$9="","",IF(COUNTIF(Данные!$A$6:$CV$6,$M$9)=0,"#FIELD",INDEX(Данные!$A$7:$CV$106,ROW()-19,MATCH($M$9,Данные!$A$6:$CV$6,0))))))</f>
        <v/>
      </c>
      <c r="AS96" s="76" t="str">
        <f>IF($A96="","",IF($N$4&lt;&gt;"Да","",IF($N$9="","",IF(COUNTIF(Данные!$A$6:$CV$6,$N$9)=0,"#FIELD",INDEX(Данные!$A$7:$CV$106,ROW()-19,MATCH($N$9,Данные!$A$6:$CV$6,0))))))</f>
        <v/>
      </c>
      <c r="AT96" s="76" t="str">
        <f>IF($A96="","",IF($O$4&lt;&gt;"Да","",IF($O$9="","",IF(COUNTIF(Данные!$A$6:$CV$6,$O$9)=0,"#FIELD",INDEX(Данные!$A$7:$CV$106,ROW()-19,MATCH($O$9,Данные!$A$6:$CV$6,0))))))</f>
        <v/>
      </c>
      <c r="AU96" s="76" t="str">
        <f>IF($A96="","",IF($P$4&lt;&gt;"Да","",IF($P$9="","",IF(COUNTIF(Данные!$A$6:$CV$6,$P$9)=0,"#FIELD",INDEX(Данные!$A$7:$CV$106,ROW()-19,MATCH($P$9,Данные!$A$6:$CV$6,0))))))</f>
        <v/>
      </c>
      <c r="AV96" s="76" t="str">
        <f>IF($A96="","",IF($Q$4&lt;&gt;"Да","",IF($Q$9="","",IF(COUNTIF(Данные!$A$6:$CV$6,$Q$9)=0,"#FIELD",INDEX(Данные!$A$7:$CV$106,ROW()-19,MATCH($Q$9,Данные!$A$6:$CV$6,0))))))</f>
        <v/>
      </c>
      <c r="AW96" s="76" t="str">
        <f>IF($A96="","",IF($R$4&lt;&gt;"Да","",IF($R$9="","",IF(COUNTIF(Данные!$A$6:$CV$6,$R$9)=0,"#FIELD",INDEX(Данные!$A$7:$CV$106,ROW()-19,MATCH($R$9,Данные!$A$6:$CV$6,0))))))</f>
        <v/>
      </c>
      <c r="AX96" s="76" t="str">
        <f>IF($A96="","",IF($S$4&lt;&gt;"Да","",IF($S$9="","",IF(COUNTIF(Данные!$A$6:$CV$6,$S$9)=0,"#FIELD",INDEX(Данные!$A$7:$CV$106,ROW()-19,MATCH($S$9,Данные!$A$6:$CV$6,0))))))</f>
        <v/>
      </c>
      <c r="AY96" s="76" t="str">
        <f>IF($A96="","",IF($T$4&lt;&gt;"Да","",IF($T$9="","",IF(COUNTIF(Данные!$A$6:$CV$6,$T$9)=0,"#FIELD",INDEX(Данные!$A$7:$CV$106,ROW()-19,MATCH($T$9,Данные!$A$6:$CV$6,0))))))</f>
        <v/>
      </c>
      <c r="AZ96" s="76" t="str">
        <f>IF($A96="","",IF($U$4&lt;&gt;"Да","",IF($U$9="","",IF(COUNTIF(Данные!$A$6:$CV$6,$U$9)=0,"#FIELD",INDEX(Данные!$A$7:$CV$106,ROW()-19,MATCH($U$9,Данные!$A$6:$CV$6,0))))))</f>
        <v/>
      </c>
      <c r="BA96" s="76" t="str">
        <f>IF($A96="","",IF($V$4&lt;&gt;"Да","",IF($V$9="","",IF(COUNTIF(Данные!$A$6:$CV$6,$V$9)=0,"#FIELD",INDEX(Данные!$A$7:$CV$106,ROW()-19,MATCH($V$9,Данные!$A$6:$CV$6,0))))))</f>
        <v/>
      </c>
      <c r="BB96" s="76" t="str">
        <f>IF($A96="","",IF($W$4&lt;&gt;"Да","",IF($W$9="","",IF(COUNTIF(Данные!$A$6:$CV$6,$W$9)=0,"#FIELD",INDEX(Данные!$A$7:$CV$106,ROW()-19,MATCH($W$9,Данные!$A$6:$CV$6,0))))))</f>
        <v/>
      </c>
      <c r="BC96" s="76" t="str">
        <f>IF($A96="","",IF($X$4&lt;&gt;"Да","",IF($X$9="","",IF(COUNTIF(Данные!$A$6:$CV$6,$X$9)=0,"#FIELD",INDEX(Данные!$A$7:$CV$106,ROW()-19,MATCH($X$9,Данные!$A$6:$CV$6,0))))))</f>
        <v/>
      </c>
      <c r="BD96" s="76" t="str">
        <f>IF($A96="","",IF($Y$4&lt;&gt;"Да","",IF($Y$9="","",IF(COUNTIF(Данные!$A$6:$CV$6,$Y$9)=0,"#FIELD",INDEX(Данные!$A$7:$CV$106,ROW()-19,MATCH($Y$9,Данные!$A$6:$CV$6,0))))))</f>
        <v/>
      </c>
      <c r="BE96" s="76" t="str">
        <f>IF($A96="","",IF($Z$4&lt;&gt;"Да","",IF($Z$9="","",IF(COUNTIF(Данные!$A$6:$CV$6,$Z$9)=0,"#FIELD",INDEX(Данные!$A$7:$CV$106,ROW()-19,MATCH($Z$9,Данные!$A$6:$CV$6,0))))))</f>
        <v/>
      </c>
      <c r="BF96" s="76" t="str">
        <f>IF($A96="","",IF($AA$4&lt;&gt;"Да","",IF($AA$9="","",IF(COUNTIF(Данные!$A$6:$CV$6,$AA$9)=0,"#FIELD",INDEX(Данные!$A$7:$CV$106,ROW()-19,MATCH($AA$9,Данные!$A$6:$CV$6,0))))))</f>
        <v/>
      </c>
      <c r="BG96" s="76" t="str">
        <f>IF($A96="","",IF($AB$4&lt;&gt;"Да","",IF($AB$9="","",IF(COUNTIF(Данные!$A$6:$CV$6,$AB$9)=0,"#FIELD",INDEX(Данные!$A$7:$CV$106,ROW()-19,MATCH($AB$9,Данные!$A$6:$CV$6,0))))))</f>
        <v/>
      </c>
      <c r="BH96" s="76" t="str">
        <f>IF($A96="","",IF($AC$4&lt;&gt;"Да","",IF($AC$9="","",IF(COUNTIF(Данные!$A$6:$CV$6,$AC$9)=0,"#FIELD",INDEX(Данные!$A$7:$CV$106,ROW()-19,MATCH($AC$9,Данные!$A$6:$CV$6,0))))))</f>
        <v/>
      </c>
      <c r="BI96" s="76" t="str">
        <f>IF($A96="","",IF($AD$4&lt;&gt;"Да","",IF($AD$9="","",IF(COUNTIF(Данные!$A$6:$CV$6,$AD$9)=0,"#FIELD",INDEX(Данные!$A$7:$CV$106,ROW()-19,MATCH($AD$9,Данные!$A$6:$CV$6,0))))))</f>
        <v/>
      </c>
      <c r="BJ96" s="76" t="str">
        <f>IF($A96="","",IF($AE$4&lt;&gt;"Да","",IF($AE$9="","",IF(COUNTIF(Данные!$A$6:$CV$6,$AE$9)=0,"#FIELD",INDEX(Данные!$A$7:$CV$106,ROW()-19,MATCH($AE$9,Данные!$A$6:$CV$6,0))))))</f>
        <v/>
      </c>
      <c r="BK96" s="76"/>
      <c r="BL96" s="76" t="str">
        <f>IF($A96="","",IF($B$4&lt;&gt;"Да","",IF($B$10="","",IF(COUNTIF(Данные!$A$6:$CV$6,$B$10)=0,"#FIELD",INDEX(Данные!$A$7:$CV$106,ROW()-19,MATCH($B$10,Данные!$A$6:$CV$6,0))))))</f>
        <v/>
      </c>
      <c r="BM96" s="76" t="str">
        <f>IF($A96="","",IF($C$4&lt;&gt;"Да","",IF($C$10="","",IF(COUNTIF(Данные!$A$6:$CV$6,$C$10)=0,"#FIELD",INDEX(Данные!$A$7:$CV$106,ROW()-19,MATCH($C$10,Данные!$A$6:$CV$6,0))))))</f>
        <v/>
      </c>
      <c r="BN96" s="76" t="str">
        <f>IF($A96="","",IF($D$4&lt;&gt;"Да","",IF($D$10="","",IF(COUNTIF(Данные!$A$6:$CV$6,$D$10)=0,"#FIELD",INDEX(Данные!$A$7:$CV$106,ROW()-19,MATCH($D$10,Данные!$A$6:$CV$6,0))))))</f>
        <v/>
      </c>
      <c r="BO96" s="76" t="str">
        <f>IF($A96="","",IF($E$4&lt;&gt;"Да","",IF($E$10="","",IF(COUNTIF(Данные!$A$6:$CV$6,$E$10)=0,"#FIELD",INDEX(Данные!$A$7:$CV$106,ROW()-19,MATCH($E$10,Данные!$A$6:$CV$6,0))))))</f>
        <v/>
      </c>
      <c r="BP96" s="76" t="str">
        <f>IF($A96="","",IF($F$4&lt;&gt;"Да","",IF($F$10="","",IF(COUNTIF(Данные!$A$6:$CV$6,$F$10)=0,"#FIELD",INDEX(Данные!$A$7:$CV$106,ROW()-19,MATCH($F$10,Данные!$A$6:$CV$6,0))))))</f>
        <v/>
      </c>
      <c r="BQ96" s="76" t="str">
        <f>IF($A96="","",IF($G$4&lt;&gt;"Да","",IF($G$10="","",IF(COUNTIF(Данные!$A$6:$CV$6,$G$10)=0,"#FIELD",INDEX(Данные!$A$7:$CV$106,ROW()-19,MATCH($G$10,Данные!$A$6:$CV$6,0))))))</f>
        <v/>
      </c>
      <c r="BR96" s="76" t="str">
        <f>IF($A96="","",IF($H$4&lt;&gt;"Да","",IF($H$10="","",IF(COUNTIF(Данные!$A$6:$CV$6,$H$10)=0,"#FIELD",INDEX(Данные!$A$7:$CV$106,ROW()-19,MATCH($H$10,Данные!$A$6:$CV$6,0))))))</f>
        <v/>
      </c>
      <c r="BS96" s="76" t="str">
        <f>IF($A96="","",IF($I$4&lt;&gt;"Да","",IF($I$10="","",IF(COUNTIF(Данные!$A$6:$CV$6,$I$10)=0,"#FIELD",INDEX(Данные!$A$7:$CV$106,ROW()-19,MATCH($I$10,Данные!$A$6:$CV$6,0))))))</f>
        <v/>
      </c>
      <c r="BT96" s="76" t="str">
        <f>IF($A96="","",IF($J$4&lt;&gt;"Да","",IF($J$10="","",IF(COUNTIF(Данные!$A$6:$CV$6,$J$10)=0,"#FIELD",INDEX(Данные!$A$7:$CV$106,ROW()-19,MATCH($J$10,Данные!$A$6:$CV$6,0))))))</f>
        <v/>
      </c>
      <c r="BU96" s="76" t="str">
        <f>IF($A96="","",IF($K$4&lt;&gt;"Да","",IF($K$10="","",IF(COUNTIF(Данные!$A$6:$CV$6,$K$10)=0,"#FIELD",INDEX(Данные!$A$7:$CV$106,ROW()-19,MATCH($K$10,Данные!$A$6:$CV$6,0))))))</f>
        <v/>
      </c>
      <c r="BV96" s="76" t="str">
        <f>IF($A96="","",IF($L$4&lt;&gt;"Да","",IF($L$10="","",IF(COUNTIF(Данные!$A$6:$CV$6,$L$10)=0,"#FIELD",INDEX(Данные!$A$7:$CV$106,ROW()-19,MATCH($L$10,Данные!$A$6:$CV$6,0))))))</f>
        <v/>
      </c>
      <c r="BW96" s="76" t="str">
        <f>IF($A96="","",IF($M$4&lt;&gt;"Да","",IF($M$10="","",IF(COUNTIF(Данные!$A$6:$CV$6,$M$10)=0,"#FIELD",INDEX(Данные!$A$7:$CV$106,ROW()-19,MATCH($M$10,Данные!$A$6:$CV$6,0))))))</f>
        <v/>
      </c>
      <c r="BX96" s="76" t="str">
        <f>IF($A96="","",IF($N$4&lt;&gt;"Да","",IF($N$10="","",IF(COUNTIF(Данные!$A$6:$CV$6,$N$10)=0,"#FIELD",INDEX(Данные!$A$7:$CV$106,ROW()-19,MATCH($N$10,Данные!$A$6:$CV$6,0))))))</f>
        <v/>
      </c>
      <c r="BY96" s="76" t="str">
        <f>IF($A96="","",IF($O$4&lt;&gt;"Да","",IF($O$10="","",IF(COUNTIF(Данные!$A$6:$CV$6,$O$10)=0,"#FIELD",INDEX(Данные!$A$7:$CV$106,ROW()-19,MATCH($O$10,Данные!$A$6:$CV$6,0))))))</f>
        <v/>
      </c>
      <c r="BZ96" s="76" t="str">
        <f>IF($A96="","",IF($P$4&lt;&gt;"Да","",IF($P$10="","",IF(COUNTIF(Данные!$A$6:$CV$6,$P$10)=0,"#FIELD",INDEX(Данные!$A$7:$CV$106,ROW()-19,MATCH($P$10,Данные!$A$6:$CV$6,0))))))</f>
        <v/>
      </c>
      <c r="CA96" s="76" t="str">
        <f>IF($A96="","",IF($Q$4&lt;&gt;"Да","",IF($Q$10="","",IF(COUNTIF(Данные!$A$6:$CV$6,$Q$10)=0,"#FIELD",INDEX(Данные!$A$7:$CV$106,ROW()-19,MATCH($Q$10,Данные!$A$6:$CV$6,0))))))</f>
        <v/>
      </c>
      <c r="CB96" s="76" t="str">
        <f>IF($A96="","",IF($R$4&lt;&gt;"Да","",IF($R$10="","",IF(COUNTIF(Данные!$A$6:$CV$6,$R$10)=0,"#FIELD",INDEX(Данные!$A$7:$CV$106,ROW()-19,MATCH($R$10,Данные!$A$6:$CV$6,0))))))</f>
        <v/>
      </c>
      <c r="CC96" s="76" t="str">
        <f>IF($A96="","",IF($S$4&lt;&gt;"Да","",IF($S$10="","",IF(COUNTIF(Данные!$A$6:$CV$6,$S$10)=0,"#FIELD",INDEX(Данные!$A$7:$CV$106,ROW()-19,MATCH($S$10,Данные!$A$6:$CV$6,0))))))</f>
        <v/>
      </c>
      <c r="CD96" s="76" t="str">
        <f>IF($A96="","",IF($T$4&lt;&gt;"Да","",IF($T$10="","",IF(COUNTIF(Данные!$A$6:$CV$6,$T$10)=0,"#FIELD",INDEX(Данные!$A$7:$CV$106,ROW()-19,MATCH($T$10,Данные!$A$6:$CV$6,0))))))</f>
        <v/>
      </c>
      <c r="CE96" s="76" t="str">
        <f>IF($A96="","",IF($U$4&lt;&gt;"Да","",IF($U$10="","",IF(COUNTIF(Данные!$A$6:$CV$6,$U$10)=0,"#FIELD",INDEX(Данные!$A$7:$CV$106,ROW()-19,MATCH($U$10,Данные!$A$6:$CV$6,0))))))</f>
        <v/>
      </c>
      <c r="CF96" s="76" t="str">
        <f>IF($A96="","",IF($V$4&lt;&gt;"Да","",IF($V$10="","",IF(COUNTIF(Данные!$A$6:$CV$6,$V$10)=0,"#FIELD",INDEX(Данные!$A$7:$CV$106,ROW()-19,MATCH($V$10,Данные!$A$6:$CV$6,0))))))</f>
        <v/>
      </c>
      <c r="CG96" s="76" t="str">
        <f>IF($A96="","",IF($W$4&lt;&gt;"Да","",IF($W$10="","",IF(COUNTIF(Данные!$A$6:$CV$6,$W$10)=0,"#FIELD",INDEX(Данные!$A$7:$CV$106,ROW()-19,MATCH($W$10,Данные!$A$6:$CV$6,0))))))</f>
        <v/>
      </c>
      <c r="CH96" s="76" t="str">
        <f>IF($A96="","",IF($X$4&lt;&gt;"Да","",IF($X$10="","",IF(COUNTIF(Данные!$A$6:$CV$6,$X$10)=0,"#FIELD",INDEX(Данные!$A$7:$CV$106,ROW()-19,MATCH($X$10,Данные!$A$6:$CV$6,0))))))</f>
        <v/>
      </c>
      <c r="CI96" s="76" t="str">
        <f>IF($A96="","",IF($Y$4&lt;&gt;"Да","",IF($Y$10="","",IF(COUNTIF(Данные!$A$6:$CV$6,$Y$10)=0,"#FIELD",INDEX(Данные!$A$7:$CV$106,ROW()-19,MATCH($Y$10,Данные!$A$6:$CV$6,0))))))</f>
        <v/>
      </c>
      <c r="CJ96" s="76" t="str">
        <f>IF($A96="","",IF($Z$4&lt;&gt;"Да","",IF($Z$10="","",IF(COUNTIF(Данные!$A$6:$CV$6,$Z$10)=0,"#FIELD",INDEX(Данные!$A$7:$CV$106,ROW()-19,MATCH($Z$10,Данные!$A$6:$CV$6,0))))))</f>
        <v/>
      </c>
      <c r="CK96" s="76" t="str">
        <f>IF($A96="","",IF($AA$4&lt;&gt;"Да","",IF($AA$10="","",IF(COUNTIF(Данные!$A$6:$CV$6,$AA$10)=0,"#FIELD",INDEX(Данные!$A$7:$CV$106,ROW()-19,MATCH($AA$10,Данные!$A$6:$CV$6,0))))))</f>
        <v/>
      </c>
      <c r="CL96" s="76" t="str">
        <f>IF($A96="","",IF($AB$4&lt;&gt;"Да","",IF($AB$10="","",IF(COUNTIF(Данные!$A$6:$CV$6,$AB$10)=0,"#FIELD",INDEX(Данные!$A$7:$CV$106,ROW()-19,MATCH($AB$10,Данные!$A$6:$CV$6,0))))))</f>
        <v/>
      </c>
      <c r="CM96" s="76" t="str">
        <f>IF($A96="","",IF($AC$4&lt;&gt;"Да","",IF($AC$10="","",IF(COUNTIF(Данные!$A$6:$CV$6,$AC$10)=0,"#FIELD",INDEX(Данные!$A$7:$CV$106,ROW()-19,MATCH($AC$10,Данные!$A$6:$CV$6,0))))))</f>
        <v/>
      </c>
      <c r="CN96" s="76" t="str">
        <f>IF($A96="","",IF($AD$4&lt;&gt;"Да","",IF($AD$10="","",IF(COUNTIF(Данные!$A$6:$CV$6,$AD$10)=0,"#FIELD",INDEX(Данные!$A$7:$CV$106,ROW()-19,MATCH($AD$10,Данные!$A$6:$CV$6,0))))))</f>
        <v/>
      </c>
      <c r="CO96" s="77" t="str">
        <f>IF($A96="","",IF($AE$4&lt;&gt;"Да","",IF($AE$10="","",IF(COUNTIF(Данные!$A$6:$CV$6,$AE$10)=0,"#FIELD",INDEX(Данные!$A$7:$CV$106,ROW()-19,MATCH($AE$10,Данные!$A$6:$CV$6,0))))))</f>
        <v/>
      </c>
    </row>
    <row r="97" spans="1:93">
      <c r="A97" s="24" t="str">
        <f>IF(Данные!A84="","",Данные!A84)</f>
        <v/>
      </c>
      <c r="B97" s="19" t="str">
        <f>IF($A97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97="#FIELD",AG97="",AND(OR($B$8="CHANGE_PCT_GE",$B$8="CHANGE_ABS_GE",$B$8="COUNT_FLAG_RULE",$B$8="AND_YES",$B$8="OR_YES"),OR(BL97="#FIELD",BL97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97)))),IF($B$18="LOW_MU",MAX(Настройки!$B$14,$B$16),IF($B$18="NEUTRAL",Настройки!$B$15,IF($B$18="IGNORE","IGNORE",IF(OR(AG97="#FIELD",BL97="#FIELD"),"Поле не найдено","Недостаточно данных")))),IF($B$8="SIGMOID_INC",MAX(Настройки!$B$14,$B$16+($B$17-$B$16)/(1+EXP(-$B$12*(IF(ISNUMBER(AG97),AG97,0)-$B$11)))),IF($B$8="SIGMOID_DEC",MAX(Настройки!$B$14,$B$16+($B$17-$B$16)/(1+EXP($B$12*(IF(ISNUMBER(AG97),AG97,0)-$B$11)))),IF($B$8="TOP_PERCENT",IF((COUNTIF(INDEX(Данные!$A$7:$CV$106,0,MATCH($B$9,Данные!$A$6:$CV$6,0)),"&gt;"&amp;IF(ISNUMBER(AG97),AG97,0))+COUNTIFS(INDEX(Данные!$A$7:$CV$106,0,MATCH($B$9,Данные!$A$6:$CV$6,0)),IF(ISNUMBER(AG97),AG97,0),Данные!$A$7:$A$106,"&lt;"&amp;$A97)+1)/COUNT(INDEX(Данные!$A$7:$CV$106,0,MATCH($B$9,Данные!$A$6:$CV$6,0)))&lt;=$B$11,$B$14,$B$15),IF($B$8="MANUAL_MU",MAX(Настройки!$B$14,MIN(1,IF(ISNUMBER(AG97),AG97,0))),IF($B$8="COUNT_FLAG_RULE",IF(IF(ISNUMBER(AG97),AG97,0)&lt;=$B$11,$B$14,IF(IF(ISNUMBER(AG97),AG97,0)&gt;=$B$12,$B$15,IF(OR(LOWER(LEFT(BL97&amp;"",2))="да",BL97=1),$B$13,$B$15))),IF(OR(AND($B$8="YES_NO",OR(LOWER(LEFT(AG97&amp;"",2))="да",AG97=1)),AND($B$8="THRESHOLD_GE",IF(ISNUMBER(AG97),AG97,0)&gt;=$B$11),AND($B$8="THRESHOLD_GT",IF(ISNUMBER(AG97),AG97,0)&gt;$B$11),AND($B$8="THRESHOLD_LE",IF(ISNUMBER(AG97),AG97,0)&lt;=$B$11),AND($B$8="THRESHOLD_LT",IF(ISNUMBER(AG97),AG97,0)&lt;$B$11),AND($B$8="CHANGE_PCT_GE",IF(IF(ISNUMBER(BL97),BL97,0)=0,IF(ISNUMBER(AG97),AG97,0)&gt;0,(IF(ISNUMBER(AG97),AG97,0)-IF(ISNUMBER(BL97),BL97,0))/ABS(IF(ISNUMBER(BL97),BL97,0))&gt;=$B$11)),AND($B$8="CHANGE_ABS_GE",ABS(IF(ISNUMBER(AG97),AG97,0)-IF(ISNUMBER(BL97),BL97,0))&gt;=$B$11),AND($B$8="COUNT_LT",IF(ISNUMBER(AG97),AG97,0)&lt;$B$11),AND($B$8="COUNT_LE",IF(ISNUMBER(AG97),AG97,0)&lt;=$B$11),AND($B$8="AND_YES",OR(LOWER(LEFT(AG97&amp;"",2))="да",AG97=1),OR(LOWER(LEFT(BL97&amp;"",2))="да",BL97=1)),AND($B$8="OR_YES",OR(OR(LOWER(LEFT(AG97&amp;"",2))="да",AG97=1),OR(LOWER(LEFT(BL97&amp;"",2))="да",BL97=1)))),$B$14,$B$15))))))))))</f>
        <v/>
      </c>
      <c r="C97" s="19" t="str">
        <f>IF($A97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97="#FIELD",AH97="",AND(OR($C$8="CHANGE_PCT_GE",$C$8="CHANGE_ABS_GE",$C$8="COUNT_FLAG_RULE",$C$8="AND_YES",$C$8="OR_YES"),OR(BM97="#FIELD",BM97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97)))),IF($C$18="LOW_MU",MAX(Настройки!$B$14,$C$16),IF($C$18="NEUTRAL",Настройки!$B$15,IF($C$18="IGNORE","IGNORE",IF(OR(AH97="#FIELD",BM97="#FIELD"),"Поле не найдено","Недостаточно данных")))),IF($C$8="SIGMOID_INC",MAX(Настройки!$B$14,$C$16+($C$17-$C$16)/(1+EXP(-$C$12*(IF(ISNUMBER(AH97),AH97,0)-$C$11)))),IF($C$8="SIGMOID_DEC",MAX(Настройки!$B$14,$C$16+($C$17-$C$16)/(1+EXP($C$12*(IF(ISNUMBER(AH97),AH97,0)-$C$11)))),IF($C$8="TOP_PERCENT",IF((COUNTIF(INDEX(Данные!$A$7:$CV$106,0,MATCH($C$9,Данные!$A$6:$CV$6,0)),"&gt;"&amp;IF(ISNUMBER(AH97),AH97,0))+COUNTIFS(INDEX(Данные!$A$7:$CV$106,0,MATCH($C$9,Данные!$A$6:$CV$6,0)),IF(ISNUMBER(AH97),AH97,0),Данные!$A$7:$A$106,"&lt;"&amp;$A97)+1)/COUNT(INDEX(Данные!$A$7:$CV$106,0,MATCH($C$9,Данные!$A$6:$CV$6,0)))&lt;=$C$11,$C$14,$C$15),IF($C$8="MANUAL_MU",MAX(Настройки!$B$14,MIN(1,IF(ISNUMBER(AH97),AH97,0))),IF($C$8="COUNT_FLAG_RULE",IF(IF(ISNUMBER(AH97),AH97,0)&lt;=$C$11,$C$14,IF(IF(ISNUMBER(AH97),AH97,0)&gt;=$C$12,$C$15,IF(OR(LOWER(LEFT(BM97&amp;"",2))="да",BM97=1),$C$13,$C$15))),IF(OR(AND($C$8="YES_NO",OR(LOWER(LEFT(AH97&amp;"",2))="да",AH97=1)),AND($C$8="THRESHOLD_GE",IF(ISNUMBER(AH97),AH97,0)&gt;=$C$11),AND($C$8="THRESHOLD_GT",IF(ISNUMBER(AH97),AH97,0)&gt;$C$11),AND($C$8="THRESHOLD_LE",IF(ISNUMBER(AH97),AH97,0)&lt;=$C$11),AND($C$8="THRESHOLD_LT",IF(ISNUMBER(AH97),AH97,0)&lt;$C$11),AND($C$8="CHANGE_PCT_GE",IF(IF(ISNUMBER(BM97),BM97,0)=0,IF(ISNUMBER(AH97),AH97,0)&gt;0,(IF(ISNUMBER(AH97),AH97,0)-IF(ISNUMBER(BM97),BM97,0))/ABS(IF(ISNUMBER(BM97),BM97,0))&gt;=$C$11)),AND($C$8="CHANGE_ABS_GE",ABS(IF(ISNUMBER(AH97),AH97,0)-IF(ISNUMBER(BM97),BM97,0))&gt;=$C$11),AND($C$8="COUNT_LT",IF(ISNUMBER(AH97),AH97,0)&lt;$C$11),AND($C$8="COUNT_LE",IF(ISNUMBER(AH97),AH97,0)&lt;=$C$11),AND($C$8="AND_YES",OR(LOWER(LEFT(AH97&amp;"",2))="да",AH97=1),OR(LOWER(LEFT(BM97&amp;"",2))="да",BM97=1)),AND($C$8="OR_YES",OR(OR(LOWER(LEFT(AH97&amp;"",2))="да",AH97=1),OR(LOWER(LEFT(BM97&amp;"",2))="да",BM97=1)))),$C$14,$C$15))))))))))</f>
        <v/>
      </c>
      <c r="D97" s="19" t="str">
        <f>IF($A97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97="#FIELD",AI97="",AND(OR($D$8="CHANGE_PCT_GE",$D$8="CHANGE_ABS_GE",$D$8="COUNT_FLAG_RULE",$D$8="AND_YES",$D$8="OR_YES"),OR(BN97="#FIELD",BN97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97)))),IF($D$18="LOW_MU",MAX(Настройки!$B$14,$D$16),IF($D$18="NEUTRAL",Настройки!$B$15,IF($D$18="IGNORE","IGNORE",IF(OR(AI97="#FIELD",BN97="#FIELD"),"Поле не найдено","Недостаточно данных")))),IF($D$8="SIGMOID_INC",MAX(Настройки!$B$14,$D$16+($D$17-$D$16)/(1+EXP(-$D$12*(IF(ISNUMBER(AI97),AI97,0)-$D$11)))),IF($D$8="SIGMOID_DEC",MAX(Настройки!$B$14,$D$16+($D$17-$D$16)/(1+EXP($D$12*(IF(ISNUMBER(AI97),AI97,0)-$D$11)))),IF($D$8="TOP_PERCENT",IF((COUNTIF(INDEX(Данные!$A$7:$CV$106,0,MATCH($D$9,Данные!$A$6:$CV$6,0)),"&gt;"&amp;IF(ISNUMBER(AI97),AI97,0))+COUNTIFS(INDEX(Данные!$A$7:$CV$106,0,MATCH($D$9,Данные!$A$6:$CV$6,0)),IF(ISNUMBER(AI97),AI97,0),Данные!$A$7:$A$106,"&lt;"&amp;$A97)+1)/COUNT(INDEX(Данные!$A$7:$CV$106,0,MATCH($D$9,Данные!$A$6:$CV$6,0)))&lt;=$D$11,$D$14,$D$15),IF($D$8="MANUAL_MU",MAX(Настройки!$B$14,MIN(1,IF(ISNUMBER(AI97),AI97,0))),IF($D$8="COUNT_FLAG_RULE",IF(IF(ISNUMBER(AI97),AI97,0)&lt;=$D$11,$D$14,IF(IF(ISNUMBER(AI97),AI97,0)&gt;=$D$12,$D$15,IF(OR(LOWER(LEFT(BN97&amp;"",2))="да",BN97=1),$D$13,$D$15))),IF(OR(AND($D$8="YES_NO",OR(LOWER(LEFT(AI97&amp;"",2))="да",AI97=1)),AND($D$8="THRESHOLD_GE",IF(ISNUMBER(AI97),AI97,0)&gt;=$D$11),AND($D$8="THRESHOLD_GT",IF(ISNUMBER(AI97),AI97,0)&gt;$D$11),AND($D$8="THRESHOLD_LE",IF(ISNUMBER(AI97),AI97,0)&lt;=$D$11),AND($D$8="THRESHOLD_LT",IF(ISNUMBER(AI97),AI97,0)&lt;$D$11),AND($D$8="CHANGE_PCT_GE",IF(IF(ISNUMBER(BN97),BN97,0)=0,IF(ISNUMBER(AI97),AI97,0)&gt;0,(IF(ISNUMBER(AI97),AI97,0)-IF(ISNUMBER(BN97),BN97,0))/ABS(IF(ISNUMBER(BN97),BN97,0))&gt;=$D$11)),AND($D$8="CHANGE_ABS_GE",ABS(IF(ISNUMBER(AI97),AI97,0)-IF(ISNUMBER(BN97),BN97,0))&gt;=$D$11),AND($D$8="COUNT_LT",IF(ISNUMBER(AI97),AI97,0)&lt;$D$11),AND($D$8="COUNT_LE",IF(ISNUMBER(AI97),AI97,0)&lt;=$D$11),AND($D$8="AND_YES",OR(LOWER(LEFT(AI97&amp;"",2))="да",AI97=1),OR(LOWER(LEFT(BN97&amp;"",2))="да",BN97=1)),AND($D$8="OR_YES",OR(OR(LOWER(LEFT(AI97&amp;"",2))="да",AI97=1),OR(LOWER(LEFT(BN97&amp;"",2))="да",BN97=1)))),$D$14,$D$15))))))))))</f>
        <v/>
      </c>
      <c r="E97" s="19" t="str">
        <f>IF($A97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97="#FIELD",AJ97="",AND(OR($E$8="CHANGE_PCT_GE",$E$8="CHANGE_ABS_GE",$E$8="COUNT_FLAG_RULE",$E$8="AND_YES",$E$8="OR_YES"),OR(BO97="#FIELD",BO97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97)))),IF($E$18="LOW_MU",MAX(Настройки!$B$14,$E$16),IF($E$18="NEUTRAL",Настройки!$B$15,IF($E$18="IGNORE","IGNORE",IF(OR(AJ97="#FIELD",BO97="#FIELD"),"Поле не найдено","Недостаточно данных")))),IF($E$8="SIGMOID_INC",MAX(Настройки!$B$14,$E$16+($E$17-$E$16)/(1+EXP(-$E$12*(IF(ISNUMBER(AJ97),AJ97,0)-$E$11)))),IF($E$8="SIGMOID_DEC",MAX(Настройки!$B$14,$E$16+($E$17-$E$16)/(1+EXP($E$12*(IF(ISNUMBER(AJ97),AJ97,0)-$E$11)))),IF($E$8="TOP_PERCENT",IF((COUNTIF(INDEX(Данные!$A$7:$CV$106,0,MATCH($E$9,Данные!$A$6:$CV$6,0)),"&gt;"&amp;IF(ISNUMBER(AJ97),AJ97,0))+COUNTIFS(INDEX(Данные!$A$7:$CV$106,0,MATCH($E$9,Данные!$A$6:$CV$6,0)),IF(ISNUMBER(AJ97),AJ97,0),Данные!$A$7:$A$106,"&lt;"&amp;$A97)+1)/COUNT(INDEX(Данные!$A$7:$CV$106,0,MATCH($E$9,Данные!$A$6:$CV$6,0)))&lt;=$E$11,$E$14,$E$15),IF($E$8="MANUAL_MU",MAX(Настройки!$B$14,MIN(1,IF(ISNUMBER(AJ97),AJ97,0))),IF($E$8="COUNT_FLAG_RULE",IF(IF(ISNUMBER(AJ97),AJ97,0)&lt;=$E$11,$E$14,IF(IF(ISNUMBER(AJ97),AJ97,0)&gt;=$E$12,$E$15,IF(OR(LOWER(LEFT(BO97&amp;"",2))="да",BO97=1),$E$13,$E$15))),IF(OR(AND($E$8="YES_NO",OR(LOWER(LEFT(AJ97&amp;"",2))="да",AJ97=1)),AND($E$8="THRESHOLD_GE",IF(ISNUMBER(AJ97),AJ97,0)&gt;=$E$11),AND($E$8="THRESHOLD_GT",IF(ISNUMBER(AJ97),AJ97,0)&gt;$E$11),AND($E$8="THRESHOLD_LE",IF(ISNUMBER(AJ97),AJ97,0)&lt;=$E$11),AND($E$8="THRESHOLD_LT",IF(ISNUMBER(AJ97),AJ97,0)&lt;$E$11),AND($E$8="CHANGE_PCT_GE",IF(IF(ISNUMBER(BO97),BO97,0)=0,IF(ISNUMBER(AJ97),AJ97,0)&gt;0,(IF(ISNUMBER(AJ97),AJ97,0)-IF(ISNUMBER(BO97),BO97,0))/ABS(IF(ISNUMBER(BO97),BO97,0))&gt;=$E$11)),AND($E$8="CHANGE_ABS_GE",ABS(IF(ISNUMBER(AJ97),AJ97,0)-IF(ISNUMBER(BO97),BO97,0))&gt;=$E$11),AND($E$8="COUNT_LT",IF(ISNUMBER(AJ97),AJ97,0)&lt;$E$11),AND($E$8="COUNT_LE",IF(ISNUMBER(AJ97),AJ97,0)&lt;=$E$11),AND($E$8="AND_YES",OR(LOWER(LEFT(AJ97&amp;"",2))="да",AJ97=1),OR(LOWER(LEFT(BO97&amp;"",2))="да",BO97=1)),AND($E$8="OR_YES",OR(OR(LOWER(LEFT(AJ97&amp;"",2))="да",AJ97=1),OR(LOWER(LEFT(BO97&amp;"",2))="да",BO97=1)))),$E$14,$E$15))))))))))</f>
        <v/>
      </c>
      <c r="F97" s="19" t="str">
        <f>IF($A97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97="#FIELD",AK97="",AND(OR($F$8="CHANGE_PCT_GE",$F$8="CHANGE_ABS_GE",$F$8="COUNT_FLAG_RULE",$F$8="AND_YES",$F$8="OR_YES"),OR(BP97="#FIELD",BP97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97)))),IF($F$18="LOW_MU",MAX(Настройки!$B$14,$F$16),IF($F$18="NEUTRAL",Настройки!$B$15,IF($F$18="IGNORE","IGNORE",IF(OR(AK97="#FIELD",BP97="#FIELD"),"Поле не найдено","Недостаточно данных")))),IF($F$8="SIGMOID_INC",MAX(Настройки!$B$14,$F$16+($F$17-$F$16)/(1+EXP(-$F$12*(IF(ISNUMBER(AK97),AK97,0)-$F$11)))),IF($F$8="SIGMOID_DEC",MAX(Настройки!$B$14,$F$16+($F$17-$F$16)/(1+EXP($F$12*(IF(ISNUMBER(AK97),AK97,0)-$F$11)))),IF($F$8="TOP_PERCENT",IF((COUNTIF(INDEX(Данные!$A$7:$CV$106,0,MATCH($F$9,Данные!$A$6:$CV$6,0)),"&gt;"&amp;IF(ISNUMBER(AK97),AK97,0))+COUNTIFS(INDEX(Данные!$A$7:$CV$106,0,MATCH($F$9,Данные!$A$6:$CV$6,0)),IF(ISNUMBER(AK97),AK97,0),Данные!$A$7:$A$106,"&lt;"&amp;$A97)+1)/COUNT(INDEX(Данные!$A$7:$CV$106,0,MATCH($F$9,Данные!$A$6:$CV$6,0)))&lt;=$F$11,$F$14,$F$15),IF($F$8="MANUAL_MU",MAX(Настройки!$B$14,MIN(1,IF(ISNUMBER(AK97),AK97,0))),IF($F$8="COUNT_FLAG_RULE",IF(IF(ISNUMBER(AK97),AK97,0)&lt;=$F$11,$F$14,IF(IF(ISNUMBER(AK97),AK97,0)&gt;=$F$12,$F$15,IF(OR(LOWER(LEFT(BP97&amp;"",2))="да",BP97=1),$F$13,$F$15))),IF(OR(AND($F$8="YES_NO",OR(LOWER(LEFT(AK97&amp;"",2))="да",AK97=1)),AND($F$8="THRESHOLD_GE",IF(ISNUMBER(AK97),AK97,0)&gt;=$F$11),AND($F$8="THRESHOLD_GT",IF(ISNUMBER(AK97),AK97,0)&gt;$F$11),AND($F$8="THRESHOLD_LE",IF(ISNUMBER(AK97),AK97,0)&lt;=$F$11),AND($F$8="THRESHOLD_LT",IF(ISNUMBER(AK97),AK97,0)&lt;$F$11),AND($F$8="CHANGE_PCT_GE",IF(IF(ISNUMBER(BP97),BP97,0)=0,IF(ISNUMBER(AK97),AK97,0)&gt;0,(IF(ISNUMBER(AK97),AK97,0)-IF(ISNUMBER(BP97),BP97,0))/ABS(IF(ISNUMBER(BP97),BP97,0))&gt;=$F$11)),AND($F$8="CHANGE_ABS_GE",ABS(IF(ISNUMBER(AK97),AK97,0)-IF(ISNUMBER(BP97),BP97,0))&gt;=$F$11),AND($F$8="COUNT_LT",IF(ISNUMBER(AK97),AK97,0)&lt;$F$11),AND($F$8="COUNT_LE",IF(ISNUMBER(AK97),AK97,0)&lt;=$F$11),AND($F$8="AND_YES",OR(LOWER(LEFT(AK97&amp;"",2))="да",AK97=1),OR(LOWER(LEFT(BP97&amp;"",2))="да",BP97=1)),AND($F$8="OR_YES",OR(OR(LOWER(LEFT(AK97&amp;"",2))="да",AK97=1),OR(LOWER(LEFT(BP97&amp;"",2))="да",BP97=1)))),$F$14,$F$15))))))))))</f>
        <v/>
      </c>
      <c r="G97" s="19" t="str">
        <f>IF($A97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97="#FIELD",AL97="",AND(OR($G$8="CHANGE_PCT_GE",$G$8="CHANGE_ABS_GE",$G$8="COUNT_FLAG_RULE",$G$8="AND_YES",$G$8="OR_YES"),OR(BQ97="#FIELD",BQ97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97)))),IF($G$18="LOW_MU",MAX(Настройки!$B$14,$G$16),IF($G$18="NEUTRAL",Настройки!$B$15,IF($G$18="IGNORE","IGNORE",IF(OR(AL97="#FIELD",BQ97="#FIELD"),"Поле не найдено","Недостаточно данных")))),IF($G$8="SIGMOID_INC",MAX(Настройки!$B$14,$G$16+($G$17-$G$16)/(1+EXP(-$G$12*(IF(ISNUMBER(AL97),AL97,0)-$G$11)))),IF($G$8="SIGMOID_DEC",MAX(Настройки!$B$14,$G$16+($G$17-$G$16)/(1+EXP($G$12*(IF(ISNUMBER(AL97),AL97,0)-$G$11)))),IF($G$8="TOP_PERCENT",IF((COUNTIF(INDEX(Данные!$A$7:$CV$106,0,MATCH($G$9,Данные!$A$6:$CV$6,0)),"&gt;"&amp;IF(ISNUMBER(AL97),AL97,0))+COUNTIFS(INDEX(Данные!$A$7:$CV$106,0,MATCH($G$9,Данные!$A$6:$CV$6,0)),IF(ISNUMBER(AL97),AL97,0),Данные!$A$7:$A$106,"&lt;"&amp;$A97)+1)/COUNT(INDEX(Данные!$A$7:$CV$106,0,MATCH($G$9,Данные!$A$6:$CV$6,0)))&lt;=$G$11,$G$14,$G$15),IF($G$8="MANUAL_MU",MAX(Настройки!$B$14,MIN(1,IF(ISNUMBER(AL97),AL97,0))),IF($G$8="COUNT_FLAG_RULE",IF(IF(ISNUMBER(AL97),AL97,0)&lt;=$G$11,$G$14,IF(IF(ISNUMBER(AL97),AL97,0)&gt;=$G$12,$G$15,IF(OR(LOWER(LEFT(BQ97&amp;"",2))="да",BQ97=1),$G$13,$G$15))),IF(OR(AND($G$8="YES_NO",OR(LOWER(LEFT(AL97&amp;"",2))="да",AL97=1)),AND($G$8="THRESHOLD_GE",IF(ISNUMBER(AL97),AL97,0)&gt;=$G$11),AND($G$8="THRESHOLD_GT",IF(ISNUMBER(AL97),AL97,0)&gt;$G$11),AND($G$8="THRESHOLD_LE",IF(ISNUMBER(AL97),AL97,0)&lt;=$G$11),AND($G$8="THRESHOLD_LT",IF(ISNUMBER(AL97),AL97,0)&lt;$G$11),AND($G$8="CHANGE_PCT_GE",IF(IF(ISNUMBER(BQ97),BQ97,0)=0,IF(ISNUMBER(AL97),AL97,0)&gt;0,(IF(ISNUMBER(AL97),AL97,0)-IF(ISNUMBER(BQ97),BQ97,0))/ABS(IF(ISNUMBER(BQ97),BQ97,0))&gt;=$G$11)),AND($G$8="CHANGE_ABS_GE",ABS(IF(ISNUMBER(AL97),AL97,0)-IF(ISNUMBER(BQ97),BQ97,0))&gt;=$G$11),AND($G$8="COUNT_LT",IF(ISNUMBER(AL97),AL97,0)&lt;$G$11),AND($G$8="COUNT_LE",IF(ISNUMBER(AL97),AL97,0)&lt;=$G$11),AND($G$8="AND_YES",OR(LOWER(LEFT(AL97&amp;"",2))="да",AL97=1),OR(LOWER(LEFT(BQ97&amp;"",2))="да",BQ97=1)),AND($G$8="OR_YES",OR(OR(LOWER(LEFT(AL97&amp;"",2))="да",AL97=1),OR(LOWER(LEFT(BQ97&amp;"",2))="да",BQ97=1)))),$G$14,$G$15))))))))))</f>
        <v/>
      </c>
      <c r="H97" s="19" t="str">
        <f>IF($A97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97="#FIELD",AM97="",AND(OR($H$8="CHANGE_PCT_GE",$H$8="CHANGE_ABS_GE",$H$8="COUNT_FLAG_RULE",$H$8="AND_YES",$H$8="OR_YES"),OR(BR97="#FIELD",BR97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97)))),IF($H$18="LOW_MU",MAX(Настройки!$B$14,$H$16),IF($H$18="NEUTRAL",Настройки!$B$15,IF($H$18="IGNORE","IGNORE",IF(OR(AM97="#FIELD",BR97="#FIELD"),"Поле не найдено","Недостаточно данных")))),IF($H$8="SIGMOID_INC",MAX(Настройки!$B$14,$H$16+($H$17-$H$16)/(1+EXP(-$H$12*(IF(ISNUMBER(AM97),AM97,0)-$H$11)))),IF($H$8="SIGMOID_DEC",MAX(Настройки!$B$14,$H$16+($H$17-$H$16)/(1+EXP($H$12*(IF(ISNUMBER(AM97),AM97,0)-$H$11)))),IF($H$8="TOP_PERCENT",IF((COUNTIF(INDEX(Данные!$A$7:$CV$106,0,MATCH($H$9,Данные!$A$6:$CV$6,0)),"&gt;"&amp;IF(ISNUMBER(AM97),AM97,0))+COUNTIFS(INDEX(Данные!$A$7:$CV$106,0,MATCH($H$9,Данные!$A$6:$CV$6,0)),IF(ISNUMBER(AM97),AM97,0),Данные!$A$7:$A$106,"&lt;"&amp;$A97)+1)/COUNT(INDEX(Данные!$A$7:$CV$106,0,MATCH($H$9,Данные!$A$6:$CV$6,0)))&lt;=$H$11,$H$14,$H$15),IF($H$8="MANUAL_MU",MAX(Настройки!$B$14,MIN(1,IF(ISNUMBER(AM97),AM97,0))),IF($H$8="COUNT_FLAG_RULE",IF(IF(ISNUMBER(AM97),AM97,0)&lt;=$H$11,$H$14,IF(IF(ISNUMBER(AM97),AM97,0)&gt;=$H$12,$H$15,IF(OR(LOWER(LEFT(BR97&amp;"",2))="да",BR97=1),$H$13,$H$15))),IF(OR(AND($H$8="YES_NO",OR(LOWER(LEFT(AM97&amp;"",2))="да",AM97=1)),AND($H$8="THRESHOLD_GE",IF(ISNUMBER(AM97),AM97,0)&gt;=$H$11),AND($H$8="THRESHOLD_GT",IF(ISNUMBER(AM97),AM97,0)&gt;$H$11),AND($H$8="THRESHOLD_LE",IF(ISNUMBER(AM97),AM97,0)&lt;=$H$11),AND($H$8="THRESHOLD_LT",IF(ISNUMBER(AM97),AM97,0)&lt;$H$11),AND($H$8="CHANGE_PCT_GE",IF(IF(ISNUMBER(BR97),BR97,0)=0,IF(ISNUMBER(AM97),AM97,0)&gt;0,(IF(ISNUMBER(AM97),AM97,0)-IF(ISNUMBER(BR97),BR97,0))/ABS(IF(ISNUMBER(BR97),BR97,0))&gt;=$H$11)),AND($H$8="CHANGE_ABS_GE",ABS(IF(ISNUMBER(AM97),AM97,0)-IF(ISNUMBER(BR97),BR97,0))&gt;=$H$11),AND($H$8="COUNT_LT",IF(ISNUMBER(AM97),AM97,0)&lt;$H$11),AND($H$8="COUNT_LE",IF(ISNUMBER(AM97),AM97,0)&lt;=$H$11),AND($H$8="AND_YES",OR(LOWER(LEFT(AM97&amp;"",2))="да",AM97=1),OR(LOWER(LEFT(BR97&amp;"",2))="да",BR97=1)),AND($H$8="OR_YES",OR(OR(LOWER(LEFT(AM97&amp;"",2))="да",AM97=1),OR(LOWER(LEFT(BR97&amp;"",2))="да",BR97=1)))),$H$14,$H$15))))))))))</f>
        <v/>
      </c>
      <c r="I97" s="19" t="str">
        <f>IF($A97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97="#FIELD",AN97="",AND(OR($I$8="CHANGE_PCT_GE",$I$8="CHANGE_ABS_GE",$I$8="COUNT_FLAG_RULE",$I$8="AND_YES",$I$8="OR_YES"),OR(BS97="#FIELD",BS97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97)))),IF($I$18="LOW_MU",MAX(Настройки!$B$14,$I$16),IF($I$18="NEUTRAL",Настройки!$B$15,IF($I$18="IGNORE","IGNORE",IF(OR(AN97="#FIELD",BS97="#FIELD"),"Поле не найдено","Недостаточно данных")))),IF($I$8="SIGMOID_INC",MAX(Настройки!$B$14,$I$16+($I$17-$I$16)/(1+EXP(-$I$12*(IF(ISNUMBER(AN97),AN97,0)-$I$11)))),IF($I$8="SIGMOID_DEC",MAX(Настройки!$B$14,$I$16+($I$17-$I$16)/(1+EXP($I$12*(IF(ISNUMBER(AN97),AN97,0)-$I$11)))),IF($I$8="TOP_PERCENT",IF((COUNTIF(INDEX(Данные!$A$7:$CV$106,0,MATCH($I$9,Данные!$A$6:$CV$6,0)),"&gt;"&amp;IF(ISNUMBER(AN97),AN97,0))+COUNTIFS(INDEX(Данные!$A$7:$CV$106,0,MATCH($I$9,Данные!$A$6:$CV$6,0)),IF(ISNUMBER(AN97),AN97,0),Данные!$A$7:$A$106,"&lt;"&amp;$A97)+1)/COUNT(INDEX(Данные!$A$7:$CV$106,0,MATCH($I$9,Данные!$A$6:$CV$6,0)))&lt;=$I$11,$I$14,$I$15),IF($I$8="MANUAL_MU",MAX(Настройки!$B$14,MIN(1,IF(ISNUMBER(AN97),AN97,0))),IF($I$8="COUNT_FLAG_RULE",IF(IF(ISNUMBER(AN97),AN97,0)&lt;=$I$11,$I$14,IF(IF(ISNUMBER(AN97),AN97,0)&gt;=$I$12,$I$15,IF(OR(LOWER(LEFT(BS97&amp;"",2))="да",BS97=1),$I$13,$I$15))),IF(OR(AND($I$8="YES_NO",OR(LOWER(LEFT(AN97&amp;"",2))="да",AN97=1)),AND($I$8="THRESHOLD_GE",IF(ISNUMBER(AN97),AN97,0)&gt;=$I$11),AND($I$8="THRESHOLD_GT",IF(ISNUMBER(AN97),AN97,0)&gt;$I$11),AND($I$8="THRESHOLD_LE",IF(ISNUMBER(AN97),AN97,0)&lt;=$I$11),AND($I$8="THRESHOLD_LT",IF(ISNUMBER(AN97),AN97,0)&lt;$I$11),AND($I$8="CHANGE_PCT_GE",IF(IF(ISNUMBER(BS97),BS97,0)=0,IF(ISNUMBER(AN97),AN97,0)&gt;0,(IF(ISNUMBER(AN97),AN97,0)-IF(ISNUMBER(BS97),BS97,0))/ABS(IF(ISNUMBER(BS97),BS97,0))&gt;=$I$11)),AND($I$8="CHANGE_ABS_GE",ABS(IF(ISNUMBER(AN97),AN97,0)-IF(ISNUMBER(BS97),BS97,0))&gt;=$I$11),AND($I$8="COUNT_LT",IF(ISNUMBER(AN97),AN97,0)&lt;$I$11),AND($I$8="COUNT_LE",IF(ISNUMBER(AN97),AN97,0)&lt;=$I$11),AND($I$8="AND_YES",OR(LOWER(LEFT(AN97&amp;"",2))="да",AN97=1),OR(LOWER(LEFT(BS97&amp;"",2))="да",BS97=1)),AND($I$8="OR_YES",OR(OR(LOWER(LEFT(AN97&amp;"",2))="да",AN97=1),OR(LOWER(LEFT(BS97&amp;"",2))="да",BS97=1)))),$I$14,$I$15))))))))))</f>
        <v/>
      </c>
      <c r="J97" s="19" t="str">
        <f>IF($A97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97="#FIELD",AO97="",AND(OR($J$8="CHANGE_PCT_GE",$J$8="CHANGE_ABS_GE",$J$8="COUNT_FLAG_RULE",$J$8="AND_YES",$J$8="OR_YES"),OR(BT97="#FIELD",BT97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97)))),IF($J$18="LOW_MU",MAX(Настройки!$B$14,$J$16),IF($J$18="NEUTRAL",Настройки!$B$15,IF($J$18="IGNORE","IGNORE",IF(OR(AO97="#FIELD",BT97="#FIELD"),"Поле не найдено","Недостаточно данных")))),IF($J$8="SIGMOID_INC",MAX(Настройки!$B$14,$J$16+($J$17-$J$16)/(1+EXP(-$J$12*(IF(ISNUMBER(AO97),AO97,0)-$J$11)))),IF($J$8="SIGMOID_DEC",MAX(Настройки!$B$14,$J$16+($J$17-$J$16)/(1+EXP($J$12*(IF(ISNUMBER(AO97),AO97,0)-$J$11)))),IF($J$8="TOP_PERCENT",IF((COUNTIF(INDEX(Данные!$A$7:$CV$106,0,MATCH($J$9,Данные!$A$6:$CV$6,0)),"&gt;"&amp;IF(ISNUMBER(AO97),AO97,0))+COUNTIFS(INDEX(Данные!$A$7:$CV$106,0,MATCH($J$9,Данные!$A$6:$CV$6,0)),IF(ISNUMBER(AO97),AO97,0),Данные!$A$7:$A$106,"&lt;"&amp;$A97)+1)/COUNT(INDEX(Данные!$A$7:$CV$106,0,MATCH($J$9,Данные!$A$6:$CV$6,0)))&lt;=$J$11,$J$14,$J$15),IF($J$8="MANUAL_MU",MAX(Настройки!$B$14,MIN(1,IF(ISNUMBER(AO97),AO97,0))),IF($J$8="COUNT_FLAG_RULE",IF(IF(ISNUMBER(AO97),AO97,0)&lt;=$J$11,$J$14,IF(IF(ISNUMBER(AO97),AO97,0)&gt;=$J$12,$J$15,IF(OR(LOWER(LEFT(BT97&amp;"",2))="да",BT97=1),$J$13,$J$15))),IF(OR(AND($J$8="YES_NO",OR(LOWER(LEFT(AO97&amp;"",2))="да",AO97=1)),AND($J$8="THRESHOLD_GE",IF(ISNUMBER(AO97),AO97,0)&gt;=$J$11),AND($J$8="THRESHOLD_GT",IF(ISNUMBER(AO97),AO97,0)&gt;$J$11),AND($J$8="THRESHOLD_LE",IF(ISNUMBER(AO97),AO97,0)&lt;=$J$11),AND($J$8="THRESHOLD_LT",IF(ISNUMBER(AO97),AO97,0)&lt;$J$11),AND($J$8="CHANGE_PCT_GE",IF(IF(ISNUMBER(BT97),BT97,0)=0,IF(ISNUMBER(AO97),AO97,0)&gt;0,(IF(ISNUMBER(AO97),AO97,0)-IF(ISNUMBER(BT97),BT97,0))/ABS(IF(ISNUMBER(BT97),BT97,0))&gt;=$J$11)),AND($J$8="CHANGE_ABS_GE",ABS(IF(ISNUMBER(AO97),AO97,0)-IF(ISNUMBER(BT97),BT97,0))&gt;=$J$11),AND($J$8="COUNT_LT",IF(ISNUMBER(AO97),AO97,0)&lt;$J$11),AND($J$8="COUNT_LE",IF(ISNUMBER(AO97),AO97,0)&lt;=$J$11),AND($J$8="AND_YES",OR(LOWER(LEFT(AO97&amp;"",2))="да",AO97=1),OR(LOWER(LEFT(BT97&amp;"",2))="да",BT97=1)),AND($J$8="OR_YES",OR(OR(LOWER(LEFT(AO97&amp;"",2))="да",AO97=1),OR(LOWER(LEFT(BT97&amp;"",2))="да",BT97=1)))),$J$14,$J$15))))))))))</f>
        <v/>
      </c>
      <c r="K97" s="19" t="str">
        <f>IF($A97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97="#FIELD",AP97="",AND(OR($K$8="CHANGE_PCT_GE",$K$8="CHANGE_ABS_GE",$K$8="COUNT_FLAG_RULE",$K$8="AND_YES",$K$8="OR_YES"),OR(BU97="#FIELD",BU97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97)))),IF($K$18="LOW_MU",MAX(Настройки!$B$14,$K$16),IF($K$18="NEUTRAL",Настройки!$B$15,IF($K$18="IGNORE","IGNORE",IF(OR(AP97="#FIELD",BU97="#FIELD"),"Поле не найдено","Недостаточно данных")))),IF($K$8="SIGMOID_INC",MAX(Настройки!$B$14,$K$16+($K$17-$K$16)/(1+EXP(-$K$12*(IF(ISNUMBER(AP97),AP97,0)-$K$11)))),IF($K$8="SIGMOID_DEC",MAX(Настройки!$B$14,$K$16+($K$17-$K$16)/(1+EXP($K$12*(IF(ISNUMBER(AP97),AP97,0)-$K$11)))),IF($K$8="TOP_PERCENT",IF((COUNTIF(INDEX(Данные!$A$7:$CV$106,0,MATCH($K$9,Данные!$A$6:$CV$6,0)),"&gt;"&amp;IF(ISNUMBER(AP97),AP97,0))+COUNTIFS(INDEX(Данные!$A$7:$CV$106,0,MATCH($K$9,Данные!$A$6:$CV$6,0)),IF(ISNUMBER(AP97),AP97,0),Данные!$A$7:$A$106,"&lt;"&amp;$A97)+1)/COUNT(INDEX(Данные!$A$7:$CV$106,0,MATCH($K$9,Данные!$A$6:$CV$6,0)))&lt;=$K$11,$K$14,$K$15),IF($K$8="MANUAL_MU",MAX(Настройки!$B$14,MIN(1,IF(ISNUMBER(AP97),AP97,0))),IF($K$8="COUNT_FLAG_RULE",IF(IF(ISNUMBER(AP97),AP97,0)&lt;=$K$11,$K$14,IF(IF(ISNUMBER(AP97),AP97,0)&gt;=$K$12,$K$15,IF(OR(LOWER(LEFT(BU97&amp;"",2))="да",BU97=1),$K$13,$K$15))),IF(OR(AND($K$8="YES_NO",OR(LOWER(LEFT(AP97&amp;"",2))="да",AP97=1)),AND($K$8="THRESHOLD_GE",IF(ISNUMBER(AP97),AP97,0)&gt;=$K$11),AND($K$8="THRESHOLD_GT",IF(ISNUMBER(AP97),AP97,0)&gt;$K$11),AND($K$8="THRESHOLD_LE",IF(ISNUMBER(AP97),AP97,0)&lt;=$K$11),AND($K$8="THRESHOLD_LT",IF(ISNUMBER(AP97),AP97,0)&lt;$K$11),AND($K$8="CHANGE_PCT_GE",IF(IF(ISNUMBER(BU97),BU97,0)=0,IF(ISNUMBER(AP97),AP97,0)&gt;0,(IF(ISNUMBER(AP97),AP97,0)-IF(ISNUMBER(BU97),BU97,0))/ABS(IF(ISNUMBER(BU97),BU97,0))&gt;=$K$11)),AND($K$8="CHANGE_ABS_GE",ABS(IF(ISNUMBER(AP97),AP97,0)-IF(ISNUMBER(BU97),BU97,0))&gt;=$K$11),AND($K$8="COUNT_LT",IF(ISNUMBER(AP97),AP97,0)&lt;$K$11),AND($K$8="COUNT_LE",IF(ISNUMBER(AP97),AP97,0)&lt;=$K$11),AND($K$8="AND_YES",OR(LOWER(LEFT(AP97&amp;"",2))="да",AP97=1),OR(LOWER(LEFT(BU97&amp;"",2))="да",BU97=1)),AND($K$8="OR_YES",OR(OR(LOWER(LEFT(AP97&amp;"",2))="да",AP97=1),OR(LOWER(LEFT(BU97&amp;"",2))="да",BU97=1)))),$K$14,$K$15))))))))))</f>
        <v/>
      </c>
      <c r="L97" s="19" t="str">
        <f>IF($A97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97="#FIELD",AQ97="",AND(OR($L$8="CHANGE_PCT_GE",$L$8="CHANGE_ABS_GE",$L$8="COUNT_FLAG_RULE",$L$8="AND_YES",$L$8="OR_YES"),OR(BV97="#FIELD",BV97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97)))),IF($L$18="LOW_MU",MAX(Настройки!$B$14,$L$16),IF($L$18="NEUTRAL",Настройки!$B$15,IF($L$18="IGNORE","IGNORE",IF(OR(AQ97="#FIELD",BV97="#FIELD"),"Поле не найдено","Недостаточно данных")))),IF($L$8="SIGMOID_INC",MAX(Настройки!$B$14,$L$16+($L$17-$L$16)/(1+EXP(-$L$12*(IF(ISNUMBER(AQ97),AQ97,0)-$L$11)))),IF($L$8="SIGMOID_DEC",MAX(Настройки!$B$14,$L$16+($L$17-$L$16)/(1+EXP($L$12*(IF(ISNUMBER(AQ97),AQ97,0)-$L$11)))),IF($L$8="TOP_PERCENT",IF((COUNTIF(INDEX(Данные!$A$7:$CV$106,0,MATCH($L$9,Данные!$A$6:$CV$6,0)),"&gt;"&amp;IF(ISNUMBER(AQ97),AQ97,0))+COUNTIFS(INDEX(Данные!$A$7:$CV$106,0,MATCH($L$9,Данные!$A$6:$CV$6,0)),IF(ISNUMBER(AQ97),AQ97,0),Данные!$A$7:$A$106,"&lt;"&amp;$A97)+1)/COUNT(INDEX(Данные!$A$7:$CV$106,0,MATCH($L$9,Данные!$A$6:$CV$6,0)))&lt;=$L$11,$L$14,$L$15),IF($L$8="MANUAL_MU",MAX(Настройки!$B$14,MIN(1,IF(ISNUMBER(AQ97),AQ97,0))),IF($L$8="COUNT_FLAG_RULE",IF(IF(ISNUMBER(AQ97),AQ97,0)&lt;=$L$11,$L$14,IF(IF(ISNUMBER(AQ97),AQ97,0)&gt;=$L$12,$L$15,IF(OR(LOWER(LEFT(BV97&amp;"",2))="да",BV97=1),$L$13,$L$15))),IF(OR(AND($L$8="YES_NO",OR(LOWER(LEFT(AQ97&amp;"",2))="да",AQ97=1)),AND($L$8="THRESHOLD_GE",IF(ISNUMBER(AQ97),AQ97,0)&gt;=$L$11),AND($L$8="THRESHOLD_GT",IF(ISNUMBER(AQ97),AQ97,0)&gt;$L$11),AND($L$8="THRESHOLD_LE",IF(ISNUMBER(AQ97),AQ97,0)&lt;=$L$11),AND($L$8="THRESHOLD_LT",IF(ISNUMBER(AQ97),AQ97,0)&lt;$L$11),AND($L$8="CHANGE_PCT_GE",IF(IF(ISNUMBER(BV97),BV97,0)=0,IF(ISNUMBER(AQ97),AQ97,0)&gt;0,(IF(ISNUMBER(AQ97),AQ97,0)-IF(ISNUMBER(BV97),BV97,0))/ABS(IF(ISNUMBER(BV97),BV97,0))&gt;=$L$11)),AND($L$8="CHANGE_ABS_GE",ABS(IF(ISNUMBER(AQ97),AQ97,0)-IF(ISNUMBER(BV97),BV97,0))&gt;=$L$11),AND($L$8="COUNT_LT",IF(ISNUMBER(AQ97),AQ97,0)&lt;$L$11),AND($L$8="COUNT_LE",IF(ISNUMBER(AQ97),AQ97,0)&lt;=$L$11),AND($L$8="AND_YES",OR(LOWER(LEFT(AQ97&amp;"",2))="да",AQ97=1),OR(LOWER(LEFT(BV97&amp;"",2))="да",BV97=1)),AND($L$8="OR_YES",OR(OR(LOWER(LEFT(AQ97&amp;"",2))="да",AQ97=1),OR(LOWER(LEFT(BV97&amp;"",2))="да",BV97=1)))),$L$14,$L$15))))))))))</f>
        <v/>
      </c>
      <c r="M97" s="19" t="str">
        <f>IF($A97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97="#FIELD",AR97="",AND(OR($M$8="CHANGE_PCT_GE",$M$8="CHANGE_ABS_GE",$M$8="COUNT_FLAG_RULE",$M$8="AND_YES",$M$8="OR_YES"),OR(BW97="#FIELD",BW97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97)))),IF($M$18="LOW_MU",MAX(Настройки!$B$14,$M$16),IF($M$18="NEUTRAL",Настройки!$B$15,IF($M$18="IGNORE","IGNORE",IF(OR(AR97="#FIELD",BW97="#FIELD"),"Поле не найдено","Недостаточно данных")))),IF($M$8="SIGMOID_INC",MAX(Настройки!$B$14,$M$16+($M$17-$M$16)/(1+EXP(-$M$12*(IF(ISNUMBER(AR97),AR97,0)-$M$11)))),IF($M$8="SIGMOID_DEC",MAX(Настройки!$B$14,$M$16+($M$17-$M$16)/(1+EXP($M$12*(IF(ISNUMBER(AR97),AR97,0)-$M$11)))),IF($M$8="TOP_PERCENT",IF((COUNTIF(INDEX(Данные!$A$7:$CV$106,0,MATCH($M$9,Данные!$A$6:$CV$6,0)),"&gt;"&amp;IF(ISNUMBER(AR97),AR97,0))+COUNTIFS(INDEX(Данные!$A$7:$CV$106,0,MATCH($M$9,Данные!$A$6:$CV$6,0)),IF(ISNUMBER(AR97),AR97,0),Данные!$A$7:$A$106,"&lt;"&amp;$A97)+1)/COUNT(INDEX(Данные!$A$7:$CV$106,0,MATCH($M$9,Данные!$A$6:$CV$6,0)))&lt;=$M$11,$M$14,$M$15),IF($M$8="MANUAL_MU",MAX(Настройки!$B$14,MIN(1,IF(ISNUMBER(AR97),AR97,0))),IF($M$8="COUNT_FLAG_RULE",IF(IF(ISNUMBER(AR97),AR97,0)&lt;=$M$11,$M$14,IF(IF(ISNUMBER(AR97),AR97,0)&gt;=$M$12,$M$15,IF(OR(LOWER(LEFT(BW97&amp;"",2))="да",BW97=1),$M$13,$M$15))),IF(OR(AND($M$8="YES_NO",OR(LOWER(LEFT(AR97&amp;"",2))="да",AR97=1)),AND($M$8="THRESHOLD_GE",IF(ISNUMBER(AR97),AR97,0)&gt;=$M$11),AND($M$8="THRESHOLD_GT",IF(ISNUMBER(AR97),AR97,0)&gt;$M$11),AND($M$8="THRESHOLD_LE",IF(ISNUMBER(AR97),AR97,0)&lt;=$M$11),AND($M$8="THRESHOLD_LT",IF(ISNUMBER(AR97),AR97,0)&lt;$M$11),AND($M$8="CHANGE_PCT_GE",IF(IF(ISNUMBER(BW97),BW97,0)=0,IF(ISNUMBER(AR97),AR97,0)&gt;0,(IF(ISNUMBER(AR97),AR97,0)-IF(ISNUMBER(BW97),BW97,0))/ABS(IF(ISNUMBER(BW97),BW97,0))&gt;=$M$11)),AND($M$8="CHANGE_ABS_GE",ABS(IF(ISNUMBER(AR97),AR97,0)-IF(ISNUMBER(BW97),BW97,0))&gt;=$M$11),AND($M$8="COUNT_LT",IF(ISNUMBER(AR97),AR97,0)&lt;$M$11),AND($M$8="COUNT_LE",IF(ISNUMBER(AR97),AR97,0)&lt;=$M$11),AND($M$8="AND_YES",OR(LOWER(LEFT(AR97&amp;"",2))="да",AR97=1),OR(LOWER(LEFT(BW97&amp;"",2))="да",BW97=1)),AND($M$8="OR_YES",OR(OR(LOWER(LEFT(AR97&amp;"",2))="да",AR97=1),OR(LOWER(LEFT(BW97&amp;"",2))="да",BW97=1)))),$M$14,$M$15))))))))))</f>
        <v/>
      </c>
      <c r="N97" s="19" t="str">
        <f>IF($A97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97="#FIELD",AS97="",AND(OR($N$8="CHANGE_PCT_GE",$N$8="CHANGE_ABS_GE",$N$8="COUNT_FLAG_RULE",$N$8="AND_YES",$N$8="OR_YES"),OR(BX97="#FIELD",BX97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97)))),IF($N$18="LOW_MU",MAX(Настройки!$B$14,$N$16),IF($N$18="NEUTRAL",Настройки!$B$15,IF($N$18="IGNORE","IGNORE",IF(OR(AS97="#FIELD",BX97="#FIELD"),"Поле не найдено","Недостаточно данных")))),IF($N$8="SIGMOID_INC",MAX(Настройки!$B$14,$N$16+($N$17-$N$16)/(1+EXP(-$N$12*(IF(ISNUMBER(AS97),AS97,0)-$N$11)))),IF($N$8="SIGMOID_DEC",MAX(Настройки!$B$14,$N$16+($N$17-$N$16)/(1+EXP($N$12*(IF(ISNUMBER(AS97),AS97,0)-$N$11)))),IF($N$8="TOP_PERCENT",IF((COUNTIF(INDEX(Данные!$A$7:$CV$106,0,MATCH($N$9,Данные!$A$6:$CV$6,0)),"&gt;"&amp;IF(ISNUMBER(AS97),AS97,0))+COUNTIFS(INDEX(Данные!$A$7:$CV$106,0,MATCH($N$9,Данные!$A$6:$CV$6,0)),IF(ISNUMBER(AS97),AS97,0),Данные!$A$7:$A$106,"&lt;"&amp;$A97)+1)/COUNT(INDEX(Данные!$A$7:$CV$106,0,MATCH($N$9,Данные!$A$6:$CV$6,0)))&lt;=$N$11,$N$14,$N$15),IF($N$8="MANUAL_MU",MAX(Настройки!$B$14,MIN(1,IF(ISNUMBER(AS97),AS97,0))),IF($N$8="COUNT_FLAG_RULE",IF(IF(ISNUMBER(AS97),AS97,0)&lt;=$N$11,$N$14,IF(IF(ISNUMBER(AS97),AS97,0)&gt;=$N$12,$N$15,IF(OR(LOWER(LEFT(BX97&amp;"",2))="да",BX97=1),$N$13,$N$15))),IF(OR(AND($N$8="YES_NO",OR(LOWER(LEFT(AS97&amp;"",2))="да",AS97=1)),AND($N$8="THRESHOLD_GE",IF(ISNUMBER(AS97),AS97,0)&gt;=$N$11),AND($N$8="THRESHOLD_GT",IF(ISNUMBER(AS97),AS97,0)&gt;$N$11),AND($N$8="THRESHOLD_LE",IF(ISNUMBER(AS97),AS97,0)&lt;=$N$11),AND($N$8="THRESHOLD_LT",IF(ISNUMBER(AS97),AS97,0)&lt;$N$11),AND($N$8="CHANGE_PCT_GE",IF(IF(ISNUMBER(BX97),BX97,0)=0,IF(ISNUMBER(AS97),AS97,0)&gt;0,(IF(ISNUMBER(AS97),AS97,0)-IF(ISNUMBER(BX97),BX97,0))/ABS(IF(ISNUMBER(BX97),BX97,0))&gt;=$N$11)),AND($N$8="CHANGE_ABS_GE",ABS(IF(ISNUMBER(AS97),AS97,0)-IF(ISNUMBER(BX97),BX97,0))&gt;=$N$11),AND($N$8="COUNT_LT",IF(ISNUMBER(AS97),AS97,0)&lt;$N$11),AND($N$8="COUNT_LE",IF(ISNUMBER(AS97),AS97,0)&lt;=$N$11),AND($N$8="AND_YES",OR(LOWER(LEFT(AS97&amp;"",2))="да",AS97=1),OR(LOWER(LEFT(BX97&amp;"",2))="да",BX97=1)),AND($N$8="OR_YES",OR(OR(LOWER(LEFT(AS97&amp;"",2))="да",AS97=1),OR(LOWER(LEFT(BX97&amp;"",2))="да",BX97=1)))),$N$14,$N$15))))))))))</f>
        <v/>
      </c>
      <c r="O97" s="19" t="str">
        <f>IF($A97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97="#FIELD",AT97="",AND(OR($O$8="CHANGE_PCT_GE",$O$8="CHANGE_ABS_GE",$O$8="COUNT_FLAG_RULE",$O$8="AND_YES",$O$8="OR_YES"),OR(BY97="#FIELD",BY97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97)))),IF($O$18="LOW_MU",MAX(Настройки!$B$14,$O$16),IF($O$18="NEUTRAL",Настройки!$B$15,IF($O$18="IGNORE","IGNORE",IF(OR(AT97="#FIELD",BY97="#FIELD"),"Поле не найдено","Недостаточно данных")))),IF($O$8="SIGMOID_INC",MAX(Настройки!$B$14,$O$16+($O$17-$O$16)/(1+EXP(-$O$12*(IF(ISNUMBER(AT97),AT97,0)-$O$11)))),IF($O$8="SIGMOID_DEC",MAX(Настройки!$B$14,$O$16+($O$17-$O$16)/(1+EXP($O$12*(IF(ISNUMBER(AT97),AT97,0)-$O$11)))),IF($O$8="TOP_PERCENT",IF((COUNTIF(INDEX(Данные!$A$7:$CV$106,0,MATCH($O$9,Данные!$A$6:$CV$6,0)),"&gt;"&amp;IF(ISNUMBER(AT97),AT97,0))+COUNTIFS(INDEX(Данные!$A$7:$CV$106,0,MATCH($O$9,Данные!$A$6:$CV$6,0)),IF(ISNUMBER(AT97),AT97,0),Данные!$A$7:$A$106,"&lt;"&amp;$A97)+1)/COUNT(INDEX(Данные!$A$7:$CV$106,0,MATCH($O$9,Данные!$A$6:$CV$6,0)))&lt;=$O$11,$O$14,$O$15),IF($O$8="MANUAL_MU",MAX(Настройки!$B$14,MIN(1,IF(ISNUMBER(AT97),AT97,0))),IF($O$8="COUNT_FLAG_RULE",IF(IF(ISNUMBER(AT97),AT97,0)&lt;=$O$11,$O$14,IF(IF(ISNUMBER(AT97),AT97,0)&gt;=$O$12,$O$15,IF(OR(LOWER(LEFT(BY97&amp;"",2))="да",BY97=1),$O$13,$O$15))),IF(OR(AND($O$8="YES_NO",OR(LOWER(LEFT(AT97&amp;"",2))="да",AT97=1)),AND($O$8="THRESHOLD_GE",IF(ISNUMBER(AT97),AT97,0)&gt;=$O$11),AND($O$8="THRESHOLD_GT",IF(ISNUMBER(AT97),AT97,0)&gt;$O$11),AND($O$8="THRESHOLD_LE",IF(ISNUMBER(AT97),AT97,0)&lt;=$O$11),AND($O$8="THRESHOLD_LT",IF(ISNUMBER(AT97),AT97,0)&lt;$O$11),AND($O$8="CHANGE_PCT_GE",IF(IF(ISNUMBER(BY97),BY97,0)=0,IF(ISNUMBER(AT97),AT97,0)&gt;0,(IF(ISNUMBER(AT97),AT97,0)-IF(ISNUMBER(BY97),BY97,0))/ABS(IF(ISNUMBER(BY97),BY97,0))&gt;=$O$11)),AND($O$8="CHANGE_ABS_GE",ABS(IF(ISNUMBER(AT97),AT97,0)-IF(ISNUMBER(BY97),BY97,0))&gt;=$O$11),AND($O$8="COUNT_LT",IF(ISNUMBER(AT97),AT97,0)&lt;$O$11),AND($O$8="COUNT_LE",IF(ISNUMBER(AT97),AT97,0)&lt;=$O$11),AND($O$8="AND_YES",OR(LOWER(LEFT(AT97&amp;"",2))="да",AT97=1),OR(LOWER(LEFT(BY97&amp;"",2))="да",BY97=1)),AND($O$8="OR_YES",OR(OR(LOWER(LEFT(AT97&amp;"",2))="да",AT97=1),OR(LOWER(LEFT(BY97&amp;"",2))="да",BY97=1)))),$O$14,$O$15))))))))))</f>
        <v/>
      </c>
      <c r="P97" s="19" t="str">
        <f>IF($A97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97="#FIELD",AU97="",AND(OR($P$8="CHANGE_PCT_GE",$P$8="CHANGE_ABS_GE",$P$8="COUNT_FLAG_RULE",$P$8="AND_YES",$P$8="OR_YES"),OR(BZ97="#FIELD",BZ97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97)))),IF($P$18="LOW_MU",MAX(Настройки!$B$14,$P$16),IF($P$18="NEUTRAL",Настройки!$B$15,IF($P$18="IGNORE","IGNORE",IF(OR(AU97="#FIELD",BZ97="#FIELD"),"Поле не найдено","Недостаточно данных")))),IF($P$8="SIGMOID_INC",MAX(Настройки!$B$14,$P$16+($P$17-$P$16)/(1+EXP(-$P$12*(IF(ISNUMBER(AU97),AU97,0)-$P$11)))),IF($P$8="SIGMOID_DEC",MAX(Настройки!$B$14,$P$16+($P$17-$P$16)/(1+EXP($P$12*(IF(ISNUMBER(AU97),AU97,0)-$P$11)))),IF($P$8="TOP_PERCENT",IF((COUNTIF(INDEX(Данные!$A$7:$CV$106,0,MATCH($P$9,Данные!$A$6:$CV$6,0)),"&gt;"&amp;IF(ISNUMBER(AU97),AU97,0))+COUNTIFS(INDEX(Данные!$A$7:$CV$106,0,MATCH($P$9,Данные!$A$6:$CV$6,0)),IF(ISNUMBER(AU97),AU97,0),Данные!$A$7:$A$106,"&lt;"&amp;$A97)+1)/COUNT(INDEX(Данные!$A$7:$CV$106,0,MATCH($P$9,Данные!$A$6:$CV$6,0)))&lt;=$P$11,$P$14,$P$15),IF($P$8="MANUAL_MU",MAX(Настройки!$B$14,MIN(1,IF(ISNUMBER(AU97),AU97,0))),IF($P$8="COUNT_FLAG_RULE",IF(IF(ISNUMBER(AU97),AU97,0)&lt;=$P$11,$P$14,IF(IF(ISNUMBER(AU97),AU97,0)&gt;=$P$12,$P$15,IF(OR(LOWER(LEFT(BZ97&amp;"",2))="да",BZ97=1),$P$13,$P$15))),IF(OR(AND($P$8="YES_NO",OR(LOWER(LEFT(AU97&amp;"",2))="да",AU97=1)),AND($P$8="THRESHOLD_GE",IF(ISNUMBER(AU97),AU97,0)&gt;=$P$11),AND($P$8="THRESHOLD_GT",IF(ISNUMBER(AU97),AU97,0)&gt;$P$11),AND($P$8="THRESHOLD_LE",IF(ISNUMBER(AU97),AU97,0)&lt;=$P$11),AND($P$8="THRESHOLD_LT",IF(ISNUMBER(AU97),AU97,0)&lt;$P$11),AND($P$8="CHANGE_PCT_GE",IF(IF(ISNUMBER(BZ97),BZ97,0)=0,IF(ISNUMBER(AU97),AU97,0)&gt;0,(IF(ISNUMBER(AU97),AU97,0)-IF(ISNUMBER(BZ97),BZ97,0))/ABS(IF(ISNUMBER(BZ97),BZ97,0))&gt;=$P$11)),AND($P$8="CHANGE_ABS_GE",ABS(IF(ISNUMBER(AU97),AU97,0)-IF(ISNUMBER(BZ97),BZ97,0))&gt;=$P$11),AND($P$8="COUNT_LT",IF(ISNUMBER(AU97),AU97,0)&lt;$P$11),AND($P$8="COUNT_LE",IF(ISNUMBER(AU97),AU97,0)&lt;=$P$11),AND($P$8="AND_YES",OR(LOWER(LEFT(AU97&amp;"",2))="да",AU97=1),OR(LOWER(LEFT(BZ97&amp;"",2))="да",BZ97=1)),AND($P$8="OR_YES",OR(OR(LOWER(LEFT(AU97&amp;"",2))="да",AU97=1),OR(LOWER(LEFT(BZ97&amp;"",2))="да",BZ97=1)))),$P$14,$P$15))))))))))</f>
        <v/>
      </c>
      <c r="Q97" s="19" t="str">
        <f>IF($A97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97="#FIELD",AV97="",AND(OR($Q$8="CHANGE_PCT_GE",$Q$8="CHANGE_ABS_GE",$Q$8="COUNT_FLAG_RULE",$Q$8="AND_YES",$Q$8="OR_YES"),OR(CA97="#FIELD",CA97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97)))),IF($Q$18="LOW_MU",MAX(Настройки!$B$14,$Q$16),IF($Q$18="NEUTRAL",Настройки!$B$15,IF($Q$18="IGNORE","IGNORE",IF(OR(AV97="#FIELD",CA97="#FIELD"),"Поле не найдено","Недостаточно данных")))),IF($Q$8="SIGMOID_INC",MAX(Настройки!$B$14,$Q$16+($Q$17-$Q$16)/(1+EXP(-$Q$12*(IF(ISNUMBER(AV97),AV97,0)-$Q$11)))),IF($Q$8="SIGMOID_DEC",MAX(Настройки!$B$14,$Q$16+($Q$17-$Q$16)/(1+EXP($Q$12*(IF(ISNUMBER(AV97),AV97,0)-$Q$11)))),IF($Q$8="TOP_PERCENT",IF((COUNTIF(INDEX(Данные!$A$7:$CV$106,0,MATCH($Q$9,Данные!$A$6:$CV$6,0)),"&gt;"&amp;IF(ISNUMBER(AV97),AV97,0))+COUNTIFS(INDEX(Данные!$A$7:$CV$106,0,MATCH($Q$9,Данные!$A$6:$CV$6,0)),IF(ISNUMBER(AV97),AV97,0),Данные!$A$7:$A$106,"&lt;"&amp;$A97)+1)/COUNT(INDEX(Данные!$A$7:$CV$106,0,MATCH($Q$9,Данные!$A$6:$CV$6,0)))&lt;=$Q$11,$Q$14,$Q$15),IF($Q$8="MANUAL_MU",MAX(Настройки!$B$14,MIN(1,IF(ISNUMBER(AV97),AV97,0))),IF($Q$8="COUNT_FLAG_RULE",IF(IF(ISNUMBER(AV97),AV97,0)&lt;=$Q$11,$Q$14,IF(IF(ISNUMBER(AV97),AV97,0)&gt;=$Q$12,$Q$15,IF(OR(LOWER(LEFT(CA97&amp;"",2))="да",CA97=1),$Q$13,$Q$15))),IF(OR(AND($Q$8="YES_NO",OR(LOWER(LEFT(AV97&amp;"",2))="да",AV97=1)),AND($Q$8="THRESHOLD_GE",IF(ISNUMBER(AV97),AV97,0)&gt;=$Q$11),AND($Q$8="THRESHOLD_GT",IF(ISNUMBER(AV97),AV97,0)&gt;$Q$11),AND($Q$8="THRESHOLD_LE",IF(ISNUMBER(AV97),AV97,0)&lt;=$Q$11),AND($Q$8="THRESHOLD_LT",IF(ISNUMBER(AV97),AV97,0)&lt;$Q$11),AND($Q$8="CHANGE_PCT_GE",IF(IF(ISNUMBER(CA97),CA97,0)=0,IF(ISNUMBER(AV97),AV97,0)&gt;0,(IF(ISNUMBER(AV97),AV97,0)-IF(ISNUMBER(CA97),CA97,0))/ABS(IF(ISNUMBER(CA97),CA97,0))&gt;=$Q$11)),AND($Q$8="CHANGE_ABS_GE",ABS(IF(ISNUMBER(AV97),AV97,0)-IF(ISNUMBER(CA97),CA97,0))&gt;=$Q$11),AND($Q$8="COUNT_LT",IF(ISNUMBER(AV97),AV97,0)&lt;$Q$11),AND($Q$8="COUNT_LE",IF(ISNUMBER(AV97),AV97,0)&lt;=$Q$11),AND($Q$8="AND_YES",OR(LOWER(LEFT(AV97&amp;"",2))="да",AV97=1),OR(LOWER(LEFT(CA97&amp;"",2))="да",CA97=1)),AND($Q$8="OR_YES",OR(OR(LOWER(LEFT(AV97&amp;"",2))="да",AV97=1),OR(LOWER(LEFT(CA97&amp;"",2))="да",CA97=1)))),$Q$14,$Q$15))))))))))</f>
        <v/>
      </c>
      <c r="R97" s="69" t="str">
        <f>IF($A97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97="#FIELD",AW97="",AND(OR($R$8="CHANGE_PCT_GE",$R$8="CHANGE_ABS_GE",$R$8="COUNT_FLAG_RULE",$R$8="AND_YES",$R$8="OR_YES"),OR(CB97="#FIELD",CB97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97)))),IF($R$18="LOW_MU",MAX(Настройки!$B$14,$R$16),IF($R$18="NEUTRAL",Настройки!$B$15,IF($R$18="IGNORE","IGNORE",IF(OR(AW97="#FIELD",CB97="#FIELD"),"Поле не найдено","Недостаточно данных")))),IF($R$8="SIGMOID_INC",MAX(Настройки!$B$14,$R$16+($R$17-$R$16)/(1+EXP(-$R$12*(IF(ISNUMBER(AW97),AW97,0)-$R$11)))),IF($R$8="SIGMOID_DEC",MAX(Настройки!$B$14,$R$16+($R$17-$R$16)/(1+EXP($R$12*(IF(ISNUMBER(AW97),AW97,0)-$R$11)))),IF($R$8="TOP_PERCENT",IF((COUNTIF(INDEX(Данные!$A$7:$CV$106,0,MATCH($R$9,Данные!$A$6:$CV$6,0)),"&gt;"&amp;IF(ISNUMBER(AW97),AW97,0))+COUNTIFS(INDEX(Данные!$A$7:$CV$106,0,MATCH($R$9,Данные!$A$6:$CV$6,0)),IF(ISNUMBER(AW97),AW97,0),Данные!$A$7:$A$106,"&lt;"&amp;$A97)+1)/COUNT(INDEX(Данные!$A$7:$CV$106,0,MATCH($R$9,Данные!$A$6:$CV$6,0)))&lt;=$R$11,$R$14,$R$15),IF($R$8="MANUAL_MU",MAX(Настройки!$B$14,MIN(1,IF(ISNUMBER(AW97),AW97,0))),IF($R$8="COUNT_FLAG_RULE",IF(IF(ISNUMBER(AW97),AW97,0)&lt;=$R$11,$R$14,IF(IF(ISNUMBER(AW97),AW97,0)&gt;=$R$12,$R$15,IF(OR(LOWER(LEFT(CB97&amp;"",2))="да",CB97=1),$R$13,$R$15))),IF(OR(AND($R$8="YES_NO",OR(LOWER(LEFT(AW97&amp;"",2))="да",AW97=1)),AND($R$8="THRESHOLD_GE",IF(ISNUMBER(AW97),AW97,0)&gt;=$R$11),AND($R$8="THRESHOLD_GT",IF(ISNUMBER(AW97),AW97,0)&gt;$R$11),AND($R$8="THRESHOLD_LE",IF(ISNUMBER(AW97),AW97,0)&lt;=$R$11),AND($R$8="THRESHOLD_LT",IF(ISNUMBER(AW97),AW97,0)&lt;$R$11),AND($R$8="CHANGE_PCT_GE",IF(IF(ISNUMBER(CB97),CB97,0)=0,IF(ISNUMBER(AW97),AW97,0)&gt;0,(IF(ISNUMBER(AW97),AW97,0)-IF(ISNUMBER(CB97),CB97,0))/ABS(IF(ISNUMBER(CB97),CB97,0))&gt;=$R$11)),AND($R$8="CHANGE_ABS_GE",ABS(IF(ISNUMBER(AW97),AW97,0)-IF(ISNUMBER(CB97),CB97,0))&gt;=$R$11),AND($R$8="COUNT_LT",IF(ISNUMBER(AW97),AW97,0)&lt;$R$11),AND($R$8="COUNT_LE",IF(ISNUMBER(AW97),AW97,0)&lt;=$R$11),AND($R$8="AND_YES",OR(LOWER(LEFT(AW97&amp;"",2))="да",AW97=1),OR(LOWER(LEFT(CB97&amp;"",2))="да",CB97=1)),AND($R$8="OR_YES",OR(OR(LOWER(LEFT(AW97&amp;"",2))="да",AW97=1),OR(LOWER(LEFT(CB97&amp;"",2))="да",CB97=1)))),$R$14,$R$15))))))))))</f>
        <v/>
      </c>
      <c r="S97" s="70" t="str">
        <f>IF($A97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97="#FIELD",AX97="",AND(OR($S$8="CHANGE_PCT_GE",$S$8="CHANGE_ABS_GE",$S$8="COUNT_FLAG_RULE",$S$8="AND_YES",$S$8="OR_YES"),OR(CC97="#FIELD",CC97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97)))),IF($S$18="LOW_MU",MAX(Настройки!$B$14,$S$16),IF($S$18="NEUTRAL",Настройки!$B$15,IF($S$18="IGNORE","IGNORE",IF(OR(AX97="#FIELD",CC97="#FIELD"),"Поле не найдено","Недостаточно данных")))),IF($S$8="SIGMOID_INC",MAX(Настройки!$B$14,$S$16+($S$17-$S$16)/(1+EXP(-$S$12*(IF(ISNUMBER(AX97),AX97,0)-$S$11)))),IF($S$8="SIGMOID_DEC",MAX(Настройки!$B$14,$S$16+($S$17-$S$16)/(1+EXP($S$12*(IF(ISNUMBER(AX97),AX97,0)-$S$11)))),IF($S$8="TOP_PERCENT",IF((COUNTIF(INDEX(Данные!$A$7:$CV$106,0,MATCH($S$9,Данные!$A$6:$CV$6,0)),"&gt;"&amp;IF(ISNUMBER(AX97),AX97,0))+COUNTIFS(INDEX(Данные!$A$7:$CV$106,0,MATCH($S$9,Данные!$A$6:$CV$6,0)),IF(ISNUMBER(AX97),AX97,0),Данные!$A$7:$A$106,"&lt;"&amp;$A97)+1)/COUNT(INDEX(Данные!$A$7:$CV$106,0,MATCH($S$9,Данные!$A$6:$CV$6,0)))&lt;=$S$11,$S$14,$S$15),IF($S$8="MANUAL_MU",MAX(Настройки!$B$14,MIN(1,IF(ISNUMBER(AX97),AX97,0))),IF($S$8="COUNT_FLAG_RULE",IF(IF(ISNUMBER(AX97),AX97,0)&lt;=$S$11,$S$14,IF(IF(ISNUMBER(AX97),AX97,0)&gt;=$S$12,$S$15,IF(OR(LOWER(LEFT(CC97&amp;"",2))="да",CC97=1),$S$13,$S$15))),IF(OR(AND($S$8="YES_NO",OR(LOWER(LEFT(AX97&amp;"",2))="да",AX97=1)),AND($S$8="THRESHOLD_GE",IF(ISNUMBER(AX97),AX97,0)&gt;=$S$11),AND($S$8="THRESHOLD_GT",IF(ISNUMBER(AX97),AX97,0)&gt;$S$11),AND($S$8="THRESHOLD_LE",IF(ISNUMBER(AX97),AX97,0)&lt;=$S$11),AND($S$8="THRESHOLD_LT",IF(ISNUMBER(AX97),AX97,0)&lt;$S$11),AND($S$8="CHANGE_PCT_GE",IF(IF(ISNUMBER(CC97),CC97,0)=0,IF(ISNUMBER(AX97),AX97,0)&gt;0,(IF(ISNUMBER(AX97),AX97,0)-IF(ISNUMBER(CC97),CC97,0))/ABS(IF(ISNUMBER(CC97),CC97,0))&gt;=$S$11)),AND($S$8="CHANGE_ABS_GE",ABS(IF(ISNUMBER(AX97),AX97,0)-IF(ISNUMBER(CC97),CC97,0))&gt;=$S$11),AND($S$8="COUNT_LT",IF(ISNUMBER(AX97),AX97,0)&lt;$S$11),AND($S$8="COUNT_LE",IF(ISNUMBER(AX97),AX97,0)&lt;=$S$11),AND($S$8="AND_YES",OR(LOWER(LEFT(AX97&amp;"",2))="да",AX97=1),OR(LOWER(LEFT(CC97&amp;"",2))="да",CC97=1)),AND($S$8="OR_YES",OR(OR(LOWER(LEFT(AX97&amp;"",2))="да",AX97=1),OR(LOWER(LEFT(CC97&amp;"",2))="да",CC97=1)))),$S$14,$S$15))))))))))</f>
        <v/>
      </c>
      <c r="T97" s="70" t="str">
        <f>IF($A97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97="#FIELD",AY97="",AND(OR($T$8="CHANGE_PCT_GE",$T$8="CHANGE_ABS_GE",$T$8="COUNT_FLAG_RULE",$T$8="AND_YES",$T$8="OR_YES"),OR(CD97="#FIELD",CD97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97)))),IF($T$18="LOW_MU",MAX(Настройки!$B$14,$T$16),IF($T$18="NEUTRAL",Настройки!$B$15,IF($T$18="IGNORE","IGNORE",IF(OR(AY97="#FIELD",CD97="#FIELD"),"Поле не найдено","Недостаточно данных")))),IF($T$8="SIGMOID_INC",MAX(Настройки!$B$14,$T$16+($T$17-$T$16)/(1+EXP(-$T$12*(IF(ISNUMBER(AY97),AY97,0)-$T$11)))),IF($T$8="SIGMOID_DEC",MAX(Настройки!$B$14,$T$16+($T$17-$T$16)/(1+EXP($T$12*(IF(ISNUMBER(AY97),AY97,0)-$T$11)))),IF($T$8="TOP_PERCENT",IF((COUNTIF(INDEX(Данные!$A$7:$CV$106,0,MATCH($T$9,Данные!$A$6:$CV$6,0)),"&gt;"&amp;IF(ISNUMBER(AY97),AY97,0))+COUNTIFS(INDEX(Данные!$A$7:$CV$106,0,MATCH($T$9,Данные!$A$6:$CV$6,0)),IF(ISNUMBER(AY97),AY97,0),Данные!$A$7:$A$106,"&lt;"&amp;$A97)+1)/COUNT(INDEX(Данные!$A$7:$CV$106,0,MATCH($T$9,Данные!$A$6:$CV$6,0)))&lt;=$T$11,$T$14,$T$15),IF($T$8="MANUAL_MU",MAX(Настройки!$B$14,MIN(1,IF(ISNUMBER(AY97),AY97,0))),IF($T$8="COUNT_FLAG_RULE",IF(IF(ISNUMBER(AY97),AY97,0)&lt;=$T$11,$T$14,IF(IF(ISNUMBER(AY97),AY97,0)&gt;=$T$12,$T$15,IF(OR(LOWER(LEFT(CD97&amp;"",2))="да",CD97=1),$T$13,$T$15))),IF(OR(AND($T$8="YES_NO",OR(LOWER(LEFT(AY97&amp;"",2))="да",AY97=1)),AND($T$8="THRESHOLD_GE",IF(ISNUMBER(AY97),AY97,0)&gt;=$T$11),AND($T$8="THRESHOLD_GT",IF(ISNUMBER(AY97),AY97,0)&gt;$T$11),AND($T$8="THRESHOLD_LE",IF(ISNUMBER(AY97),AY97,0)&lt;=$T$11),AND($T$8="THRESHOLD_LT",IF(ISNUMBER(AY97),AY97,0)&lt;$T$11),AND($T$8="CHANGE_PCT_GE",IF(IF(ISNUMBER(CD97),CD97,0)=0,IF(ISNUMBER(AY97),AY97,0)&gt;0,(IF(ISNUMBER(AY97),AY97,0)-IF(ISNUMBER(CD97),CD97,0))/ABS(IF(ISNUMBER(CD97),CD97,0))&gt;=$T$11)),AND($T$8="CHANGE_ABS_GE",ABS(IF(ISNUMBER(AY97),AY97,0)-IF(ISNUMBER(CD97),CD97,0))&gt;=$T$11),AND($T$8="COUNT_LT",IF(ISNUMBER(AY97),AY97,0)&lt;$T$11),AND($T$8="COUNT_LE",IF(ISNUMBER(AY97),AY97,0)&lt;=$T$11),AND($T$8="AND_YES",OR(LOWER(LEFT(AY97&amp;"",2))="да",AY97=1),OR(LOWER(LEFT(CD97&amp;"",2))="да",CD97=1)),AND($T$8="OR_YES",OR(OR(LOWER(LEFT(AY97&amp;"",2))="да",AY97=1),OR(LOWER(LEFT(CD97&amp;"",2))="да",CD97=1)))),$T$14,$T$15))))))))))</f>
        <v/>
      </c>
      <c r="U97" s="70" t="str">
        <f>IF($A97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97="#FIELD",AZ97="",AND(OR($U$8="CHANGE_PCT_GE",$U$8="CHANGE_ABS_GE",$U$8="COUNT_FLAG_RULE",$U$8="AND_YES",$U$8="OR_YES"),OR(CE97="#FIELD",CE97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97)))),IF($U$18="LOW_MU",MAX(Настройки!$B$14,$U$16),IF($U$18="NEUTRAL",Настройки!$B$15,IF($U$18="IGNORE","IGNORE",IF(OR(AZ97="#FIELD",CE97="#FIELD"),"Поле не найдено","Недостаточно данных")))),IF($U$8="SIGMOID_INC",MAX(Настройки!$B$14,$U$16+($U$17-$U$16)/(1+EXP(-$U$12*(IF(ISNUMBER(AZ97),AZ97,0)-$U$11)))),IF($U$8="SIGMOID_DEC",MAX(Настройки!$B$14,$U$16+($U$17-$U$16)/(1+EXP($U$12*(IF(ISNUMBER(AZ97),AZ97,0)-$U$11)))),IF($U$8="TOP_PERCENT",IF((COUNTIF(INDEX(Данные!$A$7:$CV$106,0,MATCH($U$9,Данные!$A$6:$CV$6,0)),"&gt;"&amp;IF(ISNUMBER(AZ97),AZ97,0))+COUNTIFS(INDEX(Данные!$A$7:$CV$106,0,MATCH($U$9,Данные!$A$6:$CV$6,0)),IF(ISNUMBER(AZ97),AZ97,0),Данные!$A$7:$A$106,"&lt;"&amp;$A97)+1)/COUNT(INDEX(Данные!$A$7:$CV$106,0,MATCH($U$9,Данные!$A$6:$CV$6,0)))&lt;=$U$11,$U$14,$U$15),IF($U$8="MANUAL_MU",MAX(Настройки!$B$14,MIN(1,IF(ISNUMBER(AZ97),AZ97,0))),IF($U$8="COUNT_FLAG_RULE",IF(IF(ISNUMBER(AZ97),AZ97,0)&lt;=$U$11,$U$14,IF(IF(ISNUMBER(AZ97),AZ97,0)&gt;=$U$12,$U$15,IF(OR(LOWER(LEFT(CE97&amp;"",2))="да",CE97=1),$U$13,$U$15))),IF(OR(AND($U$8="YES_NO",OR(LOWER(LEFT(AZ97&amp;"",2))="да",AZ97=1)),AND($U$8="THRESHOLD_GE",IF(ISNUMBER(AZ97),AZ97,0)&gt;=$U$11),AND($U$8="THRESHOLD_GT",IF(ISNUMBER(AZ97),AZ97,0)&gt;$U$11),AND($U$8="THRESHOLD_LE",IF(ISNUMBER(AZ97),AZ97,0)&lt;=$U$11),AND($U$8="THRESHOLD_LT",IF(ISNUMBER(AZ97),AZ97,0)&lt;$U$11),AND($U$8="CHANGE_PCT_GE",IF(IF(ISNUMBER(CE97),CE97,0)=0,IF(ISNUMBER(AZ97),AZ97,0)&gt;0,(IF(ISNUMBER(AZ97),AZ97,0)-IF(ISNUMBER(CE97),CE97,0))/ABS(IF(ISNUMBER(CE97),CE97,0))&gt;=$U$11)),AND($U$8="CHANGE_ABS_GE",ABS(IF(ISNUMBER(AZ97),AZ97,0)-IF(ISNUMBER(CE97),CE97,0))&gt;=$U$11),AND($U$8="COUNT_LT",IF(ISNUMBER(AZ97),AZ97,0)&lt;$U$11),AND($U$8="COUNT_LE",IF(ISNUMBER(AZ97),AZ97,0)&lt;=$U$11),AND($U$8="AND_YES",OR(LOWER(LEFT(AZ97&amp;"",2))="да",AZ97=1),OR(LOWER(LEFT(CE97&amp;"",2))="да",CE97=1)),AND($U$8="OR_YES",OR(OR(LOWER(LEFT(AZ97&amp;"",2))="да",AZ97=1),OR(LOWER(LEFT(CE97&amp;"",2))="да",CE97=1)))),$U$14,$U$15))))))))))</f>
        <v/>
      </c>
      <c r="V97" s="70" t="str">
        <f>IF($A97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97="#FIELD",BA97="",AND(OR($V$8="CHANGE_PCT_GE",$V$8="CHANGE_ABS_GE",$V$8="COUNT_FLAG_RULE",$V$8="AND_YES",$V$8="OR_YES"),OR(CF97="#FIELD",CF97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97)))),IF($V$18="LOW_MU",MAX(Настройки!$B$14,$V$16),IF($V$18="NEUTRAL",Настройки!$B$15,IF($V$18="IGNORE","IGNORE",IF(OR(BA97="#FIELD",CF97="#FIELD"),"Поле не найдено","Недостаточно данных")))),IF($V$8="SIGMOID_INC",MAX(Настройки!$B$14,$V$16+($V$17-$V$16)/(1+EXP(-$V$12*(IF(ISNUMBER(BA97),BA97,0)-$V$11)))),IF($V$8="SIGMOID_DEC",MAX(Настройки!$B$14,$V$16+($V$17-$V$16)/(1+EXP($V$12*(IF(ISNUMBER(BA97),BA97,0)-$V$11)))),IF($V$8="TOP_PERCENT",IF((COUNTIF(INDEX(Данные!$A$7:$CV$106,0,MATCH($V$9,Данные!$A$6:$CV$6,0)),"&gt;"&amp;IF(ISNUMBER(BA97),BA97,0))+COUNTIFS(INDEX(Данные!$A$7:$CV$106,0,MATCH($V$9,Данные!$A$6:$CV$6,0)),IF(ISNUMBER(BA97),BA97,0),Данные!$A$7:$A$106,"&lt;"&amp;$A97)+1)/COUNT(INDEX(Данные!$A$7:$CV$106,0,MATCH($V$9,Данные!$A$6:$CV$6,0)))&lt;=$V$11,$V$14,$V$15),IF($V$8="MANUAL_MU",MAX(Настройки!$B$14,MIN(1,IF(ISNUMBER(BA97),BA97,0))),IF($V$8="COUNT_FLAG_RULE",IF(IF(ISNUMBER(BA97),BA97,0)&lt;=$V$11,$V$14,IF(IF(ISNUMBER(BA97),BA97,0)&gt;=$V$12,$V$15,IF(OR(LOWER(LEFT(CF97&amp;"",2))="да",CF97=1),$V$13,$V$15))),IF(OR(AND($V$8="YES_NO",OR(LOWER(LEFT(BA97&amp;"",2))="да",BA97=1)),AND($V$8="THRESHOLD_GE",IF(ISNUMBER(BA97),BA97,0)&gt;=$V$11),AND($V$8="THRESHOLD_GT",IF(ISNUMBER(BA97),BA97,0)&gt;$V$11),AND($V$8="THRESHOLD_LE",IF(ISNUMBER(BA97),BA97,0)&lt;=$V$11),AND($V$8="THRESHOLD_LT",IF(ISNUMBER(BA97),BA97,0)&lt;$V$11),AND($V$8="CHANGE_PCT_GE",IF(IF(ISNUMBER(CF97),CF97,0)=0,IF(ISNUMBER(BA97),BA97,0)&gt;0,(IF(ISNUMBER(BA97),BA97,0)-IF(ISNUMBER(CF97),CF97,0))/ABS(IF(ISNUMBER(CF97),CF97,0))&gt;=$V$11)),AND($V$8="CHANGE_ABS_GE",ABS(IF(ISNUMBER(BA97),BA97,0)-IF(ISNUMBER(CF97),CF97,0))&gt;=$V$11),AND($V$8="COUNT_LT",IF(ISNUMBER(BA97),BA97,0)&lt;$V$11),AND($V$8="COUNT_LE",IF(ISNUMBER(BA97),BA97,0)&lt;=$V$11),AND($V$8="AND_YES",OR(LOWER(LEFT(BA97&amp;"",2))="да",BA97=1),OR(LOWER(LEFT(CF97&amp;"",2))="да",CF97=1)),AND($V$8="OR_YES",OR(OR(LOWER(LEFT(BA97&amp;"",2))="да",BA97=1),OR(LOWER(LEFT(CF97&amp;"",2))="да",CF97=1)))),$V$14,$V$15))))))))))</f>
        <v/>
      </c>
      <c r="W97" s="70" t="str">
        <f>IF($A97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97="#FIELD",BB97="",AND(OR($W$8="CHANGE_PCT_GE",$W$8="CHANGE_ABS_GE",$W$8="COUNT_FLAG_RULE",$W$8="AND_YES",$W$8="OR_YES"),OR(CG97="#FIELD",CG97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97)))),IF($W$18="LOW_MU",MAX(Настройки!$B$14,$W$16),IF($W$18="NEUTRAL",Настройки!$B$15,IF($W$18="IGNORE","IGNORE",IF(OR(BB97="#FIELD",CG97="#FIELD"),"Поле не найдено","Недостаточно данных")))),IF($W$8="SIGMOID_INC",MAX(Настройки!$B$14,$W$16+($W$17-$W$16)/(1+EXP(-$W$12*(IF(ISNUMBER(BB97),BB97,0)-$W$11)))),IF($W$8="SIGMOID_DEC",MAX(Настройки!$B$14,$W$16+($W$17-$W$16)/(1+EXP($W$12*(IF(ISNUMBER(BB97),BB97,0)-$W$11)))),IF($W$8="TOP_PERCENT",IF((COUNTIF(INDEX(Данные!$A$7:$CV$106,0,MATCH($W$9,Данные!$A$6:$CV$6,0)),"&gt;"&amp;IF(ISNUMBER(BB97),BB97,0))+COUNTIFS(INDEX(Данные!$A$7:$CV$106,0,MATCH($W$9,Данные!$A$6:$CV$6,0)),IF(ISNUMBER(BB97),BB97,0),Данные!$A$7:$A$106,"&lt;"&amp;$A97)+1)/COUNT(INDEX(Данные!$A$7:$CV$106,0,MATCH($W$9,Данные!$A$6:$CV$6,0)))&lt;=$W$11,$W$14,$W$15),IF($W$8="MANUAL_MU",MAX(Настройки!$B$14,MIN(1,IF(ISNUMBER(BB97),BB97,0))),IF($W$8="COUNT_FLAG_RULE",IF(IF(ISNUMBER(BB97),BB97,0)&lt;=$W$11,$W$14,IF(IF(ISNUMBER(BB97),BB97,0)&gt;=$W$12,$W$15,IF(OR(LOWER(LEFT(CG97&amp;"",2))="да",CG97=1),$W$13,$W$15))),IF(OR(AND($W$8="YES_NO",OR(LOWER(LEFT(BB97&amp;"",2))="да",BB97=1)),AND($W$8="THRESHOLD_GE",IF(ISNUMBER(BB97),BB97,0)&gt;=$W$11),AND($W$8="THRESHOLD_GT",IF(ISNUMBER(BB97),BB97,0)&gt;$W$11),AND($W$8="THRESHOLD_LE",IF(ISNUMBER(BB97),BB97,0)&lt;=$W$11),AND($W$8="THRESHOLD_LT",IF(ISNUMBER(BB97),BB97,0)&lt;$W$11),AND($W$8="CHANGE_PCT_GE",IF(IF(ISNUMBER(CG97),CG97,0)=0,IF(ISNUMBER(BB97),BB97,0)&gt;0,(IF(ISNUMBER(BB97),BB97,0)-IF(ISNUMBER(CG97),CG97,0))/ABS(IF(ISNUMBER(CG97),CG97,0))&gt;=$W$11)),AND($W$8="CHANGE_ABS_GE",ABS(IF(ISNUMBER(BB97),BB97,0)-IF(ISNUMBER(CG97),CG97,0))&gt;=$W$11),AND($W$8="COUNT_LT",IF(ISNUMBER(BB97),BB97,0)&lt;$W$11),AND($W$8="COUNT_LE",IF(ISNUMBER(BB97),BB97,0)&lt;=$W$11),AND($W$8="AND_YES",OR(LOWER(LEFT(BB97&amp;"",2))="да",BB97=1),OR(LOWER(LEFT(CG97&amp;"",2))="да",CG97=1)),AND($W$8="OR_YES",OR(OR(LOWER(LEFT(BB97&amp;"",2))="да",BB97=1),OR(LOWER(LEFT(CG97&amp;"",2))="да",CG97=1)))),$W$14,$W$15))))))))))</f>
        <v/>
      </c>
      <c r="X97" s="70" t="str">
        <f>IF($A97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97="#FIELD",BC97="",AND(OR($X$8="CHANGE_PCT_GE",$X$8="CHANGE_ABS_GE",$X$8="COUNT_FLAG_RULE",$X$8="AND_YES",$X$8="OR_YES"),OR(CH97="#FIELD",CH97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97)))),IF($X$18="LOW_MU",MAX(Настройки!$B$14,$X$16),IF($X$18="NEUTRAL",Настройки!$B$15,IF($X$18="IGNORE","IGNORE",IF(OR(BC97="#FIELD",CH97="#FIELD"),"Поле не найдено","Недостаточно данных")))),IF($X$8="SIGMOID_INC",MAX(Настройки!$B$14,$X$16+($X$17-$X$16)/(1+EXP(-$X$12*(IF(ISNUMBER(BC97),BC97,0)-$X$11)))),IF($X$8="SIGMOID_DEC",MAX(Настройки!$B$14,$X$16+($X$17-$X$16)/(1+EXP($X$12*(IF(ISNUMBER(BC97),BC97,0)-$X$11)))),IF($X$8="TOP_PERCENT",IF((COUNTIF(INDEX(Данные!$A$7:$CV$106,0,MATCH($X$9,Данные!$A$6:$CV$6,0)),"&gt;"&amp;IF(ISNUMBER(BC97),BC97,0))+COUNTIFS(INDEX(Данные!$A$7:$CV$106,0,MATCH($X$9,Данные!$A$6:$CV$6,0)),IF(ISNUMBER(BC97),BC97,0),Данные!$A$7:$A$106,"&lt;"&amp;$A97)+1)/COUNT(INDEX(Данные!$A$7:$CV$106,0,MATCH($X$9,Данные!$A$6:$CV$6,0)))&lt;=$X$11,$X$14,$X$15),IF($X$8="MANUAL_MU",MAX(Настройки!$B$14,MIN(1,IF(ISNUMBER(BC97),BC97,0))),IF($X$8="COUNT_FLAG_RULE",IF(IF(ISNUMBER(BC97),BC97,0)&lt;=$X$11,$X$14,IF(IF(ISNUMBER(BC97),BC97,0)&gt;=$X$12,$X$15,IF(OR(LOWER(LEFT(CH97&amp;"",2))="да",CH97=1),$X$13,$X$15))),IF(OR(AND($X$8="YES_NO",OR(LOWER(LEFT(BC97&amp;"",2))="да",BC97=1)),AND($X$8="THRESHOLD_GE",IF(ISNUMBER(BC97),BC97,0)&gt;=$X$11),AND($X$8="THRESHOLD_GT",IF(ISNUMBER(BC97),BC97,0)&gt;$X$11),AND($X$8="THRESHOLD_LE",IF(ISNUMBER(BC97),BC97,0)&lt;=$X$11),AND($X$8="THRESHOLD_LT",IF(ISNUMBER(BC97),BC97,0)&lt;$X$11),AND($X$8="CHANGE_PCT_GE",IF(IF(ISNUMBER(CH97),CH97,0)=0,IF(ISNUMBER(BC97),BC97,0)&gt;0,(IF(ISNUMBER(BC97),BC97,0)-IF(ISNUMBER(CH97),CH97,0))/ABS(IF(ISNUMBER(CH97),CH97,0))&gt;=$X$11)),AND($X$8="CHANGE_ABS_GE",ABS(IF(ISNUMBER(BC97),BC97,0)-IF(ISNUMBER(CH97),CH97,0))&gt;=$X$11),AND($X$8="COUNT_LT",IF(ISNUMBER(BC97),BC97,0)&lt;$X$11),AND($X$8="COUNT_LE",IF(ISNUMBER(BC97),BC97,0)&lt;=$X$11),AND($X$8="AND_YES",OR(LOWER(LEFT(BC97&amp;"",2))="да",BC97=1),OR(LOWER(LEFT(CH97&amp;"",2))="да",CH97=1)),AND($X$8="OR_YES",OR(OR(LOWER(LEFT(BC97&amp;"",2))="да",BC97=1),OR(LOWER(LEFT(CH97&amp;"",2))="да",CH97=1)))),$X$14,$X$15))))))))))</f>
        <v/>
      </c>
      <c r="Y97" s="70" t="str">
        <f>IF($A97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97="#FIELD",BD97="",AND(OR($Y$8="CHANGE_PCT_GE",$Y$8="CHANGE_ABS_GE",$Y$8="COUNT_FLAG_RULE",$Y$8="AND_YES",$Y$8="OR_YES"),OR(CI97="#FIELD",CI97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97)))),IF($Y$18="LOW_MU",MAX(Настройки!$B$14,$Y$16),IF($Y$18="NEUTRAL",Настройки!$B$15,IF($Y$18="IGNORE","IGNORE",IF(OR(BD97="#FIELD",CI97="#FIELD"),"Поле не найдено","Недостаточно данных")))),IF($Y$8="SIGMOID_INC",MAX(Настройки!$B$14,$Y$16+($Y$17-$Y$16)/(1+EXP(-$Y$12*(IF(ISNUMBER(BD97),BD97,0)-$Y$11)))),IF($Y$8="SIGMOID_DEC",MAX(Настройки!$B$14,$Y$16+($Y$17-$Y$16)/(1+EXP($Y$12*(IF(ISNUMBER(BD97),BD97,0)-$Y$11)))),IF($Y$8="TOP_PERCENT",IF((COUNTIF(INDEX(Данные!$A$7:$CV$106,0,MATCH($Y$9,Данные!$A$6:$CV$6,0)),"&gt;"&amp;IF(ISNUMBER(BD97),BD97,0))+COUNTIFS(INDEX(Данные!$A$7:$CV$106,0,MATCH($Y$9,Данные!$A$6:$CV$6,0)),IF(ISNUMBER(BD97),BD97,0),Данные!$A$7:$A$106,"&lt;"&amp;$A97)+1)/COUNT(INDEX(Данные!$A$7:$CV$106,0,MATCH($Y$9,Данные!$A$6:$CV$6,0)))&lt;=$Y$11,$Y$14,$Y$15),IF($Y$8="MANUAL_MU",MAX(Настройки!$B$14,MIN(1,IF(ISNUMBER(BD97),BD97,0))),IF($Y$8="COUNT_FLAG_RULE",IF(IF(ISNUMBER(BD97),BD97,0)&lt;=$Y$11,$Y$14,IF(IF(ISNUMBER(BD97),BD97,0)&gt;=$Y$12,$Y$15,IF(OR(LOWER(LEFT(CI97&amp;"",2))="да",CI97=1),$Y$13,$Y$15))),IF(OR(AND($Y$8="YES_NO",OR(LOWER(LEFT(BD97&amp;"",2))="да",BD97=1)),AND($Y$8="THRESHOLD_GE",IF(ISNUMBER(BD97),BD97,0)&gt;=$Y$11),AND($Y$8="THRESHOLD_GT",IF(ISNUMBER(BD97),BD97,0)&gt;$Y$11),AND($Y$8="THRESHOLD_LE",IF(ISNUMBER(BD97),BD97,0)&lt;=$Y$11),AND($Y$8="THRESHOLD_LT",IF(ISNUMBER(BD97),BD97,0)&lt;$Y$11),AND($Y$8="CHANGE_PCT_GE",IF(IF(ISNUMBER(CI97),CI97,0)=0,IF(ISNUMBER(BD97),BD97,0)&gt;0,(IF(ISNUMBER(BD97),BD97,0)-IF(ISNUMBER(CI97),CI97,0))/ABS(IF(ISNUMBER(CI97),CI97,0))&gt;=$Y$11)),AND($Y$8="CHANGE_ABS_GE",ABS(IF(ISNUMBER(BD97),BD97,0)-IF(ISNUMBER(CI97),CI97,0))&gt;=$Y$11),AND($Y$8="COUNT_LT",IF(ISNUMBER(BD97),BD97,0)&lt;$Y$11),AND($Y$8="COUNT_LE",IF(ISNUMBER(BD97),BD97,0)&lt;=$Y$11),AND($Y$8="AND_YES",OR(LOWER(LEFT(BD97&amp;"",2))="да",BD97=1),OR(LOWER(LEFT(CI97&amp;"",2))="да",CI97=1)),AND($Y$8="OR_YES",OR(OR(LOWER(LEFT(BD97&amp;"",2))="да",BD97=1),OR(LOWER(LEFT(CI97&amp;"",2))="да",CI97=1)))),$Y$14,$Y$15))))))))))</f>
        <v/>
      </c>
      <c r="Z97" s="70" t="str">
        <f>IF($A97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97="#FIELD",BE97="",AND(OR($Z$8="CHANGE_PCT_GE",$Z$8="CHANGE_ABS_GE",$Z$8="COUNT_FLAG_RULE",$Z$8="AND_YES",$Z$8="OR_YES"),OR(CJ97="#FIELD",CJ97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97)))),IF($Z$18="LOW_MU",MAX(Настройки!$B$14,$Z$16),IF($Z$18="NEUTRAL",Настройки!$B$15,IF($Z$18="IGNORE","IGNORE",IF(OR(BE97="#FIELD",CJ97="#FIELD"),"Поле не найдено","Недостаточно данных")))),IF($Z$8="SIGMOID_INC",MAX(Настройки!$B$14,$Z$16+($Z$17-$Z$16)/(1+EXP(-$Z$12*(IF(ISNUMBER(BE97),BE97,0)-$Z$11)))),IF($Z$8="SIGMOID_DEC",MAX(Настройки!$B$14,$Z$16+($Z$17-$Z$16)/(1+EXP($Z$12*(IF(ISNUMBER(BE97),BE97,0)-$Z$11)))),IF($Z$8="TOP_PERCENT",IF((COUNTIF(INDEX(Данные!$A$7:$CV$106,0,MATCH($Z$9,Данные!$A$6:$CV$6,0)),"&gt;"&amp;IF(ISNUMBER(BE97),BE97,0))+COUNTIFS(INDEX(Данные!$A$7:$CV$106,0,MATCH($Z$9,Данные!$A$6:$CV$6,0)),IF(ISNUMBER(BE97),BE97,0),Данные!$A$7:$A$106,"&lt;"&amp;$A97)+1)/COUNT(INDEX(Данные!$A$7:$CV$106,0,MATCH($Z$9,Данные!$A$6:$CV$6,0)))&lt;=$Z$11,$Z$14,$Z$15),IF($Z$8="MANUAL_MU",MAX(Настройки!$B$14,MIN(1,IF(ISNUMBER(BE97),BE97,0))),IF($Z$8="COUNT_FLAG_RULE",IF(IF(ISNUMBER(BE97),BE97,0)&lt;=$Z$11,$Z$14,IF(IF(ISNUMBER(BE97),BE97,0)&gt;=$Z$12,$Z$15,IF(OR(LOWER(LEFT(CJ97&amp;"",2))="да",CJ97=1),$Z$13,$Z$15))),IF(OR(AND($Z$8="YES_NO",OR(LOWER(LEFT(BE97&amp;"",2))="да",BE97=1)),AND($Z$8="THRESHOLD_GE",IF(ISNUMBER(BE97),BE97,0)&gt;=$Z$11),AND($Z$8="THRESHOLD_GT",IF(ISNUMBER(BE97),BE97,0)&gt;$Z$11),AND($Z$8="THRESHOLD_LE",IF(ISNUMBER(BE97),BE97,0)&lt;=$Z$11),AND($Z$8="THRESHOLD_LT",IF(ISNUMBER(BE97),BE97,0)&lt;$Z$11),AND($Z$8="CHANGE_PCT_GE",IF(IF(ISNUMBER(CJ97),CJ97,0)=0,IF(ISNUMBER(BE97),BE97,0)&gt;0,(IF(ISNUMBER(BE97),BE97,0)-IF(ISNUMBER(CJ97),CJ97,0))/ABS(IF(ISNUMBER(CJ97),CJ97,0))&gt;=$Z$11)),AND($Z$8="CHANGE_ABS_GE",ABS(IF(ISNUMBER(BE97),BE97,0)-IF(ISNUMBER(CJ97),CJ97,0))&gt;=$Z$11),AND($Z$8="COUNT_LT",IF(ISNUMBER(BE97),BE97,0)&lt;$Z$11),AND($Z$8="COUNT_LE",IF(ISNUMBER(BE97),BE97,0)&lt;=$Z$11),AND($Z$8="AND_YES",OR(LOWER(LEFT(BE97&amp;"",2))="да",BE97=1),OR(LOWER(LEFT(CJ97&amp;"",2))="да",CJ97=1)),AND($Z$8="OR_YES",OR(OR(LOWER(LEFT(BE97&amp;"",2))="да",BE97=1),OR(LOWER(LEFT(CJ97&amp;"",2))="да",CJ97=1)))),$Z$14,$Z$15))))))))))</f>
        <v/>
      </c>
      <c r="AA97" s="70" t="str">
        <f>IF($A97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97="#FIELD",BF97="",AND(OR($AA$8="CHANGE_PCT_GE",$AA$8="CHANGE_ABS_GE",$AA$8="COUNT_FLAG_RULE",$AA$8="AND_YES",$AA$8="OR_YES"),OR(CK97="#FIELD",CK97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97)))),IF($AA$18="LOW_MU",MAX(Настройки!$B$14,$AA$16),IF($AA$18="NEUTRAL",Настройки!$B$15,IF($AA$18="IGNORE","IGNORE",IF(OR(BF97="#FIELD",CK97="#FIELD"),"Поле не найдено","Недостаточно данных")))),IF($AA$8="SIGMOID_INC",MAX(Настройки!$B$14,$AA$16+($AA$17-$AA$16)/(1+EXP(-$AA$12*(IF(ISNUMBER(BF97),BF97,0)-$AA$11)))),IF($AA$8="SIGMOID_DEC",MAX(Настройки!$B$14,$AA$16+($AA$17-$AA$16)/(1+EXP($AA$12*(IF(ISNUMBER(BF97),BF97,0)-$AA$11)))),IF($AA$8="TOP_PERCENT",IF((COUNTIF(INDEX(Данные!$A$7:$CV$106,0,MATCH($AA$9,Данные!$A$6:$CV$6,0)),"&gt;"&amp;IF(ISNUMBER(BF97),BF97,0))+COUNTIFS(INDEX(Данные!$A$7:$CV$106,0,MATCH($AA$9,Данные!$A$6:$CV$6,0)),IF(ISNUMBER(BF97),BF97,0),Данные!$A$7:$A$106,"&lt;"&amp;$A97)+1)/COUNT(INDEX(Данные!$A$7:$CV$106,0,MATCH($AA$9,Данные!$A$6:$CV$6,0)))&lt;=$AA$11,$AA$14,$AA$15),IF($AA$8="MANUAL_MU",MAX(Настройки!$B$14,MIN(1,IF(ISNUMBER(BF97),BF97,0))),IF($AA$8="COUNT_FLAG_RULE",IF(IF(ISNUMBER(BF97),BF97,0)&lt;=$AA$11,$AA$14,IF(IF(ISNUMBER(BF97),BF97,0)&gt;=$AA$12,$AA$15,IF(OR(LOWER(LEFT(CK97&amp;"",2))="да",CK97=1),$AA$13,$AA$15))),IF(OR(AND($AA$8="YES_NO",OR(LOWER(LEFT(BF97&amp;"",2))="да",BF97=1)),AND($AA$8="THRESHOLD_GE",IF(ISNUMBER(BF97),BF97,0)&gt;=$AA$11),AND($AA$8="THRESHOLD_GT",IF(ISNUMBER(BF97),BF97,0)&gt;$AA$11),AND($AA$8="THRESHOLD_LE",IF(ISNUMBER(BF97),BF97,0)&lt;=$AA$11),AND($AA$8="THRESHOLD_LT",IF(ISNUMBER(BF97),BF97,0)&lt;$AA$11),AND($AA$8="CHANGE_PCT_GE",IF(IF(ISNUMBER(CK97),CK97,0)=0,IF(ISNUMBER(BF97),BF97,0)&gt;0,(IF(ISNUMBER(BF97),BF97,0)-IF(ISNUMBER(CK97),CK97,0))/ABS(IF(ISNUMBER(CK97),CK97,0))&gt;=$AA$11)),AND($AA$8="CHANGE_ABS_GE",ABS(IF(ISNUMBER(BF97),BF97,0)-IF(ISNUMBER(CK97),CK97,0))&gt;=$AA$11),AND($AA$8="COUNT_LT",IF(ISNUMBER(BF97),BF97,0)&lt;$AA$11),AND($AA$8="COUNT_LE",IF(ISNUMBER(BF97),BF97,0)&lt;=$AA$11),AND($AA$8="AND_YES",OR(LOWER(LEFT(BF97&amp;"",2))="да",BF97=1),OR(LOWER(LEFT(CK97&amp;"",2))="да",CK97=1)),AND($AA$8="OR_YES",OR(OR(LOWER(LEFT(BF97&amp;"",2))="да",BF97=1),OR(LOWER(LEFT(CK97&amp;"",2))="да",CK97=1)))),$AA$14,$AA$15))))))))))</f>
        <v/>
      </c>
      <c r="AB97" s="70" t="str">
        <f>IF($A97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97="#FIELD",BG97="",AND(OR($AB$8="CHANGE_PCT_GE",$AB$8="CHANGE_ABS_GE",$AB$8="COUNT_FLAG_RULE",$AB$8="AND_YES",$AB$8="OR_YES"),OR(CL97="#FIELD",CL97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97)))),IF($AB$18="LOW_MU",MAX(Настройки!$B$14,$AB$16),IF($AB$18="NEUTRAL",Настройки!$B$15,IF($AB$18="IGNORE","IGNORE",IF(OR(BG97="#FIELD",CL97="#FIELD"),"Поле не найдено","Недостаточно данных")))),IF($AB$8="SIGMOID_INC",MAX(Настройки!$B$14,$AB$16+($AB$17-$AB$16)/(1+EXP(-$AB$12*(IF(ISNUMBER(BG97),BG97,0)-$AB$11)))),IF($AB$8="SIGMOID_DEC",MAX(Настройки!$B$14,$AB$16+($AB$17-$AB$16)/(1+EXP($AB$12*(IF(ISNUMBER(BG97),BG97,0)-$AB$11)))),IF($AB$8="TOP_PERCENT",IF((COUNTIF(INDEX(Данные!$A$7:$CV$106,0,MATCH($AB$9,Данные!$A$6:$CV$6,0)),"&gt;"&amp;IF(ISNUMBER(BG97),BG97,0))+COUNTIFS(INDEX(Данные!$A$7:$CV$106,0,MATCH($AB$9,Данные!$A$6:$CV$6,0)),IF(ISNUMBER(BG97),BG97,0),Данные!$A$7:$A$106,"&lt;"&amp;$A97)+1)/COUNT(INDEX(Данные!$A$7:$CV$106,0,MATCH($AB$9,Данные!$A$6:$CV$6,0)))&lt;=$AB$11,$AB$14,$AB$15),IF($AB$8="MANUAL_MU",MAX(Настройки!$B$14,MIN(1,IF(ISNUMBER(BG97),BG97,0))),IF($AB$8="COUNT_FLAG_RULE",IF(IF(ISNUMBER(BG97),BG97,0)&lt;=$AB$11,$AB$14,IF(IF(ISNUMBER(BG97),BG97,0)&gt;=$AB$12,$AB$15,IF(OR(LOWER(LEFT(CL97&amp;"",2))="да",CL97=1),$AB$13,$AB$15))),IF(OR(AND($AB$8="YES_NO",OR(LOWER(LEFT(BG97&amp;"",2))="да",BG97=1)),AND($AB$8="THRESHOLD_GE",IF(ISNUMBER(BG97),BG97,0)&gt;=$AB$11),AND($AB$8="THRESHOLD_GT",IF(ISNUMBER(BG97),BG97,0)&gt;$AB$11),AND($AB$8="THRESHOLD_LE",IF(ISNUMBER(BG97),BG97,0)&lt;=$AB$11),AND($AB$8="THRESHOLD_LT",IF(ISNUMBER(BG97),BG97,0)&lt;$AB$11),AND($AB$8="CHANGE_PCT_GE",IF(IF(ISNUMBER(CL97),CL97,0)=0,IF(ISNUMBER(BG97),BG97,0)&gt;0,(IF(ISNUMBER(BG97),BG97,0)-IF(ISNUMBER(CL97),CL97,0))/ABS(IF(ISNUMBER(CL97),CL97,0))&gt;=$AB$11)),AND($AB$8="CHANGE_ABS_GE",ABS(IF(ISNUMBER(BG97),BG97,0)-IF(ISNUMBER(CL97),CL97,0))&gt;=$AB$11),AND($AB$8="COUNT_LT",IF(ISNUMBER(BG97),BG97,0)&lt;$AB$11),AND($AB$8="COUNT_LE",IF(ISNUMBER(BG97),BG97,0)&lt;=$AB$11),AND($AB$8="AND_YES",OR(LOWER(LEFT(BG97&amp;"",2))="да",BG97=1),OR(LOWER(LEFT(CL97&amp;"",2))="да",CL97=1)),AND($AB$8="OR_YES",OR(OR(LOWER(LEFT(BG97&amp;"",2))="да",BG97=1),OR(LOWER(LEFT(CL97&amp;"",2))="да",CL97=1)))),$AB$14,$AB$15))))))))))</f>
        <v/>
      </c>
      <c r="AC97" s="70" t="str">
        <f>IF($A97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97="#FIELD",BH97="",AND(OR($AC$8="CHANGE_PCT_GE",$AC$8="CHANGE_ABS_GE",$AC$8="COUNT_FLAG_RULE",$AC$8="AND_YES",$AC$8="OR_YES"),OR(CM97="#FIELD",CM97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97)))),IF($AC$18="LOW_MU",MAX(Настройки!$B$14,$AC$16),IF($AC$18="NEUTRAL",Настройки!$B$15,IF($AC$18="IGNORE","IGNORE",IF(OR(BH97="#FIELD",CM97="#FIELD"),"Поле не найдено","Недостаточно данных")))),IF($AC$8="SIGMOID_INC",MAX(Настройки!$B$14,$AC$16+($AC$17-$AC$16)/(1+EXP(-$AC$12*(IF(ISNUMBER(BH97),BH97,0)-$AC$11)))),IF($AC$8="SIGMOID_DEC",MAX(Настройки!$B$14,$AC$16+($AC$17-$AC$16)/(1+EXP($AC$12*(IF(ISNUMBER(BH97),BH97,0)-$AC$11)))),IF($AC$8="TOP_PERCENT",IF((COUNTIF(INDEX(Данные!$A$7:$CV$106,0,MATCH($AC$9,Данные!$A$6:$CV$6,0)),"&gt;"&amp;IF(ISNUMBER(BH97),BH97,0))+COUNTIFS(INDEX(Данные!$A$7:$CV$106,0,MATCH($AC$9,Данные!$A$6:$CV$6,0)),IF(ISNUMBER(BH97),BH97,0),Данные!$A$7:$A$106,"&lt;"&amp;$A97)+1)/COUNT(INDEX(Данные!$A$7:$CV$106,0,MATCH($AC$9,Данные!$A$6:$CV$6,0)))&lt;=$AC$11,$AC$14,$AC$15),IF($AC$8="MANUAL_MU",MAX(Настройки!$B$14,MIN(1,IF(ISNUMBER(BH97),BH97,0))),IF($AC$8="COUNT_FLAG_RULE",IF(IF(ISNUMBER(BH97),BH97,0)&lt;=$AC$11,$AC$14,IF(IF(ISNUMBER(BH97),BH97,0)&gt;=$AC$12,$AC$15,IF(OR(LOWER(LEFT(CM97&amp;"",2))="да",CM97=1),$AC$13,$AC$15))),IF(OR(AND($AC$8="YES_NO",OR(LOWER(LEFT(BH97&amp;"",2))="да",BH97=1)),AND($AC$8="THRESHOLD_GE",IF(ISNUMBER(BH97),BH97,0)&gt;=$AC$11),AND($AC$8="THRESHOLD_GT",IF(ISNUMBER(BH97),BH97,0)&gt;$AC$11),AND($AC$8="THRESHOLD_LE",IF(ISNUMBER(BH97),BH97,0)&lt;=$AC$11),AND($AC$8="THRESHOLD_LT",IF(ISNUMBER(BH97),BH97,0)&lt;$AC$11),AND($AC$8="CHANGE_PCT_GE",IF(IF(ISNUMBER(CM97),CM97,0)=0,IF(ISNUMBER(BH97),BH97,0)&gt;0,(IF(ISNUMBER(BH97),BH97,0)-IF(ISNUMBER(CM97),CM97,0))/ABS(IF(ISNUMBER(CM97),CM97,0))&gt;=$AC$11)),AND($AC$8="CHANGE_ABS_GE",ABS(IF(ISNUMBER(BH97),BH97,0)-IF(ISNUMBER(CM97),CM97,0))&gt;=$AC$11),AND($AC$8="COUNT_LT",IF(ISNUMBER(BH97),BH97,0)&lt;$AC$11),AND($AC$8="COUNT_LE",IF(ISNUMBER(BH97),BH97,0)&lt;=$AC$11),AND($AC$8="AND_YES",OR(LOWER(LEFT(BH97&amp;"",2))="да",BH97=1),OR(LOWER(LEFT(CM97&amp;"",2))="да",CM97=1)),AND($AC$8="OR_YES",OR(OR(LOWER(LEFT(BH97&amp;"",2))="да",BH97=1),OR(LOWER(LEFT(CM97&amp;"",2))="да",CM97=1)))),$AC$14,$AC$15))))))))))</f>
        <v/>
      </c>
      <c r="AD97" s="70" t="str">
        <f>IF($A97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97="#FIELD",BI97="",AND(OR($AD$8="CHANGE_PCT_GE",$AD$8="CHANGE_ABS_GE",$AD$8="COUNT_FLAG_RULE",$AD$8="AND_YES",$AD$8="OR_YES"),OR(CN97="#FIELD",CN97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97)))),IF($AD$18="LOW_MU",MAX(Настройки!$B$14,$AD$16),IF($AD$18="NEUTRAL",Настройки!$B$15,IF($AD$18="IGNORE","IGNORE",IF(OR(BI97="#FIELD",CN97="#FIELD"),"Поле не найдено","Недостаточно данных")))),IF($AD$8="SIGMOID_INC",MAX(Настройки!$B$14,$AD$16+($AD$17-$AD$16)/(1+EXP(-$AD$12*(IF(ISNUMBER(BI97),BI97,0)-$AD$11)))),IF($AD$8="SIGMOID_DEC",MAX(Настройки!$B$14,$AD$16+($AD$17-$AD$16)/(1+EXP($AD$12*(IF(ISNUMBER(BI97),BI97,0)-$AD$11)))),IF($AD$8="TOP_PERCENT",IF((COUNTIF(INDEX(Данные!$A$7:$CV$106,0,MATCH($AD$9,Данные!$A$6:$CV$6,0)),"&gt;"&amp;IF(ISNUMBER(BI97),BI97,0))+COUNTIFS(INDEX(Данные!$A$7:$CV$106,0,MATCH($AD$9,Данные!$A$6:$CV$6,0)),IF(ISNUMBER(BI97),BI97,0),Данные!$A$7:$A$106,"&lt;"&amp;$A97)+1)/COUNT(INDEX(Данные!$A$7:$CV$106,0,MATCH($AD$9,Данные!$A$6:$CV$6,0)))&lt;=$AD$11,$AD$14,$AD$15),IF($AD$8="MANUAL_MU",MAX(Настройки!$B$14,MIN(1,IF(ISNUMBER(BI97),BI97,0))),IF($AD$8="COUNT_FLAG_RULE",IF(IF(ISNUMBER(BI97),BI97,0)&lt;=$AD$11,$AD$14,IF(IF(ISNUMBER(BI97),BI97,0)&gt;=$AD$12,$AD$15,IF(OR(LOWER(LEFT(CN97&amp;"",2))="да",CN97=1),$AD$13,$AD$15))),IF(OR(AND($AD$8="YES_NO",OR(LOWER(LEFT(BI97&amp;"",2))="да",BI97=1)),AND($AD$8="THRESHOLD_GE",IF(ISNUMBER(BI97),BI97,0)&gt;=$AD$11),AND($AD$8="THRESHOLD_GT",IF(ISNUMBER(BI97),BI97,0)&gt;$AD$11),AND($AD$8="THRESHOLD_LE",IF(ISNUMBER(BI97),BI97,0)&lt;=$AD$11),AND($AD$8="THRESHOLD_LT",IF(ISNUMBER(BI97),BI97,0)&lt;$AD$11),AND($AD$8="CHANGE_PCT_GE",IF(IF(ISNUMBER(CN97),CN97,0)=0,IF(ISNUMBER(BI97),BI97,0)&gt;0,(IF(ISNUMBER(BI97),BI97,0)-IF(ISNUMBER(CN97),CN97,0))/ABS(IF(ISNUMBER(CN97),CN97,0))&gt;=$AD$11)),AND($AD$8="CHANGE_ABS_GE",ABS(IF(ISNUMBER(BI97),BI97,0)-IF(ISNUMBER(CN97),CN97,0))&gt;=$AD$11),AND($AD$8="COUNT_LT",IF(ISNUMBER(BI97),BI97,0)&lt;$AD$11),AND($AD$8="COUNT_LE",IF(ISNUMBER(BI97),BI97,0)&lt;=$AD$11),AND($AD$8="AND_YES",OR(LOWER(LEFT(BI97&amp;"",2))="да",BI97=1),OR(LOWER(LEFT(CN97&amp;"",2))="да",CN97=1)),AND($AD$8="OR_YES",OR(OR(LOWER(LEFT(BI97&amp;"",2))="да",BI97=1),OR(LOWER(LEFT(CN97&amp;"",2))="да",CN97=1)))),$AD$14,$AD$15))))))))))</f>
        <v/>
      </c>
      <c r="AE97" s="71" t="str">
        <f>IF($A97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97="#FIELD",BJ97="",AND(OR($AE$8="CHANGE_PCT_GE",$AE$8="CHANGE_ABS_GE",$AE$8="COUNT_FLAG_RULE",$AE$8="AND_YES",$AE$8="OR_YES"),OR(CO97="#FIELD",CO97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97)))),IF($AE$18="LOW_MU",MAX(Настройки!$B$14,$AE$16),IF($AE$18="NEUTRAL",Настройки!$B$15,IF($AE$18="IGNORE","IGNORE",IF(OR(BJ97="#FIELD",CO97="#FIELD"),"Поле не найдено","Недостаточно данных")))),IF($AE$8="SIGMOID_INC",MAX(Настройки!$B$14,$AE$16+($AE$17-$AE$16)/(1+EXP(-$AE$12*(IF(ISNUMBER(BJ97),BJ97,0)-$AE$11)))),IF($AE$8="SIGMOID_DEC",MAX(Настройки!$B$14,$AE$16+($AE$17-$AE$16)/(1+EXP($AE$12*(IF(ISNUMBER(BJ97),BJ97,0)-$AE$11)))),IF($AE$8="TOP_PERCENT",IF((COUNTIF(INDEX(Данные!$A$7:$CV$106,0,MATCH($AE$9,Данные!$A$6:$CV$6,0)),"&gt;"&amp;IF(ISNUMBER(BJ97),BJ97,0))+COUNTIFS(INDEX(Данные!$A$7:$CV$106,0,MATCH($AE$9,Данные!$A$6:$CV$6,0)),IF(ISNUMBER(BJ97),BJ97,0),Данные!$A$7:$A$106,"&lt;"&amp;$A97)+1)/COUNT(INDEX(Данные!$A$7:$CV$106,0,MATCH($AE$9,Данные!$A$6:$CV$6,0)))&lt;=$AE$11,$AE$14,$AE$15),IF($AE$8="MANUAL_MU",MAX(Настройки!$B$14,MIN(1,IF(ISNUMBER(BJ97),BJ97,0))),IF($AE$8="COUNT_FLAG_RULE",IF(IF(ISNUMBER(BJ97),BJ97,0)&lt;=$AE$11,$AE$14,IF(IF(ISNUMBER(BJ97),BJ97,0)&gt;=$AE$12,$AE$15,IF(OR(LOWER(LEFT(CO97&amp;"",2))="да",CO97=1),$AE$13,$AE$15))),IF(OR(AND($AE$8="YES_NO",OR(LOWER(LEFT(BJ97&amp;"",2))="да",BJ97=1)),AND($AE$8="THRESHOLD_GE",IF(ISNUMBER(BJ97),BJ97,0)&gt;=$AE$11),AND($AE$8="THRESHOLD_GT",IF(ISNUMBER(BJ97),BJ97,0)&gt;$AE$11),AND($AE$8="THRESHOLD_LE",IF(ISNUMBER(BJ97),BJ97,0)&lt;=$AE$11),AND($AE$8="THRESHOLD_LT",IF(ISNUMBER(BJ97),BJ97,0)&lt;$AE$11),AND($AE$8="CHANGE_PCT_GE",IF(IF(ISNUMBER(CO97),CO97,0)=0,IF(ISNUMBER(BJ97),BJ97,0)&gt;0,(IF(ISNUMBER(BJ97),BJ97,0)-IF(ISNUMBER(CO97),CO97,0))/ABS(IF(ISNUMBER(CO97),CO97,0))&gt;=$AE$11)),AND($AE$8="CHANGE_ABS_GE",ABS(IF(ISNUMBER(BJ97),BJ97,0)-IF(ISNUMBER(CO97),CO97,0))&gt;=$AE$11),AND($AE$8="COUNT_LT",IF(ISNUMBER(BJ97),BJ97,0)&lt;$AE$11),AND($AE$8="COUNT_LE",IF(ISNUMBER(BJ97),BJ97,0)&lt;=$AE$11),AND($AE$8="AND_YES",OR(LOWER(LEFT(BJ97&amp;"",2))="да",BJ97=1),OR(LOWER(LEFT(CO97&amp;"",2))="да",CO97=1)),AND($AE$8="OR_YES",OR(OR(LOWER(LEFT(BJ97&amp;"",2))="да",BJ97=1),OR(LOWER(LEFT(CO97&amp;"",2))="да",CO97=1)))),$AE$14,$AE$15))))))))))</f>
        <v/>
      </c>
      <c r="AF97" s="75"/>
      <c r="AG97" s="76" t="str">
        <f>IF($A97="","",IF($B$4&lt;&gt;"Да","",IF($B$9="","",IF(COUNTIF(Данные!$A$6:$CV$6,$B$9)=0,"#FIELD",INDEX(Данные!$A$7:$CV$106,ROW()-19,MATCH($B$9,Данные!$A$6:$CV$6,0))))))</f>
        <v/>
      </c>
      <c r="AH97" s="76" t="str">
        <f>IF($A97="","",IF($C$4&lt;&gt;"Да","",IF($C$9="","",IF(COUNTIF(Данные!$A$6:$CV$6,$C$9)=0,"#FIELD",INDEX(Данные!$A$7:$CV$106,ROW()-19,MATCH($C$9,Данные!$A$6:$CV$6,0))))))</f>
        <v/>
      </c>
      <c r="AI97" s="76" t="str">
        <f>IF($A97="","",IF($D$4&lt;&gt;"Да","",IF($D$9="","",IF(COUNTIF(Данные!$A$6:$CV$6,$D$9)=0,"#FIELD",INDEX(Данные!$A$7:$CV$106,ROW()-19,MATCH($D$9,Данные!$A$6:$CV$6,0))))))</f>
        <v/>
      </c>
      <c r="AJ97" s="76" t="str">
        <f>IF($A97="","",IF($E$4&lt;&gt;"Да","",IF($E$9="","",IF(COUNTIF(Данные!$A$6:$CV$6,$E$9)=0,"#FIELD",INDEX(Данные!$A$7:$CV$106,ROW()-19,MATCH($E$9,Данные!$A$6:$CV$6,0))))))</f>
        <v/>
      </c>
      <c r="AK97" s="76" t="str">
        <f>IF($A97="","",IF($F$4&lt;&gt;"Да","",IF($F$9="","",IF(COUNTIF(Данные!$A$6:$CV$6,$F$9)=0,"#FIELD",INDEX(Данные!$A$7:$CV$106,ROW()-19,MATCH($F$9,Данные!$A$6:$CV$6,0))))))</f>
        <v/>
      </c>
      <c r="AL97" s="76" t="str">
        <f>IF($A97="","",IF($G$4&lt;&gt;"Да","",IF($G$9="","",IF(COUNTIF(Данные!$A$6:$CV$6,$G$9)=0,"#FIELD",INDEX(Данные!$A$7:$CV$106,ROW()-19,MATCH($G$9,Данные!$A$6:$CV$6,0))))))</f>
        <v/>
      </c>
      <c r="AM97" s="76" t="str">
        <f>IF($A97="","",IF($H$4&lt;&gt;"Да","",IF($H$9="","",IF(COUNTIF(Данные!$A$6:$CV$6,$H$9)=0,"#FIELD",INDEX(Данные!$A$7:$CV$106,ROW()-19,MATCH($H$9,Данные!$A$6:$CV$6,0))))))</f>
        <v/>
      </c>
      <c r="AN97" s="76" t="str">
        <f>IF($A97="","",IF($I$4&lt;&gt;"Да","",IF($I$9="","",IF(COUNTIF(Данные!$A$6:$CV$6,$I$9)=0,"#FIELD",INDEX(Данные!$A$7:$CV$106,ROW()-19,MATCH($I$9,Данные!$A$6:$CV$6,0))))))</f>
        <v/>
      </c>
      <c r="AO97" s="76" t="str">
        <f>IF($A97="","",IF($J$4&lt;&gt;"Да","",IF($J$9="","",IF(COUNTIF(Данные!$A$6:$CV$6,$J$9)=0,"#FIELD",INDEX(Данные!$A$7:$CV$106,ROW()-19,MATCH($J$9,Данные!$A$6:$CV$6,0))))))</f>
        <v/>
      </c>
      <c r="AP97" s="76" t="str">
        <f>IF($A97="","",IF($K$4&lt;&gt;"Да","",IF($K$9="","",IF(COUNTIF(Данные!$A$6:$CV$6,$K$9)=0,"#FIELD",INDEX(Данные!$A$7:$CV$106,ROW()-19,MATCH($K$9,Данные!$A$6:$CV$6,0))))))</f>
        <v/>
      </c>
      <c r="AQ97" s="76" t="str">
        <f>IF($A97="","",IF($L$4&lt;&gt;"Да","",IF($L$9="","",IF(COUNTIF(Данные!$A$6:$CV$6,$L$9)=0,"#FIELD",INDEX(Данные!$A$7:$CV$106,ROW()-19,MATCH($L$9,Данные!$A$6:$CV$6,0))))))</f>
        <v/>
      </c>
      <c r="AR97" s="76" t="str">
        <f>IF($A97="","",IF($M$4&lt;&gt;"Да","",IF($M$9="","",IF(COUNTIF(Данные!$A$6:$CV$6,$M$9)=0,"#FIELD",INDEX(Данные!$A$7:$CV$106,ROW()-19,MATCH($M$9,Данные!$A$6:$CV$6,0))))))</f>
        <v/>
      </c>
      <c r="AS97" s="76" t="str">
        <f>IF($A97="","",IF($N$4&lt;&gt;"Да","",IF($N$9="","",IF(COUNTIF(Данные!$A$6:$CV$6,$N$9)=0,"#FIELD",INDEX(Данные!$A$7:$CV$106,ROW()-19,MATCH($N$9,Данные!$A$6:$CV$6,0))))))</f>
        <v/>
      </c>
      <c r="AT97" s="76" t="str">
        <f>IF($A97="","",IF($O$4&lt;&gt;"Да","",IF($O$9="","",IF(COUNTIF(Данные!$A$6:$CV$6,$O$9)=0,"#FIELD",INDEX(Данные!$A$7:$CV$106,ROW()-19,MATCH($O$9,Данные!$A$6:$CV$6,0))))))</f>
        <v/>
      </c>
      <c r="AU97" s="76" t="str">
        <f>IF($A97="","",IF($P$4&lt;&gt;"Да","",IF($P$9="","",IF(COUNTIF(Данные!$A$6:$CV$6,$P$9)=0,"#FIELD",INDEX(Данные!$A$7:$CV$106,ROW()-19,MATCH($P$9,Данные!$A$6:$CV$6,0))))))</f>
        <v/>
      </c>
      <c r="AV97" s="76" t="str">
        <f>IF($A97="","",IF($Q$4&lt;&gt;"Да","",IF($Q$9="","",IF(COUNTIF(Данные!$A$6:$CV$6,$Q$9)=0,"#FIELD",INDEX(Данные!$A$7:$CV$106,ROW()-19,MATCH($Q$9,Данные!$A$6:$CV$6,0))))))</f>
        <v/>
      </c>
      <c r="AW97" s="76" t="str">
        <f>IF($A97="","",IF($R$4&lt;&gt;"Да","",IF($R$9="","",IF(COUNTIF(Данные!$A$6:$CV$6,$R$9)=0,"#FIELD",INDEX(Данные!$A$7:$CV$106,ROW()-19,MATCH($R$9,Данные!$A$6:$CV$6,0))))))</f>
        <v/>
      </c>
      <c r="AX97" s="76" t="str">
        <f>IF($A97="","",IF($S$4&lt;&gt;"Да","",IF($S$9="","",IF(COUNTIF(Данные!$A$6:$CV$6,$S$9)=0,"#FIELD",INDEX(Данные!$A$7:$CV$106,ROW()-19,MATCH($S$9,Данные!$A$6:$CV$6,0))))))</f>
        <v/>
      </c>
      <c r="AY97" s="76" t="str">
        <f>IF($A97="","",IF($T$4&lt;&gt;"Да","",IF($T$9="","",IF(COUNTIF(Данные!$A$6:$CV$6,$T$9)=0,"#FIELD",INDEX(Данные!$A$7:$CV$106,ROW()-19,MATCH($T$9,Данные!$A$6:$CV$6,0))))))</f>
        <v/>
      </c>
      <c r="AZ97" s="76" t="str">
        <f>IF($A97="","",IF($U$4&lt;&gt;"Да","",IF($U$9="","",IF(COUNTIF(Данные!$A$6:$CV$6,$U$9)=0,"#FIELD",INDEX(Данные!$A$7:$CV$106,ROW()-19,MATCH($U$9,Данные!$A$6:$CV$6,0))))))</f>
        <v/>
      </c>
      <c r="BA97" s="76" t="str">
        <f>IF($A97="","",IF($V$4&lt;&gt;"Да","",IF($V$9="","",IF(COUNTIF(Данные!$A$6:$CV$6,$V$9)=0,"#FIELD",INDEX(Данные!$A$7:$CV$106,ROW()-19,MATCH($V$9,Данные!$A$6:$CV$6,0))))))</f>
        <v/>
      </c>
      <c r="BB97" s="76" t="str">
        <f>IF($A97="","",IF($W$4&lt;&gt;"Да","",IF($W$9="","",IF(COUNTIF(Данные!$A$6:$CV$6,$W$9)=0,"#FIELD",INDEX(Данные!$A$7:$CV$106,ROW()-19,MATCH($W$9,Данные!$A$6:$CV$6,0))))))</f>
        <v/>
      </c>
      <c r="BC97" s="76" t="str">
        <f>IF($A97="","",IF($X$4&lt;&gt;"Да","",IF($X$9="","",IF(COUNTIF(Данные!$A$6:$CV$6,$X$9)=0,"#FIELD",INDEX(Данные!$A$7:$CV$106,ROW()-19,MATCH($X$9,Данные!$A$6:$CV$6,0))))))</f>
        <v/>
      </c>
      <c r="BD97" s="76" t="str">
        <f>IF($A97="","",IF($Y$4&lt;&gt;"Да","",IF($Y$9="","",IF(COUNTIF(Данные!$A$6:$CV$6,$Y$9)=0,"#FIELD",INDEX(Данные!$A$7:$CV$106,ROW()-19,MATCH($Y$9,Данные!$A$6:$CV$6,0))))))</f>
        <v/>
      </c>
      <c r="BE97" s="76" t="str">
        <f>IF($A97="","",IF($Z$4&lt;&gt;"Да","",IF($Z$9="","",IF(COUNTIF(Данные!$A$6:$CV$6,$Z$9)=0,"#FIELD",INDEX(Данные!$A$7:$CV$106,ROW()-19,MATCH($Z$9,Данные!$A$6:$CV$6,0))))))</f>
        <v/>
      </c>
      <c r="BF97" s="76" t="str">
        <f>IF($A97="","",IF($AA$4&lt;&gt;"Да","",IF($AA$9="","",IF(COUNTIF(Данные!$A$6:$CV$6,$AA$9)=0,"#FIELD",INDEX(Данные!$A$7:$CV$106,ROW()-19,MATCH($AA$9,Данные!$A$6:$CV$6,0))))))</f>
        <v/>
      </c>
      <c r="BG97" s="76" t="str">
        <f>IF($A97="","",IF($AB$4&lt;&gt;"Да","",IF($AB$9="","",IF(COUNTIF(Данные!$A$6:$CV$6,$AB$9)=0,"#FIELD",INDEX(Данные!$A$7:$CV$106,ROW()-19,MATCH($AB$9,Данные!$A$6:$CV$6,0))))))</f>
        <v/>
      </c>
      <c r="BH97" s="76" t="str">
        <f>IF($A97="","",IF($AC$4&lt;&gt;"Да","",IF($AC$9="","",IF(COUNTIF(Данные!$A$6:$CV$6,$AC$9)=0,"#FIELD",INDEX(Данные!$A$7:$CV$106,ROW()-19,MATCH($AC$9,Данные!$A$6:$CV$6,0))))))</f>
        <v/>
      </c>
      <c r="BI97" s="76" t="str">
        <f>IF($A97="","",IF($AD$4&lt;&gt;"Да","",IF($AD$9="","",IF(COUNTIF(Данные!$A$6:$CV$6,$AD$9)=0,"#FIELD",INDEX(Данные!$A$7:$CV$106,ROW()-19,MATCH($AD$9,Данные!$A$6:$CV$6,0))))))</f>
        <v/>
      </c>
      <c r="BJ97" s="76" t="str">
        <f>IF($A97="","",IF($AE$4&lt;&gt;"Да","",IF($AE$9="","",IF(COUNTIF(Данные!$A$6:$CV$6,$AE$9)=0,"#FIELD",INDEX(Данные!$A$7:$CV$106,ROW()-19,MATCH($AE$9,Данные!$A$6:$CV$6,0))))))</f>
        <v/>
      </c>
      <c r="BK97" s="76"/>
      <c r="BL97" s="76" t="str">
        <f>IF($A97="","",IF($B$4&lt;&gt;"Да","",IF($B$10="","",IF(COUNTIF(Данные!$A$6:$CV$6,$B$10)=0,"#FIELD",INDEX(Данные!$A$7:$CV$106,ROW()-19,MATCH($B$10,Данные!$A$6:$CV$6,0))))))</f>
        <v/>
      </c>
      <c r="BM97" s="76" t="str">
        <f>IF($A97="","",IF($C$4&lt;&gt;"Да","",IF($C$10="","",IF(COUNTIF(Данные!$A$6:$CV$6,$C$10)=0,"#FIELD",INDEX(Данные!$A$7:$CV$106,ROW()-19,MATCH($C$10,Данные!$A$6:$CV$6,0))))))</f>
        <v/>
      </c>
      <c r="BN97" s="76" t="str">
        <f>IF($A97="","",IF($D$4&lt;&gt;"Да","",IF($D$10="","",IF(COUNTIF(Данные!$A$6:$CV$6,$D$10)=0,"#FIELD",INDEX(Данные!$A$7:$CV$106,ROW()-19,MATCH($D$10,Данные!$A$6:$CV$6,0))))))</f>
        <v/>
      </c>
      <c r="BO97" s="76" t="str">
        <f>IF($A97="","",IF($E$4&lt;&gt;"Да","",IF($E$10="","",IF(COUNTIF(Данные!$A$6:$CV$6,$E$10)=0,"#FIELD",INDEX(Данные!$A$7:$CV$106,ROW()-19,MATCH($E$10,Данные!$A$6:$CV$6,0))))))</f>
        <v/>
      </c>
      <c r="BP97" s="76" t="str">
        <f>IF($A97="","",IF($F$4&lt;&gt;"Да","",IF($F$10="","",IF(COUNTIF(Данные!$A$6:$CV$6,$F$10)=0,"#FIELD",INDEX(Данные!$A$7:$CV$106,ROW()-19,MATCH($F$10,Данные!$A$6:$CV$6,0))))))</f>
        <v/>
      </c>
      <c r="BQ97" s="76" t="str">
        <f>IF($A97="","",IF($G$4&lt;&gt;"Да","",IF($G$10="","",IF(COUNTIF(Данные!$A$6:$CV$6,$G$10)=0,"#FIELD",INDEX(Данные!$A$7:$CV$106,ROW()-19,MATCH($G$10,Данные!$A$6:$CV$6,0))))))</f>
        <v/>
      </c>
      <c r="BR97" s="76" t="str">
        <f>IF($A97="","",IF($H$4&lt;&gt;"Да","",IF($H$10="","",IF(COUNTIF(Данные!$A$6:$CV$6,$H$10)=0,"#FIELD",INDEX(Данные!$A$7:$CV$106,ROW()-19,MATCH($H$10,Данные!$A$6:$CV$6,0))))))</f>
        <v/>
      </c>
      <c r="BS97" s="76" t="str">
        <f>IF($A97="","",IF($I$4&lt;&gt;"Да","",IF($I$10="","",IF(COUNTIF(Данные!$A$6:$CV$6,$I$10)=0,"#FIELD",INDEX(Данные!$A$7:$CV$106,ROW()-19,MATCH($I$10,Данные!$A$6:$CV$6,0))))))</f>
        <v/>
      </c>
      <c r="BT97" s="76" t="str">
        <f>IF($A97="","",IF($J$4&lt;&gt;"Да","",IF($J$10="","",IF(COUNTIF(Данные!$A$6:$CV$6,$J$10)=0,"#FIELD",INDEX(Данные!$A$7:$CV$106,ROW()-19,MATCH($J$10,Данные!$A$6:$CV$6,0))))))</f>
        <v/>
      </c>
      <c r="BU97" s="76" t="str">
        <f>IF($A97="","",IF($K$4&lt;&gt;"Да","",IF($K$10="","",IF(COUNTIF(Данные!$A$6:$CV$6,$K$10)=0,"#FIELD",INDEX(Данные!$A$7:$CV$106,ROW()-19,MATCH($K$10,Данные!$A$6:$CV$6,0))))))</f>
        <v/>
      </c>
      <c r="BV97" s="76" t="str">
        <f>IF($A97="","",IF($L$4&lt;&gt;"Да","",IF($L$10="","",IF(COUNTIF(Данные!$A$6:$CV$6,$L$10)=0,"#FIELD",INDEX(Данные!$A$7:$CV$106,ROW()-19,MATCH($L$10,Данные!$A$6:$CV$6,0))))))</f>
        <v/>
      </c>
      <c r="BW97" s="76" t="str">
        <f>IF($A97="","",IF($M$4&lt;&gt;"Да","",IF($M$10="","",IF(COUNTIF(Данные!$A$6:$CV$6,$M$10)=0,"#FIELD",INDEX(Данные!$A$7:$CV$106,ROW()-19,MATCH($M$10,Данные!$A$6:$CV$6,0))))))</f>
        <v/>
      </c>
      <c r="BX97" s="76" t="str">
        <f>IF($A97="","",IF($N$4&lt;&gt;"Да","",IF($N$10="","",IF(COUNTIF(Данные!$A$6:$CV$6,$N$10)=0,"#FIELD",INDEX(Данные!$A$7:$CV$106,ROW()-19,MATCH($N$10,Данные!$A$6:$CV$6,0))))))</f>
        <v/>
      </c>
      <c r="BY97" s="76" t="str">
        <f>IF($A97="","",IF($O$4&lt;&gt;"Да","",IF($O$10="","",IF(COUNTIF(Данные!$A$6:$CV$6,$O$10)=0,"#FIELD",INDEX(Данные!$A$7:$CV$106,ROW()-19,MATCH($O$10,Данные!$A$6:$CV$6,0))))))</f>
        <v/>
      </c>
      <c r="BZ97" s="76" t="str">
        <f>IF($A97="","",IF($P$4&lt;&gt;"Да","",IF($P$10="","",IF(COUNTIF(Данные!$A$6:$CV$6,$P$10)=0,"#FIELD",INDEX(Данные!$A$7:$CV$106,ROW()-19,MATCH($P$10,Данные!$A$6:$CV$6,0))))))</f>
        <v/>
      </c>
      <c r="CA97" s="76" t="str">
        <f>IF($A97="","",IF($Q$4&lt;&gt;"Да","",IF($Q$10="","",IF(COUNTIF(Данные!$A$6:$CV$6,$Q$10)=0,"#FIELD",INDEX(Данные!$A$7:$CV$106,ROW()-19,MATCH($Q$10,Данные!$A$6:$CV$6,0))))))</f>
        <v/>
      </c>
      <c r="CB97" s="76" t="str">
        <f>IF($A97="","",IF($R$4&lt;&gt;"Да","",IF($R$10="","",IF(COUNTIF(Данные!$A$6:$CV$6,$R$10)=0,"#FIELD",INDEX(Данные!$A$7:$CV$106,ROW()-19,MATCH($R$10,Данные!$A$6:$CV$6,0))))))</f>
        <v/>
      </c>
      <c r="CC97" s="76" t="str">
        <f>IF($A97="","",IF($S$4&lt;&gt;"Да","",IF($S$10="","",IF(COUNTIF(Данные!$A$6:$CV$6,$S$10)=0,"#FIELD",INDEX(Данные!$A$7:$CV$106,ROW()-19,MATCH($S$10,Данные!$A$6:$CV$6,0))))))</f>
        <v/>
      </c>
      <c r="CD97" s="76" t="str">
        <f>IF($A97="","",IF($T$4&lt;&gt;"Да","",IF($T$10="","",IF(COUNTIF(Данные!$A$6:$CV$6,$T$10)=0,"#FIELD",INDEX(Данные!$A$7:$CV$106,ROW()-19,MATCH($T$10,Данные!$A$6:$CV$6,0))))))</f>
        <v/>
      </c>
      <c r="CE97" s="76" t="str">
        <f>IF($A97="","",IF($U$4&lt;&gt;"Да","",IF($U$10="","",IF(COUNTIF(Данные!$A$6:$CV$6,$U$10)=0,"#FIELD",INDEX(Данные!$A$7:$CV$106,ROW()-19,MATCH($U$10,Данные!$A$6:$CV$6,0))))))</f>
        <v/>
      </c>
      <c r="CF97" s="76" t="str">
        <f>IF($A97="","",IF($V$4&lt;&gt;"Да","",IF($V$10="","",IF(COUNTIF(Данные!$A$6:$CV$6,$V$10)=0,"#FIELD",INDEX(Данные!$A$7:$CV$106,ROW()-19,MATCH($V$10,Данные!$A$6:$CV$6,0))))))</f>
        <v/>
      </c>
      <c r="CG97" s="76" t="str">
        <f>IF($A97="","",IF($W$4&lt;&gt;"Да","",IF($W$10="","",IF(COUNTIF(Данные!$A$6:$CV$6,$W$10)=0,"#FIELD",INDEX(Данные!$A$7:$CV$106,ROW()-19,MATCH($W$10,Данные!$A$6:$CV$6,0))))))</f>
        <v/>
      </c>
      <c r="CH97" s="76" t="str">
        <f>IF($A97="","",IF($X$4&lt;&gt;"Да","",IF($X$10="","",IF(COUNTIF(Данные!$A$6:$CV$6,$X$10)=0,"#FIELD",INDEX(Данные!$A$7:$CV$106,ROW()-19,MATCH($X$10,Данные!$A$6:$CV$6,0))))))</f>
        <v/>
      </c>
      <c r="CI97" s="76" t="str">
        <f>IF($A97="","",IF($Y$4&lt;&gt;"Да","",IF($Y$10="","",IF(COUNTIF(Данные!$A$6:$CV$6,$Y$10)=0,"#FIELD",INDEX(Данные!$A$7:$CV$106,ROW()-19,MATCH($Y$10,Данные!$A$6:$CV$6,0))))))</f>
        <v/>
      </c>
      <c r="CJ97" s="76" t="str">
        <f>IF($A97="","",IF($Z$4&lt;&gt;"Да","",IF($Z$10="","",IF(COUNTIF(Данные!$A$6:$CV$6,$Z$10)=0,"#FIELD",INDEX(Данные!$A$7:$CV$106,ROW()-19,MATCH($Z$10,Данные!$A$6:$CV$6,0))))))</f>
        <v/>
      </c>
      <c r="CK97" s="76" t="str">
        <f>IF($A97="","",IF($AA$4&lt;&gt;"Да","",IF($AA$10="","",IF(COUNTIF(Данные!$A$6:$CV$6,$AA$10)=0,"#FIELD",INDEX(Данные!$A$7:$CV$106,ROW()-19,MATCH($AA$10,Данные!$A$6:$CV$6,0))))))</f>
        <v/>
      </c>
      <c r="CL97" s="76" t="str">
        <f>IF($A97="","",IF($AB$4&lt;&gt;"Да","",IF($AB$10="","",IF(COUNTIF(Данные!$A$6:$CV$6,$AB$10)=0,"#FIELD",INDEX(Данные!$A$7:$CV$106,ROW()-19,MATCH($AB$10,Данные!$A$6:$CV$6,0))))))</f>
        <v/>
      </c>
      <c r="CM97" s="76" t="str">
        <f>IF($A97="","",IF($AC$4&lt;&gt;"Да","",IF($AC$10="","",IF(COUNTIF(Данные!$A$6:$CV$6,$AC$10)=0,"#FIELD",INDEX(Данные!$A$7:$CV$106,ROW()-19,MATCH($AC$10,Данные!$A$6:$CV$6,0))))))</f>
        <v/>
      </c>
      <c r="CN97" s="76" t="str">
        <f>IF($A97="","",IF($AD$4&lt;&gt;"Да","",IF($AD$10="","",IF(COUNTIF(Данные!$A$6:$CV$6,$AD$10)=0,"#FIELD",INDEX(Данные!$A$7:$CV$106,ROW()-19,MATCH($AD$10,Данные!$A$6:$CV$6,0))))))</f>
        <v/>
      </c>
      <c r="CO97" s="77" t="str">
        <f>IF($A97="","",IF($AE$4&lt;&gt;"Да","",IF($AE$10="","",IF(COUNTIF(Данные!$A$6:$CV$6,$AE$10)=0,"#FIELD",INDEX(Данные!$A$7:$CV$106,ROW()-19,MATCH($AE$10,Данные!$A$6:$CV$6,0))))))</f>
        <v/>
      </c>
    </row>
    <row r="98" spans="1:93">
      <c r="A98" s="24" t="str">
        <f>IF(Данные!A85="","",Данные!A85)</f>
        <v/>
      </c>
      <c r="B98" s="19" t="str">
        <f>IF($A98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98="#FIELD",AG98="",AND(OR($B$8="CHANGE_PCT_GE",$B$8="CHANGE_ABS_GE",$B$8="COUNT_FLAG_RULE",$B$8="AND_YES",$B$8="OR_YES"),OR(BL98="#FIELD",BL98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98)))),IF($B$18="LOW_MU",MAX(Настройки!$B$14,$B$16),IF($B$18="NEUTRAL",Настройки!$B$15,IF($B$18="IGNORE","IGNORE",IF(OR(AG98="#FIELD",BL98="#FIELD"),"Поле не найдено","Недостаточно данных")))),IF($B$8="SIGMOID_INC",MAX(Настройки!$B$14,$B$16+($B$17-$B$16)/(1+EXP(-$B$12*(IF(ISNUMBER(AG98),AG98,0)-$B$11)))),IF($B$8="SIGMOID_DEC",MAX(Настройки!$B$14,$B$16+($B$17-$B$16)/(1+EXP($B$12*(IF(ISNUMBER(AG98),AG98,0)-$B$11)))),IF($B$8="TOP_PERCENT",IF((COUNTIF(INDEX(Данные!$A$7:$CV$106,0,MATCH($B$9,Данные!$A$6:$CV$6,0)),"&gt;"&amp;IF(ISNUMBER(AG98),AG98,0))+COUNTIFS(INDEX(Данные!$A$7:$CV$106,0,MATCH($B$9,Данные!$A$6:$CV$6,0)),IF(ISNUMBER(AG98),AG98,0),Данные!$A$7:$A$106,"&lt;"&amp;$A98)+1)/COUNT(INDEX(Данные!$A$7:$CV$106,0,MATCH($B$9,Данные!$A$6:$CV$6,0)))&lt;=$B$11,$B$14,$B$15),IF($B$8="MANUAL_MU",MAX(Настройки!$B$14,MIN(1,IF(ISNUMBER(AG98),AG98,0))),IF($B$8="COUNT_FLAG_RULE",IF(IF(ISNUMBER(AG98),AG98,0)&lt;=$B$11,$B$14,IF(IF(ISNUMBER(AG98),AG98,0)&gt;=$B$12,$B$15,IF(OR(LOWER(LEFT(BL98&amp;"",2))="да",BL98=1),$B$13,$B$15))),IF(OR(AND($B$8="YES_NO",OR(LOWER(LEFT(AG98&amp;"",2))="да",AG98=1)),AND($B$8="THRESHOLD_GE",IF(ISNUMBER(AG98),AG98,0)&gt;=$B$11),AND($B$8="THRESHOLD_GT",IF(ISNUMBER(AG98),AG98,0)&gt;$B$11),AND($B$8="THRESHOLD_LE",IF(ISNUMBER(AG98),AG98,0)&lt;=$B$11),AND($B$8="THRESHOLD_LT",IF(ISNUMBER(AG98),AG98,0)&lt;$B$11),AND($B$8="CHANGE_PCT_GE",IF(IF(ISNUMBER(BL98),BL98,0)=0,IF(ISNUMBER(AG98),AG98,0)&gt;0,(IF(ISNUMBER(AG98),AG98,0)-IF(ISNUMBER(BL98),BL98,0))/ABS(IF(ISNUMBER(BL98),BL98,0))&gt;=$B$11)),AND($B$8="CHANGE_ABS_GE",ABS(IF(ISNUMBER(AG98),AG98,0)-IF(ISNUMBER(BL98),BL98,0))&gt;=$B$11),AND($B$8="COUNT_LT",IF(ISNUMBER(AG98),AG98,0)&lt;$B$11),AND($B$8="COUNT_LE",IF(ISNUMBER(AG98),AG98,0)&lt;=$B$11),AND($B$8="AND_YES",OR(LOWER(LEFT(AG98&amp;"",2))="да",AG98=1),OR(LOWER(LEFT(BL98&amp;"",2))="да",BL98=1)),AND($B$8="OR_YES",OR(OR(LOWER(LEFT(AG98&amp;"",2))="да",AG98=1),OR(LOWER(LEFT(BL98&amp;"",2))="да",BL98=1)))),$B$14,$B$15))))))))))</f>
        <v/>
      </c>
      <c r="C98" s="19" t="str">
        <f>IF($A98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98="#FIELD",AH98="",AND(OR($C$8="CHANGE_PCT_GE",$C$8="CHANGE_ABS_GE",$C$8="COUNT_FLAG_RULE",$C$8="AND_YES",$C$8="OR_YES"),OR(BM98="#FIELD",BM98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98)))),IF($C$18="LOW_MU",MAX(Настройки!$B$14,$C$16),IF($C$18="NEUTRAL",Настройки!$B$15,IF($C$18="IGNORE","IGNORE",IF(OR(AH98="#FIELD",BM98="#FIELD"),"Поле не найдено","Недостаточно данных")))),IF($C$8="SIGMOID_INC",MAX(Настройки!$B$14,$C$16+($C$17-$C$16)/(1+EXP(-$C$12*(IF(ISNUMBER(AH98),AH98,0)-$C$11)))),IF($C$8="SIGMOID_DEC",MAX(Настройки!$B$14,$C$16+($C$17-$C$16)/(1+EXP($C$12*(IF(ISNUMBER(AH98),AH98,0)-$C$11)))),IF($C$8="TOP_PERCENT",IF((COUNTIF(INDEX(Данные!$A$7:$CV$106,0,MATCH($C$9,Данные!$A$6:$CV$6,0)),"&gt;"&amp;IF(ISNUMBER(AH98),AH98,0))+COUNTIFS(INDEX(Данные!$A$7:$CV$106,0,MATCH($C$9,Данные!$A$6:$CV$6,0)),IF(ISNUMBER(AH98),AH98,0),Данные!$A$7:$A$106,"&lt;"&amp;$A98)+1)/COUNT(INDEX(Данные!$A$7:$CV$106,0,MATCH($C$9,Данные!$A$6:$CV$6,0)))&lt;=$C$11,$C$14,$C$15),IF($C$8="MANUAL_MU",MAX(Настройки!$B$14,MIN(1,IF(ISNUMBER(AH98),AH98,0))),IF($C$8="COUNT_FLAG_RULE",IF(IF(ISNUMBER(AH98),AH98,0)&lt;=$C$11,$C$14,IF(IF(ISNUMBER(AH98),AH98,0)&gt;=$C$12,$C$15,IF(OR(LOWER(LEFT(BM98&amp;"",2))="да",BM98=1),$C$13,$C$15))),IF(OR(AND($C$8="YES_NO",OR(LOWER(LEFT(AH98&amp;"",2))="да",AH98=1)),AND($C$8="THRESHOLD_GE",IF(ISNUMBER(AH98),AH98,0)&gt;=$C$11),AND($C$8="THRESHOLD_GT",IF(ISNUMBER(AH98),AH98,0)&gt;$C$11),AND($C$8="THRESHOLD_LE",IF(ISNUMBER(AH98),AH98,0)&lt;=$C$11),AND($C$8="THRESHOLD_LT",IF(ISNUMBER(AH98),AH98,0)&lt;$C$11),AND($C$8="CHANGE_PCT_GE",IF(IF(ISNUMBER(BM98),BM98,0)=0,IF(ISNUMBER(AH98),AH98,0)&gt;0,(IF(ISNUMBER(AH98),AH98,0)-IF(ISNUMBER(BM98),BM98,0))/ABS(IF(ISNUMBER(BM98),BM98,0))&gt;=$C$11)),AND($C$8="CHANGE_ABS_GE",ABS(IF(ISNUMBER(AH98),AH98,0)-IF(ISNUMBER(BM98),BM98,0))&gt;=$C$11),AND($C$8="COUNT_LT",IF(ISNUMBER(AH98),AH98,0)&lt;$C$11),AND($C$8="COUNT_LE",IF(ISNUMBER(AH98),AH98,0)&lt;=$C$11),AND($C$8="AND_YES",OR(LOWER(LEFT(AH98&amp;"",2))="да",AH98=1),OR(LOWER(LEFT(BM98&amp;"",2))="да",BM98=1)),AND($C$8="OR_YES",OR(OR(LOWER(LEFT(AH98&amp;"",2))="да",AH98=1),OR(LOWER(LEFT(BM98&amp;"",2))="да",BM98=1)))),$C$14,$C$15))))))))))</f>
        <v/>
      </c>
      <c r="D98" s="19" t="str">
        <f>IF($A98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98="#FIELD",AI98="",AND(OR($D$8="CHANGE_PCT_GE",$D$8="CHANGE_ABS_GE",$D$8="COUNT_FLAG_RULE",$D$8="AND_YES",$D$8="OR_YES"),OR(BN98="#FIELD",BN98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98)))),IF($D$18="LOW_MU",MAX(Настройки!$B$14,$D$16),IF($D$18="NEUTRAL",Настройки!$B$15,IF($D$18="IGNORE","IGNORE",IF(OR(AI98="#FIELD",BN98="#FIELD"),"Поле не найдено","Недостаточно данных")))),IF($D$8="SIGMOID_INC",MAX(Настройки!$B$14,$D$16+($D$17-$D$16)/(1+EXP(-$D$12*(IF(ISNUMBER(AI98),AI98,0)-$D$11)))),IF($D$8="SIGMOID_DEC",MAX(Настройки!$B$14,$D$16+($D$17-$D$16)/(1+EXP($D$12*(IF(ISNUMBER(AI98),AI98,0)-$D$11)))),IF($D$8="TOP_PERCENT",IF((COUNTIF(INDEX(Данные!$A$7:$CV$106,0,MATCH($D$9,Данные!$A$6:$CV$6,0)),"&gt;"&amp;IF(ISNUMBER(AI98),AI98,0))+COUNTIFS(INDEX(Данные!$A$7:$CV$106,0,MATCH($D$9,Данные!$A$6:$CV$6,0)),IF(ISNUMBER(AI98),AI98,0),Данные!$A$7:$A$106,"&lt;"&amp;$A98)+1)/COUNT(INDEX(Данные!$A$7:$CV$106,0,MATCH($D$9,Данные!$A$6:$CV$6,0)))&lt;=$D$11,$D$14,$D$15),IF($D$8="MANUAL_MU",MAX(Настройки!$B$14,MIN(1,IF(ISNUMBER(AI98),AI98,0))),IF($D$8="COUNT_FLAG_RULE",IF(IF(ISNUMBER(AI98),AI98,0)&lt;=$D$11,$D$14,IF(IF(ISNUMBER(AI98),AI98,0)&gt;=$D$12,$D$15,IF(OR(LOWER(LEFT(BN98&amp;"",2))="да",BN98=1),$D$13,$D$15))),IF(OR(AND($D$8="YES_NO",OR(LOWER(LEFT(AI98&amp;"",2))="да",AI98=1)),AND($D$8="THRESHOLD_GE",IF(ISNUMBER(AI98),AI98,0)&gt;=$D$11),AND($D$8="THRESHOLD_GT",IF(ISNUMBER(AI98),AI98,0)&gt;$D$11),AND($D$8="THRESHOLD_LE",IF(ISNUMBER(AI98),AI98,0)&lt;=$D$11),AND($D$8="THRESHOLD_LT",IF(ISNUMBER(AI98),AI98,0)&lt;$D$11),AND($D$8="CHANGE_PCT_GE",IF(IF(ISNUMBER(BN98),BN98,0)=0,IF(ISNUMBER(AI98),AI98,0)&gt;0,(IF(ISNUMBER(AI98),AI98,0)-IF(ISNUMBER(BN98),BN98,0))/ABS(IF(ISNUMBER(BN98),BN98,0))&gt;=$D$11)),AND($D$8="CHANGE_ABS_GE",ABS(IF(ISNUMBER(AI98),AI98,0)-IF(ISNUMBER(BN98),BN98,0))&gt;=$D$11),AND($D$8="COUNT_LT",IF(ISNUMBER(AI98),AI98,0)&lt;$D$11),AND($D$8="COUNT_LE",IF(ISNUMBER(AI98),AI98,0)&lt;=$D$11),AND($D$8="AND_YES",OR(LOWER(LEFT(AI98&amp;"",2))="да",AI98=1),OR(LOWER(LEFT(BN98&amp;"",2))="да",BN98=1)),AND($D$8="OR_YES",OR(OR(LOWER(LEFT(AI98&amp;"",2))="да",AI98=1),OR(LOWER(LEFT(BN98&amp;"",2))="да",BN98=1)))),$D$14,$D$15))))))))))</f>
        <v/>
      </c>
      <c r="E98" s="19" t="str">
        <f>IF($A98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98="#FIELD",AJ98="",AND(OR($E$8="CHANGE_PCT_GE",$E$8="CHANGE_ABS_GE",$E$8="COUNT_FLAG_RULE",$E$8="AND_YES",$E$8="OR_YES"),OR(BO98="#FIELD",BO98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98)))),IF($E$18="LOW_MU",MAX(Настройки!$B$14,$E$16),IF($E$18="NEUTRAL",Настройки!$B$15,IF($E$18="IGNORE","IGNORE",IF(OR(AJ98="#FIELD",BO98="#FIELD"),"Поле не найдено","Недостаточно данных")))),IF($E$8="SIGMOID_INC",MAX(Настройки!$B$14,$E$16+($E$17-$E$16)/(1+EXP(-$E$12*(IF(ISNUMBER(AJ98),AJ98,0)-$E$11)))),IF($E$8="SIGMOID_DEC",MAX(Настройки!$B$14,$E$16+($E$17-$E$16)/(1+EXP($E$12*(IF(ISNUMBER(AJ98),AJ98,0)-$E$11)))),IF($E$8="TOP_PERCENT",IF((COUNTIF(INDEX(Данные!$A$7:$CV$106,0,MATCH($E$9,Данные!$A$6:$CV$6,0)),"&gt;"&amp;IF(ISNUMBER(AJ98),AJ98,0))+COUNTIFS(INDEX(Данные!$A$7:$CV$106,0,MATCH($E$9,Данные!$A$6:$CV$6,0)),IF(ISNUMBER(AJ98),AJ98,0),Данные!$A$7:$A$106,"&lt;"&amp;$A98)+1)/COUNT(INDEX(Данные!$A$7:$CV$106,0,MATCH($E$9,Данные!$A$6:$CV$6,0)))&lt;=$E$11,$E$14,$E$15),IF($E$8="MANUAL_MU",MAX(Настройки!$B$14,MIN(1,IF(ISNUMBER(AJ98),AJ98,0))),IF($E$8="COUNT_FLAG_RULE",IF(IF(ISNUMBER(AJ98),AJ98,0)&lt;=$E$11,$E$14,IF(IF(ISNUMBER(AJ98),AJ98,0)&gt;=$E$12,$E$15,IF(OR(LOWER(LEFT(BO98&amp;"",2))="да",BO98=1),$E$13,$E$15))),IF(OR(AND($E$8="YES_NO",OR(LOWER(LEFT(AJ98&amp;"",2))="да",AJ98=1)),AND($E$8="THRESHOLD_GE",IF(ISNUMBER(AJ98),AJ98,0)&gt;=$E$11),AND($E$8="THRESHOLD_GT",IF(ISNUMBER(AJ98),AJ98,0)&gt;$E$11),AND($E$8="THRESHOLD_LE",IF(ISNUMBER(AJ98),AJ98,0)&lt;=$E$11),AND($E$8="THRESHOLD_LT",IF(ISNUMBER(AJ98),AJ98,0)&lt;$E$11),AND($E$8="CHANGE_PCT_GE",IF(IF(ISNUMBER(BO98),BO98,0)=0,IF(ISNUMBER(AJ98),AJ98,0)&gt;0,(IF(ISNUMBER(AJ98),AJ98,0)-IF(ISNUMBER(BO98),BO98,0))/ABS(IF(ISNUMBER(BO98),BO98,0))&gt;=$E$11)),AND($E$8="CHANGE_ABS_GE",ABS(IF(ISNUMBER(AJ98),AJ98,0)-IF(ISNUMBER(BO98),BO98,0))&gt;=$E$11),AND($E$8="COUNT_LT",IF(ISNUMBER(AJ98),AJ98,0)&lt;$E$11),AND($E$8="COUNT_LE",IF(ISNUMBER(AJ98),AJ98,0)&lt;=$E$11),AND($E$8="AND_YES",OR(LOWER(LEFT(AJ98&amp;"",2))="да",AJ98=1),OR(LOWER(LEFT(BO98&amp;"",2))="да",BO98=1)),AND($E$8="OR_YES",OR(OR(LOWER(LEFT(AJ98&amp;"",2))="да",AJ98=1),OR(LOWER(LEFT(BO98&amp;"",2))="да",BO98=1)))),$E$14,$E$15))))))))))</f>
        <v/>
      </c>
      <c r="F98" s="19" t="str">
        <f>IF($A98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98="#FIELD",AK98="",AND(OR($F$8="CHANGE_PCT_GE",$F$8="CHANGE_ABS_GE",$F$8="COUNT_FLAG_RULE",$F$8="AND_YES",$F$8="OR_YES"),OR(BP98="#FIELD",BP98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98)))),IF($F$18="LOW_MU",MAX(Настройки!$B$14,$F$16),IF($F$18="NEUTRAL",Настройки!$B$15,IF($F$18="IGNORE","IGNORE",IF(OR(AK98="#FIELD",BP98="#FIELD"),"Поле не найдено","Недостаточно данных")))),IF($F$8="SIGMOID_INC",MAX(Настройки!$B$14,$F$16+($F$17-$F$16)/(1+EXP(-$F$12*(IF(ISNUMBER(AK98),AK98,0)-$F$11)))),IF($F$8="SIGMOID_DEC",MAX(Настройки!$B$14,$F$16+($F$17-$F$16)/(1+EXP($F$12*(IF(ISNUMBER(AK98),AK98,0)-$F$11)))),IF($F$8="TOP_PERCENT",IF((COUNTIF(INDEX(Данные!$A$7:$CV$106,0,MATCH($F$9,Данные!$A$6:$CV$6,0)),"&gt;"&amp;IF(ISNUMBER(AK98),AK98,0))+COUNTIFS(INDEX(Данные!$A$7:$CV$106,0,MATCH($F$9,Данные!$A$6:$CV$6,0)),IF(ISNUMBER(AK98),AK98,0),Данные!$A$7:$A$106,"&lt;"&amp;$A98)+1)/COUNT(INDEX(Данные!$A$7:$CV$106,0,MATCH($F$9,Данные!$A$6:$CV$6,0)))&lt;=$F$11,$F$14,$F$15),IF($F$8="MANUAL_MU",MAX(Настройки!$B$14,MIN(1,IF(ISNUMBER(AK98),AK98,0))),IF($F$8="COUNT_FLAG_RULE",IF(IF(ISNUMBER(AK98),AK98,0)&lt;=$F$11,$F$14,IF(IF(ISNUMBER(AK98),AK98,0)&gt;=$F$12,$F$15,IF(OR(LOWER(LEFT(BP98&amp;"",2))="да",BP98=1),$F$13,$F$15))),IF(OR(AND($F$8="YES_NO",OR(LOWER(LEFT(AK98&amp;"",2))="да",AK98=1)),AND($F$8="THRESHOLD_GE",IF(ISNUMBER(AK98),AK98,0)&gt;=$F$11),AND($F$8="THRESHOLD_GT",IF(ISNUMBER(AK98),AK98,0)&gt;$F$11),AND($F$8="THRESHOLD_LE",IF(ISNUMBER(AK98),AK98,0)&lt;=$F$11),AND($F$8="THRESHOLD_LT",IF(ISNUMBER(AK98),AK98,0)&lt;$F$11),AND($F$8="CHANGE_PCT_GE",IF(IF(ISNUMBER(BP98),BP98,0)=0,IF(ISNUMBER(AK98),AK98,0)&gt;0,(IF(ISNUMBER(AK98),AK98,0)-IF(ISNUMBER(BP98),BP98,0))/ABS(IF(ISNUMBER(BP98),BP98,0))&gt;=$F$11)),AND($F$8="CHANGE_ABS_GE",ABS(IF(ISNUMBER(AK98),AK98,0)-IF(ISNUMBER(BP98),BP98,0))&gt;=$F$11),AND($F$8="COUNT_LT",IF(ISNUMBER(AK98),AK98,0)&lt;$F$11),AND($F$8="COUNT_LE",IF(ISNUMBER(AK98),AK98,0)&lt;=$F$11),AND($F$8="AND_YES",OR(LOWER(LEFT(AK98&amp;"",2))="да",AK98=1),OR(LOWER(LEFT(BP98&amp;"",2))="да",BP98=1)),AND($F$8="OR_YES",OR(OR(LOWER(LEFT(AK98&amp;"",2))="да",AK98=1),OR(LOWER(LEFT(BP98&amp;"",2))="да",BP98=1)))),$F$14,$F$15))))))))))</f>
        <v/>
      </c>
      <c r="G98" s="19" t="str">
        <f>IF($A98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98="#FIELD",AL98="",AND(OR($G$8="CHANGE_PCT_GE",$G$8="CHANGE_ABS_GE",$G$8="COUNT_FLAG_RULE",$G$8="AND_YES",$G$8="OR_YES"),OR(BQ98="#FIELD",BQ98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98)))),IF($G$18="LOW_MU",MAX(Настройки!$B$14,$G$16),IF($G$18="NEUTRAL",Настройки!$B$15,IF($G$18="IGNORE","IGNORE",IF(OR(AL98="#FIELD",BQ98="#FIELD"),"Поле не найдено","Недостаточно данных")))),IF($G$8="SIGMOID_INC",MAX(Настройки!$B$14,$G$16+($G$17-$G$16)/(1+EXP(-$G$12*(IF(ISNUMBER(AL98),AL98,0)-$G$11)))),IF($G$8="SIGMOID_DEC",MAX(Настройки!$B$14,$G$16+($G$17-$G$16)/(1+EXP($G$12*(IF(ISNUMBER(AL98),AL98,0)-$G$11)))),IF($G$8="TOP_PERCENT",IF((COUNTIF(INDEX(Данные!$A$7:$CV$106,0,MATCH($G$9,Данные!$A$6:$CV$6,0)),"&gt;"&amp;IF(ISNUMBER(AL98),AL98,0))+COUNTIFS(INDEX(Данные!$A$7:$CV$106,0,MATCH($G$9,Данные!$A$6:$CV$6,0)),IF(ISNUMBER(AL98),AL98,0),Данные!$A$7:$A$106,"&lt;"&amp;$A98)+1)/COUNT(INDEX(Данные!$A$7:$CV$106,0,MATCH($G$9,Данные!$A$6:$CV$6,0)))&lt;=$G$11,$G$14,$G$15),IF($G$8="MANUAL_MU",MAX(Настройки!$B$14,MIN(1,IF(ISNUMBER(AL98),AL98,0))),IF($G$8="COUNT_FLAG_RULE",IF(IF(ISNUMBER(AL98),AL98,0)&lt;=$G$11,$G$14,IF(IF(ISNUMBER(AL98),AL98,0)&gt;=$G$12,$G$15,IF(OR(LOWER(LEFT(BQ98&amp;"",2))="да",BQ98=1),$G$13,$G$15))),IF(OR(AND($G$8="YES_NO",OR(LOWER(LEFT(AL98&amp;"",2))="да",AL98=1)),AND($G$8="THRESHOLD_GE",IF(ISNUMBER(AL98),AL98,0)&gt;=$G$11),AND($G$8="THRESHOLD_GT",IF(ISNUMBER(AL98),AL98,0)&gt;$G$11),AND($G$8="THRESHOLD_LE",IF(ISNUMBER(AL98),AL98,0)&lt;=$G$11),AND($G$8="THRESHOLD_LT",IF(ISNUMBER(AL98),AL98,0)&lt;$G$11),AND($G$8="CHANGE_PCT_GE",IF(IF(ISNUMBER(BQ98),BQ98,0)=0,IF(ISNUMBER(AL98),AL98,0)&gt;0,(IF(ISNUMBER(AL98),AL98,0)-IF(ISNUMBER(BQ98),BQ98,0))/ABS(IF(ISNUMBER(BQ98),BQ98,0))&gt;=$G$11)),AND($G$8="CHANGE_ABS_GE",ABS(IF(ISNUMBER(AL98),AL98,0)-IF(ISNUMBER(BQ98),BQ98,0))&gt;=$G$11),AND($G$8="COUNT_LT",IF(ISNUMBER(AL98),AL98,0)&lt;$G$11),AND($G$8="COUNT_LE",IF(ISNUMBER(AL98),AL98,0)&lt;=$G$11),AND($G$8="AND_YES",OR(LOWER(LEFT(AL98&amp;"",2))="да",AL98=1),OR(LOWER(LEFT(BQ98&amp;"",2))="да",BQ98=1)),AND($G$8="OR_YES",OR(OR(LOWER(LEFT(AL98&amp;"",2))="да",AL98=1),OR(LOWER(LEFT(BQ98&amp;"",2))="да",BQ98=1)))),$G$14,$G$15))))))))))</f>
        <v/>
      </c>
      <c r="H98" s="19" t="str">
        <f>IF($A98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98="#FIELD",AM98="",AND(OR($H$8="CHANGE_PCT_GE",$H$8="CHANGE_ABS_GE",$H$8="COUNT_FLAG_RULE",$H$8="AND_YES",$H$8="OR_YES"),OR(BR98="#FIELD",BR98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98)))),IF($H$18="LOW_MU",MAX(Настройки!$B$14,$H$16),IF($H$18="NEUTRAL",Настройки!$B$15,IF($H$18="IGNORE","IGNORE",IF(OR(AM98="#FIELD",BR98="#FIELD"),"Поле не найдено","Недостаточно данных")))),IF($H$8="SIGMOID_INC",MAX(Настройки!$B$14,$H$16+($H$17-$H$16)/(1+EXP(-$H$12*(IF(ISNUMBER(AM98),AM98,0)-$H$11)))),IF($H$8="SIGMOID_DEC",MAX(Настройки!$B$14,$H$16+($H$17-$H$16)/(1+EXP($H$12*(IF(ISNUMBER(AM98),AM98,0)-$H$11)))),IF($H$8="TOP_PERCENT",IF((COUNTIF(INDEX(Данные!$A$7:$CV$106,0,MATCH($H$9,Данные!$A$6:$CV$6,0)),"&gt;"&amp;IF(ISNUMBER(AM98),AM98,0))+COUNTIFS(INDEX(Данные!$A$7:$CV$106,0,MATCH($H$9,Данные!$A$6:$CV$6,0)),IF(ISNUMBER(AM98),AM98,0),Данные!$A$7:$A$106,"&lt;"&amp;$A98)+1)/COUNT(INDEX(Данные!$A$7:$CV$106,0,MATCH($H$9,Данные!$A$6:$CV$6,0)))&lt;=$H$11,$H$14,$H$15),IF($H$8="MANUAL_MU",MAX(Настройки!$B$14,MIN(1,IF(ISNUMBER(AM98),AM98,0))),IF($H$8="COUNT_FLAG_RULE",IF(IF(ISNUMBER(AM98),AM98,0)&lt;=$H$11,$H$14,IF(IF(ISNUMBER(AM98),AM98,0)&gt;=$H$12,$H$15,IF(OR(LOWER(LEFT(BR98&amp;"",2))="да",BR98=1),$H$13,$H$15))),IF(OR(AND($H$8="YES_NO",OR(LOWER(LEFT(AM98&amp;"",2))="да",AM98=1)),AND($H$8="THRESHOLD_GE",IF(ISNUMBER(AM98),AM98,0)&gt;=$H$11),AND($H$8="THRESHOLD_GT",IF(ISNUMBER(AM98),AM98,0)&gt;$H$11),AND($H$8="THRESHOLD_LE",IF(ISNUMBER(AM98),AM98,0)&lt;=$H$11),AND($H$8="THRESHOLD_LT",IF(ISNUMBER(AM98),AM98,0)&lt;$H$11),AND($H$8="CHANGE_PCT_GE",IF(IF(ISNUMBER(BR98),BR98,0)=0,IF(ISNUMBER(AM98),AM98,0)&gt;0,(IF(ISNUMBER(AM98),AM98,0)-IF(ISNUMBER(BR98),BR98,0))/ABS(IF(ISNUMBER(BR98),BR98,0))&gt;=$H$11)),AND($H$8="CHANGE_ABS_GE",ABS(IF(ISNUMBER(AM98),AM98,0)-IF(ISNUMBER(BR98),BR98,0))&gt;=$H$11),AND($H$8="COUNT_LT",IF(ISNUMBER(AM98),AM98,0)&lt;$H$11),AND($H$8="COUNT_LE",IF(ISNUMBER(AM98),AM98,0)&lt;=$H$11),AND($H$8="AND_YES",OR(LOWER(LEFT(AM98&amp;"",2))="да",AM98=1),OR(LOWER(LEFT(BR98&amp;"",2))="да",BR98=1)),AND($H$8="OR_YES",OR(OR(LOWER(LEFT(AM98&amp;"",2))="да",AM98=1),OR(LOWER(LEFT(BR98&amp;"",2))="да",BR98=1)))),$H$14,$H$15))))))))))</f>
        <v/>
      </c>
      <c r="I98" s="19" t="str">
        <f>IF($A98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98="#FIELD",AN98="",AND(OR($I$8="CHANGE_PCT_GE",$I$8="CHANGE_ABS_GE",$I$8="COUNT_FLAG_RULE",$I$8="AND_YES",$I$8="OR_YES"),OR(BS98="#FIELD",BS98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98)))),IF($I$18="LOW_MU",MAX(Настройки!$B$14,$I$16),IF($I$18="NEUTRAL",Настройки!$B$15,IF($I$18="IGNORE","IGNORE",IF(OR(AN98="#FIELD",BS98="#FIELD"),"Поле не найдено","Недостаточно данных")))),IF($I$8="SIGMOID_INC",MAX(Настройки!$B$14,$I$16+($I$17-$I$16)/(1+EXP(-$I$12*(IF(ISNUMBER(AN98),AN98,0)-$I$11)))),IF($I$8="SIGMOID_DEC",MAX(Настройки!$B$14,$I$16+($I$17-$I$16)/(1+EXP($I$12*(IF(ISNUMBER(AN98),AN98,0)-$I$11)))),IF($I$8="TOP_PERCENT",IF((COUNTIF(INDEX(Данные!$A$7:$CV$106,0,MATCH($I$9,Данные!$A$6:$CV$6,0)),"&gt;"&amp;IF(ISNUMBER(AN98),AN98,0))+COUNTIFS(INDEX(Данные!$A$7:$CV$106,0,MATCH($I$9,Данные!$A$6:$CV$6,0)),IF(ISNUMBER(AN98),AN98,0),Данные!$A$7:$A$106,"&lt;"&amp;$A98)+1)/COUNT(INDEX(Данные!$A$7:$CV$106,0,MATCH($I$9,Данные!$A$6:$CV$6,0)))&lt;=$I$11,$I$14,$I$15),IF($I$8="MANUAL_MU",MAX(Настройки!$B$14,MIN(1,IF(ISNUMBER(AN98),AN98,0))),IF($I$8="COUNT_FLAG_RULE",IF(IF(ISNUMBER(AN98),AN98,0)&lt;=$I$11,$I$14,IF(IF(ISNUMBER(AN98),AN98,0)&gt;=$I$12,$I$15,IF(OR(LOWER(LEFT(BS98&amp;"",2))="да",BS98=1),$I$13,$I$15))),IF(OR(AND($I$8="YES_NO",OR(LOWER(LEFT(AN98&amp;"",2))="да",AN98=1)),AND($I$8="THRESHOLD_GE",IF(ISNUMBER(AN98),AN98,0)&gt;=$I$11),AND($I$8="THRESHOLD_GT",IF(ISNUMBER(AN98),AN98,0)&gt;$I$11),AND($I$8="THRESHOLD_LE",IF(ISNUMBER(AN98),AN98,0)&lt;=$I$11),AND($I$8="THRESHOLD_LT",IF(ISNUMBER(AN98),AN98,0)&lt;$I$11),AND($I$8="CHANGE_PCT_GE",IF(IF(ISNUMBER(BS98),BS98,0)=0,IF(ISNUMBER(AN98),AN98,0)&gt;0,(IF(ISNUMBER(AN98),AN98,0)-IF(ISNUMBER(BS98),BS98,0))/ABS(IF(ISNUMBER(BS98),BS98,0))&gt;=$I$11)),AND($I$8="CHANGE_ABS_GE",ABS(IF(ISNUMBER(AN98),AN98,0)-IF(ISNUMBER(BS98),BS98,0))&gt;=$I$11),AND($I$8="COUNT_LT",IF(ISNUMBER(AN98),AN98,0)&lt;$I$11),AND($I$8="COUNT_LE",IF(ISNUMBER(AN98),AN98,0)&lt;=$I$11),AND($I$8="AND_YES",OR(LOWER(LEFT(AN98&amp;"",2))="да",AN98=1),OR(LOWER(LEFT(BS98&amp;"",2))="да",BS98=1)),AND($I$8="OR_YES",OR(OR(LOWER(LEFT(AN98&amp;"",2))="да",AN98=1),OR(LOWER(LEFT(BS98&amp;"",2))="да",BS98=1)))),$I$14,$I$15))))))))))</f>
        <v/>
      </c>
      <c r="J98" s="19" t="str">
        <f>IF($A98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98="#FIELD",AO98="",AND(OR($J$8="CHANGE_PCT_GE",$J$8="CHANGE_ABS_GE",$J$8="COUNT_FLAG_RULE",$J$8="AND_YES",$J$8="OR_YES"),OR(BT98="#FIELD",BT98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98)))),IF($J$18="LOW_MU",MAX(Настройки!$B$14,$J$16),IF($J$18="NEUTRAL",Настройки!$B$15,IF($J$18="IGNORE","IGNORE",IF(OR(AO98="#FIELD",BT98="#FIELD"),"Поле не найдено","Недостаточно данных")))),IF($J$8="SIGMOID_INC",MAX(Настройки!$B$14,$J$16+($J$17-$J$16)/(1+EXP(-$J$12*(IF(ISNUMBER(AO98),AO98,0)-$J$11)))),IF($J$8="SIGMOID_DEC",MAX(Настройки!$B$14,$J$16+($J$17-$J$16)/(1+EXP($J$12*(IF(ISNUMBER(AO98),AO98,0)-$J$11)))),IF($J$8="TOP_PERCENT",IF((COUNTIF(INDEX(Данные!$A$7:$CV$106,0,MATCH($J$9,Данные!$A$6:$CV$6,0)),"&gt;"&amp;IF(ISNUMBER(AO98),AO98,0))+COUNTIFS(INDEX(Данные!$A$7:$CV$106,0,MATCH($J$9,Данные!$A$6:$CV$6,0)),IF(ISNUMBER(AO98),AO98,0),Данные!$A$7:$A$106,"&lt;"&amp;$A98)+1)/COUNT(INDEX(Данные!$A$7:$CV$106,0,MATCH($J$9,Данные!$A$6:$CV$6,0)))&lt;=$J$11,$J$14,$J$15),IF($J$8="MANUAL_MU",MAX(Настройки!$B$14,MIN(1,IF(ISNUMBER(AO98),AO98,0))),IF($J$8="COUNT_FLAG_RULE",IF(IF(ISNUMBER(AO98),AO98,0)&lt;=$J$11,$J$14,IF(IF(ISNUMBER(AO98),AO98,0)&gt;=$J$12,$J$15,IF(OR(LOWER(LEFT(BT98&amp;"",2))="да",BT98=1),$J$13,$J$15))),IF(OR(AND($J$8="YES_NO",OR(LOWER(LEFT(AO98&amp;"",2))="да",AO98=1)),AND($J$8="THRESHOLD_GE",IF(ISNUMBER(AO98),AO98,0)&gt;=$J$11),AND($J$8="THRESHOLD_GT",IF(ISNUMBER(AO98),AO98,0)&gt;$J$11),AND($J$8="THRESHOLD_LE",IF(ISNUMBER(AO98),AO98,0)&lt;=$J$11),AND($J$8="THRESHOLD_LT",IF(ISNUMBER(AO98),AO98,0)&lt;$J$11),AND($J$8="CHANGE_PCT_GE",IF(IF(ISNUMBER(BT98),BT98,0)=0,IF(ISNUMBER(AO98),AO98,0)&gt;0,(IF(ISNUMBER(AO98),AO98,0)-IF(ISNUMBER(BT98),BT98,0))/ABS(IF(ISNUMBER(BT98),BT98,0))&gt;=$J$11)),AND($J$8="CHANGE_ABS_GE",ABS(IF(ISNUMBER(AO98),AO98,0)-IF(ISNUMBER(BT98),BT98,0))&gt;=$J$11),AND($J$8="COUNT_LT",IF(ISNUMBER(AO98),AO98,0)&lt;$J$11),AND($J$8="COUNT_LE",IF(ISNUMBER(AO98),AO98,0)&lt;=$J$11),AND($J$8="AND_YES",OR(LOWER(LEFT(AO98&amp;"",2))="да",AO98=1),OR(LOWER(LEFT(BT98&amp;"",2))="да",BT98=1)),AND($J$8="OR_YES",OR(OR(LOWER(LEFT(AO98&amp;"",2))="да",AO98=1),OR(LOWER(LEFT(BT98&amp;"",2))="да",BT98=1)))),$J$14,$J$15))))))))))</f>
        <v/>
      </c>
      <c r="K98" s="19" t="str">
        <f>IF($A98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98="#FIELD",AP98="",AND(OR($K$8="CHANGE_PCT_GE",$K$8="CHANGE_ABS_GE",$K$8="COUNT_FLAG_RULE",$K$8="AND_YES",$K$8="OR_YES"),OR(BU98="#FIELD",BU98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98)))),IF($K$18="LOW_MU",MAX(Настройки!$B$14,$K$16),IF($K$18="NEUTRAL",Настройки!$B$15,IF($K$18="IGNORE","IGNORE",IF(OR(AP98="#FIELD",BU98="#FIELD"),"Поле не найдено","Недостаточно данных")))),IF($K$8="SIGMOID_INC",MAX(Настройки!$B$14,$K$16+($K$17-$K$16)/(1+EXP(-$K$12*(IF(ISNUMBER(AP98),AP98,0)-$K$11)))),IF($K$8="SIGMOID_DEC",MAX(Настройки!$B$14,$K$16+($K$17-$K$16)/(1+EXP($K$12*(IF(ISNUMBER(AP98),AP98,0)-$K$11)))),IF($K$8="TOP_PERCENT",IF((COUNTIF(INDEX(Данные!$A$7:$CV$106,0,MATCH($K$9,Данные!$A$6:$CV$6,0)),"&gt;"&amp;IF(ISNUMBER(AP98),AP98,0))+COUNTIFS(INDEX(Данные!$A$7:$CV$106,0,MATCH($K$9,Данные!$A$6:$CV$6,0)),IF(ISNUMBER(AP98),AP98,0),Данные!$A$7:$A$106,"&lt;"&amp;$A98)+1)/COUNT(INDEX(Данные!$A$7:$CV$106,0,MATCH($K$9,Данные!$A$6:$CV$6,0)))&lt;=$K$11,$K$14,$K$15),IF($K$8="MANUAL_MU",MAX(Настройки!$B$14,MIN(1,IF(ISNUMBER(AP98),AP98,0))),IF($K$8="COUNT_FLAG_RULE",IF(IF(ISNUMBER(AP98),AP98,0)&lt;=$K$11,$K$14,IF(IF(ISNUMBER(AP98),AP98,0)&gt;=$K$12,$K$15,IF(OR(LOWER(LEFT(BU98&amp;"",2))="да",BU98=1),$K$13,$K$15))),IF(OR(AND($K$8="YES_NO",OR(LOWER(LEFT(AP98&amp;"",2))="да",AP98=1)),AND($K$8="THRESHOLD_GE",IF(ISNUMBER(AP98),AP98,0)&gt;=$K$11),AND($K$8="THRESHOLD_GT",IF(ISNUMBER(AP98),AP98,0)&gt;$K$11),AND($K$8="THRESHOLD_LE",IF(ISNUMBER(AP98),AP98,0)&lt;=$K$11),AND($K$8="THRESHOLD_LT",IF(ISNUMBER(AP98),AP98,0)&lt;$K$11),AND($K$8="CHANGE_PCT_GE",IF(IF(ISNUMBER(BU98),BU98,0)=0,IF(ISNUMBER(AP98),AP98,0)&gt;0,(IF(ISNUMBER(AP98),AP98,0)-IF(ISNUMBER(BU98),BU98,0))/ABS(IF(ISNUMBER(BU98),BU98,0))&gt;=$K$11)),AND($K$8="CHANGE_ABS_GE",ABS(IF(ISNUMBER(AP98),AP98,0)-IF(ISNUMBER(BU98),BU98,0))&gt;=$K$11),AND($K$8="COUNT_LT",IF(ISNUMBER(AP98),AP98,0)&lt;$K$11),AND($K$8="COUNT_LE",IF(ISNUMBER(AP98),AP98,0)&lt;=$K$11),AND($K$8="AND_YES",OR(LOWER(LEFT(AP98&amp;"",2))="да",AP98=1),OR(LOWER(LEFT(BU98&amp;"",2))="да",BU98=1)),AND($K$8="OR_YES",OR(OR(LOWER(LEFT(AP98&amp;"",2))="да",AP98=1),OR(LOWER(LEFT(BU98&amp;"",2))="да",BU98=1)))),$K$14,$K$15))))))))))</f>
        <v/>
      </c>
      <c r="L98" s="19" t="str">
        <f>IF($A98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98="#FIELD",AQ98="",AND(OR($L$8="CHANGE_PCT_GE",$L$8="CHANGE_ABS_GE",$L$8="COUNT_FLAG_RULE",$L$8="AND_YES",$L$8="OR_YES"),OR(BV98="#FIELD",BV98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98)))),IF($L$18="LOW_MU",MAX(Настройки!$B$14,$L$16),IF($L$18="NEUTRAL",Настройки!$B$15,IF($L$18="IGNORE","IGNORE",IF(OR(AQ98="#FIELD",BV98="#FIELD"),"Поле не найдено","Недостаточно данных")))),IF($L$8="SIGMOID_INC",MAX(Настройки!$B$14,$L$16+($L$17-$L$16)/(1+EXP(-$L$12*(IF(ISNUMBER(AQ98),AQ98,0)-$L$11)))),IF($L$8="SIGMOID_DEC",MAX(Настройки!$B$14,$L$16+($L$17-$L$16)/(1+EXP($L$12*(IF(ISNUMBER(AQ98),AQ98,0)-$L$11)))),IF($L$8="TOP_PERCENT",IF((COUNTIF(INDEX(Данные!$A$7:$CV$106,0,MATCH($L$9,Данные!$A$6:$CV$6,0)),"&gt;"&amp;IF(ISNUMBER(AQ98),AQ98,0))+COUNTIFS(INDEX(Данные!$A$7:$CV$106,0,MATCH($L$9,Данные!$A$6:$CV$6,0)),IF(ISNUMBER(AQ98),AQ98,0),Данные!$A$7:$A$106,"&lt;"&amp;$A98)+1)/COUNT(INDEX(Данные!$A$7:$CV$106,0,MATCH($L$9,Данные!$A$6:$CV$6,0)))&lt;=$L$11,$L$14,$L$15),IF($L$8="MANUAL_MU",MAX(Настройки!$B$14,MIN(1,IF(ISNUMBER(AQ98),AQ98,0))),IF($L$8="COUNT_FLAG_RULE",IF(IF(ISNUMBER(AQ98),AQ98,0)&lt;=$L$11,$L$14,IF(IF(ISNUMBER(AQ98),AQ98,0)&gt;=$L$12,$L$15,IF(OR(LOWER(LEFT(BV98&amp;"",2))="да",BV98=1),$L$13,$L$15))),IF(OR(AND($L$8="YES_NO",OR(LOWER(LEFT(AQ98&amp;"",2))="да",AQ98=1)),AND($L$8="THRESHOLD_GE",IF(ISNUMBER(AQ98),AQ98,0)&gt;=$L$11),AND($L$8="THRESHOLD_GT",IF(ISNUMBER(AQ98),AQ98,0)&gt;$L$11),AND($L$8="THRESHOLD_LE",IF(ISNUMBER(AQ98),AQ98,0)&lt;=$L$11),AND($L$8="THRESHOLD_LT",IF(ISNUMBER(AQ98),AQ98,0)&lt;$L$11),AND($L$8="CHANGE_PCT_GE",IF(IF(ISNUMBER(BV98),BV98,0)=0,IF(ISNUMBER(AQ98),AQ98,0)&gt;0,(IF(ISNUMBER(AQ98),AQ98,0)-IF(ISNUMBER(BV98),BV98,0))/ABS(IF(ISNUMBER(BV98),BV98,0))&gt;=$L$11)),AND($L$8="CHANGE_ABS_GE",ABS(IF(ISNUMBER(AQ98),AQ98,0)-IF(ISNUMBER(BV98),BV98,0))&gt;=$L$11),AND($L$8="COUNT_LT",IF(ISNUMBER(AQ98),AQ98,0)&lt;$L$11),AND($L$8="COUNT_LE",IF(ISNUMBER(AQ98),AQ98,0)&lt;=$L$11),AND($L$8="AND_YES",OR(LOWER(LEFT(AQ98&amp;"",2))="да",AQ98=1),OR(LOWER(LEFT(BV98&amp;"",2))="да",BV98=1)),AND($L$8="OR_YES",OR(OR(LOWER(LEFT(AQ98&amp;"",2))="да",AQ98=1),OR(LOWER(LEFT(BV98&amp;"",2))="да",BV98=1)))),$L$14,$L$15))))))))))</f>
        <v/>
      </c>
      <c r="M98" s="19" t="str">
        <f>IF($A98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98="#FIELD",AR98="",AND(OR($M$8="CHANGE_PCT_GE",$M$8="CHANGE_ABS_GE",$M$8="COUNT_FLAG_RULE",$M$8="AND_YES",$M$8="OR_YES"),OR(BW98="#FIELD",BW98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98)))),IF($M$18="LOW_MU",MAX(Настройки!$B$14,$M$16),IF($M$18="NEUTRAL",Настройки!$B$15,IF($M$18="IGNORE","IGNORE",IF(OR(AR98="#FIELD",BW98="#FIELD"),"Поле не найдено","Недостаточно данных")))),IF($M$8="SIGMOID_INC",MAX(Настройки!$B$14,$M$16+($M$17-$M$16)/(1+EXP(-$M$12*(IF(ISNUMBER(AR98),AR98,0)-$M$11)))),IF($M$8="SIGMOID_DEC",MAX(Настройки!$B$14,$M$16+($M$17-$M$16)/(1+EXP($M$12*(IF(ISNUMBER(AR98),AR98,0)-$M$11)))),IF($M$8="TOP_PERCENT",IF((COUNTIF(INDEX(Данные!$A$7:$CV$106,0,MATCH($M$9,Данные!$A$6:$CV$6,0)),"&gt;"&amp;IF(ISNUMBER(AR98),AR98,0))+COUNTIFS(INDEX(Данные!$A$7:$CV$106,0,MATCH($M$9,Данные!$A$6:$CV$6,0)),IF(ISNUMBER(AR98),AR98,0),Данные!$A$7:$A$106,"&lt;"&amp;$A98)+1)/COUNT(INDEX(Данные!$A$7:$CV$106,0,MATCH($M$9,Данные!$A$6:$CV$6,0)))&lt;=$M$11,$M$14,$M$15),IF($M$8="MANUAL_MU",MAX(Настройки!$B$14,MIN(1,IF(ISNUMBER(AR98),AR98,0))),IF($M$8="COUNT_FLAG_RULE",IF(IF(ISNUMBER(AR98),AR98,0)&lt;=$M$11,$M$14,IF(IF(ISNUMBER(AR98),AR98,0)&gt;=$M$12,$M$15,IF(OR(LOWER(LEFT(BW98&amp;"",2))="да",BW98=1),$M$13,$M$15))),IF(OR(AND($M$8="YES_NO",OR(LOWER(LEFT(AR98&amp;"",2))="да",AR98=1)),AND($M$8="THRESHOLD_GE",IF(ISNUMBER(AR98),AR98,0)&gt;=$M$11),AND($M$8="THRESHOLD_GT",IF(ISNUMBER(AR98),AR98,0)&gt;$M$11),AND($M$8="THRESHOLD_LE",IF(ISNUMBER(AR98),AR98,0)&lt;=$M$11),AND($M$8="THRESHOLD_LT",IF(ISNUMBER(AR98),AR98,0)&lt;$M$11),AND($M$8="CHANGE_PCT_GE",IF(IF(ISNUMBER(BW98),BW98,0)=0,IF(ISNUMBER(AR98),AR98,0)&gt;0,(IF(ISNUMBER(AR98),AR98,0)-IF(ISNUMBER(BW98),BW98,0))/ABS(IF(ISNUMBER(BW98),BW98,0))&gt;=$M$11)),AND($M$8="CHANGE_ABS_GE",ABS(IF(ISNUMBER(AR98),AR98,0)-IF(ISNUMBER(BW98),BW98,0))&gt;=$M$11),AND($M$8="COUNT_LT",IF(ISNUMBER(AR98),AR98,0)&lt;$M$11),AND($M$8="COUNT_LE",IF(ISNUMBER(AR98),AR98,0)&lt;=$M$11),AND($M$8="AND_YES",OR(LOWER(LEFT(AR98&amp;"",2))="да",AR98=1),OR(LOWER(LEFT(BW98&amp;"",2))="да",BW98=1)),AND($M$8="OR_YES",OR(OR(LOWER(LEFT(AR98&amp;"",2))="да",AR98=1),OR(LOWER(LEFT(BW98&amp;"",2))="да",BW98=1)))),$M$14,$M$15))))))))))</f>
        <v/>
      </c>
      <c r="N98" s="19" t="str">
        <f>IF($A98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98="#FIELD",AS98="",AND(OR($N$8="CHANGE_PCT_GE",$N$8="CHANGE_ABS_GE",$N$8="COUNT_FLAG_RULE",$N$8="AND_YES",$N$8="OR_YES"),OR(BX98="#FIELD",BX98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98)))),IF($N$18="LOW_MU",MAX(Настройки!$B$14,$N$16),IF($N$18="NEUTRAL",Настройки!$B$15,IF($N$18="IGNORE","IGNORE",IF(OR(AS98="#FIELD",BX98="#FIELD"),"Поле не найдено","Недостаточно данных")))),IF($N$8="SIGMOID_INC",MAX(Настройки!$B$14,$N$16+($N$17-$N$16)/(1+EXP(-$N$12*(IF(ISNUMBER(AS98),AS98,0)-$N$11)))),IF($N$8="SIGMOID_DEC",MAX(Настройки!$B$14,$N$16+($N$17-$N$16)/(1+EXP($N$12*(IF(ISNUMBER(AS98),AS98,0)-$N$11)))),IF($N$8="TOP_PERCENT",IF((COUNTIF(INDEX(Данные!$A$7:$CV$106,0,MATCH($N$9,Данные!$A$6:$CV$6,0)),"&gt;"&amp;IF(ISNUMBER(AS98),AS98,0))+COUNTIFS(INDEX(Данные!$A$7:$CV$106,0,MATCH($N$9,Данные!$A$6:$CV$6,0)),IF(ISNUMBER(AS98),AS98,0),Данные!$A$7:$A$106,"&lt;"&amp;$A98)+1)/COUNT(INDEX(Данные!$A$7:$CV$106,0,MATCH($N$9,Данные!$A$6:$CV$6,0)))&lt;=$N$11,$N$14,$N$15),IF($N$8="MANUAL_MU",MAX(Настройки!$B$14,MIN(1,IF(ISNUMBER(AS98),AS98,0))),IF($N$8="COUNT_FLAG_RULE",IF(IF(ISNUMBER(AS98),AS98,0)&lt;=$N$11,$N$14,IF(IF(ISNUMBER(AS98),AS98,0)&gt;=$N$12,$N$15,IF(OR(LOWER(LEFT(BX98&amp;"",2))="да",BX98=1),$N$13,$N$15))),IF(OR(AND($N$8="YES_NO",OR(LOWER(LEFT(AS98&amp;"",2))="да",AS98=1)),AND($N$8="THRESHOLD_GE",IF(ISNUMBER(AS98),AS98,0)&gt;=$N$11),AND($N$8="THRESHOLD_GT",IF(ISNUMBER(AS98),AS98,0)&gt;$N$11),AND($N$8="THRESHOLD_LE",IF(ISNUMBER(AS98),AS98,0)&lt;=$N$11),AND($N$8="THRESHOLD_LT",IF(ISNUMBER(AS98),AS98,0)&lt;$N$11),AND($N$8="CHANGE_PCT_GE",IF(IF(ISNUMBER(BX98),BX98,0)=0,IF(ISNUMBER(AS98),AS98,0)&gt;0,(IF(ISNUMBER(AS98),AS98,0)-IF(ISNUMBER(BX98),BX98,0))/ABS(IF(ISNUMBER(BX98),BX98,0))&gt;=$N$11)),AND($N$8="CHANGE_ABS_GE",ABS(IF(ISNUMBER(AS98),AS98,0)-IF(ISNUMBER(BX98),BX98,0))&gt;=$N$11),AND($N$8="COUNT_LT",IF(ISNUMBER(AS98),AS98,0)&lt;$N$11),AND($N$8="COUNT_LE",IF(ISNUMBER(AS98),AS98,0)&lt;=$N$11),AND($N$8="AND_YES",OR(LOWER(LEFT(AS98&amp;"",2))="да",AS98=1),OR(LOWER(LEFT(BX98&amp;"",2))="да",BX98=1)),AND($N$8="OR_YES",OR(OR(LOWER(LEFT(AS98&amp;"",2))="да",AS98=1),OR(LOWER(LEFT(BX98&amp;"",2))="да",BX98=1)))),$N$14,$N$15))))))))))</f>
        <v/>
      </c>
      <c r="O98" s="19" t="str">
        <f>IF($A98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98="#FIELD",AT98="",AND(OR($O$8="CHANGE_PCT_GE",$O$8="CHANGE_ABS_GE",$O$8="COUNT_FLAG_RULE",$O$8="AND_YES",$O$8="OR_YES"),OR(BY98="#FIELD",BY98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98)))),IF($O$18="LOW_MU",MAX(Настройки!$B$14,$O$16),IF($O$18="NEUTRAL",Настройки!$B$15,IF($O$18="IGNORE","IGNORE",IF(OR(AT98="#FIELD",BY98="#FIELD"),"Поле не найдено","Недостаточно данных")))),IF($O$8="SIGMOID_INC",MAX(Настройки!$B$14,$O$16+($O$17-$O$16)/(1+EXP(-$O$12*(IF(ISNUMBER(AT98),AT98,0)-$O$11)))),IF($O$8="SIGMOID_DEC",MAX(Настройки!$B$14,$O$16+($O$17-$O$16)/(1+EXP($O$12*(IF(ISNUMBER(AT98),AT98,0)-$O$11)))),IF($O$8="TOP_PERCENT",IF((COUNTIF(INDEX(Данные!$A$7:$CV$106,0,MATCH($O$9,Данные!$A$6:$CV$6,0)),"&gt;"&amp;IF(ISNUMBER(AT98),AT98,0))+COUNTIFS(INDEX(Данные!$A$7:$CV$106,0,MATCH($O$9,Данные!$A$6:$CV$6,0)),IF(ISNUMBER(AT98),AT98,0),Данные!$A$7:$A$106,"&lt;"&amp;$A98)+1)/COUNT(INDEX(Данные!$A$7:$CV$106,0,MATCH($O$9,Данные!$A$6:$CV$6,0)))&lt;=$O$11,$O$14,$O$15),IF($O$8="MANUAL_MU",MAX(Настройки!$B$14,MIN(1,IF(ISNUMBER(AT98),AT98,0))),IF($O$8="COUNT_FLAG_RULE",IF(IF(ISNUMBER(AT98),AT98,0)&lt;=$O$11,$O$14,IF(IF(ISNUMBER(AT98),AT98,0)&gt;=$O$12,$O$15,IF(OR(LOWER(LEFT(BY98&amp;"",2))="да",BY98=1),$O$13,$O$15))),IF(OR(AND($O$8="YES_NO",OR(LOWER(LEFT(AT98&amp;"",2))="да",AT98=1)),AND($O$8="THRESHOLD_GE",IF(ISNUMBER(AT98),AT98,0)&gt;=$O$11),AND($O$8="THRESHOLD_GT",IF(ISNUMBER(AT98),AT98,0)&gt;$O$11),AND($O$8="THRESHOLD_LE",IF(ISNUMBER(AT98),AT98,0)&lt;=$O$11),AND($O$8="THRESHOLD_LT",IF(ISNUMBER(AT98),AT98,0)&lt;$O$11),AND($O$8="CHANGE_PCT_GE",IF(IF(ISNUMBER(BY98),BY98,0)=0,IF(ISNUMBER(AT98),AT98,0)&gt;0,(IF(ISNUMBER(AT98),AT98,0)-IF(ISNUMBER(BY98),BY98,0))/ABS(IF(ISNUMBER(BY98),BY98,0))&gt;=$O$11)),AND($O$8="CHANGE_ABS_GE",ABS(IF(ISNUMBER(AT98),AT98,0)-IF(ISNUMBER(BY98),BY98,0))&gt;=$O$11),AND($O$8="COUNT_LT",IF(ISNUMBER(AT98),AT98,0)&lt;$O$11),AND($O$8="COUNT_LE",IF(ISNUMBER(AT98),AT98,0)&lt;=$O$11),AND($O$8="AND_YES",OR(LOWER(LEFT(AT98&amp;"",2))="да",AT98=1),OR(LOWER(LEFT(BY98&amp;"",2))="да",BY98=1)),AND($O$8="OR_YES",OR(OR(LOWER(LEFT(AT98&amp;"",2))="да",AT98=1),OR(LOWER(LEFT(BY98&amp;"",2))="да",BY98=1)))),$O$14,$O$15))))))))))</f>
        <v/>
      </c>
      <c r="P98" s="19" t="str">
        <f>IF($A98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98="#FIELD",AU98="",AND(OR($P$8="CHANGE_PCT_GE",$P$8="CHANGE_ABS_GE",$P$8="COUNT_FLAG_RULE",$P$8="AND_YES",$P$8="OR_YES"),OR(BZ98="#FIELD",BZ98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98)))),IF($P$18="LOW_MU",MAX(Настройки!$B$14,$P$16),IF($P$18="NEUTRAL",Настройки!$B$15,IF($P$18="IGNORE","IGNORE",IF(OR(AU98="#FIELD",BZ98="#FIELD"),"Поле не найдено","Недостаточно данных")))),IF($P$8="SIGMOID_INC",MAX(Настройки!$B$14,$P$16+($P$17-$P$16)/(1+EXP(-$P$12*(IF(ISNUMBER(AU98),AU98,0)-$P$11)))),IF($P$8="SIGMOID_DEC",MAX(Настройки!$B$14,$P$16+($P$17-$P$16)/(1+EXP($P$12*(IF(ISNUMBER(AU98),AU98,0)-$P$11)))),IF($P$8="TOP_PERCENT",IF((COUNTIF(INDEX(Данные!$A$7:$CV$106,0,MATCH($P$9,Данные!$A$6:$CV$6,0)),"&gt;"&amp;IF(ISNUMBER(AU98),AU98,0))+COUNTIFS(INDEX(Данные!$A$7:$CV$106,0,MATCH($P$9,Данные!$A$6:$CV$6,0)),IF(ISNUMBER(AU98),AU98,0),Данные!$A$7:$A$106,"&lt;"&amp;$A98)+1)/COUNT(INDEX(Данные!$A$7:$CV$106,0,MATCH($P$9,Данные!$A$6:$CV$6,0)))&lt;=$P$11,$P$14,$P$15),IF($P$8="MANUAL_MU",MAX(Настройки!$B$14,MIN(1,IF(ISNUMBER(AU98),AU98,0))),IF($P$8="COUNT_FLAG_RULE",IF(IF(ISNUMBER(AU98),AU98,0)&lt;=$P$11,$P$14,IF(IF(ISNUMBER(AU98),AU98,0)&gt;=$P$12,$P$15,IF(OR(LOWER(LEFT(BZ98&amp;"",2))="да",BZ98=1),$P$13,$P$15))),IF(OR(AND($P$8="YES_NO",OR(LOWER(LEFT(AU98&amp;"",2))="да",AU98=1)),AND($P$8="THRESHOLD_GE",IF(ISNUMBER(AU98),AU98,0)&gt;=$P$11),AND($P$8="THRESHOLD_GT",IF(ISNUMBER(AU98),AU98,0)&gt;$P$11),AND($P$8="THRESHOLD_LE",IF(ISNUMBER(AU98),AU98,0)&lt;=$P$11),AND($P$8="THRESHOLD_LT",IF(ISNUMBER(AU98),AU98,0)&lt;$P$11),AND($P$8="CHANGE_PCT_GE",IF(IF(ISNUMBER(BZ98),BZ98,0)=0,IF(ISNUMBER(AU98),AU98,0)&gt;0,(IF(ISNUMBER(AU98),AU98,0)-IF(ISNUMBER(BZ98),BZ98,0))/ABS(IF(ISNUMBER(BZ98),BZ98,0))&gt;=$P$11)),AND($P$8="CHANGE_ABS_GE",ABS(IF(ISNUMBER(AU98),AU98,0)-IF(ISNUMBER(BZ98),BZ98,0))&gt;=$P$11),AND($P$8="COUNT_LT",IF(ISNUMBER(AU98),AU98,0)&lt;$P$11),AND($P$8="COUNT_LE",IF(ISNUMBER(AU98),AU98,0)&lt;=$P$11),AND($P$8="AND_YES",OR(LOWER(LEFT(AU98&amp;"",2))="да",AU98=1),OR(LOWER(LEFT(BZ98&amp;"",2))="да",BZ98=1)),AND($P$8="OR_YES",OR(OR(LOWER(LEFT(AU98&amp;"",2))="да",AU98=1),OR(LOWER(LEFT(BZ98&amp;"",2))="да",BZ98=1)))),$P$14,$P$15))))))))))</f>
        <v/>
      </c>
      <c r="Q98" s="19" t="str">
        <f>IF($A98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98="#FIELD",AV98="",AND(OR($Q$8="CHANGE_PCT_GE",$Q$8="CHANGE_ABS_GE",$Q$8="COUNT_FLAG_RULE",$Q$8="AND_YES",$Q$8="OR_YES"),OR(CA98="#FIELD",CA98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98)))),IF($Q$18="LOW_MU",MAX(Настройки!$B$14,$Q$16),IF($Q$18="NEUTRAL",Настройки!$B$15,IF($Q$18="IGNORE","IGNORE",IF(OR(AV98="#FIELD",CA98="#FIELD"),"Поле не найдено","Недостаточно данных")))),IF($Q$8="SIGMOID_INC",MAX(Настройки!$B$14,$Q$16+($Q$17-$Q$16)/(1+EXP(-$Q$12*(IF(ISNUMBER(AV98),AV98,0)-$Q$11)))),IF($Q$8="SIGMOID_DEC",MAX(Настройки!$B$14,$Q$16+($Q$17-$Q$16)/(1+EXP($Q$12*(IF(ISNUMBER(AV98),AV98,0)-$Q$11)))),IF($Q$8="TOP_PERCENT",IF((COUNTIF(INDEX(Данные!$A$7:$CV$106,0,MATCH($Q$9,Данные!$A$6:$CV$6,0)),"&gt;"&amp;IF(ISNUMBER(AV98),AV98,0))+COUNTIFS(INDEX(Данные!$A$7:$CV$106,0,MATCH($Q$9,Данные!$A$6:$CV$6,0)),IF(ISNUMBER(AV98),AV98,0),Данные!$A$7:$A$106,"&lt;"&amp;$A98)+1)/COUNT(INDEX(Данные!$A$7:$CV$106,0,MATCH($Q$9,Данные!$A$6:$CV$6,0)))&lt;=$Q$11,$Q$14,$Q$15),IF($Q$8="MANUAL_MU",MAX(Настройки!$B$14,MIN(1,IF(ISNUMBER(AV98),AV98,0))),IF($Q$8="COUNT_FLAG_RULE",IF(IF(ISNUMBER(AV98),AV98,0)&lt;=$Q$11,$Q$14,IF(IF(ISNUMBER(AV98),AV98,0)&gt;=$Q$12,$Q$15,IF(OR(LOWER(LEFT(CA98&amp;"",2))="да",CA98=1),$Q$13,$Q$15))),IF(OR(AND($Q$8="YES_NO",OR(LOWER(LEFT(AV98&amp;"",2))="да",AV98=1)),AND($Q$8="THRESHOLD_GE",IF(ISNUMBER(AV98),AV98,0)&gt;=$Q$11),AND($Q$8="THRESHOLD_GT",IF(ISNUMBER(AV98),AV98,0)&gt;$Q$11),AND($Q$8="THRESHOLD_LE",IF(ISNUMBER(AV98),AV98,0)&lt;=$Q$11),AND($Q$8="THRESHOLD_LT",IF(ISNUMBER(AV98),AV98,0)&lt;$Q$11),AND($Q$8="CHANGE_PCT_GE",IF(IF(ISNUMBER(CA98),CA98,0)=0,IF(ISNUMBER(AV98),AV98,0)&gt;0,(IF(ISNUMBER(AV98),AV98,0)-IF(ISNUMBER(CA98),CA98,0))/ABS(IF(ISNUMBER(CA98),CA98,0))&gt;=$Q$11)),AND($Q$8="CHANGE_ABS_GE",ABS(IF(ISNUMBER(AV98),AV98,0)-IF(ISNUMBER(CA98),CA98,0))&gt;=$Q$11),AND($Q$8="COUNT_LT",IF(ISNUMBER(AV98),AV98,0)&lt;$Q$11),AND($Q$8="COUNT_LE",IF(ISNUMBER(AV98),AV98,0)&lt;=$Q$11),AND($Q$8="AND_YES",OR(LOWER(LEFT(AV98&amp;"",2))="да",AV98=1),OR(LOWER(LEFT(CA98&amp;"",2))="да",CA98=1)),AND($Q$8="OR_YES",OR(OR(LOWER(LEFT(AV98&amp;"",2))="да",AV98=1),OR(LOWER(LEFT(CA98&amp;"",2))="да",CA98=1)))),$Q$14,$Q$15))))))))))</f>
        <v/>
      </c>
      <c r="R98" s="69" t="str">
        <f>IF($A98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98="#FIELD",AW98="",AND(OR($R$8="CHANGE_PCT_GE",$R$8="CHANGE_ABS_GE",$R$8="COUNT_FLAG_RULE",$R$8="AND_YES",$R$8="OR_YES"),OR(CB98="#FIELD",CB98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98)))),IF($R$18="LOW_MU",MAX(Настройки!$B$14,$R$16),IF($R$18="NEUTRAL",Настройки!$B$15,IF($R$18="IGNORE","IGNORE",IF(OR(AW98="#FIELD",CB98="#FIELD"),"Поле не найдено","Недостаточно данных")))),IF($R$8="SIGMOID_INC",MAX(Настройки!$B$14,$R$16+($R$17-$R$16)/(1+EXP(-$R$12*(IF(ISNUMBER(AW98),AW98,0)-$R$11)))),IF($R$8="SIGMOID_DEC",MAX(Настройки!$B$14,$R$16+($R$17-$R$16)/(1+EXP($R$12*(IF(ISNUMBER(AW98),AW98,0)-$R$11)))),IF($R$8="TOP_PERCENT",IF((COUNTIF(INDEX(Данные!$A$7:$CV$106,0,MATCH($R$9,Данные!$A$6:$CV$6,0)),"&gt;"&amp;IF(ISNUMBER(AW98),AW98,0))+COUNTIFS(INDEX(Данные!$A$7:$CV$106,0,MATCH($R$9,Данные!$A$6:$CV$6,0)),IF(ISNUMBER(AW98),AW98,0),Данные!$A$7:$A$106,"&lt;"&amp;$A98)+1)/COUNT(INDEX(Данные!$A$7:$CV$106,0,MATCH($R$9,Данные!$A$6:$CV$6,0)))&lt;=$R$11,$R$14,$R$15),IF($R$8="MANUAL_MU",MAX(Настройки!$B$14,MIN(1,IF(ISNUMBER(AW98),AW98,0))),IF($R$8="COUNT_FLAG_RULE",IF(IF(ISNUMBER(AW98),AW98,0)&lt;=$R$11,$R$14,IF(IF(ISNUMBER(AW98),AW98,0)&gt;=$R$12,$R$15,IF(OR(LOWER(LEFT(CB98&amp;"",2))="да",CB98=1),$R$13,$R$15))),IF(OR(AND($R$8="YES_NO",OR(LOWER(LEFT(AW98&amp;"",2))="да",AW98=1)),AND($R$8="THRESHOLD_GE",IF(ISNUMBER(AW98),AW98,0)&gt;=$R$11),AND($R$8="THRESHOLD_GT",IF(ISNUMBER(AW98),AW98,0)&gt;$R$11),AND($R$8="THRESHOLD_LE",IF(ISNUMBER(AW98),AW98,0)&lt;=$R$11),AND($R$8="THRESHOLD_LT",IF(ISNUMBER(AW98),AW98,0)&lt;$R$11),AND($R$8="CHANGE_PCT_GE",IF(IF(ISNUMBER(CB98),CB98,0)=0,IF(ISNUMBER(AW98),AW98,0)&gt;0,(IF(ISNUMBER(AW98),AW98,0)-IF(ISNUMBER(CB98),CB98,0))/ABS(IF(ISNUMBER(CB98),CB98,0))&gt;=$R$11)),AND($R$8="CHANGE_ABS_GE",ABS(IF(ISNUMBER(AW98),AW98,0)-IF(ISNUMBER(CB98),CB98,0))&gt;=$R$11),AND($R$8="COUNT_LT",IF(ISNUMBER(AW98),AW98,0)&lt;$R$11),AND($R$8="COUNT_LE",IF(ISNUMBER(AW98),AW98,0)&lt;=$R$11),AND($R$8="AND_YES",OR(LOWER(LEFT(AW98&amp;"",2))="да",AW98=1),OR(LOWER(LEFT(CB98&amp;"",2))="да",CB98=1)),AND($R$8="OR_YES",OR(OR(LOWER(LEFT(AW98&amp;"",2))="да",AW98=1),OR(LOWER(LEFT(CB98&amp;"",2))="да",CB98=1)))),$R$14,$R$15))))))))))</f>
        <v/>
      </c>
      <c r="S98" s="70" t="str">
        <f>IF($A98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98="#FIELD",AX98="",AND(OR($S$8="CHANGE_PCT_GE",$S$8="CHANGE_ABS_GE",$S$8="COUNT_FLAG_RULE",$S$8="AND_YES",$S$8="OR_YES"),OR(CC98="#FIELD",CC98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98)))),IF($S$18="LOW_MU",MAX(Настройки!$B$14,$S$16),IF($S$18="NEUTRAL",Настройки!$B$15,IF($S$18="IGNORE","IGNORE",IF(OR(AX98="#FIELD",CC98="#FIELD"),"Поле не найдено","Недостаточно данных")))),IF($S$8="SIGMOID_INC",MAX(Настройки!$B$14,$S$16+($S$17-$S$16)/(1+EXP(-$S$12*(IF(ISNUMBER(AX98),AX98,0)-$S$11)))),IF($S$8="SIGMOID_DEC",MAX(Настройки!$B$14,$S$16+($S$17-$S$16)/(1+EXP($S$12*(IF(ISNUMBER(AX98),AX98,0)-$S$11)))),IF($S$8="TOP_PERCENT",IF((COUNTIF(INDEX(Данные!$A$7:$CV$106,0,MATCH($S$9,Данные!$A$6:$CV$6,0)),"&gt;"&amp;IF(ISNUMBER(AX98),AX98,0))+COUNTIFS(INDEX(Данные!$A$7:$CV$106,0,MATCH($S$9,Данные!$A$6:$CV$6,0)),IF(ISNUMBER(AX98),AX98,0),Данные!$A$7:$A$106,"&lt;"&amp;$A98)+1)/COUNT(INDEX(Данные!$A$7:$CV$106,0,MATCH($S$9,Данные!$A$6:$CV$6,0)))&lt;=$S$11,$S$14,$S$15),IF($S$8="MANUAL_MU",MAX(Настройки!$B$14,MIN(1,IF(ISNUMBER(AX98),AX98,0))),IF($S$8="COUNT_FLAG_RULE",IF(IF(ISNUMBER(AX98),AX98,0)&lt;=$S$11,$S$14,IF(IF(ISNUMBER(AX98),AX98,0)&gt;=$S$12,$S$15,IF(OR(LOWER(LEFT(CC98&amp;"",2))="да",CC98=1),$S$13,$S$15))),IF(OR(AND($S$8="YES_NO",OR(LOWER(LEFT(AX98&amp;"",2))="да",AX98=1)),AND($S$8="THRESHOLD_GE",IF(ISNUMBER(AX98),AX98,0)&gt;=$S$11),AND($S$8="THRESHOLD_GT",IF(ISNUMBER(AX98),AX98,0)&gt;$S$11),AND($S$8="THRESHOLD_LE",IF(ISNUMBER(AX98),AX98,0)&lt;=$S$11),AND($S$8="THRESHOLD_LT",IF(ISNUMBER(AX98),AX98,0)&lt;$S$11),AND($S$8="CHANGE_PCT_GE",IF(IF(ISNUMBER(CC98),CC98,0)=0,IF(ISNUMBER(AX98),AX98,0)&gt;0,(IF(ISNUMBER(AX98),AX98,0)-IF(ISNUMBER(CC98),CC98,0))/ABS(IF(ISNUMBER(CC98),CC98,0))&gt;=$S$11)),AND($S$8="CHANGE_ABS_GE",ABS(IF(ISNUMBER(AX98),AX98,0)-IF(ISNUMBER(CC98),CC98,0))&gt;=$S$11),AND($S$8="COUNT_LT",IF(ISNUMBER(AX98),AX98,0)&lt;$S$11),AND($S$8="COUNT_LE",IF(ISNUMBER(AX98),AX98,0)&lt;=$S$11),AND($S$8="AND_YES",OR(LOWER(LEFT(AX98&amp;"",2))="да",AX98=1),OR(LOWER(LEFT(CC98&amp;"",2))="да",CC98=1)),AND($S$8="OR_YES",OR(OR(LOWER(LEFT(AX98&amp;"",2))="да",AX98=1),OR(LOWER(LEFT(CC98&amp;"",2))="да",CC98=1)))),$S$14,$S$15))))))))))</f>
        <v/>
      </c>
      <c r="T98" s="70" t="str">
        <f>IF($A98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98="#FIELD",AY98="",AND(OR($T$8="CHANGE_PCT_GE",$T$8="CHANGE_ABS_GE",$T$8="COUNT_FLAG_RULE",$T$8="AND_YES",$T$8="OR_YES"),OR(CD98="#FIELD",CD98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98)))),IF($T$18="LOW_MU",MAX(Настройки!$B$14,$T$16),IF($T$18="NEUTRAL",Настройки!$B$15,IF($T$18="IGNORE","IGNORE",IF(OR(AY98="#FIELD",CD98="#FIELD"),"Поле не найдено","Недостаточно данных")))),IF($T$8="SIGMOID_INC",MAX(Настройки!$B$14,$T$16+($T$17-$T$16)/(1+EXP(-$T$12*(IF(ISNUMBER(AY98),AY98,0)-$T$11)))),IF($T$8="SIGMOID_DEC",MAX(Настройки!$B$14,$T$16+($T$17-$T$16)/(1+EXP($T$12*(IF(ISNUMBER(AY98),AY98,0)-$T$11)))),IF($T$8="TOP_PERCENT",IF((COUNTIF(INDEX(Данные!$A$7:$CV$106,0,MATCH($T$9,Данные!$A$6:$CV$6,0)),"&gt;"&amp;IF(ISNUMBER(AY98),AY98,0))+COUNTIFS(INDEX(Данные!$A$7:$CV$106,0,MATCH($T$9,Данные!$A$6:$CV$6,0)),IF(ISNUMBER(AY98),AY98,0),Данные!$A$7:$A$106,"&lt;"&amp;$A98)+1)/COUNT(INDEX(Данные!$A$7:$CV$106,0,MATCH($T$9,Данные!$A$6:$CV$6,0)))&lt;=$T$11,$T$14,$T$15),IF($T$8="MANUAL_MU",MAX(Настройки!$B$14,MIN(1,IF(ISNUMBER(AY98),AY98,0))),IF($T$8="COUNT_FLAG_RULE",IF(IF(ISNUMBER(AY98),AY98,0)&lt;=$T$11,$T$14,IF(IF(ISNUMBER(AY98),AY98,0)&gt;=$T$12,$T$15,IF(OR(LOWER(LEFT(CD98&amp;"",2))="да",CD98=1),$T$13,$T$15))),IF(OR(AND($T$8="YES_NO",OR(LOWER(LEFT(AY98&amp;"",2))="да",AY98=1)),AND($T$8="THRESHOLD_GE",IF(ISNUMBER(AY98),AY98,0)&gt;=$T$11),AND($T$8="THRESHOLD_GT",IF(ISNUMBER(AY98),AY98,0)&gt;$T$11),AND($T$8="THRESHOLD_LE",IF(ISNUMBER(AY98),AY98,0)&lt;=$T$11),AND($T$8="THRESHOLD_LT",IF(ISNUMBER(AY98),AY98,0)&lt;$T$11),AND($T$8="CHANGE_PCT_GE",IF(IF(ISNUMBER(CD98),CD98,0)=0,IF(ISNUMBER(AY98),AY98,0)&gt;0,(IF(ISNUMBER(AY98),AY98,0)-IF(ISNUMBER(CD98),CD98,0))/ABS(IF(ISNUMBER(CD98),CD98,0))&gt;=$T$11)),AND($T$8="CHANGE_ABS_GE",ABS(IF(ISNUMBER(AY98),AY98,0)-IF(ISNUMBER(CD98),CD98,0))&gt;=$T$11),AND($T$8="COUNT_LT",IF(ISNUMBER(AY98),AY98,0)&lt;$T$11),AND($T$8="COUNT_LE",IF(ISNUMBER(AY98),AY98,0)&lt;=$T$11),AND($T$8="AND_YES",OR(LOWER(LEFT(AY98&amp;"",2))="да",AY98=1),OR(LOWER(LEFT(CD98&amp;"",2))="да",CD98=1)),AND($T$8="OR_YES",OR(OR(LOWER(LEFT(AY98&amp;"",2))="да",AY98=1),OR(LOWER(LEFT(CD98&amp;"",2))="да",CD98=1)))),$T$14,$T$15))))))))))</f>
        <v/>
      </c>
      <c r="U98" s="70" t="str">
        <f>IF($A98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98="#FIELD",AZ98="",AND(OR($U$8="CHANGE_PCT_GE",$U$8="CHANGE_ABS_GE",$U$8="COUNT_FLAG_RULE",$U$8="AND_YES",$U$8="OR_YES"),OR(CE98="#FIELD",CE98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98)))),IF($U$18="LOW_MU",MAX(Настройки!$B$14,$U$16),IF($U$18="NEUTRAL",Настройки!$B$15,IF($U$18="IGNORE","IGNORE",IF(OR(AZ98="#FIELD",CE98="#FIELD"),"Поле не найдено","Недостаточно данных")))),IF($U$8="SIGMOID_INC",MAX(Настройки!$B$14,$U$16+($U$17-$U$16)/(1+EXP(-$U$12*(IF(ISNUMBER(AZ98),AZ98,0)-$U$11)))),IF($U$8="SIGMOID_DEC",MAX(Настройки!$B$14,$U$16+($U$17-$U$16)/(1+EXP($U$12*(IF(ISNUMBER(AZ98),AZ98,0)-$U$11)))),IF($U$8="TOP_PERCENT",IF((COUNTIF(INDEX(Данные!$A$7:$CV$106,0,MATCH($U$9,Данные!$A$6:$CV$6,0)),"&gt;"&amp;IF(ISNUMBER(AZ98),AZ98,0))+COUNTIFS(INDEX(Данные!$A$7:$CV$106,0,MATCH($U$9,Данные!$A$6:$CV$6,0)),IF(ISNUMBER(AZ98),AZ98,0),Данные!$A$7:$A$106,"&lt;"&amp;$A98)+1)/COUNT(INDEX(Данные!$A$7:$CV$106,0,MATCH($U$9,Данные!$A$6:$CV$6,0)))&lt;=$U$11,$U$14,$U$15),IF($U$8="MANUAL_MU",MAX(Настройки!$B$14,MIN(1,IF(ISNUMBER(AZ98),AZ98,0))),IF($U$8="COUNT_FLAG_RULE",IF(IF(ISNUMBER(AZ98),AZ98,0)&lt;=$U$11,$U$14,IF(IF(ISNUMBER(AZ98),AZ98,0)&gt;=$U$12,$U$15,IF(OR(LOWER(LEFT(CE98&amp;"",2))="да",CE98=1),$U$13,$U$15))),IF(OR(AND($U$8="YES_NO",OR(LOWER(LEFT(AZ98&amp;"",2))="да",AZ98=1)),AND($U$8="THRESHOLD_GE",IF(ISNUMBER(AZ98),AZ98,0)&gt;=$U$11),AND($U$8="THRESHOLD_GT",IF(ISNUMBER(AZ98),AZ98,0)&gt;$U$11),AND($U$8="THRESHOLD_LE",IF(ISNUMBER(AZ98),AZ98,0)&lt;=$U$11),AND($U$8="THRESHOLD_LT",IF(ISNUMBER(AZ98),AZ98,0)&lt;$U$11),AND($U$8="CHANGE_PCT_GE",IF(IF(ISNUMBER(CE98),CE98,0)=0,IF(ISNUMBER(AZ98),AZ98,0)&gt;0,(IF(ISNUMBER(AZ98),AZ98,0)-IF(ISNUMBER(CE98),CE98,0))/ABS(IF(ISNUMBER(CE98),CE98,0))&gt;=$U$11)),AND($U$8="CHANGE_ABS_GE",ABS(IF(ISNUMBER(AZ98),AZ98,0)-IF(ISNUMBER(CE98),CE98,0))&gt;=$U$11),AND($U$8="COUNT_LT",IF(ISNUMBER(AZ98),AZ98,0)&lt;$U$11),AND($U$8="COUNT_LE",IF(ISNUMBER(AZ98),AZ98,0)&lt;=$U$11),AND($U$8="AND_YES",OR(LOWER(LEFT(AZ98&amp;"",2))="да",AZ98=1),OR(LOWER(LEFT(CE98&amp;"",2))="да",CE98=1)),AND($U$8="OR_YES",OR(OR(LOWER(LEFT(AZ98&amp;"",2))="да",AZ98=1),OR(LOWER(LEFT(CE98&amp;"",2))="да",CE98=1)))),$U$14,$U$15))))))))))</f>
        <v/>
      </c>
      <c r="V98" s="70" t="str">
        <f>IF($A98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98="#FIELD",BA98="",AND(OR($V$8="CHANGE_PCT_GE",$V$8="CHANGE_ABS_GE",$V$8="COUNT_FLAG_RULE",$V$8="AND_YES",$V$8="OR_YES"),OR(CF98="#FIELD",CF98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98)))),IF($V$18="LOW_MU",MAX(Настройки!$B$14,$V$16),IF($V$18="NEUTRAL",Настройки!$B$15,IF($V$18="IGNORE","IGNORE",IF(OR(BA98="#FIELD",CF98="#FIELD"),"Поле не найдено","Недостаточно данных")))),IF($V$8="SIGMOID_INC",MAX(Настройки!$B$14,$V$16+($V$17-$V$16)/(1+EXP(-$V$12*(IF(ISNUMBER(BA98),BA98,0)-$V$11)))),IF($V$8="SIGMOID_DEC",MAX(Настройки!$B$14,$V$16+($V$17-$V$16)/(1+EXP($V$12*(IF(ISNUMBER(BA98),BA98,0)-$V$11)))),IF($V$8="TOP_PERCENT",IF((COUNTIF(INDEX(Данные!$A$7:$CV$106,0,MATCH($V$9,Данные!$A$6:$CV$6,0)),"&gt;"&amp;IF(ISNUMBER(BA98),BA98,0))+COUNTIFS(INDEX(Данные!$A$7:$CV$106,0,MATCH($V$9,Данные!$A$6:$CV$6,0)),IF(ISNUMBER(BA98),BA98,0),Данные!$A$7:$A$106,"&lt;"&amp;$A98)+1)/COUNT(INDEX(Данные!$A$7:$CV$106,0,MATCH($V$9,Данные!$A$6:$CV$6,0)))&lt;=$V$11,$V$14,$V$15),IF($V$8="MANUAL_MU",MAX(Настройки!$B$14,MIN(1,IF(ISNUMBER(BA98),BA98,0))),IF($V$8="COUNT_FLAG_RULE",IF(IF(ISNUMBER(BA98),BA98,0)&lt;=$V$11,$V$14,IF(IF(ISNUMBER(BA98),BA98,0)&gt;=$V$12,$V$15,IF(OR(LOWER(LEFT(CF98&amp;"",2))="да",CF98=1),$V$13,$V$15))),IF(OR(AND($V$8="YES_NO",OR(LOWER(LEFT(BA98&amp;"",2))="да",BA98=1)),AND($V$8="THRESHOLD_GE",IF(ISNUMBER(BA98),BA98,0)&gt;=$V$11),AND($V$8="THRESHOLD_GT",IF(ISNUMBER(BA98),BA98,0)&gt;$V$11),AND($V$8="THRESHOLD_LE",IF(ISNUMBER(BA98),BA98,0)&lt;=$V$11),AND($V$8="THRESHOLD_LT",IF(ISNUMBER(BA98),BA98,0)&lt;$V$11),AND($V$8="CHANGE_PCT_GE",IF(IF(ISNUMBER(CF98),CF98,0)=0,IF(ISNUMBER(BA98),BA98,0)&gt;0,(IF(ISNUMBER(BA98),BA98,0)-IF(ISNUMBER(CF98),CF98,0))/ABS(IF(ISNUMBER(CF98),CF98,0))&gt;=$V$11)),AND($V$8="CHANGE_ABS_GE",ABS(IF(ISNUMBER(BA98),BA98,0)-IF(ISNUMBER(CF98),CF98,0))&gt;=$V$11),AND($V$8="COUNT_LT",IF(ISNUMBER(BA98),BA98,0)&lt;$V$11),AND($V$8="COUNT_LE",IF(ISNUMBER(BA98),BA98,0)&lt;=$V$11),AND($V$8="AND_YES",OR(LOWER(LEFT(BA98&amp;"",2))="да",BA98=1),OR(LOWER(LEFT(CF98&amp;"",2))="да",CF98=1)),AND($V$8="OR_YES",OR(OR(LOWER(LEFT(BA98&amp;"",2))="да",BA98=1),OR(LOWER(LEFT(CF98&amp;"",2))="да",CF98=1)))),$V$14,$V$15))))))))))</f>
        <v/>
      </c>
      <c r="W98" s="70" t="str">
        <f>IF($A98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98="#FIELD",BB98="",AND(OR($W$8="CHANGE_PCT_GE",$W$8="CHANGE_ABS_GE",$W$8="COUNT_FLAG_RULE",$W$8="AND_YES",$W$8="OR_YES"),OR(CG98="#FIELD",CG98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98)))),IF($W$18="LOW_MU",MAX(Настройки!$B$14,$W$16),IF($W$18="NEUTRAL",Настройки!$B$15,IF($W$18="IGNORE","IGNORE",IF(OR(BB98="#FIELD",CG98="#FIELD"),"Поле не найдено","Недостаточно данных")))),IF($W$8="SIGMOID_INC",MAX(Настройки!$B$14,$W$16+($W$17-$W$16)/(1+EXP(-$W$12*(IF(ISNUMBER(BB98),BB98,0)-$W$11)))),IF($W$8="SIGMOID_DEC",MAX(Настройки!$B$14,$W$16+($W$17-$W$16)/(1+EXP($W$12*(IF(ISNUMBER(BB98),BB98,0)-$W$11)))),IF($W$8="TOP_PERCENT",IF((COUNTIF(INDEX(Данные!$A$7:$CV$106,0,MATCH($W$9,Данные!$A$6:$CV$6,0)),"&gt;"&amp;IF(ISNUMBER(BB98),BB98,0))+COUNTIFS(INDEX(Данные!$A$7:$CV$106,0,MATCH($W$9,Данные!$A$6:$CV$6,0)),IF(ISNUMBER(BB98),BB98,0),Данные!$A$7:$A$106,"&lt;"&amp;$A98)+1)/COUNT(INDEX(Данные!$A$7:$CV$106,0,MATCH($W$9,Данные!$A$6:$CV$6,0)))&lt;=$W$11,$W$14,$W$15),IF($W$8="MANUAL_MU",MAX(Настройки!$B$14,MIN(1,IF(ISNUMBER(BB98),BB98,0))),IF($W$8="COUNT_FLAG_RULE",IF(IF(ISNUMBER(BB98),BB98,0)&lt;=$W$11,$W$14,IF(IF(ISNUMBER(BB98),BB98,0)&gt;=$W$12,$W$15,IF(OR(LOWER(LEFT(CG98&amp;"",2))="да",CG98=1),$W$13,$W$15))),IF(OR(AND($W$8="YES_NO",OR(LOWER(LEFT(BB98&amp;"",2))="да",BB98=1)),AND($W$8="THRESHOLD_GE",IF(ISNUMBER(BB98),BB98,0)&gt;=$W$11),AND($W$8="THRESHOLD_GT",IF(ISNUMBER(BB98),BB98,0)&gt;$W$11),AND($W$8="THRESHOLD_LE",IF(ISNUMBER(BB98),BB98,0)&lt;=$W$11),AND($W$8="THRESHOLD_LT",IF(ISNUMBER(BB98),BB98,0)&lt;$W$11),AND($W$8="CHANGE_PCT_GE",IF(IF(ISNUMBER(CG98),CG98,0)=0,IF(ISNUMBER(BB98),BB98,0)&gt;0,(IF(ISNUMBER(BB98),BB98,0)-IF(ISNUMBER(CG98),CG98,0))/ABS(IF(ISNUMBER(CG98),CG98,0))&gt;=$W$11)),AND($W$8="CHANGE_ABS_GE",ABS(IF(ISNUMBER(BB98),BB98,0)-IF(ISNUMBER(CG98),CG98,0))&gt;=$W$11),AND($W$8="COUNT_LT",IF(ISNUMBER(BB98),BB98,0)&lt;$W$11),AND($W$8="COUNT_LE",IF(ISNUMBER(BB98),BB98,0)&lt;=$W$11),AND($W$8="AND_YES",OR(LOWER(LEFT(BB98&amp;"",2))="да",BB98=1),OR(LOWER(LEFT(CG98&amp;"",2))="да",CG98=1)),AND($W$8="OR_YES",OR(OR(LOWER(LEFT(BB98&amp;"",2))="да",BB98=1),OR(LOWER(LEFT(CG98&amp;"",2))="да",CG98=1)))),$W$14,$W$15))))))))))</f>
        <v/>
      </c>
      <c r="X98" s="70" t="str">
        <f>IF($A98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98="#FIELD",BC98="",AND(OR($X$8="CHANGE_PCT_GE",$X$8="CHANGE_ABS_GE",$X$8="COUNT_FLAG_RULE",$X$8="AND_YES",$X$8="OR_YES"),OR(CH98="#FIELD",CH98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98)))),IF($X$18="LOW_MU",MAX(Настройки!$B$14,$X$16),IF($X$18="NEUTRAL",Настройки!$B$15,IF($X$18="IGNORE","IGNORE",IF(OR(BC98="#FIELD",CH98="#FIELD"),"Поле не найдено","Недостаточно данных")))),IF($X$8="SIGMOID_INC",MAX(Настройки!$B$14,$X$16+($X$17-$X$16)/(1+EXP(-$X$12*(IF(ISNUMBER(BC98),BC98,0)-$X$11)))),IF($X$8="SIGMOID_DEC",MAX(Настройки!$B$14,$X$16+($X$17-$X$16)/(1+EXP($X$12*(IF(ISNUMBER(BC98),BC98,0)-$X$11)))),IF($X$8="TOP_PERCENT",IF((COUNTIF(INDEX(Данные!$A$7:$CV$106,0,MATCH($X$9,Данные!$A$6:$CV$6,0)),"&gt;"&amp;IF(ISNUMBER(BC98),BC98,0))+COUNTIFS(INDEX(Данные!$A$7:$CV$106,0,MATCH($X$9,Данные!$A$6:$CV$6,0)),IF(ISNUMBER(BC98),BC98,0),Данные!$A$7:$A$106,"&lt;"&amp;$A98)+1)/COUNT(INDEX(Данные!$A$7:$CV$106,0,MATCH($X$9,Данные!$A$6:$CV$6,0)))&lt;=$X$11,$X$14,$X$15),IF($X$8="MANUAL_MU",MAX(Настройки!$B$14,MIN(1,IF(ISNUMBER(BC98),BC98,0))),IF($X$8="COUNT_FLAG_RULE",IF(IF(ISNUMBER(BC98),BC98,0)&lt;=$X$11,$X$14,IF(IF(ISNUMBER(BC98),BC98,0)&gt;=$X$12,$X$15,IF(OR(LOWER(LEFT(CH98&amp;"",2))="да",CH98=1),$X$13,$X$15))),IF(OR(AND($X$8="YES_NO",OR(LOWER(LEFT(BC98&amp;"",2))="да",BC98=1)),AND($X$8="THRESHOLD_GE",IF(ISNUMBER(BC98),BC98,0)&gt;=$X$11),AND($X$8="THRESHOLD_GT",IF(ISNUMBER(BC98),BC98,0)&gt;$X$11),AND($X$8="THRESHOLD_LE",IF(ISNUMBER(BC98),BC98,0)&lt;=$X$11),AND($X$8="THRESHOLD_LT",IF(ISNUMBER(BC98),BC98,0)&lt;$X$11),AND($X$8="CHANGE_PCT_GE",IF(IF(ISNUMBER(CH98),CH98,0)=0,IF(ISNUMBER(BC98),BC98,0)&gt;0,(IF(ISNUMBER(BC98),BC98,0)-IF(ISNUMBER(CH98),CH98,0))/ABS(IF(ISNUMBER(CH98),CH98,0))&gt;=$X$11)),AND($X$8="CHANGE_ABS_GE",ABS(IF(ISNUMBER(BC98),BC98,0)-IF(ISNUMBER(CH98),CH98,0))&gt;=$X$11),AND($X$8="COUNT_LT",IF(ISNUMBER(BC98),BC98,0)&lt;$X$11),AND($X$8="COUNT_LE",IF(ISNUMBER(BC98),BC98,0)&lt;=$X$11),AND($X$8="AND_YES",OR(LOWER(LEFT(BC98&amp;"",2))="да",BC98=1),OR(LOWER(LEFT(CH98&amp;"",2))="да",CH98=1)),AND($X$8="OR_YES",OR(OR(LOWER(LEFT(BC98&amp;"",2))="да",BC98=1),OR(LOWER(LEFT(CH98&amp;"",2))="да",CH98=1)))),$X$14,$X$15))))))))))</f>
        <v/>
      </c>
      <c r="Y98" s="70" t="str">
        <f>IF($A98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98="#FIELD",BD98="",AND(OR($Y$8="CHANGE_PCT_GE",$Y$8="CHANGE_ABS_GE",$Y$8="COUNT_FLAG_RULE",$Y$8="AND_YES",$Y$8="OR_YES"),OR(CI98="#FIELD",CI98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98)))),IF($Y$18="LOW_MU",MAX(Настройки!$B$14,$Y$16),IF($Y$18="NEUTRAL",Настройки!$B$15,IF($Y$18="IGNORE","IGNORE",IF(OR(BD98="#FIELD",CI98="#FIELD"),"Поле не найдено","Недостаточно данных")))),IF($Y$8="SIGMOID_INC",MAX(Настройки!$B$14,$Y$16+($Y$17-$Y$16)/(1+EXP(-$Y$12*(IF(ISNUMBER(BD98),BD98,0)-$Y$11)))),IF($Y$8="SIGMOID_DEC",MAX(Настройки!$B$14,$Y$16+($Y$17-$Y$16)/(1+EXP($Y$12*(IF(ISNUMBER(BD98),BD98,0)-$Y$11)))),IF($Y$8="TOP_PERCENT",IF((COUNTIF(INDEX(Данные!$A$7:$CV$106,0,MATCH($Y$9,Данные!$A$6:$CV$6,0)),"&gt;"&amp;IF(ISNUMBER(BD98),BD98,0))+COUNTIFS(INDEX(Данные!$A$7:$CV$106,0,MATCH($Y$9,Данные!$A$6:$CV$6,0)),IF(ISNUMBER(BD98),BD98,0),Данные!$A$7:$A$106,"&lt;"&amp;$A98)+1)/COUNT(INDEX(Данные!$A$7:$CV$106,0,MATCH($Y$9,Данные!$A$6:$CV$6,0)))&lt;=$Y$11,$Y$14,$Y$15),IF($Y$8="MANUAL_MU",MAX(Настройки!$B$14,MIN(1,IF(ISNUMBER(BD98),BD98,0))),IF($Y$8="COUNT_FLAG_RULE",IF(IF(ISNUMBER(BD98),BD98,0)&lt;=$Y$11,$Y$14,IF(IF(ISNUMBER(BD98),BD98,0)&gt;=$Y$12,$Y$15,IF(OR(LOWER(LEFT(CI98&amp;"",2))="да",CI98=1),$Y$13,$Y$15))),IF(OR(AND($Y$8="YES_NO",OR(LOWER(LEFT(BD98&amp;"",2))="да",BD98=1)),AND($Y$8="THRESHOLD_GE",IF(ISNUMBER(BD98),BD98,0)&gt;=$Y$11),AND($Y$8="THRESHOLD_GT",IF(ISNUMBER(BD98),BD98,0)&gt;$Y$11),AND($Y$8="THRESHOLD_LE",IF(ISNUMBER(BD98),BD98,0)&lt;=$Y$11),AND($Y$8="THRESHOLD_LT",IF(ISNUMBER(BD98),BD98,0)&lt;$Y$11),AND($Y$8="CHANGE_PCT_GE",IF(IF(ISNUMBER(CI98),CI98,0)=0,IF(ISNUMBER(BD98),BD98,0)&gt;0,(IF(ISNUMBER(BD98),BD98,0)-IF(ISNUMBER(CI98),CI98,0))/ABS(IF(ISNUMBER(CI98),CI98,0))&gt;=$Y$11)),AND($Y$8="CHANGE_ABS_GE",ABS(IF(ISNUMBER(BD98),BD98,0)-IF(ISNUMBER(CI98),CI98,0))&gt;=$Y$11),AND($Y$8="COUNT_LT",IF(ISNUMBER(BD98),BD98,0)&lt;$Y$11),AND($Y$8="COUNT_LE",IF(ISNUMBER(BD98),BD98,0)&lt;=$Y$11),AND($Y$8="AND_YES",OR(LOWER(LEFT(BD98&amp;"",2))="да",BD98=1),OR(LOWER(LEFT(CI98&amp;"",2))="да",CI98=1)),AND($Y$8="OR_YES",OR(OR(LOWER(LEFT(BD98&amp;"",2))="да",BD98=1),OR(LOWER(LEFT(CI98&amp;"",2))="да",CI98=1)))),$Y$14,$Y$15))))))))))</f>
        <v/>
      </c>
      <c r="Z98" s="70" t="str">
        <f>IF($A98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98="#FIELD",BE98="",AND(OR($Z$8="CHANGE_PCT_GE",$Z$8="CHANGE_ABS_GE",$Z$8="COUNT_FLAG_RULE",$Z$8="AND_YES",$Z$8="OR_YES"),OR(CJ98="#FIELD",CJ98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98)))),IF($Z$18="LOW_MU",MAX(Настройки!$B$14,$Z$16),IF($Z$18="NEUTRAL",Настройки!$B$15,IF($Z$18="IGNORE","IGNORE",IF(OR(BE98="#FIELD",CJ98="#FIELD"),"Поле не найдено","Недостаточно данных")))),IF($Z$8="SIGMOID_INC",MAX(Настройки!$B$14,$Z$16+($Z$17-$Z$16)/(1+EXP(-$Z$12*(IF(ISNUMBER(BE98),BE98,0)-$Z$11)))),IF($Z$8="SIGMOID_DEC",MAX(Настройки!$B$14,$Z$16+($Z$17-$Z$16)/(1+EXP($Z$12*(IF(ISNUMBER(BE98),BE98,0)-$Z$11)))),IF($Z$8="TOP_PERCENT",IF((COUNTIF(INDEX(Данные!$A$7:$CV$106,0,MATCH($Z$9,Данные!$A$6:$CV$6,0)),"&gt;"&amp;IF(ISNUMBER(BE98),BE98,0))+COUNTIFS(INDEX(Данные!$A$7:$CV$106,0,MATCH($Z$9,Данные!$A$6:$CV$6,0)),IF(ISNUMBER(BE98),BE98,0),Данные!$A$7:$A$106,"&lt;"&amp;$A98)+1)/COUNT(INDEX(Данные!$A$7:$CV$106,0,MATCH($Z$9,Данные!$A$6:$CV$6,0)))&lt;=$Z$11,$Z$14,$Z$15),IF($Z$8="MANUAL_MU",MAX(Настройки!$B$14,MIN(1,IF(ISNUMBER(BE98),BE98,0))),IF($Z$8="COUNT_FLAG_RULE",IF(IF(ISNUMBER(BE98),BE98,0)&lt;=$Z$11,$Z$14,IF(IF(ISNUMBER(BE98),BE98,0)&gt;=$Z$12,$Z$15,IF(OR(LOWER(LEFT(CJ98&amp;"",2))="да",CJ98=1),$Z$13,$Z$15))),IF(OR(AND($Z$8="YES_NO",OR(LOWER(LEFT(BE98&amp;"",2))="да",BE98=1)),AND($Z$8="THRESHOLD_GE",IF(ISNUMBER(BE98),BE98,0)&gt;=$Z$11),AND($Z$8="THRESHOLD_GT",IF(ISNUMBER(BE98),BE98,0)&gt;$Z$11),AND($Z$8="THRESHOLD_LE",IF(ISNUMBER(BE98),BE98,0)&lt;=$Z$11),AND($Z$8="THRESHOLD_LT",IF(ISNUMBER(BE98),BE98,0)&lt;$Z$11),AND($Z$8="CHANGE_PCT_GE",IF(IF(ISNUMBER(CJ98),CJ98,0)=0,IF(ISNUMBER(BE98),BE98,0)&gt;0,(IF(ISNUMBER(BE98),BE98,0)-IF(ISNUMBER(CJ98),CJ98,0))/ABS(IF(ISNUMBER(CJ98),CJ98,0))&gt;=$Z$11)),AND($Z$8="CHANGE_ABS_GE",ABS(IF(ISNUMBER(BE98),BE98,0)-IF(ISNUMBER(CJ98),CJ98,0))&gt;=$Z$11),AND($Z$8="COUNT_LT",IF(ISNUMBER(BE98),BE98,0)&lt;$Z$11),AND($Z$8="COUNT_LE",IF(ISNUMBER(BE98),BE98,0)&lt;=$Z$11),AND($Z$8="AND_YES",OR(LOWER(LEFT(BE98&amp;"",2))="да",BE98=1),OR(LOWER(LEFT(CJ98&amp;"",2))="да",CJ98=1)),AND($Z$8="OR_YES",OR(OR(LOWER(LEFT(BE98&amp;"",2))="да",BE98=1),OR(LOWER(LEFT(CJ98&amp;"",2))="да",CJ98=1)))),$Z$14,$Z$15))))))))))</f>
        <v/>
      </c>
      <c r="AA98" s="70" t="str">
        <f>IF($A98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98="#FIELD",BF98="",AND(OR($AA$8="CHANGE_PCT_GE",$AA$8="CHANGE_ABS_GE",$AA$8="COUNT_FLAG_RULE",$AA$8="AND_YES",$AA$8="OR_YES"),OR(CK98="#FIELD",CK98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98)))),IF($AA$18="LOW_MU",MAX(Настройки!$B$14,$AA$16),IF($AA$18="NEUTRAL",Настройки!$B$15,IF($AA$18="IGNORE","IGNORE",IF(OR(BF98="#FIELD",CK98="#FIELD"),"Поле не найдено","Недостаточно данных")))),IF($AA$8="SIGMOID_INC",MAX(Настройки!$B$14,$AA$16+($AA$17-$AA$16)/(1+EXP(-$AA$12*(IF(ISNUMBER(BF98),BF98,0)-$AA$11)))),IF($AA$8="SIGMOID_DEC",MAX(Настройки!$B$14,$AA$16+($AA$17-$AA$16)/(1+EXP($AA$12*(IF(ISNUMBER(BF98),BF98,0)-$AA$11)))),IF($AA$8="TOP_PERCENT",IF((COUNTIF(INDEX(Данные!$A$7:$CV$106,0,MATCH($AA$9,Данные!$A$6:$CV$6,0)),"&gt;"&amp;IF(ISNUMBER(BF98),BF98,0))+COUNTIFS(INDEX(Данные!$A$7:$CV$106,0,MATCH($AA$9,Данные!$A$6:$CV$6,0)),IF(ISNUMBER(BF98),BF98,0),Данные!$A$7:$A$106,"&lt;"&amp;$A98)+1)/COUNT(INDEX(Данные!$A$7:$CV$106,0,MATCH($AA$9,Данные!$A$6:$CV$6,0)))&lt;=$AA$11,$AA$14,$AA$15),IF($AA$8="MANUAL_MU",MAX(Настройки!$B$14,MIN(1,IF(ISNUMBER(BF98),BF98,0))),IF($AA$8="COUNT_FLAG_RULE",IF(IF(ISNUMBER(BF98),BF98,0)&lt;=$AA$11,$AA$14,IF(IF(ISNUMBER(BF98),BF98,0)&gt;=$AA$12,$AA$15,IF(OR(LOWER(LEFT(CK98&amp;"",2))="да",CK98=1),$AA$13,$AA$15))),IF(OR(AND($AA$8="YES_NO",OR(LOWER(LEFT(BF98&amp;"",2))="да",BF98=1)),AND($AA$8="THRESHOLD_GE",IF(ISNUMBER(BF98),BF98,0)&gt;=$AA$11),AND($AA$8="THRESHOLD_GT",IF(ISNUMBER(BF98),BF98,0)&gt;$AA$11),AND($AA$8="THRESHOLD_LE",IF(ISNUMBER(BF98),BF98,0)&lt;=$AA$11),AND($AA$8="THRESHOLD_LT",IF(ISNUMBER(BF98),BF98,0)&lt;$AA$11),AND($AA$8="CHANGE_PCT_GE",IF(IF(ISNUMBER(CK98),CK98,0)=0,IF(ISNUMBER(BF98),BF98,0)&gt;0,(IF(ISNUMBER(BF98),BF98,0)-IF(ISNUMBER(CK98),CK98,0))/ABS(IF(ISNUMBER(CK98),CK98,0))&gt;=$AA$11)),AND($AA$8="CHANGE_ABS_GE",ABS(IF(ISNUMBER(BF98),BF98,0)-IF(ISNUMBER(CK98),CK98,0))&gt;=$AA$11),AND($AA$8="COUNT_LT",IF(ISNUMBER(BF98),BF98,0)&lt;$AA$11),AND($AA$8="COUNT_LE",IF(ISNUMBER(BF98),BF98,0)&lt;=$AA$11),AND($AA$8="AND_YES",OR(LOWER(LEFT(BF98&amp;"",2))="да",BF98=1),OR(LOWER(LEFT(CK98&amp;"",2))="да",CK98=1)),AND($AA$8="OR_YES",OR(OR(LOWER(LEFT(BF98&amp;"",2))="да",BF98=1),OR(LOWER(LEFT(CK98&amp;"",2))="да",CK98=1)))),$AA$14,$AA$15))))))))))</f>
        <v/>
      </c>
      <c r="AB98" s="70" t="str">
        <f>IF($A98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98="#FIELD",BG98="",AND(OR($AB$8="CHANGE_PCT_GE",$AB$8="CHANGE_ABS_GE",$AB$8="COUNT_FLAG_RULE",$AB$8="AND_YES",$AB$8="OR_YES"),OR(CL98="#FIELD",CL98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98)))),IF($AB$18="LOW_MU",MAX(Настройки!$B$14,$AB$16),IF($AB$18="NEUTRAL",Настройки!$B$15,IF($AB$18="IGNORE","IGNORE",IF(OR(BG98="#FIELD",CL98="#FIELD"),"Поле не найдено","Недостаточно данных")))),IF($AB$8="SIGMOID_INC",MAX(Настройки!$B$14,$AB$16+($AB$17-$AB$16)/(1+EXP(-$AB$12*(IF(ISNUMBER(BG98),BG98,0)-$AB$11)))),IF($AB$8="SIGMOID_DEC",MAX(Настройки!$B$14,$AB$16+($AB$17-$AB$16)/(1+EXP($AB$12*(IF(ISNUMBER(BG98),BG98,0)-$AB$11)))),IF($AB$8="TOP_PERCENT",IF((COUNTIF(INDEX(Данные!$A$7:$CV$106,0,MATCH($AB$9,Данные!$A$6:$CV$6,0)),"&gt;"&amp;IF(ISNUMBER(BG98),BG98,0))+COUNTIFS(INDEX(Данные!$A$7:$CV$106,0,MATCH($AB$9,Данные!$A$6:$CV$6,0)),IF(ISNUMBER(BG98),BG98,0),Данные!$A$7:$A$106,"&lt;"&amp;$A98)+1)/COUNT(INDEX(Данные!$A$7:$CV$106,0,MATCH($AB$9,Данные!$A$6:$CV$6,0)))&lt;=$AB$11,$AB$14,$AB$15),IF($AB$8="MANUAL_MU",MAX(Настройки!$B$14,MIN(1,IF(ISNUMBER(BG98),BG98,0))),IF($AB$8="COUNT_FLAG_RULE",IF(IF(ISNUMBER(BG98),BG98,0)&lt;=$AB$11,$AB$14,IF(IF(ISNUMBER(BG98),BG98,0)&gt;=$AB$12,$AB$15,IF(OR(LOWER(LEFT(CL98&amp;"",2))="да",CL98=1),$AB$13,$AB$15))),IF(OR(AND($AB$8="YES_NO",OR(LOWER(LEFT(BG98&amp;"",2))="да",BG98=1)),AND($AB$8="THRESHOLD_GE",IF(ISNUMBER(BG98),BG98,0)&gt;=$AB$11),AND($AB$8="THRESHOLD_GT",IF(ISNUMBER(BG98),BG98,0)&gt;$AB$11),AND($AB$8="THRESHOLD_LE",IF(ISNUMBER(BG98),BG98,0)&lt;=$AB$11),AND($AB$8="THRESHOLD_LT",IF(ISNUMBER(BG98),BG98,0)&lt;$AB$11),AND($AB$8="CHANGE_PCT_GE",IF(IF(ISNUMBER(CL98),CL98,0)=0,IF(ISNUMBER(BG98),BG98,0)&gt;0,(IF(ISNUMBER(BG98),BG98,0)-IF(ISNUMBER(CL98),CL98,0))/ABS(IF(ISNUMBER(CL98),CL98,0))&gt;=$AB$11)),AND($AB$8="CHANGE_ABS_GE",ABS(IF(ISNUMBER(BG98),BG98,0)-IF(ISNUMBER(CL98),CL98,0))&gt;=$AB$11),AND($AB$8="COUNT_LT",IF(ISNUMBER(BG98),BG98,0)&lt;$AB$11),AND($AB$8="COUNT_LE",IF(ISNUMBER(BG98),BG98,0)&lt;=$AB$11),AND($AB$8="AND_YES",OR(LOWER(LEFT(BG98&amp;"",2))="да",BG98=1),OR(LOWER(LEFT(CL98&amp;"",2))="да",CL98=1)),AND($AB$8="OR_YES",OR(OR(LOWER(LEFT(BG98&amp;"",2))="да",BG98=1),OR(LOWER(LEFT(CL98&amp;"",2))="да",CL98=1)))),$AB$14,$AB$15))))))))))</f>
        <v/>
      </c>
      <c r="AC98" s="70" t="str">
        <f>IF($A98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98="#FIELD",BH98="",AND(OR($AC$8="CHANGE_PCT_GE",$AC$8="CHANGE_ABS_GE",$AC$8="COUNT_FLAG_RULE",$AC$8="AND_YES",$AC$8="OR_YES"),OR(CM98="#FIELD",CM98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98)))),IF($AC$18="LOW_MU",MAX(Настройки!$B$14,$AC$16),IF($AC$18="NEUTRAL",Настройки!$B$15,IF($AC$18="IGNORE","IGNORE",IF(OR(BH98="#FIELD",CM98="#FIELD"),"Поле не найдено","Недостаточно данных")))),IF($AC$8="SIGMOID_INC",MAX(Настройки!$B$14,$AC$16+($AC$17-$AC$16)/(1+EXP(-$AC$12*(IF(ISNUMBER(BH98),BH98,0)-$AC$11)))),IF($AC$8="SIGMOID_DEC",MAX(Настройки!$B$14,$AC$16+($AC$17-$AC$16)/(1+EXP($AC$12*(IF(ISNUMBER(BH98),BH98,0)-$AC$11)))),IF($AC$8="TOP_PERCENT",IF((COUNTIF(INDEX(Данные!$A$7:$CV$106,0,MATCH($AC$9,Данные!$A$6:$CV$6,0)),"&gt;"&amp;IF(ISNUMBER(BH98),BH98,0))+COUNTIFS(INDEX(Данные!$A$7:$CV$106,0,MATCH($AC$9,Данные!$A$6:$CV$6,0)),IF(ISNUMBER(BH98),BH98,0),Данные!$A$7:$A$106,"&lt;"&amp;$A98)+1)/COUNT(INDEX(Данные!$A$7:$CV$106,0,MATCH($AC$9,Данные!$A$6:$CV$6,0)))&lt;=$AC$11,$AC$14,$AC$15),IF($AC$8="MANUAL_MU",MAX(Настройки!$B$14,MIN(1,IF(ISNUMBER(BH98),BH98,0))),IF($AC$8="COUNT_FLAG_RULE",IF(IF(ISNUMBER(BH98),BH98,0)&lt;=$AC$11,$AC$14,IF(IF(ISNUMBER(BH98),BH98,0)&gt;=$AC$12,$AC$15,IF(OR(LOWER(LEFT(CM98&amp;"",2))="да",CM98=1),$AC$13,$AC$15))),IF(OR(AND($AC$8="YES_NO",OR(LOWER(LEFT(BH98&amp;"",2))="да",BH98=1)),AND($AC$8="THRESHOLD_GE",IF(ISNUMBER(BH98),BH98,0)&gt;=$AC$11),AND($AC$8="THRESHOLD_GT",IF(ISNUMBER(BH98),BH98,0)&gt;$AC$11),AND($AC$8="THRESHOLD_LE",IF(ISNUMBER(BH98),BH98,0)&lt;=$AC$11),AND($AC$8="THRESHOLD_LT",IF(ISNUMBER(BH98),BH98,0)&lt;$AC$11),AND($AC$8="CHANGE_PCT_GE",IF(IF(ISNUMBER(CM98),CM98,0)=0,IF(ISNUMBER(BH98),BH98,0)&gt;0,(IF(ISNUMBER(BH98),BH98,0)-IF(ISNUMBER(CM98),CM98,0))/ABS(IF(ISNUMBER(CM98),CM98,0))&gt;=$AC$11)),AND($AC$8="CHANGE_ABS_GE",ABS(IF(ISNUMBER(BH98),BH98,0)-IF(ISNUMBER(CM98),CM98,0))&gt;=$AC$11),AND($AC$8="COUNT_LT",IF(ISNUMBER(BH98),BH98,0)&lt;$AC$11),AND($AC$8="COUNT_LE",IF(ISNUMBER(BH98),BH98,0)&lt;=$AC$11),AND($AC$8="AND_YES",OR(LOWER(LEFT(BH98&amp;"",2))="да",BH98=1),OR(LOWER(LEFT(CM98&amp;"",2))="да",CM98=1)),AND($AC$8="OR_YES",OR(OR(LOWER(LEFT(BH98&amp;"",2))="да",BH98=1),OR(LOWER(LEFT(CM98&amp;"",2))="да",CM98=1)))),$AC$14,$AC$15))))))))))</f>
        <v/>
      </c>
      <c r="AD98" s="70" t="str">
        <f>IF($A98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98="#FIELD",BI98="",AND(OR($AD$8="CHANGE_PCT_GE",$AD$8="CHANGE_ABS_GE",$AD$8="COUNT_FLAG_RULE",$AD$8="AND_YES",$AD$8="OR_YES"),OR(CN98="#FIELD",CN98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98)))),IF($AD$18="LOW_MU",MAX(Настройки!$B$14,$AD$16),IF($AD$18="NEUTRAL",Настройки!$B$15,IF($AD$18="IGNORE","IGNORE",IF(OR(BI98="#FIELD",CN98="#FIELD"),"Поле не найдено","Недостаточно данных")))),IF($AD$8="SIGMOID_INC",MAX(Настройки!$B$14,$AD$16+($AD$17-$AD$16)/(1+EXP(-$AD$12*(IF(ISNUMBER(BI98),BI98,0)-$AD$11)))),IF($AD$8="SIGMOID_DEC",MAX(Настройки!$B$14,$AD$16+($AD$17-$AD$16)/(1+EXP($AD$12*(IF(ISNUMBER(BI98),BI98,0)-$AD$11)))),IF($AD$8="TOP_PERCENT",IF((COUNTIF(INDEX(Данные!$A$7:$CV$106,0,MATCH($AD$9,Данные!$A$6:$CV$6,0)),"&gt;"&amp;IF(ISNUMBER(BI98),BI98,0))+COUNTIFS(INDEX(Данные!$A$7:$CV$106,0,MATCH($AD$9,Данные!$A$6:$CV$6,0)),IF(ISNUMBER(BI98),BI98,0),Данные!$A$7:$A$106,"&lt;"&amp;$A98)+1)/COUNT(INDEX(Данные!$A$7:$CV$106,0,MATCH($AD$9,Данные!$A$6:$CV$6,0)))&lt;=$AD$11,$AD$14,$AD$15),IF($AD$8="MANUAL_MU",MAX(Настройки!$B$14,MIN(1,IF(ISNUMBER(BI98),BI98,0))),IF($AD$8="COUNT_FLAG_RULE",IF(IF(ISNUMBER(BI98),BI98,0)&lt;=$AD$11,$AD$14,IF(IF(ISNUMBER(BI98),BI98,0)&gt;=$AD$12,$AD$15,IF(OR(LOWER(LEFT(CN98&amp;"",2))="да",CN98=1),$AD$13,$AD$15))),IF(OR(AND($AD$8="YES_NO",OR(LOWER(LEFT(BI98&amp;"",2))="да",BI98=1)),AND($AD$8="THRESHOLD_GE",IF(ISNUMBER(BI98),BI98,0)&gt;=$AD$11),AND($AD$8="THRESHOLD_GT",IF(ISNUMBER(BI98),BI98,0)&gt;$AD$11),AND($AD$8="THRESHOLD_LE",IF(ISNUMBER(BI98),BI98,0)&lt;=$AD$11),AND($AD$8="THRESHOLD_LT",IF(ISNUMBER(BI98),BI98,0)&lt;$AD$11),AND($AD$8="CHANGE_PCT_GE",IF(IF(ISNUMBER(CN98),CN98,0)=0,IF(ISNUMBER(BI98),BI98,0)&gt;0,(IF(ISNUMBER(BI98),BI98,0)-IF(ISNUMBER(CN98),CN98,0))/ABS(IF(ISNUMBER(CN98),CN98,0))&gt;=$AD$11)),AND($AD$8="CHANGE_ABS_GE",ABS(IF(ISNUMBER(BI98),BI98,0)-IF(ISNUMBER(CN98),CN98,0))&gt;=$AD$11),AND($AD$8="COUNT_LT",IF(ISNUMBER(BI98),BI98,0)&lt;$AD$11),AND($AD$8="COUNT_LE",IF(ISNUMBER(BI98),BI98,0)&lt;=$AD$11),AND($AD$8="AND_YES",OR(LOWER(LEFT(BI98&amp;"",2))="да",BI98=1),OR(LOWER(LEFT(CN98&amp;"",2))="да",CN98=1)),AND($AD$8="OR_YES",OR(OR(LOWER(LEFT(BI98&amp;"",2))="да",BI98=1),OR(LOWER(LEFT(CN98&amp;"",2))="да",CN98=1)))),$AD$14,$AD$15))))))))))</f>
        <v/>
      </c>
      <c r="AE98" s="71" t="str">
        <f>IF($A98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98="#FIELD",BJ98="",AND(OR($AE$8="CHANGE_PCT_GE",$AE$8="CHANGE_ABS_GE",$AE$8="COUNT_FLAG_RULE",$AE$8="AND_YES",$AE$8="OR_YES"),OR(CO98="#FIELD",CO98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98)))),IF($AE$18="LOW_MU",MAX(Настройки!$B$14,$AE$16),IF($AE$18="NEUTRAL",Настройки!$B$15,IF($AE$18="IGNORE","IGNORE",IF(OR(BJ98="#FIELD",CO98="#FIELD"),"Поле не найдено","Недостаточно данных")))),IF($AE$8="SIGMOID_INC",MAX(Настройки!$B$14,$AE$16+($AE$17-$AE$16)/(1+EXP(-$AE$12*(IF(ISNUMBER(BJ98),BJ98,0)-$AE$11)))),IF($AE$8="SIGMOID_DEC",MAX(Настройки!$B$14,$AE$16+($AE$17-$AE$16)/(1+EXP($AE$12*(IF(ISNUMBER(BJ98),BJ98,0)-$AE$11)))),IF($AE$8="TOP_PERCENT",IF((COUNTIF(INDEX(Данные!$A$7:$CV$106,0,MATCH($AE$9,Данные!$A$6:$CV$6,0)),"&gt;"&amp;IF(ISNUMBER(BJ98),BJ98,0))+COUNTIFS(INDEX(Данные!$A$7:$CV$106,0,MATCH($AE$9,Данные!$A$6:$CV$6,0)),IF(ISNUMBER(BJ98),BJ98,0),Данные!$A$7:$A$106,"&lt;"&amp;$A98)+1)/COUNT(INDEX(Данные!$A$7:$CV$106,0,MATCH($AE$9,Данные!$A$6:$CV$6,0)))&lt;=$AE$11,$AE$14,$AE$15),IF($AE$8="MANUAL_MU",MAX(Настройки!$B$14,MIN(1,IF(ISNUMBER(BJ98),BJ98,0))),IF($AE$8="COUNT_FLAG_RULE",IF(IF(ISNUMBER(BJ98),BJ98,0)&lt;=$AE$11,$AE$14,IF(IF(ISNUMBER(BJ98),BJ98,0)&gt;=$AE$12,$AE$15,IF(OR(LOWER(LEFT(CO98&amp;"",2))="да",CO98=1),$AE$13,$AE$15))),IF(OR(AND($AE$8="YES_NO",OR(LOWER(LEFT(BJ98&amp;"",2))="да",BJ98=1)),AND($AE$8="THRESHOLD_GE",IF(ISNUMBER(BJ98),BJ98,0)&gt;=$AE$11),AND($AE$8="THRESHOLD_GT",IF(ISNUMBER(BJ98),BJ98,0)&gt;$AE$11),AND($AE$8="THRESHOLD_LE",IF(ISNUMBER(BJ98),BJ98,0)&lt;=$AE$11),AND($AE$8="THRESHOLD_LT",IF(ISNUMBER(BJ98),BJ98,0)&lt;$AE$11),AND($AE$8="CHANGE_PCT_GE",IF(IF(ISNUMBER(CO98),CO98,0)=0,IF(ISNUMBER(BJ98),BJ98,0)&gt;0,(IF(ISNUMBER(BJ98),BJ98,0)-IF(ISNUMBER(CO98),CO98,0))/ABS(IF(ISNUMBER(CO98),CO98,0))&gt;=$AE$11)),AND($AE$8="CHANGE_ABS_GE",ABS(IF(ISNUMBER(BJ98),BJ98,0)-IF(ISNUMBER(CO98),CO98,0))&gt;=$AE$11),AND($AE$8="COUNT_LT",IF(ISNUMBER(BJ98),BJ98,0)&lt;$AE$11),AND($AE$8="COUNT_LE",IF(ISNUMBER(BJ98),BJ98,0)&lt;=$AE$11),AND($AE$8="AND_YES",OR(LOWER(LEFT(BJ98&amp;"",2))="да",BJ98=1),OR(LOWER(LEFT(CO98&amp;"",2))="да",CO98=1)),AND($AE$8="OR_YES",OR(OR(LOWER(LEFT(BJ98&amp;"",2))="да",BJ98=1),OR(LOWER(LEFT(CO98&amp;"",2))="да",CO98=1)))),$AE$14,$AE$15))))))))))</f>
        <v/>
      </c>
      <c r="AF98" s="75"/>
      <c r="AG98" s="76" t="str">
        <f>IF($A98="","",IF($B$4&lt;&gt;"Да","",IF($B$9="","",IF(COUNTIF(Данные!$A$6:$CV$6,$B$9)=0,"#FIELD",INDEX(Данные!$A$7:$CV$106,ROW()-19,MATCH($B$9,Данные!$A$6:$CV$6,0))))))</f>
        <v/>
      </c>
      <c r="AH98" s="76" t="str">
        <f>IF($A98="","",IF($C$4&lt;&gt;"Да","",IF($C$9="","",IF(COUNTIF(Данные!$A$6:$CV$6,$C$9)=0,"#FIELD",INDEX(Данные!$A$7:$CV$106,ROW()-19,MATCH($C$9,Данные!$A$6:$CV$6,0))))))</f>
        <v/>
      </c>
      <c r="AI98" s="76" t="str">
        <f>IF($A98="","",IF($D$4&lt;&gt;"Да","",IF($D$9="","",IF(COUNTIF(Данные!$A$6:$CV$6,$D$9)=0,"#FIELD",INDEX(Данные!$A$7:$CV$106,ROW()-19,MATCH($D$9,Данные!$A$6:$CV$6,0))))))</f>
        <v/>
      </c>
      <c r="AJ98" s="76" t="str">
        <f>IF($A98="","",IF($E$4&lt;&gt;"Да","",IF($E$9="","",IF(COUNTIF(Данные!$A$6:$CV$6,$E$9)=0,"#FIELD",INDEX(Данные!$A$7:$CV$106,ROW()-19,MATCH($E$9,Данные!$A$6:$CV$6,0))))))</f>
        <v/>
      </c>
      <c r="AK98" s="76" t="str">
        <f>IF($A98="","",IF($F$4&lt;&gt;"Да","",IF($F$9="","",IF(COUNTIF(Данные!$A$6:$CV$6,$F$9)=0,"#FIELD",INDEX(Данные!$A$7:$CV$106,ROW()-19,MATCH($F$9,Данные!$A$6:$CV$6,0))))))</f>
        <v/>
      </c>
      <c r="AL98" s="76" t="str">
        <f>IF($A98="","",IF($G$4&lt;&gt;"Да","",IF($G$9="","",IF(COUNTIF(Данные!$A$6:$CV$6,$G$9)=0,"#FIELD",INDEX(Данные!$A$7:$CV$106,ROW()-19,MATCH($G$9,Данные!$A$6:$CV$6,0))))))</f>
        <v/>
      </c>
      <c r="AM98" s="76" t="str">
        <f>IF($A98="","",IF($H$4&lt;&gt;"Да","",IF($H$9="","",IF(COUNTIF(Данные!$A$6:$CV$6,$H$9)=0,"#FIELD",INDEX(Данные!$A$7:$CV$106,ROW()-19,MATCH($H$9,Данные!$A$6:$CV$6,0))))))</f>
        <v/>
      </c>
      <c r="AN98" s="76" t="str">
        <f>IF($A98="","",IF($I$4&lt;&gt;"Да","",IF($I$9="","",IF(COUNTIF(Данные!$A$6:$CV$6,$I$9)=0,"#FIELD",INDEX(Данные!$A$7:$CV$106,ROW()-19,MATCH($I$9,Данные!$A$6:$CV$6,0))))))</f>
        <v/>
      </c>
      <c r="AO98" s="76" t="str">
        <f>IF($A98="","",IF($J$4&lt;&gt;"Да","",IF($J$9="","",IF(COUNTIF(Данные!$A$6:$CV$6,$J$9)=0,"#FIELD",INDEX(Данные!$A$7:$CV$106,ROW()-19,MATCH($J$9,Данные!$A$6:$CV$6,0))))))</f>
        <v/>
      </c>
      <c r="AP98" s="76" t="str">
        <f>IF($A98="","",IF($K$4&lt;&gt;"Да","",IF($K$9="","",IF(COUNTIF(Данные!$A$6:$CV$6,$K$9)=0,"#FIELD",INDEX(Данные!$A$7:$CV$106,ROW()-19,MATCH($K$9,Данные!$A$6:$CV$6,0))))))</f>
        <v/>
      </c>
      <c r="AQ98" s="76" t="str">
        <f>IF($A98="","",IF($L$4&lt;&gt;"Да","",IF($L$9="","",IF(COUNTIF(Данные!$A$6:$CV$6,$L$9)=0,"#FIELD",INDEX(Данные!$A$7:$CV$106,ROW()-19,MATCH($L$9,Данные!$A$6:$CV$6,0))))))</f>
        <v/>
      </c>
      <c r="AR98" s="76" t="str">
        <f>IF($A98="","",IF($M$4&lt;&gt;"Да","",IF($M$9="","",IF(COUNTIF(Данные!$A$6:$CV$6,$M$9)=0,"#FIELD",INDEX(Данные!$A$7:$CV$106,ROW()-19,MATCH($M$9,Данные!$A$6:$CV$6,0))))))</f>
        <v/>
      </c>
      <c r="AS98" s="76" t="str">
        <f>IF($A98="","",IF($N$4&lt;&gt;"Да","",IF($N$9="","",IF(COUNTIF(Данные!$A$6:$CV$6,$N$9)=0,"#FIELD",INDEX(Данные!$A$7:$CV$106,ROW()-19,MATCH($N$9,Данные!$A$6:$CV$6,0))))))</f>
        <v/>
      </c>
      <c r="AT98" s="76" t="str">
        <f>IF($A98="","",IF($O$4&lt;&gt;"Да","",IF($O$9="","",IF(COUNTIF(Данные!$A$6:$CV$6,$O$9)=0,"#FIELD",INDEX(Данные!$A$7:$CV$106,ROW()-19,MATCH($O$9,Данные!$A$6:$CV$6,0))))))</f>
        <v/>
      </c>
      <c r="AU98" s="76" t="str">
        <f>IF($A98="","",IF($P$4&lt;&gt;"Да","",IF($P$9="","",IF(COUNTIF(Данные!$A$6:$CV$6,$P$9)=0,"#FIELD",INDEX(Данные!$A$7:$CV$106,ROW()-19,MATCH($P$9,Данные!$A$6:$CV$6,0))))))</f>
        <v/>
      </c>
      <c r="AV98" s="76" t="str">
        <f>IF($A98="","",IF($Q$4&lt;&gt;"Да","",IF($Q$9="","",IF(COUNTIF(Данные!$A$6:$CV$6,$Q$9)=0,"#FIELD",INDEX(Данные!$A$7:$CV$106,ROW()-19,MATCH($Q$9,Данные!$A$6:$CV$6,0))))))</f>
        <v/>
      </c>
      <c r="AW98" s="76" t="str">
        <f>IF($A98="","",IF($R$4&lt;&gt;"Да","",IF($R$9="","",IF(COUNTIF(Данные!$A$6:$CV$6,$R$9)=0,"#FIELD",INDEX(Данные!$A$7:$CV$106,ROW()-19,MATCH($R$9,Данные!$A$6:$CV$6,0))))))</f>
        <v/>
      </c>
      <c r="AX98" s="76" t="str">
        <f>IF($A98="","",IF($S$4&lt;&gt;"Да","",IF($S$9="","",IF(COUNTIF(Данные!$A$6:$CV$6,$S$9)=0,"#FIELD",INDEX(Данные!$A$7:$CV$106,ROW()-19,MATCH($S$9,Данные!$A$6:$CV$6,0))))))</f>
        <v/>
      </c>
      <c r="AY98" s="76" t="str">
        <f>IF($A98="","",IF($T$4&lt;&gt;"Да","",IF($T$9="","",IF(COUNTIF(Данные!$A$6:$CV$6,$T$9)=0,"#FIELD",INDEX(Данные!$A$7:$CV$106,ROW()-19,MATCH($T$9,Данные!$A$6:$CV$6,0))))))</f>
        <v/>
      </c>
      <c r="AZ98" s="76" t="str">
        <f>IF($A98="","",IF($U$4&lt;&gt;"Да","",IF($U$9="","",IF(COUNTIF(Данные!$A$6:$CV$6,$U$9)=0,"#FIELD",INDEX(Данные!$A$7:$CV$106,ROW()-19,MATCH($U$9,Данные!$A$6:$CV$6,0))))))</f>
        <v/>
      </c>
      <c r="BA98" s="76" t="str">
        <f>IF($A98="","",IF($V$4&lt;&gt;"Да","",IF($V$9="","",IF(COUNTIF(Данные!$A$6:$CV$6,$V$9)=0,"#FIELD",INDEX(Данные!$A$7:$CV$106,ROW()-19,MATCH($V$9,Данные!$A$6:$CV$6,0))))))</f>
        <v/>
      </c>
      <c r="BB98" s="76" t="str">
        <f>IF($A98="","",IF($W$4&lt;&gt;"Да","",IF($W$9="","",IF(COUNTIF(Данные!$A$6:$CV$6,$W$9)=0,"#FIELD",INDEX(Данные!$A$7:$CV$106,ROW()-19,MATCH($W$9,Данные!$A$6:$CV$6,0))))))</f>
        <v/>
      </c>
      <c r="BC98" s="76" t="str">
        <f>IF($A98="","",IF($X$4&lt;&gt;"Да","",IF($X$9="","",IF(COUNTIF(Данные!$A$6:$CV$6,$X$9)=0,"#FIELD",INDEX(Данные!$A$7:$CV$106,ROW()-19,MATCH($X$9,Данные!$A$6:$CV$6,0))))))</f>
        <v/>
      </c>
      <c r="BD98" s="76" t="str">
        <f>IF($A98="","",IF($Y$4&lt;&gt;"Да","",IF($Y$9="","",IF(COUNTIF(Данные!$A$6:$CV$6,$Y$9)=0,"#FIELD",INDEX(Данные!$A$7:$CV$106,ROW()-19,MATCH($Y$9,Данные!$A$6:$CV$6,0))))))</f>
        <v/>
      </c>
      <c r="BE98" s="76" t="str">
        <f>IF($A98="","",IF($Z$4&lt;&gt;"Да","",IF($Z$9="","",IF(COUNTIF(Данные!$A$6:$CV$6,$Z$9)=0,"#FIELD",INDEX(Данные!$A$7:$CV$106,ROW()-19,MATCH($Z$9,Данные!$A$6:$CV$6,0))))))</f>
        <v/>
      </c>
      <c r="BF98" s="76" t="str">
        <f>IF($A98="","",IF($AA$4&lt;&gt;"Да","",IF($AA$9="","",IF(COUNTIF(Данные!$A$6:$CV$6,$AA$9)=0,"#FIELD",INDEX(Данные!$A$7:$CV$106,ROW()-19,MATCH($AA$9,Данные!$A$6:$CV$6,0))))))</f>
        <v/>
      </c>
      <c r="BG98" s="76" t="str">
        <f>IF($A98="","",IF($AB$4&lt;&gt;"Да","",IF($AB$9="","",IF(COUNTIF(Данные!$A$6:$CV$6,$AB$9)=0,"#FIELD",INDEX(Данные!$A$7:$CV$106,ROW()-19,MATCH($AB$9,Данные!$A$6:$CV$6,0))))))</f>
        <v/>
      </c>
      <c r="BH98" s="76" t="str">
        <f>IF($A98="","",IF($AC$4&lt;&gt;"Да","",IF($AC$9="","",IF(COUNTIF(Данные!$A$6:$CV$6,$AC$9)=0,"#FIELD",INDEX(Данные!$A$7:$CV$106,ROW()-19,MATCH($AC$9,Данные!$A$6:$CV$6,0))))))</f>
        <v/>
      </c>
      <c r="BI98" s="76" t="str">
        <f>IF($A98="","",IF($AD$4&lt;&gt;"Да","",IF($AD$9="","",IF(COUNTIF(Данные!$A$6:$CV$6,$AD$9)=0,"#FIELD",INDEX(Данные!$A$7:$CV$106,ROW()-19,MATCH($AD$9,Данные!$A$6:$CV$6,0))))))</f>
        <v/>
      </c>
      <c r="BJ98" s="76" t="str">
        <f>IF($A98="","",IF($AE$4&lt;&gt;"Да","",IF($AE$9="","",IF(COUNTIF(Данные!$A$6:$CV$6,$AE$9)=0,"#FIELD",INDEX(Данные!$A$7:$CV$106,ROW()-19,MATCH($AE$9,Данные!$A$6:$CV$6,0))))))</f>
        <v/>
      </c>
      <c r="BK98" s="76"/>
      <c r="BL98" s="76" t="str">
        <f>IF($A98="","",IF($B$4&lt;&gt;"Да","",IF($B$10="","",IF(COUNTIF(Данные!$A$6:$CV$6,$B$10)=0,"#FIELD",INDEX(Данные!$A$7:$CV$106,ROW()-19,MATCH($B$10,Данные!$A$6:$CV$6,0))))))</f>
        <v/>
      </c>
      <c r="BM98" s="76" t="str">
        <f>IF($A98="","",IF($C$4&lt;&gt;"Да","",IF($C$10="","",IF(COUNTIF(Данные!$A$6:$CV$6,$C$10)=0,"#FIELD",INDEX(Данные!$A$7:$CV$106,ROW()-19,MATCH($C$10,Данные!$A$6:$CV$6,0))))))</f>
        <v/>
      </c>
      <c r="BN98" s="76" t="str">
        <f>IF($A98="","",IF($D$4&lt;&gt;"Да","",IF($D$10="","",IF(COUNTIF(Данные!$A$6:$CV$6,$D$10)=0,"#FIELD",INDEX(Данные!$A$7:$CV$106,ROW()-19,MATCH($D$10,Данные!$A$6:$CV$6,0))))))</f>
        <v/>
      </c>
      <c r="BO98" s="76" t="str">
        <f>IF($A98="","",IF($E$4&lt;&gt;"Да","",IF($E$10="","",IF(COUNTIF(Данные!$A$6:$CV$6,$E$10)=0,"#FIELD",INDEX(Данные!$A$7:$CV$106,ROW()-19,MATCH($E$10,Данные!$A$6:$CV$6,0))))))</f>
        <v/>
      </c>
      <c r="BP98" s="76" t="str">
        <f>IF($A98="","",IF($F$4&lt;&gt;"Да","",IF($F$10="","",IF(COUNTIF(Данные!$A$6:$CV$6,$F$10)=0,"#FIELD",INDEX(Данные!$A$7:$CV$106,ROW()-19,MATCH($F$10,Данные!$A$6:$CV$6,0))))))</f>
        <v/>
      </c>
      <c r="BQ98" s="76" t="str">
        <f>IF($A98="","",IF($G$4&lt;&gt;"Да","",IF($G$10="","",IF(COUNTIF(Данные!$A$6:$CV$6,$G$10)=0,"#FIELD",INDEX(Данные!$A$7:$CV$106,ROW()-19,MATCH($G$10,Данные!$A$6:$CV$6,0))))))</f>
        <v/>
      </c>
      <c r="BR98" s="76" t="str">
        <f>IF($A98="","",IF($H$4&lt;&gt;"Да","",IF($H$10="","",IF(COUNTIF(Данные!$A$6:$CV$6,$H$10)=0,"#FIELD",INDEX(Данные!$A$7:$CV$106,ROW()-19,MATCH($H$10,Данные!$A$6:$CV$6,0))))))</f>
        <v/>
      </c>
      <c r="BS98" s="76" t="str">
        <f>IF($A98="","",IF($I$4&lt;&gt;"Да","",IF($I$10="","",IF(COUNTIF(Данные!$A$6:$CV$6,$I$10)=0,"#FIELD",INDEX(Данные!$A$7:$CV$106,ROW()-19,MATCH($I$10,Данные!$A$6:$CV$6,0))))))</f>
        <v/>
      </c>
      <c r="BT98" s="76" t="str">
        <f>IF($A98="","",IF($J$4&lt;&gt;"Да","",IF($J$10="","",IF(COUNTIF(Данные!$A$6:$CV$6,$J$10)=0,"#FIELD",INDEX(Данные!$A$7:$CV$106,ROW()-19,MATCH($J$10,Данные!$A$6:$CV$6,0))))))</f>
        <v/>
      </c>
      <c r="BU98" s="76" t="str">
        <f>IF($A98="","",IF($K$4&lt;&gt;"Да","",IF($K$10="","",IF(COUNTIF(Данные!$A$6:$CV$6,$K$10)=0,"#FIELD",INDEX(Данные!$A$7:$CV$106,ROW()-19,MATCH($K$10,Данные!$A$6:$CV$6,0))))))</f>
        <v/>
      </c>
      <c r="BV98" s="76" t="str">
        <f>IF($A98="","",IF($L$4&lt;&gt;"Да","",IF($L$10="","",IF(COUNTIF(Данные!$A$6:$CV$6,$L$10)=0,"#FIELD",INDEX(Данные!$A$7:$CV$106,ROW()-19,MATCH($L$10,Данные!$A$6:$CV$6,0))))))</f>
        <v/>
      </c>
      <c r="BW98" s="76" t="str">
        <f>IF($A98="","",IF($M$4&lt;&gt;"Да","",IF($M$10="","",IF(COUNTIF(Данные!$A$6:$CV$6,$M$10)=0,"#FIELD",INDEX(Данные!$A$7:$CV$106,ROW()-19,MATCH($M$10,Данные!$A$6:$CV$6,0))))))</f>
        <v/>
      </c>
      <c r="BX98" s="76" t="str">
        <f>IF($A98="","",IF($N$4&lt;&gt;"Да","",IF($N$10="","",IF(COUNTIF(Данные!$A$6:$CV$6,$N$10)=0,"#FIELD",INDEX(Данные!$A$7:$CV$106,ROW()-19,MATCH($N$10,Данные!$A$6:$CV$6,0))))))</f>
        <v/>
      </c>
      <c r="BY98" s="76" t="str">
        <f>IF($A98="","",IF($O$4&lt;&gt;"Да","",IF($O$10="","",IF(COUNTIF(Данные!$A$6:$CV$6,$O$10)=0,"#FIELD",INDEX(Данные!$A$7:$CV$106,ROW()-19,MATCH($O$10,Данные!$A$6:$CV$6,0))))))</f>
        <v/>
      </c>
      <c r="BZ98" s="76" t="str">
        <f>IF($A98="","",IF($P$4&lt;&gt;"Да","",IF($P$10="","",IF(COUNTIF(Данные!$A$6:$CV$6,$P$10)=0,"#FIELD",INDEX(Данные!$A$7:$CV$106,ROW()-19,MATCH($P$10,Данные!$A$6:$CV$6,0))))))</f>
        <v/>
      </c>
      <c r="CA98" s="76" t="str">
        <f>IF($A98="","",IF($Q$4&lt;&gt;"Да","",IF($Q$10="","",IF(COUNTIF(Данные!$A$6:$CV$6,$Q$10)=0,"#FIELD",INDEX(Данные!$A$7:$CV$106,ROW()-19,MATCH($Q$10,Данные!$A$6:$CV$6,0))))))</f>
        <v/>
      </c>
      <c r="CB98" s="76" t="str">
        <f>IF($A98="","",IF($R$4&lt;&gt;"Да","",IF($R$10="","",IF(COUNTIF(Данные!$A$6:$CV$6,$R$10)=0,"#FIELD",INDEX(Данные!$A$7:$CV$106,ROW()-19,MATCH($R$10,Данные!$A$6:$CV$6,0))))))</f>
        <v/>
      </c>
      <c r="CC98" s="76" t="str">
        <f>IF($A98="","",IF($S$4&lt;&gt;"Да","",IF($S$10="","",IF(COUNTIF(Данные!$A$6:$CV$6,$S$10)=0,"#FIELD",INDEX(Данные!$A$7:$CV$106,ROW()-19,MATCH($S$10,Данные!$A$6:$CV$6,0))))))</f>
        <v/>
      </c>
      <c r="CD98" s="76" t="str">
        <f>IF($A98="","",IF($T$4&lt;&gt;"Да","",IF($T$10="","",IF(COUNTIF(Данные!$A$6:$CV$6,$T$10)=0,"#FIELD",INDEX(Данные!$A$7:$CV$106,ROW()-19,MATCH($T$10,Данные!$A$6:$CV$6,0))))))</f>
        <v/>
      </c>
      <c r="CE98" s="76" t="str">
        <f>IF($A98="","",IF($U$4&lt;&gt;"Да","",IF($U$10="","",IF(COUNTIF(Данные!$A$6:$CV$6,$U$10)=0,"#FIELD",INDEX(Данные!$A$7:$CV$106,ROW()-19,MATCH($U$10,Данные!$A$6:$CV$6,0))))))</f>
        <v/>
      </c>
      <c r="CF98" s="76" t="str">
        <f>IF($A98="","",IF($V$4&lt;&gt;"Да","",IF($V$10="","",IF(COUNTIF(Данные!$A$6:$CV$6,$V$10)=0,"#FIELD",INDEX(Данные!$A$7:$CV$106,ROW()-19,MATCH($V$10,Данные!$A$6:$CV$6,0))))))</f>
        <v/>
      </c>
      <c r="CG98" s="76" t="str">
        <f>IF($A98="","",IF($W$4&lt;&gt;"Да","",IF($W$10="","",IF(COUNTIF(Данные!$A$6:$CV$6,$W$10)=0,"#FIELD",INDEX(Данные!$A$7:$CV$106,ROW()-19,MATCH($W$10,Данные!$A$6:$CV$6,0))))))</f>
        <v/>
      </c>
      <c r="CH98" s="76" t="str">
        <f>IF($A98="","",IF($X$4&lt;&gt;"Да","",IF($X$10="","",IF(COUNTIF(Данные!$A$6:$CV$6,$X$10)=0,"#FIELD",INDEX(Данные!$A$7:$CV$106,ROW()-19,MATCH($X$10,Данные!$A$6:$CV$6,0))))))</f>
        <v/>
      </c>
      <c r="CI98" s="76" t="str">
        <f>IF($A98="","",IF($Y$4&lt;&gt;"Да","",IF($Y$10="","",IF(COUNTIF(Данные!$A$6:$CV$6,$Y$10)=0,"#FIELD",INDEX(Данные!$A$7:$CV$106,ROW()-19,MATCH($Y$10,Данные!$A$6:$CV$6,0))))))</f>
        <v/>
      </c>
      <c r="CJ98" s="76" t="str">
        <f>IF($A98="","",IF($Z$4&lt;&gt;"Да","",IF($Z$10="","",IF(COUNTIF(Данные!$A$6:$CV$6,$Z$10)=0,"#FIELD",INDEX(Данные!$A$7:$CV$106,ROW()-19,MATCH($Z$10,Данные!$A$6:$CV$6,0))))))</f>
        <v/>
      </c>
      <c r="CK98" s="76" t="str">
        <f>IF($A98="","",IF($AA$4&lt;&gt;"Да","",IF($AA$10="","",IF(COUNTIF(Данные!$A$6:$CV$6,$AA$10)=0,"#FIELD",INDEX(Данные!$A$7:$CV$106,ROW()-19,MATCH($AA$10,Данные!$A$6:$CV$6,0))))))</f>
        <v/>
      </c>
      <c r="CL98" s="76" t="str">
        <f>IF($A98="","",IF($AB$4&lt;&gt;"Да","",IF($AB$10="","",IF(COUNTIF(Данные!$A$6:$CV$6,$AB$10)=0,"#FIELD",INDEX(Данные!$A$7:$CV$106,ROW()-19,MATCH($AB$10,Данные!$A$6:$CV$6,0))))))</f>
        <v/>
      </c>
      <c r="CM98" s="76" t="str">
        <f>IF($A98="","",IF($AC$4&lt;&gt;"Да","",IF($AC$10="","",IF(COUNTIF(Данные!$A$6:$CV$6,$AC$10)=0,"#FIELD",INDEX(Данные!$A$7:$CV$106,ROW()-19,MATCH($AC$10,Данные!$A$6:$CV$6,0))))))</f>
        <v/>
      </c>
      <c r="CN98" s="76" t="str">
        <f>IF($A98="","",IF($AD$4&lt;&gt;"Да","",IF($AD$10="","",IF(COUNTIF(Данные!$A$6:$CV$6,$AD$10)=0,"#FIELD",INDEX(Данные!$A$7:$CV$106,ROW()-19,MATCH($AD$10,Данные!$A$6:$CV$6,0))))))</f>
        <v/>
      </c>
      <c r="CO98" s="77" t="str">
        <f>IF($A98="","",IF($AE$4&lt;&gt;"Да","",IF($AE$10="","",IF(COUNTIF(Данные!$A$6:$CV$6,$AE$10)=0,"#FIELD",INDEX(Данные!$A$7:$CV$106,ROW()-19,MATCH($AE$10,Данные!$A$6:$CV$6,0))))))</f>
        <v/>
      </c>
    </row>
    <row r="99" spans="1:93">
      <c r="A99" s="24" t="str">
        <f>IF(Данные!A86="","",Данные!A86)</f>
        <v/>
      </c>
      <c r="B99" s="19" t="str">
        <f>IF($A99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99="#FIELD",AG99="",AND(OR($B$8="CHANGE_PCT_GE",$B$8="CHANGE_ABS_GE",$B$8="COUNT_FLAG_RULE",$B$8="AND_YES",$B$8="OR_YES"),OR(BL99="#FIELD",BL99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99)))),IF($B$18="LOW_MU",MAX(Настройки!$B$14,$B$16),IF($B$18="NEUTRAL",Настройки!$B$15,IF($B$18="IGNORE","IGNORE",IF(OR(AG99="#FIELD",BL99="#FIELD"),"Поле не найдено","Недостаточно данных")))),IF($B$8="SIGMOID_INC",MAX(Настройки!$B$14,$B$16+($B$17-$B$16)/(1+EXP(-$B$12*(IF(ISNUMBER(AG99),AG99,0)-$B$11)))),IF($B$8="SIGMOID_DEC",MAX(Настройки!$B$14,$B$16+($B$17-$B$16)/(1+EXP($B$12*(IF(ISNUMBER(AG99),AG99,0)-$B$11)))),IF($B$8="TOP_PERCENT",IF((COUNTIF(INDEX(Данные!$A$7:$CV$106,0,MATCH($B$9,Данные!$A$6:$CV$6,0)),"&gt;"&amp;IF(ISNUMBER(AG99),AG99,0))+COUNTIFS(INDEX(Данные!$A$7:$CV$106,0,MATCH($B$9,Данные!$A$6:$CV$6,0)),IF(ISNUMBER(AG99),AG99,0),Данные!$A$7:$A$106,"&lt;"&amp;$A99)+1)/COUNT(INDEX(Данные!$A$7:$CV$106,0,MATCH($B$9,Данные!$A$6:$CV$6,0)))&lt;=$B$11,$B$14,$B$15),IF($B$8="MANUAL_MU",MAX(Настройки!$B$14,MIN(1,IF(ISNUMBER(AG99),AG99,0))),IF($B$8="COUNT_FLAG_RULE",IF(IF(ISNUMBER(AG99),AG99,0)&lt;=$B$11,$B$14,IF(IF(ISNUMBER(AG99),AG99,0)&gt;=$B$12,$B$15,IF(OR(LOWER(LEFT(BL99&amp;"",2))="да",BL99=1),$B$13,$B$15))),IF(OR(AND($B$8="YES_NO",OR(LOWER(LEFT(AG99&amp;"",2))="да",AG99=1)),AND($B$8="THRESHOLD_GE",IF(ISNUMBER(AG99),AG99,0)&gt;=$B$11),AND($B$8="THRESHOLD_GT",IF(ISNUMBER(AG99),AG99,0)&gt;$B$11),AND($B$8="THRESHOLD_LE",IF(ISNUMBER(AG99),AG99,0)&lt;=$B$11),AND($B$8="THRESHOLD_LT",IF(ISNUMBER(AG99),AG99,0)&lt;$B$11),AND($B$8="CHANGE_PCT_GE",IF(IF(ISNUMBER(BL99),BL99,0)=0,IF(ISNUMBER(AG99),AG99,0)&gt;0,(IF(ISNUMBER(AG99),AG99,0)-IF(ISNUMBER(BL99),BL99,0))/ABS(IF(ISNUMBER(BL99),BL99,0))&gt;=$B$11)),AND($B$8="CHANGE_ABS_GE",ABS(IF(ISNUMBER(AG99),AG99,0)-IF(ISNUMBER(BL99),BL99,0))&gt;=$B$11),AND($B$8="COUNT_LT",IF(ISNUMBER(AG99),AG99,0)&lt;$B$11),AND($B$8="COUNT_LE",IF(ISNUMBER(AG99),AG99,0)&lt;=$B$11),AND($B$8="AND_YES",OR(LOWER(LEFT(AG99&amp;"",2))="да",AG99=1),OR(LOWER(LEFT(BL99&amp;"",2))="да",BL99=1)),AND($B$8="OR_YES",OR(OR(LOWER(LEFT(AG99&amp;"",2))="да",AG99=1),OR(LOWER(LEFT(BL99&amp;"",2))="да",BL99=1)))),$B$14,$B$15))))))))))</f>
        <v/>
      </c>
      <c r="C99" s="19" t="str">
        <f>IF($A99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99="#FIELD",AH99="",AND(OR($C$8="CHANGE_PCT_GE",$C$8="CHANGE_ABS_GE",$C$8="COUNT_FLAG_RULE",$C$8="AND_YES",$C$8="OR_YES"),OR(BM99="#FIELD",BM99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99)))),IF($C$18="LOW_MU",MAX(Настройки!$B$14,$C$16),IF($C$18="NEUTRAL",Настройки!$B$15,IF($C$18="IGNORE","IGNORE",IF(OR(AH99="#FIELD",BM99="#FIELD"),"Поле не найдено","Недостаточно данных")))),IF($C$8="SIGMOID_INC",MAX(Настройки!$B$14,$C$16+($C$17-$C$16)/(1+EXP(-$C$12*(IF(ISNUMBER(AH99),AH99,0)-$C$11)))),IF($C$8="SIGMOID_DEC",MAX(Настройки!$B$14,$C$16+($C$17-$C$16)/(1+EXP($C$12*(IF(ISNUMBER(AH99),AH99,0)-$C$11)))),IF($C$8="TOP_PERCENT",IF((COUNTIF(INDEX(Данные!$A$7:$CV$106,0,MATCH($C$9,Данные!$A$6:$CV$6,0)),"&gt;"&amp;IF(ISNUMBER(AH99),AH99,0))+COUNTIFS(INDEX(Данные!$A$7:$CV$106,0,MATCH($C$9,Данные!$A$6:$CV$6,0)),IF(ISNUMBER(AH99),AH99,0),Данные!$A$7:$A$106,"&lt;"&amp;$A99)+1)/COUNT(INDEX(Данные!$A$7:$CV$106,0,MATCH($C$9,Данные!$A$6:$CV$6,0)))&lt;=$C$11,$C$14,$C$15),IF($C$8="MANUAL_MU",MAX(Настройки!$B$14,MIN(1,IF(ISNUMBER(AH99),AH99,0))),IF($C$8="COUNT_FLAG_RULE",IF(IF(ISNUMBER(AH99),AH99,0)&lt;=$C$11,$C$14,IF(IF(ISNUMBER(AH99),AH99,0)&gt;=$C$12,$C$15,IF(OR(LOWER(LEFT(BM99&amp;"",2))="да",BM99=1),$C$13,$C$15))),IF(OR(AND($C$8="YES_NO",OR(LOWER(LEFT(AH99&amp;"",2))="да",AH99=1)),AND($C$8="THRESHOLD_GE",IF(ISNUMBER(AH99),AH99,0)&gt;=$C$11),AND($C$8="THRESHOLD_GT",IF(ISNUMBER(AH99),AH99,0)&gt;$C$11),AND($C$8="THRESHOLD_LE",IF(ISNUMBER(AH99),AH99,0)&lt;=$C$11),AND($C$8="THRESHOLD_LT",IF(ISNUMBER(AH99),AH99,0)&lt;$C$11),AND($C$8="CHANGE_PCT_GE",IF(IF(ISNUMBER(BM99),BM99,0)=0,IF(ISNUMBER(AH99),AH99,0)&gt;0,(IF(ISNUMBER(AH99),AH99,0)-IF(ISNUMBER(BM99),BM99,0))/ABS(IF(ISNUMBER(BM99),BM99,0))&gt;=$C$11)),AND($C$8="CHANGE_ABS_GE",ABS(IF(ISNUMBER(AH99),AH99,0)-IF(ISNUMBER(BM99),BM99,0))&gt;=$C$11),AND($C$8="COUNT_LT",IF(ISNUMBER(AH99),AH99,0)&lt;$C$11),AND($C$8="COUNT_LE",IF(ISNUMBER(AH99),AH99,0)&lt;=$C$11),AND($C$8="AND_YES",OR(LOWER(LEFT(AH99&amp;"",2))="да",AH99=1),OR(LOWER(LEFT(BM99&amp;"",2))="да",BM99=1)),AND($C$8="OR_YES",OR(OR(LOWER(LEFT(AH99&amp;"",2))="да",AH99=1),OR(LOWER(LEFT(BM99&amp;"",2))="да",BM99=1)))),$C$14,$C$15))))))))))</f>
        <v/>
      </c>
      <c r="D99" s="19" t="str">
        <f>IF($A99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99="#FIELD",AI99="",AND(OR($D$8="CHANGE_PCT_GE",$D$8="CHANGE_ABS_GE",$D$8="COUNT_FLAG_RULE",$D$8="AND_YES",$D$8="OR_YES"),OR(BN99="#FIELD",BN99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99)))),IF($D$18="LOW_MU",MAX(Настройки!$B$14,$D$16),IF($D$18="NEUTRAL",Настройки!$B$15,IF($D$18="IGNORE","IGNORE",IF(OR(AI99="#FIELD",BN99="#FIELD"),"Поле не найдено","Недостаточно данных")))),IF($D$8="SIGMOID_INC",MAX(Настройки!$B$14,$D$16+($D$17-$D$16)/(1+EXP(-$D$12*(IF(ISNUMBER(AI99),AI99,0)-$D$11)))),IF($D$8="SIGMOID_DEC",MAX(Настройки!$B$14,$D$16+($D$17-$D$16)/(1+EXP($D$12*(IF(ISNUMBER(AI99),AI99,0)-$D$11)))),IF($D$8="TOP_PERCENT",IF((COUNTIF(INDEX(Данные!$A$7:$CV$106,0,MATCH($D$9,Данные!$A$6:$CV$6,0)),"&gt;"&amp;IF(ISNUMBER(AI99),AI99,0))+COUNTIFS(INDEX(Данные!$A$7:$CV$106,0,MATCH($D$9,Данные!$A$6:$CV$6,0)),IF(ISNUMBER(AI99),AI99,0),Данные!$A$7:$A$106,"&lt;"&amp;$A99)+1)/COUNT(INDEX(Данные!$A$7:$CV$106,0,MATCH($D$9,Данные!$A$6:$CV$6,0)))&lt;=$D$11,$D$14,$D$15),IF($D$8="MANUAL_MU",MAX(Настройки!$B$14,MIN(1,IF(ISNUMBER(AI99),AI99,0))),IF($D$8="COUNT_FLAG_RULE",IF(IF(ISNUMBER(AI99),AI99,0)&lt;=$D$11,$D$14,IF(IF(ISNUMBER(AI99),AI99,0)&gt;=$D$12,$D$15,IF(OR(LOWER(LEFT(BN99&amp;"",2))="да",BN99=1),$D$13,$D$15))),IF(OR(AND($D$8="YES_NO",OR(LOWER(LEFT(AI99&amp;"",2))="да",AI99=1)),AND($D$8="THRESHOLD_GE",IF(ISNUMBER(AI99),AI99,0)&gt;=$D$11),AND($D$8="THRESHOLD_GT",IF(ISNUMBER(AI99),AI99,0)&gt;$D$11),AND($D$8="THRESHOLD_LE",IF(ISNUMBER(AI99),AI99,0)&lt;=$D$11),AND($D$8="THRESHOLD_LT",IF(ISNUMBER(AI99),AI99,0)&lt;$D$11),AND($D$8="CHANGE_PCT_GE",IF(IF(ISNUMBER(BN99),BN99,0)=0,IF(ISNUMBER(AI99),AI99,0)&gt;0,(IF(ISNUMBER(AI99),AI99,0)-IF(ISNUMBER(BN99),BN99,0))/ABS(IF(ISNUMBER(BN99),BN99,0))&gt;=$D$11)),AND($D$8="CHANGE_ABS_GE",ABS(IF(ISNUMBER(AI99),AI99,0)-IF(ISNUMBER(BN99),BN99,0))&gt;=$D$11),AND($D$8="COUNT_LT",IF(ISNUMBER(AI99),AI99,0)&lt;$D$11),AND($D$8="COUNT_LE",IF(ISNUMBER(AI99),AI99,0)&lt;=$D$11),AND($D$8="AND_YES",OR(LOWER(LEFT(AI99&amp;"",2))="да",AI99=1),OR(LOWER(LEFT(BN99&amp;"",2))="да",BN99=1)),AND($D$8="OR_YES",OR(OR(LOWER(LEFT(AI99&amp;"",2))="да",AI99=1),OR(LOWER(LEFT(BN99&amp;"",2))="да",BN99=1)))),$D$14,$D$15))))))))))</f>
        <v/>
      </c>
      <c r="E99" s="19" t="str">
        <f>IF($A99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99="#FIELD",AJ99="",AND(OR($E$8="CHANGE_PCT_GE",$E$8="CHANGE_ABS_GE",$E$8="COUNT_FLAG_RULE",$E$8="AND_YES",$E$8="OR_YES"),OR(BO99="#FIELD",BO99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99)))),IF($E$18="LOW_MU",MAX(Настройки!$B$14,$E$16),IF($E$18="NEUTRAL",Настройки!$B$15,IF($E$18="IGNORE","IGNORE",IF(OR(AJ99="#FIELD",BO99="#FIELD"),"Поле не найдено","Недостаточно данных")))),IF($E$8="SIGMOID_INC",MAX(Настройки!$B$14,$E$16+($E$17-$E$16)/(1+EXP(-$E$12*(IF(ISNUMBER(AJ99),AJ99,0)-$E$11)))),IF($E$8="SIGMOID_DEC",MAX(Настройки!$B$14,$E$16+($E$17-$E$16)/(1+EXP($E$12*(IF(ISNUMBER(AJ99),AJ99,0)-$E$11)))),IF($E$8="TOP_PERCENT",IF((COUNTIF(INDEX(Данные!$A$7:$CV$106,0,MATCH($E$9,Данные!$A$6:$CV$6,0)),"&gt;"&amp;IF(ISNUMBER(AJ99),AJ99,0))+COUNTIFS(INDEX(Данные!$A$7:$CV$106,0,MATCH($E$9,Данные!$A$6:$CV$6,0)),IF(ISNUMBER(AJ99),AJ99,0),Данные!$A$7:$A$106,"&lt;"&amp;$A99)+1)/COUNT(INDEX(Данные!$A$7:$CV$106,0,MATCH($E$9,Данные!$A$6:$CV$6,0)))&lt;=$E$11,$E$14,$E$15),IF($E$8="MANUAL_MU",MAX(Настройки!$B$14,MIN(1,IF(ISNUMBER(AJ99),AJ99,0))),IF($E$8="COUNT_FLAG_RULE",IF(IF(ISNUMBER(AJ99),AJ99,0)&lt;=$E$11,$E$14,IF(IF(ISNUMBER(AJ99),AJ99,0)&gt;=$E$12,$E$15,IF(OR(LOWER(LEFT(BO99&amp;"",2))="да",BO99=1),$E$13,$E$15))),IF(OR(AND($E$8="YES_NO",OR(LOWER(LEFT(AJ99&amp;"",2))="да",AJ99=1)),AND($E$8="THRESHOLD_GE",IF(ISNUMBER(AJ99),AJ99,0)&gt;=$E$11),AND($E$8="THRESHOLD_GT",IF(ISNUMBER(AJ99),AJ99,0)&gt;$E$11),AND($E$8="THRESHOLD_LE",IF(ISNUMBER(AJ99),AJ99,0)&lt;=$E$11),AND($E$8="THRESHOLD_LT",IF(ISNUMBER(AJ99),AJ99,0)&lt;$E$11),AND($E$8="CHANGE_PCT_GE",IF(IF(ISNUMBER(BO99),BO99,0)=0,IF(ISNUMBER(AJ99),AJ99,0)&gt;0,(IF(ISNUMBER(AJ99),AJ99,0)-IF(ISNUMBER(BO99),BO99,0))/ABS(IF(ISNUMBER(BO99),BO99,0))&gt;=$E$11)),AND($E$8="CHANGE_ABS_GE",ABS(IF(ISNUMBER(AJ99),AJ99,0)-IF(ISNUMBER(BO99),BO99,0))&gt;=$E$11),AND($E$8="COUNT_LT",IF(ISNUMBER(AJ99),AJ99,0)&lt;$E$11),AND($E$8="COUNT_LE",IF(ISNUMBER(AJ99),AJ99,0)&lt;=$E$11),AND($E$8="AND_YES",OR(LOWER(LEFT(AJ99&amp;"",2))="да",AJ99=1),OR(LOWER(LEFT(BO99&amp;"",2))="да",BO99=1)),AND($E$8="OR_YES",OR(OR(LOWER(LEFT(AJ99&amp;"",2))="да",AJ99=1),OR(LOWER(LEFT(BO99&amp;"",2))="да",BO99=1)))),$E$14,$E$15))))))))))</f>
        <v/>
      </c>
      <c r="F99" s="19" t="str">
        <f>IF($A99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99="#FIELD",AK99="",AND(OR($F$8="CHANGE_PCT_GE",$F$8="CHANGE_ABS_GE",$F$8="COUNT_FLAG_RULE",$F$8="AND_YES",$F$8="OR_YES"),OR(BP99="#FIELD",BP99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99)))),IF($F$18="LOW_MU",MAX(Настройки!$B$14,$F$16),IF($F$18="NEUTRAL",Настройки!$B$15,IF($F$18="IGNORE","IGNORE",IF(OR(AK99="#FIELD",BP99="#FIELD"),"Поле не найдено","Недостаточно данных")))),IF($F$8="SIGMOID_INC",MAX(Настройки!$B$14,$F$16+($F$17-$F$16)/(1+EXP(-$F$12*(IF(ISNUMBER(AK99),AK99,0)-$F$11)))),IF($F$8="SIGMOID_DEC",MAX(Настройки!$B$14,$F$16+($F$17-$F$16)/(1+EXP($F$12*(IF(ISNUMBER(AK99),AK99,0)-$F$11)))),IF($F$8="TOP_PERCENT",IF((COUNTIF(INDEX(Данные!$A$7:$CV$106,0,MATCH($F$9,Данные!$A$6:$CV$6,0)),"&gt;"&amp;IF(ISNUMBER(AK99),AK99,0))+COUNTIFS(INDEX(Данные!$A$7:$CV$106,0,MATCH($F$9,Данные!$A$6:$CV$6,0)),IF(ISNUMBER(AK99),AK99,0),Данные!$A$7:$A$106,"&lt;"&amp;$A99)+1)/COUNT(INDEX(Данные!$A$7:$CV$106,0,MATCH($F$9,Данные!$A$6:$CV$6,0)))&lt;=$F$11,$F$14,$F$15),IF($F$8="MANUAL_MU",MAX(Настройки!$B$14,MIN(1,IF(ISNUMBER(AK99),AK99,0))),IF($F$8="COUNT_FLAG_RULE",IF(IF(ISNUMBER(AK99),AK99,0)&lt;=$F$11,$F$14,IF(IF(ISNUMBER(AK99),AK99,0)&gt;=$F$12,$F$15,IF(OR(LOWER(LEFT(BP99&amp;"",2))="да",BP99=1),$F$13,$F$15))),IF(OR(AND($F$8="YES_NO",OR(LOWER(LEFT(AK99&amp;"",2))="да",AK99=1)),AND($F$8="THRESHOLD_GE",IF(ISNUMBER(AK99),AK99,0)&gt;=$F$11),AND($F$8="THRESHOLD_GT",IF(ISNUMBER(AK99),AK99,0)&gt;$F$11),AND($F$8="THRESHOLD_LE",IF(ISNUMBER(AK99),AK99,0)&lt;=$F$11),AND($F$8="THRESHOLD_LT",IF(ISNUMBER(AK99),AK99,0)&lt;$F$11),AND($F$8="CHANGE_PCT_GE",IF(IF(ISNUMBER(BP99),BP99,0)=0,IF(ISNUMBER(AK99),AK99,0)&gt;0,(IF(ISNUMBER(AK99),AK99,0)-IF(ISNUMBER(BP99),BP99,0))/ABS(IF(ISNUMBER(BP99),BP99,0))&gt;=$F$11)),AND($F$8="CHANGE_ABS_GE",ABS(IF(ISNUMBER(AK99),AK99,0)-IF(ISNUMBER(BP99),BP99,0))&gt;=$F$11),AND($F$8="COUNT_LT",IF(ISNUMBER(AK99),AK99,0)&lt;$F$11),AND($F$8="COUNT_LE",IF(ISNUMBER(AK99),AK99,0)&lt;=$F$11),AND($F$8="AND_YES",OR(LOWER(LEFT(AK99&amp;"",2))="да",AK99=1),OR(LOWER(LEFT(BP99&amp;"",2))="да",BP99=1)),AND($F$8="OR_YES",OR(OR(LOWER(LEFT(AK99&amp;"",2))="да",AK99=1),OR(LOWER(LEFT(BP99&amp;"",2))="да",BP99=1)))),$F$14,$F$15))))))))))</f>
        <v/>
      </c>
      <c r="G99" s="19" t="str">
        <f>IF($A99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99="#FIELD",AL99="",AND(OR($G$8="CHANGE_PCT_GE",$G$8="CHANGE_ABS_GE",$G$8="COUNT_FLAG_RULE",$G$8="AND_YES",$G$8="OR_YES"),OR(BQ99="#FIELD",BQ99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99)))),IF($G$18="LOW_MU",MAX(Настройки!$B$14,$G$16),IF($G$18="NEUTRAL",Настройки!$B$15,IF($G$18="IGNORE","IGNORE",IF(OR(AL99="#FIELD",BQ99="#FIELD"),"Поле не найдено","Недостаточно данных")))),IF($G$8="SIGMOID_INC",MAX(Настройки!$B$14,$G$16+($G$17-$G$16)/(1+EXP(-$G$12*(IF(ISNUMBER(AL99),AL99,0)-$G$11)))),IF($G$8="SIGMOID_DEC",MAX(Настройки!$B$14,$G$16+($G$17-$G$16)/(1+EXP($G$12*(IF(ISNUMBER(AL99),AL99,0)-$G$11)))),IF($G$8="TOP_PERCENT",IF((COUNTIF(INDEX(Данные!$A$7:$CV$106,0,MATCH($G$9,Данные!$A$6:$CV$6,0)),"&gt;"&amp;IF(ISNUMBER(AL99),AL99,0))+COUNTIFS(INDEX(Данные!$A$7:$CV$106,0,MATCH($G$9,Данные!$A$6:$CV$6,0)),IF(ISNUMBER(AL99),AL99,0),Данные!$A$7:$A$106,"&lt;"&amp;$A99)+1)/COUNT(INDEX(Данные!$A$7:$CV$106,0,MATCH($G$9,Данные!$A$6:$CV$6,0)))&lt;=$G$11,$G$14,$G$15),IF($G$8="MANUAL_MU",MAX(Настройки!$B$14,MIN(1,IF(ISNUMBER(AL99),AL99,0))),IF($G$8="COUNT_FLAG_RULE",IF(IF(ISNUMBER(AL99),AL99,0)&lt;=$G$11,$G$14,IF(IF(ISNUMBER(AL99),AL99,0)&gt;=$G$12,$G$15,IF(OR(LOWER(LEFT(BQ99&amp;"",2))="да",BQ99=1),$G$13,$G$15))),IF(OR(AND($G$8="YES_NO",OR(LOWER(LEFT(AL99&amp;"",2))="да",AL99=1)),AND($G$8="THRESHOLD_GE",IF(ISNUMBER(AL99),AL99,0)&gt;=$G$11),AND($G$8="THRESHOLD_GT",IF(ISNUMBER(AL99),AL99,0)&gt;$G$11),AND($G$8="THRESHOLD_LE",IF(ISNUMBER(AL99),AL99,0)&lt;=$G$11),AND($G$8="THRESHOLD_LT",IF(ISNUMBER(AL99),AL99,0)&lt;$G$11),AND($G$8="CHANGE_PCT_GE",IF(IF(ISNUMBER(BQ99),BQ99,0)=0,IF(ISNUMBER(AL99),AL99,0)&gt;0,(IF(ISNUMBER(AL99),AL99,0)-IF(ISNUMBER(BQ99),BQ99,0))/ABS(IF(ISNUMBER(BQ99),BQ99,0))&gt;=$G$11)),AND($G$8="CHANGE_ABS_GE",ABS(IF(ISNUMBER(AL99),AL99,0)-IF(ISNUMBER(BQ99),BQ99,0))&gt;=$G$11),AND($G$8="COUNT_LT",IF(ISNUMBER(AL99),AL99,0)&lt;$G$11),AND($G$8="COUNT_LE",IF(ISNUMBER(AL99),AL99,0)&lt;=$G$11),AND($G$8="AND_YES",OR(LOWER(LEFT(AL99&amp;"",2))="да",AL99=1),OR(LOWER(LEFT(BQ99&amp;"",2))="да",BQ99=1)),AND($G$8="OR_YES",OR(OR(LOWER(LEFT(AL99&amp;"",2))="да",AL99=1),OR(LOWER(LEFT(BQ99&amp;"",2))="да",BQ99=1)))),$G$14,$G$15))))))))))</f>
        <v/>
      </c>
      <c r="H99" s="19" t="str">
        <f>IF($A99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99="#FIELD",AM99="",AND(OR($H$8="CHANGE_PCT_GE",$H$8="CHANGE_ABS_GE",$H$8="COUNT_FLAG_RULE",$H$8="AND_YES",$H$8="OR_YES"),OR(BR99="#FIELD",BR99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99)))),IF($H$18="LOW_MU",MAX(Настройки!$B$14,$H$16),IF($H$18="NEUTRAL",Настройки!$B$15,IF($H$18="IGNORE","IGNORE",IF(OR(AM99="#FIELD",BR99="#FIELD"),"Поле не найдено","Недостаточно данных")))),IF($H$8="SIGMOID_INC",MAX(Настройки!$B$14,$H$16+($H$17-$H$16)/(1+EXP(-$H$12*(IF(ISNUMBER(AM99),AM99,0)-$H$11)))),IF($H$8="SIGMOID_DEC",MAX(Настройки!$B$14,$H$16+($H$17-$H$16)/(1+EXP($H$12*(IF(ISNUMBER(AM99),AM99,0)-$H$11)))),IF($H$8="TOP_PERCENT",IF((COUNTIF(INDEX(Данные!$A$7:$CV$106,0,MATCH($H$9,Данные!$A$6:$CV$6,0)),"&gt;"&amp;IF(ISNUMBER(AM99),AM99,0))+COUNTIFS(INDEX(Данные!$A$7:$CV$106,0,MATCH($H$9,Данные!$A$6:$CV$6,0)),IF(ISNUMBER(AM99),AM99,0),Данные!$A$7:$A$106,"&lt;"&amp;$A99)+1)/COUNT(INDEX(Данные!$A$7:$CV$106,0,MATCH($H$9,Данные!$A$6:$CV$6,0)))&lt;=$H$11,$H$14,$H$15),IF($H$8="MANUAL_MU",MAX(Настройки!$B$14,MIN(1,IF(ISNUMBER(AM99),AM99,0))),IF($H$8="COUNT_FLAG_RULE",IF(IF(ISNUMBER(AM99),AM99,0)&lt;=$H$11,$H$14,IF(IF(ISNUMBER(AM99),AM99,0)&gt;=$H$12,$H$15,IF(OR(LOWER(LEFT(BR99&amp;"",2))="да",BR99=1),$H$13,$H$15))),IF(OR(AND($H$8="YES_NO",OR(LOWER(LEFT(AM99&amp;"",2))="да",AM99=1)),AND($H$8="THRESHOLD_GE",IF(ISNUMBER(AM99),AM99,0)&gt;=$H$11),AND($H$8="THRESHOLD_GT",IF(ISNUMBER(AM99),AM99,0)&gt;$H$11),AND($H$8="THRESHOLD_LE",IF(ISNUMBER(AM99),AM99,0)&lt;=$H$11),AND($H$8="THRESHOLD_LT",IF(ISNUMBER(AM99),AM99,0)&lt;$H$11),AND($H$8="CHANGE_PCT_GE",IF(IF(ISNUMBER(BR99),BR99,0)=0,IF(ISNUMBER(AM99),AM99,0)&gt;0,(IF(ISNUMBER(AM99),AM99,0)-IF(ISNUMBER(BR99),BR99,0))/ABS(IF(ISNUMBER(BR99),BR99,0))&gt;=$H$11)),AND($H$8="CHANGE_ABS_GE",ABS(IF(ISNUMBER(AM99),AM99,0)-IF(ISNUMBER(BR99),BR99,0))&gt;=$H$11),AND($H$8="COUNT_LT",IF(ISNUMBER(AM99),AM99,0)&lt;$H$11),AND($H$8="COUNT_LE",IF(ISNUMBER(AM99),AM99,0)&lt;=$H$11),AND($H$8="AND_YES",OR(LOWER(LEFT(AM99&amp;"",2))="да",AM99=1),OR(LOWER(LEFT(BR99&amp;"",2))="да",BR99=1)),AND($H$8="OR_YES",OR(OR(LOWER(LEFT(AM99&amp;"",2))="да",AM99=1),OR(LOWER(LEFT(BR99&amp;"",2))="да",BR99=1)))),$H$14,$H$15))))))))))</f>
        <v/>
      </c>
      <c r="I99" s="19" t="str">
        <f>IF($A99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99="#FIELD",AN99="",AND(OR($I$8="CHANGE_PCT_GE",$I$8="CHANGE_ABS_GE",$I$8="COUNT_FLAG_RULE",$I$8="AND_YES",$I$8="OR_YES"),OR(BS99="#FIELD",BS99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99)))),IF($I$18="LOW_MU",MAX(Настройки!$B$14,$I$16),IF($I$18="NEUTRAL",Настройки!$B$15,IF($I$18="IGNORE","IGNORE",IF(OR(AN99="#FIELD",BS99="#FIELD"),"Поле не найдено","Недостаточно данных")))),IF($I$8="SIGMOID_INC",MAX(Настройки!$B$14,$I$16+($I$17-$I$16)/(1+EXP(-$I$12*(IF(ISNUMBER(AN99),AN99,0)-$I$11)))),IF($I$8="SIGMOID_DEC",MAX(Настройки!$B$14,$I$16+($I$17-$I$16)/(1+EXP($I$12*(IF(ISNUMBER(AN99),AN99,0)-$I$11)))),IF($I$8="TOP_PERCENT",IF((COUNTIF(INDEX(Данные!$A$7:$CV$106,0,MATCH($I$9,Данные!$A$6:$CV$6,0)),"&gt;"&amp;IF(ISNUMBER(AN99),AN99,0))+COUNTIFS(INDEX(Данные!$A$7:$CV$106,0,MATCH($I$9,Данные!$A$6:$CV$6,0)),IF(ISNUMBER(AN99),AN99,0),Данные!$A$7:$A$106,"&lt;"&amp;$A99)+1)/COUNT(INDEX(Данные!$A$7:$CV$106,0,MATCH($I$9,Данные!$A$6:$CV$6,0)))&lt;=$I$11,$I$14,$I$15),IF($I$8="MANUAL_MU",MAX(Настройки!$B$14,MIN(1,IF(ISNUMBER(AN99),AN99,0))),IF($I$8="COUNT_FLAG_RULE",IF(IF(ISNUMBER(AN99),AN99,0)&lt;=$I$11,$I$14,IF(IF(ISNUMBER(AN99),AN99,0)&gt;=$I$12,$I$15,IF(OR(LOWER(LEFT(BS99&amp;"",2))="да",BS99=1),$I$13,$I$15))),IF(OR(AND($I$8="YES_NO",OR(LOWER(LEFT(AN99&amp;"",2))="да",AN99=1)),AND($I$8="THRESHOLD_GE",IF(ISNUMBER(AN99),AN99,0)&gt;=$I$11),AND($I$8="THRESHOLD_GT",IF(ISNUMBER(AN99),AN99,0)&gt;$I$11),AND($I$8="THRESHOLD_LE",IF(ISNUMBER(AN99),AN99,0)&lt;=$I$11),AND($I$8="THRESHOLD_LT",IF(ISNUMBER(AN99),AN99,0)&lt;$I$11),AND($I$8="CHANGE_PCT_GE",IF(IF(ISNUMBER(BS99),BS99,0)=0,IF(ISNUMBER(AN99),AN99,0)&gt;0,(IF(ISNUMBER(AN99),AN99,0)-IF(ISNUMBER(BS99),BS99,0))/ABS(IF(ISNUMBER(BS99),BS99,0))&gt;=$I$11)),AND($I$8="CHANGE_ABS_GE",ABS(IF(ISNUMBER(AN99),AN99,0)-IF(ISNUMBER(BS99),BS99,0))&gt;=$I$11),AND($I$8="COUNT_LT",IF(ISNUMBER(AN99),AN99,0)&lt;$I$11),AND($I$8="COUNT_LE",IF(ISNUMBER(AN99),AN99,0)&lt;=$I$11),AND($I$8="AND_YES",OR(LOWER(LEFT(AN99&amp;"",2))="да",AN99=1),OR(LOWER(LEFT(BS99&amp;"",2))="да",BS99=1)),AND($I$8="OR_YES",OR(OR(LOWER(LEFT(AN99&amp;"",2))="да",AN99=1),OR(LOWER(LEFT(BS99&amp;"",2))="да",BS99=1)))),$I$14,$I$15))))))))))</f>
        <v/>
      </c>
      <c r="J99" s="19" t="str">
        <f>IF($A99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99="#FIELD",AO99="",AND(OR($J$8="CHANGE_PCT_GE",$J$8="CHANGE_ABS_GE",$J$8="COUNT_FLAG_RULE",$J$8="AND_YES",$J$8="OR_YES"),OR(BT99="#FIELD",BT99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99)))),IF($J$18="LOW_MU",MAX(Настройки!$B$14,$J$16),IF($J$18="NEUTRAL",Настройки!$B$15,IF($J$18="IGNORE","IGNORE",IF(OR(AO99="#FIELD",BT99="#FIELD"),"Поле не найдено","Недостаточно данных")))),IF($J$8="SIGMOID_INC",MAX(Настройки!$B$14,$J$16+($J$17-$J$16)/(1+EXP(-$J$12*(IF(ISNUMBER(AO99),AO99,0)-$J$11)))),IF($J$8="SIGMOID_DEC",MAX(Настройки!$B$14,$J$16+($J$17-$J$16)/(1+EXP($J$12*(IF(ISNUMBER(AO99),AO99,0)-$J$11)))),IF($J$8="TOP_PERCENT",IF((COUNTIF(INDEX(Данные!$A$7:$CV$106,0,MATCH($J$9,Данные!$A$6:$CV$6,0)),"&gt;"&amp;IF(ISNUMBER(AO99),AO99,0))+COUNTIFS(INDEX(Данные!$A$7:$CV$106,0,MATCH($J$9,Данные!$A$6:$CV$6,0)),IF(ISNUMBER(AO99),AO99,0),Данные!$A$7:$A$106,"&lt;"&amp;$A99)+1)/COUNT(INDEX(Данные!$A$7:$CV$106,0,MATCH($J$9,Данные!$A$6:$CV$6,0)))&lt;=$J$11,$J$14,$J$15),IF($J$8="MANUAL_MU",MAX(Настройки!$B$14,MIN(1,IF(ISNUMBER(AO99),AO99,0))),IF($J$8="COUNT_FLAG_RULE",IF(IF(ISNUMBER(AO99),AO99,0)&lt;=$J$11,$J$14,IF(IF(ISNUMBER(AO99),AO99,0)&gt;=$J$12,$J$15,IF(OR(LOWER(LEFT(BT99&amp;"",2))="да",BT99=1),$J$13,$J$15))),IF(OR(AND($J$8="YES_NO",OR(LOWER(LEFT(AO99&amp;"",2))="да",AO99=1)),AND($J$8="THRESHOLD_GE",IF(ISNUMBER(AO99),AO99,0)&gt;=$J$11),AND($J$8="THRESHOLD_GT",IF(ISNUMBER(AO99),AO99,0)&gt;$J$11),AND($J$8="THRESHOLD_LE",IF(ISNUMBER(AO99),AO99,0)&lt;=$J$11),AND($J$8="THRESHOLD_LT",IF(ISNUMBER(AO99),AO99,0)&lt;$J$11),AND($J$8="CHANGE_PCT_GE",IF(IF(ISNUMBER(BT99),BT99,0)=0,IF(ISNUMBER(AO99),AO99,0)&gt;0,(IF(ISNUMBER(AO99),AO99,0)-IF(ISNUMBER(BT99),BT99,0))/ABS(IF(ISNUMBER(BT99),BT99,0))&gt;=$J$11)),AND($J$8="CHANGE_ABS_GE",ABS(IF(ISNUMBER(AO99),AO99,0)-IF(ISNUMBER(BT99),BT99,0))&gt;=$J$11),AND($J$8="COUNT_LT",IF(ISNUMBER(AO99),AO99,0)&lt;$J$11),AND($J$8="COUNT_LE",IF(ISNUMBER(AO99),AO99,0)&lt;=$J$11),AND($J$8="AND_YES",OR(LOWER(LEFT(AO99&amp;"",2))="да",AO99=1),OR(LOWER(LEFT(BT99&amp;"",2))="да",BT99=1)),AND($J$8="OR_YES",OR(OR(LOWER(LEFT(AO99&amp;"",2))="да",AO99=1),OR(LOWER(LEFT(BT99&amp;"",2))="да",BT99=1)))),$J$14,$J$15))))))))))</f>
        <v/>
      </c>
      <c r="K99" s="19" t="str">
        <f>IF($A99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99="#FIELD",AP99="",AND(OR($K$8="CHANGE_PCT_GE",$K$8="CHANGE_ABS_GE",$K$8="COUNT_FLAG_RULE",$K$8="AND_YES",$K$8="OR_YES"),OR(BU99="#FIELD",BU99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99)))),IF($K$18="LOW_MU",MAX(Настройки!$B$14,$K$16),IF($K$18="NEUTRAL",Настройки!$B$15,IF($K$18="IGNORE","IGNORE",IF(OR(AP99="#FIELD",BU99="#FIELD"),"Поле не найдено","Недостаточно данных")))),IF($K$8="SIGMOID_INC",MAX(Настройки!$B$14,$K$16+($K$17-$K$16)/(1+EXP(-$K$12*(IF(ISNUMBER(AP99),AP99,0)-$K$11)))),IF($K$8="SIGMOID_DEC",MAX(Настройки!$B$14,$K$16+($K$17-$K$16)/(1+EXP($K$12*(IF(ISNUMBER(AP99),AP99,0)-$K$11)))),IF($K$8="TOP_PERCENT",IF((COUNTIF(INDEX(Данные!$A$7:$CV$106,0,MATCH($K$9,Данные!$A$6:$CV$6,0)),"&gt;"&amp;IF(ISNUMBER(AP99),AP99,0))+COUNTIFS(INDEX(Данные!$A$7:$CV$106,0,MATCH($K$9,Данные!$A$6:$CV$6,0)),IF(ISNUMBER(AP99),AP99,0),Данные!$A$7:$A$106,"&lt;"&amp;$A99)+1)/COUNT(INDEX(Данные!$A$7:$CV$106,0,MATCH($K$9,Данные!$A$6:$CV$6,0)))&lt;=$K$11,$K$14,$K$15),IF($K$8="MANUAL_MU",MAX(Настройки!$B$14,MIN(1,IF(ISNUMBER(AP99),AP99,0))),IF($K$8="COUNT_FLAG_RULE",IF(IF(ISNUMBER(AP99),AP99,0)&lt;=$K$11,$K$14,IF(IF(ISNUMBER(AP99),AP99,0)&gt;=$K$12,$K$15,IF(OR(LOWER(LEFT(BU99&amp;"",2))="да",BU99=1),$K$13,$K$15))),IF(OR(AND($K$8="YES_NO",OR(LOWER(LEFT(AP99&amp;"",2))="да",AP99=1)),AND($K$8="THRESHOLD_GE",IF(ISNUMBER(AP99),AP99,0)&gt;=$K$11),AND($K$8="THRESHOLD_GT",IF(ISNUMBER(AP99),AP99,0)&gt;$K$11),AND($K$8="THRESHOLD_LE",IF(ISNUMBER(AP99),AP99,0)&lt;=$K$11),AND($K$8="THRESHOLD_LT",IF(ISNUMBER(AP99),AP99,0)&lt;$K$11),AND($K$8="CHANGE_PCT_GE",IF(IF(ISNUMBER(BU99),BU99,0)=0,IF(ISNUMBER(AP99),AP99,0)&gt;0,(IF(ISNUMBER(AP99),AP99,0)-IF(ISNUMBER(BU99),BU99,0))/ABS(IF(ISNUMBER(BU99),BU99,0))&gt;=$K$11)),AND($K$8="CHANGE_ABS_GE",ABS(IF(ISNUMBER(AP99),AP99,0)-IF(ISNUMBER(BU99),BU99,0))&gt;=$K$11),AND($K$8="COUNT_LT",IF(ISNUMBER(AP99),AP99,0)&lt;$K$11),AND($K$8="COUNT_LE",IF(ISNUMBER(AP99),AP99,0)&lt;=$K$11),AND($K$8="AND_YES",OR(LOWER(LEFT(AP99&amp;"",2))="да",AP99=1),OR(LOWER(LEFT(BU99&amp;"",2))="да",BU99=1)),AND($K$8="OR_YES",OR(OR(LOWER(LEFT(AP99&amp;"",2))="да",AP99=1),OR(LOWER(LEFT(BU99&amp;"",2))="да",BU99=1)))),$K$14,$K$15))))))))))</f>
        <v/>
      </c>
      <c r="L99" s="19" t="str">
        <f>IF($A99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99="#FIELD",AQ99="",AND(OR($L$8="CHANGE_PCT_GE",$L$8="CHANGE_ABS_GE",$L$8="COUNT_FLAG_RULE",$L$8="AND_YES",$L$8="OR_YES"),OR(BV99="#FIELD",BV99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99)))),IF($L$18="LOW_MU",MAX(Настройки!$B$14,$L$16),IF($L$18="NEUTRAL",Настройки!$B$15,IF($L$18="IGNORE","IGNORE",IF(OR(AQ99="#FIELD",BV99="#FIELD"),"Поле не найдено","Недостаточно данных")))),IF($L$8="SIGMOID_INC",MAX(Настройки!$B$14,$L$16+($L$17-$L$16)/(1+EXP(-$L$12*(IF(ISNUMBER(AQ99),AQ99,0)-$L$11)))),IF($L$8="SIGMOID_DEC",MAX(Настройки!$B$14,$L$16+($L$17-$L$16)/(1+EXP($L$12*(IF(ISNUMBER(AQ99),AQ99,0)-$L$11)))),IF($L$8="TOP_PERCENT",IF((COUNTIF(INDEX(Данные!$A$7:$CV$106,0,MATCH($L$9,Данные!$A$6:$CV$6,0)),"&gt;"&amp;IF(ISNUMBER(AQ99),AQ99,0))+COUNTIFS(INDEX(Данные!$A$7:$CV$106,0,MATCH($L$9,Данные!$A$6:$CV$6,0)),IF(ISNUMBER(AQ99),AQ99,0),Данные!$A$7:$A$106,"&lt;"&amp;$A99)+1)/COUNT(INDEX(Данные!$A$7:$CV$106,0,MATCH($L$9,Данные!$A$6:$CV$6,0)))&lt;=$L$11,$L$14,$L$15),IF($L$8="MANUAL_MU",MAX(Настройки!$B$14,MIN(1,IF(ISNUMBER(AQ99),AQ99,0))),IF($L$8="COUNT_FLAG_RULE",IF(IF(ISNUMBER(AQ99),AQ99,0)&lt;=$L$11,$L$14,IF(IF(ISNUMBER(AQ99),AQ99,0)&gt;=$L$12,$L$15,IF(OR(LOWER(LEFT(BV99&amp;"",2))="да",BV99=1),$L$13,$L$15))),IF(OR(AND($L$8="YES_NO",OR(LOWER(LEFT(AQ99&amp;"",2))="да",AQ99=1)),AND($L$8="THRESHOLD_GE",IF(ISNUMBER(AQ99),AQ99,0)&gt;=$L$11),AND($L$8="THRESHOLD_GT",IF(ISNUMBER(AQ99),AQ99,0)&gt;$L$11),AND($L$8="THRESHOLD_LE",IF(ISNUMBER(AQ99),AQ99,0)&lt;=$L$11),AND($L$8="THRESHOLD_LT",IF(ISNUMBER(AQ99),AQ99,0)&lt;$L$11),AND($L$8="CHANGE_PCT_GE",IF(IF(ISNUMBER(BV99),BV99,0)=0,IF(ISNUMBER(AQ99),AQ99,0)&gt;0,(IF(ISNUMBER(AQ99),AQ99,0)-IF(ISNUMBER(BV99),BV99,0))/ABS(IF(ISNUMBER(BV99),BV99,0))&gt;=$L$11)),AND($L$8="CHANGE_ABS_GE",ABS(IF(ISNUMBER(AQ99),AQ99,0)-IF(ISNUMBER(BV99),BV99,0))&gt;=$L$11),AND($L$8="COUNT_LT",IF(ISNUMBER(AQ99),AQ99,0)&lt;$L$11),AND($L$8="COUNT_LE",IF(ISNUMBER(AQ99),AQ99,0)&lt;=$L$11),AND($L$8="AND_YES",OR(LOWER(LEFT(AQ99&amp;"",2))="да",AQ99=1),OR(LOWER(LEFT(BV99&amp;"",2))="да",BV99=1)),AND($L$8="OR_YES",OR(OR(LOWER(LEFT(AQ99&amp;"",2))="да",AQ99=1),OR(LOWER(LEFT(BV99&amp;"",2))="да",BV99=1)))),$L$14,$L$15))))))))))</f>
        <v/>
      </c>
      <c r="M99" s="19" t="str">
        <f>IF($A99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99="#FIELD",AR99="",AND(OR($M$8="CHANGE_PCT_GE",$M$8="CHANGE_ABS_GE",$M$8="COUNT_FLAG_RULE",$M$8="AND_YES",$M$8="OR_YES"),OR(BW99="#FIELD",BW99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99)))),IF($M$18="LOW_MU",MAX(Настройки!$B$14,$M$16),IF($M$18="NEUTRAL",Настройки!$B$15,IF($M$18="IGNORE","IGNORE",IF(OR(AR99="#FIELD",BW99="#FIELD"),"Поле не найдено","Недостаточно данных")))),IF($M$8="SIGMOID_INC",MAX(Настройки!$B$14,$M$16+($M$17-$M$16)/(1+EXP(-$M$12*(IF(ISNUMBER(AR99),AR99,0)-$M$11)))),IF($M$8="SIGMOID_DEC",MAX(Настройки!$B$14,$M$16+($M$17-$M$16)/(1+EXP($M$12*(IF(ISNUMBER(AR99),AR99,0)-$M$11)))),IF($M$8="TOP_PERCENT",IF((COUNTIF(INDEX(Данные!$A$7:$CV$106,0,MATCH($M$9,Данные!$A$6:$CV$6,0)),"&gt;"&amp;IF(ISNUMBER(AR99),AR99,0))+COUNTIFS(INDEX(Данные!$A$7:$CV$106,0,MATCH($M$9,Данные!$A$6:$CV$6,0)),IF(ISNUMBER(AR99),AR99,0),Данные!$A$7:$A$106,"&lt;"&amp;$A99)+1)/COUNT(INDEX(Данные!$A$7:$CV$106,0,MATCH($M$9,Данные!$A$6:$CV$6,0)))&lt;=$M$11,$M$14,$M$15),IF($M$8="MANUAL_MU",MAX(Настройки!$B$14,MIN(1,IF(ISNUMBER(AR99),AR99,0))),IF($M$8="COUNT_FLAG_RULE",IF(IF(ISNUMBER(AR99),AR99,0)&lt;=$M$11,$M$14,IF(IF(ISNUMBER(AR99),AR99,0)&gt;=$M$12,$M$15,IF(OR(LOWER(LEFT(BW99&amp;"",2))="да",BW99=1),$M$13,$M$15))),IF(OR(AND($M$8="YES_NO",OR(LOWER(LEFT(AR99&amp;"",2))="да",AR99=1)),AND($M$8="THRESHOLD_GE",IF(ISNUMBER(AR99),AR99,0)&gt;=$M$11),AND($M$8="THRESHOLD_GT",IF(ISNUMBER(AR99),AR99,0)&gt;$M$11),AND($M$8="THRESHOLD_LE",IF(ISNUMBER(AR99),AR99,0)&lt;=$M$11),AND($M$8="THRESHOLD_LT",IF(ISNUMBER(AR99),AR99,0)&lt;$M$11),AND($M$8="CHANGE_PCT_GE",IF(IF(ISNUMBER(BW99),BW99,0)=0,IF(ISNUMBER(AR99),AR99,0)&gt;0,(IF(ISNUMBER(AR99),AR99,0)-IF(ISNUMBER(BW99),BW99,0))/ABS(IF(ISNUMBER(BW99),BW99,0))&gt;=$M$11)),AND($M$8="CHANGE_ABS_GE",ABS(IF(ISNUMBER(AR99),AR99,0)-IF(ISNUMBER(BW99),BW99,0))&gt;=$M$11),AND($M$8="COUNT_LT",IF(ISNUMBER(AR99),AR99,0)&lt;$M$11),AND($M$8="COUNT_LE",IF(ISNUMBER(AR99),AR99,0)&lt;=$M$11),AND($M$8="AND_YES",OR(LOWER(LEFT(AR99&amp;"",2))="да",AR99=1),OR(LOWER(LEFT(BW99&amp;"",2))="да",BW99=1)),AND($M$8="OR_YES",OR(OR(LOWER(LEFT(AR99&amp;"",2))="да",AR99=1),OR(LOWER(LEFT(BW99&amp;"",2))="да",BW99=1)))),$M$14,$M$15))))))))))</f>
        <v/>
      </c>
      <c r="N99" s="19" t="str">
        <f>IF($A99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99="#FIELD",AS99="",AND(OR($N$8="CHANGE_PCT_GE",$N$8="CHANGE_ABS_GE",$N$8="COUNT_FLAG_RULE",$N$8="AND_YES",$N$8="OR_YES"),OR(BX99="#FIELD",BX99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99)))),IF($N$18="LOW_MU",MAX(Настройки!$B$14,$N$16),IF($N$18="NEUTRAL",Настройки!$B$15,IF($N$18="IGNORE","IGNORE",IF(OR(AS99="#FIELD",BX99="#FIELD"),"Поле не найдено","Недостаточно данных")))),IF($N$8="SIGMOID_INC",MAX(Настройки!$B$14,$N$16+($N$17-$N$16)/(1+EXP(-$N$12*(IF(ISNUMBER(AS99),AS99,0)-$N$11)))),IF($N$8="SIGMOID_DEC",MAX(Настройки!$B$14,$N$16+($N$17-$N$16)/(1+EXP($N$12*(IF(ISNUMBER(AS99),AS99,0)-$N$11)))),IF($N$8="TOP_PERCENT",IF((COUNTIF(INDEX(Данные!$A$7:$CV$106,0,MATCH($N$9,Данные!$A$6:$CV$6,0)),"&gt;"&amp;IF(ISNUMBER(AS99),AS99,0))+COUNTIFS(INDEX(Данные!$A$7:$CV$106,0,MATCH($N$9,Данные!$A$6:$CV$6,0)),IF(ISNUMBER(AS99),AS99,0),Данные!$A$7:$A$106,"&lt;"&amp;$A99)+1)/COUNT(INDEX(Данные!$A$7:$CV$106,0,MATCH($N$9,Данные!$A$6:$CV$6,0)))&lt;=$N$11,$N$14,$N$15),IF($N$8="MANUAL_MU",MAX(Настройки!$B$14,MIN(1,IF(ISNUMBER(AS99),AS99,0))),IF($N$8="COUNT_FLAG_RULE",IF(IF(ISNUMBER(AS99),AS99,0)&lt;=$N$11,$N$14,IF(IF(ISNUMBER(AS99),AS99,0)&gt;=$N$12,$N$15,IF(OR(LOWER(LEFT(BX99&amp;"",2))="да",BX99=1),$N$13,$N$15))),IF(OR(AND($N$8="YES_NO",OR(LOWER(LEFT(AS99&amp;"",2))="да",AS99=1)),AND($N$8="THRESHOLD_GE",IF(ISNUMBER(AS99),AS99,0)&gt;=$N$11),AND($N$8="THRESHOLD_GT",IF(ISNUMBER(AS99),AS99,0)&gt;$N$11),AND($N$8="THRESHOLD_LE",IF(ISNUMBER(AS99),AS99,0)&lt;=$N$11),AND($N$8="THRESHOLD_LT",IF(ISNUMBER(AS99),AS99,0)&lt;$N$11),AND($N$8="CHANGE_PCT_GE",IF(IF(ISNUMBER(BX99),BX99,0)=0,IF(ISNUMBER(AS99),AS99,0)&gt;0,(IF(ISNUMBER(AS99),AS99,0)-IF(ISNUMBER(BX99),BX99,0))/ABS(IF(ISNUMBER(BX99),BX99,0))&gt;=$N$11)),AND($N$8="CHANGE_ABS_GE",ABS(IF(ISNUMBER(AS99),AS99,0)-IF(ISNUMBER(BX99),BX99,0))&gt;=$N$11),AND($N$8="COUNT_LT",IF(ISNUMBER(AS99),AS99,0)&lt;$N$11),AND($N$8="COUNT_LE",IF(ISNUMBER(AS99),AS99,0)&lt;=$N$11),AND($N$8="AND_YES",OR(LOWER(LEFT(AS99&amp;"",2))="да",AS99=1),OR(LOWER(LEFT(BX99&amp;"",2))="да",BX99=1)),AND($N$8="OR_YES",OR(OR(LOWER(LEFT(AS99&amp;"",2))="да",AS99=1),OR(LOWER(LEFT(BX99&amp;"",2))="да",BX99=1)))),$N$14,$N$15))))))))))</f>
        <v/>
      </c>
      <c r="O99" s="19" t="str">
        <f>IF($A99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99="#FIELD",AT99="",AND(OR($O$8="CHANGE_PCT_GE",$O$8="CHANGE_ABS_GE",$O$8="COUNT_FLAG_RULE",$O$8="AND_YES",$O$8="OR_YES"),OR(BY99="#FIELD",BY99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99)))),IF($O$18="LOW_MU",MAX(Настройки!$B$14,$O$16),IF($O$18="NEUTRAL",Настройки!$B$15,IF($O$18="IGNORE","IGNORE",IF(OR(AT99="#FIELD",BY99="#FIELD"),"Поле не найдено","Недостаточно данных")))),IF($O$8="SIGMOID_INC",MAX(Настройки!$B$14,$O$16+($O$17-$O$16)/(1+EXP(-$O$12*(IF(ISNUMBER(AT99),AT99,0)-$O$11)))),IF($O$8="SIGMOID_DEC",MAX(Настройки!$B$14,$O$16+($O$17-$O$16)/(1+EXP($O$12*(IF(ISNUMBER(AT99),AT99,0)-$O$11)))),IF($O$8="TOP_PERCENT",IF((COUNTIF(INDEX(Данные!$A$7:$CV$106,0,MATCH($O$9,Данные!$A$6:$CV$6,0)),"&gt;"&amp;IF(ISNUMBER(AT99),AT99,0))+COUNTIFS(INDEX(Данные!$A$7:$CV$106,0,MATCH($O$9,Данные!$A$6:$CV$6,0)),IF(ISNUMBER(AT99),AT99,0),Данные!$A$7:$A$106,"&lt;"&amp;$A99)+1)/COUNT(INDEX(Данные!$A$7:$CV$106,0,MATCH($O$9,Данные!$A$6:$CV$6,0)))&lt;=$O$11,$O$14,$O$15),IF($O$8="MANUAL_MU",MAX(Настройки!$B$14,MIN(1,IF(ISNUMBER(AT99),AT99,0))),IF($O$8="COUNT_FLAG_RULE",IF(IF(ISNUMBER(AT99),AT99,0)&lt;=$O$11,$O$14,IF(IF(ISNUMBER(AT99),AT99,0)&gt;=$O$12,$O$15,IF(OR(LOWER(LEFT(BY99&amp;"",2))="да",BY99=1),$O$13,$O$15))),IF(OR(AND($O$8="YES_NO",OR(LOWER(LEFT(AT99&amp;"",2))="да",AT99=1)),AND($O$8="THRESHOLD_GE",IF(ISNUMBER(AT99),AT99,0)&gt;=$O$11),AND($O$8="THRESHOLD_GT",IF(ISNUMBER(AT99),AT99,0)&gt;$O$11),AND($O$8="THRESHOLD_LE",IF(ISNUMBER(AT99),AT99,0)&lt;=$O$11),AND($O$8="THRESHOLD_LT",IF(ISNUMBER(AT99),AT99,0)&lt;$O$11),AND($O$8="CHANGE_PCT_GE",IF(IF(ISNUMBER(BY99),BY99,0)=0,IF(ISNUMBER(AT99),AT99,0)&gt;0,(IF(ISNUMBER(AT99),AT99,0)-IF(ISNUMBER(BY99),BY99,0))/ABS(IF(ISNUMBER(BY99),BY99,0))&gt;=$O$11)),AND($O$8="CHANGE_ABS_GE",ABS(IF(ISNUMBER(AT99),AT99,0)-IF(ISNUMBER(BY99),BY99,0))&gt;=$O$11),AND($O$8="COUNT_LT",IF(ISNUMBER(AT99),AT99,0)&lt;$O$11),AND($O$8="COUNT_LE",IF(ISNUMBER(AT99),AT99,0)&lt;=$O$11),AND($O$8="AND_YES",OR(LOWER(LEFT(AT99&amp;"",2))="да",AT99=1),OR(LOWER(LEFT(BY99&amp;"",2))="да",BY99=1)),AND($O$8="OR_YES",OR(OR(LOWER(LEFT(AT99&amp;"",2))="да",AT99=1),OR(LOWER(LEFT(BY99&amp;"",2))="да",BY99=1)))),$O$14,$O$15))))))))))</f>
        <v/>
      </c>
      <c r="P99" s="19" t="str">
        <f>IF($A99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99="#FIELD",AU99="",AND(OR($P$8="CHANGE_PCT_GE",$P$8="CHANGE_ABS_GE",$P$8="COUNT_FLAG_RULE",$P$8="AND_YES",$P$8="OR_YES"),OR(BZ99="#FIELD",BZ99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99)))),IF($P$18="LOW_MU",MAX(Настройки!$B$14,$P$16),IF($P$18="NEUTRAL",Настройки!$B$15,IF($P$18="IGNORE","IGNORE",IF(OR(AU99="#FIELD",BZ99="#FIELD"),"Поле не найдено","Недостаточно данных")))),IF($P$8="SIGMOID_INC",MAX(Настройки!$B$14,$P$16+($P$17-$P$16)/(1+EXP(-$P$12*(IF(ISNUMBER(AU99),AU99,0)-$P$11)))),IF($P$8="SIGMOID_DEC",MAX(Настройки!$B$14,$P$16+($P$17-$P$16)/(1+EXP($P$12*(IF(ISNUMBER(AU99),AU99,0)-$P$11)))),IF($P$8="TOP_PERCENT",IF((COUNTIF(INDEX(Данные!$A$7:$CV$106,0,MATCH($P$9,Данные!$A$6:$CV$6,0)),"&gt;"&amp;IF(ISNUMBER(AU99),AU99,0))+COUNTIFS(INDEX(Данные!$A$7:$CV$106,0,MATCH($P$9,Данные!$A$6:$CV$6,0)),IF(ISNUMBER(AU99),AU99,0),Данные!$A$7:$A$106,"&lt;"&amp;$A99)+1)/COUNT(INDEX(Данные!$A$7:$CV$106,0,MATCH($P$9,Данные!$A$6:$CV$6,0)))&lt;=$P$11,$P$14,$P$15),IF($P$8="MANUAL_MU",MAX(Настройки!$B$14,MIN(1,IF(ISNUMBER(AU99),AU99,0))),IF($P$8="COUNT_FLAG_RULE",IF(IF(ISNUMBER(AU99),AU99,0)&lt;=$P$11,$P$14,IF(IF(ISNUMBER(AU99),AU99,0)&gt;=$P$12,$P$15,IF(OR(LOWER(LEFT(BZ99&amp;"",2))="да",BZ99=1),$P$13,$P$15))),IF(OR(AND($P$8="YES_NO",OR(LOWER(LEFT(AU99&amp;"",2))="да",AU99=1)),AND($P$8="THRESHOLD_GE",IF(ISNUMBER(AU99),AU99,0)&gt;=$P$11),AND($P$8="THRESHOLD_GT",IF(ISNUMBER(AU99),AU99,0)&gt;$P$11),AND($P$8="THRESHOLD_LE",IF(ISNUMBER(AU99),AU99,0)&lt;=$P$11),AND($P$8="THRESHOLD_LT",IF(ISNUMBER(AU99),AU99,0)&lt;$P$11),AND($P$8="CHANGE_PCT_GE",IF(IF(ISNUMBER(BZ99),BZ99,0)=0,IF(ISNUMBER(AU99),AU99,0)&gt;0,(IF(ISNUMBER(AU99),AU99,0)-IF(ISNUMBER(BZ99),BZ99,0))/ABS(IF(ISNUMBER(BZ99),BZ99,0))&gt;=$P$11)),AND($P$8="CHANGE_ABS_GE",ABS(IF(ISNUMBER(AU99),AU99,0)-IF(ISNUMBER(BZ99),BZ99,0))&gt;=$P$11),AND($P$8="COUNT_LT",IF(ISNUMBER(AU99),AU99,0)&lt;$P$11),AND($P$8="COUNT_LE",IF(ISNUMBER(AU99),AU99,0)&lt;=$P$11),AND($P$8="AND_YES",OR(LOWER(LEFT(AU99&amp;"",2))="да",AU99=1),OR(LOWER(LEFT(BZ99&amp;"",2))="да",BZ99=1)),AND($P$8="OR_YES",OR(OR(LOWER(LEFT(AU99&amp;"",2))="да",AU99=1),OR(LOWER(LEFT(BZ99&amp;"",2))="да",BZ99=1)))),$P$14,$P$15))))))))))</f>
        <v/>
      </c>
      <c r="Q99" s="19" t="str">
        <f>IF($A99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99="#FIELD",AV99="",AND(OR($Q$8="CHANGE_PCT_GE",$Q$8="CHANGE_ABS_GE",$Q$8="COUNT_FLAG_RULE",$Q$8="AND_YES",$Q$8="OR_YES"),OR(CA99="#FIELD",CA99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99)))),IF($Q$18="LOW_MU",MAX(Настройки!$B$14,$Q$16),IF($Q$18="NEUTRAL",Настройки!$B$15,IF($Q$18="IGNORE","IGNORE",IF(OR(AV99="#FIELD",CA99="#FIELD"),"Поле не найдено","Недостаточно данных")))),IF($Q$8="SIGMOID_INC",MAX(Настройки!$B$14,$Q$16+($Q$17-$Q$16)/(1+EXP(-$Q$12*(IF(ISNUMBER(AV99),AV99,0)-$Q$11)))),IF($Q$8="SIGMOID_DEC",MAX(Настройки!$B$14,$Q$16+($Q$17-$Q$16)/(1+EXP($Q$12*(IF(ISNUMBER(AV99),AV99,0)-$Q$11)))),IF($Q$8="TOP_PERCENT",IF((COUNTIF(INDEX(Данные!$A$7:$CV$106,0,MATCH($Q$9,Данные!$A$6:$CV$6,0)),"&gt;"&amp;IF(ISNUMBER(AV99),AV99,0))+COUNTIFS(INDEX(Данные!$A$7:$CV$106,0,MATCH($Q$9,Данные!$A$6:$CV$6,0)),IF(ISNUMBER(AV99),AV99,0),Данные!$A$7:$A$106,"&lt;"&amp;$A99)+1)/COUNT(INDEX(Данные!$A$7:$CV$106,0,MATCH($Q$9,Данные!$A$6:$CV$6,0)))&lt;=$Q$11,$Q$14,$Q$15),IF($Q$8="MANUAL_MU",MAX(Настройки!$B$14,MIN(1,IF(ISNUMBER(AV99),AV99,0))),IF($Q$8="COUNT_FLAG_RULE",IF(IF(ISNUMBER(AV99),AV99,0)&lt;=$Q$11,$Q$14,IF(IF(ISNUMBER(AV99),AV99,0)&gt;=$Q$12,$Q$15,IF(OR(LOWER(LEFT(CA99&amp;"",2))="да",CA99=1),$Q$13,$Q$15))),IF(OR(AND($Q$8="YES_NO",OR(LOWER(LEFT(AV99&amp;"",2))="да",AV99=1)),AND($Q$8="THRESHOLD_GE",IF(ISNUMBER(AV99),AV99,0)&gt;=$Q$11),AND($Q$8="THRESHOLD_GT",IF(ISNUMBER(AV99),AV99,0)&gt;$Q$11),AND($Q$8="THRESHOLD_LE",IF(ISNUMBER(AV99),AV99,0)&lt;=$Q$11),AND($Q$8="THRESHOLD_LT",IF(ISNUMBER(AV99),AV99,0)&lt;$Q$11),AND($Q$8="CHANGE_PCT_GE",IF(IF(ISNUMBER(CA99),CA99,0)=0,IF(ISNUMBER(AV99),AV99,0)&gt;0,(IF(ISNUMBER(AV99),AV99,0)-IF(ISNUMBER(CA99),CA99,0))/ABS(IF(ISNUMBER(CA99),CA99,0))&gt;=$Q$11)),AND($Q$8="CHANGE_ABS_GE",ABS(IF(ISNUMBER(AV99),AV99,0)-IF(ISNUMBER(CA99),CA99,0))&gt;=$Q$11),AND($Q$8="COUNT_LT",IF(ISNUMBER(AV99),AV99,0)&lt;$Q$11),AND($Q$8="COUNT_LE",IF(ISNUMBER(AV99),AV99,0)&lt;=$Q$11),AND($Q$8="AND_YES",OR(LOWER(LEFT(AV99&amp;"",2))="да",AV99=1),OR(LOWER(LEFT(CA99&amp;"",2))="да",CA99=1)),AND($Q$8="OR_YES",OR(OR(LOWER(LEFT(AV99&amp;"",2))="да",AV99=1),OR(LOWER(LEFT(CA99&amp;"",2))="да",CA99=1)))),$Q$14,$Q$15))))))))))</f>
        <v/>
      </c>
      <c r="R99" s="69" t="str">
        <f>IF($A99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99="#FIELD",AW99="",AND(OR($R$8="CHANGE_PCT_GE",$R$8="CHANGE_ABS_GE",$R$8="COUNT_FLAG_RULE",$R$8="AND_YES",$R$8="OR_YES"),OR(CB99="#FIELD",CB99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99)))),IF($R$18="LOW_MU",MAX(Настройки!$B$14,$R$16),IF($R$18="NEUTRAL",Настройки!$B$15,IF($R$18="IGNORE","IGNORE",IF(OR(AW99="#FIELD",CB99="#FIELD"),"Поле не найдено","Недостаточно данных")))),IF($R$8="SIGMOID_INC",MAX(Настройки!$B$14,$R$16+($R$17-$R$16)/(1+EXP(-$R$12*(IF(ISNUMBER(AW99),AW99,0)-$R$11)))),IF($R$8="SIGMOID_DEC",MAX(Настройки!$B$14,$R$16+($R$17-$R$16)/(1+EXP($R$12*(IF(ISNUMBER(AW99),AW99,0)-$R$11)))),IF($R$8="TOP_PERCENT",IF((COUNTIF(INDEX(Данные!$A$7:$CV$106,0,MATCH($R$9,Данные!$A$6:$CV$6,0)),"&gt;"&amp;IF(ISNUMBER(AW99),AW99,0))+COUNTIFS(INDEX(Данные!$A$7:$CV$106,0,MATCH($R$9,Данные!$A$6:$CV$6,0)),IF(ISNUMBER(AW99),AW99,0),Данные!$A$7:$A$106,"&lt;"&amp;$A99)+1)/COUNT(INDEX(Данные!$A$7:$CV$106,0,MATCH($R$9,Данные!$A$6:$CV$6,0)))&lt;=$R$11,$R$14,$R$15),IF($R$8="MANUAL_MU",MAX(Настройки!$B$14,MIN(1,IF(ISNUMBER(AW99),AW99,0))),IF($R$8="COUNT_FLAG_RULE",IF(IF(ISNUMBER(AW99),AW99,0)&lt;=$R$11,$R$14,IF(IF(ISNUMBER(AW99),AW99,0)&gt;=$R$12,$R$15,IF(OR(LOWER(LEFT(CB99&amp;"",2))="да",CB99=1),$R$13,$R$15))),IF(OR(AND($R$8="YES_NO",OR(LOWER(LEFT(AW99&amp;"",2))="да",AW99=1)),AND($R$8="THRESHOLD_GE",IF(ISNUMBER(AW99),AW99,0)&gt;=$R$11),AND($R$8="THRESHOLD_GT",IF(ISNUMBER(AW99),AW99,0)&gt;$R$11),AND($R$8="THRESHOLD_LE",IF(ISNUMBER(AW99),AW99,0)&lt;=$R$11),AND($R$8="THRESHOLD_LT",IF(ISNUMBER(AW99),AW99,0)&lt;$R$11),AND($R$8="CHANGE_PCT_GE",IF(IF(ISNUMBER(CB99),CB99,0)=0,IF(ISNUMBER(AW99),AW99,0)&gt;0,(IF(ISNUMBER(AW99),AW99,0)-IF(ISNUMBER(CB99),CB99,0))/ABS(IF(ISNUMBER(CB99),CB99,0))&gt;=$R$11)),AND($R$8="CHANGE_ABS_GE",ABS(IF(ISNUMBER(AW99),AW99,0)-IF(ISNUMBER(CB99),CB99,0))&gt;=$R$11),AND($R$8="COUNT_LT",IF(ISNUMBER(AW99),AW99,0)&lt;$R$11),AND($R$8="COUNT_LE",IF(ISNUMBER(AW99),AW99,0)&lt;=$R$11),AND($R$8="AND_YES",OR(LOWER(LEFT(AW99&amp;"",2))="да",AW99=1),OR(LOWER(LEFT(CB99&amp;"",2))="да",CB99=1)),AND($R$8="OR_YES",OR(OR(LOWER(LEFT(AW99&amp;"",2))="да",AW99=1),OR(LOWER(LEFT(CB99&amp;"",2))="да",CB99=1)))),$R$14,$R$15))))))))))</f>
        <v/>
      </c>
      <c r="S99" s="70" t="str">
        <f>IF($A99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99="#FIELD",AX99="",AND(OR($S$8="CHANGE_PCT_GE",$S$8="CHANGE_ABS_GE",$S$8="COUNT_FLAG_RULE",$S$8="AND_YES",$S$8="OR_YES"),OR(CC99="#FIELD",CC99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99)))),IF($S$18="LOW_MU",MAX(Настройки!$B$14,$S$16),IF($S$18="NEUTRAL",Настройки!$B$15,IF($S$18="IGNORE","IGNORE",IF(OR(AX99="#FIELD",CC99="#FIELD"),"Поле не найдено","Недостаточно данных")))),IF($S$8="SIGMOID_INC",MAX(Настройки!$B$14,$S$16+($S$17-$S$16)/(1+EXP(-$S$12*(IF(ISNUMBER(AX99),AX99,0)-$S$11)))),IF($S$8="SIGMOID_DEC",MAX(Настройки!$B$14,$S$16+($S$17-$S$16)/(1+EXP($S$12*(IF(ISNUMBER(AX99),AX99,0)-$S$11)))),IF($S$8="TOP_PERCENT",IF((COUNTIF(INDEX(Данные!$A$7:$CV$106,0,MATCH($S$9,Данные!$A$6:$CV$6,0)),"&gt;"&amp;IF(ISNUMBER(AX99),AX99,0))+COUNTIFS(INDEX(Данные!$A$7:$CV$106,0,MATCH($S$9,Данные!$A$6:$CV$6,0)),IF(ISNUMBER(AX99),AX99,0),Данные!$A$7:$A$106,"&lt;"&amp;$A99)+1)/COUNT(INDEX(Данные!$A$7:$CV$106,0,MATCH($S$9,Данные!$A$6:$CV$6,0)))&lt;=$S$11,$S$14,$S$15),IF($S$8="MANUAL_MU",MAX(Настройки!$B$14,MIN(1,IF(ISNUMBER(AX99),AX99,0))),IF($S$8="COUNT_FLAG_RULE",IF(IF(ISNUMBER(AX99),AX99,0)&lt;=$S$11,$S$14,IF(IF(ISNUMBER(AX99),AX99,0)&gt;=$S$12,$S$15,IF(OR(LOWER(LEFT(CC99&amp;"",2))="да",CC99=1),$S$13,$S$15))),IF(OR(AND($S$8="YES_NO",OR(LOWER(LEFT(AX99&amp;"",2))="да",AX99=1)),AND($S$8="THRESHOLD_GE",IF(ISNUMBER(AX99),AX99,0)&gt;=$S$11),AND($S$8="THRESHOLD_GT",IF(ISNUMBER(AX99),AX99,0)&gt;$S$11),AND($S$8="THRESHOLD_LE",IF(ISNUMBER(AX99),AX99,0)&lt;=$S$11),AND($S$8="THRESHOLD_LT",IF(ISNUMBER(AX99),AX99,0)&lt;$S$11),AND($S$8="CHANGE_PCT_GE",IF(IF(ISNUMBER(CC99),CC99,0)=0,IF(ISNUMBER(AX99),AX99,0)&gt;0,(IF(ISNUMBER(AX99),AX99,0)-IF(ISNUMBER(CC99),CC99,0))/ABS(IF(ISNUMBER(CC99),CC99,0))&gt;=$S$11)),AND($S$8="CHANGE_ABS_GE",ABS(IF(ISNUMBER(AX99),AX99,0)-IF(ISNUMBER(CC99),CC99,0))&gt;=$S$11),AND($S$8="COUNT_LT",IF(ISNUMBER(AX99),AX99,0)&lt;$S$11),AND($S$8="COUNT_LE",IF(ISNUMBER(AX99),AX99,0)&lt;=$S$11),AND($S$8="AND_YES",OR(LOWER(LEFT(AX99&amp;"",2))="да",AX99=1),OR(LOWER(LEFT(CC99&amp;"",2))="да",CC99=1)),AND($S$8="OR_YES",OR(OR(LOWER(LEFT(AX99&amp;"",2))="да",AX99=1),OR(LOWER(LEFT(CC99&amp;"",2))="да",CC99=1)))),$S$14,$S$15))))))))))</f>
        <v/>
      </c>
      <c r="T99" s="70" t="str">
        <f>IF($A99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99="#FIELD",AY99="",AND(OR($T$8="CHANGE_PCT_GE",$T$8="CHANGE_ABS_GE",$T$8="COUNT_FLAG_RULE",$T$8="AND_YES",$T$8="OR_YES"),OR(CD99="#FIELD",CD99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99)))),IF($T$18="LOW_MU",MAX(Настройки!$B$14,$T$16),IF($T$18="NEUTRAL",Настройки!$B$15,IF($T$18="IGNORE","IGNORE",IF(OR(AY99="#FIELD",CD99="#FIELD"),"Поле не найдено","Недостаточно данных")))),IF($T$8="SIGMOID_INC",MAX(Настройки!$B$14,$T$16+($T$17-$T$16)/(1+EXP(-$T$12*(IF(ISNUMBER(AY99),AY99,0)-$T$11)))),IF($T$8="SIGMOID_DEC",MAX(Настройки!$B$14,$T$16+($T$17-$T$16)/(1+EXP($T$12*(IF(ISNUMBER(AY99),AY99,0)-$T$11)))),IF($T$8="TOP_PERCENT",IF((COUNTIF(INDEX(Данные!$A$7:$CV$106,0,MATCH($T$9,Данные!$A$6:$CV$6,0)),"&gt;"&amp;IF(ISNUMBER(AY99),AY99,0))+COUNTIFS(INDEX(Данные!$A$7:$CV$106,0,MATCH($T$9,Данные!$A$6:$CV$6,0)),IF(ISNUMBER(AY99),AY99,0),Данные!$A$7:$A$106,"&lt;"&amp;$A99)+1)/COUNT(INDEX(Данные!$A$7:$CV$106,0,MATCH($T$9,Данные!$A$6:$CV$6,0)))&lt;=$T$11,$T$14,$T$15),IF($T$8="MANUAL_MU",MAX(Настройки!$B$14,MIN(1,IF(ISNUMBER(AY99),AY99,0))),IF($T$8="COUNT_FLAG_RULE",IF(IF(ISNUMBER(AY99),AY99,0)&lt;=$T$11,$T$14,IF(IF(ISNUMBER(AY99),AY99,0)&gt;=$T$12,$T$15,IF(OR(LOWER(LEFT(CD99&amp;"",2))="да",CD99=1),$T$13,$T$15))),IF(OR(AND($T$8="YES_NO",OR(LOWER(LEFT(AY99&amp;"",2))="да",AY99=1)),AND($T$8="THRESHOLD_GE",IF(ISNUMBER(AY99),AY99,0)&gt;=$T$11),AND($T$8="THRESHOLD_GT",IF(ISNUMBER(AY99),AY99,0)&gt;$T$11),AND($T$8="THRESHOLD_LE",IF(ISNUMBER(AY99),AY99,0)&lt;=$T$11),AND($T$8="THRESHOLD_LT",IF(ISNUMBER(AY99),AY99,0)&lt;$T$11),AND($T$8="CHANGE_PCT_GE",IF(IF(ISNUMBER(CD99),CD99,0)=0,IF(ISNUMBER(AY99),AY99,0)&gt;0,(IF(ISNUMBER(AY99),AY99,0)-IF(ISNUMBER(CD99),CD99,0))/ABS(IF(ISNUMBER(CD99),CD99,0))&gt;=$T$11)),AND($T$8="CHANGE_ABS_GE",ABS(IF(ISNUMBER(AY99),AY99,0)-IF(ISNUMBER(CD99),CD99,0))&gt;=$T$11),AND($T$8="COUNT_LT",IF(ISNUMBER(AY99),AY99,0)&lt;$T$11),AND($T$8="COUNT_LE",IF(ISNUMBER(AY99),AY99,0)&lt;=$T$11),AND($T$8="AND_YES",OR(LOWER(LEFT(AY99&amp;"",2))="да",AY99=1),OR(LOWER(LEFT(CD99&amp;"",2))="да",CD99=1)),AND($T$8="OR_YES",OR(OR(LOWER(LEFT(AY99&amp;"",2))="да",AY99=1),OR(LOWER(LEFT(CD99&amp;"",2))="да",CD99=1)))),$T$14,$T$15))))))))))</f>
        <v/>
      </c>
      <c r="U99" s="70" t="str">
        <f>IF($A99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99="#FIELD",AZ99="",AND(OR($U$8="CHANGE_PCT_GE",$U$8="CHANGE_ABS_GE",$U$8="COUNT_FLAG_RULE",$U$8="AND_YES",$U$8="OR_YES"),OR(CE99="#FIELD",CE99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99)))),IF($U$18="LOW_MU",MAX(Настройки!$B$14,$U$16),IF($U$18="NEUTRAL",Настройки!$B$15,IF($U$18="IGNORE","IGNORE",IF(OR(AZ99="#FIELD",CE99="#FIELD"),"Поле не найдено","Недостаточно данных")))),IF($U$8="SIGMOID_INC",MAX(Настройки!$B$14,$U$16+($U$17-$U$16)/(1+EXP(-$U$12*(IF(ISNUMBER(AZ99),AZ99,0)-$U$11)))),IF($U$8="SIGMOID_DEC",MAX(Настройки!$B$14,$U$16+($U$17-$U$16)/(1+EXP($U$12*(IF(ISNUMBER(AZ99),AZ99,0)-$U$11)))),IF($U$8="TOP_PERCENT",IF((COUNTIF(INDEX(Данные!$A$7:$CV$106,0,MATCH($U$9,Данные!$A$6:$CV$6,0)),"&gt;"&amp;IF(ISNUMBER(AZ99),AZ99,0))+COUNTIFS(INDEX(Данные!$A$7:$CV$106,0,MATCH($U$9,Данные!$A$6:$CV$6,0)),IF(ISNUMBER(AZ99),AZ99,0),Данные!$A$7:$A$106,"&lt;"&amp;$A99)+1)/COUNT(INDEX(Данные!$A$7:$CV$106,0,MATCH($U$9,Данные!$A$6:$CV$6,0)))&lt;=$U$11,$U$14,$U$15),IF($U$8="MANUAL_MU",MAX(Настройки!$B$14,MIN(1,IF(ISNUMBER(AZ99),AZ99,0))),IF($U$8="COUNT_FLAG_RULE",IF(IF(ISNUMBER(AZ99),AZ99,0)&lt;=$U$11,$U$14,IF(IF(ISNUMBER(AZ99),AZ99,0)&gt;=$U$12,$U$15,IF(OR(LOWER(LEFT(CE99&amp;"",2))="да",CE99=1),$U$13,$U$15))),IF(OR(AND($U$8="YES_NO",OR(LOWER(LEFT(AZ99&amp;"",2))="да",AZ99=1)),AND($U$8="THRESHOLD_GE",IF(ISNUMBER(AZ99),AZ99,0)&gt;=$U$11),AND($U$8="THRESHOLD_GT",IF(ISNUMBER(AZ99),AZ99,0)&gt;$U$11),AND($U$8="THRESHOLD_LE",IF(ISNUMBER(AZ99),AZ99,0)&lt;=$U$11),AND($U$8="THRESHOLD_LT",IF(ISNUMBER(AZ99),AZ99,0)&lt;$U$11),AND($U$8="CHANGE_PCT_GE",IF(IF(ISNUMBER(CE99),CE99,0)=0,IF(ISNUMBER(AZ99),AZ99,0)&gt;0,(IF(ISNUMBER(AZ99),AZ99,0)-IF(ISNUMBER(CE99),CE99,0))/ABS(IF(ISNUMBER(CE99),CE99,0))&gt;=$U$11)),AND($U$8="CHANGE_ABS_GE",ABS(IF(ISNUMBER(AZ99),AZ99,0)-IF(ISNUMBER(CE99),CE99,0))&gt;=$U$11),AND($U$8="COUNT_LT",IF(ISNUMBER(AZ99),AZ99,0)&lt;$U$11),AND($U$8="COUNT_LE",IF(ISNUMBER(AZ99),AZ99,0)&lt;=$U$11),AND($U$8="AND_YES",OR(LOWER(LEFT(AZ99&amp;"",2))="да",AZ99=1),OR(LOWER(LEFT(CE99&amp;"",2))="да",CE99=1)),AND($U$8="OR_YES",OR(OR(LOWER(LEFT(AZ99&amp;"",2))="да",AZ99=1),OR(LOWER(LEFT(CE99&amp;"",2))="да",CE99=1)))),$U$14,$U$15))))))))))</f>
        <v/>
      </c>
      <c r="V99" s="70" t="str">
        <f>IF($A99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99="#FIELD",BA99="",AND(OR($V$8="CHANGE_PCT_GE",$V$8="CHANGE_ABS_GE",$V$8="COUNT_FLAG_RULE",$V$8="AND_YES",$V$8="OR_YES"),OR(CF99="#FIELD",CF99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99)))),IF($V$18="LOW_MU",MAX(Настройки!$B$14,$V$16),IF($V$18="NEUTRAL",Настройки!$B$15,IF($V$18="IGNORE","IGNORE",IF(OR(BA99="#FIELD",CF99="#FIELD"),"Поле не найдено","Недостаточно данных")))),IF($V$8="SIGMOID_INC",MAX(Настройки!$B$14,$V$16+($V$17-$V$16)/(1+EXP(-$V$12*(IF(ISNUMBER(BA99),BA99,0)-$V$11)))),IF($V$8="SIGMOID_DEC",MAX(Настройки!$B$14,$V$16+($V$17-$V$16)/(1+EXP($V$12*(IF(ISNUMBER(BA99),BA99,0)-$V$11)))),IF($V$8="TOP_PERCENT",IF((COUNTIF(INDEX(Данные!$A$7:$CV$106,0,MATCH($V$9,Данные!$A$6:$CV$6,0)),"&gt;"&amp;IF(ISNUMBER(BA99),BA99,0))+COUNTIFS(INDEX(Данные!$A$7:$CV$106,0,MATCH($V$9,Данные!$A$6:$CV$6,0)),IF(ISNUMBER(BA99),BA99,0),Данные!$A$7:$A$106,"&lt;"&amp;$A99)+1)/COUNT(INDEX(Данные!$A$7:$CV$106,0,MATCH($V$9,Данные!$A$6:$CV$6,0)))&lt;=$V$11,$V$14,$V$15),IF($V$8="MANUAL_MU",MAX(Настройки!$B$14,MIN(1,IF(ISNUMBER(BA99),BA99,0))),IF($V$8="COUNT_FLAG_RULE",IF(IF(ISNUMBER(BA99),BA99,0)&lt;=$V$11,$V$14,IF(IF(ISNUMBER(BA99),BA99,0)&gt;=$V$12,$V$15,IF(OR(LOWER(LEFT(CF99&amp;"",2))="да",CF99=1),$V$13,$V$15))),IF(OR(AND($V$8="YES_NO",OR(LOWER(LEFT(BA99&amp;"",2))="да",BA99=1)),AND($V$8="THRESHOLD_GE",IF(ISNUMBER(BA99),BA99,0)&gt;=$V$11),AND($V$8="THRESHOLD_GT",IF(ISNUMBER(BA99),BA99,0)&gt;$V$11),AND($V$8="THRESHOLD_LE",IF(ISNUMBER(BA99),BA99,0)&lt;=$V$11),AND($V$8="THRESHOLD_LT",IF(ISNUMBER(BA99),BA99,0)&lt;$V$11),AND($V$8="CHANGE_PCT_GE",IF(IF(ISNUMBER(CF99),CF99,0)=0,IF(ISNUMBER(BA99),BA99,0)&gt;0,(IF(ISNUMBER(BA99),BA99,0)-IF(ISNUMBER(CF99),CF99,0))/ABS(IF(ISNUMBER(CF99),CF99,0))&gt;=$V$11)),AND($V$8="CHANGE_ABS_GE",ABS(IF(ISNUMBER(BA99),BA99,0)-IF(ISNUMBER(CF99),CF99,0))&gt;=$V$11),AND($V$8="COUNT_LT",IF(ISNUMBER(BA99),BA99,0)&lt;$V$11),AND($V$8="COUNT_LE",IF(ISNUMBER(BA99),BA99,0)&lt;=$V$11),AND($V$8="AND_YES",OR(LOWER(LEFT(BA99&amp;"",2))="да",BA99=1),OR(LOWER(LEFT(CF99&amp;"",2))="да",CF99=1)),AND($V$8="OR_YES",OR(OR(LOWER(LEFT(BA99&amp;"",2))="да",BA99=1),OR(LOWER(LEFT(CF99&amp;"",2))="да",CF99=1)))),$V$14,$V$15))))))))))</f>
        <v/>
      </c>
      <c r="W99" s="70" t="str">
        <f>IF($A99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99="#FIELD",BB99="",AND(OR($W$8="CHANGE_PCT_GE",$W$8="CHANGE_ABS_GE",$W$8="COUNT_FLAG_RULE",$W$8="AND_YES",$W$8="OR_YES"),OR(CG99="#FIELD",CG99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99)))),IF($W$18="LOW_MU",MAX(Настройки!$B$14,$W$16),IF($W$18="NEUTRAL",Настройки!$B$15,IF($W$18="IGNORE","IGNORE",IF(OR(BB99="#FIELD",CG99="#FIELD"),"Поле не найдено","Недостаточно данных")))),IF($W$8="SIGMOID_INC",MAX(Настройки!$B$14,$W$16+($W$17-$W$16)/(1+EXP(-$W$12*(IF(ISNUMBER(BB99),BB99,0)-$W$11)))),IF($W$8="SIGMOID_DEC",MAX(Настройки!$B$14,$W$16+($W$17-$W$16)/(1+EXP($W$12*(IF(ISNUMBER(BB99),BB99,0)-$W$11)))),IF($W$8="TOP_PERCENT",IF((COUNTIF(INDEX(Данные!$A$7:$CV$106,0,MATCH($W$9,Данные!$A$6:$CV$6,0)),"&gt;"&amp;IF(ISNUMBER(BB99),BB99,0))+COUNTIFS(INDEX(Данные!$A$7:$CV$106,0,MATCH($W$9,Данные!$A$6:$CV$6,0)),IF(ISNUMBER(BB99),BB99,0),Данные!$A$7:$A$106,"&lt;"&amp;$A99)+1)/COUNT(INDEX(Данные!$A$7:$CV$106,0,MATCH($W$9,Данные!$A$6:$CV$6,0)))&lt;=$W$11,$W$14,$W$15),IF($W$8="MANUAL_MU",MAX(Настройки!$B$14,MIN(1,IF(ISNUMBER(BB99),BB99,0))),IF($W$8="COUNT_FLAG_RULE",IF(IF(ISNUMBER(BB99),BB99,0)&lt;=$W$11,$W$14,IF(IF(ISNUMBER(BB99),BB99,0)&gt;=$W$12,$W$15,IF(OR(LOWER(LEFT(CG99&amp;"",2))="да",CG99=1),$W$13,$W$15))),IF(OR(AND($W$8="YES_NO",OR(LOWER(LEFT(BB99&amp;"",2))="да",BB99=1)),AND($W$8="THRESHOLD_GE",IF(ISNUMBER(BB99),BB99,0)&gt;=$W$11),AND($W$8="THRESHOLD_GT",IF(ISNUMBER(BB99),BB99,0)&gt;$W$11),AND($W$8="THRESHOLD_LE",IF(ISNUMBER(BB99),BB99,0)&lt;=$W$11),AND($W$8="THRESHOLD_LT",IF(ISNUMBER(BB99),BB99,0)&lt;$W$11),AND($W$8="CHANGE_PCT_GE",IF(IF(ISNUMBER(CG99),CG99,0)=0,IF(ISNUMBER(BB99),BB99,0)&gt;0,(IF(ISNUMBER(BB99),BB99,0)-IF(ISNUMBER(CG99),CG99,0))/ABS(IF(ISNUMBER(CG99),CG99,0))&gt;=$W$11)),AND($W$8="CHANGE_ABS_GE",ABS(IF(ISNUMBER(BB99),BB99,0)-IF(ISNUMBER(CG99),CG99,0))&gt;=$W$11),AND($W$8="COUNT_LT",IF(ISNUMBER(BB99),BB99,0)&lt;$W$11),AND($W$8="COUNT_LE",IF(ISNUMBER(BB99),BB99,0)&lt;=$W$11),AND($W$8="AND_YES",OR(LOWER(LEFT(BB99&amp;"",2))="да",BB99=1),OR(LOWER(LEFT(CG99&amp;"",2))="да",CG99=1)),AND($W$8="OR_YES",OR(OR(LOWER(LEFT(BB99&amp;"",2))="да",BB99=1),OR(LOWER(LEFT(CG99&amp;"",2))="да",CG99=1)))),$W$14,$W$15))))))))))</f>
        <v/>
      </c>
      <c r="X99" s="70" t="str">
        <f>IF($A99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99="#FIELD",BC99="",AND(OR($X$8="CHANGE_PCT_GE",$X$8="CHANGE_ABS_GE",$X$8="COUNT_FLAG_RULE",$X$8="AND_YES",$X$8="OR_YES"),OR(CH99="#FIELD",CH99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99)))),IF($X$18="LOW_MU",MAX(Настройки!$B$14,$X$16),IF($X$18="NEUTRAL",Настройки!$B$15,IF($X$18="IGNORE","IGNORE",IF(OR(BC99="#FIELD",CH99="#FIELD"),"Поле не найдено","Недостаточно данных")))),IF($X$8="SIGMOID_INC",MAX(Настройки!$B$14,$X$16+($X$17-$X$16)/(1+EXP(-$X$12*(IF(ISNUMBER(BC99),BC99,0)-$X$11)))),IF($X$8="SIGMOID_DEC",MAX(Настройки!$B$14,$X$16+($X$17-$X$16)/(1+EXP($X$12*(IF(ISNUMBER(BC99),BC99,0)-$X$11)))),IF($X$8="TOP_PERCENT",IF((COUNTIF(INDEX(Данные!$A$7:$CV$106,0,MATCH($X$9,Данные!$A$6:$CV$6,0)),"&gt;"&amp;IF(ISNUMBER(BC99),BC99,0))+COUNTIFS(INDEX(Данные!$A$7:$CV$106,0,MATCH($X$9,Данные!$A$6:$CV$6,0)),IF(ISNUMBER(BC99),BC99,0),Данные!$A$7:$A$106,"&lt;"&amp;$A99)+1)/COUNT(INDEX(Данные!$A$7:$CV$106,0,MATCH($X$9,Данные!$A$6:$CV$6,0)))&lt;=$X$11,$X$14,$X$15),IF($X$8="MANUAL_MU",MAX(Настройки!$B$14,MIN(1,IF(ISNUMBER(BC99),BC99,0))),IF($X$8="COUNT_FLAG_RULE",IF(IF(ISNUMBER(BC99),BC99,0)&lt;=$X$11,$X$14,IF(IF(ISNUMBER(BC99),BC99,0)&gt;=$X$12,$X$15,IF(OR(LOWER(LEFT(CH99&amp;"",2))="да",CH99=1),$X$13,$X$15))),IF(OR(AND($X$8="YES_NO",OR(LOWER(LEFT(BC99&amp;"",2))="да",BC99=1)),AND($X$8="THRESHOLD_GE",IF(ISNUMBER(BC99),BC99,0)&gt;=$X$11),AND($X$8="THRESHOLD_GT",IF(ISNUMBER(BC99),BC99,0)&gt;$X$11),AND($X$8="THRESHOLD_LE",IF(ISNUMBER(BC99),BC99,0)&lt;=$X$11),AND($X$8="THRESHOLD_LT",IF(ISNUMBER(BC99),BC99,0)&lt;$X$11),AND($X$8="CHANGE_PCT_GE",IF(IF(ISNUMBER(CH99),CH99,0)=0,IF(ISNUMBER(BC99),BC99,0)&gt;0,(IF(ISNUMBER(BC99),BC99,0)-IF(ISNUMBER(CH99),CH99,0))/ABS(IF(ISNUMBER(CH99),CH99,0))&gt;=$X$11)),AND($X$8="CHANGE_ABS_GE",ABS(IF(ISNUMBER(BC99),BC99,0)-IF(ISNUMBER(CH99),CH99,0))&gt;=$X$11),AND($X$8="COUNT_LT",IF(ISNUMBER(BC99),BC99,0)&lt;$X$11),AND($X$8="COUNT_LE",IF(ISNUMBER(BC99),BC99,0)&lt;=$X$11),AND($X$8="AND_YES",OR(LOWER(LEFT(BC99&amp;"",2))="да",BC99=1),OR(LOWER(LEFT(CH99&amp;"",2))="да",CH99=1)),AND($X$8="OR_YES",OR(OR(LOWER(LEFT(BC99&amp;"",2))="да",BC99=1),OR(LOWER(LEFT(CH99&amp;"",2))="да",CH99=1)))),$X$14,$X$15))))))))))</f>
        <v/>
      </c>
      <c r="Y99" s="70" t="str">
        <f>IF($A99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99="#FIELD",BD99="",AND(OR($Y$8="CHANGE_PCT_GE",$Y$8="CHANGE_ABS_GE",$Y$8="COUNT_FLAG_RULE",$Y$8="AND_YES",$Y$8="OR_YES"),OR(CI99="#FIELD",CI99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99)))),IF($Y$18="LOW_MU",MAX(Настройки!$B$14,$Y$16),IF($Y$18="NEUTRAL",Настройки!$B$15,IF($Y$18="IGNORE","IGNORE",IF(OR(BD99="#FIELD",CI99="#FIELD"),"Поле не найдено","Недостаточно данных")))),IF($Y$8="SIGMOID_INC",MAX(Настройки!$B$14,$Y$16+($Y$17-$Y$16)/(1+EXP(-$Y$12*(IF(ISNUMBER(BD99),BD99,0)-$Y$11)))),IF($Y$8="SIGMOID_DEC",MAX(Настройки!$B$14,$Y$16+($Y$17-$Y$16)/(1+EXP($Y$12*(IF(ISNUMBER(BD99),BD99,0)-$Y$11)))),IF($Y$8="TOP_PERCENT",IF((COUNTIF(INDEX(Данные!$A$7:$CV$106,0,MATCH($Y$9,Данные!$A$6:$CV$6,0)),"&gt;"&amp;IF(ISNUMBER(BD99),BD99,0))+COUNTIFS(INDEX(Данные!$A$7:$CV$106,0,MATCH($Y$9,Данные!$A$6:$CV$6,0)),IF(ISNUMBER(BD99),BD99,0),Данные!$A$7:$A$106,"&lt;"&amp;$A99)+1)/COUNT(INDEX(Данные!$A$7:$CV$106,0,MATCH($Y$9,Данные!$A$6:$CV$6,0)))&lt;=$Y$11,$Y$14,$Y$15),IF($Y$8="MANUAL_MU",MAX(Настройки!$B$14,MIN(1,IF(ISNUMBER(BD99),BD99,0))),IF($Y$8="COUNT_FLAG_RULE",IF(IF(ISNUMBER(BD99),BD99,0)&lt;=$Y$11,$Y$14,IF(IF(ISNUMBER(BD99),BD99,0)&gt;=$Y$12,$Y$15,IF(OR(LOWER(LEFT(CI99&amp;"",2))="да",CI99=1),$Y$13,$Y$15))),IF(OR(AND($Y$8="YES_NO",OR(LOWER(LEFT(BD99&amp;"",2))="да",BD99=1)),AND($Y$8="THRESHOLD_GE",IF(ISNUMBER(BD99),BD99,0)&gt;=$Y$11),AND($Y$8="THRESHOLD_GT",IF(ISNUMBER(BD99),BD99,0)&gt;$Y$11),AND($Y$8="THRESHOLD_LE",IF(ISNUMBER(BD99),BD99,0)&lt;=$Y$11),AND($Y$8="THRESHOLD_LT",IF(ISNUMBER(BD99),BD99,0)&lt;$Y$11),AND($Y$8="CHANGE_PCT_GE",IF(IF(ISNUMBER(CI99),CI99,0)=0,IF(ISNUMBER(BD99),BD99,0)&gt;0,(IF(ISNUMBER(BD99),BD99,0)-IF(ISNUMBER(CI99),CI99,0))/ABS(IF(ISNUMBER(CI99),CI99,0))&gt;=$Y$11)),AND($Y$8="CHANGE_ABS_GE",ABS(IF(ISNUMBER(BD99),BD99,0)-IF(ISNUMBER(CI99),CI99,0))&gt;=$Y$11),AND($Y$8="COUNT_LT",IF(ISNUMBER(BD99),BD99,0)&lt;$Y$11),AND($Y$8="COUNT_LE",IF(ISNUMBER(BD99),BD99,0)&lt;=$Y$11),AND($Y$8="AND_YES",OR(LOWER(LEFT(BD99&amp;"",2))="да",BD99=1),OR(LOWER(LEFT(CI99&amp;"",2))="да",CI99=1)),AND($Y$8="OR_YES",OR(OR(LOWER(LEFT(BD99&amp;"",2))="да",BD99=1),OR(LOWER(LEFT(CI99&amp;"",2))="да",CI99=1)))),$Y$14,$Y$15))))))))))</f>
        <v/>
      </c>
      <c r="Z99" s="70" t="str">
        <f>IF($A99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99="#FIELD",BE99="",AND(OR($Z$8="CHANGE_PCT_GE",$Z$8="CHANGE_ABS_GE",$Z$8="COUNT_FLAG_RULE",$Z$8="AND_YES",$Z$8="OR_YES"),OR(CJ99="#FIELD",CJ99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99)))),IF($Z$18="LOW_MU",MAX(Настройки!$B$14,$Z$16),IF($Z$18="NEUTRAL",Настройки!$B$15,IF($Z$18="IGNORE","IGNORE",IF(OR(BE99="#FIELD",CJ99="#FIELD"),"Поле не найдено","Недостаточно данных")))),IF($Z$8="SIGMOID_INC",MAX(Настройки!$B$14,$Z$16+($Z$17-$Z$16)/(1+EXP(-$Z$12*(IF(ISNUMBER(BE99),BE99,0)-$Z$11)))),IF($Z$8="SIGMOID_DEC",MAX(Настройки!$B$14,$Z$16+($Z$17-$Z$16)/(1+EXP($Z$12*(IF(ISNUMBER(BE99),BE99,0)-$Z$11)))),IF($Z$8="TOP_PERCENT",IF((COUNTIF(INDEX(Данные!$A$7:$CV$106,0,MATCH($Z$9,Данные!$A$6:$CV$6,0)),"&gt;"&amp;IF(ISNUMBER(BE99),BE99,0))+COUNTIFS(INDEX(Данные!$A$7:$CV$106,0,MATCH($Z$9,Данные!$A$6:$CV$6,0)),IF(ISNUMBER(BE99),BE99,0),Данные!$A$7:$A$106,"&lt;"&amp;$A99)+1)/COUNT(INDEX(Данные!$A$7:$CV$106,0,MATCH($Z$9,Данные!$A$6:$CV$6,0)))&lt;=$Z$11,$Z$14,$Z$15),IF($Z$8="MANUAL_MU",MAX(Настройки!$B$14,MIN(1,IF(ISNUMBER(BE99),BE99,0))),IF($Z$8="COUNT_FLAG_RULE",IF(IF(ISNUMBER(BE99),BE99,0)&lt;=$Z$11,$Z$14,IF(IF(ISNUMBER(BE99),BE99,0)&gt;=$Z$12,$Z$15,IF(OR(LOWER(LEFT(CJ99&amp;"",2))="да",CJ99=1),$Z$13,$Z$15))),IF(OR(AND($Z$8="YES_NO",OR(LOWER(LEFT(BE99&amp;"",2))="да",BE99=1)),AND($Z$8="THRESHOLD_GE",IF(ISNUMBER(BE99),BE99,0)&gt;=$Z$11),AND($Z$8="THRESHOLD_GT",IF(ISNUMBER(BE99),BE99,0)&gt;$Z$11),AND($Z$8="THRESHOLD_LE",IF(ISNUMBER(BE99),BE99,0)&lt;=$Z$11),AND($Z$8="THRESHOLD_LT",IF(ISNUMBER(BE99),BE99,0)&lt;$Z$11),AND($Z$8="CHANGE_PCT_GE",IF(IF(ISNUMBER(CJ99),CJ99,0)=0,IF(ISNUMBER(BE99),BE99,0)&gt;0,(IF(ISNUMBER(BE99),BE99,0)-IF(ISNUMBER(CJ99),CJ99,0))/ABS(IF(ISNUMBER(CJ99),CJ99,0))&gt;=$Z$11)),AND($Z$8="CHANGE_ABS_GE",ABS(IF(ISNUMBER(BE99),BE99,0)-IF(ISNUMBER(CJ99),CJ99,0))&gt;=$Z$11),AND($Z$8="COUNT_LT",IF(ISNUMBER(BE99),BE99,0)&lt;$Z$11),AND($Z$8="COUNT_LE",IF(ISNUMBER(BE99),BE99,0)&lt;=$Z$11),AND($Z$8="AND_YES",OR(LOWER(LEFT(BE99&amp;"",2))="да",BE99=1),OR(LOWER(LEFT(CJ99&amp;"",2))="да",CJ99=1)),AND($Z$8="OR_YES",OR(OR(LOWER(LEFT(BE99&amp;"",2))="да",BE99=1),OR(LOWER(LEFT(CJ99&amp;"",2))="да",CJ99=1)))),$Z$14,$Z$15))))))))))</f>
        <v/>
      </c>
      <c r="AA99" s="70" t="str">
        <f>IF($A99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99="#FIELD",BF99="",AND(OR($AA$8="CHANGE_PCT_GE",$AA$8="CHANGE_ABS_GE",$AA$8="COUNT_FLAG_RULE",$AA$8="AND_YES",$AA$8="OR_YES"),OR(CK99="#FIELD",CK99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99)))),IF($AA$18="LOW_MU",MAX(Настройки!$B$14,$AA$16),IF($AA$18="NEUTRAL",Настройки!$B$15,IF($AA$18="IGNORE","IGNORE",IF(OR(BF99="#FIELD",CK99="#FIELD"),"Поле не найдено","Недостаточно данных")))),IF($AA$8="SIGMOID_INC",MAX(Настройки!$B$14,$AA$16+($AA$17-$AA$16)/(1+EXP(-$AA$12*(IF(ISNUMBER(BF99),BF99,0)-$AA$11)))),IF($AA$8="SIGMOID_DEC",MAX(Настройки!$B$14,$AA$16+($AA$17-$AA$16)/(1+EXP($AA$12*(IF(ISNUMBER(BF99),BF99,0)-$AA$11)))),IF($AA$8="TOP_PERCENT",IF((COUNTIF(INDEX(Данные!$A$7:$CV$106,0,MATCH($AA$9,Данные!$A$6:$CV$6,0)),"&gt;"&amp;IF(ISNUMBER(BF99),BF99,0))+COUNTIFS(INDEX(Данные!$A$7:$CV$106,0,MATCH($AA$9,Данные!$A$6:$CV$6,0)),IF(ISNUMBER(BF99),BF99,0),Данные!$A$7:$A$106,"&lt;"&amp;$A99)+1)/COUNT(INDEX(Данные!$A$7:$CV$106,0,MATCH($AA$9,Данные!$A$6:$CV$6,0)))&lt;=$AA$11,$AA$14,$AA$15),IF($AA$8="MANUAL_MU",MAX(Настройки!$B$14,MIN(1,IF(ISNUMBER(BF99),BF99,0))),IF($AA$8="COUNT_FLAG_RULE",IF(IF(ISNUMBER(BF99),BF99,0)&lt;=$AA$11,$AA$14,IF(IF(ISNUMBER(BF99),BF99,0)&gt;=$AA$12,$AA$15,IF(OR(LOWER(LEFT(CK99&amp;"",2))="да",CK99=1),$AA$13,$AA$15))),IF(OR(AND($AA$8="YES_NO",OR(LOWER(LEFT(BF99&amp;"",2))="да",BF99=1)),AND($AA$8="THRESHOLD_GE",IF(ISNUMBER(BF99),BF99,0)&gt;=$AA$11),AND($AA$8="THRESHOLD_GT",IF(ISNUMBER(BF99),BF99,0)&gt;$AA$11),AND($AA$8="THRESHOLD_LE",IF(ISNUMBER(BF99),BF99,0)&lt;=$AA$11),AND($AA$8="THRESHOLD_LT",IF(ISNUMBER(BF99),BF99,0)&lt;$AA$11),AND($AA$8="CHANGE_PCT_GE",IF(IF(ISNUMBER(CK99),CK99,0)=0,IF(ISNUMBER(BF99),BF99,0)&gt;0,(IF(ISNUMBER(BF99),BF99,0)-IF(ISNUMBER(CK99),CK99,0))/ABS(IF(ISNUMBER(CK99),CK99,0))&gt;=$AA$11)),AND($AA$8="CHANGE_ABS_GE",ABS(IF(ISNUMBER(BF99),BF99,0)-IF(ISNUMBER(CK99),CK99,0))&gt;=$AA$11),AND($AA$8="COUNT_LT",IF(ISNUMBER(BF99),BF99,0)&lt;$AA$11),AND($AA$8="COUNT_LE",IF(ISNUMBER(BF99),BF99,0)&lt;=$AA$11),AND($AA$8="AND_YES",OR(LOWER(LEFT(BF99&amp;"",2))="да",BF99=1),OR(LOWER(LEFT(CK99&amp;"",2))="да",CK99=1)),AND($AA$8="OR_YES",OR(OR(LOWER(LEFT(BF99&amp;"",2))="да",BF99=1),OR(LOWER(LEFT(CK99&amp;"",2))="да",CK99=1)))),$AA$14,$AA$15))))))))))</f>
        <v/>
      </c>
      <c r="AB99" s="70" t="str">
        <f>IF($A99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99="#FIELD",BG99="",AND(OR($AB$8="CHANGE_PCT_GE",$AB$8="CHANGE_ABS_GE",$AB$8="COUNT_FLAG_RULE",$AB$8="AND_YES",$AB$8="OR_YES"),OR(CL99="#FIELD",CL99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99)))),IF($AB$18="LOW_MU",MAX(Настройки!$B$14,$AB$16),IF($AB$18="NEUTRAL",Настройки!$B$15,IF($AB$18="IGNORE","IGNORE",IF(OR(BG99="#FIELD",CL99="#FIELD"),"Поле не найдено","Недостаточно данных")))),IF($AB$8="SIGMOID_INC",MAX(Настройки!$B$14,$AB$16+($AB$17-$AB$16)/(1+EXP(-$AB$12*(IF(ISNUMBER(BG99),BG99,0)-$AB$11)))),IF($AB$8="SIGMOID_DEC",MAX(Настройки!$B$14,$AB$16+($AB$17-$AB$16)/(1+EXP($AB$12*(IF(ISNUMBER(BG99),BG99,0)-$AB$11)))),IF($AB$8="TOP_PERCENT",IF((COUNTIF(INDEX(Данные!$A$7:$CV$106,0,MATCH($AB$9,Данные!$A$6:$CV$6,0)),"&gt;"&amp;IF(ISNUMBER(BG99),BG99,0))+COUNTIFS(INDEX(Данные!$A$7:$CV$106,0,MATCH($AB$9,Данные!$A$6:$CV$6,0)),IF(ISNUMBER(BG99),BG99,0),Данные!$A$7:$A$106,"&lt;"&amp;$A99)+1)/COUNT(INDEX(Данные!$A$7:$CV$106,0,MATCH($AB$9,Данные!$A$6:$CV$6,0)))&lt;=$AB$11,$AB$14,$AB$15),IF($AB$8="MANUAL_MU",MAX(Настройки!$B$14,MIN(1,IF(ISNUMBER(BG99),BG99,0))),IF($AB$8="COUNT_FLAG_RULE",IF(IF(ISNUMBER(BG99),BG99,0)&lt;=$AB$11,$AB$14,IF(IF(ISNUMBER(BG99),BG99,0)&gt;=$AB$12,$AB$15,IF(OR(LOWER(LEFT(CL99&amp;"",2))="да",CL99=1),$AB$13,$AB$15))),IF(OR(AND($AB$8="YES_NO",OR(LOWER(LEFT(BG99&amp;"",2))="да",BG99=1)),AND($AB$8="THRESHOLD_GE",IF(ISNUMBER(BG99),BG99,0)&gt;=$AB$11),AND($AB$8="THRESHOLD_GT",IF(ISNUMBER(BG99),BG99,0)&gt;$AB$11),AND($AB$8="THRESHOLD_LE",IF(ISNUMBER(BG99),BG99,0)&lt;=$AB$11),AND($AB$8="THRESHOLD_LT",IF(ISNUMBER(BG99),BG99,0)&lt;$AB$11),AND($AB$8="CHANGE_PCT_GE",IF(IF(ISNUMBER(CL99),CL99,0)=0,IF(ISNUMBER(BG99),BG99,0)&gt;0,(IF(ISNUMBER(BG99),BG99,0)-IF(ISNUMBER(CL99),CL99,0))/ABS(IF(ISNUMBER(CL99),CL99,0))&gt;=$AB$11)),AND($AB$8="CHANGE_ABS_GE",ABS(IF(ISNUMBER(BG99),BG99,0)-IF(ISNUMBER(CL99),CL99,0))&gt;=$AB$11),AND($AB$8="COUNT_LT",IF(ISNUMBER(BG99),BG99,0)&lt;$AB$11),AND($AB$8="COUNT_LE",IF(ISNUMBER(BG99),BG99,0)&lt;=$AB$11),AND($AB$8="AND_YES",OR(LOWER(LEFT(BG99&amp;"",2))="да",BG99=1),OR(LOWER(LEFT(CL99&amp;"",2))="да",CL99=1)),AND($AB$8="OR_YES",OR(OR(LOWER(LEFT(BG99&amp;"",2))="да",BG99=1),OR(LOWER(LEFT(CL99&amp;"",2))="да",CL99=1)))),$AB$14,$AB$15))))))))))</f>
        <v/>
      </c>
      <c r="AC99" s="70" t="str">
        <f>IF($A99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99="#FIELD",BH99="",AND(OR($AC$8="CHANGE_PCT_GE",$AC$8="CHANGE_ABS_GE",$AC$8="COUNT_FLAG_RULE",$AC$8="AND_YES",$AC$8="OR_YES"),OR(CM99="#FIELD",CM99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99)))),IF($AC$18="LOW_MU",MAX(Настройки!$B$14,$AC$16),IF($AC$18="NEUTRAL",Настройки!$B$15,IF($AC$18="IGNORE","IGNORE",IF(OR(BH99="#FIELD",CM99="#FIELD"),"Поле не найдено","Недостаточно данных")))),IF($AC$8="SIGMOID_INC",MAX(Настройки!$B$14,$AC$16+($AC$17-$AC$16)/(1+EXP(-$AC$12*(IF(ISNUMBER(BH99),BH99,0)-$AC$11)))),IF($AC$8="SIGMOID_DEC",MAX(Настройки!$B$14,$AC$16+($AC$17-$AC$16)/(1+EXP($AC$12*(IF(ISNUMBER(BH99),BH99,0)-$AC$11)))),IF($AC$8="TOP_PERCENT",IF((COUNTIF(INDEX(Данные!$A$7:$CV$106,0,MATCH($AC$9,Данные!$A$6:$CV$6,0)),"&gt;"&amp;IF(ISNUMBER(BH99),BH99,0))+COUNTIFS(INDEX(Данные!$A$7:$CV$106,0,MATCH($AC$9,Данные!$A$6:$CV$6,0)),IF(ISNUMBER(BH99),BH99,0),Данные!$A$7:$A$106,"&lt;"&amp;$A99)+1)/COUNT(INDEX(Данные!$A$7:$CV$106,0,MATCH($AC$9,Данные!$A$6:$CV$6,0)))&lt;=$AC$11,$AC$14,$AC$15),IF($AC$8="MANUAL_MU",MAX(Настройки!$B$14,MIN(1,IF(ISNUMBER(BH99),BH99,0))),IF($AC$8="COUNT_FLAG_RULE",IF(IF(ISNUMBER(BH99),BH99,0)&lt;=$AC$11,$AC$14,IF(IF(ISNUMBER(BH99),BH99,0)&gt;=$AC$12,$AC$15,IF(OR(LOWER(LEFT(CM99&amp;"",2))="да",CM99=1),$AC$13,$AC$15))),IF(OR(AND($AC$8="YES_NO",OR(LOWER(LEFT(BH99&amp;"",2))="да",BH99=1)),AND($AC$8="THRESHOLD_GE",IF(ISNUMBER(BH99),BH99,0)&gt;=$AC$11),AND($AC$8="THRESHOLD_GT",IF(ISNUMBER(BH99),BH99,0)&gt;$AC$11),AND($AC$8="THRESHOLD_LE",IF(ISNUMBER(BH99),BH99,0)&lt;=$AC$11),AND($AC$8="THRESHOLD_LT",IF(ISNUMBER(BH99),BH99,0)&lt;$AC$11),AND($AC$8="CHANGE_PCT_GE",IF(IF(ISNUMBER(CM99),CM99,0)=0,IF(ISNUMBER(BH99),BH99,0)&gt;0,(IF(ISNUMBER(BH99),BH99,0)-IF(ISNUMBER(CM99),CM99,0))/ABS(IF(ISNUMBER(CM99),CM99,0))&gt;=$AC$11)),AND($AC$8="CHANGE_ABS_GE",ABS(IF(ISNUMBER(BH99),BH99,0)-IF(ISNUMBER(CM99),CM99,0))&gt;=$AC$11),AND($AC$8="COUNT_LT",IF(ISNUMBER(BH99),BH99,0)&lt;$AC$11),AND($AC$8="COUNT_LE",IF(ISNUMBER(BH99),BH99,0)&lt;=$AC$11),AND($AC$8="AND_YES",OR(LOWER(LEFT(BH99&amp;"",2))="да",BH99=1),OR(LOWER(LEFT(CM99&amp;"",2))="да",CM99=1)),AND($AC$8="OR_YES",OR(OR(LOWER(LEFT(BH99&amp;"",2))="да",BH99=1),OR(LOWER(LEFT(CM99&amp;"",2))="да",CM99=1)))),$AC$14,$AC$15))))))))))</f>
        <v/>
      </c>
      <c r="AD99" s="70" t="str">
        <f>IF($A99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99="#FIELD",BI99="",AND(OR($AD$8="CHANGE_PCT_GE",$AD$8="CHANGE_ABS_GE",$AD$8="COUNT_FLAG_RULE",$AD$8="AND_YES",$AD$8="OR_YES"),OR(CN99="#FIELD",CN99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99)))),IF($AD$18="LOW_MU",MAX(Настройки!$B$14,$AD$16),IF($AD$18="NEUTRAL",Настройки!$B$15,IF($AD$18="IGNORE","IGNORE",IF(OR(BI99="#FIELD",CN99="#FIELD"),"Поле не найдено","Недостаточно данных")))),IF($AD$8="SIGMOID_INC",MAX(Настройки!$B$14,$AD$16+($AD$17-$AD$16)/(1+EXP(-$AD$12*(IF(ISNUMBER(BI99),BI99,0)-$AD$11)))),IF($AD$8="SIGMOID_DEC",MAX(Настройки!$B$14,$AD$16+($AD$17-$AD$16)/(1+EXP($AD$12*(IF(ISNUMBER(BI99),BI99,0)-$AD$11)))),IF($AD$8="TOP_PERCENT",IF((COUNTIF(INDEX(Данные!$A$7:$CV$106,0,MATCH($AD$9,Данные!$A$6:$CV$6,0)),"&gt;"&amp;IF(ISNUMBER(BI99),BI99,0))+COUNTIFS(INDEX(Данные!$A$7:$CV$106,0,MATCH($AD$9,Данные!$A$6:$CV$6,0)),IF(ISNUMBER(BI99),BI99,0),Данные!$A$7:$A$106,"&lt;"&amp;$A99)+1)/COUNT(INDEX(Данные!$A$7:$CV$106,0,MATCH($AD$9,Данные!$A$6:$CV$6,0)))&lt;=$AD$11,$AD$14,$AD$15),IF($AD$8="MANUAL_MU",MAX(Настройки!$B$14,MIN(1,IF(ISNUMBER(BI99),BI99,0))),IF($AD$8="COUNT_FLAG_RULE",IF(IF(ISNUMBER(BI99),BI99,0)&lt;=$AD$11,$AD$14,IF(IF(ISNUMBER(BI99),BI99,0)&gt;=$AD$12,$AD$15,IF(OR(LOWER(LEFT(CN99&amp;"",2))="да",CN99=1),$AD$13,$AD$15))),IF(OR(AND($AD$8="YES_NO",OR(LOWER(LEFT(BI99&amp;"",2))="да",BI99=1)),AND($AD$8="THRESHOLD_GE",IF(ISNUMBER(BI99),BI99,0)&gt;=$AD$11),AND($AD$8="THRESHOLD_GT",IF(ISNUMBER(BI99),BI99,0)&gt;$AD$11),AND($AD$8="THRESHOLD_LE",IF(ISNUMBER(BI99),BI99,0)&lt;=$AD$11),AND($AD$8="THRESHOLD_LT",IF(ISNUMBER(BI99),BI99,0)&lt;$AD$11),AND($AD$8="CHANGE_PCT_GE",IF(IF(ISNUMBER(CN99),CN99,0)=0,IF(ISNUMBER(BI99),BI99,0)&gt;0,(IF(ISNUMBER(BI99),BI99,0)-IF(ISNUMBER(CN99),CN99,0))/ABS(IF(ISNUMBER(CN99),CN99,0))&gt;=$AD$11)),AND($AD$8="CHANGE_ABS_GE",ABS(IF(ISNUMBER(BI99),BI99,0)-IF(ISNUMBER(CN99),CN99,0))&gt;=$AD$11),AND($AD$8="COUNT_LT",IF(ISNUMBER(BI99),BI99,0)&lt;$AD$11),AND($AD$8="COUNT_LE",IF(ISNUMBER(BI99),BI99,0)&lt;=$AD$11),AND($AD$8="AND_YES",OR(LOWER(LEFT(BI99&amp;"",2))="да",BI99=1),OR(LOWER(LEFT(CN99&amp;"",2))="да",CN99=1)),AND($AD$8="OR_YES",OR(OR(LOWER(LEFT(BI99&amp;"",2))="да",BI99=1),OR(LOWER(LEFT(CN99&amp;"",2))="да",CN99=1)))),$AD$14,$AD$15))))))))))</f>
        <v/>
      </c>
      <c r="AE99" s="71" t="str">
        <f>IF($A99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99="#FIELD",BJ99="",AND(OR($AE$8="CHANGE_PCT_GE",$AE$8="CHANGE_ABS_GE",$AE$8="COUNT_FLAG_RULE",$AE$8="AND_YES",$AE$8="OR_YES"),OR(CO99="#FIELD",CO99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99)))),IF($AE$18="LOW_MU",MAX(Настройки!$B$14,$AE$16),IF($AE$18="NEUTRAL",Настройки!$B$15,IF($AE$18="IGNORE","IGNORE",IF(OR(BJ99="#FIELD",CO99="#FIELD"),"Поле не найдено","Недостаточно данных")))),IF($AE$8="SIGMOID_INC",MAX(Настройки!$B$14,$AE$16+($AE$17-$AE$16)/(1+EXP(-$AE$12*(IF(ISNUMBER(BJ99),BJ99,0)-$AE$11)))),IF($AE$8="SIGMOID_DEC",MAX(Настройки!$B$14,$AE$16+($AE$17-$AE$16)/(1+EXP($AE$12*(IF(ISNUMBER(BJ99),BJ99,0)-$AE$11)))),IF($AE$8="TOP_PERCENT",IF((COUNTIF(INDEX(Данные!$A$7:$CV$106,0,MATCH($AE$9,Данные!$A$6:$CV$6,0)),"&gt;"&amp;IF(ISNUMBER(BJ99),BJ99,0))+COUNTIFS(INDEX(Данные!$A$7:$CV$106,0,MATCH($AE$9,Данные!$A$6:$CV$6,0)),IF(ISNUMBER(BJ99),BJ99,0),Данные!$A$7:$A$106,"&lt;"&amp;$A99)+1)/COUNT(INDEX(Данные!$A$7:$CV$106,0,MATCH($AE$9,Данные!$A$6:$CV$6,0)))&lt;=$AE$11,$AE$14,$AE$15),IF($AE$8="MANUAL_MU",MAX(Настройки!$B$14,MIN(1,IF(ISNUMBER(BJ99),BJ99,0))),IF($AE$8="COUNT_FLAG_RULE",IF(IF(ISNUMBER(BJ99),BJ99,0)&lt;=$AE$11,$AE$14,IF(IF(ISNUMBER(BJ99),BJ99,0)&gt;=$AE$12,$AE$15,IF(OR(LOWER(LEFT(CO99&amp;"",2))="да",CO99=1),$AE$13,$AE$15))),IF(OR(AND($AE$8="YES_NO",OR(LOWER(LEFT(BJ99&amp;"",2))="да",BJ99=1)),AND($AE$8="THRESHOLD_GE",IF(ISNUMBER(BJ99),BJ99,0)&gt;=$AE$11),AND($AE$8="THRESHOLD_GT",IF(ISNUMBER(BJ99),BJ99,0)&gt;$AE$11),AND($AE$8="THRESHOLD_LE",IF(ISNUMBER(BJ99),BJ99,0)&lt;=$AE$11),AND($AE$8="THRESHOLD_LT",IF(ISNUMBER(BJ99),BJ99,0)&lt;$AE$11),AND($AE$8="CHANGE_PCT_GE",IF(IF(ISNUMBER(CO99),CO99,0)=0,IF(ISNUMBER(BJ99),BJ99,0)&gt;0,(IF(ISNUMBER(BJ99),BJ99,0)-IF(ISNUMBER(CO99),CO99,0))/ABS(IF(ISNUMBER(CO99),CO99,0))&gt;=$AE$11)),AND($AE$8="CHANGE_ABS_GE",ABS(IF(ISNUMBER(BJ99),BJ99,0)-IF(ISNUMBER(CO99),CO99,0))&gt;=$AE$11),AND($AE$8="COUNT_LT",IF(ISNUMBER(BJ99),BJ99,0)&lt;$AE$11),AND($AE$8="COUNT_LE",IF(ISNUMBER(BJ99),BJ99,0)&lt;=$AE$11),AND($AE$8="AND_YES",OR(LOWER(LEFT(BJ99&amp;"",2))="да",BJ99=1),OR(LOWER(LEFT(CO99&amp;"",2))="да",CO99=1)),AND($AE$8="OR_YES",OR(OR(LOWER(LEFT(BJ99&amp;"",2))="да",BJ99=1),OR(LOWER(LEFT(CO99&amp;"",2))="да",CO99=1)))),$AE$14,$AE$15))))))))))</f>
        <v/>
      </c>
      <c r="AF99" s="75"/>
      <c r="AG99" s="76" t="str">
        <f>IF($A99="","",IF($B$4&lt;&gt;"Да","",IF($B$9="","",IF(COUNTIF(Данные!$A$6:$CV$6,$B$9)=0,"#FIELD",INDEX(Данные!$A$7:$CV$106,ROW()-19,MATCH($B$9,Данные!$A$6:$CV$6,0))))))</f>
        <v/>
      </c>
      <c r="AH99" s="76" t="str">
        <f>IF($A99="","",IF($C$4&lt;&gt;"Да","",IF($C$9="","",IF(COUNTIF(Данные!$A$6:$CV$6,$C$9)=0,"#FIELD",INDEX(Данные!$A$7:$CV$106,ROW()-19,MATCH($C$9,Данные!$A$6:$CV$6,0))))))</f>
        <v/>
      </c>
      <c r="AI99" s="76" t="str">
        <f>IF($A99="","",IF($D$4&lt;&gt;"Да","",IF($D$9="","",IF(COUNTIF(Данные!$A$6:$CV$6,$D$9)=0,"#FIELD",INDEX(Данные!$A$7:$CV$106,ROW()-19,MATCH($D$9,Данные!$A$6:$CV$6,0))))))</f>
        <v/>
      </c>
      <c r="AJ99" s="76" t="str">
        <f>IF($A99="","",IF($E$4&lt;&gt;"Да","",IF($E$9="","",IF(COUNTIF(Данные!$A$6:$CV$6,$E$9)=0,"#FIELD",INDEX(Данные!$A$7:$CV$106,ROW()-19,MATCH($E$9,Данные!$A$6:$CV$6,0))))))</f>
        <v/>
      </c>
      <c r="AK99" s="76" t="str">
        <f>IF($A99="","",IF($F$4&lt;&gt;"Да","",IF($F$9="","",IF(COUNTIF(Данные!$A$6:$CV$6,$F$9)=0,"#FIELD",INDEX(Данные!$A$7:$CV$106,ROW()-19,MATCH($F$9,Данные!$A$6:$CV$6,0))))))</f>
        <v/>
      </c>
      <c r="AL99" s="76" t="str">
        <f>IF($A99="","",IF($G$4&lt;&gt;"Да","",IF($G$9="","",IF(COUNTIF(Данные!$A$6:$CV$6,$G$9)=0,"#FIELD",INDEX(Данные!$A$7:$CV$106,ROW()-19,MATCH($G$9,Данные!$A$6:$CV$6,0))))))</f>
        <v/>
      </c>
      <c r="AM99" s="76" t="str">
        <f>IF($A99="","",IF($H$4&lt;&gt;"Да","",IF($H$9="","",IF(COUNTIF(Данные!$A$6:$CV$6,$H$9)=0,"#FIELD",INDEX(Данные!$A$7:$CV$106,ROW()-19,MATCH($H$9,Данные!$A$6:$CV$6,0))))))</f>
        <v/>
      </c>
      <c r="AN99" s="76" t="str">
        <f>IF($A99="","",IF($I$4&lt;&gt;"Да","",IF($I$9="","",IF(COUNTIF(Данные!$A$6:$CV$6,$I$9)=0,"#FIELD",INDEX(Данные!$A$7:$CV$106,ROW()-19,MATCH($I$9,Данные!$A$6:$CV$6,0))))))</f>
        <v/>
      </c>
      <c r="AO99" s="76" t="str">
        <f>IF($A99="","",IF($J$4&lt;&gt;"Да","",IF($J$9="","",IF(COUNTIF(Данные!$A$6:$CV$6,$J$9)=0,"#FIELD",INDEX(Данные!$A$7:$CV$106,ROW()-19,MATCH($J$9,Данные!$A$6:$CV$6,0))))))</f>
        <v/>
      </c>
      <c r="AP99" s="76" t="str">
        <f>IF($A99="","",IF($K$4&lt;&gt;"Да","",IF($K$9="","",IF(COUNTIF(Данные!$A$6:$CV$6,$K$9)=0,"#FIELD",INDEX(Данные!$A$7:$CV$106,ROW()-19,MATCH($K$9,Данные!$A$6:$CV$6,0))))))</f>
        <v/>
      </c>
      <c r="AQ99" s="76" t="str">
        <f>IF($A99="","",IF($L$4&lt;&gt;"Да","",IF($L$9="","",IF(COUNTIF(Данные!$A$6:$CV$6,$L$9)=0,"#FIELD",INDEX(Данные!$A$7:$CV$106,ROW()-19,MATCH($L$9,Данные!$A$6:$CV$6,0))))))</f>
        <v/>
      </c>
      <c r="AR99" s="76" t="str">
        <f>IF($A99="","",IF($M$4&lt;&gt;"Да","",IF($M$9="","",IF(COUNTIF(Данные!$A$6:$CV$6,$M$9)=0,"#FIELD",INDEX(Данные!$A$7:$CV$106,ROW()-19,MATCH($M$9,Данные!$A$6:$CV$6,0))))))</f>
        <v/>
      </c>
      <c r="AS99" s="76" t="str">
        <f>IF($A99="","",IF($N$4&lt;&gt;"Да","",IF($N$9="","",IF(COUNTIF(Данные!$A$6:$CV$6,$N$9)=0,"#FIELD",INDEX(Данные!$A$7:$CV$106,ROW()-19,MATCH($N$9,Данные!$A$6:$CV$6,0))))))</f>
        <v/>
      </c>
      <c r="AT99" s="76" t="str">
        <f>IF($A99="","",IF($O$4&lt;&gt;"Да","",IF($O$9="","",IF(COUNTIF(Данные!$A$6:$CV$6,$O$9)=0,"#FIELD",INDEX(Данные!$A$7:$CV$106,ROW()-19,MATCH($O$9,Данные!$A$6:$CV$6,0))))))</f>
        <v/>
      </c>
      <c r="AU99" s="76" t="str">
        <f>IF($A99="","",IF($P$4&lt;&gt;"Да","",IF($P$9="","",IF(COUNTIF(Данные!$A$6:$CV$6,$P$9)=0,"#FIELD",INDEX(Данные!$A$7:$CV$106,ROW()-19,MATCH($P$9,Данные!$A$6:$CV$6,0))))))</f>
        <v/>
      </c>
      <c r="AV99" s="76" t="str">
        <f>IF($A99="","",IF($Q$4&lt;&gt;"Да","",IF($Q$9="","",IF(COUNTIF(Данные!$A$6:$CV$6,$Q$9)=0,"#FIELD",INDEX(Данные!$A$7:$CV$106,ROW()-19,MATCH($Q$9,Данные!$A$6:$CV$6,0))))))</f>
        <v/>
      </c>
      <c r="AW99" s="76" t="str">
        <f>IF($A99="","",IF($R$4&lt;&gt;"Да","",IF($R$9="","",IF(COUNTIF(Данные!$A$6:$CV$6,$R$9)=0,"#FIELD",INDEX(Данные!$A$7:$CV$106,ROW()-19,MATCH($R$9,Данные!$A$6:$CV$6,0))))))</f>
        <v/>
      </c>
      <c r="AX99" s="76" t="str">
        <f>IF($A99="","",IF($S$4&lt;&gt;"Да","",IF($S$9="","",IF(COUNTIF(Данные!$A$6:$CV$6,$S$9)=0,"#FIELD",INDEX(Данные!$A$7:$CV$106,ROW()-19,MATCH($S$9,Данные!$A$6:$CV$6,0))))))</f>
        <v/>
      </c>
      <c r="AY99" s="76" t="str">
        <f>IF($A99="","",IF($T$4&lt;&gt;"Да","",IF($T$9="","",IF(COUNTIF(Данные!$A$6:$CV$6,$T$9)=0,"#FIELD",INDEX(Данные!$A$7:$CV$106,ROW()-19,MATCH($T$9,Данные!$A$6:$CV$6,0))))))</f>
        <v/>
      </c>
      <c r="AZ99" s="76" t="str">
        <f>IF($A99="","",IF($U$4&lt;&gt;"Да","",IF($U$9="","",IF(COUNTIF(Данные!$A$6:$CV$6,$U$9)=0,"#FIELD",INDEX(Данные!$A$7:$CV$106,ROW()-19,MATCH($U$9,Данные!$A$6:$CV$6,0))))))</f>
        <v/>
      </c>
      <c r="BA99" s="76" t="str">
        <f>IF($A99="","",IF($V$4&lt;&gt;"Да","",IF($V$9="","",IF(COUNTIF(Данные!$A$6:$CV$6,$V$9)=0,"#FIELD",INDEX(Данные!$A$7:$CV$106,ROW()-19,MATCH($V$9,Данные!$A$6:$CV$6,0))))))</f>
        <v/>
      </c>
      <c r="BB99" s="76" t="str">
        <f>IF($A99="","",IF($W$4&lt;&gt;"Да","",IF($W$9="","",IF(COUNTIF(Данные!$A$6:$CV$6,$W$9)=0,"#FIELD",INDEX(Данные!$A$7:$CV$106,ROW()-19,MATCH($W$9,Данные!$A$6:$CV$6,0))))))</f>
        <v/>
      </c>
      <c r="BC99" s="76" t="str">
        <f>IF($A99="","",IF($X$4&lt;&gt;"Да","",IF($X$9="","",IF(COUNTIF(Данные!$A$6:$CV$6,$X$9)=0,"#FIELD",INDEX(Данные!$A$7:$CV$106,ROW()-19,MATCH($X$9,Данные!$A$6:$CV$6,0))))))</f>
        <v/>
      </c>
      <c r="BD99" s="76" t="str">
        <f>IF($A99="","",IF($Y$4&lt;&gt;"Да","",IF($Y$9="","",IF(COUNTIF(Данные!$A$6:$CV$6,$Y$9)=0,"#FIELD",INDEX(Данные!$A$7:$CV$106,ROW()-19,MATCH($Y$9,Данные!$A$6:$CV$6,0))))))</f>
        <v/>
      </c>
      <c r="BE99" s="76" t="str">
        <f>IF($A99="","",IF($Z$4&lt;&gt;"Да","",IF($Z$9="","",IF(COUNTIF(Данные!$A$6:$CV$6,$Z$9)=0,"#FIELD",INDEX(Данные!$A$7:$CV$106,ROW()-19,MATCH($Z$9,Данные!$A$6:$CV$6,0))))))</f>
        <v/>
      </c>
      <c r="BF99" s="76" t="str">
        <f>IF($A99="","",IF($AA$4&lt;&gt;"Да","",IF($AA$9="","",IF(COUNTIF(Данные!$A$6:$CV$6,$AA$9)=0,"#FIELD",INDEX(Данные!$A$7:$CV$106,ROW()-19,MATCH($AA$9,Данные!$A$6:$CV$6,0))))))</f>
        <v/>
      </c>
      <c r="BG99" s="76" t="str">
        <f>IF($A99="","",IF($AB$4&lt;&gt;"Да","",IF($AB$9="","",IF(COUNTIF(Данные!$A$6:$CV$6,$AB$9)=0,"#FIELD",INDEX(Данные!$A$7:$CV$106,ROW()-19,MATCH($AB$9,Данные!$A$6:$CV$6,0))))))</f>
        <v/>
      </c>
      <c r="BH99" s="76" t="str">
        <f>IF($A99="","",IF($AC$4&lt;&gt;"Да","",IF($AC$9="","",IF(COUNTIF(Данные!$A$6:$CV$6,$AC$9)=0,"#FIELD",INDEX(Данные!$A$7:$CV$106,ROW()-19,MATCH($AC$9,Данные!$A$6:$CV$6,0))))))</f>
        <v/>
      </c>
      <c r="BI99" s="76" t="str">
        <f>IF($A99="","",IF($AD$4&lt;&gt;"Да","",IF($AD$9="","",IF(COUNTIF(Данные!$A$6:$CV$6,$AD$9)=0,"#FIELD",INDEX(Данные!$A$7:$CV$106,ROW()-19,MATCH($AD$9,Данные!$A$6:$CV$6,0))))))</f>
        <v/>
      </c>
      <c r="BJ99" s="76" t="str">
        <f>IF($A99="","",IF($AE$4&lt;&gt;"Да","",IF($AE$9="","",IF(COUNTIF(Данные!$A$6:$CV$6,$AE$9)=0,"#FIELD",INDEX(Данные!$A$7:$CV$106,ROW()-19,MATCH($AE$9,Данные!$A$6:$CV$6,0))))))</f>
        <v/>
      </c>
      <c r="BK99" s="76"/>
      <c r="BL99" s="76" t="str">
        <f>IF($A99="","",IF($B$4&lt;&gt;"Да","",IF($B$10="","",IF(COUNTIF(Данные!$A$6:$CV$6,$B$10)=0,"#FIELD",INDEX(Данные!$A$7:$CV$106,ROW()-19,MATCH($B$10,Данные!$A$6:$CV$6,0))))))</f>
        <v/>
      </c>
      <c r="BM99" s="76" t="str">
        <f>IF($A99="","",IF($C$4&lt;&gt;"Да","",IF($C$10="","",IF(COUNTIF(Данные!$A$6:$CV$6,$C$10)=0,"#FIELD",INDEX(Данные!$A$7:$CV$106,ROW()-19,MATCH($C$10,Данные!$A$6:$CV$6,0))))))</f>
        <v/>
      </c>
      <c r="BN99" s="76" t="str">
        <f>IF($A99="","",IF($D$4&lt;&gt;"Да","",IF($D$10="","",IF(COUNTIF(Данные!$A$6:$CV$6,$D$10)=0,"#FIELD",INDEX(Данные!$A$7:$CV$106,ROW()-19,MATCH($D$10,Данные!$A$6:$CV$6,0))))))</f>
        <v/>
      </c>
      <c r="BO99" s="76" t="str">
        <f>IF($A99="","",IF($E$4&lt;&gt;"Да","",IF($E$10="","",IF(COUNTIF(Данные!$A$6:$CV$6,$E$10)=0,"#FIELD",INDEX(Данные!$A$7:$CV$106,ROW()-19,MATCH($E$10,Данные!$A$6:$CV$6,0))))))</f>
        <v/>
      </c>
      <c r="BP99" s="76" t="str">
        <f>IF($A99="","",IF($F$4&lt;&gt;"Да","",IF($F$10="","",IF(COUNTIF(Данные!$A$6:$CV$6,$F$10)=0,"#FIELD",INDEX(Данные!$A$7:$CV$106,ROW()-19,MATCH($F$10,Данные!$A$6:$CV$6,0))))))</f>
        <v/>
      </c>
      <c r="BQ99" s="76" t="str">
        <f>IF($A99="","",IF($G$4&lt;&gt;"Да","",IF($G$10="","",IF(COUNTIF(Данные!$A$6:$CV$6,$G$10)=0,"#FIELD",INDEX(Данные!$A$7:$CV$106,ROW()-19,MATCH($G$10,Данные!$A$6:$CV$6,0))))))</f>
        <v/>
      </c>
      <c r="BR99" s="76" t="str">
        <f>IF($A99="","",IF($H$4&lt;&gt;"Да","",IF($H$10="","",IF(COUNTIF(Данные!$A$6:$CV$6,$H$10)=0,"#FIELD",INDEX(Данные!$A$7:$CV$106,ROW()-19,MATCH($H$10,Данные!$A$6:$CV$6,0))))))</f>
        <v/>
      </c>
      <c r="BS99" s="76" t="str">
        <f>IF($A99="","",IF($I$4&lt;&gt;"Да","",IF($I$10="","",IF(COUNTIF(Данные!$A$6:$CV$6,$I$10)=0,"#FIELD",INDEX(Данные!$A$7:$CV$106,ROW()-19,MATCH($I$10,Данные!$A$6:$CV$6,0))))))</f>
        <v/>
      </c>
      <c r="BT99" s="76" t="str">
        <f>IF($A99="","",IF($J$4&lt;&gt;"Да","",IF($J$10="","",IF(COUNTIF(Данные!$A$6:$CV$6,$J$10)=0,"#FIELD",INDEX(Данные!$A$7:$CV$106,ROW()-19,MATCH($J$10,Данные!$A$6:$CV$6,0))))))</f>
        <v/>
      </c>
      <c r="BU99" s="76" t="str">
        <f>IF($A99="","",IF($K$4&lt;&gt;"Да","",IF($K$10="","",IF(COUNTIF(Данные!$A$6:$CV$6,$K$10)=0,"#FIELD",INDEX(Данные!$A$7:$CV$106,ROW()-19,MATCH($K$10,Данные!$A$6:$CV$6,0))))))</f>
        <v/>
      </c>
      <c r="BV99" s="76" t="str">
        <f>IF($A99="","",IF($L$4&lt;&gt;"Да","",IF($L$10="","",IF(COUNTIF(Данные!$A$6:$CV$6,$L$10)=0,"#FIELD",INDEX(Данные!$A$7:$CV$106,ROW()-19,MATCH($L$10,Данные!$A$6:$CV$6,0))))))</f>
        <v/>
      </c>
      <c r="BW99" s="76" t="str">
        <f>IF($A99="","",IF($M$4&lt;&gt;"Да","",IF($M$10="","",IF(COUNTIF(Данные!$A$6:$CV$6,$M$10)=0,"#FIELD",INDEX(Данные!$A$7:$CV$106,ROW()-19,MATCH($M$10,Данные!$A$6:$CV$6,0))))))</f>
        <v/>
      </c>
      <c r="BX99" s="76" t="str">
        <f>IF($A99="","",IF($N$4&lt;&gt;"Да","",IF($N$10="","",IF(COUNTIF(Данные!$A$6:$CV$6,$N$10)=0,"#FIELD",INDEX(Данные!$A$7:$CV$106,ROW()-19,MATCH($N$10,Данные!$A$6:$CV$6,0))))))</f>
        <v/>
      </c>
      <c r="BY99" s="76" t="str">
        <f>IF($A99="","",IF($O$4&lt;&gt;"Да","",IF($O$10="","",IF(COUNTIF(Данные!$A$6:$CV$6,$O$10)=0,"#FIELD",INDEX(Данные!$A$7:$CV$106,ROW()-19,MATCH($O$10,Данные!$A$6:$CV$6,0))))))</f>
        <v/>
      </c>
      <c r="BZ99" s="76" t="str">
        <f>IF($A99="","",IF($P$4&lt;&gt;"Да","",IF($P$10="","",IF(COUNTIF(Данные!$A$6:$CV$6,$P$10)=0,"#FIELD",INDEX(Данные!$A$7:$CV$106,ROW()-19,MATCH($P$10,Данные!$A$6:$CV$6,0))))))</f>
        <v/>
      </c>
      <c r="CA99" s="76" t="str">
        <f>IF($A99="","",IF($Q$4&lt;&gt;"Да","",IF($Q$10="","",IF(COUNTIF(Данные!$A$6:$CV$6,$Q$10)=0,"#FIELD",INDEX(Данные!$A$7:$CV$106,ROW()-19,MATCH($Q$10,Данные!$A$6:$CV$6,0))))))</f>
        <v/>
      </c>
      <c r="CB99" s="76" t="str">
        <f>IF($A99="","",IF($R$4&lt;&gt;"Да","",IF($R$10="","",IF(COUNTIF(Данные!$A$6:$CV$6,$R$10)=0,"#FIELD",INDEX(Данные!$A$7:$CV$106,ROW()-19,MATCH($R$10,Данные!$A$6:$CV$6,0))))))</f>
        <v/>
      </c>
      <c r="CC99" s="76" t="str">
        <f>IF($A99="","",IF($S$4&lt;&gt;"Да","",IF($S$10="","",IF(COUNTIF(Данные!$A$6:$CV$6,$S$10)=0,"#FIELD",INDEX(Данные!$A$7:$CV$106,ROW()-19,MATCH($S$10,Данные!$A$6:$CV$6,0))))))</f>
        <v/>
      </c>
      <c r="CD99" s="76" t="str">
        <f>IF($A99="","",IF($T$4&lt;&gt;"Да","",IF($T$10="","",IF(COUNTIF(Данные!$A$6:$CV$6,$T$10)=0,"#FIELD",INDEX(Данные!$A$7:$CV$106,ROW()-19,MATCH($T$10,Данные!$A$6:$CV$6,0))))))</f>
        <v/>
      </c>
      <c r="CE99" s="76" t="str">
        <f>IF($A99="","",IF($U$4&lt;&gt;"Да","",IF($U$10="","",IF(COUNTIF(Данные!$A$6:$CV$6,$U$10)=0,"#FIELD",INDEX(Данные!$A$7:$CV$106,ROW()-19,MATCH($U$10,Данные!$A$6:$CV$6,0))))))</f>
        <v/>
      </c>
      <c r="CF99" s="76" t="str">
        <f>IF($A99="","",IF($V$4&lt;&gt;"Да","",IF($V$10="","",IF(COUNTIF(Данные!$A$6:$CV$6,$V$10)=0,"#FIELD",INDEX(Данные!$A$7:$CV$106,ROW()-19,MATCH($V$10,Данные!$A$6:$CV$6,0))))))</f>
        <v/>
      </c>
      <c r="CG99" s="76" t="str">
        <f>IF($A99="","",IF($W$4&lt;&gt;"Да","",IF($W$10="","",IF(COUNTIF(Данные!$A$6:$CV$6,$W$10)=0,"#FIELD",INDEX(Данные!$A$7:$CV$106,ROW()-19,MATCH($W$10,Данные!$A$6:$CV$6,0))))))</f>
        <v/>
      </c>
      <c r="CH99" s="76" t="str">
        <f>IF($A99="","",IF($X$4&lt;&gt;"Да","",IF($X$10="","",IF(COUNTIF(Данные!$A$6:$CV$6,$X$10)=0,"#FIELD",INDEX(Данные!$A$7:$CV$106,ROW()-19,MATCH($X$10,Данные!$A$6:$CV$6,0))))))</f>
        <v/>
      </c>
      <c r="CI99" s="76" t="str">
        <f>IF($A99="","",IF($Y$4&lt;&gt;"Да","",IF($Y$10="","",IF(COUNTIF(Данные!$A$6:$CV$6,$Y$10)=0,"#FIELD",INDEX(Данные!$A$7:$CV$106,ROW()-19,MATCH($Y$10,Данные!$A$6:$CV$6,0))))))</f>
        <v/>
      </c>
      <c r="CJ99" s="76" t="str">
        <f>IF($A99="","",IF($Z$4&lt;&gt;"Да","",IF($Z$10="","",IF(COUNTIF(Данные!$A$6:$CV$6,$Z$10)=0,"#FIELD",INDEX(Данные!$A$7:$CV$106,ROW()-19,MATCH($Z$10,Данные!$A$6:$CV$6,0))))))</f>
        <v/>
      </c>
      <c r="CK99" s="76" t="str">
        <f>IF($A99="","",IF($AA$4&lt;&gt;"Да","",IF($AA$10="","",IF(COUNTIF(Данные!$A$6:$CV$6,$AA$10)=0,"#FIELD",INDEX(Данные!$A$7:$CV$106,ROW()-19,MATCH($AA$10,Данные!$A$6:$CV$6,0))))))</f>
        <v/>
      </c>
      <c r="CL99" s="76" t="str">
        <f>IF($A99="","",IF($AB$4&lt;&gt;"Да","",IF($AB$10="","",IF(COUNTIF(Данные!$A$6:$CV$6,$AB$10)=0,"#FIELD",INDEX(Данные!$A$7:$CV$106,ROW()-19,MATCH($AB$10,Данные!$A$6:$CV$6,0))))))</f>
        <v/>
      </c>
      <c r="CM99" s="76" t="str">
        <f>IF($A99="","",IF($AC$4&lt;&gt;"Да","",IF($AC$10="","",IF(COUNTIF(Данные!$A$6:$CV$6,$AC$10)=0,"#FIELD",INDEX(Данные!$A$7:$CV$106,ROW()-19,MATCH($AC$10,Данные!$A$6:$CV$6,0))))))</f>
        <v/>
      </c>
      <c r="CN99" s="76" t="str">
        <f>IF($A99="","",IF($AD$4&lt;&gt;"Да","",IF($AD$10="","",IF(COUNTIF(Данные!$A$6:$CV$6,$AD$10)=0,"#FIELD",INDEX(Данные!$A$7:$CV$106,ROW()-19,MATCH($AD$10,Данные!$A$6:$CV$6,0))))))</f>
        <v/>
      </c>
      <c r="CO99" s="77" t="str">
        <f>IF($A99="","",IF($AE$4&lt;&gt;"Да","",IF($AE$10="","",IF(COUNTIF(Данные!$A$6:$CV$6,$AE$10)=0,"#FIELD",INDEX(Данные!$A$7:$CV$106,ROW()-19,MATCH($AE$10,Данные!$A$6:$CV$6,0))))))</f>
        <v/>
      </c>
    </row>
    <row r="100" spans="1:93">
      <c r="A100" s="24" t="str">
        <f>IF(Данные!A87="","",Данные!A87)</f>
        <v/>
      </c>
      <c r="B100" s="19" t="str">
        <f>IF($A100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100="#FIELD",AG100="",AND(OR($B$8="CHANGE_PCT_GE",$B$8="CHANGE_ABS_GE",$B$8="COUNT_FLAG_RULE",$B$8="AND_YES",$B$8="OR_YES"),OR(BL100="#FIELD",BL100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100)))),IF($B$18="LOW_MU",MAX(Настройки!$B$14,$B$16),IF($B$18="NEUTRAL",Настройки!$B$15,IF($B$18="IGNORE","IGNORE",IF(OR(AG100="#FIELD",BL100="#FIELD"),"Поле не найдено","Недостаточно данных")))),IF($B$8="SIGMOID_INC",MAX(Настройки!$B$14,$B$16+($B$17-$B$16)/(1+EXP(-$B$12*(IF(ISNUMBER(AG100),AG100,0)-$B$11)))),IF($B$8="SIGMOID_DEC",MAX(Настройки!$B$14,$B$16+($B$17-$B$16)/(1+EXP($B$12*(IF(ISNUMBER(AG100),AG100,0)-$B$11)))),IF($B$8="TOP_PERCENT",IF((COUNTIF(INDEX(Данные!$A$7:$CV$106,0,MATCH($B$9,Данные!$A$6:$CV$6,0)),"&gt;"&amp;IF(ISNUMBER(AG100),AG100,0))+COUNTIFS(INDEX(Данные!$A$7:$CV$106,0,MATCH($B$9,Данные!$A$6:$CV$6,0)),IF(ISNUMBER(AG100),AG100,0),Данные!$A$7:$A$106,"&lt;"&amp;$A100)+1)/COUNT(INDEX(Данные!$A$7:$CV$106,0,MATCH($B$9,Данные!$A$6:$CV$6,0)))&lt;=$B$11,$B$14,$B$15),IF($B$8="MANUAL_MU",MAX(Настройки!$B$14,MIN(1,IF(ISNUMBER(AG100),AG100,0))),IF($B$8="COUNT_FLAG_RULE",IF(IF(ISNUMBER(AG100),AG100,0)&lt;=$B$11,$B$14,IF(IF(ISNUMBER(AG100),AG100,0)&gt;=$B$12,$B$15,IF(OR(LOWER(LEFT(BL100&amp;"",2))="да",BL100=1),$B$13,$B$15))),IF(OR(AND($B$8="YES_NO",OR(LOWER(LEFT(AG100&amp;"",2))="да",AG100=1)),AND($B$8="THRESHOLD_GE",IF(ISNUMBER(AG100),AG100,0)&gt;=$B$11),AND($B$8="THRESHOLD_GT",IF(ISNUMBER(AG100),AG100,0)&gt;$B$11),AND($B$8="THRESHOLD_LE",IF(ISNUMBER(AG100),AG100,0)&lt;=$B$11),AND($B$8="THRESHOLD_LT",IF(ISNUMBER(AG100),AG100,0)&lt;$B$11),AND($B$8="CHANGE_PCT_GE",IF(IF(ISNUMBER(BL100),BL100,0)=0,IF(ISNUMBER(AG100),AG100,0)&gt;0,(IF(ISNUMBER(AG100),AG100,0)-IF(ISNUMBER(BL100),BL100,0))/ABS(IF(ISNUMBER(BL100),BL100,0))&gt;=$B$11)),AND($B$8="CHANGE_ABS_GE",ABS(IF(ISNUMBER(AG100),AG100,0)-IF(ISNUMBER(BL100),BL100,0))&gt;=$B$11),AND($B$8="COUNT_LT",IF(ISNUMBER(AG100),AG100,0)&lt;$B$11),AND($B$8="COUNT_LE",IF(ISNUMBER(AG100),AG100,0)&lt;=$B$11),AND($B$8="AND_YES",OR(LOWER(LEFT(AG100&amp;"",2))="да",AG100=1),OR(LOWER(LEFT(BL100&amp;"",2))="да",BL100=1)),AND($B$8="OR_YES",OR(OR(LOWER(LEFT(AG100&amp;"",2))="да",AG100=1),OR(LOWER(LEFT(BL100&amp;"",2))="да",BL100=1)))),$B$14,$B$15))))))))))</f>
        <v/>
      </c>
      <c r="C100" s="19" t="str">
        <f>IF($A100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100="#FIELD",AH100="",AND(OR($C$8="CHANGE_PCT_GE",$C$8="CHANGE_ABS_GE",$C$8="COUNT_FLAG_RULE",$C$8="AND_YES",$C$8="OR_YES"),OR(BM100="#FIELD",BM100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100)))),IF($C$18="LOW_MU",MAX(Настройки!$B$14,$C$16),IF($C$18="NEUTRAL",Настройки!$B$15,IF($C$18="IGNORE","IGNORE",IF(OR(AH100="#FIELD",BM100="#FIELD"),"Поле не найдено","Недостаточно данных")))),IF($C$8="SIGMOID_INC",MAX(Настройки!$B$14,$C$16+($C$17-$C$16)/(1+EXP(-$C$12*(IF(ISNUMBER(AH100),AH100,0)-$C$11)))),IF($C$8="SIGMOID_DEC",MAX(Настройки!$B$14,$C$16+($C$17-$C$16)/(1+EXP($C$12*(IF(ISNUMBER(AH100),AH100,0)-$C$11)))),IF($C$8="TOP_PERCENT",IF((COUNTIF(INDEX(Данные!$A$7:$CV$106,0,MATCH($C$9,Данные!$A$6:$CV$6,0)),"&gt;"&amp;IF(ISNUMBER(AH100),AH100,0))+COUNTIFS(INDEX(Данные!$A$7:$CV$106,0,MATCH($C$9,Данные!$A$6:$CV$6,0)),IF(ISNUMBER(AH100),AH100,0),Данные!$A$7:$A$106,"&lt;"&amp;$A100)+1)/COUNT(INDEX(Данные!$A$7:$CV$106,0,MATCH($C$9,Данные!$A$6:$CV$6,0)))&lt;=$C$11,$C$14,$C$15),IF($C$8="MANUAL_MU",MAX(Настройки!$B$14,MIN(1,IF(ISNUMBER(AH100),AH100,0))),IF($C$8="COUNT_FLAG_RULE",IF(IF(ISNUMBER(AH100),AH100,0)&lt;=$C$11,$C$14,IF(IF(ISNUMBER(AH100),AH100,0)&gt;=$C$12,$C$15,IF(OR(LOWER(LEFT(BM100&amp;"",2))="да",BM100=1),$C$13,$C$15))),IF(OR(AND($C$8="YES_NO",OR(LOWER(LEFT(AH100&amp;"",2))="да",AH100=1)),AND($C$8="THRESHOLD_GE",IF(ISNUMBER(AH100),AH100,0)&gt;=$C$11),AND($C$8="THRESHOLD_GT",IF(ISNUMBER(AH100),AH100,0)&gt;$C$11),AND($C$8="THRESHOLD_LE",IF(ISNUMBER(AH100),AH100,0)&lt;=$C$11),AND($C$8="THRESHOLD_LT",IF(ISNUMBER(AH100),AH100,0)&lt;$C$11),AND($C$8="CHANGE_PCT_GE",IF(IF(ISNUMBER(BM100),BM100,0)=0,IF(ISNUMBER(AH100),AH100,0)&gt;0,(IF(ISNUMBER(AH100),AH100,0)-IF(ISNUMBER(BM100),BM100,0))/ABS(IF(ISNUMBER(BM100),BM100,0))&gt;=$C$11)),AND($C$8="CHANGE_ABS_GE",ABS(IF(ISNUMBER(AH100),AH100,0)-IF(ISNUMBER(BM100),BM100,0))&gt;=$C$11),AND($C$8="COUNT_LT",IF(ISNUMBER(AH100),AH100,0)&lt;$C$11),AND($C$8="COUNT_LE",IF(ISNUMBER(AH100),AH100,0)&lt;=$C$11),AND($C$8="AND_YES",OR(LOWER(LEFT(AH100&amp;"",2))="да",AH100=1),OR(LOWER(LEFT(BM100&amp;"",2))="да",BM100=1)),AND($C$8="OR_YES",OR(OR(LOWER(LEFT(AH100&amp;"",2))="да",AH100=1),OR(LOWER(LEFT(BM100&amp;"",2))="да",BM100=1)))),$C$14,$C$15))))))))))</f>
        <v/>
      </c>
      <c r="D100" s="19" t="str">
        <f>IF($A100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100="#FIELD",AI100="",AND(OR($D$8="CHANGE_PCT_GE",$D$8="CHANGE_ABS_GE",$D$8="COUNT_FLAG_RULE",$D$8="AND_YES",$D$8="OR_YES"),OR(BN100="#FIELD",BN100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100)))),IF($D$18="LOW_MU",MAX(Настройки!$B$14,$D$16),IF($D$18="NEUTRAL",Настройки!$B$15,IF($D$18="IGNORE","IGNORE",IF(OR(AI100="#FIELD",BN100="#FIELD"),"Поле не найдено","Недостаточно данных")))),IF($D$8="SIGMOID_INC",MAX(Настройки!$B$14,$D$16+($D$17-$D$16)/(1+EXP(-$D$12*(IF(ISNUMBER(AI100),AI100,0)-$D$11)))),IF($D$8="SIGMOID_DEC",MAX(Настройки!$B$14,$D$16+($D$17-$D$16)/(1+EXP($D$12*(IF(ISNUMBER(AI100),AI100,0)-$D$11)))),IF($D$8="TOP_PERCENT",IF((COUNTIF(INDEX(Данные!$A$7:$CV$106,0,MATCH($D$9,Данные!$A$6:$CV$6,0)),"&gt;"&amp;IF(ISNUMBER(AI100),AI100,0))+COUNTIFS(INDEX(Данные!$A$7:$CV$106,0,MATCH($D$9,Данные!$A$6:$CV$6,0)),IF(ISNUMBER(AI100),AI100,0),Данные!$A$7:$A$106,"&lt;"&amp;$A100)+1)/COUNT(INDEX(Данные!$A$7:$CV$106,0,MATCH($D$9,Данные!$A$6:$CV$6,0)))&lt;=$D$11,$D$14,$D$15),IF($D$8="MANUAL_MU",MAX(Настройки!$B$14,MIN(1,IF(ISNUMBER(AI100),AI100,0))),IF($D$8="COUNT_FLAG_RULE",IF(IF(ISNUMBER(AI100),AI100,0)&lt;=$D$11,$D$14,IF(IF(ISNUMBER(AI100),AI100,0)&gt;=$D$12,$D$15,IF(OR(LOWER(LEFT(BN100&amp;"",2))="да",BN100=1),$D$13,$D$15))),IF(OR(AND($D$8="YES_NO",OR(LOWER(LEFT(AI100&amp;"",2))="да",AI100=1)),AND($D$8="THRESHOLD_GE",IF(ISNUMBER(AI100),AI100,0)&gt;=$D$11),AND($D$8="THRESHOLD_GT",IF(ISNUMBER(AI100),AI100,0)&gt;$D$11),AND($D$8="THRESHOLD_LE",IF(ISNUMBER(AI100),AI100,0)&lt;=$D$11),AND($D$8="THRESHOLD_LT",IF(ISNUMBER(AI100),AI100,0)&lt;$D$11),AND($D$8="CHANGE_PCT_GE",IF(IF(ISNUMBER(BN100),BN100,0)=0,IF(ISNUMBER(AI100),AI100,0)&gt;0,(IF(ISNUMBER(AI100),AI100,0)-IF(ISNUMBER(BN100),BN100,0))/ABS(IF(ISNUMBER(BN100),BN100,0))&gt;=$D$11)),AND($D$8="CHANGE_ABS_GE",ABS(IF(ISNUMBER(AI100),AI100,0)-IF(ISNUMBER(BN100),BN100,0))&gt;=$D$11),AND($D$8="COUNT_LT",IF(ISNUMBER(AI100),AI100,0)&lt;$D$11),AND($D$8="COUNT_LE",IF(ISNUMBER(AI100),AI100,0)&lt;=$D$11),AND($D$8="AND_YES",OR(LOWER(LEFT(AI100&amp;"",2))="да",AI100=1),OR(LOWER(LEFT(BN100&amp;"",2))="да",BN100=1)),AND($D$8="OR_YES",OR(OR(LOWER(LEFT(AI100&amp;"",2))="да",AI100=1),OR(LOWER(LEFT(BN100&amp;"",2))="да",BN100=1)))),$D$14,$D$15))))))))))</f>
        <v/>
      </c>
      <c r="E100" s="19" t="str">
        <f>IF($A100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100="#FIELD",AJ100="",AND(OR($E$8="CHANGE_PCT_GE",$E$8="CHANGE_ABS_GE",$E$8="COUNT_FLAG_RULE",$E$8="AND_YES",$E$8="OR_YES"),OR(BO100="#FIELD",BO100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100)))),IF($E$18="LOW_MU",MAX(Настройки!$B$14,$E$16),IF($E$18="NEUTRAL",Настройки!$B$15,IF($E$18="IGNORE","IGNORE",IF(OR(AJ100="#FIELD",BO100="#FIELD"),"Поле не найдено","Недостаточно данных")))),IF($E$8="SIGMOID_INC",MAX(Настройки!$B$14,$E$16+($E$17-$E$16)/(1+EXP(-$E$12*(IF(ISNUMBER(AJ100),AJ100,0)-$E$11)))),IF($E$8="SIGMOID_DEC",MAX(Настройки!$B$14,$E$16+($E$17-$E$16)/(1+EXP($E$12*(IF(ISNUMBER(AJ100),AJ100,0)-$E$11)))),IF($E$8="TOP_PERCENT",IF((COUNTIF(INDEX(Данные!$A$7:$CV$106,0,MATCH($E$9,Данные!$A$6:$CV$6,0)),"&gt;"&amp;IF(ISNUMBER(AJ100),AJ100,0))+COUNTIFS(INDEX(Данные!$A$7:$CV$106,0,MATCH($E$9,Данные!$A$6:$CV$6,0)),IF(ISNUMBER(AJ100),AJ100,0),Данные!$A$7:$A$106,"&lt;"&amp;$A100)+1)/COUNT(INDEX(Данные!$A$7:$CV$106,0,MATCH($E$9,Данные!$A$6:$CV$6,0)))&lt;=$E$11,$E$14,$E$15),IF($E$8="MANUAL_MU",MAX(Настройки!$B$14,MIN(1,IF(ISNUMBER(AJ100),AJ100,0))),IF($E$8="COUNT_FLAG_RULE",IF(IF(ISNUMBER(AJ100),AJ100,0)&lt;=$E$11,$E$14,IF(IF(ISNUMBER(AJ100),AJ100,0)&gt;=$E$12,$E$15,IF(OR(LOWER(LEFT(BO100&amp;"",2))="да",BO100=1),$E$13,$E$15))),IF(OR(AND($E$8="YES_NO",OR(LOWER(LEFT(AJ100&amp;"",2))="да",AJ100=1)),AND($E$8="THRESHOLD_GE",IF(ISNUMBER(AJ100),AJ100,0)&gt;=$E$11),AND($E$8="THRESHOLD_GT",IF(ISNUMBER(AJ100),AJ100,0)&gt;$E$11),AND($E$8="THRESHOLD_LE",IF(ISNUMBER(AJ100),AJ100,0)&lt;=$E$11),AND($E$8="THRESHOLD_LT",IF(ISNUMBER(AJ100),AJ100,0)&lt;$E$11),AND($E$8="CHANGE_PCT_GE",IF(IF(ISNUMBER(BO100),BO100,0)=0,IF(ISNUMBER(AJ100),AJ100,0)&gt;0,(IF(ISNUMBER(AJ100),AJ100,0)-IF(ISNUMBER(BO100),BO100,0))/ABS(IF(ISNUMBER(BO100),BO100,0))&gt;=$E$11)),AND($E$8="CHANGE_ABS_GE",ABS(IF(ISNUMBER(AJ100),AJ100,0)-IF(ISNUMBER(BO100),BO100,0))&gt;=$E$11),AND($E$8="COUNT_LT",IF(ISNUMBER(AJ100),AJ100,0)&lt;$E$11),AND($E$8="COUNT_LE",IF(ISNUMBER(AJ100),AJ100,0)&lt;=$E$11),AND($E$8="AND_YES",OR(LOWER(LEFT(AJ100&amp;"",2))="да",AJ100=1),OR(LOWER(LEFT(BO100&amp;"",2))="да",BO100=1)),AND($E$8="OR_YES",OR(OR(LOWER(LEFT(AJ100&amp;"",2))="да",AJ100=1),OR(LOWER(LEFT(BO100&amp;"",2))="да",BO100=1)))),$E$14,$E$15))))))))))</f>
        <v/>
      </c>
      <c r="F100" s="19" t="str">
        <f>IF($A100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100="#FIELD",AK100="",AND(OR($F$8="CHANGE_PCT_GE",$F$8="CHANGE_ABS_GE",$F$8="COUNT_FLAG_RULE",$F$8="AND_YES",$F$8="OR_YES"),OR(BP100="#FIELD",BP100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100)))),IF($F$18="LOW_MU",MAX(Настройки!$B$14,$F$16),IF($F$18="NEUTRAL",Настройки!$B$15,IF($F$18="IGNORE","IGNORE",IF(OR(AK100="#FIELD",BP100="#FIELD"),"Поле не найдено","Недостаточно данных")))),IF($F$8="SIGMOID_INC",MAX(Настройки!$B$14,$F$16+($F$17-$F$16)/(1+EXP(-$F$12*(IF(ISNUMBER(AK100),AK100,0)-$F$11)))),IF($F$8="SIGMOID_DEC",MAX(Настройки!$B$14,$F$16+($F$17-$F$16)/(1+EXP($F$12*(IF(ISNUMBER(AK100),AK100,0)-$F$11)))),IF($F$8="TOP_PERCENT",IF((COUNTIF(INDEX(Данные!$A$7:$CV$106,0,MATCH($F$9,Данные!$A$6:$CV$6,0)),"&gt;"&amp;IF(ISNUMBER(AK100),AK100,0))+COUNTIFS(INDEX(Данные!$A$7:$CV$106,0,MATCH($F$9,Данные!$A$6:$CV$6,0)),IF(ISNUMBER(AK100),AK100,0),Данные!$A$7:$A$106,"&lt;"&amp;$A100)+1)/COUNT(INDEX(Данные!$A$7:$CV$106,0,MATCH($F$9,Данные!$A$6:$CV$6,0)))&lt;=$F$11,$F$14,$F$15),IF($F$8="MANUAL_MU",MAX(Настройки!$B$14,MIN(1,IF(ISNUMBER(AK100),AK100,0))),IF($F$8="COUNT_FLAG_RULE",IF(IF(ISNUMBER(AK100),AK100,0)&lt;=$F$11,$F$14,IF(IF(ISNUMBER(AK100),AK100,0)&gt;=$F$12,$F$15,IF(OR(LOWER(LEFT(BP100&amp;"",2))="да",BP100=1),$F$13,$F$15))),IF(OR(AND($F$8="YES_NO",OR(LOWER(LEFT(AK100&amp;"",2))="да",AK100=1)),AND($F$8="THRESHOLD_GE",IF(ISNUMBER(AK100),AK100,0)&gt;=$F$11),AND($F$8="THRESHOLD_GT",IF(ISNUMBER(AK100),AK100,0)&gt;$F$11),AND($F$8="THRESHOLD_LE",IF(ISNUMBER(AK100),AK100,0)&lt;=$F$11),AND($F$8="THRESHOLD_LT",IF(ISNUMBER(AK100),AK100,0)&lt;$F$11),AND($F$8="CHANGE_PCT_GE",IF(IF(ISNUMBER(BP100),BP100,0)=0,IF(ISNUMBER(AK100),AK100,0)&gt;0,(IF(ISNUMBER(AK100),AK100,0)-IF(ISNUMBER(BP100),BP100,0))/ABS(IF(ISNUMBER(BP100),BP100,0))&gt;=$F$11)),AND($F$8="CHANGE_ABS_GE",ABS(IF(ISNUMBER(AK100),AK100,0)-IF(ISNUMBER(BP100),BP100,0))&gt;=$F$11),AND($F$8="COUNT_LT",IF(ISNUMBER(AK100),AK100,0)&lt;$F$11),AND($F$8="COUNT_LE",IF(ISNUMBER(AK100),AK100,0)&lt;=$F$11),AND($F$8="AND_YES",OR(LOWER(LEFT(AK100&amp;"",2))="да",AK100=1),OR(LOWER(LEFT(BP100&amp;"",2))="да",BP100=1)),AND($F$8="OR_YES",OR(OR(LOWER(LEFT(AK100&amp;"",2))="да",AK100=1),OR(LOWER(LEFT(BP100&amp;"",2))="да",BP100=1)))),$F$14,$F$15))))))))))</f>
        <v/>
      </c>
      <c r="G100" s="19" t="str">
        <f>IF($A100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100="#FIELD",AL100="",AND(OR($G$8="CHANGE_PCT_GE",$G$8="CHANGE_ABS_GE",$G$8="COUNT_FLAG_RULE",$G$8="AND_YES",$G$8="OR_YES"),OR(BQ100="#FIELD",BQ100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100)))),IF($G$18="LOW_MU",MAX(Настройки!$B$14,$G$16),IF($G$18="NEUTRAL",Настройки!$B$15,IF($G$18="IGNORE","IGNORE",IF(OR(AL100="#FIELD",BQ100="#FIELD"),"Поле не найдено","Недостаточно данных")))),IF($G$8="SIGMOID_INC",MAX(Настройки!$B$14,$G$16+($G$17-$G$16)/(1+EXP(-$G$12*(IF(ISNUMBER(AL100),AL100,0)-$G$11)))),IF($G$8="SIGMOID_DEC",MAX(Настройки!$B$14,$G$16+($G$17-$G$16)/(1+EXP($G$12*(IF(ISNUMBER(AL100),AL100,0)-$G$11)))),IF($G$8="TOP_PERCENT",IF((COUNTIF(INDEX(Данные!$A$7:$CV$106,0,MATCH($G$9,Данные!$A$6:$CV$6,0)),"&gt;"&amp;IF(ISNUMBER(AL100),AL100,0))+COUNTIFS(INDEX(Данные!$A$7:$CV$106,0,MATCH($G$9,Данные!$A$6:$CV$6,0)),IF(ISNUMBER(AL100),AL100,0),Данные!$A$7:$A$106,"&lt;"&amp;$A100)+1)/COUNT(INDEX(Данные!$A$7:$CV$106,0,MATCH($G$9,Данные!$A$6:$CV$6,0)))&lt;=$G$11,$G$14,$G$15),IF($G$8="MANUAL_MU",MAX(Настройки!$B$14,MIN(1,IF(ISNUMBER(AL100),AL100,0))),IF($G$8="COUNT_FLAG_RULE",IF(IF(ISNUMBER(AL100),AL100,0)&lt;=$G$11,$G$14,IF(IF(ISNUMBER(AL100),AL100,0)&gt;=$G$12,$G$15,IF(OR(LOWER(LEFT(BQ100&amp;"",2))="да",BQ100=1),$G$13,$G$15))),IF(OR(AND($G$8="YES_NO",OR(LOWER(LEFT(AL100&amp;"",2))="да",AL100=1)),AND($G$8="THRESHOLD_GE",IF(ISNUMBER(AL100),AL100,0)&gt;=$G$11),AND($G$8="THRESHOLD_GT",IF(ISNUMBER(AL100),AL100,0)&gt;$G$11),AND($G$8="THRESHOLD_LE",IF(ISNUMBER(AL100),AL100,0)&lt;=$G$11),AND($G$8="THRESHOLD_LT",IF(ISNUMBER(AL100),AL100,0)&lt;$G$11),AND($G$8="CHANGE_PCT_GE",IF(IF(ISNUMBER(BQ100),BQ100,0)=0,IF(ISNUMBER(AL100),AL100,0)&gt;0,(IF(ISNUMBER(AL100),AL100,0)-IF(ISNUMBER(BQ100),BQ100,0))/ABS(IF(ISNUMBER(BQ100),BQ100,0))&gt;=$G$11)),AND($G$8="CHANGE_ABS_GE",ABS(IF(ISNUMBER(AL100),AL100,0)-IF(ISNUMBER(BQ100),BQ100,0))&gt;=$G$11),AND($G$8="COUNT_LT",IF(ISNUMBER(AL100),AL100,0)&lt;$G$11),AND($G$8="COUNT_LE",IF(ISNUMBER(AL100),AL100,0)&lt;=$G$11),AND($G$8="AND_YES",OR(LOWER(LEFT(AL100&amp;"",2))="да",AL100=1),OR(LOWER(LEFT(BQ100&amp;"",2))="да",BQ100=1)),AND($G$8="OR_YES",OR(OR(LOWER(LEFT(AL100&amp;"",2))="да",AL100=1),OR(LOWER(LEFT(BQ100&amp;"",2))="да",BQ100=1)))),$G$14,$G$15))))))))))</f>
        <v/>
      </c>
      <c r="H100" s="19" t="str">
        <f>IF($A100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100="#FIELD",AM100="",AND(OR($H$8="CHANGE_PCT_GE",$H$8="CHANGE_ABS_GE",$H$8="COUNT_FLAG_RULE",$H$8="AND_YES",$H$8="OR_YES"),OR(BR100="#FIELD",BR100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100)))),IF($H$18="LOW_MU",MAX(Настройки!$B$14,$H$16),IF($H$18="NEUTRAL",Настройки!$B$15,IF($H$18="IGNORE","IGNORE",IF(OR(AM100="#FIELD",BR100="#FIELD"),"Поле не найдено","Недостаточно данных")))),IF($H$8="SIGMOID_INC",MAX(Настройки!$B$14,$H$16+($H$17-$H$16)/(1+EXP(-$H$12*(IF(ISNUMBER(AM100),AM100,0)-$H$11)))),IF($H$8="SIGMOID_DEC",MAX(Настройки!$B$14,$H$16+($H$17-$H$16)/(1+EXP($H$12*(IF(ISNUMBER(AM100),AM100,0)-$H$11)))),IF($H$8="TOP_PERCENT",IF((COUNTIF(INDEX(Данные!$A$7:$CV$106,0,MATCH($H$9,Данные!$A$6:$CV$6,0)),"&gt;"&amp;IF(ISNUMBER(AM100),AM100,0))+COUNTIFS(INDEX(Данные!$A$7:$CV$106,0,MATCH($H$9,Данные!$A$6:$CV$6,0)),IF(ISNUMBER(AM100),AM100,0),Данные!$A$7:$A$106,"&lt;"&amp;$A100)+1)/COUNT(INDEX(Данные!$A$7:$CV$106,0,MATCH($H$9,Данные!$A$6:$CV$6,0)))&lt;=$H$11,$H$14,$H$15),IF($H$8="MANUAL_MU",MAX(Настройки!$B$14,MIN(1,IF(ISNUMBER(AM100),AM100,0))),IF($H$8="COUNT_FLAG_RULE",IF(IF(ISNUMBER(AM100),AM100,0)&lt;=$H$11,$H$14,IF(IF(ISNUMBER(AM100),AM100,0)&gt;=$H$12,$H$15,IF(OR(LOWER(LEFT(BR100&amp;"",2))="да",BR100=1),$H$13,$H$15))),IF(OR(AND($H$8="YES_NO",OR(LOWER(LEFT(AM100&amp;"",2))="да",AM100=1)),AND($H$8="THRESHOLD_GE",IF(ISNUMBER(AM100),AM100,0)&gt;=$H$11),AND($H$8="THRESHOLD_GT",IF(ISNUMBER(AM100),AM100,0)&gt;$H$11),AND($H$8="THRESHOLD_LE",IF(ISNUMBER(AM100),AM100,0)&lt;=$H$11),AND($H$8="THRESHOLD_LT",IF(ISNUMBER(AM100),AM100,0)&lt;$H$11),AND($H$8="CHANGE_PCT_GE",IF(IF(ISNUMBER(BR100),BR100,0)=0,IF(ISNUMBER(AM100),AM100,0)&gt;0,(IF(ISNUMBER(AM100),AM100,0)-IF(ISNUMBER(BR100),BR100,0))/ABS(IF(ISNUMBER(BR100),BR100,0))&gt;=$H$11)),AND($H$8="CHANGE_ABS_GE",ABS(IF(ISNUMBER(AM100),AM100,0)-IF(ISNUMBER(BR100),BR100,0))&gt;=$H$11),AND($H$8="COUNT_LT",IF(ISNUMBER(AM100),AM100,0)&lt;$H$11),AND($H$8="COUNT_LE",IF(ISNUMBER(AM100),AM100,0)&lt;=$H$11),AND($H$8="AND_YES",OR(LOWER(LEFT(AM100&amp;"",2))="да",AM100=1),OR(LOWER(LEFT(BR100&amp;"",2))="да",BR100=1)),AND($H$8="OR_YES",OR(OR(LOWER(LEFT(AM100&amp;"",2))="да",AM100=1),OR(LOWER(LEFT(BR100&amp;"",2))="да",BR100=1)))),$H$14,$H$15))))))))))</f>
        <v/>
      </c>
      <c r="I100" s="19" t="str">
        <f>IF($A100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100="#FIELD",AN100="",AND(OR($I$8="CHANGE_PCT_GE",$I$8="CHANGE_ABS_GE",$I$8="COUNT_FLAG_RULE",$I$8="AND_YES",$I$8="OR_YES"),OR(BS100="#FIELD",BS100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100)))),IF($I$18="LOW_MU",MAX(Настройки!$B$14,$I$16),IF($I$18="NEUTRAL",Настройки!$B$15,IF($I$18="IGNORE","IGNORE",IF(OR(AN100="#FIELD",BS100="#FIELD"),"Поле не найдено","Недостаточно данных")))),IF($I$8="SIGMOID_INC",MAX(Настройки!$B$14,$I$16+($I$17-$I$16)/(1+EXP(-$I$12*(IF(ISNUMBER(AN100),AN100,0)-$I$11)))),IF($I$8="SIGMOID_DEC",MAX(Настройки!$B$14,$I$16+($I$17-$I$16)/(1+EXP($I$12*(IF(ISNUMBER(AN100),AN100,0)-$I$11)))),IF($I$8="TOP_PERCENT",IF((COUNTIF(INDEX(Данные!$A$7:$CV$106,0,MATCH($I$9,Данные!$A$6:$CV$6,0)),"&gt;"&amp;IF(ISNUMBER(AN100),AN100,0))+COUNTIFS(INDEX(Данные!$A$7:$CV$106,0,MATCH($I$9,Данные!$A$6:$CV$6,0)),IF(ISNUMBER(AN100),AN100,0),Данные!$A$7:$A$106,"&lt;"&amp;$A100)+1)/COUNT(INDEX(Данные!$A$7:$CV$106,0,MATCH($I$9,Данные!$A$6:$CV$6,0)))&lt;=$I$11,$I$14,$I$15),IF($I$8="MANUAL_MU",MAX(Настройки!$B$14,MIN(1,IF(ISNUMBER(AN100),AN100,0))),IF($I$8="COUNT_FLAG_RULE",IF(IF(ISNUMBER(AN100),AN100,0)&lt;=$I$11,$I$14,IF(IF(ISNUMBER(AN100),AN100,0)&gt;=$I$12,$I$15,IF(OR(LOWER(LEFT(BS100&amp;"",2))="да",BS100=1),$I$13,$I$15))),IF(OR(AND($I$8="YES_NO",OR(LOWER(LEFT(AN100&amp;"",2))="да",AN100=1)),AND($I$8="THRESHOLD_GE",IF(ISNUMBER(AN100),AN100,0)&gt;=$I$11),AND($I$8="THRESHOLD_GT",IF(ISNUMBER(AN100),AN100,0)&gt;$I$11),AND($I$8="THRESHOLD_LE",IF(ISNUMBER(AN100),AN100,0)&lt;=$I$11),AND($I$8="THRESHOLD_LT",IF(ISNUMBER(AN100),AN100,0)&lt;$I$11),AND($I$8="CHANGE_PCT_GE",IF(IF(ISNUMBER(BS100),BS100,0)=0,IF(ISNUMBER(AN100),AN100,0)&gt;0,(IF(ISNUMBER(AN100),AN100,0)-IF(ISNUMBER(BS100),BS100,0))/ABS(IF(ISNUMBER(BS100),BS100,0))&gt;=$I$11)),AND($I$8="CHANGE_ABS_GE",ABS(IF(ISNUMBER(AN100),AN100,0)-IF(ISNUMBER(BS100),BS100,0))&gt;=$I$11),AND($I$8="COUNT_LT",IF(ISNUMBER(AN100),AN100,0)&lt;$I$11),AND($I$8="COUNT_LE",IF(ISNUMBER(AN100),AN100,0)&lt;=$I$11),AND($I$8="AND_YES",OR(LOWER(LEFT(AN100&amp;"",2))="да",AN100=1),OR(LOWER(LEFT(BS100&amp;"",2))="да",BS100=1)),AND($I$8="OR_YES",OR(OR(LOWER(LEFT(AN100&amp;"",2))="да",AN100=1),OR(LOWER(LEFT(BS100&amp;"",2))="да",BS100=1)))),$I$14,$I$15))))))))))</f>
        <v/>
      </c>
      <c r="J100" s="19" t="str">
        <f>IF($A100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100="#FIELD",AO100="",AND(OR($J$8="CHANGE_PCT_GE",$J$8="CHANGE_ABS_GE",$J$8="COUNT_FLAG_RULE",$J$8="AND_YES",$J$8="OR_YES"),OR(BT100="#FIELD",BT100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100)))),IF($J$18="LOW_MU",MAX(Настройки!$B$14,$J$16),IF($J$18="NEUTRAL",Настройки!$B$15,IF($J$18="IGNORE","IGNORE",IF(OR(AO100="#FIELD",BT100="#FIELD"),"Поле не найдено","Недостаточно данных")))),IF($J$8="SIGMOID_INC",MAX(Настройки!$B$14,$J$16+($J$17-$J$16)/(1+EXP(-$J$12*(IF(ISNUMBER(AO100),AO100,0)-$J$11)))),IF($J$8="SIGMOID_DEC",MAX(Настройки!$B$14,$J$16+($J$17-$J$16)/(1+EXP($J$12*(IF(ISNUMBER(AO100),AO100,0)-$J$11)))),IF($J$8="TOP_PERCENT",IF((COUNTIF(INDEX(Данные!$A$7:$CV$106,0,MATCH($J$9,Данные!$A$6:$CV$6,0)),"&gt;"&amp;IF(ISNUMBER(AO100),AO100,0))+COUNTIFS(INDEX(Данные!$A$7:$CV$106,0,MATCH($J$9,Данные!$A$6:$CV$6,0)),IF(ISNUMBER(AO100),AO100,0),Данные!$A$7:$A$106,"&lt;"&amp;$A100)+1)/COUNT(INDEX(Данные!$A$7:$CV$106,0,MATCH($J$9,Данные!$A$6:$CV$6,0)))&lt;=$J$11,$J$14,$J$15),IF($J$8="MANUAL_MU",MAX(Настройки!$B$14,MIN(1,IF(ISNUMBER(AO100),AO100,0))),IF($J$8="COUNT_FLAG_RULE",IF(IF(ISNUMBER(AO100),AO100,0)&lt;=$J$11,$J$14,IF(IF(ISNUMBER(AO100),AO100,0)&gt;=$J$12,$J$15,IF(OR(LOWER(LEFT(BT100&amp;"",2))="да",BT100=1),$J$13,$J$15))),IF(OR(AND($J$8="YES_NO",OR(LOWER(LEFT(AO100&amp;"",2))="да",AO100=1)),AND($J$8="THRESHOLD_GE",IF(ISNUMBER(AO100),AO100,0)&gt;=$J$11),AND($J$8="THRESHOLD_GT",IF(ISNUMBER(AO100),AO100,0)&gt;$J$11),AND($J$8="THRESHOLD_LE",IF(ISNUMBER(AO100),AO100,0)&lt;=$J$11),AND($J$8="THRESHOLD_LT",IF(ISNUMBER(AO100),AO100,0)&lt;$J$11),AND($J$8="CHANGE_PCT_GE",IF(IF(ISNUMBER(BT100),BT100,0)=0,IF(ISNUMBER(AO100),AO100,0)&gt;0,(IF(ISNUMBER(AO100),AO100,0)-IF(ISNUMBER(BT100),BT100,0))/ABS(IF(ISNUMBER(BT100),BT100,0))&gt;=$J$11)),AND($J$8="CHANGE_ABS_GE",ABS(IF(ISNUMBER(AO100),AO100,0)-IF(ISNUMBER(BT100),BT100,0))&gt;=$J$11),AND($J$8="COUNT_LT",IF(ISNUMBER(AO100),AO100,0)&lt;$J$11),AND($J$8="COUNT_LE",IF(ISNUMBER(AO100),AO100,0)&lt;=$J$11),AND($J$8="AND_YES",OR(LOWER(LEFT(AO100&amp;"",2))="да",AO100=1),OR(LOWER(LEFT(BT100&amp;"",2))="да",BT100=1)),AND($J$8="OR_YES",OR(OR(LOWER(LEFT(AO100&amp;"",2))="да",AO100=1),OR(LOWER(LEFT(BT100&amp;"",2))="да",BT100=1)))),$J$14,$J$15))))))))))</f>
        <v/>
      </c>
      <c r="K100" s="19" t="str">
        <f>IF($A100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100="#FIELD",AP100="",AND(OR($K$8="CHANGE_PCT_GE",$K$8="CHANGE_ABS_GE",$K$8="COUNT_FLAG_RULE",$K$8="AND_YES",$K$8="OR_YES"),OR(BU100="#FIELD",BU100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100)))),IF($K$18="LOW_MU",MAX(Настройки!$B$14,$K$16),IF($K$18="NEUTRAL",Настройки!$B$15,IF($K$18="IGNORE","IGNORE",IF(OR(AP100="#FIELD",BU100="#FIELD"),"Поле не найдено","Недостаточно данных")))),IF($K$8="SIGMOID_INC",MAX(Настройки!$B$14,$K$16+($K$17-$K$16)/(1+EXP(-$K$12*(IF(ISNUMBER(AP100),AP100,0)-$K$11)))),IF($K$8="SIGMOID_DEC",MAX(Настройки!$B$14,$K$16+($K$17-$K$16)/(1+EXP($K$12*(IF(ISNUMBER(AP100),AP100,0)-$K$11)))),IF($K$8="TOP_PERCENT",IF((COUNTIF(INDEX(Данные!$A$7:$CV$106,0,MATCH($K$9,Данные!$A$6:$CV$6,0)),"&gt;"&amp;IF(ISNUMBER(AP100),AP100,0))+COUNTIFS(INDEX(Данные!$A$7:$CV$106,0,MATCH($K$9,Данные!$A$6:$CV$6,0)),IF(ISNUMBER(AP100),AP100,0),Данные!$A$7:$A$106,"&lt;"&amp;$A100)+1)/COUNT(INDEX(Данные!$A$7:$CV$106,0,MATCH($K$9,Данные!$A$6:$CV$6,0)))&lt;=$K$11,$K$14,$K$15),IF($K$8="MANUAL_MU",MAX(Настройки!$B$14,MIN(1,IF(ISNUMBER(AP100),AP100,0))),IF($K$8="COUNT_FLAG_RULE",IF(IF(ISNUMBER(AP100),AP100,0)&lt;=$K$11,$K$14,IF(IF(ISNUMBER(AP100),AP100,0)&gt;=$K$12,$K$15,IF(OR(LOWER(LEFT(BU100&amp;"",2))="да",BU100=1),$K$13,$K$15))),IF(OR(AND($K$8="YES_NO",OR(LOWER(LEFT(AP100&amp;"",2))="да",AP100=1)),AND($K$8="THRESHOLD_GE",IF(ISNUMBER(AP100),AP100,0)&gt;=$K$11),AND($K$8="THRESHOLD_GT",IF(ISNUMBER(AP100),AP100,0)&gt;$K$11),AND($K$8="THRESHOLD_LE",IF(ISNUMBER(AP100),AP100,0)&lt;=$K$11),AND($K$8="THRESHOLD_LT",IF(ISNUMBER(AP100),AP100,0)&lt;$K$11),AND($K$8="CHANGE_PCT_GE",IF(IF(ISNUMBER(BU100),BU100,0)=0,IF(ISNUMBER(AP100),AP100,0)&gt;0,(IF(ISNUMBER(AP100),AP100,0)-IF(ISNUMBER(BU100),BU100,0))/ABS(IF(ISNUMBER(BU100),BU100,0))&gt;=$K$11)),AND($K$8="CHANGE_ABS_GE",ABS(IF(ISNUMBER(AP100),AP100,0)-IF(ISNUMBER(BU100),BU100,0))&gt;=$K$11),AND($K$8="COUNT_LT",IF(ISNUMBER(AP100),AP100,0)&lt;$K$11),AND($K$8="COUNT_LE",IF(ISNUMBER(AP100),AP100,0)&lt;=$K$11),AND($K$8="AND_YES",OR(LOWER(LEFT(AP100&amp;"",2))="да",AP100=1),OR(LOWER(LEFT(BU100&amp;"",2))="да",BU100=1)),AND($K$8="OR_YES",OR(OR(LOWER(LEFT(AP100&amp;"",2))="да",AP100=1),OR(LOWER(LEFT(BU100&amp;"",2))="да",BU100=1)))),$K$14,$K$15))))))))))</f>
        <v/>
      </c>
      <c r="L100" s="19" t="str">
        <f>IF($A100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100="#FIELD",AQ100="",AND(OR($L$8="CHANGE_PCT_GE",$L$8="CHANGE_ABS_GE",$L$8="COUNT_FLAG_RULE",$L$8="AND_YES",$L$8="OR_YES"),OR(BV100="#FIELD",BV100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100)))),IF($L$18="LOW_MU",MAX(Настройки!$B$14,$L$16),IF($L$18="NEUTRAL",Настройки!$B$15,IF($L$18="IGNORE","IGNORE",IF(OR(AQ100="#FIELD",BV100="#FIELD"),"Поле не найдено","Недостаточно данных")))),IF($L$8="SIGMOID_INC",MAX(Настройки!$B$14,$L$16+($L$17-$L$16)/(1+EXP(-$L$12*(IF(ISNUMBER(AQ100),AQ100,0)-$L$11)))),IF($L$8="SIGMOID_DEC",MAX(Настройки!$B$14,$L$16+($L$17-$L$16)/(1+EXP($L$12*(IF(ISNUMBER(AQ100),AQ100,0)-$L$11)))),IF($L$8="TOP_PERCENT",IF((COUNTIF(INDEX(Данные!$A$7:$CV$106,0,MATCH($L$9,Данные!$A$6:$CV$6,0)),"&gt;"&amp;IF(ISNUMBER(AQ100),AQ100,0))+COUNTIFS(INDEX(Данные!$A$7:$CV$106,0,MATCH($L$9,Данные!$A$6:$CV$6,0)),IF(ISNUMBER(AQ100),AQ100,0),Данные!$A$7:$A$106,"&lt;"&amp;$A100)+1)/COUNT(INDEX(Данные!$A$7:$CV$106,0,MATCH($L$9,Данные!$A$6:$CV$6,0)))&lt;=$L$11,$L$14,$L$15),IF($L$8="MANUAL_MU",MAX(Настройки!$B$14,MIN(1,IF(ISNUMBER(AQ100),AQ100,0))),IF($L$8="COUNT_FLAG_RULE",IF(IF(ISNUMBER(AQ100),AQ100,0)&lt;=$L$11,$L$14,IF(IF(ISNUMBER(AQ100),AQ100,0)&gt;=$L$12,$L$15,IF(OR(LOWER(LEFT(BV100&amp;"",2))="да",BV100=1),$L$13,$L$15))),IF(OR(AND($L$8="YES_NO",OR(LOWER(LEFT(AQ100&amp;"",2))="да",AQ100=1)),AND($L$8="THRESHOLD_GE",IF(ISNUMBER(AQ100),AQ100,0)&gt;=$L$11),AND($L$8="THRESHOLD_GT",IF(ISNUMBER(AQ100),AQ100,0)&gt;$L$11),AND($L$8="THRESHOLD_LE",IF(ISNUMBER(AQ100),AQ100,0)&lt;=$L$11),AND($L$8="THRESHOLD_LT",IF(ISNUMBER(AQ100),AQ100,0)&lt;$L$11),AND($L$8="CHANGE_PCT_GE",IF(IF(ISNUMBER(BV100),BV100,0)=0,IF(ISNUMBER(AQ100),AQ100,0)&gt;0,(IF(ISNUMBER(AQ100),AQ100,0)-IF(ISNUMBER(BV100),BV100,0))/ABS(IF(ISNUMBER(BV100),BV100,0))&gt;=$L$11)),AND($L$8="CHANGE_ABS_GE",ABS(IF(ISNUMBER(AQ100),AQ100,0)-IF(ISNUMBER(BV100),BV100,0))&gt;=$L$11),AND($L$8="COUNT_LT",IF(ISNUMBER(AQ100),AQ100,0)&lt;$L$11),AND($L$8="COUNT_LE",IF(ISNUMBER(AQ100),AQ100,0)&lt;=$L$11),AND($L$8="AND_YES",OR(LOWER(LEFT(AQ100&amp;"",2))="да",AQ100=1),OR(LOWER(LEFT(BV100&amp;"",2))="да",BV100=1)),AND($L$8="OR_YES",OR(OR(LOWER(LEFT(AQ100&amp;"",2))="да",AQ100=1),OR(LOWER(LEFT(BV100&amp;"",2))="да",BV100=1)))),$L$14,$L$15))))))))))</f>
        <v/>
      </c>
      <c r="M100" s="19" t="str">
        <f>IF($A100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100="#FIELD",AR100="",AND(OR($M$8="CHANGE_PCT_GE",$M$8="CHANGE_ABS_GE",$M$8="COUNT_FLAG_RULE",$M$8="AND_YES",$M$8="OR_YES"),OR(BW100="#FIELD",BW100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100)))),IF($M$18="LOW_MU",MAX(Настройки!$B$14,$M$16),IF($M$18="NEUTRAL",Настройки!$B$15,IF($M$18="IGNORE","IGNORE",IF(OR(AR100="#FIELD",BW100="#FIELD"),"Поле не найдено","Недостаточно данных")))),IF($M$8="SIGMOID_INC",MAX(Настройки!$B$14,$M$16+($M$17-$M$16)/(1+EXP(-$M$12*(IF(ISNUMBER(AR100),AR100,0)-$M$11)))),IF($M$8="SIGMOID_DEC",MAX(Настройки!$B$14,$M$16+($M$17-$M$16)/(1+EXP($M$12*(IF(ISNUMBER(AR100),AR100,0)-$M$11)))),IF($M$8="TOP_PERCENT",IF((COUNTIF(INDEX(Данные!$A$7:$CV$106,0,MATCH($M$9,Данные!$A$6:$CV$6,0)),"&gt;"&amp;IF(ISNUMBER(AR100),AR100,0))+COUNTIFS(INDEX(Данные!$A$7:$CV$106,0,MATCH($M$9,Данные!$A$6:$CV$6,0)),IF(ISNUMBER(AR100),AR100,0),Данные!$A$7:$A$106,"&lt;"&amp;$A100)+1)/COUNT(INDEX(Данные!$A$7:$CV$106,0,MATCH($M$9,Данные!$A$6:$CV$6,0)))&lt;=$M$11,$M$14,$M$15),IF($M$8="MANUAL_MU",MAX(Настройки!$B$14,MIN(1,IF(ISNUMBER(AR100),AR100,0))),IF($M$8="COUNT_FLAG_RULE",IF(IF(ISNUMBER(AR100),AR100,0)&lt;=$M$11,$M$14,IF(IF(ISNUMBER(AR100),AR100,0)&gt;=$M$12,$M$15,IF(OR(LOWER(LEFT(BW100&amp;"",2))="да",BW100=1),$M$13,$M$15))),IF(OR(AND($M$8="YES_NO",OR(LOWER(LEFT(AR100&amp;"",2))="да",AR100=1)),AND($M$8="THRESHOLD_GE",IF(ISNUMBER(AR100),AR100,0)&gt;=$M$11),AND($M$8="THRESHOLD_GT",IF(ISNUMBER(AR100),AR100,0)&gt;$M$11),AND($M$8="THRESHOLD_LE",IF(ISNUMBER(AR100),AR100,0)&lt;=$M$11),AND($M$8="THRESHOLD_LT",IF(ISNUMBER(AR100),AR100,0)&lt;$M$11),AND($M$8="CHANGE_PCT_GE",IF(IF(ISNUMBER(BW100),BW100,0)=0,IF(ISNUMBER(AR100),AR100,0)&gt;0,(IF(ISNUMBER(AR100),AR100,0)-IF(ISNUMBER(BW100),BW100,0))/ABS(IF(ISNUMBER(BW100),BW100,0))&gt;=$M$11)),AND($M$8="CHANGE_ABS_GE",ABS(IF(ISNUMBER(AR100),AR100,0)-IF(ISNUMBER(BW100),BW100,0))&gt;=$M$11),AND($M$8="COUNT_LT",IF(ISNUMBER(AR100),AR100,0)&lt;$M$11),AND($M$8="COUNT_LE",IF(ISNUMBER(AR100),AR100,0)&lt;=$M$11),AND($M$8="AND_YES",OR(LOWER(LEFT(AR100&amp;"",2))="да",AR100=1),OR(LOWER(LEFT(BW100&amp;"",2))="да",BW100=1)),AND($M$8="OR_YES",OR(OR(LOWER(LEFT(AR100&amp;"",2))="да",AR100=1),OR(LOWER(LEFT(BW100&amp;"",2))="да",BW100=1)))),$M$14,$M$15))))))))))</f>
        <v/>
      </c>
      <c r="N100" s="19" t="str">
        <f>IF($A100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100="#FIELD",AS100="",AND(OR($N$8="CHANGE_PCT_GE",$N$8="CHANGE_ABS_GE",$N$8="COUNT_FLAG_RULE",$N$8="AND_YES",$N$8="OR_YES"),OR(BX100="#FIELD",BX100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100)))),IF($N$18="LOW_MU",MAX(Настройки!$B$14,$N$16),IF($N$18="NEUTRAL",Настройки!$B$15,IF($N$18="IGNORE","IGNORE",IF(OR(AS100="#FIELD",BX100="#FIELD"),"Поле не найдено","Недостаточно данных")))),IF($N$8="SIGMOID_INC",MAX(Настройки!$B$14,$N$16+($N$17-$N$16)/(1+EXP(-$N$12*(IF(ISNUMBER(AS100),AS100,0)-$N$11)))),IF($N$8="SIGMOID_DEC",MAX(Настройки!$B$14,$N$16+($N$17-$N$16)/(1+EXP($N$12*(IF(ISNUMBER(AS100),AS100,0)-$N$11)))),IF($N$8="TOP_PERCENT",IF((COUNTIF(INDEX(Данные!$A$7:$CV$106,0,MATCH($N$9,Данные!$A$6:$CV$6,0)),"&gt;"&amp;IF(ISNUMBER(AS100),AS100,0))+COUNTIFS(INDEX(Данные!$A$7:$CV$106,0,MATCH($N$9,Данные!$A$6:$CV$6,0)),IF(ISNUMBER(AS100),AS100,0),Данные!$A$7:$A$106,"&lt;"&amp;$A100)+1)/COUNT(INDEX(Данные!$A$7:$CV$106,0,MATCH($N$9,Данные!$A$6:$CV$6,0)))&lt;=$N$11,$N$14,$N$15),IF($N$8="MANUAL_MU",MAX(Настройки!$B$14,MIN(1,IF(ISNUMBER(AS100),AS100,0))),IF($N$8="COUNT_FLAG_RULE",IF(IF(ISNUMBER(AS100),AS100,0)&lt;=$N$11,$N$14,IF(IF(ISNUMBER(AS100),AS100,0)&gt;=$N$12,$N$15,IF(OR(LOWER(LEFT(BX100&amp;"",2))="да",BX100=1),$N$13,$N$15))),IF(OR(AND($N$8="YES_NO",OR(LOWER(LEFT(AS100&amp;"",2))="да",AS100=1)),AND($N$8="THRESHOLD_GE",IF(ISNUMBER(AS100),AS100,0)&gt;=$N$11),AND($N$8="THRESHOLD_GT",IF(ISNUMBER(AS100),AS100,0)&gt;$N$11),AND($N$8="THRESHOLD_LE",IF(ISNUMBER(AS100),AS100,0)&lt;=$N$11),AND($N$8="THRESHOLD_LT",IF(ISNUMBER(AS100),AS100,0)&lt;$N$11),AND($N$8="CHANGE_PCT_GE",IF(IF(ISNUMBER(BX100),BX100,0)=0,IF(ISNUMBER(AS100),AS100,0)&gt;0,(IF(ISNUMBER(AS100),AS100,0)-IF(ISNUMBER(BX100),BX100,0))/ABS(IF(ISNUMBER(BX100),BX100,0))&gt;=$N$11)),AND($N$8="CHANGE_ABS_GE",ABS(IF(ISNUMBER(AS100),AS100,0)-IF(ISNUMBER(BX100),BX100,0))&gt;=$N$11),AND($N$8="COUNT_LT",IF(ISNUMBER(AS100),AS100,0)&lt;$N$11),AND($N$8="COUNT_LE",IF(ISNUMBER(AS100),AS100,0)&lt;=$N$11),AND($N$8="AND_YES",OR(LOWER(LEFT(AS100&amp;"",2))="да",AS100=1),OR(LOWER(LEFT(BX100&amp;"",2))="да",BX100=1)),AND($N$8="OR_YES",OR(OR(LOWER(LEFT(AS100&amp;"",2))="да",AS100=1),OR(LOWER(LEFT(BX100&amp;"",2))="да",BX100=1)))),$N$14,$N$15))))))))))</f>
        <v/>
      </c>
      <c r="O100" s="19" t="str">
        <f>IF($A100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100="#FIELD",AT100="",AND(OR($O$8="CHANGE_PCT_GE",$O$8="CHANGE_ABS_GE",$O$8="COUNT_FLAG_RULE",$O$8="AND_YES",$O$8="OR_YES"),OR(BY100="#FIELD",BY100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100)))),IF($O$18="LOW_MU",MAX(Настройки!$B$14,$O$16),IF($O$18="NEUTRAL",Настройки!$B$15,IF($O$18="IGNORE","IGNORE",IF(OR(AT100="#FIELD",BY100="#FIELD"),"Поле не найдено","Недостаточно данных")))),IF($O$8="SIGMOID_INC",MAX(Настройки!$B$14,$O$16+($O$17-$O$16)/(1+EXP(-$O$12*(IF(ISNUMBER(AT100),AT100,0)-$O$11)))),IF($O$8="SIGMOID_DEC",MAX(Настройки!$B$14,$O$16+($O$17-$O$16)/(1+EXP($O$12*(IF(ISNUMBER(AT100),AT100,0)-$O$11)))),IF($O$8="TOP_PERCENT",IF((COUNTIF(INDEX(Данные!$A$7:$CV$106,0,MATCH($O$9,Данные!$A$6:$CV$6,0)),"&gt;"&amp;IF(ISNUMBER(AT100),AT100,0))+COUNTIFS(INDEX(Данные!$A$7:$CV$106,0,MATCH($O$9,Данные!$A$6:$CV$6,0)),IF(ISNUMBER(AT100),AT100,0),Данные!$A$7:$A$106,"&lt;"&amp;$A100)+1)/COUNT(INDEX(Данные!$A$7:$CV$106,0,MATCH($O$9,Данные!$A$6:$CV$6,0)))&lt;=$O$11,$O$14,$O$15),IF($O$8="MANUAL_MU",MAX(Настройки!$B$14,MIN(1,IF(ISNUMBER(AT100),AT100,0))),IF($O$8="COUNT_FLAG_RULE",IF(IF(ISNUMBER(AT100),AT100,0)&lt;=$O$11,$O$14,IF(IF(ISNUMBER(AT100),AT100,0)&gt;=$O$12,$O$15,IF(OR(LOWER(LEFT(BY100&amp;"",2))="да",BY100=1),$O$13,$O$15))),IF(OR(AND($O$8="YES_NO",OR(LOWER(LEFT(AT100&amp;"",2))="да",AT100=1)),AND($O$8="THRESHOLD_GE",IF(ISNUMBER(AT100),AT100,0)&gt;=$O$11),AND($O$8="THRESHOLD_GT",IF(ISNUMBER(AT100),AT100,0)&gt;$O$11),AND($O$8="THRESHOLD_LE",IF(ISNUMBER(AT100),AT100,0)&lt;=$O$11),AND($O$8="THRESHOLD_LT",IF(ISNUMBER(AT100),AT100,0)&lt;$O$11),AND($O$8="CHANGE_PCT_GE",IF(IF(ISNUMBER(BY100),BY100,0)=0,IF(ISNUMBER(AT100),AT100,0)&gt;0,(IF(ISNUMBER(AT100),AT100,0)-IF(ISNUMBER(BY100),BY100,0))/ABS(IF(ISNUMBER(BY100),BY100,0))&gt;=$O$11)),AND($O$8="CHANGE_ABS_GE",ABS(IF(ISNUMBER(AT100),AT100,0)-IF(ISNUMBER(BY100),BY100,0))&gt;=$O$11),AND($O$8="COUNT_LT",IF(ISNUMBER(AT100),AT100,0)&lt;$O$11),AND($O$8="COUNT_LE",IF(ISNUMBER(AT100),AT100,0)&lt;=$O$11),AND($O$8="AND_YES",OR(LOWER(LEFT(AT100&amp;"",2))="да",AT100=1),OR(LOWER(LEFT(BY100&amp;"",2))="да",BY100=1)),AND($O$8="OR_YES",OR(OR(LOWER(LEFT(AT100&amp;"",2))="да",AT100=1),OR(LOWER(LEFT(BY100&amp;"",2))="да",BY100=1)))),$O$14,$O$15))))))))))</f>
        <v/>
      </c>
      <c r="P100" s="19" t="str">
        <f>IF($A100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100="#FIELD",AU100="",AND(OR($P$8="CHANGE_PCT_GE",$P$8="CHANGE_ABS_GE",$P$8="COUNT_FLAG_RULE",$P$8="AND_YES",$P$8="OR_YES"),OR(BZ100="#FIELD",BZ100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100)))),IF($P$18="LOW_MU",MAX(Настройки!$B$14,$P$16),IF($P$18="NEUTRAL",Настройки!$B$15,IF($P$18="IGNORE","IGNORE",IF(OR(AU100="#FIELD",BZ100="#FIELD"),"Поле не найдено","Недостаточно данных")))),IF($P$8="SIGMOID_INC",MAX(Настройки!$B$14,$P$16+($P$17-$P$16)/(1+EXP(-$P$12*(IF(ISNUMBER(AU100),AU100,0)-$P$11)))),IF($P$8="SIGMOID_DEC",MAX(Настройки!$B$14,$P$16+($P$17-$P$16)/(1+EXP($P$12*(IF(ISNUMBER(AU100),AU100,0)-$P$11)))),IF($P$8="TOP_PERCENT",IF((COUNTIF(INDEX(Данные!$A$7:$CV$106,0,MATCH($P$9,Данные!$A$6:$CV$6,0)),"&gt;"&amp;IF(ISNUMBER(AU100),AU100,0))+COUNTIFS(INDEX(Данные!$A$7:$CV$106,0,MATCH($P$9,Данные!$A$6:$CV$6,0)),IF(ISNUMBER(AU100),AU100,0),Данные!$A$7:$A$106,"&lt;"&amp;$A100)+1)/COUNT(INDEX(Данные!$A$7:$CV$106,0,MATCH($P$9,Данные!$A$6:$CV$6,0)))&lt;=$P$11,$P$14,$P$15),IF($P$8="MANUAL_MU",MAX(Настройки!$B$14,MIN(1,IF(ISNUMBER(AU100),AU100,0))),IF($P$8="COUNT_FLAG_RULE",IF(IF(ISNUMBER(AU100),AU100,0)&lt;=$P$11,$P$14,IF(IF(ISNUMBER(AU100),AU100,0)&gt;=$P$12,$P$15,IF(OR(LOWER(LEFT(BZ100&amp;"",2))="да",BZ100=1),$P$13,$P$15))),IF(OR(AND($P$8="YES_NO",OR(LOWER(LEFT(AU100&amp;"",2))="да",AU100=1)),AND($P$8="THRESHOLD_GE",IF(ISNUMBER(AU100),AU100,0)&gt;=$P$11),AND($P$8="THRESHOLD_GT",IF(ISNUMBER(AU100),AU100,0)&gt;$P$11),AND($P$8="THRESHOLD_LE",IF(ISNUMBER(AU100),AU100,0)&lt;=$P$11),AND($P$8="THRESHOLD_LT",IF(ISNUMBER(AU100),AU100,0)&lt;$P$11),AND($P$8="CHANGE_PCT_GE",IF(IF(ISNUMBER(BZ100),BZ100,0)=0,IF(ISNUMBER(AU100),AU100,0)&gt;0,(IF(ISNUMBER(AU100),AU100,0)-IF(ISNUMBER(BZ100),BZ100,0))/ABS(IF(ISNUMBER(BZ100),BZ100,0))&gt;=$P$11)),AND($P$8="CHANGE_ABS_GE",ABS(IF(ISNUMBER(AU100),AU100,0)-IF(ISNUMBER(BZ100),BZ100,0))&gt;=$P$11),AND($P$8="COUNT_LT",IF(ISNUMBER(AU100),AU100,0)&lt;$P$11),AND($P$8="COUNT_LE",IF(ISNUMBER(AU100),AU100,0)&lt;=$P$11),AND($P$8="AND_YES",OR(LOWER(LEFT(AU100&amp;"",2))="да",AU100=1),OR(LOWER(LEFT(BZ100&amp;"",2))="да",BZ100=1)),AND($P$8="OR_YES",OR(OR(LOWER(LEFT(AU100&amp;"",2))="да",AU100=1),OR(LOWER(LEFT(BZ100&amp;"",2))="да",BZ100=1)))),$P$14,$P$15))))))))))</f>
        <v/>
      </c>
      <c r="Q100" s="19" t="str">
        <f>IF($A100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100="#FIELD",AV100="",AND(OR($Q$8="CHANGE_PCT_GE",$Q$8="CHANGE_ABS_GE",$Q$8="COUNT_FLAG_RULE",$Q$8="AND_YES",$Q$8="OR_YES"),OR(CA100="#FIELD",CA100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100)))),IF($Q$18="LOW_MU",MAX(Настройки!$B$14,$Q$16),IF($Q$18="NEUTRAL",Настройки!$B$15,IF($Q$18="IGNORE","IGNORE",IF(OR(AV100="#FIELD",CA100="#FIELD"),"Поле не найдено","Недостаточно данных")))),IF($Q$8="SIGMOID_INC",MAX(Настройки!$B$14,$Q$16+($Q$17-$Q$16)/(1+EXP(-$Q$12*(IF(ISNUMBER(AV100),AV100,0)-$Q$11)))),IF($Q$8="SIGMOID_DEC",MAX(Настройки!$B$14,$Q$16+($Q$17-$Q$16)/(1+EXP($Q$12*(IF(ISNUMBER(AV100),AV100,0)-$Q$11)))),IF($Q$8="TOP_PERCENT",IF((COUNTIF(INDEX(Данные!$A$7:$CV$106,0,MATCH($Q$9,Данные!$A$6:$CV$6,0)),"&gt;"&amp;IF(ISNUMBER(AV100),AV100,0))+COUNTIFS(INDEX(Данные!$A$7:$CV$106,0,MATCH($Q$9,Данные!$A$6:$CV$6,0)),IF(ISNUMBER(AV100),AV100,0),Данные!$A$7:$A$106,"&lt;"&amp;$A100)+1)/COUNT(INDEX(Данные!$A$7:$CV$106,0,MATCH($Q$9,Данные!$A$6:$CV$6,0)))&lt;=$Q$11,$Q$14,$Q$15),IF($Q$8="MANUAL_MU",MAX(Настройки!$B$14,MIN(1,IF(ISNUMBER(AV100),AV100,0))),IF($Q$8="COUNT_FLAG_RULE",IF(IF(ISNUMBER(AV100),AV100,0)&lt;=$Q$11,$Q$14,IF(IF(ISNUMBER(AV100),AV100,0)&gt;=$Q$12,$Q$15,IF(OR(LOWER(LEFT(CA100&amp;"",2))="да",CA100=1),$Q$13,$Q$15))),IF(OR(AND($Q$8="YES_NO",OR(LOWER(LEFT(AV100&amp;"",2))="да",AV100=1)),AND($Q$8="THRESHOLD_GE",IF(ISNUMBER(AV100),AV100,0)&gt;=$Q$11),AND($Q$8="THRESHOLD_GT",IF(ISNUMBER(AV100),AV100,0)&gt;$Q$11),AND($Q$8="THRESHOLD_LE",IF(ISNUMBER(AV100),AV100,0)&lt;=$Q$11),AND($Q$8="THRESHOLD_LT",IF(ISNUMBER(AV100),AV100,0)&lt;$Q$11),AND($Q$8="CHANGE_PCT_GE",IF(IF(ISNUMBER(CA100),CA100,0)=0,IF(ISNUMBER(AV100),AV100,0)&gt;0,(IF(ISNUMBER(AV100),AV100,0)-IF(ISNUMBER(CA100),CA100,0))/ABS(IF(ISNUMBER(CA100),CA100,0))&gt;=$Q$11)),AND($Q$8="CHANGE_ABS_GE",ABS(IF(ISNUMBER(AV100),AV100,0)-IF(ISNUMBER(CA100),CA100,0))&gt;=$Q$11),AND($Q$8="COUNT_LT",IF(ISNUMBER(AV100),AV100,0)&lt;$Q$11),AND($Q$8="COUNT_LE",IF(ISNUMBER(AV100),AV100,0)&lt;=$Q$11),AND($Q$8="AND_YES",OR(LOWER(LEFT(AV100&amp;"",2))="да",AV100=1),OR(LOWER(LEFT(CA100&amp;"",2))="да",CA100=1)),AND($Q$8="OR_YES",OR(OR(LOWER(LEFT(AV100&amp;"",2))="да",AV100=1),OR(LOWER(LEFT(CA100&amp;"",2))="да",CA100=1)))),$Q$14,$Q$15))))))))))</f>
        <v/>
      </c>
      <c r="R100" s="69" t="str">
        <f>IF($A100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100="#FIELD",AW100="",AND(OR($R$8="CHANGE_PCT_GE",$R$8="CHANGE_ABS_GE",$R$8="COUNT_FLAG_RULE",$R$8="AND_YES",$R$8="OR_YES"),OR(CB100="#FIELD",CB100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100)))),IF($R$18="LOW_MU",MAX(Настройки!$B$14,$R$16),IF($R$18="NEUTRAL",Настройки!$B$15,IF($R$18="IGNORE","IGNORE",IF(OR(AW100="#FIELD",CB100="#FIELD"),"Поле не найдено","Недостаточно данных")))),IF($R$8="SIGMOID_INC",MAX(Настройки!$B$14,$R$16+($R$17-$R$16)/(1+EXP(-$R$12*(IF(ISNUMBER(AW100),AW100,0)-$R$11)))),IF($R$8="SIGMOID_DEC",MAX(Настройки!$B$14,$R$16+($R$17-$R$16)/(1+EXP($R$12*(IF(ISNUMBER(AW100),AW100,0)-$R$11)))),IF($R$8="TOP_PERCENT",IF((COUNTIF(INDEX(Данные!$A$7:$CV$106,0,MATCH($R$9,Данные!$A$6:$CV$6,0)),"&gt;"&amp;IF(ISNUMBER(AW100),AW100,0))+COUNTIFS(INDEX(Данные!$A$7:$CV$106,0,MATCH($R$9,Данные!$A$6:$CV$6,0)),IF(ISNUMBER(AW100),AW100,0),Данные!$A$7:$A$106,"&lt;"&amp;$A100)+1)/COUNT(INDEX(Данные!$A$7:$CV$106,0,MATCH($R$9,Данные!$A$6:$CV$6,0)))&lt;=$R$11,$R$14,$R$15),IF($R$8="MANUAL_MU",MAX(Настройки!$B$14,MIN(1,IF(ISNUMBER(AW100),AW100,0))),IF($R$8="COUNT_FLAG_RULE",IF(IF(ISNUMBER(AW100),AW100,0)&lt;=$R$11,$R$14,IF(IF(ISNUMBER(AW100),AW100,0)&gt;=$R$12,$R$15,IF(OR(LOWER(LEFT(CB100&amp;"",2))="да",CB100=1),$R$13,$R$15))),IF(OR(AND($R$8="YES_NO",OR(LOWER(LEFT(AW100&amp;"",2))="да",AW100=1)),AND($R$8="THRESHOLD_GE",IF(ISNUMBER(AW100),AW100,0)&gt;=$R$11),AND($R$8="THRESHOLD_GT",IF(ISNUMBER(AW100),AW100,0)&gt;$R$11),AND($R$8="THRESHOLD_LE",IF(ISNUMBER(AW100),AW100,0)&lt;=$R$11),AND($R$8="THRESHOLD_LT",IF(ISNUMBER(AW100),AW100,0)&lt;$R$11),AND($R$8="CHANGE_PCT_GE",IF(IF(ISNUMBER(CB100),CB100,0)=0,IF(ISNUMBER(AW100),AW100,0)&gt;0,(IF(ISNUMBER(AW100),AW100,0)-IF(ISNUMBER(CB100),CB100,0))/ABS(IF(ISNUMBER(CB100),CB100,0))&gt;=$R$11)),AND($R$8="CHANGE_ABS_GE",ABS(IF(ISNUMBER(AW100),AW100,0)-IF(ISNUMBER(CB100),CB100,0))&gt;=$R$11),AND($R$8="COUNT_LT",IF(ISNUMBER(AW100),AW100,0)&lt;$R$11),AND($R$8="COUNT_LE",IF(ISNUMBER(AW100),AW100,0)&lt;=$R$11),AND($R$8="AND_YES",OR(LOWER(LEFT(AW100&amp;"",2))="да",AW100=1),OR(LOWER(LEFT(CB100&amp;"",2))="да",CB100=1)),AND($R$8="OR_YES",OR(OR(LOWER(LEFT(AW100&amp;"",2))="да",AW100=1),OR(LOWER(LEFT(CB100&amp;"",2))="да",CB100=1)))),$R$14,$R$15))))))))))</f>
        <v/>
      </c>
      <c r="S100" s="70" t="str">
        <f>IF($A100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100="#FIELD",AX100="",AND(OR($S$8="CHANGE_PCT_GE",$S$8="CHANGE_ABS_GE",$S$8="COUNT_FLAG_RULE",$S$8="AND_YES",$S$8="OR_YES"),OR(CC100="#FIELD",CC100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100)))),IF($S$18="LOW_MU",MAX(Настройки!$B$14,$S$16),IF($S$18="NEUTRAL",Настройки!$B$15,IF($S$18="IGNORE","IGNORE",IF(OR(AX100="#FIELD",CC100="#FIELD"),"Поле не найдено","Недостаточно данных")))),IF($S$8="SIGMOID_INC",MAX(Настройки!$B$14,$S$16+($S$17-$S$16)/(1+EXP(-$S$12*(IF(ISNUMBER(AX100),AX100,0)-$S$11)))),IF($S$8="SIGMOID_DEC",MAX(Настройки!$B$14,$S$16+($S$17-$S$16)/(1+EXP($S$12*(IF(ISNUMBER(AX100),AX100,0)-$S$11)))),IF($S$8="TOP_PERCENT",IF((COUNTIF(INDEX(Данные!$A$7:$CV$106,0,MATCH($S$9,Данные!$A$6:$CV$6,0)),"&gt;"&amp;IF(ISNUMBER(AX100),AX100,0))+COUNTIFS(INDEX(Данные!$A$7:$CV$106,0,MATCH($S$9,Данные!$A$6:$CV$6,0)),IF(ISNUMBER(AX100),AX100,0),Данные!$A$7:$A$106,"&lt;"&amp;$A100)+1)/COUNT(INDEX(Данные!$A$7:$CV$106,0,MATCH($S$9,Данные!$A$6:$CV$6,0)))&lt;=$S$11,$S$14,$S$15),IF($S$8="MANUAL_MU",MAX(Настройки!$B$14,MIN(1,IF(ISNUMBER(AX100),AX100,0))),IF($S$8="COUNT_FLAG_RULE",IF(IF(ISNUMBER(AX100),AX100,0)&lt;=$S$11,$S$14,IF(IF(ISNUMBER(AX100),AX100,0)&gt;=$S$12,$S$15,IF(OR(LOWER(LEFT(CC100&amp;"",2))="да",CC100=1),$S$13,$S$15))),IF(OR(AND($S$8="YES_NO",OR(LOWER(LEFT(AX100&amp;"",2))="да",AX100=1)),AND($S$8="THRESHOLD_GE",IF(ISNUMBER(AX100),AX100,0)&gt;=$S$11),AND($S$8="THRESHOLD_GT",IF(ISNUMBER(AX100),AX100,0)&gt;$S$11),AND($S$8="THRESHOLD_LE",IF(ISNUMBER(AX100),AX100,0)&lt;=$S$11),AND($S$8="THRESHOLD_LT",IF(ISNUMBER(AX100),AX100,0)&lt;$S$11),AND($S$8="CHANGE_PCT_GE",IF(IF(ISNUMBER(CC100),CC100,0)=0,IF(ISNUMBER(AX100),AX100,0)&gt;0,(IF(ISNUMBER(AX100),AX100,0)-IF(ISNUMBER(CC100),CC100,0))/ABS(IF(ISNUMBER(CC100),CC100,0))&gt;=$S$11)),AND($S$8="CHANGE_ABS_GE",ABS(IF(ISNUMBER(AX100),AX100,0)-IF(ISNUMBER(CC100),CC100,0))&gt;=$S$11),AND($S$8="COUNT_LT",IF(ISNUMBER(AX100),AX100,0)&lt;$S$11),AND($S$8="COUNT_LE",IF(ISNUMBER(AX100),AX100,0)&lt;=$S$11),AND($S$8="AND_YES",OR(LOWER(LEFT(AX100&amp;"",2))="да",AX100=1),OR(LOWER(LEFT(CC100&amp;"",2))="да",CC100=1)),AND($S$8="OR_YES",OR(OR(LOWER(LEFT(AX100&amp;"",2))="да",AX100=1),OR(LOWER(LEFT(CC100&amp;"",2))="да",CC100=1)))),$S$14,$S$15))))))))))</f>
        <v/>
      </c>
      <c r="T100" s="70" t="str">
        <f>IF($A100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100="#FIELD",AY100="",AND(OR($T$8="CHANGE_PCT_GE",$T$8="CHANGE_ABS_GE",$T$8="COUNT_FLAG_RULE",$T$8="AND_YES",$T$8="OR_YES"),OR(CD100="#FIELD",CD100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100)))),IF($T$18="LOW_MU",MAX(Настройки!$B$14,$T$16),IF($T$18="NEUTRAL",Настройки!$B$15,IF($T$18="IGNORE","IGNORE",IF(OR(AY100="#FIELD",CD100="#FIELD"),"Поле не найдено","Недостаточно данных")))),IF($T$8="SIGMOID_INC",MAX(Настройки!$B$14,$T$16+($T$17-$T$16)/(1+EXP(-$T$12*(IF(ISNUMBER(AY100),AY100,0)-$T$11)))),IF($T$8="SIGMOID_DEC",MAX(Настройки!$B$14,$T$16+($T$17-$T$16)/(1+EXP($T$12*(IF(ISNUMBER(AY100),AY100,0)-$T$11)))),IF($T$8="TOP_PERCENT",IF((COUNTIF(INDEX(Данные!$A$7:$CV$106,0,MATCH($T$9,Данные!$A$6:$CV$6,0)),"&gt;"&amp;IF(ISNUMBER(AY100),AY100,0))+COUNTIFS(INDEX(Данные!$A$7:$CV$106,0,MATCH($T$9,Данные!$A$6:$CV$6,0)),IF(ISNUMBER(AY100),AY100,0),Данные!$A$7:$A$106,"&lt;"&amp;$A100)+1)/COUNT(INDEX(Данные!$A$7:$CV$106,0,MATCH($T$9,Данные!$A$6:$CV$6,0)))&lt;=$T$11,$T$14,$T$15),IF($T$8="MANUAL_MU",MAX(Настройки!$B$14,MIN(1,IF(ISNUMBER(AY100),AY100,0))),IF($T$8="COUNT_FLAG_RULE",IF(IF(ISNUMBER(AY100),AY100,0)&lt;=$T$11,$T$14,IF(IF(ISNUMBER(AY100),AY100,0)&gt;=$T$12,$T$15,IF(OR(LOWER(LEFT(CD100&amp;"",2))="да",CD100=1),$T$13,$T$15))),IF(OR(AND($T$8="YES_NO",OR(LOWER(LEFT(AY100&amp;"",2))="да",AY100=1)),AND($T$8="THRESHOLD_GE",IF(ISNUMBER(AY100),AY100,0)&gt;=$T$11),AND($T$8="THRESHOLD_GT",IF(ISNUMBER(AY100),AY100,0)&gt;$T$11),AND($T$8="THRESHOLD_LE",IF(ISNUMBER(AY100),AY100,0)&lt;=$T$11),AND($T$8="THRESHOLD_LT",IF(ISNUMBER(AY100),AY100,0)&lt;$T$11),AND($T$8="CHANGE_PCT_GE",IF(IF(ISNUMBER(CD100),CD100,0)=0,IF(ISNUMBER(AY100),AY100,0)&gt;0,(IF(ISNUMBER(AY100),AY100,0)-IF(ISNUMBER(CD100),CD100,0))/ABS(IF(ISNUMBER(CD100),CD100,0))&gt;=$T$11)),AND($T$8="CHANGE_ABS_GE",ABS(IF(ISNUMBER(AY100),AY100,0)-IF(ISNUMBER(CD100),CD100,0))&gt;=$T$11),AND($T$8="COUNT_LT",IF(ISNUMBER(AY100),AY100,0)&lt;$T$11),AND($T$8="COUNT_LE",IF(ISNUMBER(AY100),AY100,0)&lt;=$T$11),AND($T$8="AND_YES",OR(LOWER(LEFT(AY100&amp;"",2))="да",AY100=1),OR(LOWER(LEFT(CD100&amp;"",2))="да",CD100=1)),AND($T$8="OR_YES",OR(OR(LOWER(LEFT(AY100&amp;"",2))="да",AY100=1),OR(LOWER(LEFT(CD100&amp;"",2))="да",CD100=1)))),$T$14,$T$15))))))))))</f>
        <v/>
      </c>
      <c r="U100" s="70" t="str">
        <f>IF($A100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100="#FIELD",AZ100="",AND(OR($U$8="CHANGE_PCT_GE",$U$8="CHANGE_ABS_GE",$U$8="COUNT_FLAG_RULE",$U$8="AND_YES",$U$8="OR_YES"),OR(CE100="#FIELD",CE100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100)))),IF($U$18="LOW_MU",MAX(Настройки!$B$14,$U$16),IF($U$18="NEUTRAL",Настройки!$B$15,IF($U$18="IGNORE","IGNORE",IF(OR(AZ100="#FIELD",CE100="#FIELD"),"Поле не найдено","Недостаточно данных")))),IF($U$8="SIGMOID_INC",MAX(Настройки!$B$14,$U$16+($U$17-$U$16)/(1+EXP(-$U$12*(IF(ISNUMBER(AZ100),AZ100,0)-$U$11)))),IF($U$8="SIGMOID_DEC",MAX(Настройки!$B$14,$U$16+($U$17-$U$16)/(1+EXP($U$12*(IF(ISNUMBER(AZ100),AZ100,0)-$U$11)))),IF($U$8="TOP_PERCENT",IF((COUNTIF(INDEX(Данные!$A$7:$CV$106,0,MATCH($U$9,Данные!$A$6:$CV$6,0)),"&gt;"&amp;IF(ISNUMBER(AZ100),AZ100,0))+COUNTIFS(INDEX(Данные!$A$7:$CV$106,0,MATCH($U$9,Данные!$A$6:$CV$6,0)),IF(ISNUMBER(AZ100),AZ100,0),Данные!$A$7:$A$106,"&lt;"&amp;$A100)+1)/COUNT(INDEX(Данные!$A$7:$CV$106,0,MATCH($U$9,Данные!$A$6:$CV$6,0)))&lt;=$U$11,$U$14,$U$15),IF($U$8="MANUAL_MU",MAX(Настройки!$B$14,MIN(1,IF(ISNUMBER(AZ100),AZ100,0))),IF($U$8="COUNT_FLAG_RULE",IF(IF(ISNUMBER(AZ100),AZ100,0)&lt;=$U$11,$U$14,IF(IF(ISNUMBER(AZ100),AZ100,0)&gt;=$U$12,$U$15,IF(OR(LOWER(LEFT(CE100&amp;"",2))="да",CE100=1),$U$13,$U$15))),IF(OR(AND($U$8="YES_NO",OR(LOWER(LEFT(AZ100&amp;"",2))="да",AZ100=1)),AND($U$8="THRESHOLD_GE",IF(ISNUMBER(AZ100),AZ100,0)&gt;=$U$11),AND($U$8="THRESHOLD_GT",IF(ISNUMBER(AZ100),AZ100,0)&gt;$U$11),AND($U$8="THRESHOLD_LE",IF(ISNUMBER(AZ100),AZ100,0)&lt;=$U$11),AND($U$8="THRESHOLD_LT",IF(ISNUMBER(AZ100),AZ100,0)&lt;$U$11),AND($U$8="CHANGE_PCT_GE",IF(IF(ISNUMBER(CE100),CE100,0)=0,IF(ISNUMBER(AZ100),AZ100,0)&gt;0,(IF(ISNUMBER(AZ100),AZ100,0)-IF(ISNUMBER(CE100),CE100,0))/ABS(IF(ISNUMBER(CE100),CE100,0))&gt;=$U$11)),AND($U$8="CHANGE_ABS_GE",ABS(IF(ISNUMBER(AZ100),AZ100,0)-IF(ISNUMBER(CE100),CE100,0))&gt;=$U$11),AND($U$8="COUNT_LT",IF(ISNUMBER(AZ100),AZ100,0)&lt;$U$11),AND($U$8="COUNT_LE",IF(ISNUMBER(AZ100),AZ100,0)&lt;=$U$11),AND($U$8="AND_YES",OR(LOWER(LEFT(AZ100&amp;"",2))="да",AZ100=1),OR(LOWER(LEFT(CE100&amp;"",2))="да",CE100=1)),AND($U$8="OR_YES",OR(OR(LOWER(LEFT(AZ100&amp;"",2))="да",AZ100=1),OR(LOWER(LEFT(CE100&amp;"",2))="да",CE100=1)))),$U$14,$U$15))))))))))</f>
        <v/>
      </c>
      <c r="V100" s="70" t="str">
        <f>IF($A100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100="#FIELD",BA100="",AND(OR($V$8="CHANGE_PCT_GE",$V$8="CHANGE_ABS_GE",$V$8="COUNT_FLAG_RULE",$V$8="AND_YES",$V$8="OR_YES"),OR(CF100="#FIELD",CF100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100)))),IF($V$18="LOW_MU",MAX(Настройки!$B$14,$V$16),IF($V$18="NEUTRAL",Настройки!$B$15,IF($V$18="IGNORE","IGNORE",IF(OR(BA100="#FIELD",CF100="#FIELD"),"Поле не найдено","Недостаточно данных")))),IF($V$8="SIGMOID_INC",MAX(Настройки!$B$14,$V$16+($V$17-$V$16)/(1+EXP(-$V$12*(IF(ISNUMBER(BA100),BA100,0)-$V$11)))),IF($V$8="SIGMOID_DEC",MAX(Настройки!$B$14,$V$16+($V$17-$V$16)/(1+EXP($V$12*(IF(ISNUMBER(BA100),BA100,0)-$V$11)))),IF($V$8="TOP_PERCENT",IF((COUNTIF(INDEX(Данные!$A$7:$CV$106,0,MATCH($V$9,Данные!$A$6:$CV$6,0)),"&gt;"&amp;IF(ISNUMBER(BA100),BA100,0))+COUNTIFS(INDEX(Данные!$A$7:$CV$106,0,MATCH($V$9,Данные!$A$6:$CV$6,0)),IF(ISNUMBER(BA100),BA100,0),Данные!$A$7:$A$106,"&lt;"&amp;$A100)+1)/COUNT(INDEX(Данные!$A$7:$CV$106,0,MATCH($V$9,Данные!$A$6:$CV$6,0)))&lt;=$V$11,$V$14,$V$15),IF($V$8="MANUAL_MU",MAX(Настройки!$B$14,MIN(1,IF(ISNUMBER(BA100),BA100,0))),IF($V$8="COUNT_FLAG_RULE",IF(IF(ISNUMBER(BA100),BA100,0)&lt;=$V$11,$V$14,IF(IF(ISNUMBER(BA100),BA100,0)&gt;=$V$12,$V$15,IF(OR(LOWER(LEFT(CF100&amp;"",2))="да",CF100=1),$V$13,$V$15))),IF(OR(AND($V$8="YES_NO",OR(LOWER(LEFT(BA100&amp;"",2))="да",BA100=1)),AND($V$8="THRESHOLD_GE",IF(ISNUMBER(BA100),BA100,0)&gt;=$V$11),AND($V$8="THRESHOLD_GT",IF(ISNUMBER(BA100),BA100,0)&gt;$V$11),AND($V$8="THRESHOLD_LE",IF(ISNUMBER(BA100),BA100,0)&lt;=$V$11),AND($V$8="THRESHOLD_LT",IF(ISNUMBER(BA100),BA100,0)&lt;$V$11),AND($V$8="CHANGE_PCT_GE",IF(IF(ISNUMBER(CF100),CF100,0)=0,IF(ISNUMBER(BA100),BA100,0)&gt;0,(IF(ISNUMBER(BA100),BA100,0)-IF(ISNUMBER(CF100),CF100,0))/ABS(IF(ISNUMBER(CF100),CF100,0))&gt;=$V$11)),AND($V$8="CHANGE_ABS_GE",ABS(IF(ISNUMBER(BA100),BA100,0)-IF(ISNUMBER(CF100),CF100,0))&gt;=$V$11),AND($V$8="COUNT_LT",IF(ISNUMBER(BA100),BA100,0)&lt;$V$11),AND($V$8="COUNT_LE",IF(ISNUMBER(BA100),BA100,0)&lt;=$V$11),AND($V$8="AND_YES",OR(LOWER(LEFT(BA100&amp;"",2))="да",BA100=1),OR(LOWER(LEFT(CF100&amp;"",2))="да",CF100=1)),AND($V$8="OR_YES",OR(OR(LOWER(LEFT(BA100&amp;"",2))="да",BA100=1),OR(LOWER(LEFT(CF100&amp;"",2))="да",CF100=1)))),$V$14,$V$15))))))))))</f>
        <v/>
      </c>
      <c r="W100" s="70" t="str">
        <f>IF($A100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100="#FIELD",BB100="",AND(OR($W$8="CHANGE_PCT_GE",$W$8="CHANGE_ABS_GE",$W$8="COUNT_FLAG_RULE",$W$8="AND_YES",$W$8="OR_YES"),OR(CG100="#FIELD",CG100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100)))),IF($W$18="LOW_MU",MAX(Настройки!$B$14,$W$16),IF($W$18="NEUTRAL",Настройки!$B$15,IF($W$18="IGNORE","IGNORE",IF(OR(BB100="#FIELD",CG100="#FIELD"),"Поле не найдено","Недостаточно данных")))),IF($W$8="SIGMOID_INC",MAX(Настройки!$B$14,$W$16+($W$17-$W$16)/(1+EXP(-$W$12*(IF(ISNUMBER(BB100),BB100,0)-$W$11)))),IF($W$8="SIGMOID_DEC",MAX(Настройки!$B$14,$W$16+($W$17-$W$16)/(1+EXP($W$12*(IF(ISNUMBER(BB100),BB100,0)-$W$11)))),IF($W$8="TOP_PERCENT",IF((COUNTIF(INDEX(Данные!$A$7:$CV$106,0,MATCH($W$9,Данные!$A$6:$CV$6,0)),"&gt;"&amp;IF(ISNUMBER(BB100),BB100,0))+COUNTIFS(INDEX(Данные!$A$7:$CV$106,0,MATCH($W$9,Данные!$A$6:$CV$6,0)),IF(ISNUMBER(BB100),BB100,0),Данные!$A$7:$A$106,"&lt;"&amp;$A100)+1)/COUNT(INDEX(Данные!$A$7:$CV$106,0,MATCH($W$9,Данные!$A$6:$CV$6,0)))&lt;=$W$11,$W$14,$W$15),IF($W$8="MANUAL_MU",MAX(Настройки!$B$14,MIN(1,IF(ISNUMBER(BB100),BB100,0))),IF($W$8="COUNT_FLAG_RULE",IF(IF(ISNUMBER(BB100),BB100,0)&lt;=$W$11,$W$14,IF(IF(ISNUMBER(BB100),BB100,0)&gt;=$W$12,$W$15,IF(OR(LOWER(LEFT(CG100&amp;"",2))="да",CG100=1),$W$13,$W$15))),IF(OR(AND($W$8="YES_NO",OR(LOWER(LEFT(BB100&amp;"",2))="да",BB100=1)),AND($W$8="THRESHOLD_GE",IF(ISNUMBER(BB100),BB100,0)&gt;=$W$11),AND($W$8="THRESHOLD_GT",IF(ISNUMBER(BB100),BB100,0)&gt;$W$11),AND($W$8="THRESHOLD_LE",IF(ISNUMBER(BB100),BB100,0)&lt;=$W$11),AND($W$8="THRESHOLD_LT",IF(ISNUMBER(BB100),BB100,0)&lt;$W$11),AND($W$8="CHANGE_PCT_GE",IF(IF(ISNUMBER(CG100),CG100,0)=0,IF(ISNUMBER(BB100),BB100,0)&gt;0,(IF(ISNUMBER(BB100),BB100,0)-IF(ISNUMBER(CG100),CG100,0))/ABS(IF(ISNUMBER(CG100),CG100,0))&gt;=$W$11)),AND($W$8="CHANGE_ABS_GE",ABS(IF(ISNUMBER(BB100),BB100,0)-IF(ISNUMBER(CG100),CG100,0))&gt;=$W$11),AND($W$8="COUNT_LT",IF(ISNUMBER(BB100),BB100,0)&lt;$W$11),AND($W$8="COUNT_LE",IF(ISNUMBER(BB100),BB100,0)&lt;=$W$11),AND($W$8="AND_YES",OR(LOWER(LEFT(BB100&amp;"",2))="да",BB100=1),OR(LOWER(LEFT(CG100&amp;"",2))="да",CG100=1)),AND($W$8="OR_YES",OR(OR(LOWER(LEFT(BB100&amp;"",2))="да",BB100=1),OR(LOWER(LEFT(CG100&amp;"",2))="да",CG100=1)))),$W$14,$W$15))))))))))</f>
        <v/>
      </c>
      <c r="X100" s="70" t="str">
        <f>IF($A100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100="#FIELD",BC100="",AND(OR($X$8="CHANGE_PCT_GE",$X$8="CHANGE_ABS_GE",$X$8="COUNT_FLAG_RULE",$X$8="AND_YES",$X$8="OR_YES"),OR(CH100="#FIELD",CH100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100)))),IF($X$18="LOW_MU",MAX(Настройки!$B$14,$X$16),IF($X$18="NEUTRAL",Настройки!$B$15,IF($X$18="IGNORE","IGNORE",IF(OR(BC100="#FIELD",CH100="#FIELD"),"Поле не найдено","Недостаточно данных")))),IF($X$8="SIGMOID_INC",MAX(Настройки!$B$14,$X$16+($X$17-$X$16)/(1+EXP(-$X$12*(IF(ISNUMBER(BC100),BC100,0)-$X$11)))),IF($X$8="SIGMOID_DEC",MAX(Настройки!$B$14,$X$16+($X$17-$X$16)/(1+EXP($X$12*(IF(ISNUMBER(BC100),BC100,0)-$X$11)))),IF($X$8="TOP_PERCENT",IF((COUNTIF(INDEX(Данные!$A$7:$CV$106,0,MATCH($X$9,Данные!$A$6:$CV$6,0)),"&gt;"&amp;IF(ISNUMBER(BC100),BC100,0))+COUNTIFS(INDEX(Данные!$A$7:$CV$106,0,MATCH($X$9,Данные!$A$6:$CV$6,0)),IF(ISNUMBER(BC100),BC100,0),Данные!$A$7:$A$106,"&lt;"&amp;$A100)+1)/COUNT(INDEX(Данные!$A$7:$CV$106,0,MATCH($X$9,Данные!$A$6:$CV$6,0)))&lt;=$X$11,$X$14,$X$15),IF($X$8="MANUAL_MU",MAX(Настройки!$B$14,MIN(1,IF(ISNUMBER(BC100),BC100,0))),IF($X$8="COUNT_FLAG_RULE",IF(IF(ISNUMBER(BC100),BC100,0)&lt;=$X$11,$X$14,IF(IF(ISNUMBER(BC100),BC100,0)&gt;=$X$12,$X$15,IF(OR(LOWER(LEFT(CH100&amp;"",2))="да",CH100=1),$X$13,$X$15))),IF(OR(AND($X$8="YES_NO",OR(LOWER(LEFT(BC100&amp;"",2))="да",BC100=1)),AND($X$8="THRESHOLD_GE",IF(ISNUMBER(BC100),BC100,0)&gt;=$X$11),AND($X$8="THRESHOLD_GT",IF(ISNUMBER(BC100),BC100,0)&gt;$X$11),AND($X$8="THRESHOLD_LE",IF(ISNUMBER(BC100),BC100,0)&lt;=$X$11),AND($X$8="THRESHOLD_LT",IF(ISNUMBER(BC100),BC100,0)&lt;$X$11),AND($X$8="CHANGE_PCT_GE",IF(IF(ISNUMBER(CH100),CH100,0)=0,IF(ISNUMBER(BC100),BC100,0)&gt;0,(IF(ISNUMBER(BC100),BC100,0)-IF(ISNUMBER(CH100),CH100,0))/ABS(IF(ISNUMBER(CH100),CH100,0))&gt;=$X$11)),AND($X$8="CHANGE_ABS_GE",ABS(IF(ISNUMBER(BC100),BC100,0)-IF(ISNUMBER(CH100),CH100,0))&gt;=$X$11),AND($X$8="COUNT_LT",IF(ISNUMBER(BC100),BC100,0)&lt;$X$11),AND($X$8="COUNT_LE",IF(ISNUMBER(BC100),BC100,0)&lt;=$X$11),AND($X$8="AND_YES",OR(LOWER(LEFT(BC100&amp;"",2))="да",BC100=1),OR(LOWER(LEFT(CH100&amp;"",2))="да",CH100=1)),AND($X$8="OR_YES",OR(OR(LOWER(LEFT(BC100&amp;"",2))="да",BC100=1),OR(LOWER(LEFT(CH100&amp;"",2))="да",CH100=1)))),$X$14,$X$15))))))))))</f>
        <v/>
      </c>
      <c r="Y100" s="70" t="str">
        <f>IF($A100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100="#FIELD",BD100="",AND(OR($Y$8="CHANGE_PCT_GE",$Y$8="CHANGE_ABS_GE",$Y$8="COUNT_FLAG_RULE",$Y$8="AND_YES",$Y$8="OR_YES"),OR(CI100="#FIELD",CI100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100)))),IF($Y$18="LOW_MU",MAX(Настройки!$B$14,$Y$16),IF($Y$18="NEUTRAL",Настройки!$B$15,IF($Y$18="IGNORE","IGNORE",IF(OR(BD100="#FIELD",CI100="#FIELD"),"Поле не найдено","Недостаточно данных")))),IF($Y$8="SIGMOID_INC",MAX(Настройки!$B$14,$Y$16+($Y$17-$Y$16)/(1+EXP(-$Y$12*(IF(ISNUMBER(BD100),BD100,0)-$Y$11)))),IF($Y$8="SIGMOID_DEC",MAX(Настройки!$B$14,$Y$16+($Y$17-$Y$16)/(1+EXP($Y$12*(IF(ISNUMBER(BD100),BD100,0)-$Y$11)))),IF($Y$8="TOP_PERCENT",IF((COUNTIF(INDEX(Данные!$A$7:$CV$106,0,MATCH($Y$9,Данные!$A$6:$CV$6,0)),"&gt;"&amp;IF(ISNUMBER(BD100),BD100,0))+COUNTIFS(INDEX(Данные!$A$7:$CV$106,0,MATCH($Y$9,Данные!$A$6:$CV$6,0)),IF(ISNUMBER(BD100),BD100,0),Данные!$A$7:$A$106,"&lt;"&amp;$A100)+1)/COUNT(INDEX(Данные!$A$7:$CV$106,0,MATCH($Y$9,Данные!$A$6:$CV$6,0)))&lt;=$Y$11,$Y$14,$Y$15),IF($Y$8="MANUAL_MU",MAX(Настройки!$B$14,MIN(1,IF(ISNUMBER(BD100),BD100,0))),IF($Y$8="COUNT_FLAG_RULE",IF(IF(ISNUMBER(BD100),BD100,0)&lt;=$Y$11,$Y$14,IF(IF(ISNUMBER(BD100),BD100,0)&gt;=$Y$12,$Y$15,IF(OR(LOWER(LEFT(CI100&amp;"",2))="да",CI100=1),$Y$13,$Y$15))),IF(OR(AND($Y$8="YES_NO",OR(LOWER(LEFT(BD100&amp;"",2))="да",BD100=1)),AND($Y$8="THRESHOLD_GE",IF(ISNUMBER(BD100),BD100,0)&gt;=$Y$11),AND($Y$8="THRESHOLD_GT",IF(ISNUMBER(BD100),BD100,0)&gt;$Y$11),AND($Y$8="THRESHOLD_LE",IF(ISNUMBER(BD100),BD100,0)&lt;=$Y$11),AND($Y$8="THRESHOLD_LT",IF(ISNUMBER(BD100),BD100,0)&lt;$Y$11),AND($Y$8="CHANGE_PCT_GE",IF(IF(ISNUMBER(CI100),CI100,0)=0,IF(ISNUMBER(BD100),BD100,0)&gt;0,(IF(ISNUMBER(BD100),BD100,0)-IF(ISNUMBER(CI100),CI100,0))/ABS(IF(ISNUMBER(CI100),CI100,0))&gt;=$Y$11)),AND($Y$8="CHANGE_ABS_GE",ABS(IF(ISNUMBER(BD100),BD100,0)-IF(ISNUMBER(CI100),CI100,0))&gt;=$Y$11),AND($Y$8="COUNT_LT",IF(ISNUMBER(BD100),BD100,0)&lt;$Y$11),AND($Y$8="COUNT_LE",IF(ISNUMBER(BD100),BD100,0)&lt;=$Y$11),AND($Y$8="AND_YES",OR(LOWER(LEFT(BD100&amp;"",2))="да",BD100=1),OR(LOWER(LEFT(CI100&amp;"",2))="да",CI100=1)),AND($Y$8="OR_YES",OR(OR(LOWER(LEFT(BD100&amp;"",2))="да",BD100=1),OR(LOWER(LEFT(CI100&amp;"",2))="да",CI100=1)))),$Y$14,$Y$15))))))))))</f>
        <v/>
      </c>
      <c r="Z100" s="70" t="str">
        <f>IF($A100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100="#FIELD",BE100="",AND(OR($Z$8="CHANGE_PCT_GE",$Z$8="CHANGE_ABS_GE",$Z$8="COUNT_FLAG_RULE",$Z$8="AND_YES",$Z$8="OR_YES"),OR(CJ100="#FIELD",CJ100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100)))),IF($Z$18="LOW_MU",MAX(Настройки!$B$14,$Z$16),IF($Z$18="NEUTRAL",Настройки!$B$15,IF($Z$18="IGNORE","IGNORE",IF(OR(BE100="#FIELD",CJ100="#FIELD"),"Поле не найдено","Недостаточно данных")))),IF($Z$8="SIGMOID_INC",MAX(Настройки!$B$14,$Z$16+($Z$17-$Z$16)/(1+EXP(-$Z$12*(IF(ISNUMBER(BE100),BE100,0)-$Z$11)))),IF($Z$8="SIGMOID_DEC",MAX(Настройки!$B$14,$Z$16+($Z$17-$Z$16)/(1+EXP($Z$12*(IF(ISNUMBER(BE100),BE100,0)-$Z$11)))),IF($Z$8="TOP_PERCENT",IF((COUNTIF(INDEX(Данные!$A$7:$CV$106,0,MATCH($Z$9,Данные!$A$6:$CV$6,0)),"&gt;"&amp;IF(ISNUMBER(BE100),BE100,0))+COUNTIFS(INDEX(Данные!$A$7:$CV$106,0,MATCH($Z$9,Данные!$A$6:$CV$6,0)),IF(ISNUMBER(BE100),BE100,0),Данные!$A$7:$A$106,"&lt;"&amp;$A100)+1)/COUNT(INDEX(Данные!$A$7:$CV$106,0,MATCH($Z$9,Данные!$A$6:$CV$6,0)))&lt;=$Z$11,$Z$14,$Z$15),IF($Z$8="MANUAL_MU",MAX(Настройки!$B$14,MIN(1,IF(ISNUMBER(BE100),BE100,0))),IF($Z$8="COUNT_FLAG_RULE",IF(IF(ISNUMBER(BE100),BE100,0)&lt;=$Z$11,$Z$14,IF(IF(ISNUMBER(BE100),BE100,0)&gt;=$Z$12,$Z$15,IF(OR(LOWER(LEFT(CJ100&amp;"",2))="да",CJ100=1),$Z$13,$Z$15))),IF(OR(AND($Z$8="YES_NO",OR(LOWER(LEFT(BE100&amp;"",2))="да",BE100=1)),AND($Z$8="THRESHOLD_GE",IF(ISNUMBER(BE100),BE100,0)&gt;=$Z$11),AND($Z$8="THRESHOLD_GT",IF(ISNUMBER(BE100),BE100,0)&gt;$Z$11),AND($Z$8="THRESHOLD_LE",IF(ISNUMBER(BE100),BE100,0)&lt;=$Z$11),AND($Z$8="THRESHOLD_LT",IF(ISNUMBER(BE100),BE100,0)&lt;$Z$11),AND($Z$8="CHANGE_PCT_GE",IF(IF(ISNUMBER(CJ100),CJ100,0)=0,IF(ISNUMBER(BE100),BE100,0)&gt;0,(IF(ISNUMBER(BE100),BE100,0)-IF(ISNUMBER(CJ100),CJ100,0))/ABS(IF(ISNUMBER(CJ100),CJ100,0))&gt;=$Z$11)),AND($Z$8="CHANGE_ABS_GE",ABS(IF(ISNUMBER(BE100),BE100,0)-IF(ISNUMBER(CJ100),CJ100,0))&gt;=$Z$11),AND($Z$8="COUNT_LT",IF(ISNUMBER(BE100),BE100,0)&lt;$Z$11),AND($Z$8="COUNT_LE",IF(ISNUMBER(BE100),BE100,0)&lt;=$Z$11),AND($Z$8="AND_YES",OR(LOWER(LEFT(BE100&amp;"",2))="да",BE100=1),OR(LOWER(LEFT(CJ100&amp;"",2))="да",CJ100=1)),AND($Z$8="OR_YES",OR(OR(LOWER(LEFT(BE100&amp;"",2))="да",BE100=1),OR(LOWER(LEFT(CJ100&amp;"",2))="да",CJ100=1)))),$Z$14,$Z$15))))))))))</f>
        <v/>
      </c>
      <c r="AA100" s="70" t="str">
        <f>IF($A100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100="#FIELD",BF100="",AND(OR($AA$8="CHANGE_PCT_GE",$AA$8="CHANGE_ABS_GE",$AA$8="COUNT_FLAG_RULE",$AA$8="AND_YES",$AA$8="OR_YES"),OR(CK100="#FIELD",CK100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100)))),IF($AA$18="LOW_MU",MAX(Настройки!$B$14,$AA$16),IF($AA$18="NEUTRAL",Настройки!$B$15,IF($AA$18="IGNORE","IGNORE",IF(OR(BF100="#FIELD",CK100="#FIELD"),"Поле не найдено","Недостаточно данных")))),IF($AA$8="SIGMOID_INC",MAX(Настройки!$B$14,$AA$16+($AA$17-$AA$16)/(1+EXP(-$AA$12*(IF(ISNUMBER(BF100),BF100,0)-$AA$11)))),IF($AA$8="SIGMOID_DEC",MAX(Настройки!$B$14,$AA$16+($AA$17-$AA$16)/(1+EXP($AA$12*(IF(ISNUMBER(BF100),BF100,0)-$AA$11)))),IF($AA$8="TOP_PERCENT",IF((COUNTIF(INDEX(Данные!$A$7:$CV$106,0,MATCH($AA$9,Данные!$A$6:$CV$6,0)),"&gt;"&amp;IF(ISNUMBER(BF100),BF100,0))+COUNTIFS(INDEX(Данные!$A$7:$CV$106,0,MATCH($AA$9,Данные!$A$6:$CV$6,0)),IF(ISNUMBER(BF100),BF100,0),Данные!$A$7:$A$106,"&lt;"&amp;$A100)+1)/COUNT(INDEX(Данные!$A$7:$CV$106,0,MATCH($AA$9,Данные!$A$6:$CV$6,0)))&lt;=$AA$11,$AA$14,$AA$15),IF($AA$8="MANUAL_MU",MAX(Настройки!$B$14,MIN(1,IF(ISNUMBER(BF100),BF100,0))),IF($AA$8="COUNT_FLAG_RULE",IF(IF(ISNUMBER(BF100),BF100,0)&lt;=$AA$11,$AA$14,IF(IF(ISNUMBER(BF100),BF100,0)&gt;=$AA$12,$AA$15,IF(OR(LOWER(LEFT(CK100&amp;"",2))="да",CK100=1),$AA$13,$AA$15))),IF(OR(AND($AA$8="YES_NO",OR(LOWER(LEFT(BF100&amp;"",2))="да",BF100=1)),AND($AA$8="THRESHOLD_GE",IF(ISNUMBER(BF100),BF100,0)&gt;=$AA$11),AND($AA$8="THRESHOLD_GT",IF(ISNUMBER(BF100),BF100,0)&gt;$AA$11),AND($AA$8="THRESHOLD_LE",IF(ISNUMBER(BF100),BF100,0)&lt;=$AA$11),AND($AA$8="THRESHOLD_LT",IF(ISNUMBER(BF100),BF100,0)&lt;$AA$11),AND($AA$8="CHANGE_PCT_GE",IF(IF(ISNUMBER(CK100),CK100,0)=0,IF(ISNUMBER(BF100),BF100,0)&gt;0,(IF(ISNUMBER(BF100),BF100,0)-IF(ISNUMBER(CK100),CK100,0))/ABS(IF(ISNUMBER(CK100),CK100,0))&gt;=$AA$11)),AND($AA$8="CHANGE_ABS_GE",ABS(IF(ISNUMBER(BF100),BF100,0)-IF(ISNUMBER(CK100),CK100,0))&gt;=$AA$11),AND($AA$8="COUNT_LT",IF(ISNUMBER(BF100),BF100,0)&lt;$AA$11),AND($AA$8="COUNT_LE",IF(ISNUMBER(BF100),BF100,0)&lt;=$AA$11),AND($AA$8="AND_YES",OR(LOWER(LEFT(BF100&amp;"",2))="да",BF100=1),OR(LOWER(LEFT(CK100&amp;"",2))="да",CK100=1)),AND($AA$8="OR_YES",OR(OR(LOWER(LEFT(BF100&amp;"",2))="да",BF100=1),OR(LOWER(LEFT(CK100&amp;"",2))="да",CK100=1)))),$AA$14,$AA$15))))))))))</f>
        <v/>
      </c>
      <c r="AB100" s="70" t="str">
        <f>IF($A100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100="#FIELD",BG100="",AND(OR($AB$8="CHANGE_PCT_GE",$AB$8="CHANGE_ABS_GE",$AB$8="COUNT_FLAG_RULE",$AB$8="AND_YES",$AB$8="OR_YES"),OR(CL100="#FIELD",CL100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100)))),IF($AB$18="LOW_MU",MAX(Настройки!$B$14,$AB$16),IF($AB$18="NEUTRAL",Настройки!$B$15,IF($AB$18="IGNORE","IGNORE",IF(OR(BG100="#FIELD",CL100="#FIELD"),"Поле не найдено","Недостаточно данных")))),IF($AB$8="SIGMOID_INC",MAX(Настройки!$B$14,$AB$16+($AB$17-$AB$16)/(1+EXP(-$AB$12*(IF(ISNUMBER(BG100),BG100,0)-$AB$11)))),IF($AB$8="SIGMOID_DEC",MAX(Настройки!$B$14,$AB$16+($AB$17-$AB$16)/(1+EXP($AB$12*(IF(ISNUMBER(BG100),BG100,0)-$AB$11)))),IF($AB$8="TOP_PERCENT",IF((COUNTIF(INDEX(Данные!$A$7:$CV$106,0,MATCH($AB$9,Данные!$A$6:$CV$6,0)),"&gt;"&amp;IF(ISNUMBER(BG100),BG100,0))+COUNTIFS(INDEX(Данные!$A$7:$CV$106,0,MATCH($AB$9,Данные!$A$6:$CV$6,0)),IF(ISNUMBER(BG100),BG100,0),Данные!$A$7:$A$106,"&lt;"&amp;$A100)+1)/COUNT(INDEX(Данные!$A$7:$CV$106,0,MATCH($AB$9,Данные!$A$6:$CV$6,0)))&lt;=$AB$11,$AB$14,$AB$15),IF($AB$8="MANUAL_MU",MAX(Настройки!$B$14,MIN(1,IF(ISNUMBER(BG100),BG100,0))),IF($AB$8="COUNT_FLAG_RULE",IF(IF(ISNUMBER(BG100),BG100,0)&lt;=$AB$11,$AB$14,IF(IF(ISNUMBER(BG100),BG100,0)&gt;=$AB$12,$AB$15,IF(OR(LOWER(LEFT(CL100&amp;"",2))="да",CL100=1),$AB$13,$AB$15))),IF(OR(AND($AB$8="YES_NO",OR(LOWER(LEFT(BG100&amp;"",2))="да",BG100=1)),AND($AB$8="THRESHOLD_GE",IF(ISNUMBER(BG100),BG100,0)&gt;=$AB$11),AND($AB$8="THRESHOLD_GT",IF(ISNUMBER(BG100),BG100,0)&gt;$AB$11),AND($AB$8="THRESHOLD_LE",IF(ISNUMBER(BG100),BG100,0)&lt;=$AB$11),AND($AB$8="THRESHOLD_LT",IF(ISNUMBER(BG100),BG100,0)&lt;$AB$11),AND($AB$8="CHANGE_PCT_GE",IF(IF(ISNUMBER(CL100),CL100,0)=0,IF(ISNUMBER(BG100),BG100,0)&gt;0,(IF(ISNUMBER(BG100),BG100,0)-IF(ISNUMBER(CL100),CL100,0))/ABS(IF(ISNUMBER(CL100),CL100,0))&gt;=$AB$11)),AND($AB$8="CHANGE_ABS_GE",ABS(IF(ISNUMBER(BG100),BG100,0)-IF(ISNUMBER(CL100),CL100,0))&gt;=$AB$11),AND($AB$8="COUNT_LT",IF(ISNUMBER(BG100),BG100,0)&lt;$AB$11),AND($AB$8="COUNT_LE",IF(ISNUMBER(BG100),BG100,0)&lt;=$AB$11),AND($AB$8="AND_YES",OR(LOWER(LEFT(BG100&amp;"",2))="да",BG100=1),OR(LOWER(LEFT(CL100&amp;"",2))="да",CL100=1)),AND($AB$8="OR_YES",OR(OR(LOWER(LEFT(BG100&amp;"",2))="да",BG100=1),OR(LOWER(LEFT(CL100&amp;"",2))="да",CL100=1)))),$AB$14,$AB$15))))))))))</f>
        <v/>
      </c>
      <c r="AC100" s="70" t="str">
        <f>IF($A100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100="#FIELD",BH100="",AND(OR($AC$8="CHANGE_PCT_GE",$AC$8="CHANGE_ABS_GE",$AC$8="COUNT_FLAG_RULE",$AC$8="AND_YES",$AC$8="OR_YES"),OR(CM100="#FIELD",CM100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100)))),IF($AC$18="LOW_MU",MAX(Настройки!$B$14,$AC$16),IF($AC$18="NEUTRAL",Настройки!$B$15,IF($AC$18="IGNORE","IGNORE",IF(OR(BH100="#FIELD",CM100="#FIELD"),"Поле не найдено","Недостаточно данных")))),IF($AC$8="SIGMOID_INC",MAX(Настройки!$B$14,$AC$16+($AC$17-$AC$16)/(1+EXP(-$AC$12*(IF(ISNUMBER(BH100),BH100,0)-$AC$11)))),IF($AC$8="SIGMOID_DEC",MAX(Настройки!$B$14,$AC$16+($AC$17-$AC$16)/(1+EXP($AC$12*(IF(ISNUMBER(BH100),BH100,0)-$AC$11)))),IF($AC$8="TOP_PERCENT",IF((COUNTIF(INDEX(Данные!$A$7:$CV$106,0,MATCH($AC$9,Данные!$A$6:$CV$6,0)),"&gt;"&amp;IF(ISNUMBER(BH100),BH100,0))+COUNTIFS(INDEX(Данные!$A$7:$CV$106,0,MATCH($AC$9,Данные!$A$6:$CV$6,0)),IF(ISNUMBER(BH100),BH100,0),Данные!$A$7:$A$106,"&lt;"&amp;$A100)+1)/COUNT(INDEX(Данные!$A$7:$CV$106,0,MATCH($AC$9,Данные!$A$6:$CV$6,0)))&lt;=$AC$11,$AC$14,$AC$15),IF($AC$8="MANUAL_MU",MAX(Настройки!$B$14,MIN(1,IF(ISNUMBER(BH100),BH100,0))),IF($AC$8="COUNT_FLAG_RULE",IF(IF(ISNUMBER(BH100),BH100,0)&lt;=$AC$11,$AC$14,IF(IF(ISNUMBER(BH100),BH100,0)&gt;=$AC$12,$AC$15,IF(OR(LOWER(LEFT(CM100&amp;"",2))="да",CM100=1),$AC$13,$AC$15))),IF(OR(AND($AC$8="YES_NO",OR(LOWER(LEFT(BH100&amp;"",2))="да",BH100=1)),AND($AC$8="THRESHOLD_GE",IF(ISNUMBER(BH100),BH100,0)&gt;=$AC$11),AND($AC$8="THRESHOLD_GT",IF(ISNUMBER(BH100),BH100,0)&gt;$AC$11),AND($AC$8="THRESHOLD_LE",IF(ISNUMBER(BH100),BH100,0)&lt;=$AC$11),AND($AC$8="THRESHOLD_LT",IF(ISNUMBER(BH100),BH100,0)&lt;$AC$11),AND($AC$8="CHANGE_PCT_GE",IF(IF(ISNUMBER(CM100),CM100,0)=0,IF(ISNUMBER(BH100),BH100,0)&gt;0,(IF(ISNUMBER(BH100),BH100,0)-IF(ISNUMBER(CM100),CM100,0))/ABS(IF(ISNUMBER(CM100),CM100,0))&gt;=$AC$11)),AND($AC$8="CHANGE_ABS_GE",ABS(IF(ISNUMBER(BH100),BH100,0)-IF(ISNUMBER(CM100),CM100,0))&gt;=$AC$11),AND($AC$8="COUNT_LT",IF(ISNUMBER(BH100),BH100,0)&lt;$AC$11),AND($AC$8="COUNT_LE",IF(ISNUMBER(BH100),BH100,0)&lt;=$AC$11),AND($AC$8="AND_YES",OR(LOWER(LEFT(BH100&amp;"",2))="да",BH100=1),OR(LOWER(LEFT(CM100&amp;"",2))="да",CM100=1)),AND($AC$8="OR_YES",OR(OR(LOWER(LEFT(BH100&amp;"",2))="да",BH100=1),OR(LOWER(LEFT(CM100&amp;"",2))="да",CM100=1)))),$AC$14,$AC$15))))))))))</f>
        <v/>
      </c>
      <c r="AD100" s="70" t="str">
        <f>IF($A100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100="#FIELD",BI100="",AND(OR($AD$8="CHANGE_PCT_GE",$AD$8="CHANGE_ABS_GE",$AD$8="COUNT_FLAG_RULE",$AD$8="AND_YES",$AD$8="OR_YES"),OR(CN100="#FIELD",CN100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100)))),IF($AD$18="LOW_MU",MAX(Настройки!$B$14,$AD$16),IF($AD$18="NEUTRAL",Настройки!$B$15,IF($AD$18="IGNORE","IGNORE",IF(OR(BI100="#FIELD",CN100="#FIELD"),"Поле не найдено","Недостаточно данных")))),IF($AD$8="SIGMOID_INC",MAX(Настройки!$B$14,$AD$16+($AD$17-$AD$16)/(1+EXP(-$AD$12*(IF(ISNUMBER(BI100),BI100,0)-$AD$11)))),IF($AD$8="SIGMOID_DEC",MAX(Настройки!$B$14,$AD$16+($AD$17-$AD$16)/(1+EXP($AD$12*(IF(ISNUMBER(BI100),BI100,0)-$AD$11)))),IF($AD$8="TOP_PERCENT",IF((COUNTIF(INDEX(Данные!$A$7:$CV$106,0,MATCH($AD$9,Данные!$A$6:$CV$6,0)),"&gt;"&amp;IF(ISNUMBER(BI100),BI100,0))+COUNTIFS(INDEX(Данные!$A$7:$CV$106,0,MATCH($AD$9,Данные!$A$6:$CV$6,0)),IF(ISNUMBER(BI100),BI100,0),Данные!$A$7:$A$106,"&lt;"&amp;$A100)+1)/COUNT(INDEX(Данные!$A$7:$CV$106,0,MATCH($AD$9,Данные!$A$6:$CV$6,0)))&lt;=$AD$11,$AD$14,$AD$15),IF($AD$8="MANUAL_MU",MAX(Настройки!$B$14,MIN(1,IF(ISNUMBER(BI100),BI100,0))),IF($AD$8="COUNT_FLAG_RULE",IF(IF(ISNUMBER(BI100),BI100,0)&lt;=$AD$11,$AD$14,IF(IF(ISNUMBER(BI100),BI100,0)&gt;=$AD$12,$AD$15,IF(OR(LOWER(LEFT(CN100&amp;"",2))="да",CN100=1),$AD$13,$AD$15))),IF(OR(AND($AD$8="YES_NO",OR(LOWER(LEFT(BI100&amp;"",2))="да",BI100=1)),AND($AD$8="THRESHOLD_GE",IF(ISNUMBER(BI100),BI100,0)&gt;=$AD$11),AND($AD$8="THRESHOLD_GT",IF(ISNUMBER(BI100),BI100,0)&gt;$AD$11),AND($AD$8="THRESHOLD_LE",IF(ISNUMBER(BI100),BI100,0)&lt;=$AD$11),AND($AD$8="THRESHOLD_LT",IF(ISNUMBER(BI100),BI100,0)&lt;$AD$11),AND($AD$8="CHANGE_PCT_GE",IF(IF(ISNUMBER(CN100),CN100,0)=0,IF(ISNUMBER(BI100),BI100,0)&gt;0,(IF(ISNUMBER(BI100),BI100,0)-IF(ISNUMBER(CN100),CN100,0))/ABS(IF(ISNUMBER(CN100),CN100,0))&gt;=$AD$11)),AND($AD$8="CHANGE_ABS_GE",ABS(IF(ISNUMBER(BI100),BI100,0)-IF(ISNUMBER(CN100),CN100,0))&gt;=$AD$11),AND($AD$8="COUNT_LT",IF(ISNUMBER(BI100),BI100,0)&lt;$AD$11),AND($AD$8="COUNT_LE",IF(ISNUMBER(BI100),BI100,0)&lt;=$AD$11),AND($AD$8="AND_YES",OR(LOWER(LEFT(BI100&amp;"",2))="да",BI100=1),OR(LOWER(LEFT(CN100&amp;"",2))="да",CN100=1)),AND($AD$8="OR_YES",OR(OR(LOWER(LEFT(BI100&amp;"",2))="да",BI100=1),OR(LOWER(LEFT(CN100&amp;"",2))="да",CN100=1)))),$AD$14,$AD$15))))))))))</f>
        <v/>
      </c>
      <c r="AE100" s="71" t="str">
        <f>IF($A100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100="#FIELD",BJ100="",AND(OR($AE$8="CHANGE_PCT_GE",$AE$8="CHANGE_ABS_GE",$AE$8="COUNT_FLAG_RULE",$AE$8="AND_YES",$AE$8="OR_YES"),OR(CO100="#FIELD",CO100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100)))),IF($AE$18="LOW_MU",MAX(Настройки!$B$14,$AE$16),IF($AE$18="NEUTRAL",Настройки!$B$15,IF($AE$18="IGNORE","IGNORE",IF(OR(BJ100="#FIELD",CO100="#FIELD"),"Поле не найдено","Недостаточно данных")))),IF($AE$8="SIGMOID_INC",MAX(Настройки!$B$14,$AE$16+($AE$17-$AE$16)/(1+EXP(-$AE$12*(IF(ISNUMBER(BJ100),BJ100,0)-$AE$11)))),IF($AE$8="SIGMOID_DEC",MAX(Настройки!$B$14,$AE$16+($AE$17-$AE$16)/(1+EXP($AE$12*(IF(ISNUMBER(BJ100),BJ100,0)-$AE$11)))),IF($AE$8="TOP_PERCENT",IF((COUNTIF(INDEX(Данные!$A$7:$CV$106,0,MATCH($AE$9,Данные!$A$6:$CV$6,0)),"&gt;"&amp;IF(ISNUMBER(BJ100),BJ100,0))+COUNTIFS(INDEX(Данные!$A$7:$CV$106,0,MATCH($AE$9,Данные!$A$6:$CV$6,0)),IF(ISNUMBER(BJ100),BJ100,0),Данные!$A$7:$A$106,"&lt;"&amp;$A100)+1)/COUNT(INDEX(Данные!$A$7:$CV$106,0,MATCH($AE$9,Данные!$A$6:$CV$6,0)))&lt;=$AE$11,$AE$14,$AE$15),IF($AE$8="MANUAL_MU",MAX(Настройки!$B$14,MIN(1,IF(ISNUMBER(BJ100),BJ100,0))),IF($AE$8="COUNT_FLAG_RULE",IF(IF(ISNUMBER(BJ100),BJ100,0)&lt;=$AE$11,$AE$14,IF(IF(ISNUMBER(BJ100),BJ100,0)&gt;=$AE$12,$AE$15,IF(OR(LOWER(LEFT(CO100&amp;"",2))="да",CO100=1),$AE$13,$AE$15))),IF(OR(AND($AE$8="YES_NO",OR(LOWER(LEFT(BJ100&amp;"",2))="да",BJ100=1)),AND($AE$8="THRESHOLD_GE",IF(ISNUMBER(BJ100),BJ100,0)&gt;=$AE$11),AND($AE$8="THRESHOLD_GT",IF(ISNUMBER(BJ100),BJ100,0)&gt;$AE$11),AND($AE$8="THRESHOLD_LE",IF(ISNUMBER(BJ100),BJ100,0)&lt;=$AE$11),AND($AE$8="THRESHOLD_LT",IF(ISNUMBER(BJ100),BJ100,0)&lt;$AE$11),AND($AE$8="CHANGE_PCT_GE",IF(IF(ISNUMBER(CO100),CO100,0)=0,IF(ISNUMBER(BJ100),BJ100,0)&gt;0,(IF(ISNUMBER(BJ100),BJ100,0)-IF(ISNUMBER(CO100),CO100,0))/ABS(IF(ISNUMBER(CO100),CO100,0))&gt;=$AE$11)),AND($AE$8="CHANGE_ABS_GE",ABS(IF(ISNUMBER(BJ100),BJ100,0)-IF(ISNUMBER(CO100),CO100,0))&gt;=$AE$11),AND($AE$8="COUNT_LT",IF(ISNUMBER(BJ100),BJ100,0)&lt;$AE$11),AND($AE$8="COUNT_LE",IF(ISNUMBER(BJ100),BJ100,0)&lt;=$AE$11),AND($AE$8="AND_YES",OR(LOWER(LEFT(BJ100&amp;"",2))="да",BJ100=1),OR(LOWER(LEFT(CO100&amp;"",2))="да",CO100=1)),AND($AE$8="OR_YES",OR(OR(LOWER(LEFT(BJ100&amp;"",2))="да",BJ100=1),OR(LOWER(LEFT(CO100&amp;"",2))="да",CO100=1)))),$AE$14,$AE$15))))))))))</f>
        <v/>
      </c>
      <c r="AF100" s="75"/>
      <c r="AG100" s="76" t="str">
        <f>IF($A100="","",IF($B$4&lt;&gt;"Да","",IF($B$9="","",IF(COUNTIF(Данные!$A$6:$CV$6,$B$9)=0,"#FIELD",INDEX(Данные!$A$7:$CV$106,ROW()-19,MATCH($B$9,Данные!$A$6:$CV$6,0))))))</f>
        <v/>
      </c>
      <c r="AH100" s="76" t="str">
        <f>IF($A100="","",IF($C$4&lt;&gt;"Да","",IF($C$9="","",IF(COUNTIF(Данные!$A$6:$CV$6,$C$9)=0,"#FIELD",INDEX(Данные!$A$7:$CV$106,ROW()-19,MATCH($C$9,Данные!$A$6:$CV$6,0))))))</f>
        <v/>
      </c>
      <c r="AI100" s="76" t="str">
        <f>IF($A100="","",IF($D$4&lt;&gt;"Да","",IF($D$9="","",IF(COUNTIF(Данные!$A$6:$CV$6,$D$9)=0,"#FIELD",INDEX(Данные!$A$7:$CV$106,ROW()-19,MATCH($D$9,Данные!$A$6:$CV$6,0))))))</f>
        <v/>
      </c>
      <c r="AJ100" s="76" t="str">
        <f>IF($A100="","",IF($E$4&lt;&gt;"Да","",IF($E$9="","",IF(COUNTIF(Данные!$A$6:$CV$6,$E$9)=0,"#FIELD",INDEX(Данные!$A$7:$CV$106,ROW()-19,MATCH($E$9,Данные!$A$6:$CV$6,0))))))</f>
        <v/>
      </c>
      <c r="AK100" s="76" t="str">
        <f>IF($A100="","",IF($F$4&lt;&gt;"Да","",IF($F$9="","",IF(COUNTIF(Данные!$A$6:$CV$6,$F$9)=0,"#FIELD",INDEX(Данные!$A$7:$CV$106,ROW()-19,MATCH($F$9,Данные!$A$6:$CV$6,0))))))</f>
        <v/>
      </c>
      <c r="AL100" s="76" t="str">
        <f>IF($A100="","",IF($G$4&lt;&gt;"Да","",IF($G$9="","",IF(COUNTIF(Данные!$A$6:$CV$6,$G$9)=0,"#FIELD",INDEX(Данные!$A$7:$CV$106,ROW()-19,MATCH($G$9,Данные!$A$6:$CV$6,0))))))</f>
        <v/>
      </c>
      <c r="AM100" s="76" t="str">
        <f>IF($A100="","",IF($H$4&lt;&gt;"Да","",IF($H$9="","",IF(COUNTIF(Данные!$A$6:$CV$6,$H$9)=0,"#FIELD",INDEX(Данные!$A$7:$CV$106,ROW()-19,MATCH($H$9,Данные!$A$6:$CV$6,0))))))</f>
        <v/>
      </c>
      <c r="AN100" s="76" t="str">
        <f>IF($A100="","",IF($I$4&lt;&gt;"Да","",IF($I$9="","",IF(COUNTIF(Данные!$A$6:$CV$6,$I$9)=0,"#FIELD",INDEX(Данные!$A$7:$CV$106,ROW()-19,MATCH($I$9,Данные!$A$6:$CV$6,0))))))</f>
        <v/>
      </c>
      <c r="AO100" s="76" t="str">
        <f>IF($A100="","",IF($J$4&lt;&gt;"Да","",IF($J$9="","",IF(COUNTIF(Данные!$A$6:$CV$6,$J$9)=0,"#FIELD",INDEX(Данные!$A$7:$CV$106,ROW()-19,MATCH($J$9,Данные!$A$6:$CV$6,0))))))</f>
        <v/>
      </c>
      <c r="AP100" s="76" t="str">
        <f>IF($A100="","",IF($K$4&lt;&gt;"Да","",IF($K$9="","",IF(COUNTIF(Данные!$A$6:$CV$6,$K$9)=0,"#FIELD",INDEX(Данные!$A$7:$CV$106,ROW()-19,MATCH($K$9,Данные!$A$6:$CV$6,0))))))</f>
        <v/>
      </c>
      <c r="AQ100" s="76" t="str">
        <f>IF($A100="","",IF($L$4&lt;&gt;"Да","",IF($L$9="","",IF(COUNTIF(Данные!$A$6:$CV$6,$L$9)=0,"#FIELD",INDEX(Данные!$A$7:$CV$106,ROW()-19,MATCH($L$9,Данные!$A$6:$CV$6,0))))))</f>
        <v/>
      </c>
      <c r="AR100" s="76" t="str">
        <f>IF($A100="","",IF($M$4&lt;&gt;"Да","",IF($M$9="","",IF(COUNTIF(Данные!$A$6:$CV$6,$M$9)=0,"#FIELD",INDEX(Данные!$A$7:$CV$106,ROW()-19,MATCH($M$9,Данные!$A$6:$CV$6,0))))))</f>
        <v/>
      </c>
      <c r="AS100" s="76" t="str">
        <f>IF($A100="","",IF($N$4&lt;&gt;"Да","",IF($N$9="","",IF(COUNTIF(Данные!$A$6:$CV$6,$N$9)=0,"#FIELD",INDEX(Данные!$A$7:$CV$106,ROW()-19,MATCH($N$9,Данные!$A$6:$CV$6,0))))))</f>
        <v/>
      </c>
      <c r="AT100" s="76" t="str">
        <f>IF($A100="","",IF($O$4&lt;&gt;"Да","",IF($O$9="","",IF(COUNTIF(Данные!$A$6:$CV$6,$O$9)=0,"#FIELD",INDEX(Данные!$A$7:$CV$106,ROW()-19,MATCH($O$9,Данные!$A$6:$CV$6,0))))))</f>
        <v/>
      </c>
      <c r="AU100" s="76" t="str">
        <f>IF($A100="","",IF($P$4&lt;&gt;"Да","",IF($P$9="","",IF(COUNTIF(Данные!$A$6:$CV$6,$P$9)=0,"#FIELD",INDEX(Данные!$A$7:$CV$106,ROW()-19,MATCH($P$9,Данные!$A$6:$CV$6,0))))))</f>
        <v/>
      </c>
      <c r="AV100" s="76" t="str">
        <f>IF($A100="","",IF($Q$4&lt;&gt;"Да","",IF($Q$9="","",IF(COUNTIF(Данные!$A$6:$CV$6,$Q$9)=0,"#FIELD",INDEX(Данные!$A$7:$CV$106,ROW()-19,MATCH($Q$9,Данные!$A$6:$CV$6,0))))))</f>
        <v/>
      </c>
      <c r="AW100" s="76" t="str">
        <f>IF($A100="","",IF($R$4&lt;&gt;"Да","",IF($R$9="","",IF(COUNTIF(Данные!$A$6:$CV$6,$R$9)=0,"#FIELD",INDEX(Данные!$A$7:$CV$106,ROW()-19,MATCH($R$9,Данные!$A$6:$CV$6,0))))))</f>
        <v/>
      </c>
      <c r="AX100" s="76" t="str">
        <f>IF($A100="","",IF($S$4&lt;&gt;"Да","",IF($S$9="","",IF(COUNTIF(Данные!$A$6:$CV$6,$S$9)=0,"#FIELD",INDEX(Данные!$A$7:$CV$106,ROW()-19,MATCH($S$9,Данные!$A$6:$CV$6,0))))))</f>
        <v/>
      </c>
      <c r="AY100" s="76" t="str">
        <f>IF($A100="","",IF($T$4&lt;&gt;"Да","",IF($T$9="","",IF(COUNTIF(Данные!$A$6:$CV$6,$T$9)=0,"#FIELD",INDEX(Данные!$A$7:$CV$106,ROW()-19,MATCH($T$9,Данные!$A$6:$CV$6,0))))))</f>
        <v/>
      </c>
      <c r="AZ100" s="76" t="str">
        <f>IF($A100="","",IF($U$4&lt;&gt;"Да","",IF($U$9="","",IF(COUNTIF(Данные!$A$6:$CV$6,$U$9)=0,"#FIELD",INDEX(Данные!$A$7:$CV$106,ROW()-19,MATCH($U$9,Данные!$A$6:$CV$6,0))))))</f>
        <v/>
      </c>
      <c r="BA100" s="76" t="str">
        <f>IF($A100="","",IF($V$4&lt;&gt;"Да","",IF($V$9="","",IF(COUNTIF(Данные!$A$6:$CV$6,$V$9)=0,"#FIELD",INDEX(Данные!$A$7:$CV$106,ROW()-19,MATCH($V$9,Данные!$A$6:$CV$6,0))))))</f>
        <v/>
      </c>
      <c r="BB100" s="76" t="str">
        <f>IF($A100="","",IF($W$4&lt;&gt;"Да","",IF($W$9="","",IF(COUNTIF(Данные!$A$6:$CV$6,$W$9)=0,"#FIELD",INDEX(Данные!$A$7:$CV$106,ROW()-19,MATCH($W$9,Данные!$A$6:$CV$6,0))))))</f>
        <v/>
      </c>
      <c r="BC100" s="76" t="str">
        <f>IF($A100="","",IF($X$4&lt;&gt;"Да","",IF($X$9="","",IF(COUNTIF(Данные!$A$6:$CV$6,$X$9)=0,"#FIELD",INDEX(Данные!$A$7:$CV$106,ROW()-19,MATCH($X$9,Данные!$A$6:$CV$6,0))))))</f>
        <v/>
      </c>
      <c r="BD100" s="76" t="str">
        <f>IF($A100="","",IF($Y$4&lt;&gt;"Да","",IF($Y$9="","",IF(COUNTIF(Данные!$A$6:$CV$6,$Y$9)=0,"#FIELD",INDEX(Данные!$A$7:$CV$106,ROW()-19,MATCH($Y$9,Данные!$A$6:$CV$6,0))))))</f>
        <v/>
      </c>
      <c r="BE100" s="76" t="str">
        <f>IF($A100="","",IF($Z$4&lt;&gt;"Да","",IF($Z$9="","",IF(COUNTIF(Данные!$A$6:$CV$6,$Z$9)=0,"#FIELD",INDEX(Данные!$A$7:$CV$106,ROW()-19,MATCH($Z$9,Данные!$A$6:$CV$6,0))))))</f>
        <v/>
      </c>
      <c r="BF100" s="76" t="str">
        <f>IF($A100="","",IF($AA$4&lt;&gt;"Да","",IF($AA$9="","",IF(COUNTIF(Данные!$A$6:$CV$6,$AA$9)=0,"#FIELD",INDEX(Данные!$A$7:$CV$106,ROW()-19,MATCH($AA$9,Данные!$A$6:$CV$6,0))))))</f>
        <v/>
      </c>
      <c r="BG100" s="76" t="str">
        <f>IF($A100="","",IF($AB$4&lt;&gt;"Да","",IF($AB$9="","",IF(COUNTIF(Данные!$A$6:$CV$6,$AB$9)=0,"#FIELD",INDEX(Данные!$A$7:$CV$106,ROW()-19,MATCH($AB$9,Данные!$A$6:$CV$6,0))))))</f>
        <v/>
      </c>
      <c r="BH100" s="76" t="str">
        <f>IF($A100="","",IF($AC$4&lt;&gt;"Да","",IF($AC$9="","",IF(COUNTIF(Данные!$A$6:$CV$6,$AC$9)=0,"#FIELD",INDEX(Данные!$A$7:$CV$106,ROW()-19,MATCH($AC$9,Данные!$A$6:$CV$6,0))))))</f>
        <v/>
      </c>
      <c r="BI100" s="76" t="str">
        <f>IF($A100="","",IF($AD$4&lt;&gt;"Да","",IF($AD$9="","",IF(COUNTIF(Данные!$A$6:$CV$6,$AD$9)=0,"#FIELD",INDEX(Данные!$A$7:$CV$106,ROW()-19,MATCH($AD$9,Данные!$A$6:$CV$6,0))))))</f>
        <v/>
      </c>
      <c r="BJ100" s="76" t="str">
        <f>IF($A100="","",IF($AE$4&lt;&gt;"Да","",IF($AE$9="","",IF(COUNTIF(Данные!$A$6:$CV$6,$AE$9)=0,"#FIELD",INDEX(Данные!$A$7:$CV$106,ROW()-19,MATCH($AE$9,Данные!$A$6:$CV$6,0))))))</f>
        <v/>
      </c>
      <c r="BK100" s="76"/>
      <c r="BL100" s="76" t="str">
        <f>IF($A100="","",IF($B$4&lt;&gt;"Да","",IF($B$10="","",IF(COUNTIF(Данные!$A$6:$CV$6,$B$10)=0,"#FIELD",INDEX(Данные!$A$7:$CV$106,ROW()-19,MATCH($B$10,Данные!$A$6:$CV$6,0))))))</f>
        <v/>
      </c>
      <c r="BM100" s="76" t="str">
        <f>IF($A100="","",IF($C$4&lt;&gt;"Да","",IF($C$10="","",IF(COUNTIF(Данные!$A$6:$CV$6,$C$10)=0,"#FIELD",INDEX(Данные!$A$7:$CV$106,ROW()-19,MATCH($C$10,Данные!$A$6:$CV$6,0))))))</f>
        <v/>
      </c>
      <c r="BN100" s="76" t="str">
        <f>IF($A100="","",IF($D$4&lt;&gt;"Да","",IF($D$10="","",IF(COUNTIF(Данные!$A$6:$CV$6,$D$10)=0,"#FIELD",INDEX(Данные!$A$7:$CV$106,ROW()-19,MATCH($D$10,Данные!$A$6:$CV$6,0))))))</f>
        <v/>
      </c>
      <c r="BO100" s="76" t="str">
        <f>IF($A100="","",IF($E$4&lt;&gt;"Да","",IF($E$10="","",IF(COUNTIF(Данные!$A$6:$CV$6,$E$10)=0,"#FIELD",INDEX(Данные!$A$7:$CV$106,ROW()-19,MATCH($E$10,Данные!$A$6:$CV$6,0))))))</f>
        <v/>
      </c>
      <c r="BP100" s="76" t="str">
        <f>IF($A100="","",IF($F$4&lt;&gt;"Да","",IF($F$10="","",IF(COUNTIF(Данные!$A$6:$CV$6,$F$10)=0,"#FIELD",INDEX(Данные!$A$7:$CV$106,ROW()-19,MATCH($F$10,Данные!$A$6:$CV$6,0))))))</f>
        <v/>
      </c>
      <c r="BQ100" s="76" t="str">
        <f>IF($A100="","",IF($G$4&lt;&gt;"Да","",IF($G$10="","",IF(COUNTIF(Данные!$A$6:$CV$6,$G$10)=0,"#FIELD",INDEX(Данные!$A$7:$CV$106,ROW()-19,MATCH($G$10,Данные!$A$6:$CV$6,0))))))</f>
        <v/>
      </c>
      <c r="BR100" s="76" t="str">
        <f>IF($A100="","",IF($H$4&lt;&gt;"Да","",IF($H$10="","",IF(COUNTIF(Данные!$A$6:$CV$6,$H$10)=0,"#FIELD",INDEX(Данные!$A$7:$CV$106,ROW()-19,MATCH($H$10,Данные!$A$6:$CV$6,0))))))</f>
        <v/>
      </c>
      <c r="BS100" s="76" t="str">
        <f>IF($A100="","",IF($I$4&lt;&gt;"Да","",IF($I$10="","",IF(COUNTIF(Данные!$A$6:$CV$6,$I$10)=0,"#FIELD",INDEX(Данные!$A$7:$CV$106,ROW()-19,MATCH($I$10,Данные!$A$6:$CV$6,0))))))</f>
        <v/>
      </c>
      <c r="BT100" s="76" t="str">
        <f>IF($A100="","",IF($J$4&lt;&gt;"Да","",IF($J$10="","",IF(COUNTIF(Данные!$A$6:$CV$6,$J$10)=0,"#FIELD",INDEX(Данные!$A$7:$CV$106,ROW()-19,MATCH($J$10,Данные!$A$6:$CV$6,0))))))</f>
        <v/>
      </c>
      <c r="BU100" s="76" t="str">
        <f>IF($A100="","",IF($K$4&lt;&gt;"Да","",IF($K$10="","",IF(COUNTIF(Данные!$A$6:$CV$6,$K$10)=0,"#FIELD",INDEX(Данные!$A$7:$CV$106,ROW()-19,MATCH($K$10,Данные!$A$6:$CV$6,0))))))</f>
        <v/>
      </c>
      <c r="BV100" s="76" t="str">
        <f>IF($A100="","",IF($L$4&lt;&gt;"Да","",IF($L$10="","",IF(COUNTIF(Данные!$A$6:$CV$6,$L$10)=0,"#FIELD",INDEX(Данные!$A$7:$CV$106,ROW()-19,MATCH($L$10,Данные!$A$6:$CV$6,0))))))</f>
        <v/>
      </c>
      <c r="BW100" s="76" t="str">
        <f>IF($A100="","",IF($M$4&lt;&gt;"Да","",IF($M$10="","",IF(COUNTIF(Данные!$A$6:$CV$6,$M$10)=0,"#FIELD",INDEX(Данные!$A$7:$CV$106,ROW()-19,MATCH($M$10,Данные!$A$6:$CV$6,0))))))</f>
        <v/>
      </c>
      <c r="BX100" s="76" t="str">
        <f>IF($A100="","",IF($N$4&lt;&gt;"Да","",IF($N$10="","",IF(COUNTIF(Данные!$A$6:$CV$6,$N$10)=0,"#FIELD",INDEX(Данные!$A$7:$CV$106,ROW()-19,MATCH($N$10,Данные!$A$6:$CV$6,0))))))</f>
        <v/>
      </c>
      <c r="BY100" s="76" t="str">
        <f>IF($A100="","",IF($O$4&lt;&gt;"Да","",IF($O$10="","",IF(COUNTIF(Данные!$A$6:$CV$6,$O$10)=0,"#FIELD",INDEX(Данные!$A$7:$CV$106,ROW()-19,MATCH($O$10,Данные!$A$6:$CV$6,0))))))</f>
        <v/>
      </c>
      <c r="BZ100" s="76" t="str">
        <f>IF($A100="","",IF($P$4&lt;&gt;"Да","",IF($P$10="","",IF(COUNTIF(Данные!$A$6:$CV$6,$P$10)=0,"#FIELD",INDEX(Данные!$A$7:$CV$106,ROW()-19,MATCH($P$10,Данные!$A$6:$CV$6,0))))))</f>
        <v/>
      </c>
      <c r="CA100" s="76" t="str">
        <f>IF($A100="","",IF($Q$4&lt;&gt;"Да","",IF($Q$10="","",IF(COUNTIF(Данные!$A$6:$CV$6,$Q$10)=0,"#FIELD",INDEX(Данные!$A$7:$CV$106,ROW()-19,MATCH($Q$10,Данные!$A$6:$CV$6,0))))))</f>
        <v/>
      </c>
      <c r="CB100" s="76" t="str">
        <f>IF($A100="","",IF($R$4&lt;&gt;"Да","",IF($R$10="","",IF(COUNTIF(Данные!$A$6:$CV$6,$R$10)=0,"#FIELD",INDEX(Данные!$A$7:$CV$106,ROW()-19,MATCH($R$10,Данные!$A$6:$CV$6,0))))))</f>
        <v/>
      </c>
      <c r="CC100" s="76" t="str">
        <f>IF($A100="","",IF($S$4&lt;&gt;"Да","",IF($S$10="","",IF(COUNTIF(Данные!$A$6:$CV$6,$S$10)=0,"#FIELD",INDEX(Данные!$A$7:$CV$106,ROW()-19,MATCH($S$10,Данные!$A$6:$CV$6,0))))))</f>
        <v/>
      </c>
      <c r="CD100" s="76" t="str">
        <f>IF($A100="","",IF($T$4&lt;&gt;"Да","",IF($T$10="","",IF(COUNTIF(Данные!$A$6:$CV$6,$T$10)=0,"#FIELD",INDEX(Данные!$A$7:$CV$106,ROW()-19,MATCH($T$10,Данные!$A$6:$CV$6,0))))))</f>
        <v/>
      </c>
      <c r="CE100" s="76" t="str">
        <f>IF($A100="","",IF($U$4&lt;&gt;"Да","",IF($U$10="","",IF(COUNTIF(Данные!$A$6:$CV$6,$U$10)=0,"#FIELD",INDEX(Данные!$A$7:$CV$106,ROW()-19,MATCH($U$10,Данные!$A$6:$CV$6,0))))))</f>
        <v/>
      </c>
      <c r="CF100" s="76" t="str">
        <f>IF($A100="","",IF($V$4&lt;&gt;"Да","",IF($V$10="","",IF(COUNTIF(Данные!$A$6:$CV$6,$V$10)=0,"#FIELD",INDEX(Данные!$A$7:$CV$106,ROW()-19,MATCH($V$10,Данные!$A$6:$CV$6,0))))))</f>
        <v/>
      </c>
      <c r="CG100" s="76" t="str">
        <f>IF($A100="","",IF($W$4&lt;&gt;"Да","",IF($W$10="","",IF(COUNTIF(Данные!$A$6:$CV$6,$W$10)=0,"#FIELD",INDEX(Данные!$A$7:$CV$106,ROW()-19,MATCH($W$10,Данные!$A$6:$CV$6,0))))))</f>
        <v/>
      </c>
      <c r="CH100" s="76" t="str">
        <f>IF($A100="","",IF($X$4&lt;&gt;"Да","",IF($X$10="","",IF(COUNTIF(Данные!$A$6:$CV$6,$X$10)=0,"#FIELD",INDEX(Данные!$A$7:$CV$106,ROW()-19,MATCH($X$10,Данные!$A$6:$CV$6,0))))))</f>
        <v/>
      </c>
      <c r="CI100" s="76" t="str">
        <f>IF($A100="","",IF($Y$4&lt;&gt;"Да","",IF($Y$10="","",IF(COUNTIF(Данные!$A$6:$CV$6,$Y$10)=0,"#FIELD",INDEX(Данные!$A$7:$CV$106,ROW()-19,MATCH($Y$10,Данные!$A$6:$CV$6,0))))))</f>
        <v/>
      </c>
      <c r="CJ100" s="76" t="str">
        <f>IF($A100="","",IF($Z$4&lt;&gt;"Да","",IF($Z$10="","",IF(COUNTIF(Данные!$A$6:$CV$6,$Z$10)=0,"#FIELD",INDEX(Данные!$A$7:$CV$106,ROW()-19,MATCH($Z$10,Данные!$A$6:$CV$6,0))))))</f>
        <v/>
      </c>
      <c r="CK100" s="76" t="str">
        <f>IF($A100="","",IF($AA$4&lt;&gt;"Да","",IF($AA$10="","",IF(COUNTIF(Данные!$A$6:$CV$6,$AA$10)=0,"#FIELD",INDEX(Данные!$A$7:$CV$106,ROW()-19,MATCH($AA$10,Данные!$A$6:$CV$6,0))))))</f>
        <v/>
      </c>
      <c r="CL100" s="76" t="str">
        <f>IF($A100="","",IF($AB$4&lt;&gt;"Да","",IF($AB$10="","",IF(COUNTIF(Данные!$A$6:$CV$6,$AB$10)=0,"#FIELD",INDEX(Данные!$A$7:$CV$106,ROW()-19,MATCH($AB$10,Данные!$A$6:$CV$6,0))))))</f>
        <v/>
      </c>
      <c r="CM100" s="76" t="str">
        <f>IF($A100="","",IF($AC$4&lt;&gt;"Да","",IF($AC$10="","",IF(COUNTIF(Данные!$A$6:$CV$6,$AC$10)=0,"#FIELD",INDEX(Данные!$A$7:$CV$106,ROW()-19,MATCH($AC$10,Данные!$A$6:$CV$6,0))))))</f>
        <v/>
      </c>
      <c r="CN100" s="76" t="str">
        <f>IF($A100="","",IF($AD$4&lt;&gt;"Да","",IF($AD$10="","",IF(COUNTIF(Данные!$A$6:$CV$6,$AD$10)=0,"#FIELD",INDEX(Данные!$A$7:$CV$106,ROW()-19,MATCH($AD$10,Данные!$A$6:$CV$6,0))))))</f>
        <v/>
      </c>
      <c r="CO100" s="77" t="str">
        <f>IF($A100="","",IF($AE$4&lt;&gt;"Да","",IF($AE$10="","",IF(COUNTIF(Данные!$A$6:$CV$6,$AE$10)=0,"#FIELD",INDEX(Данные!$A$7:$CV$106,ROW()-19,MATCH($AE$10,Данные!$A$6:$CV$6,0))))))</f>
        <v/>
      </c>
    </row>
    <row r="101" spans="1:93">
      <c r="A101" s="24" t="str">
        <f>IF(Данные!A88="","",Данные!A88)</f>
        <v/>
      </c>
      <c r="B101" s="19" t="str">
        <f>IF($A101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101="#FIELD",AG101="",AND(OR($B$8="CHANGE_PCT_GE",$B$8="CHANGE_ABS_GE",$B$8="COUNT_FLAG_RULE",$B$8="AND_YES",$B$8="OR_YES"),OR(BL101="#FIELD",BL101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101)))),IF($B$18="LOW_MU",MAX(Настройки!$B$14,$B$16),IF($B$18="NEUTRAL",Настройки!$B$15,IF($B$18="IGNORE","IGNORE",IF(OR(AG101="#FIELD",BL101="#FIELD"),"Поле не найдено","Недостаточно данных")))),IF($B$8="SIGMOID_INC",MAX(Настройки!$B$14,$B$16+($B$17-$B$16)/(1+EXP(-$B$12*(IF(ISNUMBER(AG101),AG101,0)-$B$11)))),IF($B$8="SIGMOID_DEC",MAX(Настройки!$B$14,$B$16+($B$17-$B$16)/(1+EXP($B$12*(IF(ISNUMBER(AG101),AG101,0)-$B$11)))),IF($B$8="TOP_PERCENT",IF((COUNTIF(INDEX(Данные!$A$7:$CV$106,0,MATCH($B$9,Данные!$A$6:$CV$6,0)),"&gt;"&amp;IF(ISNUMBER(AG101),AG101,0))+COUNTIFS(INDEX(Данные!$A$7:$CV$106,0,MATCH($B$9,Данные!$A$6:$CV$6,0)),IF(ISNUMBER(AG101),AG101,0),Данные!$A$7:$A$106,"&lt;"&amp;$A101)+1)/COUNT(INDEX(Данные!$A$7:$CV$106,0,MATCH($B$9,Данные!$A$6:$CV$6,0)))&lt;=$B$11,$B$14,$B$15),IF($B$8="MANUAL_MU",MAX(Настройки!$B$14,MIN(1,IF(ISNUMBER(AG101),AG101,0))),IF($B$8="COUNT_FLAG_RULE",IF(IF(ISNUMBER(AG101),AG101,0)&lt;=$B$11,$B$14,IF(IF(ISNUMBER(AG101),AG101,0)&gt;=$B$12,$B$15,IF(OR(LOWER(LEFT(BL101&amp;"",2))="да",BL101=1),$B$13,$B$15))),IF(OR(AND($B$8="YES_NO",OR(LOWER(LEFT(AG101&amp;"",2))="да",AG101=1)),AND($B$8="THRESHOLD_GE",IF(ISNUMBER(AG101),AG101,0)&gt;=$B$11),AND($B$8="THRESHOLD_GT",IF(ISNUMBER(AG101),AG101,0)&gt;$B$11),AND($B$8="THRESHOLD_LE",IF(ISNUMBER(AG101),AG101,0)&lt;=$B$11),AND($B$8="THRESHOLD_LT",IF(ISNUMBER(AG101),AG101,0)&lt;$B$11),AND($B$8="CHANGE_PCT_GE",IF(IF(ISNUMBER(BL101),BL101,0)=0,IF(ISNUMBER(AG101),AG101,0)&gt;0,(IF(ISNUMBER(AG101),AG101,0)-IF(ISNUMBER(BL101),BL101,0))/ABS(IF(ISNUMBER(BL101),BL101,0))&gt;=$B$11)),AND($B$8="CHANGE_ABS_GE",ABS(IF(ISNUMBER(AG101),AG101,0)-IF(ISNUMBER(BL101),BL101,0))&gt;=$B$11),AND($B$8="COUNT_LT",IF(ISNUMBER(AG101),AG101,0)&lt;$B$11),AND($B$8="COUNT_LE",IF(ISNUMBER(AG101),AG101,0)&lt;=$B$11),AND($B$8="AND_YES",OR(LOWER(LEFT(AG101&amp;"",2))="да",AG101=1),OR(LOWER(LEFT(BL101&amp;"",2))="да",BL101=1)),AND($B$8="OR_YES",OR(OR(LOWER(LEFT(AG101&amp;"",2))="да",AG101=1),OR(LOWER(LEFT(BL101&amp;"",2))="да",BL101=1)))),$B$14,$B$15))))))))))</f>
        <v/>
      </c>
      <c r="C101" s="19" t="str">
        <f>IF($A101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101="#FIELD",AH101="",AND(OR($C$8="CHANGE_PCT_GE",$C$8="CHANGE_ABS_GE",$C$8="COUNT_FLAG_RULE",$C$8="AND_YES",$C$8="OR_YES"),OR(BM101="#FIELD",BM101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101)))),IF($C$18="LOW_MU",MAX(Настройки!$B$14,$C$16),IF($C$18="NEUTRAL",Настройки!$B$15,IF($C$18="IGNORE","IGNORE",IF(OR(AH101="#FIELD",BM101="#FIELD"),"Поле не найдено","Недостаточно данных")))),IF($C$8="SIGMOID_INC",MAX(Настройки!$B$14,$C$16+($C$17-$C$16)/(1+EXP(-$C$12*(IF(ISNUMBER(AH101),AH101,0)-$C$11)))),IF($C$8="SIGMOID_DEC",MAX(Настройки!$B$14,$C$16+($C$17-$C$16)/(1+EXP($C$12*(IF(ISNUMBER(AH101),AH101,0)-$C$11)))),IF($C$8="TOP_PERCENT",IF((COUNTIF(INDEX(Данные!$A$7:$CV$106,0,MATCH($C$9,Данные!$A$6:$CV$6,0)),"&gt;"&amp;IF(ISNUMBER(AH101),AH101,0))+COUNTIFS(INDEX(Данные!$A$7:$CV$106,0,MATCH($C$9,Данные!$A$6:$CV$6,0)),IF(ISNUMBER(AH101),AH101,0),Данные!$A$7:$A$106,"&lt;"&amp;$A101)+1)/COUNT(INDEX(Данные!$A$7:$CV$106,0,MATCH($C$9,Данные!$A$6:$CV$6,0)))&lt;=$C$11,$C$14,$C$15),IF($C$8="MANUAL_MU",MAX(Настройки!$B$14,MIN(1,IF(ISNUMBER(AH101),AH101,0))),IF($C$8="COUNT_FLAG_RULE",IF(IF(ISNUMBER(AH101),AH101,0)&lt;=$C$11,$C$14,IF(IF(ISNUMBER(AH101),AH101,0)&gt;=$C$12,$C$15,IF(OR(LOWER(LEFT(BM101&amp;"",2))="да",BM101=1),$C$13,$C$15))),IF(OR(AND($C$8="YES_NO",OR(LOWER(LEFT(AH101&amp;"",2))="да",AH101=1)),AND($C$8="THRESHOLD_GE",IF(ISNUMBER(AH101),AH101,0)&gt;=$C$11),AND($C$8="THRESHOLD_GT",IF(ISNUMBER(AH101),AH101,0)&gt;$C$11),AND($C$8="THRESHOLD_LE",IF(ISNUMBER(AH101),AH101,0)&lt;=$C$11),AND($C$8="THRESHOLD_LT",IF(ISNUMBER(AH101),AH101,0)&lt;$C$11),AND($C$8="CHANGE_PCT_GE",IF(IF(ISNUMBER(BM101),BM101,0)=0,IF(ISNUMBER(AH101),AH101,0)&gt;0,(IF(ISNUMBER(AH101),AH101,0)-IF(ISNUMBER(BM101),BM101,0))/ABS(IF(ISNUMBER(BM101),BM101,0))&gt;=$C$11)),AND($C$8="CHANGE_ABS_GE",ABS(IF(ISNUMBER(AH101),AH101,0)-IF(ISNUMBER(BM101),BM101,0))&gt;=$C$11),AND($C$8="COUNT_LT",IF(ISNUMBER(AH101),AH101,0)&lt;$C$11),AND($C$8="COUNT_LE",IF(ISNUMBER(AH101),AH101,0)&lt;=$C$11),AND($C$8="AND_YES",OR(LOWER(LEFT(AH101&amp;"",2))="да",AH101=1),OR(LOWER(LEFT(BM101&amp;"",2))="да",BM101=1)),AND($C$8="OR_YES",OR(OR(LOWER(LEFT(AH101&amp;"",2))="да",AH101=1),OR(LOWER(LEFT(BM101&amp;"",2))="да",BM101=1)))),$C$14,$C$15))))))))))</f>
        <v/>
      </c>
      <c r="D101" s="19" t="str">
        <f>IF($A101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101="#FIELD",AI101="",AND(OR($D$8="CHANGE_PCT_GE",$D$8="CHANGE_ABS_GE",$D$8="COUNT_FLAG_RULE",$D$8="AND_YES",$D$8="OR_YES"),OR(BN101="#FIELD",BN101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101)))),IF($D$18="LOW_MU",MAX(Настройки!$B$14,$D$16),IF($D$18="NEUTRAL",Настройки!$B$15,IF($D$18="IGNORE","IGNORE",IF(OR(AI101="#FIELD",BN101="#FIELD"),"Поле не найдено","Недостаточно данных")))),IF($D$8="SIGMOID_INC",MAX(Настройки!$B$14,$D$16+($D$17-$D$16)/(1+EXP(-$D$12*(IF(ISNUMBER(AI101),AI101,0)-$D$11)))),IF($D$8="SIGMOID_DEC",MAX(Настройки!$B$14,$D$16+($D$17-$D$16)/(1+EXP($D$12*(IF(ISNUMBER(AI101),AI101,0)-$D$11)))),IF($D$8="TOP_PERCENT",IF((COUNTIF(INDEX(Данные!$A$7:$CV$106,0,MATCH($D$9,Данные!$A$6:$CV$6,0)),"&gt;"&amp;IF(ISNUMBER(AI101),AI101,0))+COUNTIFS(INDEX(Данные!$A$7:$CV$106,0,MATCH($D$9,Данные!$A$6:$CV$6,0)),IF(ISNUMBER(AI101),AI101,0),Данные!$A$7:$A$106,"&lt;"&amp;$A101)+1)/COUNT(INDEX(Данные!$A$7:$CV$106,0,MATCH($D$9,Данные!$A$6:$CV$6,0)))&lt;=$D$11,$D$14,$D$15),IF($D$8="MANUAL_MU",MAX(Настройки!$B$14,MIN(1,IF(ISNUMBER(AI101),AI101,0))),IF($D$8="COUNT_FLAG_RULE",IF(IF(ISNUMBER(AI101),AI101,0)&lt;=$D$11,$D$14,IF(IF(ISNUMBER(AI101),AI101,0)&gt;=$D$12,$D$15,IF(OR(LOWER(LEFT(BN101&amp;"",2))="да",BN101=1),$D$13,$D$15))),IF(OR(AND($D$8="YES_NO",OR(LOWER(LEFT(AI101&amp;"",2))="да",AI101=1)),AND($D$8="THRESHOLD_GE",IF(ISNUMBER(AI101),AI101,0)&gt;=$D$11),AND($D$8="THRESHOLD_GT",IF(ISNUMBER(AI101),AI101,0)&gt;$D$11),AND($D$8="THRESHOLD_LE",IF(ISNUMBER(AI101),AI101,0)&lt;=$D$11),AND($D$8="THRESHOLD_LT",IF(ISNUMBER(AI101),AI101,0)&lt;$D$11),AND($D$8="CHANGE_PCT_GE",IF(IF(ISNUMBER(BN101),BN101,0)=0,IF(ISNUMBER(AI101),AI101,0)&gt;0,(IF(ISNUMBER(AI101),AI101,0)-IF(ISNUMBER(BN101),BN101,0))/ABS(IF(ISNUMBER(BN101),BN101,0))&gt;=$D$11)),AND($D$8="CHANGE_ABS_GE",ABS(IF(ISNUMBER(AI101),AI101,0)-IF(ISNUMBER(BN101),BN101,0))&gt;=$D$11),AND($D$8="COUNT_LT",IF(ISNUMBER(AI101),AI101,0)&lt;$D$11),AND($D$8="COUNT_LE",IF(ISNUMBER(AI101),AI101,0)&lt;=$D$11),AND($D$8="AND_YES",OR(LOWER(LEFT(AI101&amp;"",2))="да",AI101=1),OR(LOWER(LEFT(BN101&amp;"",2))="да",BN101=1)),AND($D$8="OR_YES",OR(OR(LOWER(LEFT(AI101&amp;"",2))="да",AI101=1),OR(LOWER(LEFT(BN101&amp;"",2))="да",BN101=1)))),$D$14,$D$15))))))))))</f>
        <v/>
      </c>
      <c r="E101" s="19" t="str">
        <f>IF($A101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101="#FIELD",AJ101="",AND(OR($E$8="CHANGE_PCT_GE",$E$8="CHANGE_ABS_GE",$E$8="COUNT_FLAG_RULE",$E$8="AND_YES",$E$8="OR_YES"),OR(BO101="#FIELD",BO101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101)))),IF($E$18="LOW_MU",MAX(Настройки!$B$14,$E$16),IF($E$18="NEUTRAL",Настройки!$B$15,IF($E$18="IGNORE","IGNORE",IF(OR(AJ101="#FIELD",BO101="#FIELD"),"Поле не найдено","Недостаточно данных")))),IF($E$8="SIGMOID_INC",MAX(Настройки!$B$14,$E$16+($E$17-$E$16)/(1+EXP(-$E$12*(IF(ISNUMBER(AJ101),AJ101,0)-$E$11)))),IF($E$8="SIGMOID_DEC",MAX(Настройки!$B$14,$E$16+($E$17-$E$16)/(1+EXP($E$12*(IF(ISNUMBER(AJ101),AJ101,0)-$E$11)))),IF($E$8="TOP_PERCENT",IF((COUNTIF(INDEX(Данные!$A$7:$CV$106,0,MATCH($E$9,Данные!$A$6:$CV$6,0)),"&gt;"&amp;IF(ISNUMBER(AJ101),AJ101,0))+COUNTIFS(INDEX(Данные!$A$7:$CV$106,0,MATCH($E$9,Данные!$A$6:$CV$6,0)),IF(ISNUMBER(AJ101),AJ101,0),Данные!$A$7:$A$106,"&lt;"&amp;$A101)+1)/COUNT(INDEX(Данные!$A$7:$CV$106,0,MATCH($E$9,Данные!$A$6:$CV$6,0)))&lt;=$E$11,$E$14,$E$15),IF($E$8="MANUAL_MU",MAX(Настройки!$B$14,MIN(1,IF(ISNUMBER(AJ101),AJ101,0))),IF($E$8="COUNT_FLAG_RULE",IF(IF(ISNUMBER(AJ101),AJ101,0)&lt;=$E$11,$E$14,IF(IF(ISNUMBER(AJ101),AJ101,0)&gt;=$E$12,$E$15,IF(OR(LOWER(LEFT(BO101&amp;"",2))="да",BO101=1),$E$13,$E$15))),IF(OR(AND($E$8="YES_NO",OR(LOWER(LEFT(AJ101&amp;"",2))="да",AJ101=1)),AND($E$8="THRESHOLD_GE",IF(ISNUMBER(AJ101),AJ101,0)&gt;=$E$11),AND($E$8="THRESHOLD_GT",IF(ISNUMBER(AJ101),AJ101,0)&gt;$E$11),AND($E$8="THRESHOLD_LE",IF(ISNUMBER(AJ101),AJ101,0)&lt;=$E$11),AND($E$8="THRESHOLD_LT",IF(ISNUMBER(AJ101),AJ101,0)&lt;$E$11),AND($E$8="CHANGE_PCT_GE",IF(IF(ISNUMBER(BO101),BO101,0)=0,IF(ISNUMBER(AJ101),AJ101,0)&gt;0,(IF(ISNUMBER(AJ101),AJ101,0)-IF(ISNUMBER(BO101),BO101,0))/ABS(IF(ISNUMBER(BO101),BO101,0))&gt;=$E$11)),AND($E$8="CHANGE_ABS_GE",ABS(IF(ISNUMBER(AJ101),AJ101,0)-IF(ISNUMBER(BO101),BO101,0))&gt;=$E$11),AND($E$8="COUNT_LT",IF(ISNUMBER(AJ101),AJ101,0)&lt;$E$11),AND($E$8="COUNT_LE",IF(ISNUMBER(AJ101),AJ101,0)&lt;=$E$11),AND($E$8="AND_YES",OR(LOWER(LEFT(AJ101&amp;"",2))="да",AJ101=1),OR(LOWER(LEFT(BO101&amp;"",2))="да",BO101=1)),AND($E$8="OR_YES",OR(OR(LOWER(LEFT(AJ101&amp;"",2))="да",AJ101=1),OR(LOWER(LEFT(BO101&amp;"",2))="да",BO101=1)))),$E$14,$E$15))))))))))</f>
        <v/>
      </c>
      <c r="F101" s="19" t="str">
        <f>IF($A101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101="#FIELD",AK101="",AND(OR($F$8="CHANGE_PCT_GE",$F$8="CHANGE_ABS_GE",$F$8="COUNT_FLAG_RULE",$F$8="AND_YES",$F$8="OR_YES"),OR(BP101="#FIELD",BP101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101)))),IF($F$18="LOW_MU",MAX(Настройки!$B$14,$F$16),IF($F$18="NEUTRAL",Настройки!$B$15,IF($F$18="IGNORE","IGNORE",IF(OR(AK101="#FIELD",BP101="#FIELD"),"Поле не найдено","Недостаточно данных")))),IF($F$8="SIGMOID_INC",MAX(Настройки!$B$14,$F$16+($F$17-$F$16)/(1+EXP(-$F$12*(IF(ISNUMBER(AK101),AK101,0)-$F$11)))),IF($F$8="SIGMOID_DEC",MAX(Настройки!$B$14,$F$16+($F$17-$F$16)/(1+EXP($F$12*(IF(ISNUMBER(AK101),AK101,0)-$F$11)))),IF($F$8="TOP_PERCENT",IF((COUNTIF(INDEX(Данные!$A$7:$CV$106,0,MATCH($F$9,Данные!$A$6:$CV$6,0)),"&gt;"&amp;IF(ISNUMBER(AK101),AK101,0))+COUNTIFS(INDEX(Данные!$A$7:$CV$106,0,MATCH($F$9,Данные!$A$6:$CV$6,0)),IF(ISNUMBER(AK101),AK101,0),Данные!$A$7:$A$106,"&lt;"&amp;$A101)+1)/COUNT(INDEX(Данные!$A$7:$CV$106,0,MATCH($F$9,Данные!$A$6:$CV$6,0)))&lt;=$F$11,$F$14,$F$15),IF($F$8="MANUAL_MU",MAX(Настройки!$B$14,MIN(1,IF(ISNUMBER(AK101),AK101,0))),IF($F$8="COUNT_FLAG_RULE",IF(IF(ISNUMBER(AK101),AK101,0)&lt;=$F$11,$F$14,IF(IF(ISNUMBER(AK101),AK101,0)&gt;=$F$12,$F$15,IF(OR(LOWER(LEFT(BP101&amp;"",2))="да",BP101=1),$F$13,$F$15))),IF(OR(AND($F$8="YES_NO",OR(LOWER(LEFT(AK101&amp;"",2))="да",AK101=1)),AND($F$8="THRESHOLD_GE",IF(ISNUMBER(AK101),AK101,0)&gt;=$F$11),AND($F$8="THRESHOLD_GT",IF(ISNUMBER(AK101),AK101,0)&gt;$F$11),AND($F$8="THRESHOLD_LE",IF(ISNUMBER(AK101),AK101,0)&lt;=$F$11),AND($F$8="THRESHOLD_LT",IF(ISNUMBER(AK101),AK101,0)&lt;$F$11),AND($F$8="CHANGE_PCT_GE",IF(IF(ISNUMBER(BP101),BP101,0)=0,IF(ISNUMBER(AK101),AK101,0)&gt;0,(IF(ISNUMBER(AK101),AK101,0)-IF(ISNUMBER(BP101),BP101,0))/ABS(IF(ISNUMBER(BP101),BP101,0))&gt;=$F$11)),AND($F$8="CHANGE_ABS_GE",ABS(IF(ISNUMBER(AK101),AK101,0)-IF(ISNUMBER(BP101),BP101,0))&gt;=$F$11),AND($F$8="COUNT_LT",IF(ISNUMBER(AK101),AK101,0)&lt;$F$11),AND($F$8="COUNT_LE",IF(ISNUMBER(AK101),AK101,0)&lt;=$F$11),AND($F$8="AND_YES",OR(LOWER(LEFT(AK101&amp;"",2))="да",AK101=1),OR(LOWER(LEFT(BP101&amp;"",2))="да",BP101=1)),AND($F$8="OR_YES",OR(OR(LOWER(LEFT(AK101&amp;"",2))="да",AK101=1),OR(LOWER(LEFT(BP101&amp;"",2))="да",BP101=1)))),$F$14,$F$15))))))))))</f>
        <v/>
      </c>
      <c r="G101" s="19" t="str">
        <f>IF($A101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101="#FIELD",AL101="",AND(OR($G$8="CHANGE_PCT_GE",$G$8="CHANGE_ABS_GE",$G$8="COUNT_FLAG_RULE",$G$8="AND_YES",$G$8="OR_YES"),OR(BQ101="#FIELD",BQ101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101)))),IF($G$18="LOW_MU",MAX(Настройки!$B$14,$G$16),IF($G$18="NEUTRAL",Настройки!$B$15,IF($G$18="IGNORE","IGNORE",IF(OR(AL101="#FIELD",BQ101="#FIELD"),"Поле не найдено","Недостаточно данных")))),IF($G$8="SIGMOID_INC",MAX(Настройки!$B$14,$G$16+($G$17-$G$16)/(1+EXP(-$G$12*(IF(ISNUMBER(AL101),AL101,0)-$G$11)))),IF($G$8="SIGMOID_DEC",MAX(Настройки!$B$14,$G$16+($G$17-$G$16)/(1+EXP($G$12*(IF(ISNUMBER(AL101),AL101,0)-$G$11)))),IF($G$8="TOP_PERCENT",IF((COUNTIF(INDEX(Данные!$A$7:$CV$106,0,MATCH($G$9,Данные!$A$6:$CV$6,0)),"&gt;"&amp;IF(ISNUMBER(AL101),AL101,0))+COUNTIFS(INDEX(Данные!$A$7:$CV$106,0,MATCH($G$9,Данные!$A$6:$CV$6,0)),IF(ISNUMBER(AL101),AL101,0),Данные!$A$7:$A$106,"&lt;"&amp;$A101)+1)/COUNT(INDEX(Данные!$A$7:$CV$106,0,MATCH($G$9,Данные!$A$6:$CV$6,0)))&lt;=$G$11,$G$14,$G$15),IF($G$8="MANUAL_MU",MAX(Настройки!$B$14,MIN(1,IF(ISNUMBER(AL101),AL101,0))),IF($G$8="COUNT_FLAG_RULE",IF(IF(ISNUMBER(AL101),AL101,0)&lt;=$G$11,$G$14,IF(IF(ISNUMBER(AL101),AL101,0)&gt;=$G$12,$G$15,IF(OR(LOWER(LEFT(BQ101&amp;"",2))="да",BQ101=1),$G$13,$G$15))),IF(OR(AND($G$8="YES_NO",OR(LOWER(LEFT(AL101&amp;"",2))="да",AL101=1)),AND($G$8="THRESHOLD_GE",IF(ISNUMBER(AL101),AL101,0)&gt;=$G$11),AND($G$8="THRESHOLD_GT",IF(ISNUMBER(AL101),AL101,0)&gt;$G$11),AND($G$8="THRESHOLD_LE",IF(ISNUMBER(AL101),AL101,0)&lt;=$G$11),AND($G$8="THRESHOLD_LT",IF(ISNUMBER(AL101),AL101,0)&lt;$G$11),AND($G$8="CHANGE_PCT_GE",IF(IF(ISNUMBER(BQ101),BQ101,0)=0,IF(ISNUMBER(AL101),AL101,0)&gt;0,(IF(ISNUMBER(AL101),AL101,0)-IF(ISNUMBER(BQ101),BQ101,0))/ABS(IF(ISNUMBER(BQ101),BQ101,0))&gt;=$G$11)),AND($G$8="CHANGE_ABS_GE",ABS(IF(ISNUMBER(AL101),AL101,0)-IF(ISNUMBER(BQ101),BQ101,0))&gt;=$G$11),AND($G$8="COUNT_LT",IF(ISNUMBER(AL101),AL101,0)&lt;$G$11),AND($G$8="COUNT_LE",IF(ISNUMBER(AL101),AL101,0)&lt;=$G$11),AND($G$8="AND_YES",OR(LOWER(LEFT(AL101&amp;"",2))="да",AL101=1),OR(LOWER(LEFT(BQ101&amp;"",2))="да",BQ101=1)),AND($G$8="OR_YES",OR(OR(LOWER(LEFT(AL101&amp;"",2))="да",AL101=1),OR(LOWER(LEFT(BQ101&amp;"",2))="да",BQ101=1)))),$G$14,$G$15))))))))))</f>
        <v/>
      </c>
      <c r="H101" s="19" t="str">
        <f>IF($A101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101="#FIELD",AM101="",AND(OR($H$8="CHANGE_PCT_GE",$H$8="CHANGE_ABS_GE",$H$8="COUNT_FLAG_RULE",$H$8="AND_YES",$H$8="OR_YES"),OR(BR101="#FIELD",BR101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101)))),IF($H$18="LOW_MU",MAX(Настройки!$B$14,$H$16),IF($H$18="NEUTRAL",Настройки!$B$15,IF($H$18="IGNORE","IGNORE",IF(OR(AM101="#FIELD",BR101="#FIELD"),"Поле не найдено","Недостаточно данных")))),IF($H$8="SIGMOID_INC",MAX(Настройки!$B$14,$H$16+($H$17-$H$16)/(1+EXP(-$H$12*(IF(ISNUMBER(AM101),AM101,0)-$H$11)))),IF($H$8="SIGMOID_DEC",MAX(Настройки!$B$14,$H$16+($H$17-$H$16)/(1+EXP($H$12*(IF(ISNUMBER(AM101),AM101,0)-$H$11)))),IF($H$8="TOP_PERCENT",IF((COUNTIF(INDEX(Данные!$A$7:$CV$106,0,MATCH($H$9,Данные!$A$6:$CV$6,0)),"&gt;"&amp;IF(ISNUMBER(AM101),AM101,0))+COUNTIFS(INDEX(Данные!$A$7:$CV$106,0,MATCH($H$9,Данные!$A$6:$CV$6,0)),IF(ISNUMBER(AM101),AM101,0),Данные!$A$7:$A$106,"&lt;"&amp;$A101)+1)/COUNT(INDEX(Данные!$A$7:$CV$106,0,MATCH($H$9,Данные!$A$6:$CV$6,0)))&lt;=$H$11,$H$14,$H$15),IF($H$8="MANUAL_MU",MAX(Настройки!$B$14,MIN(1,IF(ISNUMBER(AM101),AM101,0))),IF($H$8="COUNT_FLAG_RULE",IF(IF(ISNUMBER(AM101),AM101,0)&lt;=$H$11,$H$14,IF(IF(ISNUMBER(AM101),AM101,0)&gt;=$H$12,$H$15,IF(OR(LOWER(LEFT(BR101&amp;"",2))="да",BR101=1),$H$13,$H$15))),IF(OR(AND($H$8="YES_NO",OR(LOWER(LEFT(AM101&amp;"",2))="да",AM101=1)),AND($H$8="THRESHOLD_GE",IF(ISNUMBER(AM101),AM101,0)&gt;=$H$11),AND($H$8="THRESHOLD_GT",IF(ISNUMBER(AM101),AM101,0)&gt;$H$11),AND($H$8="THRESHOLD_LE",IF(ISNUMBER(AM101),AM101,0)&lt;=$H$11),AND($H$8="THRESHOLD_LT",IF(ISNUMBER(AM101),AM101,0)&lt;$H$11),AND($H$8="CHANGE_PCT_GE",IF(IF(ISNUMBER(BR101),BR101,0)=0,IF(ISNUMBER(AM101),AM101,0)&gt;0,(IF(ISNUMBER(AM101),AM101,0)-IF(ISNUMBER(BR101),BR101,0))/ABS(IF(ISNUMBER(BR101),BR101,0))&gt;=$H$11)),AND($H$8="CHANGE_ABS_GE",ABS(IF(ISNUMBER(AM101),AM101,0)-IF(ISNUMBER(BR101),BR101,0))&gt;=$H$11),AND($H$8="COUNT_LT",IF(ISNUMBER(AM101),AM101,0)&lt;$H$11),AND($H$8="COUNT_LE",IF(ISNUMBER(AM101),AM101,0)&lt;=$H$11),AND($H$8="AND_YES",OR(LOWER(LEFT(AM101&amp;"",2))="да",AM101=1),OR(LOWER(LEFT(BR101&amp;"",2))="да",BR101=1)),AND($H$8="OR_YES",OR(OR(LOWER(LEFT(AM101&amp;"",2))="да",AM101=1),OR(LOWER(LEFT(BR101&amp;"",2))="да",BR101=1)))),$H$14,$H$15))))))))))</f>
        <v/>
      </c>
      <c r="I101" s="19" t="str">
        <f>IF($A101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101="#FIELD",AN101="",AND(OR($I$8="CHANGE_PCT_GE",$I$8="CHANGE_ABS_GE",$I$8="COUNT_FLAG_RULE",$I$8="AND_YES",$I$8="OR_YES"),OR(BS101="#FIELD",BS101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101)))),IF($I$18="LOW_MU",MAX(Настройки!$B$14,$I$16),IF($I$18="NEUTRAL",Настройки!$B$15,IF($I$18="IGNORE","IGNORE",IF(OR(AN101="#FIELD",BS101="#FIELD"),"Поле не найдено","Недостаточно данных")))),IF($I$8="SIGMOID_INC",MAX(Настройки!$B$14,$I$16+($I$17-$I$16)/(1+EXP(-$I$12*(IF(ISNUMBER(AN101),AN101,0)-$I$11)))),IF($I$8="SIGMOID_DEC",MAX(Настройки!$B$14,$I$16+($I$17-$I$16)/(1+EXP($I$12*(IF(ISNUMBER(AN101),AN101,0)-$I$11)))),IF($I$8="TOP_PERCENT",IF((COUNTIF(INDEX(Данные!$A$7:$CV$106,0,MATCH($I$9,Данные!$A$6:$CV$6,0)),"&gt;"&amp;IF(ISNUMBER(AN101),AN101,0))+COUNTIFS(INDEX(Данные!$A$7:$CV$106,0,MATCH($I$9,Данные!$A$6:$CV$6,0)),IF(ISNUMBER(AN101),AN101,0),Данные!$A$7:$A$106,"&lt;"&amp;$A101)+1)/COUNT(INDEX(Данные!$A$7:$CV$106,0,MATCH($I$9,Данные!$A$6:$CV$6,0)))&lt;=$I$11,$I$14,$I$15),IF($I$8="MANUAL_MU",MAX(Настройки!$B$14,MIN(1,IF(ISNUMBER(AN101),AN101,0))),IF($I$8="COUNT_FLAG_RULE",IF(IF(ISNUMBER(AN101),AN101,0)&lt;=$I$11,$I$14,IF(IF(ISNUMBER(AN101),AN101,0)&gt;=$I$12,$I$15,IF(OR(LOWER(LEFT(BS101&amp;"",2))="да",BS101=1),$I$13,$I$15))),IF(OR(AND($I$8="YES_NO",OR(LOWER(LEFT(AN101&amp;"",2))="да",AN101=1)),AND($I$8="THRESHOLD_GE",IF(ISNUMBER(AN101),AN101,0)&gt;=$I$11),AND($I$8="THRESHOLD_GT",IF(ISNUMBER(AN101),AN101,0)&gt;$I$11),AND($I$8="THRESHOLD_LE",IF(ISNUMBER(AN101),AN101,0)&lt;=$I$11),AND($I$8="THRESHOLD_LT",IF(ISNUMBER(AN101),AN101,0)&lt;$I$11),AND($I$8="CHANGE_PCT_GE",IF(IF(ISNUMBER(BS101),BS101,0)=0,IF(ISNUMBER(AN101),AN101,0)&gt;0,(IF(ISNUMBER(AN101),AN101,0)-IF(ISNUMBER(BS101),BS101,0))/ABS(IF(ISNUMBER(BS101),BS101,0))&gt;=$I$11)),AND($I$8="CHANGE_ABS_GE",ABS(IF(ISNUMBER(AN101),AN101,0)-IF(ISNUMBER(BS101),BS101,0))&gt;=$I$11),AND($I$8="COUNT_LT",IF(ISNUMBER(AN101),AN101,0)&lt;$I$11),AND($I$8="COUNT_LE",IF(ISNUMBER(AN101),AN101,0)&lt;=$I$11),AND($I$8="AND_YES",OR(LOWER(LEFT(AN101&amp;"",2))="да",AN101=1),OR(LOWER(LEFT(BS101&amp;"",2))="да",BS101=1)),AND($I$8="OR_YES",OR(OR(LOWER(LEFT(AN101&amp;"",2))="да",AN101=1),OR(LOWER(LEFT(BS101&amp;"",2))="да",BS101=1)))),$I$14,$I$15))))))))))</f>
        <v/>
      </c>
      <c r="J101" s="19" t="str">
        <f>IF($A101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101="#FIELD",AO101="",AND(OR($J$8="CHANGE_PCT_GE",$J$8="CHANGE_ABS_GE",$J$8="COUNT_FLAG_RULE",$J$8="AND_YES",$J$8="OR_YES"),OR(BT101="#FIELD",BT101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101)))),IF($J$18="LOW_MU",MAX(Настройки!$B$14,$J$16),IF($J$18="NEUTRAL",Настройки!$B$15,IF($J$18="IGNORE","IGNORE",IF(OR(AO101="#FIELD",BT101="#FIELD"),"Поле не найдено","Недостаточно данных")))),IF($J$8="SIGMOID_INC",MAX(Настройки!$B$14,$J$16+($J$17-$J$16)/(1+EXP(-$J$12*(IF(ISNUMBER(AO101),AO101,0)-$J$11)))),IF($J$8="SIGMOID_DEC",MAX(Настройки!$B$14,$J$16+($J$17-$J$16)/(1+EXP($J$12*(IF(ISNUMBER(AO101),AO101,0)-$J$11)))),IF($J$8="TOP_PERCENT",IF((COUNTIF(INDEX(Данные!$A$7:$CV$106,0,MATCH($J$9,Данные!$A$6:$CV$6,0)),"&gt;"&amp;IF(ISNUMBER(AO101),AO101,0))+COUNTIFS(INDEX(Данные!$A$7:$CV$106,0,MATCH($J$9,Данные!$A$6:$CV$6,0)),IF(ISNUMBER(AO101),AO101,0),Данные!$A$7:$A$106,"&lt;"&amp;$A101)+1)/COUNT(INDEX(Данные!$A$7:$CV$106,0,MATCH($J$9,Данные!$A$6:$CV$6,0)))&lt;=$J$11,$J$14,$J$15),IF($J$8="MANUAL_MU",MAX(Настройки!$B$14,MIN(1,IF(ISNUMBER(AO101),AO101,0))),IF($J$8="COUNT_FLAG_RULE",IF(IF(ISNUMBER(AO101),AO101,0)&lt;=$J$11,$J$14,IF(IF(ISNUMBER(AO101),AO101,0)&gt;=$J$12,$J$15,IF(OR(LOWER(LEFT(BT101&amp;"",2))="да",BT101=1),$J$13,$J$15))),IF(OR(AND($J$8="YES_NO",OR(LOWER(LEFT(AO101&amp;"",2))="да",AO101=1)),AND($J$8="THRESHOLD_GE",IF(ISNUMBER(AO101),AO101,0)&gt;=$J$11),AND($J$8="THRESHOLD_GT",IF(ISNUMBER(AO101),AO101,0)&gt;$J$11),AND($J$8="THRESHOLD_LE",IF(ISNUMBER(AO101),AO101,0)&lt;=$J$11),AND($J$8="THRESHOLD_LT",IF(ISNUMBER(AO101),AO101,0)&lt;$J$11),AND($J$8="CHANGE_PCT_GE",IF(IF(ISNUMBER(BT101),BT101,0)=0,IF(ISNUMBER(AO101),AO101,0)&gt;0,(IF(ISNUMBER(AO101),AO101,0)-IF(ISNUMBER(BT101),BT101,0))/ABS(IF(ISNUMBER(BT101),BT101,0))&gt;=$J$11)),AND($J$8="CHANGE_ABS_GE",ABS(IF(ISNUMBER(AO101),AO101,0)-IF(ISNUMBER(BT101),BT101,0))&gt;=$J$11),AND($J$8="COUNT_LT",IF(ISNUMBER(AO101),AO101,0)&lt;$J$11),AND($J$8="COUNT_LE",IF(ISNUMBER(AO101),AO101,0)&lt;=$J$11),AND($J$8="AND_YES",OR(LOWER(LEFT(AO101&amp;"",2))="да",AO101=1),OR(LOWER(LEFT(BT101&amp;"",2))="да",BT101=1)),AND($J$8="OR_YES",OR(OR(LOWER(LEFT(AO101&amp;"",2))="да",AO101=1),OR(LOWER(LEFT(BT101&amp;"",2))="да",BT101=1)))),$J$14,$J$15))))))))))</f>
        <v/>
      </c>
      <c r="K101" s="19" t="str">
        <f>IF($A101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101="#FIELD",AP101="",AND(OR($K$8="CHANGE_PCT_GE",$K$8="CHANGE_ABS_GE",$K$8="COUNT_FLAG_RULE",$K$8="AND_YES",$K$8="OR_YES"),OR(BU101="#FIELD",BU101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101)))),IF($K$18="LOW_MU",MAX(Настройки!$B$14,$K$16),IF($K$18="NEUTRAL",Настройки!$B$15,IF($K$18="IGNORE","IGNORE",IF(OR(AP101="#FIELD",BU101="#FIELD"),"Поле не найдено","Недостаточно данных")))),IF($K$8="SIGMOID_INC",MAX(Настройки!$B$14,$K$16+($K$17-$K$16)/(1+EXP(-$K$12*(IF(ISNUMBER(AP101),AP101,0)-$K$11)))),IF($K$8="SIGMOID_DEC",MAX(Настройки!$B$14,$K$16+($K$17-$K$16)/(1+EXP($K$12*(IF(ISNUMBER(AP101),AP101,0)-$K$11)))),IF($K$8="TOP_PERCENT",IF((COUNTIF(INDEX(Данные!$A$7:$CV$106,0,MATCH($K$9,Данные!$A$6:$CV$6,0)),"&gt;"&amp;IF(ISNUMBER(AP101),AP101,0))+COUNTIFS(INDEX(Данные!$A$7:$CV$106,0,MATCH($K$9,Данные!$A$6:$CV$6,0)),IF(ISNUMBER(AP101),AP101,0),Данные!$A$7:$A$106,"&lt;"&amp;$A101)+1)/COUNT(INDEX(Данные!$A$7:$CV$106,0,MATCH($K$9,Данные!$A$6:$CV$6,0)))&lt;=$K$11,$K$14,$K$15),IF($K$8="MANUAL_MU",MAX(Настройки!$B$14,MIN(1,IF(ISNUMBER(AP101),AP101,0))),IF($K$8="COUNT_FLAG_RULE",IF(IF(ISNUMBER(AP101),AP101,0)&lt;=$K$11,$K$14,IF(IF(ISNUMBER(AP101),AP101,0)&gt;=$K$12,$K$15,IF(OR(LOWER(LEFT(BU101&amp;"",2))="да",BU101=1),$K$13,$K$15))),IF(OR(AND($K$8="YES_NO",OR(LOWER(LEFT(AP101&amp;"",2))="да",AP101=1)),AND($K$8="THRESHOLD_GE",IF(ISNUMBER(AP101),AP101,0)&gt;=$K$11),AND($K$8="THRESHOLD_GT",IF(ISNUMBER(AP101),AP101,0)&gt;$K$11),AND($K$8="THRESHOLD_LE",IF(ISNUMBER(AP101),AP101,0)&lt;=$K$11),AND($K$8="THRESHOLD_LT",IF(ISNUMBER(AP101),AP101,0)&lt;$K$11),AND($K$8="CHANGE_PCT_GE",IF(IF(ISNUMBER(BU101),BU101,0)=0,IF(ISNUMBER(AP101),AP101,0)&gt;0,(IF(ISNUMBER(AP101),AP101,0)-IF(ISNUMBER(BU101),BU101,0))/ABS(IF(ISNUMBER(BU101),BU101,0))&gt;=$K$11)),AND($K$8="CHANGE_ABS_GE",ABS(IF(ISNUMBER(AP101),AP101,0)-IF(ISNUMBER(BU101),BU101,0))&gt;=$K$11),AND($K$8="COUNT_LT",IF(ISNUMBER(AP101),AP101,0)&lt;$K$11),AND($K$8="COUNT_LE",IF(ISNUMBER(AP101),AP101,0)&lt;=$K$11),AND($K$8="AND_YES",OR(LOWER(LEFT(AP101&amp;"",2))="да",AP101=1),OR(LOWER(LEFT(BU101&amp;"",2))="да",BU101=1)),AND($K$8="OR_YES",OR(OR(LOWER(LEFT(AP101&amp;"",2))="да",AP101=1),OR(LOWER(LEFT(BU101&amp;"",2))="да",BU101=1)))),$K$14,$K$15))))))))))</f>
        <v/>
      </c>
      <c r="L101" s="19" t="str">
        <f>IF($A101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101="#FIELD",AQ101="",AND(OR($L$8="CHANGE_PCT_GE",$L$8="CHANGE_ABS_GE",$L$8="COUNT_FLAG_RULE",$L$8="AND_YES",$L$8="OR_YES"),OR(BV101="#FIELD",BV101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101)))),IF($L$18="LOW_MU",MAX(Настройки!$B$14,$L$16),IF($L$18="NEUTRAL",Настройки!$B$15,IF($L$18="IGNORE","IGNORE",IF(OR(AQ101="#FIELD",BV101="#FIELD"),"Поле не найдено","Недостаточно данных")))),IF($L$8="SIGMOID_INC",MAX(Настройки!$B$14,$L$16+($L$17-$L$16)/(1+EXP(-$L$12*(IF(ISNUMBER(AQ101),AQ101,0)-$L$11)))),IF($L$8="SIGMOID_DEC",MAX(Настройки!$B$14,$L$16+($L$17-$L$16)/(1+EXP($L$12*(IF(ISNUMBER(AQ101),AQ101,0)-$L$11)))),IF($L$8="TOP_PERCENT",IF((COUNTIF(INDEX(Данные!$A$7:$CV$106,0,MATCH($L$9,Данные!$A$6:$CV$6,0)),"&gt;"&amp;IF(ISNUMBER(AQ101),AQ101,0))+COUNTIFS(INDEX(Данные!$A$7:$CV$106,0,MATCH($L$9,Данные!$A$6:$CV$6,0)),IF(ISNUMBER(AQ101),AQ101,0),Данные!$A$7:$A$106,"&lt;"&amp;$A101)+1)/COUNT(INDEX(Данные!$A$7:$CV$106,0,MATCH($L$9,Данные!$A$6:$CV$6,0)))&lt;=$L$11,$L$14,$L$15),IF($L$8="MANUAL_MU",MAX(Настройки!$B$14,MIN(1,IF(ISNUMBER(AQ101),AQ101,0))),IF($L$8="COUNT_FLAG_RULE",IF(IF(ISNUMBER(AQ101),AQ101,0)&lt;=$L$11,$L$14,IF(IF(ISNUMBER(AQ101),AQ101,0)&gt;=$L$12,$L$15,IF(OR(LOWER(LEFT(BV101&amp;"",2))="да",BV101=1),$L$13,$L$15))),IF(OR(AND($L$8="YES_NO",OR(LOWER(LEFT(AQ101&amp;"",2))="да",AQ101=1)),AND($L$8="THRESHOLD_GE",IF(ISNUMBER(AQ101),AQ101,0)&gt;=$L$11),AND($L$8="THRESHOLD_GT",IF(ISNUMBER(AQ101),AQ101,0)&gt;$L$11),AND($L$8="THRESHOLD_LE",IF(ISNUMBER(AQ101),AQ101,0)&lt;=$L$11),AND($L$8="THRESHOLD_LT",IF(ISNUMBER(AQ101),AQ101,0)&lt;$L$11),AND($L$8="CHANGE_PCT_GE",IF(IF(ISNUMBER(BV101),BV101,0)=0,IF(ISNUMBER(AQ101),AQ101,0)&gt;0,(IF(ISNUMBER(AQ101),AQ101,0)-IF(ISNUMBER(BV101),BV101,0))/ABS(IF(ISNUMBER(BV101),BV101,0))&gt;=$L$11)),AND($L$8="CHANGE_ABS_GE",ABS(IF(ISNUMBER(AQ101),AQ101,0)-IF(ISNUMBER(BV101),BV101,0))&gt;=$L$11),AND($L$8="COUNT_LT",IF(ISNUMBER(AQ101),AQ101,0)&lt;$L$11),AND($L$8="COUNT_LE",IF(ISNUMBER(AQ101),AQ101,0)&lt;=$L$11),AND($L$8="AND_YES",OR(LOWER(LEFT(AQ101&amp;"",2))="да",AQ101=1),OR(LOWER(LEFT(BV101&amp;"",2))="да",BV101=1)),AND($L$8="OR_YES",OR(OR(LOWER(LEFT(AQ101&amp;"",2))="да",AQ101=1),OR(LOWER(LEFT(BV101&amp;"",2))="да",BV101=1)))),$L$14,$L$15))))))))))</f>
        <v/>
      </c>
      <c r="M101" s="19" t="str">
        <f>IF($A101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101="#FIELD",AR101="",AND(OR($M$8="CHANGE_PCT_GE",$M$8="CHANGE_ABS_GE",$M$8="COUNT_FLAG_RULE",$M$8="AND_YES",$M$8="OR_YES"),OR(BW101="#FIELD",BW101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101)))),IF($M$18="LOW_MU",MAX(Настройки!$B$14,$M$16),IF($M$18="NEUTRAL",Настройки!$B$15,IF($M$18="IGNORE","IGNORE",IF(OR(AR101="#FIELD",BW101="#FIELD"),"Поле не найдено","Недостаточно данных")))),IF($M$8="SIGMOID_INC",MAX(Настройки!$B$14,$M$16+($M$17-$M$16)/(1+EXP(-$M$12*(IF(ISNUMBER(AR101),AR101,0)-$M$11)))),IF($M$8="SIGMOID_DEC",MAX(Настройки!$B$14,$M$16+($M$17-$M$16)/(1+EXP($M$12*(IF(ISNUMBER(AR101),AR101,0)-$M$11)))),IF($M$8="TOP_PERCENT",IF((COUNTIF(INDEX(Данные!$A$7:$CV$106,0,MATCH($M$9,Данные!$A$6:$CV$6,0)),"&gt;"&amp;IF(ISNUMBER(AR101),AR101,0))+COUNTIFS(INDEX(Данные!$A$7:$CV$106,0,MATCH($M$9,Данные!$A$6:$CV$6,0)),IF(ISNUMBER(AR101),AR101,0),Данные!$A$7:$A$106,"&lt;"&amp;$A101)+1)/COUNT(INDEX(Данные!$A$7:$CV$106,0,MATCH($M$9,Данные!$A$6:$CV$6,0)))&lt;=$M$11,$M$14,$M$15),IF($M$8="MANUAL_MU",MAX(Настройки!$B$14,MIN(1,IF(ISNUMBER(AR101),AR101,0))),IF($M$8="COUNT_FLAG_RULE",IF(IF(ISNUMBER(AR101),AR101,0)&lt;=$M$11,$M$14,IF(IF(ISNUMBER(AR101),AR101,0)&gt;=$M$12,$M$15,IF(OR(LOWER(LEFT(BW101&amp;"",2))="да",BW101=1),$M$13,$M$15))),IF(OR(AND($M$8="YES_NO",OR(LOWER(LEFT(AR101&amp;"",2))="да",AR101=1)),AND($M$8="THRESHOLD_GE",IF(ISNUMBER(AR101),AR101,0)&gt;=$M$11),AND($M$8="THRESHOLD_GT",IF(ISNUMBER(AR101),AR101,0)&gt;$M$11),AND($M$8="THRESHOLD_LE",IF(ISNUMBER(AR101),AR101,0)&lt;=$M$11),AND($M$8="THRESHOLD_LT",IF(ISNUMBER(AR101),AR101,0)&lt;$M$11),AND($M$8="CHANGE_PCT_GE",IF(IF(ISNUMBER(BW101),BW101,0)=0,IF(ISNUMBER(AR101),AR101,0)&gt;0,(IF(ISNUMBER(AR101),AR101,0)-IF(ISNUMBER(BW101),BW101,0))/ABS(IF(ISNUMBER(BW101),BW101,0))&gt;=$M$11)),AND($M$8="CHANGE_ABS_GE",ABS(IF(ISNUMBER(AR101),AR101,0)-IF(ISNUMBER(BW101),BW101,0))&gt;=$M$11),AND($M$8="COUNT_LT",IF(ISNUMBER(AR101),AR101,0)&lt;$M$11),AND($M$8="COUNT_LE",IF(ISNUMBER(AR101),AR101,0)&lt;=$M$11),AND($M$8="AND_YES",OR(LOWER(LEFT(AR101&amp;"",2))="да",AR101=1),OR(LOWER(LEFT(BW101&amp;"",2))="да",BW101=1)),AND($M$8="OR_YES",OR(OR(LOWER(LEFT(AR101&amp;"",2))="да",AR101=1),OR(LOWER(LEFT(BW101&amp;"",2))="да",BW101=1)))),$M$14,$M$15))))))))))</f>
        <v/>
      </c>
      <c r="N101" s="19" t="str">
        <f>IF($A101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101="#FIELD",AS101="",AND(OR($N$8="CHANGE_PCT_GE",$N$8="CHANGE_ABS_GE",$N$8="COUNT_FLAG_RULE",$N$8="AND_YES",$N$8="OR_YES"),OR(BX101="#FIELD",BX101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101)))),IF($N$18="LOW_MU",MAX(Настройки!$B$14,$N$16),IF($N$18="NEUTRAL",Настройки!$B$15,IF($N$18="IGNORE","IGNORE",IF(OR(AS101="#FIELD",BX101="#FIELD"),"Поле не найдено","Недостаточно данных")))),IF($N$8="SIGMOID_INC",MAX(Настройки!$B$14,$N$16+($N$17-$N$16)/(1+EXP(-$N$12*(IF(ISNUMBER(AS101),AS101,0)-$N$11)))),IF($N$8="SIGMOID_DEC",MAX(Настройки!$B$14,$N$16+($N$17-$N$16)/(1+EXP($N$12*(IF(ISNUMBER(AS101),AS101,0)-$N$11)))),IF($N$8="TOP_PERCENT",IF((COUNTIF(INDEX(Данные!$A$7:$CV$106,0,MATCH($N$9,Данные!$A$6:$CV$6,0)),"&gt;"&amp;IF(ISNUMBER(AS101),AS101,0))+COUNTIFS(INDEX(Данные!$A$7:$CV$106,0,MATCH($N$9,Данные!$A$6:$CV$6,0)),IF(ISNUMBER(AS101),AS101,0),Данные!$A$7:$A$106,"&lt;"&amp;$A101)+1)/COUNT(INDEX(Данные!$A$7:$CV$106,0,MATCH($N$9,Данные!$A$6:$CV$6,0)))&lt;=$N$11,$N$14,$N$15),IF($N$8="MANUAL_MU",MAX(Настройки!$B$14,MIN(1,IF(ISNUMBER(AS101),AS101,0))),IF($N$8="COUNT_FLAG_RULE",IF(IF(ISNUMBER(AS101),AS101,0)&lt;=$N$11,$N$14,IF(IF(ISNUMBER(AS101),AS101,0)&gt;=$N$12,$N$15,IF(OR(LOWER(LEFT(BX101&amp;"",2))="да",BX101=1),$N$13,$N$15))),IF(OR(AND($N$8="YES_NO",OR(LOWER(LEFT(AS101&amp;"",2))="да",AS101=1)),AND($N$8="THRESHOLD_GE",IF(ISNUMBER(AS101),AS101,0)&gt;=$N$11),AND($N$8="THRESHOLD_GT",IF(ISNUMBER(AS101),AS101,0)&gt;$N$11),AND($N$8="THRESHOLD_LE",IF(ISNUMBER(AS101),AS101,0)&lt;=$N$11),AND($N$8="THRESHOLD_LT",IF(ISNUMBER(AS101),AS101,0)&lt;$N$11),AND($N$8="CHANGE_PCT_GE",IF(IF(ISNUMBER(BX101),BX101,0)=0,IF(ISNUMBER(AS101),AS101,0)&gt;0,(IF(ISNUMBER(AS101),AS101,0)-IF(ISNUMBER(BX101),BX101,0))/ABS(IF(ISNUMBER(BX101),BX101,0))&gt;=$N$11)),AND($N$8="CHANGE_ABS_GE",ABS(IF(ISNUMBER(AS101),AS101,0)-IF(ISNUMBER(BX101),BX101,0))&gt;=$N$11),AND($N$8="COUNT_LT",IF(ISNUMBER(AS101),AS101,0)&lt;$N$11),AND($N$8="COUNT_LE",IF(ISNUMBER(AS101),AS101,0)&lt;=$N$11),AND($N$8="AND_YES",OR(LOWER(LEFT(AS101&amp;"",2))="да",AS101=1),OR(LOWER(LEFT(BX101&amp;"",2))="да",BX101=1)),AND($N$8="OR_YES",OR(OR(LOWER(LEFT(AS101&amp;"",2))="да",AS101=1),OR(LOWER(LEFT(BX101&amp;"",2))="да",BX101=1)))),$N$14,$N$15))))))))))</f>
        <v/>
      </c>
      <c r="O101" s="19" t="str">
        <f>IF($A101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101="#FIELD",AT101="",AND(OR($O$8="CHANGE_PCT_GE",$O$8="CHANGE_ABS_GE",$O$8="COUNT_FLAG_RULE",$O$8="AND_YES",$O$8="OR_YES"),OR(BY101="#FIELD",BY101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101)))),IF($O$18="LOW_MU",MAX(Настройки!$B$14,$O$16),IF($O$18="NEUTRAL",Настройки!$B$15,IF($O$18="IGNORE","IGNORE",IF(OR(AT101="#FIELD",BY101="#FIELD"),"Поле не найдено","Недостаточно данных")))),IF($O$8="SIGMOID_INC",MAX(Настройки!$B$14,$O$16+($O$17-$O$16)/(1+EXP(-$O$12*(IF(ISNUMBER(AT101),AT101,0)-$O$11)))),IF($O$8="SIGMOID_DEC",MAX(Настройки!$B$14,$O$16+($O$17-$O$16)/(1+EXP($O$12*(IF(ISNUMBER(AT101),AT101,0)-$O$11)))),IF($O$8="TOP_PERCENT",IF((COUNTIF(INDEX(Данные!$A$7:$CV$106,0,MATCH($O$9,Данные!$A$6:$CV$6,0)),"&gt;"&amp;IF(ISNUMBER(AT101),AT101,0))+COUNTIFS(INDEX(Данные!$A$7:$CV$106,0,MATCH($O$9,Данные!$A$6:$CV$6,0)),IF(ISNUMBER(AT101),AT101,0),Данные!$A$7:$A$106,"&lt;"&amp;$A101)+1)/COUNT(INDEX(Данные!$A$7:$CV$106,0,MATCH($O$9,Данные!$A$6:$CV$6,0)))&lt;=$O$11,$O$14,$O$15),IF($O$8="MANUAL_MU",MAX(Настройки!$B$14,MIN(1,IF(ISNUMBER(AT101),AT101,0))),IF($O$8="COUNT_FLAG_RULE",IF(IF(ISNUMBER(AT101),AT101,0)&lt;=$O$11,$O$14,IF(IF(ISNUMBER(AT101),AT101,0)&gt;=$O$12,$O$15,IF(OR(LOWER(LEFT(BY101&amp;"",2))="да",BY101=1),$O$13,$O$15))),IF(OR(AND($O$8="YES_NO",OR(LOWER(LEFT(AT101&amp;"",2))="да",AT101=1)),AND($O$8="THRESHOLD_GE",IF(ISNUMBER(AT101),AT101,0)&gt;=$O$11),AND($O$8="THRESHOLD_GT",IF(ISNUMBER(AT101),AT101,0)&gt;$O$11),AND($O$8="THRESHOLD_LE",IF(ISNUMBER(AT101),AT101,0)&lt;=$O$11),AND($O$8="THRESHOLD_LT",IF(ISNUMBER(AT101),AT101,0)&lt;$O$11),AND($O$8="CHANGE_PCT_GE",IF(IF(ISNUMBER(BY101),BY101,0)=0,IF(ISNUMBER(AT101),AT101,0)&gt;0,(IF(ISNUMBER(AT101),AT101,0)-IF(ISNUMBER(BY101),BY101,0))/ABS(IF(ISNUMBER(BY101),BY101,0))&gt;=$O$11)),AND($O$8="CHANGE_ABS_GE",ABS(IF(ISNUMBER(AT101),AT101,0)-IF(ISNUMBER(BY101),BY101,0))&gt;=$O$11),AND($O$8="COUNT_LT",IF(ISNUMBER(AT101),AT101,0)&lt;$O$11),AND($O$8="COUNT_LE",IF(ISNUMBER(AT101),AT101,0)&lt;=$O$11),AND($O$8="AND_YES",OR(LOWER(LEFT(AT101&amp;"",2))="да",AT101=1),OR(LOWER(LEFT(BY101&amp;"",2))="да",BY101=1)),AND($O$8="OR_YES",OR(OR(LOWER(LEFT(AT101&amp;"",2))="да",AT101=1),OR(LOWER(LEFT(BY101&amp;"",2))="да",BY101=1)))),$O$14,$O$15))))))))))</f>
        <v/>
      </c>
      <c r="P101" s="19" t="str">
        <f>IF($A101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101="#FIELD",AU101="",AND(OR($P$8="CHANGE_PCT_GE",$P$8="CHANGE_ABS_GE",$P$8="COUNT_FLAG_RULE",$P$8="AND_YES",$P$8="OR_YES"),OR(BZ101="#FIELD",BZ101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101)))),IF($P$18="LOW_MU",MAX(Настройки!$B$14,$P$16),IF($P$18="NEUTRAL",Настройки!$B$15,IF($P$18="IGNORE","IGNORE",IF(OR(AU101="#FIELD",BZ101="#FIELD"),"Поле не найдено","Недостаточно данных")))),IF($P$8="SIGMOID_INC",MAX(Настройки!$B$14,$P$16+($P$17-$P$16)/(1+EXP(-$P$12*(IF(ISNUMBER(AU101),AU101,0)-$P$11)))),IF($P$8="SIGMOID_DEC",MAX(Настройки!$B$14,$P$16+($P$17-$P$16)/(1+EXP($P$12*(IF(ISNUMBER(AU101),AU101,0)-$P$11)))),IF($P$8="TOP_PERCENT",IF((COUNTIF(INDEX(Данные!$A$7:$CV$106,0,MATCH($P$9,Данные!$A$6:$CV$6,0)),"&gt;"&amp;IF(ISNUMBER(AU101),AU101,0))+COUNTIFS(INDEX(Данные!$A$7:$CV$106,0,MATCH($P$9,Данные!$A$6:$CV$6,0)),IF(ISNUMBER(AU101),AU101,0),Данные!$A$7:$A$106,"&lt;"&amp;$A101)+1)/COUNT(INDEX(Данные!$A$7:$CV$106,0,MATCH($P$9,Данные!$A$6:$CV$6,0)))&lt;=$P$11,$P$14,$P$15),IF($P$8="MANUAL_MU",MAX(Настройки!$B$14,MIN(1,IF(ISNUMBER(AU101),AU101,0))),IF($P$8="COUNT_FLAG_RULE",IF(IF(ISNUMBER(AU101),AU101,0)&lt;=$P$11,$P$14,IF(IF(ISNUMBER(AU101),AU101,0)&gt;=$P$12,$P$15,IF(OR(LOWER(LEFT(BZ101&amp;"",2))="да",BZ101=1),$P$13,$P$15))),IF(OR(AND($P$8="YES_NO",OR(LOWER(LEFT(AU101&amp;"",2))="да",AU101=1)),AND($P$8="THRESHOLD_GE",IF(ISNUMBER(AU101),AU101,0)&gt;=$P$11),AND($P$8="THRESHOLD_GT",IF(ISNUMBER(AU101),AU101,0)&gt;$P$11),AND($P$8="THRESHOLD_LE",IF(ISNUMBER(AU101),AU101,0)&lt;=$P$11),AND($P$8="THRESHOLD_LT",IF(ISNUMBER(AU101),AU101,0)&lt;$P$11),AND($P$8="CHANGE_PCT_GE",IF(IF(ISNUMBER(BZ101),BZ101,0)=0,IF(ISNUMBER(AU101),AU101,0)&gt;0,(IF(ISNUMBER(AU101),AU101,0)-IF(ISNUMBER(BZ101),BZ101,0))/ABS(IF(ISNUMBER(BZ101),BZ101,0))&gt;=$P$11)),AND($P$8="CHANGE_ABS_GE",ABS(IF(ISNUMBER(AU101),AU101,0)-IF(ISNUMBER(BZ101),BZ101,0))&gt;=$P$11),AND($P$8="COUNT_LT",IF(ISNUMBER(AU101),AU101,0)&lt;$P$11),AND($P$8="COUNT_LE",IF(ISNUMBER(AU101),AU101,0)&lt;=$P$11),AND($P$8="AND_YES",OR(LOWER(LEFT(AU101&amp;"",2))="да",AU101=1),OR(LOWER(LEFT(BZ101&amp;"",2))="да",BZ101=1)),AND($P$8="OR_YES",OR(OR(LOWER(LEFT(AU101&amp;"",2))="да",AU101=1),OR(LOWER(LEFT(BZ101&amp;"",2))="да",BZ101=1)))),$P$14,$P$15))))))))))</f>
        <v/>
      </c>
      <c r="Q101" s="19" t="str">
        <f>IF($A101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101="#FIELD",AV101="",AND(OR($Q$8="CHANGE_PCT_GE",$Q$8="CHANGE_ABS_GE",$Q$8="COUNT_FLAG_RULE",$Q$8="AND_YES",$Q$8="OR_YES"),OR(CA101="#FIELD",CA101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101)))),IF($Q$18="LOW_MU",MAX(Настройки!$B$14,$Q$16),IF($Q$18="NEUTRAL",Настройки!$B$15,IF($Q$18="IGNORE","IGNORE",IF(OR(AV101="#FIELD",CA101="#FIELD"),"Поле не найдено","Недостаточно данных")))),IF($Q$8="SIGMOID_INC",MAX(Настройки!$B$14,$Q$16+($Q$17-$Q$16)/(1+EXP(-$Q$12*(IF(ISNUMBER(AV101),AV101,0)-$Q$11)))),IF($Q$8="SIGMOID_DEC",MAX(Настройки!$B$14,$Q$16+($Q$17-$Q$16)/(1+EXP($Q$12*(IF(ISNUMBER(AV101),AV101,0)-$Q$11)))),IF($Q$8="TOP_PERCENT",IF((COUNTIF(INDEX(Данные!$A$7:$CV$106,0,MATCH($Q$9,Данные!$A$6:$CV$6,0)),"&gt;"&amp;IF(ISNUMBER(AV101),AV101,0))+COUNTIFS(INDEX(Данные!$A$7:$CV$106,0,MATCH($Q$9,Данные!$A$6:$CV$6,0)),IF(ISNUMBER(AV101),AV101,0),Данные!$A$7:$A$106,"&lt;"&amp;$A101)+1)/COUNT(INDEX(Данные!$A$7:$CV$106,0,MATCH($Q$9,Данные!$A$6:$CV$6,0)))&lt;=$Q$11,$Q$14,$Q$15),IF($Q$8="MANUAL_MU",MAX(Настройки!$B$14,MIN(1,IF(ISNUMBER(AV101),AV101,0))),IF($Q$8="COUNT_FLAG_RULE",IF(IF(ISNUMBER(AV101),AV101,0)&lt;=$Q$11,$Q$14,IF(IF(ISNUMBER(AV101),AV101,0)&gt;=$Q$12,$Q$15,IF(OR(LOWER(LEFT(CA101&amp;"",2))="да",CA101=1),$Q$13,$Q$15))),IF(OR(AND($Q$8="YES_NO",OR(LOWER(LEFT(AV101&amp;"",2))="да",AV101=1)),AND($Q$8="THRESHOLD_GE",IF(ISNUMBER(AV101),AV101,0)&gt;=$Q$11),AND($Q$8="THRESHOLD_GT",IF(ISNUMBER(AV101),AV101,0)&gt;$Q$11),AND($Q$8="THRESHOLD_LE",IF(ISNUMBER(AV101),AV101,0)&lt;=$Q$11),AND($Q$8="THRESHOLD_LT",IF(ISNUMBER(AV101),AV101,0)&lt;$Q$11),AND($Q$8="CHANGE_PCT_GE",IF(IF(ISNUMBER(CA101),CA101,0)=0,IF(ISNUMBER(AV101),AV101,0)&gt;0,(IF(ISNUMBER(AV101),AV101,0)-IF(ISNUMBER(CA101),CA101,0))/ABS(IF(ISNUMBER(CA101),CA101,0))&gt;=$Q$11)),AND($Q$8="CHANGE_ABS_GE",ABS(IF(ISNUMBER(AV101),AV101,0)-IF(ISNUMBER(CA101),CA101,0))&gt;=$Q$11),AND($Q$8="COUNT_LT",IF(ISNUMBER(AV101),AV101,0)&lt;$Q$11),AND($Q$8="COUNT_LE",IF(ISNUMBER(AV101),AV101,0)&lt;=$Q$11),AND($Q$8="AND_YES",OR(LOWER(LEFT(AV101&amp;"",2))="да",AV101=1),OR(LOWER(LEFT(CA101&amp;"",2))="да",CA101=1)),AND($Q$8="OR_YES",OR(OR(LOWER(LEFT(AV101&amp;"",2))="да",AV101=1),OR(LOWER(LEFT(CA101&amp;"",2))="да",CA101=1)))),$Q$14,$Q$15))))))))))</f>
        <v/>
      </c>
      <c r="R101" s="69" t="str">
        <f>IF($A101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101="#FIELD",AW101="",AND(OR($R$8="CHANGE_PCT_GE",$R$8="CHANGE_ABS_GE",$R$8="COUNT_FLAG_RULE",$R$8="AND_YES",$R$8="OR_YES"),OR(CB101="#FIELD",CB101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101)))),IF($R$18="LOW_MU",MAX(Настройки!$B$14,$R$16),IF($R$18="NEUTRAL",Настройки!$B$15,IF($R$18="IGNORE","IGNORE",IF(OR(AW101="#FIELD",CB101="#FIELD"),"Поле не найдено","Недостаточно данных")))),IF($R$8="SIGMOID_INC",MAX(Настройки!$B$14,$R$16+($R$17-$R$16)/(1+EXP(-$R$12*(IF(ISNUMBER(AW101),AW101,0)-$R$11)))),IF($R$8="SIGMOID_DEC",MAX(Настройки!$B$14,$R$16+($R$17-$R$16)/(1+EXP($R$12*(IF(ISNUMBER(AW101),AW101,0)-$R$11)))),IF($R$8="TOP_PERCENT",IF((COUNTIF(INDEX(Данные!$A$7:$CV$106,0,MATCH($R$9,Данные!$A$6:$CV$6,0)),"&gt;"&amp;IF(ISNUMBER(AW101),AW101,0))+COUNTIFS(INDEX(Данные!$A$7:$CV$106,0,MATCH($R$9,Данные!$A$6:$CV$6,0)),IF(ISNUMBER(AW101),AW101,0),Данные!$A$7:$A$106,"&lt;"&amp;$A101)+1)/COUNT(INDEX(Данные!$A$7:$CV$106,0,MATCH($R$9,Данные!$A$6:$CV$6,0)))&lt;=$R$11,$R$14,$R$15),IF($R$8="MANUAL_MU",MAX(Настройки!$B$14,MIN(1,IF(ISNUMBER(AW101),AW101,0))),IF($R$8="COUNT_FLAG_RULE",IF(IF(ISNUMBER(AW101),AW101,0)&lt;=$R$11,$R$14,IF(IF(ISNUMBER(AW101),AW101,0)&gt;=$R$12,$R$15,IF(OR(LOWER(LEFT(CB101&amp;"",2))="да",CB101=1),$R$13,$R$15))),IF(OR(AND($R$8="YES_NO",OR(LOWER(LEFT(AW101&amp;"",2))="да",AW101=1)),AND($R$8="THRESHOLD_GE",IF(ISNUMBER(AW101),AW101,0)&gt;=$R$11),AND($R$8="THRESHOLD_GT",IF(ISNUMBER(AW101),AW101,0)&gt;$R$11),AND($R$8="THRESHOLD_LE",IF(ISNUMBER(AW101),AW101,0)&lt;=$R$11),AND($R$8="THRESHOLD_LT",IF(ISNUMBER(AW101),AW101,0)&lt;$R$11),AND($R$8="CHANGE_PCT_GE",IF(IF(ISNUMBER(CB101),CB101,0)=0,IF(ISNUMBER(AW101),AW101,0)&gt;0,(IF(ISNUMBER(AW101),AW101,0)-IF(ISNUMBER(CB101),CB101,0))/ABS(IF(ISNUMBER(CB101),CB101,0))&gt;=$R$11)),AND($R$8="CHANGE_ABS_GE",ABS(IF(ISNUMBER(AW101),AW101,0)-IF(ISNUMBER(CB101),CB101,0))&gt;=$R$11),AND($R$8="COUNT_LT",IF(ISNUMBER(AW101),AW101,0)&lt;$R$11),AND($R$8="COUNT_LE",IF(ISNUMBER(AW101),AW101,0)&lt;=$R$11),AND($R$8="AND_YES",OR(LOWER(LEFT(AW101&amp;"",2))="да",AW101=1),OR(LOWER(LEFT(CB101&amp;"",2))="да",CB101=1)),AND($R$8="OR_YES",OR(OR(LOWER(LEFT(AW101&amp;"",2))="да",AW101=1),OR(LOWER(LEFT(CB101&amp;"",2))="да",CB101=1)))),$R$14,$R$15))))))))))</f>
        <v/>
      </c>
      <c r="S101" s="70" t="str">
        <f>IF($A101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101="#FIELD",AX101="",AND(OR($S$8="CHANGE_PCT_GE",$S$8="CHANGE_ABS_GE",$S$8="COUNT_FLAG_RULE",$S$8="AND_YES",$S$8="OR_YES"),OR(CC101="#FIELD",CC101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101)))),IF($S$18="LOW_MU",MAX(Настройки!$B$14,$S$16),IF($S$18="NEUTRAL",Настройки!$B$15,IF($S$18="IGNORE","IGNORE",IF(OR(AX101="#FIELD",CC101="#FIELD"),"Поле не найдено","Недостаточно данных")))),IF($S$8="SIGMOID_INC",MAX(Настройки!$B$14,$S$16+($S$17-$S$16)/(1+EXP(-$S$12*(IF(ISNUMBER(AX101),AX101,0)-$S$11)))),IF($S$8="SIGMOID_DEC",MAX(Настройки!$B$14,$S$16+($S$17-$S$16)/(1+EXP($S$12*(IF(ISNUMBER(AX101),AX101,0)-$S$11)))),IF($S$8="TOP_PERCENT",IF((COUNTIF(INDEX(Данные!$A$7:$CV$106,0,MATCH($S$9,Данные!$A$6:$CV$6,0)),"&gt;"&amp;IF(ISNUMBER(AX101),AX101,0))+COUNTIFS(INDEX(Данные!$A$7:$CV$106,0,MATCH($S$9,Данные!$A$6:$CV$6,0)),IF(ISNUMBER(AX101),AX101,0),Данные!$A$7:$A$106,"&lt;"&amp;$A101)+1)/COUNT(INDEX(Данные!$A$7:$CV$106,0,MATCH($S$9,Данные!$A$6:$CV$6,0)))&lt;=$S$11,$S$14,$S$15),IF($S$8="MANUAL_MU",MAX(Настройки!$B$14,MIN(1,IF(ISNUMBER(AX101),AX101,0))),IF($S$8="COUNT_FLAG_RULE",IF(IF(ISNUMBER(AX101),AX101,0)&lt;=$S$11,$S$14,IF(IF(ISNUMBER(AX101),AX101,0)&gt;=$S$12,$S$15,IF(OR(LOWER(LEFT(CC101&amp;"",2))="да",CC101=1),$S$13,$S$15))),IF(OR(AND($S$8="YES_NO",OR(LOWER(LEFT(AX101&amp;"",2))="да",AX101=1)),AND($S$8="THRESHOLD_GE",IF(ISNUMBER(AX101),AX101,0)&gt;=$S$11),AND($S$8="THRESHOLD_GT",IF(ISNUMBER(AX101),AX101,0)&gt;$S$11),AND($S$8="THRESHOLD_LE",IF(ISNUMBER(AX101),AX101,0)&lt;=$S$11),AND($S$8="THRESHOLD_LT",IF(ISNUMBER(AX101),AX101,0)&lt;$S$11),AND($S$8="CHANGE_PCT_GE",IF(IF(ISNUMBER(CC101),CC101,0)=0,IF(ISNUMBER(AX101),AX101,0)&gt;0,(IF(ISNUMBER(AX101),AX101,0)-IF(ISNUMBER(CC101),CC101,0))/ABS(IF(ISNUMBER(CC101),CC101,0))&gt;=$S$11)),AND($S$8="CHANGE_ABS_GE",ABS(IF(ISNUMBER(AX101),AX101,0)-IF(ISNUMBER(CC101),CC101,0))&gt;=$S$11),AND($S$8="COUNT_LT",IF(ISNUMBER(AX101),AX101,0)&lt;$S$11),AND($S$8="COUNT_LE",IF(ISNUMBER(AX101),AX101,0)&lt;=$S$11),AND($S$8="AND_YES",OR(LOWER(LEFT(AX101&amp;"",2))="да",AX101=1),OR(LOWER(LEFT(CC101&amp;"",2))="да",CC101=1)),AND($S$8="OR_YES",OR(OR(LOWER(LEFT(AX101&amp;"",2))="да",AX101=1),OR(LOWER(LEFT(CC101&amp;"",2))="да",CC101=1)))),$S$14,$S$15))))))))))</f>
        <v/>
      </c>
      <c r="T101" s="70" t="str">
        <f>IF($A101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101="#FIELD",AY101="",AND(OR($T$8="CHANGE_PCT_GE",$T$8="CHANGE_ABS_GE",$T$8="COUNT_FLAG_RULE",$T$8="AND_YES",$T$8="OR_YES"),OR(CD101="#FIELD",CD101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101)))),IF($T$18="LOW_MU",MAX(Настройки!$B$14,$T$16),IF($T$18="NEUTRAL",Настройки!$B$15,IF($T$18="IGNORE","IGNORE",IF(OR(AY101="#FIELD",CD101="#FIELD"),"Поле не найдено","Недостаточно данных")))),IF($T$8="SIGMOID_INC",MAX(Настройки!$B$14,$T$16+($T$17-$T$16)/(1+EXP(-$T$12*(IF(ISNUMBER(AY101),AY101,0)-$T$11)))),IF($T$8="SIGMOID_DEC",MAX(Настройки!$B$14,$T$16+($T$17-$T$16)/(1+EXP($T$12*(IF(ISNUMBER(AY101),AY101,0)-$T$11)))),IF($T$8="TOP_PERCENT",IF((COUNTIF(INDEX(Данные!$A$7:$CV$106,0,MATCH($T$9,Данные!$A$6:$CV$6,0)),"&gt;"&amp;IF(ISNUMBER(AY101),AY101,0))+COUNTIFS(INDEX(Данные!$A$7:$CV$106,0,MATCH($T$9,Данные!$A$6:$CV$6,0)),IF(ISNUMBER(AY101),AY101,0),Данные!$A$7:$A$106,"&lt;"&amp;$A101)+1)/COUNT(INDEX(Данные!$A$7:$CV$106,0,MATCH($T$9,Данные!$A$6:$CV$6,0)))&lt;=$T$11,$T$14,$T$15),IF($T$8="MANUAL_MU",MAX(Настройки!$B$14,MIN(1,IF(ISNUMBER(AY101),AY101,0))),IF($T$8="COUNT_FLAG_RULE",IF(IF(ISNUMBER(AY101),AY101,0)&lt;=$T$11,$T$14,IF(IF(ISNUMBER(AY101),AY101,0)&gt;=$T$12,$T$15,IF(OR(LOWER(LEFT(CD101&amp;"",2))="да",CD101=1),$T$13,$T$15))),IF(OR(AND($T$8="YES_NO",OR(LOWER(LEFT(AY101&amp;"",2))="да",AY101=1)),AND($T$8="THRESHOLD_GE",IF(ISNUMBER(AY101),AY101,0)&gt;=$T$11),AND($T$8="THRESHOLD_GT",IF(ISNUMBER(AY101),AY101,0)&gt;$T$11),AND($T$8="THRESHOLD_LE",IF(ISNUMBER(AY101),AY101,0)&lt;=$T$11),AND($T$8="THRESHOLD_LT",IF(ISNUMBER(AY101),AY101,0)&lt;$T$11),AND($T$8="CHANGE_PCT_GE",IF(IF(ISNUMBER(CD101),CD101,0)=0,IF(ISNUMBER(AY101),AY101,0)&gt;0,(IF(ISNUMBER(AY101),AY101,0)-IF(ISNUMBER(CD101),CD101,0))/ABS(IF(ISNUMBER(CD101),CD101,0))&gt;=$T$11)),AND($T$8="CHANGE_ABS_GE",ABS(IF(ISNUMBER(AY101),AY101,0)-IF(ISNUMBER(CD101),CD101,0))&gt;=$T$11),AND($T$8="COUNT_LT",IF(ISNUMBER(AY101),AY101,0)&lt;$T$11),AND($T$8="COUNT_LE",IF(ISNUMBER(AY101),AY101,0)&lt;=$T$11),AND($T$8="AND_YES",OR(LOWER(LEFT(AY101&amp;"",2))="да",AY101=1),OR(LOWER(LEFT(CD101&amp;"",2))="да",CD101=1)),AND($T$8="OR_YES",OR(OR(LOWER(LEFT(AY101&amp;"",2))="да",AY101=1),OR(LOWER(LEFT(CD101&amp;"",2))="да",CD101=1)))),$T$14,$T$15))))))))))</f>
        <v/>
      </c>
      <c r="U101" s="70" t="str">
        <f>IF($A101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101="#FIELD",AZ101="",AND(OR($U$8="CHANGE_PCT_GE",$U$8="CHANGE_ABS_GE",$U$8="COUNT_FLAG_RULE",$U$8="AND_YES",$U$8="OR_YES"),OR(CE101="#FIELD",CE101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101)))),IF($U$18="LOW_MU",MAX(Настройки!$B$14,$U$16),IF($U$18="NEUTRAL",Настройки!$B$15,IF($U$18="IGNORE","IGNORE",IF(OR(AZ101="#FIELD",CE101="#FIELD"),"Поле не найдено","Недостаточно данных")))),IF($U$8="SIGMOID_INC",MAX(Настройки!$B$14,$U$16+($U$17-$U$16)/(1+EXP(-$U$12*(IF(ISNUMBER(AZ101),AZ101,0)-$U$11)))),IF($U$8="SIGMOID_DEC",MAX(Настройки!$B$14,$U$16+($U$17-$U$16)/(1+EXP($U$12*(IF(ISNUMBER(AZ101),AZ101,0)-$U$11)))),IF($U$8="TOP_PERCENT",IF((COUNTIF(INDEX(Данные!$A$7:$CV$106,0,MATCH($U$9,Данные!$A$6:$CV$6,0)),"&gt;"&amp;IF(ISNUMBER(AZ101),AZ101,0))+COUNTIFS(INDEX(Данные!$A$7:$CV$106,0,MATCH($U$9,Данные!$A$6:$CV$6,0)),IF(ISNUMBER(AZ101),AZ101,0),Данные!$A$7:$A$106,"&lt;"&amp;$A101)+1)/COUNT(INDEX(Данные!$A$7:$CV$106,0,MATCH($U$9,Данные!$A$6:$CV$6,0)))&lt;=$U$11,$U$14,$U$15),IF($U$8="MANUAL_MU",MAX(Настройки!$B$14,MIN(1,IF(ISNUMBER(AZ101),AZ101,0))),IF($U$8="COUNT_FLAG_RULE",IF(IF(ISNUMBER(AZ101),AZ101,0)&lt;=$U$11,$U$14,IF(IF(ISNUMBER(AZ101),AZ101,0)&gt;=$U$12,$U$15,IF(OR(LOWER(LEFT(CE101&amp;"",2))="да",CE101=1),$U$13,$U$15))),IF(OR(AND($U$8="YES_NO",OR(LOWER(LEFT(AZ101&amp;"",2))="да",AZ101=1)),AND($U$8="THRESHOLD_GE",IF(ISNUMBER(AZ101),AZ101,0)&gt;=$U$11),AND($U$8="THRESHOLD_GT",IF(ISNUMBER(AZ101),AZ101,0)&gt;$U$11),AND($U$8="THRESHOLD_LE",IF(ISNUMBER(AZ101),AZ101,0)&lt;=$U$11),AND($U$8="THRESHOLD_LT",IF(ISNUMBER(AZ101),AZ101,0)&lt;$U$11),AND($U$8="CHANGE_PCT_GE",IF(IF(ISNUMBER(CE101),CE101,0)=0,IF(ISNUMBER(AZ101),AZ101,0)&gt;0,(IF(ISNUMBER(AZ101),AZ101,0)-IF(ISNUMBER(CE101),CE101,0))/ABS(IF(ISNUMBER(CE101),CE101,0))&gt;=$U$11)),AND($U$8="CHANGE_ABS_GE",ABS(IF(ISNUMBER(AZ101),AZ101,0)-IF(ISNUMBER(CE101),CE101,0))&gt;=$U$11),AND($U$8="COUNT_LT",IF(ISNUMBER(AZ101),AZ101,0)&lt;$U$11),AND($U$8="COUNT_LE",IF(ISNUMBER(AZ101),AZ101,0)&lt;=$U$11),AND($U$8="AND_YES",OR(LOWER(LEFT(AZ101&amp;"",2))="да",AZ101=1),OR(LOWER(LEFT(CE101&amp;"",2))="да",CE101=1)),AND($U$8="OR_YES",OR(OR(LOWER(LEFT(AZ101&amp;"",2))="да",AZ101=1),OR(LOWER(LEFT(CE101&amp;"",2))="да",CE101=1)))),$U$14,$U$15))))))))))</f>
        <v/>
      </c>
      <c r="V101" s="70" t="str">
        <f>IF($A101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101="#FIELD",BA101="",AND(OR($V$8="CHANGE_PCT_GE",$V$8="CHANGE_ABS_GE",$V$8="COUNT_FLAG_RULE",$V$8="AND_YES",$V$8="OR_YES"),OR(CF101="#FIELD",CF101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101)))),IF($V$18="LOW_MU",MAX(Настройки!$B$14,$V$16),IF($V$18="NEUTRAL",Настройки!$B$15,IF($V$18="IGNORE","IGNORE",IF(OR(BA101="#FIELD",CF101="#FIELD"),"Поле не найдено","Недостаточно данных")))),IF($V$8="SIGMOID_INC",MAX(Настройки!$B$14,$V$16+($V$17-$V$16)/(1+EXP(-$V$12*(IF(ISNUMBER(BA101),BA101,0)-$V$11)))),IF($V$8="SIGMOID_DEC",MAX(Настройки!$B$14,$V$16+($V$17-$V$16)/(1+EXP($V$12*(IF(ISNUMBER(BA101),BA101,0)-$V$11)))),IF($V$8="TOP_PERCENT",IF((COUNTIF(INDEX(Данные!$A$7:$CV$106,0,MATCH($V$9,Данные!$A$6:$CV$6,0)),"&gt;"&amp;IF(ISNUMBER(BA101),BA101,0))+COUNTIFS(INDEX(Данные!$A$7:$CV$106,0,MATCH($V$9,Данные!$A$6:$CV$6,0)),IF(ISNUMBER(BA101),BA101,0),Данные!$A$7:$A$106,"&lt;"&amp;$A101)+1)/COUNT(INDEX(Данные!$A$7:$CV$106,0,MATCH($V$9,Данные!$A$6:$CV$6,0)))&lt;=$V$11,$V$14,$V$15),IF($V$8="MANUAL_MU",MAX(Настройки!$B$14,MIN(1,IF(ISNUMBER(BA101),BA101,0))),IF($V$8="COUNT_FLAG_RULE",IF(IF(ISNUMBER(BA101),BA101,0)&lt;=$V$11,$V$14,IF(IF(ISNUMBER(BA101),BA101,0)&gt;=$V$12,$V$15,IF(OR(LOWER(LEFT(CF101&amp;"",2))="да",CF101=1),$V$13,$V$15))),IF(OR(AND($V$8="YES_NO",OR(LOWER(LEFT(BA101&amp;"",2))="да",BA101=1)),AND($V$8="THRESHOLD_GE",IF(ISNUMBER(BA101),BA101,0)&gt;=$V$11),AND($V$8="THRESHOLD_GT",IF(ISNUMBER(BA101),BA101,0)&gt;$V$11),AND($V$8="THRESHOLD_LE",IF(ISNUMBER(BA101),BA101,0)&lt;=$V$11),AND($V$8="THRESHOLD_LT",IF(ISNUMBER(BA101),BA101,0)&lt;$V$11),AND($V$8="CHANGE_PCT_GE",IF(IF(ISNUMBER(CF101),CF101,0)=0,IF(ISNUMBER(BA101),BA101,0)&gt;0,(IF(ISNUMBER(BA101),BA101,0)-IF(ISNUMBER(CF101),CF101,0))/ABS(IF(ISNUMBER(CF101),CF101,0))&gt;=$V$11)),AND($V$8="CHANGE_ABS_GE",ABS(IF(ISNUMBER(BA101),BA101,0)-IF(ISNUMBER(CF101),CF101,0))&gt;=$V$11),AND($V$8="COUNT_LT",IF(ISNUMBER(BA101),BA101,0)&lt;$V$11),AND($V$8="COUNT_LE",IF(ISNUMBER(BA101),BA101,0)&lt;=$V$11),AND($V$8="AND_YES",OR(LOWER(LEFT(BA101&amp;"",2))="да",BA101=1),OR(LOWER(LEFT(CF101&amp;"",2))="да",CF101=1)),AND($V$8="OR_YES",OR(OR(LOWER(LEFT(BA101&amp;"",2))="да",BA101=1),OR(LOWER(LEFT(CF101&amp;"",2))="да",CF101=1)))),$V$14,$V$15))))))))))</f>
        <v/>
      </c>
      <c r="W101" s="70" t="str">
        <f>IF($A101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101="#FIELD",BB101="",AND(OR($W$8="CHANGE_PCT_GE",$W$8="CHANGE_ABS_GE",$W$8="COUNT_FLAG_RULE",$W$8="AND_YES",$W$8="OR_YES"),OR(CG101="#FIELD",CG101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101)))),IF($W$18="LOW_MU",MAX(Настройки!$B$14,$W$16),IF($W$18="NEUTRAL",Настройки!$B$15,IF($W$18="IGNORE","IGNORE",IF(OR(BB101="#FIELD",CG101="#FIELD"),"Поле не найдено","Недостаточно данных")))),IF($W$8="SIGMOID_INC",MAX(Настройки!$B$14,$W$16+($W$17-$W$16)/(1+EXP(-$W$12*(IF(ISNUMBER(BB101),BB101,0)-$W$11)))),IF($W$8="SIGMOID_DEC",MAX(Настройки!$B$14,$W$16+($W$17-$W$16)/(1+EXP($W$12*(IF(ISNUMBER(BB101),BB101,0)-$W$11)))),IF($W$8="TOP_PERCENT",IF((COUNTIF(INDEX(Данные!$A$7:$CV$106,0,MATCH($W$9,Данные!$A$6:$CV$6,0)),"&gt;"&amp;IF(ISNUMBER(BB101),BB101,0))+COUNTIFS(INDEX(Данные!$A$7:$CV$106,0,MATCH($W$9,Данные!$A$6:$CV$6,0)),IF(ISNUMBER(BB101),BB101,0),Данные!$A$7:$A$106,"&lt;"&amp;$A101)+1)/COUNT(INDEX(Данные!$A$7:$CV$106,0,MATCH($W$9,Данные!$A$6:$CV$6,0)))&lt;=$W$11,$W$14,$W$15),IF($W$8="MANUAL_MU",MAX(Настройки!$B$14,MIN(1,IF(ISNUMBER(BB101),BB101,0))),IF($W$8="COUNT_FLAG_RULE",IF(IF(ISNUMBER(BB101),BB101,0)&lt;=$W$11,$W$14,IF(IF(ISNUMBER(BB101),BB101,0)&gt;=$W$12,$W$15,IF(OR(LOWER(LEFT(CG101&amp;"",2))="да",CG101=1),$W$13,$W$15))),IF(OR(AND($W$8="YES_NO",OR(LOWER(LEFT(BB101&amp;"",2))="да",BB101=1)),AND($W$8="THRESHOLD_GE",IF(ISNUMBER(BB101),BB101,0)&gt;=$W$11),AND($W$8="THRESHOLD_GT",IF(ISNUMBER(BB101),BB101,0)&gt;$W$11),AND($W$8="THRESHOLD_LE",IF(ISNUMBER(BB101),BB101,0)&lt;=$W$11),AND($W$8="THRESHOLD_LT",IF(ISNUMBER(BB101),BB101,0)&lt;$W$11),AND($W$8="CHANGE_PCT_GE",IF(IF(ISNUMBER(CG101),CG101,0)=0,IF(ISNUMBER(BB101),BB101,0)&gt;0,(IF(ISNUMBER(BB101),BB101,0)-IF(ISNUMBER(CG101),CG101,0))/ABS(IF(ISNUMBER(CG101),CG101,0))&gt;=$W$11)),AND($W$8="CHANGE_ABS_GE",ABS(IF(ISNUMBER(BB101),BB101,0)-IF(ISNUMBER(CG101),CG101,0))&gt;=$W$11),AND($W$8="COUNT_LT",IF(ISNUMBER(BB101),BB101,0)&lt;$W$11),AND($W$8="COUNT_LE",IF(ISNUMBER(BB101),BB101,0)&lt;=$W$11),AND($W$8="AND_YES",OR(LOWER(LEFT(BB101&amp;"",2))="да",BB101=1),OR(LOWER(LEFT(CG101&amp;"",2))="да",CG101=1)),AND($W$8="OR_YES",OR(OR(LOWER(LEFT(BB101&amp;"",2))="да",BB101=1),OR(LOWER(LEFT(CG101&amp;"",2))="да",CG101=1)))),$W$14,$W$15))))))))))</f>
        <v/>
      </c>
      <c r="X101" s="70" t="str">
        <f>IF($A101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101="#FIELD",BC101="",AND(OR($X$8="CHANGE_PCT_GE",$X$8="CHANGE_ABS_GE",$X$8="COUNT_FLAG_RULE",$X$8="AND_YES",$X$8="OR_YES"),OR(CH101="#FIELD",CH101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101)))),IF($X$18="LOW_MU",MAX(Настройки!$B$14,$X$16),IF($X$18="NEUTRAL",Настройки!$B$15,IF($X$18="IGNORE","IGNORE",IF(OR(BC101="#FIELD",CH101="#FIELD"),"Поле не найдено","Недостаточно данных")))),IF($X$8="SIGMOID_INC",MAX(Настройки!$B$14,$X$16+($X$17-$X$16)/(1+EXP(-$X$12*(IF(ISNUMBER(BC101),BC101,0)-$X$11)))),IF($X$8="SIGMOID_DEC",MAX(Настройки!$B$14,$X$16+($X$17-$X$16)/(1+EXP($X$12*(IF(ISNUMBER(BC101),BC101,0)-$X$11)))),IF($X$8="TOP_PERCENT",IF((COUNTIF(INDEX(Данные!$A$7:$CV$106,0,MATCH($X$9,Данные!$A$6:$CV$6,0)),"&gt;"&amp;IF(ISNUMBER(BC101),BC101,0))+COUNTIFS(INDEX(Данные!$A$7:$CV$106,0,MATCH($X$9,Данные!$A$6:$CV$6,0)),IF(ISNUMBER(BC101),BC101,0),Данные!$A$7:$A$106,"&lt;"&amp;$A101)+1)/COUNT(INDEX(Данные!$A$7:$CV$106,0,MATCH($X$9,Данные!$A$6:$CV$6,0)))&lt;=$X$11,$X$14,$X$15),IF($X$8="MANUAL_MU",MAX(Настройки!$B$14,MIN(1,IF(ISNUMBER(BC101),BC101,0))),IF($X$8="COUNT_FLAG_RULE",IF(IF(ISNUMBER(BC101),BC101,0)&lt;=$X$11,$X$14,IF(IF(ISNUMBER(BC101),BC101,0)&gt;=$X$12,$X$15,IF(OR(LOWER(LEFT(CH101&amp;"",2))="да",CH101=1),$X$13,$X$15))),IF(OR(AND($X$8="YES_NO",OR(LOWER(LEFT(BC101&amp;"",2))="да",BC101=1)),AND($X$8="THRESHOLD_GE",IF(ISNUMBER(BC101),BC101,0)&gt;=$X$11),AND($X$8="THRESHOLD_GT",IF(ISNUMBER(BC101),BC101,0)&gt;$X$11),AND($X$8="THRESHOLD_LE",IF(ISNUMBER(BC101),BC101,0)&lt;=$X$11),AND($X$8="THRESHOLD_LT",IF(ISNUMBER(BC101),BC101,0)&lt;$X$11),AND($X$8="CHANGE_PCT_GE",IF(IF(ISNUMBER(CH101),CH101,0)=0,IF(ISNUMBER(BC101),BC101,0)&gt;0,(IF(ISNUMBER(BC101),BC101,0)-IF(ISNUMBER(CH101),CH101,0))/ABS(IF(ISNUMBER(CH101),CH101,0))&gt;=$X$11)),AND($X$8="CHANGE_ABS_GE",ABS(IF(ISNUMBER(BC101),BC101,0)-IF(ISNUMBER(CH101),CH101,0))&gt;=$X$11),AND($X$8="COUNT_LT",IF(ISNUMBER(BC101),BC101,0)&lt;$X$11),AND($X$8="COUNT_LE",IF(ISNUMBER(BC101),BC101,0)&lt;=$X$11),AND($X$8="AND_YES",OR(LOWER(LEFT(BC101&amp;"",2))="да",BC101=1),OR(LOWER(LEFT(CH101&amp;"",2))="да",CH101=1)),AND($X$8="OR_YES",OR(OR(LOWER(LEFT(BC101&amp;"",2))="да",BC101=1),OR(LOWER(LEFT(CH101&amp;"",2))="да",CH101=1)))),$X$14,$X$15))))))))))</f>
        <v/>
      </c>
      <c r="Y101" s="70" t="str">
        <f>IF($A101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101="#FIELD",BD101="",AND(OR($Y$8="CHANGE_PCT_GE",$Y$8="CHANGE_ABS_GE",$Y$8="COUNT_FLAG_RULE",$Y$8="AND_YES",$Y$8="OR_YES"),OR(CI101="#FIELD",CI101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101)))),IF($Y$18="LOW_MU",MAX(Настройки!$B$14,$Y$16),IF($Y$18="NEUTRAL",Настройки!$B$15,IF($Y$18="IGNORE","IGNORE",IF(OR(BD101="#FIELD",CI101="#FIELD"),"Поле не найдено","Недостаточно данных")))),IF($Y$8="SIGMOID_INC",MAX(Настройки!$B$14,$Y$16+($Y$17-$Y$16)/(1+EXP(-$Y$12*(IF(ISNUMBER(BD101),BD101,0)-$Y$11)))),IF($Y$8="SIGMOID_DEC",MAX(Настройки!$B$14,$Y$16+($Y$17-$Y$16)/(1+EXP($Y$12*(IF(ISNUMBER(BD101),BD101,0)-$Y$11)))),IF($Y$8="TOP_PERCENT",IF((COUNTIF(INDEX(Данные!$A$7:$CV$106,0,MATCH($Y$9,Данные!$A$6:$CV$6,0)),"&gt;"&amp;IF(ISNUMBER(BD101),BD101,0))+COUNTIFS(INDEX(Данные!$A$7:$CV$106,0,MATCH($Y$9,Данные!$A$6:$CV$6,0)),IF(ISNUMBER(BD101),BD101,0),Данные!$A$7:$A$106,"&lt;"&amp;$A101)+1)/COUNT(INDEX(Данные!$A$7:$CV$106,0,MATCH($Y$9,Данные!$A$6:$CV$6,0)))&lt;=$Y$11,$Y$14,$Y$15),IF($Y$8="MANUAL_MU",MAX(Настройки!$B$14,MIN(1,IF(ISNUMBER(BD101),BD101,0))),IF($Y$8="COUNT_FLAG_RULE",IF(IF(ISNUMBER(BD101),BD101,0)&lt;=$Y$11,$Y$14,IF(IF(ISNUMBER(BD101),BD101,0)&gt;=$Y$12,$Y$15,IF(OR(LOWER(LEFT(CI101&amp;"",2))="да",CI101=1),$Y$13,$Y$15))),IF(OR(AND($Y$8="YES_NO",OR(LOWER(LEFT(BD101&amp;"",2))="да",BD101=1)),AND($Y$8="THRESHOLD_GE",IF(ISNUMBER(BD101),BD101,0)&gt;=$Y$11),AND($Y$8="THRESHOLD_GT",IF(ISNUMBER(BD101),BD101,0)&gt;$Y$11),AND($Y$8="THRESHOLD_LE",IF(ISNUMBER(BD101),BD101,0)&lt;=$Y$11),AND($Y$8="THRESHOLD_LT",IF(ISNUMBER(BD101),BD101,0)&lt;$Y$11),AND($Y$8="CHANGE_PCT_GE",IF(IF(ISNUMBER(CI101),CI101,0)=0,IF(ISNUMBER(BD101),BD101,0)&gt;0,(IF(ISNUMBER(BD101),BD101,0)-IF(ISNUMBER(CI101),CI101,0))/ABS(IF(ISNUMBER(CI101),CI101,0))&gt;=$Y$11)),AND($Y$8="CHANGE_ABS_GE",ABS(IF(ISNUMBER(BD101),BD101,0)-IF(ISNUMBER(CI101),CI101,0))&gt;=$Y$11),AND($Y$8="COUNT_LT",IF(ISNUMBER(BD101),BD101,0)&lt;$Y$11),AND($Y$8="COUNT_LE",IF(ISNUMBER(BD101),BD101,0)&lt;=$Y$11),AND($Y$8="AND_YES",OR(LOWER(LEFT(BD101&amp;"",2))="да",BD101=1),OR(LOWER(LEFT(CI101&amp;"",2))="да",CI101=1)),AND($Y$8="OR_YES",OR(OR(LOWER(LEFT(BD101&amp;"",2))="да",BD101=1),OR(LOWER(LEFT(CI101&amp;"",2))="да",CI101=1)))),$Y$14,$Y$15))))))))))</f>
        <v/>
      </c>
      <c r="Z101" s="70" t="str">
        <f>IF($A101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101="#FIELD",BE101="",AND(OR($Z$8="CHANGE_PCT_GE",$Z$8="CHANGE_ABS_GE",$Z$8="COUNT_FLAG_RULE",$Z$8="AND_YES",$Z$8="OR_YES"),OR(CJ101="#FIELD",CJ101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101)))),IF($Z$18="LOW_MU",MAX(Настройки!$B$14,$Z$16),IF($Z$18="NEUTRAL",Настройки!$B$15,IF($Z$18="IGNORE","IGNORE",IF(OR(BE101="#FIELD",CJ101="#FIELD"),"Поле не найдено","Недостаточно данных")))),IF($Z$8="SIGMOID_INC",MAX(Настройки!$B$14,$Z$16+($Z$17-$Z$16)/(1+EXP(-$Z$12*(IF(ISNUMBER(BE101),BE101,0)-$Z$11)))),IF($Z$8="SIGMOID_DEC",MAX(Настройки!$B$14,$Z$16+($Z$17-$Z$16)/(1+EXP($Z$12*(IF(ISNUMBER(BE101),BE101,0)-$Z$11)))),IF($Z$8="TOP_PERCENT",IF((COUNTIF(INDEX(Данные!$A$7:$CV$106,0,MATCH($Z$9,Данные!$A$6:$CV$6,0)),"&gt;"&amp;IF(ISNUMBER(BE101),BE101,0))+COUNTIFS(INDEX(Данные!$A$7:$CV$106,0,MATCH($Z$9,Данные!$A$6:$CV$6,0)),IF(ISNUMBER(BE101),BE101,0),Данные!$A$7:$A$106,"&lt;"&amp;$A101)+1)/COUNT(INDEX(Данные!$A$7:$CV$106,0,MATCH($Z$9,Данные!$A$6:$CV$6,0)))&lt;=$Z$11,$Z$14,$Z$15),IF($Z$8="MANUAL_MU",MAX(Настройки!$B$14,MIN(1,IF(ISNUMBER(BE101),BE101,0))),IF($Z$8="COUNT_FLAG_RULE",IF(IF(ISNUMBER(BE101),BE101,0)&lt;=$Z$11,$Z$14,IF(IF(ISNUMBER(BE101),BE101,0)&gt;=$Z$12,$Z$15,IF(OR(LOWER(LEFT(CJ101&amp;"",2))="да",CJ101=1),$Z$13,$Z$15))),IF(OR(AND($Z$8="YES_NO",OR(LOWER(LEFT(BE101&amp;"",2))="да",BE101=1)),AND($Z$8="THRESHOLD_GE",IF(ISNUMBER(BE101),BE101,0)&gt;=$Z$11),AND($Z$8="THRESHOLD_GT",IF(ISNUMBER(BE101),BE101,0)&gt;$Z$11),AND($Z$8="THRESHOLD_LE",IF(ISNUMBER(BE101),BE101,0)&lt;=$Z$11),AND($Z$8="THRESHOLD_LT",IF(ISNUMBER(BE101),BE101,0)&lt;$Z$11),AND($Z$8="CHANGE_PCT_GE",IF(IF(ISNUMBER(CJ101),CJ101,0)=0,IF(ISNUMBER(BE101),BE101,0)&gt;0,(IF(ISNUMBER(BE101),BE101,0)-IF(ISNUMBER(CJ101),CJ101,0))/ABS(IF(ISNUMBER(CJ101),CJ101,0))&gt;=$Z$11)),AND($Z$8="CHANGE_ABS_GE",ABS(IF(ISNUMBER(BE101),BE101,0)-IF(ISNUMBER(CJ101),CJ101,0))&gt;=$Z$11),AND($Z$8="COUNT_LT",IF(ISNUMBER(BE101),BE101,0)&lt;$Z$11),AND($Z$8="COUNT_LE",IF(ISNUMBER(BE101),BE101,0)&lt;=$Z$11),AND($Z$8="AND_YES",OR(LOWER(LEFT(BE101&amp;"",2))="да",BE101=1),OR(LOWER(LEFT(CJ101&amp;"",2))="да",CJ101=1)),AND($Z$8="OR_YES",OR(OR(LOWER(LEFT(BE101&amp;"",2))="да",BE101=1),OR(LOWER(LEFT(CJ101&amp;"",2))="да",CJ101=1)))),$Z$14,$Z$15))))))))))</f>
        <v/>
      </c>
      <c r="AA101" s="70" t="str">
        <f>IF($A101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101="#FIELD",BF101="",AND(OR($AA$8="CHANGE_PCT_GE",$AA$8="CHANGE_ABS_GE",$AA$8="COUNT_FLAG_RULE",$AA$8="AND_YES",$AA$8="OR_YES"),OR(CK101="#FIELD",CK101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101)))),IF($AA$18="LOW_MU",MAX(Настройки!$B$14,$AA$16),IF($AA$18="NEUTRAL",Настройки!$B$15,IF($AA$18="IGNORE","IGNORE",IF(OR(BF101="#FIELD",CK101="#FIELD"),"Поле не найдено","Недостаточно данных")))),IF($AA$8="SIGMOID_INC",MAX(Настройки!$B$14,$AA$16+($AA$17-$AA$16)/(1+EXP(-$AA$12*(IF(ISNUMBER(BF101),BF101,0)-$AA$11)))),IF($AA$8="SIGMOID_DEC",MAX(Настройки!$B$14,$AA$16+($AA$17-$AA$16)/(1+EXP($AA$12*(IF(ISNUMBER(BF101),BF101,0)-$AA$11)))),IF($AA$8="TOP_PERCENT",IF((COUNTIF(INDEX(Данные!$A$7:$CV$106,0,MATCH($AA$9,Данные!$A$6:$CV$6,0)),"&gt;"&amp;IF(ISNUMBER(BF101),BF101,0))+COUNTIFS(INDEX(Данные!$A$7:$CV$106,0,MATCH($AA$9,Данные!$A$6:$CV$6,0)),IF(ISNUMBER(BF101),BF101,0),Данные!$A$7:$A$106,"&lt;"&amp;$A101)+1)/COUNT(INDEX(Данные!$A$7:$CV$106,0,MATCH($AA$9,Данные!$A$6:$CV$6,0)))&lt;=$AA$11,$AA$14,$AA$15),IF($AA$8="MANUAL_MU",MAX(Настройки!$B$14,MIN(1,IF(ISNUMBER(BF101),BF101,0))),IF($AA$8="COUNT_FLAG_RULE",IF(IF(ISNUMBER(BF101),BF101,0)&lt;=$AA$11,$AA$14,IF(IF(ISNUMBER(BF101),BF101,0)&gt;=$AA$12,$AA$15,IF(OR(LOWER(LEFT(CK101&amp;"",2))="да",CK101=1),$AA$13,$AA$15))),IF(OR(AND($AA$8="YES_NO",OR(LOWER(LEFT(BF101&amp;"",2))="да",BF101=1)),AND($AA$8="THRESHOLD_GE",IF(ISNUMBER(BF101),BF101,0)&gt;=$AA$11),AND($AA$8="THRESHOLD_GT",IF(ISNUMBER(BF101),BF101,0)&gt;$AA$11),AND($AA$8="THRESHOLD_LE",IF(ISNUMBER(BF101),BF101,0)&lt;=$AA$11),AND($AA$8="THRESHOLD_LT",IF(ISNUMBER(BF101),BF101,0)&lt;$AA$11),AND($AA$8="CHANGE_PCT_GE",IF(IF(ISNUMBER(CK101),CK101,0)=0,IF(ISNUMBER(BF101),BF101,0)&gt;0,(IF(ISNUMBER(BF101),BF101,0)-IF(ISNUMBER(CK101),CK101,0))/ABS(IF(ISNUMBER(CK101),CK101,0))&gt;=$AA$11)),AND($AA$8="CHANGE_ABS_GE",ABS(IF(ISNUMBER(BF101),BF101,0)-IF(ISNUMBER(CK101),CK101,0))&gt;=$AA$11),AND($AA$8="COUNT_LT",IF(ISNUMBER(BF101),BF101,0)&lt;$AA$11),AND($AA$8="COUNT_LE",IF(ISNUMBER(BF101),BF101,0)&lt;=$AA$11),AND($AA$8="AND_YES",OR(LOWER(LEFT(BF101&amp;"",2))="да",BF101=1),OR(LOWER(LEFT(CK101&amp;"",2))="да",CK101=1)),AND($AA$8="OR_YES",OR(OR(LOWER(LEFT(BF101&amp;"",2))="да",BF101=1),OR(LOWER(LEFT(CK101&amp;"",2))="да",CK101=1)))),$AA$14,$AA$15))))))))))</f>
        <v/>
      </c>
      <c r="AB101" s="70" t="str">
        <f>IF($A101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101="#FIELD",BG101="",AND(OR($AB$8="CHANGE_PCT_GE",$AB$8="CHANGE_ABS_GE",$AB$8="COUNT_FLAG_RULE",$AB$8="AND_YES",$AB$8="OR_YES"),OR(CL101="#FIELD",CL101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101)))),IF($AB$18="LOW_MU",MAX(Настройки!$B$14,$AB$16),IF($AB$18="NEUTRAL",Настройки!$B$15,IF($AB$18="IGNORE","IGNORE",IF(OR(BG101="#FIELD",CL101="#FIELD"),"Поле не найдено","Недостаточно данных")))),IF($AB$8="SIGMOID_INC",MAX(Настройки!$B$14,$AB$16+($AB$17-$AB$16)/(1+EXP(-$AB$12*(IF(ISNUMBER(BG101),BG101,0)-$AB$11)))),IF($AB$8="SIGMOID_DEC",MAX(Настройки!$B$14,$AB$16+($AB$17-$AB$16)/(1+EXP($AB$12*(IF(ISNUMBER(BG101),BG101,0)-$AB$11)))),IF($AB$8="TOP_PERCENT",IF((COUNTIF(INDEX(Данные!$A$7:$CV$106,0,MATCH($AB$9,Данные!$A$6:$CV$6,0)),"&gt;"&amp;IF(ISNUMBER(BG101),BG101,0))+COUNTIFS(INDEX(Данные!$A$7:$CV$106,0,MATCH($AB$9,Данные!$A$6:$CV$6,0)),IF(ISNUMBER(BG101),BG101,0),Данные!$A$7:$A$106,"&lt;"&amp;$A101)+1)/COUNT(INDEX(Данные!$A$7:$CV$106,0,MATCH($AB$9,Данные!$A$6:$CV$6,0)))&lt;=$AB$11,$AB$14,$AB$15),IF($AB$8="MANUAL_MU",MAX(Настройки!$B$14,MIN(1,IF(ISNUMBER(BG101),BG101,0))),IF($AB$8="COUNT_FLAG_RULE",IF(IF(ISNUMBER(BG101),BG101,0)&lt;=$AB$11,$AB$14,IF(IF(ISNUMBER(BG101),BG101,0)&gt;=$AB$12,$AB$15,IF(OR(LOWER(LEFT(CL101&amp;"",2))="да",CL101=1),$AB$13,$AB$15))),IF(OR(AND($AB$8="YES_NO",OR(LOWER(LEFT(BG101&amp;"",2))="да",BG101=1)),AND($AB$8="THRESHOLD_GE",IF(ISNUMBER(BG101),BG101,0)&gt;=$AB$11),AND($AB$8="THRESHOLD_GT",IF(ISNUMBER(BG101),BG101,0)&gt;$AB$11),AND($AB$8="THRESHOLD_LE",IF(ISNUMBER(BG101),BG101,0)&lt;=$AB$11),AND($AB$8="THRESHOLD_LT",IF(ISNUMBER(BG101),BG101,0)&lt;$AB$11),AND($AB$8="CHANGE_PCT_GE",IF(IF(ISNUMBER(CL101),CL101,0)=0,IF(ISNUMBER(BG101),BG101,0)&gt;0,(IF(ISNUMBER(BG101),BG101,0)-IF(ISNUMBER(CL101),CL101,0))/ABS(IF(ISNUMBER(CL101),CL101,0))&gt;=$AB$11)),AND($AB$8="CHANGE_ABS_GE",ABS(IF(ISNUMBER(BG101),BG101,0)-IF(ISNUMBER(CL101),CL101,0))&gt;=$AB$11),AND($AB$8="COUNT_LT",IF(ISNUMBER(BG101),BG101,0)&lt;$AB$11),AND($AB$8="COUNT_LE",IF(ISNUMBER(BG101),BG101,0)&lt;=$AB$11),AND($AB$8="AND_YES",OR(LOWER(LEFT(BG101&amp;"",2))="да",BG101=1),OR(LOWER(LEFT(CL101&amp;"",2))="да",CL101=1)),AND($AB$8="OR_YES",OR(OR(LOWER(LEFT(BG101&amp;"",2))="да",BG101=1),OR(LOWER(LEFT(CL101&amp;"",2))="да",CL101=1)))),$AB$14,$AB$15))))))))))</f>
        <v/>
      </c>
      <c r="AC101" s="70" t="str">
        <f>IF($A101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101="#FIELD",BH101="",AND(OR($AC$8="CHANGE_PCT_GE",$AC$8="CHANGE_ABS_GE",$AC$8="COUNT_FLAG_RULE",$AC$8="AND_YES",$AC$8="OR_YES"),OR(CM101="#FIELD",CM101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101)))),IF($AC$18="LOW_MU",MAX(Настройки!$B$14,$AC$16),IF($AC$18="NEUTRAL",Настройки!$B$15,IF($AC$18="IGNORE","IGNORE",IF(OR(BH101="#FIELD",CM101="#FIELD"),"Поле не найдено","Недостаточно данных")))),IF($AC$8="SIGMOID_INC",MAX(Настройки!$B$14,$AC$16+($AC$17-$AC$16)/(1+EXP(-$AC$12*(IF(ISNUMBER(BH101),BH101,0)-$AC$11)))),IF($AC$8="SIGMOID_DEC",MAX(Настройки!$B$14,$AC$16+($AC$17-$AC$16)/(1+EXP($AC$12*(IF(ISNUMBER(BH101),BH101,0)-$AC$11)))),IF($AC$8="TOP_PERCENT",IF((COUNTIF(INDEX(Данные!$A$7:$CV$106,0,MATCH($AC$9,Данные!$A$6:$CV$6,0)),"&gt;"&amp;IF(ISNUMBER(BH101),BH101,0))+COUNTIFS(INDEX(Данные!$A$7:$CV$106,0,MATCH($AC$9,Данные!$A$6:$CV$6,0)),IF(ISNUMBER(BH101),BH101,0),Данные!$A$7:$A$106,"&lt;"&amp;$A101)+1)/COUNT(INDEX(Данные!$A$7:$CV$106,0,MATCH($AC$9,Данные!$A$6:$CV$6,0)))&lt;=$AC$11,$AC$14,$AC$15),IF($AC$8="MANUAL_MU",MAX(Настройки!$B$14,MIN(1,IF(ISNUMBER(BH101),BH101,0))),IF($AC$8="COUNT_FLAG_RULE",IF(IF(ISNUMBER(BH101),BH101,0)&lt;=$AC$11,$AC$14,IF(IF(ISNUMBER(BH101),BH101,0)&gt;=$AC$12,$AC$15,IF(OR(LOWER(LEFT(CM101&amp;"",2))="да",CM101=1),$AC$13,$AC$15))),IF(OR(AND($AC$8="YES_NO",OR(LOWER(LEFT(BH101&amp;"",2))="да",BH101=1)),AND($AC$8="THRESHOLD_GE",IF(ISNUMBER(BH101),BH101,0)&gt;=$AC$11),AND($AC$8="THRESHOLD_GT",IF(ISNUMBER(BH101),BH101,0)&gt;$AC$11),AND($AC$8="THRESHOLD_LE",IF(ISNUMBER(BH101),BH101,0)&lt;=$AC$11),AND($AC$8="THRESHOLD_LT",IF(ISNUMBER(BH101),BH101,0)&lt;$AC$11),AND($AC$8="CHANGE_PCT_GE",IF(IF(ISNUMBER(CM101),CM101,0)=0,IF(ISNUMBER(BH101),BH101,0)&gt;0,(IF(ISNUMBER(BH101),BH101,0)-IF(ISNUMBER(CM101),CM101,0))/ABS(IF(ISNUMBER(CM101),CM101,0))&gt;=$AC$11)),AND($AC$8="CHANGE_ABS_GE",ABS(IF(ISNUMBER(BH101),BH101,0)-IF(ISNUMBER(CM101),CM101,0))&gt;=$AC$11),AND($AC$8="COUNT_LT",IF(ISNUMBER(BH101),BH101,0)&lt;$AC$11),AND($AC$8="COUNT_LE",IF(ISNUMBER(BH101),BH101,0)&lt;=$AC$11),AND($AC$8="AND_YES",OR(LOWER(LEFT(BH101&amp;"",2))="да",BH101=1),OR(LOWER(LEFT(CM101&amp;"",2))="да",CM101=1)),AND($AC$8="OR_YES",OR(OR(LOWER(LEFT(BH101&amp;"",2))="да",BH101=1),OR(LOWER(LEFT(CM101&amp;"",2))="да",CM101=1)))),$AC$14,$AC$15))))))))))</f>
        <v/>
      </c>
      <c r="AD101" s="70" t="str">
        <f>IF($A101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101="#FIELD",BI101="",AND(OR($AD$8="CHANGE_PCT_GE",$AD$8="CHANGE_ABS_GE",$AD$8="COUNT_FLAG_RULE",$AD$8="AND_YES",$AD$8="OR_YES"),OR(CN101="#FIELD",CN101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101)))),IF($AD$18="LOW_MU",MAX(Настройки!$B$14,$AD$16),IF($AD$18="NEUTRAL",Настройки!$B$15,IF($AD$18="IGNORE","IGNORE",IF(OR(BI101="#FIELD",CN101="#FIELD"),"Поле не найдено","Недостаточно данных")))),IF($AD$8="SIGMOID_INC",MAX(Настройки!$B$14,$AD$16+($AD$17-$AD$16)/(1+EXP(-$AD$12*(IF(ISNUMBER(BI101),BI101,0)-$AD$11)))),IF($AD$8="SIGMOID_DEC",MAX(Настройки!$B$14,$AD$16+($AD$17-$AD$16)/(1+EXP($AD$12*(IF(ISNUMBER(BI101),BI101,0)-$AD$11)))),IF($AD$8="TOP_PERCENT",IF((COUNTIF(INDEX(Данные!$A$7:$CV$106,0,MATCH($AD$9,Данные!$A$6:$CV$6,0)),"&gt;"&amp;IF(ISNUMBER(BI101),BI101,0))+COUNTIFS(INDEX(Данные!$A$7:$CV$106,0,MATCH($AD$9,Данные!$A$6:$CV$6,0)),IF(ISNUMBER(BI101),BI101,0),Данные!$A$7:$A$106,"&lt;"&amp;$A101)+1)/COUNT(INDEX(Данные!$A$7:$CV$106,0,MATCH($AD$9,Данные!$A$6:$CV$6,0)))&lt;=$AD$11,$AD$14,$AD$15),IF($AD$8="MANUAL_MU",MAX(Настройки!$B$14,MIN(1,IF(ISNUMBER(BI101),BI101,0))),IF($AD$8="COUNT_FLAG_RULE",IF(IF(ISNUMBER(BI101),BI101,0)&lt;=$AD$11,$AD$14,IF(IF(ISNUMBER(BI101),BI101,0)&gt;=$AD$12,$AD$15,IF(OR(LOWER(LEFT(CN101&amp;"",2))="да",CN101=1),$AD$13,$AD$15))),IF(OR(AND($AD$8="YES_NO",OR(LOWER(LEFT(BI101&amp;"",2))="да",BI101=1)),AND($AD$8="THRESHOLD_GE",IF(ISNUMBER(BI101),BI101,0)&gt;=$AD$11),AND($AD$8="THRESHOLD_GT",IF(ISNUMBER(BI101),BI101,0)&gt;$AD$11),AND($AD$8="THRESHOLD_LE",IF(ISNUMBER(BI101),BI101,0)&lt;=$AD$11),AND($AD$8="THRESHOLD_LT",IF(ISNUMBER(BI101),BI101,0)&lt;$AD$11),AND($AD$8="CHANGE_PCT_GE",IF(IF(ISNUMBER(CN101),CN101,0)=0,IF(ISNUMBER(BI101),BI101,0)&gt;0,(IF(ISNUMBER(BI101),BI101,0)-IF(ISNUMBER(CN101),CN101,0))/ABS(IF(ISNUMBER(CN101),CN101,0))&gt;=$AD$11)),AND($AD$8="CHANGE_ABS_GE",ABS(IF(ISNUMBER(BI101),BI101,0)-IF(ISNUMBER(CN101),CN101,0))&gt;=$AD$11),AND($AD$8="COUNT_LT",IF(ISNUMBER(BI101),BI101,0)&lt;$AD$11),AND($AD$8="COUNT_LE",IF(ISNUMBER(BI101),BI101,0)&lt;=$AD$11),AND($AD$8="AND_YES",OR(LOWER(LEFT(BI101&amp;"",2))="да",BI101=1),OR(LOWER(LEFT(CN101&amp;"",2))="да",CN101=1)),AND($AD$8="OR_YES",OR(OR(LOWER(LEFT(BI101&amp;"",2))="да",BI101=1),OR(LOWER(LEFT(CN101&amp;"",2))="да",CN101=1)))),$AD$14,$AD$15))))))))))</f>
        <v/>
      </c>
      <c r="AE101" s="71" t="str">
        <f>IF($A101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101="#FIELD",BJ101="",AND(OR($AE$8="CHANGE_PCT_GE",$AE$8="CHANGE_ABS_GE",$AE$8="COUNT_FLAG_RULE",$AE$8="AND_YES",$AE$8="OR_YES"),OR(CO101="#FIELD",CO101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101)))),IF($AE$18="LOW_MU",MAX(Настройки!$B$14,$AE$16),IF($AE$18="NEUTRAL",Настройки!$B$15,IF($AE$18="IGNORE","IGNORE",IF(OR(BJ101="#FIELD",CO101="#FIELD"),"Поле не найдено","Недостаточно данных")))),IF($AE$8="SIGMOID_INC",MAX(Настройки!$B$14,$AE$16+($AE$17-$AE$16)/(1+EXP(-$AE$12*(IF(ISNUMBER(BJ101),BJ101,0)-$AE$11)))),IF($AE$8="SIGMOID_DEC",MAX(Настройки!$B$14,$AE$16+($AE$17-$AE$16)/(1+EXP($AE$12*(IF(ISNUMBER(BJ101),BJ101,0)-$AE$11)))),IF($AE$8="TOP_PERCENT",IF((COUNTIF(INDEX(Данные!$A$7:$CV$106,0,MATCH($AE$9,Данные!$A$6:$CV$6,0)),"&gt;"&amp;IF(ISNUMBER(BJ101),BJ101,0))+COUNTIFS(INDEX(Данные!$A$7:$CV$106,0,MATCH($AE$9,Данные!$A$6:$CV$6,0)),IF(ISNUMBER(BJ101),BJ101,0),Данные!$A$7:$A$106,"&lt;"&amp;$A101)+1)/COUNT(INDEX(Данные!$A$7:$CV$106,0,MATCH($AE$9,Данные!$A$6:$CV$6,0)))&lt;=$AE$11,$AE$14,$AE$15),IF($AE$8="MANUAL_MU",MAX(Настройки!$B$14,MIN(1,IF(ISNUMBER(BJ101),BJ101,0))),IF($AE$8="COUNT_FLAG_RULE",IF(IF(ISNUMBER(BJ101),BJ101,0)&lt;=$AE$11,$AE$14,IF(IF(ISNUMBER(BJ101),BJ101,0)&gt;=$AE$12,$AE$15,IF(OR(LOWER(LEFT(CO101&amp;"",2))="да",CO101=1),$AE$13,$AE$15))),IF(OR(AND($AE$8="YES_NO",OR(LOWER(LEFT(BJ101&amp;"",2))="да",BJ101=1)),AND($AE$8="THRESHOLD_GE",IF(ISNUMBER(BJ101),BJ101,0)&gt;=$AE$11),AND($AE$8="THRESHOLD_GT",IF(ISNUMBER(BJ101),BJ101,0)&gt;$AE$11),AND($AE$8="THRESHOLD_LE",IF(ISNUMBER(BJ101),BJ101,0)&lt;=$AE$11),AND($AE$8="THRESHOLD_LT",IF(ISNUMBER(BJ101),BJ101,0)&lt;$AE$11),AND($AE$8="CHANGE_PCT_GE",IF(IF(ISNUMBER(CO101),CO101,0)=0,IF(ISNUMBER(BJ101),BJ101,0)&gt;0,(IF(ISNUMBER(BJ101),BJ101,0)-IF(ISNUMBER(CO101),CO101,0))/ABS(IF(ISNUMBER(CO101),CO101,0))&gt;=$AE$11)),AND($AE$8="CHANGE_ABS_GE",ABS(IF(ISNUMBER(BJ101),BJ101,0)-IF(ISNUMBER(CO101),CO101,0))&gt;=$AE$11),AND($AE$8="COUNT_LT",IF(ISNUMBER(BJ101),BJ101,0)&lt;$AE$11),AND($AE$8="COUNT_LE",IF(ISNUMBER(BJ101),BJ101,0)&lt;=$AE$11),AND($AE$8="AND_YES",OR(LOWER(LEFT(BJ101&amp;"",2))="да",BJ101=1),OR(LOWER(LEFT(CO101&amp;"",2))="да",CO101=1)),AND($AE$8="OR_YES",OR(OR(LOWER(LEFT(BJ101&amp;"",2))="да",BJ101=1),OR(LOWER(LEFT(CO101&amp;"",2))="да",CO101=1)))),$AE$14,$AE$15))))))))))</f>
        <v/>
      </c>
      <c r="AF101" s="75"/>
      <c r="AG101" s="76" t="str">
        <f>IF($A101="","",IF($B$4&lt;&gt;"Да","",IF($B$9="","",IF(COUNTIF(Данные!$A$6:$CV$6,$B$9)=0,"#FIELD",INDEX(Данные!$A$7:$CV$106,ROW()-19,MATCH($B$9,Данные!$A$6:$CV$6,0))))))</f>
        <v/>
      </c>
      <c r="AH101" s="76" t="str">
        <f>IF($A101="","",IF($C$4&lt;&gt;"Да","",IF($C$9="","",IF(COUNTIF(Данные!$A$6:$CV$6,$C$9)=0,"#FIELD",INDEX(Данные!$A$7:$CV$106,ROW()-19,MATCH($C$9,Данные!$A$6:$CV$6,0))))))</f>
        <v/>
      </c>
      <c r="AI101" s="76" t="str">
        <f>IF($A101="","",IF($D$4&lt;&gt;"Да","",IF($D$9="","",IF(COUNTIF(Данные!$A$6:$CV$6,$D$9)=0,"#FIELD",INDEX(Данные!$A$7:$CV$106,ROW()-19,MATCH($D$9,Данные!$A$6:$CV$6,0))))))</f>
        <v/>
      </c>
      <c r="AJ101" s="76" t="str">
        <f>IF($A101="","",IF($E$4&lt;&gt;"Да","",IF($E$9="","",IF(COUNTIF(Данные!$A$6:$CV$6,$E$9)=0,"#FIELD",INDEX(Данные!$A$7:$CV$106,ROW()-19,MATCH($E$9,Данные!$A$6:$CV$6,0))))))</f>
        <v/>
      </c>
      <c r="AK101" s="76" t="str">
        <f>IF($A101="","",IF($F$4&lt;&gt;"Да","",IF($F$9="","",IF(COUNTIF(Данные!$A$6:$CV$6,$F$9)=0,"#FIELD",INDEX(Данные!$A$7:$CV$106,ROW()-19,MATCH($F$9,Данные!$A$6:$CV$6,0))))))</f>
        <v/>
      </c>
      <c r="AL101" s="76" t="str">
        <f>IF($A101="","",IF($G$4&lt;&gt;"Да","",IF($G$9="","",IF(COUNTIF(Данные!$A$6:$CV$6,$G$9)=0,"#FIELD",INDEX(Данные!$A$7:$CV$106,ROW()-19,MATCH($G$9,Данные!$A$6:$CV$6,0))))))</f>
        <v/>
      </c>
      <c r="AM101" s="76" t="str">
        <f>IF($A101="","",IF($H$4&lt;&gt;"Да","",IF($H$9="","",IF(COUNTIF(Данные!$A$6:$CV$6,$H$9)=0,"#FIELD",INDEX(Данные!$A$7:$CV$106,ROW()-19,MATCH($H$9,Данные!$A$6:$CV$6,0))))))</f>
        <v/>
      </c>
      <c r="AN101" s="76" t="str">
        <f>IF($A101="","",IF($I$4&lt;&gt;"Да","",IF($I$9="","",IF(COUNTIF(Данные!$A$6:$CV$6,$I$9)=0,"#FIELD",INDEX(Данные!$A$7:$CV$106,ROW()-19,MATCH($I$9,Данные!$A$6:$CV$6,0))))))</f>
        <v/>
      </c>
      <c r="AO101" s="76" t="str">
        <f>IF($A101="","",IF($J$4&lt;&gt;"Да","",IF($J$9="","",IF(COUNTIF(Данные!$A$6:$CV$6,$J$9)=0,"#FIELD",INDEX(Данные!$A$7:$CV$106,ROW()-19,MATCH($J$9,Данные!$A$6:$CV$6,0))))))</f>
        <v/>
      </c>
      <c r="AP101" s="76" t="str">
        <f>IF($A101="","",IF($K$4&lt;&gt;"Да","",IF($K$9="","",IF(COUNTIF(Данные!$A$6:$CV$6,$K$9)=0,"#FIELD",INDEX(Данные!$A$7:$CV$106,ROW()-19,MATCH($K$9,Данные!$A$6:$CV$6,0))))))</f>
        <v/>
      </c>
      <c r="AQ101" s="76" t="str">
        <f>IF($A101="","",IF($L$4&lt;&gt;"Да","",IF($L$9="","",IF(COUNTIF(Данные!$A$6:$CV$6,$L$9)=0,"#FIELD",INDEX(Данные!$A$7:$CV$106,ROW()-19,MATCH($L$9,Данные!$A$6:$CV$6,0))))))</f>
        <v/>
      </c>
      <c r="AR101" s="76" t="str">
        <f>IF($A101="","",IF($M$4&lt;&gt;"Да","",IF($M$9="","",IF(COUNTIF(Данные!$A$6:$CV$6,$M$9)=0,"#FIELD",INDEX(Данные!$A$7:$CV$106,ROW()-19,MATCH($M$9,Данные!$A$6:$CV$6,0))))))</f>
        <v/>
      </c>
      <c r="AS101" s="76" t="str">
        <f>IF($A101="","",IF($N$4&lt;&gt;"Да","",IF($N$9="","",IF(COUNTIF(Данные!$A$6:$CV$6,$N$9)=0,"#FIELD",INDEX(Данные!$A$7:$CV$106,ROW()-19,MATCH($N$9,Данные!$A$6:$CV$6,0))))))</f>
        <v/>
      </c>
      <c r="AT101" s="76" t="str">
        <f>IF($A101="","",IF($O$4&lt;&gt;"Да","",IF($O$9="","",IF(COUNTIF(Данные!$A$6:$CV$6,$O$9)=0,"#FIELD",INDEX(Данные!$A$7:$CV$106,ROW()-19,MATCH($O$9,Данные!$A$6:$CV$6,0))))))</f>
        <v/>
      </c>
      <c r="AU101" s="76" t="str">
        <f>IF($A101="","",IF($P$4&lt;&gt;"Да","",IF($P$9="","",IF(COUNTIF(Данные!$A$6:$CV$6,$P$9)=0,"#FIELD",INDEX(Данные!$A$7:$CV$106,ROW()-19,MATCH($P$9,Данные!$A$6:$CV$6,0))))))</f>
        <v/>
      </c>
      <c r="AV101" s="76" t="str">
        <f>IF($A101="","",IF($Q$4&lt;&gt;"Да","",IF($Q$9="","",IF(COUNTIF(Данные!$A$6:$CV$6,$Q$9)=0,"#FIELD",INDEX(Данные!$A$7:$CV$106,ROW()-19,MATCH($Q$9,Данные!$A$6:$CV$6,0))))))</f>
        <v/>
      </c>
      <c r="AW101" s="76" t="str">
        <f>IF($A101="","",IF($R$4&lt;&gt;"Да","",IF($R$9="","",IF(COUNTIF(Данные!$A$6:$CV$6,$R$9)=0,"#FIELD",INDEX(Данные!$A$7:$CV$106,ROW()-19,MATCH($R$9,Данные!$A$6:$CV$6,0))))))</f>
        <v/>
      </c>
      <c r="AX101" s="76" t="str">
        <f>IF($A101="","",IF($S$4&lt;&gt;"Да","",IF($S$9="","",IF(COUNTIF(Данные!$A$6:$CV$6,$S$9)=0,"#FIELD",INDEX(Данные!$A$7:$CV$106,ROW()-19,MATCH($S$9,Данные!$A$6:$CV$6,0))))))</f>
        <v/>
      </c>
      <c r="AY101" s="76" t="str">
        <f>IF($A101="","",IF($T$4&lt;&gt;"Да","",IF($T$9="","",IF(COUNTIF(Данные!$A$6:$CV$6,$T$9)=0,"#FIELD",INDEX(Данные!$A$7:$CV$106,ROW()-19,MATCH($T$9,Данные!$A$6:$CV$6,0))))))</f>
        <v/>
      </c>
      <c r="AZ101" s="76" t="str">
        <f>IF($A101="","",IF($U$4&lt;&gt;"Да","",IF($U$9="","",IF(COUNTIF(Данные!$A$6:$CV$6,$U$9)=0,"#FIELD",INDEX(Данные!$A$7:$CV$106,ROW()-19,MATCH($U$9,Данные!$A$6:$CV$6,0))))))</f>
        <v/>
      </c>
      <c r="BA101" s="76" t="str">
        <f>IF($A101="","",IF($V$4&lt;&gt;"Да","",IF($V$9="","",IF(COUNTIF(Данные!$A$6:$CV$6,$V$9)=0,"#FIELD",INDEX(Данные!$A$7:$CV$106,ROW()-19,MATCH($V$9,Данные!$A$6:$CV$6,0))))))</f>
        <v/>
      </c>
      <c r="BB101" s="76" t="str">
        <f>IF($A101="","",IF($W$4&lt;&gt;"Да","",IF($W$9="","",IF(COUNTIF(Данные!$A$6:$CV$6,$W$9)=0,"#FIELD",INDEX(Данные!$A$7:$CV$106,ROW()-19,MATCH($W$9,Данные!$A$6:$CV$6,0))))))</f>
        <v/>
      </c>
      <c r="BC101" s="76" t="str">
        <f>IF($A101="","",IF($X$4&lt;&gt;"Да","",IF($X$9="","",IF(COUNTIF(Данные!$A$6:$CV$6,$X$9)=0,"#FIELD",INDEX(Данные!$A$7:$CV$106,ROW()-19,MATCH($X$9,Данные!$A$6:$CV$6,0))))))</f>
        <v/>
      </c>
      <c r="BD101" s="76" t="str">
        <f>IF($A101="","",IF($Y$4&lt;&gt;"Да","",IF($Y$9="","",IF(COUNTIF(Данные!$A$6:$CV$6,$Y$9)=0,"#FIELD",INDEX(Данные!$A$7:$CV$106,ROW()-19,MATCH($Y$9,Данные!$A$6:$CV$6,0))))))</f>
        <v/>
      </c>
      <c r="BE101" s="76" t="str">
        <f>IF($A101="","",IF($Z$4&lt;&gt;"Да","",IF($Z$9="","",IF(COUNTIF(Данные!$A$6:$CV$6,$Z$9)=0,"#FIELD",INDEX(Данные!$A$7:$CV$106,ROW()-19,MATCH($Z$9,Данные!$A$6:$CV$6,0))))))</f>
        <v/>
      </c>
      <c r="BF101" s="76" t="str">
        <f>IF($A101="","",IF($AA$4&lt;&gt;"Да","",IF($AA$9="","",IF(COUNTIF(Данные!$A$6:$CV$6,$AA$9)=0,"#FIELD",INDEX(Данные!$A$7:$CV$106,ROW()-19,MATCH($AA$9,Данные!$A$6:$CV$6,0))))))</f>
        <v/>
      </c>
      <c r="BG101" s="76" t="str">
        <f>IF($A101="","",IF($AB$4&lt;&gt;"Да","",IF($AB$9="","",IF(COUNTIF(Данные!$A$6:$CV$6,$AB$9)=0,"#FIELD",INDEX(Данные!$A$7:$CV$106,ROW()-19,MATCH($AB$9,Данные!$A$6:$CV$6,0))))))</f>
        <v/>
      </c>
      <c r="BH101" s="76" t="str">
        <f>IF($A101="","",IF($AC$4&lt;&gt;"Да","",IF($AC$9="","",IF(COUNTIF(Данные!$A$6:$CV$6,$AC$9)=0,"#FIELD",INDEX(Данные!$A$7:$CV$106,ROW()-19,MATCH($AC$9,Данные!$A$6:$CV$6,0))))))</f>
        <v/>
      </c>
      <c r="BI101" s="76" t="str">
        <f>IF($A101="","",IF($AD$4&lt;&gt;"Да","",IF($AD$9="","",IF(COUNTIF(Данные!$A$6:$CV$6,$AD$9)=0,"#FIELD",INDEX(Данные!$A$7:$CV$106,ROW()-19,MATCH($AD$9,Данные!$A$6:$CV$6,0))))))</f>
        <v/>
      </c>
      <c r="BJ101" s="76" t="str">
        <f>IF($A101="","",IF($AE$4&lt;&gt;"Да","",IF($AE$9="","",IF(COUNTIF(Данные!$A$6:$CV$6,$AE$9)=0,"#FIELD",INDEX(Данные!$A$7:$CV$106,ROW()-19,MATCH($AE$9,Данные!$A$6:$CV$6,0))))))</f>
        <v/>
      </c>
      <c r="BK101" s="76"/>
      <c r="BL101" s="76" t="str">
        <f>IF($A101="","",IF($B$4&lt;&gt;"Да","",IF($B$10="","",IF(COUNTIF(Данные!$A$6:$CV$6,$B$10)=0,"#FIELD",INDEX(Данные!$A$7:$CV$106,ROW()-19,MATCH($B$10,Данные!$A$6:$CV$6,0))))))</f>
        <v/>
      </c>
      <c r="BM101" s="76" t="str">
        <f>IF($A101="","",IF($C$4&lt;&gt;"Да","",IF($C$10="","",IF(COUNTIF(Данные!$A$6:$CV$6,$C$10)=0,"#FIELD",INDEX(Данные!$A$7:$CV$106,ROW()-19,MATCH($C$10,Данные!$A$6:$CV$6,0))))))</f>
        <v/>
      </c>
      <c r="BN101" s="76" t="str">
        <f>IF($A101="","",IF($D$4&lt;&gt;"Да","",IF($D$10="","",IF(COUNTIF(Данные!$A$6:$CV$6,$D$10)=0,"#FIELD",INDEX(Данные!$A$7:$CV$106,ROW()-19,MATCH($D$10,Данные!$A$6:$CV$6,0))))))</f>
        <v/>
      </c>
      <c r="BO101" s="76" t="str">
        <f>IF($A101="","",IF($E$4&lt;&gt;"Да","",IF($E$10="","",IF(COUNTIF(Данные!$A$6:$CV$6,$E$10)=0,"#FIELD",INDEX(Данные!$A$7:$CV$106,ROW()-19,MATCH($E$10,Данные!$A$6:$CV$6,0))))))</f>
        <v/>
      </c>
      <c r="BP101" s="76" t="str">
        <f>IF($A101="","",IF($F$4&lt;&gt;"Да","",IF($F$10="","",IF(COUNTIF(Данные!$A$6:$CV$6,$F$10)=0,"#FIELD",INDEX(Данные!$A$7:$CV$106,ROW()-19,MATCH($F$10,Данные!$A$6:$CV$6,0))))))</f>
        <v/>
      </c>
      <c r="BQ101" s="76" t="str">
        <f>IF($A101="","",IF($G$4&lt;&gt;"Да","",IF($G$10="","",IF(COUNTIF(Данные!$A$6:$CV$6,$G$10)=0,"#FIELD",INDEX(Данные!$A$7:$CV$106,ROW()-19,MATCH($G$10,Данные!$A$6:$CV$6,0))))))</f>
        <v/>
      </c>
      <c r="BR101" s="76" t="str">
        <f>IF($A101="","",IF($H$4&lt;&gt;"Да","",IF($H$10="","",IF(COUNTIF(Данные!$A$6:$CV$6,$H$10)=0,"#FIELD",INDEX(Данные!$A$7:$CV$106,ROW()-19,MATCH($H$10,Данные!$A$6:$CV$6,0))))))</f>
        <v/>
      </c>
      <c r="BS101" s="76" t="str">
        <f>IF($A101="","",IF($I$4&lt;&gt;"Да","",IF($I$10="","",IF(COUNTIF(Данные!$A$6:$CV$6,$I$10)=0,"#FIELD",INDEX(Данные!$A$7:$CV$106,ROW()-19,MATCH($I$10,Данные!$A$6:$CV$6,0))))))</f>
        <v/>
      </c>
      <c r="BT101" s="76" t="str">
        <f>IF($A101="","",IF($J$4&lt;&gt;"Да","",IF($J$10="","",IF(COUNTIF(Данные!$A$6:$CV$6,$J$10)=0,"#FIELD",INDEX(Данные!$A$7:$CV$106,ROW()-19,MATCH($J$10,Данные!$A$6:$CV$6,0))))))</f>
        <v/>
      </c>
      <c r="BU101" s="76" t="str">
        <f>IF($A101="","",IF($K$4&lt;&gt;"Да","",IF($K$10="","",IF(COUNTIF(Данные!$A$6:$CV$6,$K$10)=0,"#FIELD",INDEX(Данные!$A$7:$CV$106,ROW()-19,MATCH($K$10,Данные!$A$6:$CV$6,0))))))</f>
        <v/>
      </c>
      <c r="BV101" s="76" t="str">
        <f>IF($A101="","",IF($L$4&lt;&gt;"Да","",IF($L$10="","",IF(COUNTIF(Данные!$A$6:$CV$6,$L$10)=0,"#FIELD",INDEX(Данные!$A$7:$CV$106,ROW()-19,MATCH($L$10,Данные!$A$6:$CV$6,0))))))</f>
        <v/>
      </c>
      <c r="BW101" s="76" t="str">
        <f>IF($A101="","",IF($M$4&lt;&gt;"Да","",IF($M$10="","",IF(COUNTIF(Данные!$A$6:$CV$6,$M$10)=0,"#FIELD",INDEX(Данные!$A$7:$CV$106,ROW()-19,MATCH($M$10,Данные!$A$6:$CV$6,0))))))</f>
        <v/>
      </c>
      <c r="BX101" s="76" t="str">
        <f>IF($A101="","",IF($N$4&lt;&gt;"Да","",IF($N$10="","",IF(COUNTIF(Данные!$A$6:$CV$6,$N$10)=0,"#FIELD",INDEX(Данные!$A$7:$CV$106,ROW()-19,MATCH($N$10,Данные!$A$6:$CV$6,0))))))</f>
        <v/>
      </c>
      <c r="BY101" s="76" t="str">
        <f>IF($A101="","",IF($O$4&lt;&gt;"Да","",IF($O$10="","",IF(COUNTIF(Данные!$A$6:$CV$6,$O$10)=0,"#FIELD",INDEX(Данные!$A$7:$CV$106,ROW()-19,MATCH($O$10,Данные!$A$6:$CV$6,0))))))</f>
        <v/>
      </c>
      <c r="BZ101" s="76" t="str">
        <f>IF($A101="","",IF($P$4&lt;&gt;"Да","",IF($P$10="","",IF(COUNTIF(Данные!$A$6:$CV$6,$P$10)=0,"#FIELD",INDEX(Данные!$A$7:$CV$106,ROW()-19,MATCH($P$10,Данные!$A$6:$CV$6,0))))))</f>
        <v/>
      </c>
      <c r="CA101" s="76" t="str">
        <f>IF($A101="","",IF($Q$4&lt;&gt;"Да","",IF($Q$10="","",IF(COUNTIF(Данные!$A$6:$CV$6,$Q$10)=0,"#FIELD",INDEX(Данные!$A$7:$CV$106,ROW()-19,MATCH($Q$10,Данные!$A$6:$CV$6,0))))))</f>
        <v/>
      </c>
      <c r="CB101" s="76" t="str">
        <f>IF($A101="","",IF($R$4&lt;&gt;"Да","",IF($R$10="","",IF(COUNTIF(Данные!$A$6:$CV$6,$R$10)=0,"#FIELD",INDEX(Данные!$A$7:$CV$106,ROW()-19,MATCH($R$10,Данные!$A$6:$CV$6,0))))))</f>
        <v/>
      </c>
      <c r="CC101" s="76" t="str">
        <f>IF($A101="","",IF($S$4&lt;&gt;"Да","",IF($S$10="","",IF(COUNTIF(Данные!$A$6:$CV$6,$S$10)=0,"#FIELD",INDEX(Данные!$A$7:$CV$106,ROW()-19,MATCH($S$10,Данные!$A$6:$CV$6,0))))))</f>
        <v/>
      </c>
      <c r="CD101" s="76" t="str">
        <f>IF($A101="","",IF($T$4&lt;&gt;"Да","",IF($T$10="","",IF(COUNTIF(Данные!$A$6:$CV$6,$T$10)=0,"#FIELD",INDEX(Данные!$A$7:$CV$106,ROW()-19,MATCH($T$10,Данные!$A$6:$CV$6,0))))))</f>
        <v/>
      </c>
      <c r="CE101" s="76" t="str">
        <f>IF($A101="","",IF($U$4&lt;&gt;"Да","",IF($U$10="","",IF(COUNTIF(Данные!$A$6:$CV$6,$U$10)=0,"#FIELD",INDEX(Данные!$A$7:$CV$106,ROW()-19,MATCH($U$10,Данные!$A$6:$CV$6,0))))))</f>
        <v/>
      </c>
      <c r="CF101" s="76" t="str">
        <f>IF($A101="","",IF($V$4&lt;&gt;"Да","",IF($V$10="","",IF(COUNTIF(Данные!$A$6:$CV$6,$V$10)=0,"#FIELD",INDEX(Данные!$A$7:$CV$106,ROW()-19,MATCH($V$10,Данные!$A$6:$CV$6,0))))))</f>
        <v/>
      </c>
      <c r="CG101" s="76" t="str">
        <f>IF($A101="","",IF($W$4&lt;&gt;"Да","",IF($W$10="","",IF(COUNTIF(Данные!$A$6:$CV$6,$W$10)=0,"#FIELD",INDEX(Данные!$A$7:$CV$106,ROW()-19,MATCH($W$10,Данные!$A$6:$CV$6,0))))))</f>
        <v/>
      </c>
      <c r="CH101" s="76" t="str">
        <f>IF($A101="","",IF($X$4&lt;&gt;"Да","",IF($X$10="","",IF(COUNTIF(Данные!$A$6:$CV$6,$X$10)=0,"#FIELD",INDEX(Данные!$A$7:$CV$106,ROW()-19,MATCH($X$10,Данные!$A$6:$CV$6,0))))))</f>
        <v/>
      </c>
      <c r="CI101" s="76" t="str">
        <f>IF($A101="","",IF($Y$4&lt;&gt;"Да","",IF($Y$10="","",IF(COUNTIF(Данные!$A$6:$CV$6,$Y$10)=0,"#FIELD",INDEX(Данные!$A$7:$CV$106,ROW()-19,MATCH($Y$10,Данные!$A$6:$CV$6,0))))))</f>
        <v/>
      </c>
      <c r="CJ101" s="76" t="str">
        <f>IF($A101="","",IF($Z$4&lt;&gt;"Да","",IF($Z$10="","",IF(COUNTIF(Данные!$A$6:$CV$6,$Z$10)=0,"#FIELD",INDEX(Данные!$A$7:$CV$106,ROW()-19,MATCH($Z$10,Данные!$A$6:$CV$6,0))))))</f>
        <v/>
      </c>
      <c r="CK101" s="76" t="str">
        <f>IF($A101="","",IF($AA$4&lt;&gt;"Да","",IF($AA$10="","",IF(COUNTIF(Данные!$A$6:$CV$6,$AA$10)=0,"#FIELD",INDEX(Данные!$A$7:$CV$106,ROW()-19,MATCH($AA$10,Данные!$A$6:$CV$6,0))))))</f>
        <v/>
      </c>
      <c r="CL101" s="76" t="str">
        <f>IF($A101="","",IF($AB$4&lt;&gt;"Да","",IF($AB$10="","",IF(COUNTIF(Данные!$A$6:$CV$6,$AB$10)=0,"#FIELD",INDEX(Данные!$A$7:$CV$106,ROW()-19,MATCH($AB$10,Данные!$A$6:$CV$6,0))))))</f>
        <v/>
      </c>
      <c r="CM101" s="76" t="str">
        <f>IF($A101="","",IF($AC$4&lt;&gt;"Да","",IF($AC$10="","",IF(COUNTIF(Данные!$A$6:$CV$6,$AC$10)=0,"#FIELD",INDEX(Данные!$A$7:$CV$106,ROW()-19,MATCH($AC$10,Данные!$A$6:$CV$6,0))))))</f>
        <v/>
      </c>
      <c r="CN101" s="76" t="str">
        <f>IF($A101="","",IF($AD$4&lt;&gt;"Да","",IF($AD$10="","",IF(COUNTIF(Данные!$A$6:$CV$6,$AD$10)=0,"#FIELD",INDEX(Данные!$A$7:$CV$106,ROW()-19,MATCH($AD$10,Данные!$A$6:$CV$6,0))))))</f>
        <v/>
      </c>
      <c r="CO101" s="77" t="str">
        <f>IF($A101="","",IF($AE$4&lt;&gt;"Да","",IF($AE$10="","",IF(COUNTIF(Данные!$A$6:$CV$6,$AE$10)=0,"#FIELD",INDEX(Данные!$A$7:$CV$106,ROW()-19,MATCH($AE$10,Данные!$A$6:$CV$6,0))))))</f>
        <v/>
      </c>
    </row>
    <row r="102" spans="1:93">
      <c r="A102" s="24" t="str">
        <f>IF(Данные!A89="","",Данные!A89)</f>
        <v/>
      </c>
      <c r="B102" s="19" t="str">
        <f>IF($A102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102="#FIELD",AG102="",AND(OR($B$8="CHANGE_PCT_GE",$B$8="CHANGE_ABS_GE",$B$8="COUNT_FLAG_RULE",$B$8="AND_YES",$B$8="OR_YES"),OR(BL102="#FIELD",BL102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102)))),IF($B$18="LOW_MU",MAX(Настройки!$B$14,$B$16),IF($B$18="NEUTRAL",Настройки!$B$15,IF($B$18="IGNORE","IGNORE",IF(OR(AG102="#FIELD",BL102="#FIELD"),"Поле не найдено","Недостаточно данных")))),IF($B$8="SIGMOID_INC",MAX(Настройки!$B$14,$B$16+($B$17-$B$16)/(1+EXP(-$B$12*(IF(ISNUMBER(AG102),AG102,0)-$B$11)))),IF($B$8="SIGMOID_DEC",MAX(Настройки!$B$14,$B$16+($B$17-$B$16)/(1+EXP($B$12*(IF(ISNUMBER(AG102),AG102,0)-$B$11)))),IF($B$8="TOP_PERCENT",IF((COUNTIF(INDEX(Данные!$A$7:$CV$106,0,MATCH($B$9,Данные!$A$6:$CV$6,0)),"&gt;"&amp;IF(ISNUMBER(AG102),AG102,0))+COUNTIFS(INDEX(Данные!$A$7:$CV$106,0,MATCH($B$9,Данные!$A$6:$CV$6,0)),IF(ISNUMBER(AG102),AG102,0),Данные!$A$7:$A$106,"&lt;"&amp;$A102)+1)/COUNT(INDEX(Данные!$A$7:$CV$106,0,MATCH($B$9,Данные!$A$6:$CV$6,0)))&lt;=$B$11,$B$14,$B$15),IF($B$8="MANUAL_MU",MAX(Настройки!$B$14,MIN(1,IF(ISNUMBER(AG102),AG102,0))),IF($B$8="COUNT_FLAG_RULE",IF(IF(ISNUMBER(AG102),AG102,0)&lt;=$B$11,$B$14,IF(IF(ISNUMBER(AG102),AG102,0)&gt;=$B$12,$B$15,IF(OR(LOWER(LEFT(BL102&amp;"",2))="да",BL102=1),$B$13,$B$15))),IF(OR(AND($B$8="YES_NO",OR(LOWER(LEFT(AG102&amp;"",2))="да",AG102=1)),AND($B$8="THRESHOLD_GE",IF(ISNUMBER(AG102),AG102,0)&gt;=$B$11),AND($B$8="THRESHOLD_GT",IF(ISNUMBER(AG102),AG102,0)&gt;$B$11),AND($B$8="THRESHOLD_LE",IF(ISNUMBER(AG102),AG102,0)&lt;=$B$11),AND($B$8="THRESHOLD_LT",IF(ISNUMBER(AG102),AG102,0)&lt;$B$11),AND($B$8="CHANGE_PCT_GE",IF(IF(ISNUMBER(BL102),BL102,0)=0,IF(ISNUMBER(AG102),AG102,0)&gt;0,(IF(ISNUMBER(AG102),AG102,0)-IF(ISNUMBER(BL102),BL102,0))/ABS(IF(ISNUMBER(BL102),BL102,0))&gt;=$B$11)),AND($B$8="CHANGE_ABS_GE",ABS(IF(ISNUMBER(AG102),AG102,0)-IF(ISNUMBER(BL102),BL102,0))&gt;=$B$11),AND($B$8="COUNT_LT",IF(ISNUMBER(AG102),AG102,0)&lt;$B$11),AND($B$8="COUNT_LE",IF(ISNUMBER(AG102),AG102,0)&lt;=$B$11),AND($B$8="AND_YES",OR(LOWER(LEFT(AG102&amp;"",2))="да",AG102=1),OR(LOWER(LEFT(BL102&amp;"",2))="да",BL102=1)),AND($B$8="OR_YES",OR(OR(LOWER(LEFT(AG102&amp;"",2))="да",AG102=1),OR(LOWER(LEFT(BL102&amp;"",2))="да",BL102=1)))),$B$14,$B$15))))))))))</f>
        <v/>
      </c>
      <c r="C102" s="19" t="str">
        <f>IF($A102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102="#FIELD",AH102="",AND(OR($C$8="CHANGE_PCT_GE",$C$8="CHANGE_ABS_GE",$C$8="COUNT_FLAG_RULE",$C$8="AND_YES",$C$8="OR_YES"),OR(BM102="#FIELD",BM102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102)))),IF($C$18="LOW_MU",MAX(Настройки!$B$14,$C$16),IF($C$18="NEUTRAL",Настройки!$B$15,IF($C$18="IGNORE","IGNORE",IF(OR(AH102="#FIELD",BM102="#FIELD"),"Поле не найдено","Недостаточно данных")))),IF($C$8="SIGMOID_INC",MAX(Настройки!$B$14,$C$16+($C$17-$C$16)/(1+EXP(-$C$12*(IF(ISNUMBER(AH102),AH102,0)-$C$11)))),IF($C$8="SIGMOID_DEC",MAX(Настройки!$B$14,$C$16+($C$17-$C$16)/(1+EXP($C$12*(IF(ISNUMBER(AH102),AH102,0)-$C$11)))),IF($C$8="TOP_PERCENT",IF((COUNTIF(INDEX(Данные!$A$7:$CV$106,0,MATCH($C$9,Данные!$A$6:$CV$6,0)),"&gt;"&amp;IF(ISNUMBER(AH102),AH102,0))+COUNTIFS(INDEX(Данные!$A$7:$CV$106,0,MATCH($C$9,Данные!$A$6:$CV$6,0)),IF(ISNUMBER(AH102),AH102,0),Данные!$A$7:$A$106,"&lt;"&amp;$A102)+1)/COUNT(INDEX(Данные!$A$7:$CV$106,0,MATCH($C$9,Данные!$A$6:$CV$6,0)))&lt;=$C$11,$C$14,$C$15),IF($C$8="MANUAL_MU",MAX(Настройки!$B$14,MIN(1,IF(ISNUMBER(AH102),AH102,0))),IF($C$8="COUNT_FLAG_RULE",IF(IF(ISNUMBER(AH102),AH102,0)&lt;=$C$11,$C$14,IF(IF(ISNUMBER(AH102),AH102,0)&gt;=$C$12,$C$15,IF(OR(LOWER(LEFT(BM102&amp;"",2))="да",BM102=1),$C$13,$C$15))),IF(OR(AND($C$8="YES_NO",OR(LOWER(LEFT(AH102&amp;"",2))="да",AH102=1)),AND($C$8="THRESHOLD_GE",IF(ISNUMBER(AH102),AH102,0)&gt;=$C$11),AND($C$8="THRESHOLD_GT",IF(ISNUMBER(AH102),AH102,0)&gt;$C$11),AND($C$8="THRESHOLD_LE",IF(ISNUMBER(AH102),AH102,0)&lt;=$C$11),AND($C$8="THRESHOLD_LT",IF(ISNUMBER(AH102),AH102,0)&lt;$C$11),AND($C$8="CHANGE_PCT_GE",IF(IF(ISNUMBER(BM102),BM102,0)=0,IF(ISNUMBER(AH102),AH102,0)&gt;0,(IF(ISNUMBER(AH102),AH102,0)-IF(ISNUMBER(BM102),BM102,0))/ABS(IF(ISNUMBER(BM102),BM102,0))&gt;=$C$11)),AND($C$8="CHANGE_ABS_GE",ABS(IF(ISNUMBER(AH102),AH102,0)-IF(ISNUMBER(BM102),BM102,0))&gt;=$C$11),AND($C$8="COUNT_LT",IF(ISNUMBER(AH102),AH102,0)&lt;$C$11),AND($C$8="COUNT_LE",IF(ISNUMBER(AH102),AH102,0)&lt;=$C$11),AND($C$8="AND_YES",OR(LOWER(LEFT(AH102&amp;"",2))="да",AH102=1),OR(LOWER(LEFT(BM102&amp;"",2))="да",BM102=1)),AND($C$8="OR_YES",OR(OR(LOWER(LEFT(AH102&amp;"",2))="да",AH102=1),OR(LOWER(LEFT(BM102&amp;"",2))="да",BM102=1)))),$C$14,$C$15))))))))))</f>
        <v/>
      </c>
      <c r="D102" s="19" t="str">
        <f>IF($A102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102="#FIELD",AI102="",AND(OR($D$8="CHANGE_PCT_GE",$D$8="CHANGE_ABS_GE",$D$8="COUNT_FLAG_RULE",$D$8="AND_YES",$D$8="OR_YES"),OR(BN102="#FIELD",BN102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102)))),IF($D$18="LOW_MU",MAX(Настройки!$B$14,$D$16),IF($D$18="NEUTRAL",Настройки!$B$15,IF($D$18="IGNORE","IGNORE",IF(OR(AI102="#FIELD",BN102="#FIELD"),"Поле не найдено","Недостаточно данных")))),IF($D$8="SIGMOID_INC",MAX(Настройки!$B$14,$D$16+($D$17-$D$16)/(1+EXP(-$D$12*(IF(ISNUMBER(AI102),AI102,0)-$D$11)))),IF($D$8="SIGMOID_DEC",MAX(Настройки!$B$14,$D$16+($D$17-$D$16)/(1+EXP($D$12*(IF(ISNUMBER(AI102),AI102,0)-$D$11)))),IF($D$8="TOP_PERCENT",IF((COUNTIF(INDEX(Данные!$A$7:$CV$106,0,MATCH($D$9,Данные!$A$6:$CV$6,0)),"&gt;"&amp;IF(ISNUMBER(AI102),AI102,0))+COUNTIFS(INDEX(Данные!$A$7:$CV$106,0,MATCH($D$9,Данные!$A$6:$CV$6,0)),IF(ISNUMBER(AI102),AI102,0),Данные!$A$7:$A$106,"&lt;"&amp;$A102)+1)/COUNT(INDEX(Данные!$A$7:$CV$106,0,MATCH($D$9,Данные!$A$6:$CV$6,0)))&lt;=$D$11,$D$14,$D$15),IF($D$8="MANUAL_MU",MAX(Настройки!$B$14,MIN(1,IF(ISNUMBER(AI102),AI102,0))),IF($D$8="COUNT_FLAG_RULE",IF(IF(ISNUMBER(AI102),AI102,0)&lt;=$D$11,$D$14,IF(IF(ISNUMBER(AI102),AI102,0)&gt;=$D$12,$D$15,IF(OR(LOWER(LEFT(BN102&amp;"",2))="да",BN102=1),$D$13,$D$15))),IF(OR(AND($D$8="YES_NO",OR(LOWER(LEFT(AI102&amp;"",2))="да",AI102=1)),AND($D$8="THRESHOLD_GE",IF(ISNUMBER(AI102),AI102,0)&gt;=$D$11),AND($D$8="THRESHOLD_GT",IF(ISNUMBER(AI102),AI102,0)&gt;$D$11),AND($D$8="THRESHOLD_LE",IF(ISNUMBER(AI102),AI102,0)&lt;=$D$11),AND($D$8="THRESHOLD_LT",IF(ISNUMBER(AI102),AI102,0)&lt;$D$11),AND($D$8="CHANGE_PCT_GE",IF(IF(ISNUMBER(BN102),BN102,0)=0,IF(ISNUMBER(AI102),AI102,0)&gt;0,(IF(ISNUMBER(AI102),AI102,0)-IF(ISNUMBER(BN102),BN102,0))/ABS(IF(ISNUMBER(BN102),BN102,0))&gt;=$D$11)),AND($D$8="CHANGE_ABS_GE",ABS(IF(ISNUMBER(AI102),AI102,0)-IF(ISNUMBER(BN102),BN102,0))&gt;=$D$11),AND($D$8="COUNT_LT",IF(ISNUMBER(AI102),AI102,0)&lt;$D$11),AND($D$8="COUNT_LE",IF(ISNUMBER(AI102),AI102,0)&lt;=$D$11),AND($D$8="AND_YES",OR(LOWER(LEFT(AI102&amp;"",2))="да",AI102=1),OR(LOWER(LEFT(BN102&amp;"",2))="да",BN102=1)),AND($D$8="OR_YES",OR(OR(LOWER(LEFT(AI102&amp;"",2))="да",AI102=1),OR(LOWER(LEFT(BN102&amp;"",2))="да",BN102=1)))),$D$14,$D$15))))))))))</f>
        <v/>
      </c>
      <c r="E102" s="19" t="str">
        <f>IF($A102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102="#FIELD",AJ102="",AND(OR($E$8="CHANGE_PCT_GE",$E$8="CHANGE_ABS_GE",$E$8="COUNT_FLAG_RULE",$E$8="AND_YES",$E$8="OR_YES"),OR(BO102="#FIELD",BO102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102)))),IF($E$18="LOW_MU",MAX(Настройки!$B$14,$E$16),IF($E$18="NEUTRAL",Настройки!$B$15,IF($E$18="IGNORE","IGNORE",IF(OR(AJ102="#FIELD",BO102="#FIELD"),"Поле не найдено","Недостаточно данных")))),IF($E$8="SIGMOID_INC",MAX(Настройки!$B$14,$E$16+($E$17-$E$16)/(1+EXP(-$E$12*(IF(ISNUMBER(AJ102),AJ102,0)-$E$11)))),IF($E$8="SIGMOID_DEC",MAX(Настройки!$B$14,$E$16+($E$17-$E$16)/(1+EXP($E$12*(IF(ISNUMBER(AJ102),AJ102,0)-$E$11)))),IF($E$8="TOP_PERCENT",IF((COUNTIF(INDEX(Данные!$A$7:$CV$106,0,MATCH($E$9,Данные!$A$6:$CV$6,0)),"&gt;"&amp;IF(ISNUMBER(AJ102),AJ102,0))+COUNTIFS(INDEX(Данные!$A$7:$CV$106,0,MATCH($E$9,Данные!$A$6:$CV$6,0)),IF(ISNUMBER(AJ102),AJ102,0),Данные!$A$7:$A$106,"&lt;"&amp;$A102)+1)/COUNT(INDEX(Данные!$A$7:$CV$106,0,MATCH($E$9,Данные!$A$6:$CV$6,0)))&lt;=$E$11,$E$14,$E$15),IF($E$8="MANUAL_MU",MAX(Настройки!$B$14,MIN(1,IF(ISNUMBER(AJ102),AJ102,0))),IF($E$8="COUNT_FLAG_RULE",IF(IF(ISNUMBER(AJ102),AJ102,0)&lt;=$E$11,$E$14,IF(IF(ISNUMBER(AJ102),AJ102,0)&gt;=$E$12,$E$15,IF(OR(LOWER(LEFT(BO102&amp;"",2))="да",BO102=1),$E$13,$E$15))),IF(OR(AND($E$8="YES_NO",OR(LOWER(LEFT(AJ102&amp;"",2))="да",AJ102=1)),AND($E$8="THRESHOLD_GE",IF(ISNUMBER(AJ102),AJ102,0)&gt;=$E$11),AND($E$8="THRESHOLD_GT",IF(ISNUMBER(AJ102),AJ102,0)&gt;$E$11),AND($E$8="THRESHOLD_LE",IF(ISNUMBER(AJ102),AJ102,0)&lt;=$E$11),AND($E$8="THRESHOLD_LT",IF(ISNUMBER(AJ102),AJ102,0)&lt;$E$11),AND($E$8="CHANGE_PCT_GE",IF(IF(ISNUMBER(BO102),BO102,0)=0,IF(ISNUMBER(AJ102),AJ102,0)&gt;0,(IF(ISNUMBER(AJ102),AJ102,0)-IF(ISNUMBER(BO102),BO102,0))/ABS(IF(ISNUMBER(BO102),BO102,0))&gt;=$E$11)),AND($E$8="CHANGE_ABS_GE",ABS(IF(ISNUMBER(AJ102),AJ102,0)-IF(ISNUMBER(BO102),BO102,0))&gt;=$E$11),AND($E$8="COUNT_LT",IF(ISNUMBER(AJ102),AJ102,0)&lt;$E$11),AND($E$8="COUNT_LE",IF(ISNUMBER(AJ102),AJ102,0)&lt;=$E$11),AND($E$8="AND_YES",OR(LOWER(LEFT(AJ102&amp;"",2))="да",AJ102=1),OR(LOWER(LEFT(BO102&amp;"",2))="да",BO102=1)),AND($E$8="OR_YES",OR(OR(LOWER(LEFT(AJ102&amp;"",2))="да",AJ102=1),OR(LOWER(LEFT(BO102&amp;"",2))="да",BO102=1)))),$E$14,$E$15))))))))))</f>
        <v/>
      </c>
      <c r="F102" s="19" t="str">
        <f>IF($A102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102="#FIELD",AK102="",AND(OR($F$8="CHANGE_PCT_GE",$F$8="CHANGE_ABS_GE",$F$8="COUNT_FLAG_RULE",$F$8="AND_YES",$F$8="OR_YES"),OR(BP102="#FIELD",BP102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102)))),IF($F$18="LOW_MU",MAX(Настройки!$B$14,$F$16),IF($F$18="NEUTRAL",Настройки!$B$15,IF($F$18="IGNORE","IGNORE",IF(OR(AK102="#FIELD",BP102="#FIELD"),"Поле не найдено","Недостаточно данных")))),IF($F$8="SIGMOID_INC",MAX(Настройки!$B$14,$F$16+($F$17-$F$16)/(1+EXP(-$F$12*(IF(ISNUMBER(AK102),AK102,0)-$F$11)))),IF($F$8="SIGMOID_DEC",MAX(Настройки!$B$14,$F$16+($F$17-$F$16)/(1+EXP($F$12*(IF(ISNUMBER(AK102),AK102,0)-$F$11)))),IF($F$8="TOP_PERCENT",IF((COUNTIF(INDEX(Данные!$A$7:$CV$106,0,MATCH($F$9,Данные!$A$6:$CV$6,0)),"&gt;"&amp;IF(ISNUMBER(AK102),AK102,0))+COUNTIFS(INDEX(Данные!$A$7:$CV$106,0,MATCH($F$9,Данные!$A$6:$CV$6,0)),IF(ISNUMBER(AK102),AK102,0),Данные!$A$7:$A$106,"&lt;"&amp;$A102)+1)/COUNT(INDEX(Данные!$A$7:$CV$106,0,MATCH($F$9,Данные!$A$6:$CV$6,0)))&lt;=$F$11,$F$14,$F$15),IF($F$8="MANUAL_MU",MAX(Настройки!$B$14,MIN(1,IF(ISNUMBER(AK102),AK102,0))),IF($F$8="COUNT_FLAG_RULE",IF(IF(ISNUMBER(AK102),AK102,0)&lt;=$F$11,$F$14,IF(IF(ISNUMBER(AK102),AK102,0)&gt;=$F$12,$F$15,IF(OR(LOWER(LEFT(BP102&amp;"",2))="да",BP102=1),$F$13,$F$15))),IF(OR(AND($F$8="YES_NO",OR(LOWER(LEFT(AK102&amp;"",2))="да",AK102=1)),AND($F$8="THRESHOLD_GE",IF(ISNUMBER(AK102),AK102,0)&gt;=$F$11),AND($F$8="THRESHOLD_GT",IF(ISNUMBER(AK102),AK102,0)&gt;$F$11),AND($F$8="THRESHOLD_LE",IF(ISNUMBER(AK102),AK102,0)&lt;=$F$11),AND($F$8="THRESHOLD_LT",IF(ISNUMBER(AK102),AK102,0)&lt;$F$11),AND($F$8="CHANGE_PCT_GE",IF(IF(ISNUMBER(BP102),BP102,0)=0,IF(ISNUMBER(AK102),AK102,0)&gt;0,(IF(ISNUMBER(AK102),AK102,0)-IF(ISNUMBER(BP102),BP102,0))/ABS(IF(ISNUMBER(BP102),BP102,0))&gt;=$F$11)),AND($F$8="CHANGE_ABS_GE",ABS(IF(ISNUMBER(AK102),AK102,0)-IF(ISNUMBER(BP102),BP102,0))&gt;=$F$11),AND($F$8="COUNT_LT",IF(ISNUMBER(AK102),AK102,0)&lt;$F$11),AND($F$8="COUNT_LE",IF(ISNUMBER(AK102),AK102,0)&lt;=$F$11),AND($F$8="AND_YES",OR(LOWER(LEFT(AK102&amp;"",2))="да",AK102=1),OR(LOWER(LEFT(BP102&amp;"",2))="да",BP102=1)),AND($F$8="OR_YES",OR(OR(LOWER(LEFT(AK102&amp;"",2))="да",AK102=1),OR(LOWER(LEFT(BP102&amp;"",2))="да",BP102=1)))),$F$14,$F$15))))))))))</f>
        <v/>
      </c>
      <c r="G102" s="19" t="str">
        <f>IF($A102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102="#FIELD",AL102="",AND(OR($G$8="CHANGE_PCT_GE",$G$8="CHANGE_ABS_GE",$G$8="COUNT_FLAG_RULE",$G$8="AND_YES",$G$8="OR_YES"),OR(BQ102="#FIELD",BQ102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102)))),IF($G$18="LOW_MU",MAX(Настройки!$B$14,$G$16),IF($G$18="NEUTRAL",Настройки!$B$15,IF($G$18="IGNORE","IGNORE",IF(OR(AL102="#FIELD",BQ102="#FIELD"),"Поле не найдено","Недостаточно данных")))),IF($G$8="SIGMOID_INC",MAX(Настройки!$B$14,$G$16+($G$17-$G$16)/(1+EXP(-$G$12*(IF(ISNUMBER(AL102),AL102,0)-$G$11)))),IF($G$8="SIGMOID_DEC",MAX(Настройки!$B$14,$G$16+($G$17-$G$16)/(1+EXP($G$12*(IF(ISNUMBER(AL102),AL102,0)-$G$11)))),IF($G$8="TOP_PERCENT",IF((COUNTIF(INDEX(Данные!$A$7:$CV$106,0,MATCH($G$9,Данные!$A$6:$CV$6,0)),"&gt;"&amp;IF(ISNUMBER(AL102),AL102,0))+COUNTIFS(INDEX(Данные!$A$7:$CV$106,0,MATCH($G$9,Данные!$A$6:$CV$6,0)),IF(ISNUMBER(AL102),AL102,0),Данные!$A$7:$A$106,"&lt;"&amp;$A102)+1)/COUNT(INDEX(Данные!$A$7:$CV$106,0,MATCH($G$9,Данные!$A$6:$CV$6,0)))&lt;=$G$11,$G$14,$G$15),IF($G$8="MANUAL_MU",MAX(Настройки!$B$14,MIN(1,IF(ISNUMBER(AL102),AL102,0))),IF($G$8="COUNT_FLAG_RULE",IF(IF(ISNUMBER(AL102),AL102,0)&lt;=$G$11,$G$14,IF(IF(ISNUMBER(AL102),AL102,0)&gt;=$G$12,$G$15,IF(OR(LOWER(LEFT(BQ102&amp;"",2))="да",BQ102=1),$G$13,$G$15))),IF(OR(AND($G$8="YES_NO",OR(LOWER(LEFT(AL102&amp;"",2))="да",AL102=1)),AND($G$8="THRESHOLD_GE",IF(ISNUMBER(AL102),AL102,0)&gt;=$G$11),AND($G$8="THRESHOLD_GT",IF(ISNUMBER(AL102),AL102,0)&gt;$G$11),AND($G$8="THRESHOLD_LE",IF(ISNUMBER(AL102),AL102,0)&lt;=$G$11),AND($G$8="THRESHOLD_LT",IF(ISNUMBER(AL102),AL102,0)&lt;$G$11),AND($G$8="CHANGE_PCT_GE",IF(IF(ISNUMBER(BQ102),BQ102,0)=0,IF(ISNUMBER(AL102),AL102,0)&gt;0,(IF(ISNUMBER(AL102),AL102,0)-IF(ISNUMBER(BQ102),BQ102,0))/ABS(IF(ISNUMBER(BQ102),BQ102,0))&gt;=$G$11)),AND($G$8="CHANGE_ABS_GE",ABS(IF(ISNUMBER(AL102),AL102,0)-IF(ISNUMBER(BQ102),BQ102,0))&gt;=$G$11),AND($G$8="COUNT_LT",IF(ISNUMBER(AL102),AL102,0)&lt;$G$11),AND($G$8="COUNT_LE",IF(ISNUMBER(AL102),AL102,0)&lt;=$G$11),AND($G$8="AND_YES",OR(LOWER(LEFT(AL102&amp;"",2))="да",AL102=1),OR(LOWER(LEFT(BQ102&amp;"",2))="да",BQ102=1)),AND($G$8="OR_YES",OR(OR(LOWER(LEFT(AL102&amp;"",2))="да",AL102=1),OR(LOWER(LEFT(BQ102&amp;"",2))="да",BQ102=1)))),$G$14,$G$15))))))))))</f>
        <v/>
      </c>
      <c r="H102" s="19" t="str">
        <f>IF($A102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102="#FIELD",AM102="",AND(OR($H$8="CHANGE_PCT_GE",$H$8="CHANGE_ABS_GE",$H$8="COUNT_FLAG_RULE",$H$8="AND_YES",$H$8="OR_YES"),OR(BR102="#FIELD",BR102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102)))),IF($H$18="LOW_MU",MAX(Настройки!$B$14,$H$16),IF($H$18="NEUTRAL",Настройки!$B$15,IF($H$18="IGNORE","IGNORE",IF(OR(AM102="#FIELD",BR102="#FIELD"),"Поле не найдено","Недостаточно данных")))),IF($H$8="SIGMOID_INC",MAX(Настройки!$B$14,$H$16+($H$17-$H$16)/(1+EXP(-$H$12*(IF(ISNUMBER(AM102),AM102,0)-$H$11)))),IF($H$8="SIGMOID_DEC",MAX(Настройки!$B$14,$H$16+($H$17-$H$16)/(1+EXP($H$12*(IF(ISNUMBER(AM102),AM102,0)-$H$11)))),IF($H$8="TOP_PERCENT",IF((COUNTIF(INDEX(Данные!$A$7:$CV$106,0,MATCH($H$9,Данные!$A$6:$CV$6,0)),"&gt;"&amp;IF(ISNUMBER(AM102),AM102,0))+COUNTIFS(INDEX(Данные!$A$7:$CV$106,0,MATCH($H$9,Данные!$A$6:$CV$6,0)),IF(ISNUMBER(AM102),AM102,0),Данные!$A$7:$A$106,"&lt;"&amp;$A102)+1)/COUNT(INDEX(Данные!$A$7:$CV$106,0,MATCH($H$9,Данные!$A$6:$CV$6,0)))&lt;=$H$11,$H$14,$H$15),IF($H$8="MANUAL_MU",MAX(Настройки!$B$14,MIN(1,IF(ISNUMBER(AM102),AM102,0))),IF($H$8="COUNT_FLAG_RULE",IF(IF(ISNUMBER(AM102),AM102,0)&lt;=$H$11,$H$14,IF(IF(ISNUMBER(AM102),AM102,0)&gt;=$H$12,$H$15,IF(OR(LOWER(LEFT(BR102&amp;"",2))="да",BR102=1),$H$13,$H$15))),IF(OR(AND($H$8="YES_NO",OR(LOWER(LEFT(AM102&amp;"",2))="да",AM102=1)),AND($H$8="THRESHOLD_GE",IF(ISNUMBER(AM102),AM102,0)&gt;=$H$11),AND($H$8="THRESHOLD_GT",IF(ISNUMBER(AM102),AM102,0)&gt;$H$11),AND($H$8="THRESHOLD_LE",IF(ISNUMBER(AM102),AM102,0)&lt;=$H$11),AND($H$8="THRESHOLD_LT",IF(ISNUMBER(AM102),AM102,0)&lt;$H$11),AND($H$8="CHANGE_PCT_GE",IF(IF(ISNUMBER(BR102),BR102,0)=0,IF(ISNUMBER(AM102),AM102,0)&gt;0,(IF(ISNUMBER(AM102),AM102,0)-IF(ISNUMBER(BR102),BR102,0))/ABS(IF(ISNUMBER(BR102),BR102,0))&gt;=$H$11)),AND($H$8="CHANGE_ABS_GE",ABS(IF(ISNUMBER(AM102),AM102,0)-IF(ISNUMBER(BR102),BR102,0))&gt;=$H$11),AND($H$8="COUNT_LT",IF(ISNUMBER(AM102),AM102,0)&lt;$H$11),AND($H$8="COUNT_LE",IF(ISNUMBER(AM102),AM102,0)&lt;=$H$11),AND($H$8="AND_YES",OR(LOWER(LEFT(AM102&amp;"",2))="да",AM102=1),OR(LOWER(LEFT(BR102&amp;"",2))="да",BR102=1)),AND($H$8="OR_YES",OR(OR(LOWER(LEFT(AM102&amp;"",2))="да",AM102=1),OR(LOWER(LEFT(BR102&amp;"",2))="да",BR102=1)))),$H$14,$H$15))))))))))</f>
        <v/>
      </c>
      <c r="I102" s="19" t="str">
        <f>IF($A102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102="#FIELD",AN102="",AND(OR($I$8="CHANGE_PCT_GE",$I$8="CHANGE_ABS_GE",$I$8="COUNT_FLAG_RULE",$I$8="AND_YES",$I$8="OR_YES"),OR(BS102="#FIELD",BS102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102)))),IF($I$18="LOW_MU",MAX(Настройки!$B$14,$I$16),IF($I$18="NEUTRAL",Настройки!$B$15,IF($I$18="IGNORE","IGNORE",IF(OR(AN102="#FIELD",BS102="#FIELD"),"Поле не найдено","Недостаточно данных")))),IF($I$8="SIGMOID_INC",MAX(Настройки!$B$14,$I$16+($I$17-$I$16)/(1+EXP(-$I$12*(IF(ISNUMBER(AN102),AN102,0)-$I$11)))),IF($I$8="SIGMOID_DEC",MAX(Настройки!$B$14,$I$16+($I$17-$I$16)/(1+EXP($I$12*(IF(ISNUMBER(AN102),AN102,0)-$I$11)))),IF($I$8="TOP_PERCENT",IF((COUNTIF(INDEX(Данные!$A$7:$CV$106,0,MATCH($I$9,Данные!$A$6:$CV$6,0)),"&gt;"&amp;IF(ISNUMBER(AN102),AN102,0))+COUNTIFS(INDEX(Данные!$A$7:$CV$106,0,MATCH($I$9,Данные!$A$6:$CV$6,0)),IF(ISNUMBER(AN102),AN102,0),Данные!$A$7:$A$106,"&lt;"&amp;$A102)+1)/COUNT(INDEX(Данные!$A$7:$CV$106,0,MATCH($I$9,Данные!$A$6:$CV$6,0)))&lt;=$I$11,$I$14,$I$15),IF($I$8="MANUAL_MU",MAX(Настройки!$B$14,MIN(1,IF(ISNUMBER(AN102),AN102,0))),IF($I$8="COUNT_FLAG_RULE",IF(IF(ISNUMBER(AN102),AN102,0)&lt;=$I$11,$I$14,IF(IF(ISNUMBER(AN102),AN102,0)&gt;=$I$12,$I$15,IF(OR(LOWER(LEFT(BS102&amp;"",2))="да",BS102=1),$I$13,$I$15))),IF(OR(AND($I$8="YES_NO",OR(LOWER(LEFT(AN102&amp;"",2))="да",AN102=1)),AND($I$8="THRESHOLD_GE",IF(ISNUMBER(AN102),AN102,0)&gt;=$I$11),AND($I$8="THRESHOLD_GT",IF(ISNUMBER(AN102),AN102,0)&gt;$I$11),AND($I$8="THRESHOLD_LE",IF(ISNUMBER(AN102),AN102,0)&lt;=$I$11),AND($I$8="THRESHOLD_LT",IF(ISNUMBER(AN102),AN102,0)&lt;$I$11),AND($I$8="CHANGE_PCT_GE",IF(IF(ISNUMBER(BS102),BS102,0)=0,IF(ISNUMBER(AN102),AN102,0)&gt;0,(IF(ISNUMBER(AN102),AN102,0)-IF(ISNUMBER(BS102),BS102,0))/ABS(IF(ISNUMBER(BS102),BS102,0))&gt;=$I$11)),AND($I$8="CHANGE_ABS_GE",ABS(IF(ISNUMBER(AN102),AN102,0)-IF(ISNUMBER(BS102),BS102,0))&gt;=$I$11),AND($I$8="COUNT_LT",IF(ISNUMBER(AN102),AN102,0)&lt;$I$11),AND($I$8="COUNT_LE",IF(ISNUMBER(AN102),AN102,0)&lt;=$I$11),AND($I$8="AND_YES",OR(LOWER(LEFT(AN102&amp;"",2))="да",AN102=1),OR(LOWER(LEFT(BS102&amp;"",2))="да",BS102=1)),AND($I$8="OR_YES",OR(OR(LOWER(LEFT(AN102&amp;"",2))="да",AN102=1),OR(LOWER(LEFT(BS102&amp;"",2))="да",BS102=1)))),$I$14,$I$15))))))))))</f>
        <v/>
      </c>
      <c r="J102" s="19" t="str">
        <f>IF($A102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102="#FIELD",AO102="",AND(OR($J$8="CHANGE_PCT_GE",$J$8="CHANGE_ABS_GE",$J$8="COUNT_FLAG_RULE",$J$8="AND_YES",$J$8="OR_YES"),OR(BT102="#FIELD",BT102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102)))),IF($J$18="LOW_MU",MAX(Настройки!$B$14,$J$16),IF($J$18="NEUTRAL",Настройки!$B$15,IF($J$18="IGNORE","IGNORE",IF(OR(AO102="#FIELD",BT102="#FIELD"),"Поле не найдено","Недостаточно данных")))),IF($J$8="SIGMOID_INC",MAX(Настройки!$B$14,$J$16+($J$17-$J$16)/(1+EXP(-$J$12*(IF(ISNUMBER(AO102),AO102,0)-$J$11)))),IF($J$8="SIGMOID_DEC",MAX(Настройки!$B$14,$J$16+($J$17-$J$16)/(1+EXP($J$12*(IF(ISNUMBER(AO102),AO102,0)-$J$11)))),IF($J$8="TOP_PERCENT",IF((COUNTIF(INDEX(Данные!$A$7:$CV$106,0,MATCH($J$9,Данные!$A$6:$CV$6,0)),"&gt;"&amp;IF(ISNUMBER(AO102),AO102,0))+COUNTIFS(INDEX(Данные!$A$7:$CV$106,0,MATCH($J$9,Данные!$A$6:$CV$6,0)),IF(ISNUMBER(AO102),AO102,0),Данные!$A$7:$A$106,"&lt;"&amp;$A102)+1)/COUNT(INDEX(Данные!$A$7:$CV$106,0,MATCH($J$9,Данные!$A$6:$CV$6,0)))&lt;=$J$11,$J$14,$J$15),IF($J$8="MANUAL_MU",MAX(Настройки!$B$14,MIN(1,IF(ISNUMBER(AO102),AO102,0))),IF($J$8="COUNT_FLAG_RULE",IF(IF(ISNUMBER(AO102),AO102,0)&lt;=$J$11,$J$14,IF(IF(ISNUMBER(AO102),AO102,0)&gt;=$J$12,$J$15,IF(OR(LOWER(LEFT(BT102&amp;"",2))="да",BT102=1),$J$13,$J$15))),IF(OR(AND($J$8="YES_NO",OR(LOWER(LEFT(AO102&amp;"",2))="да",AO102=1)),AND($J$8="THRESHOLD_GE",IF(ISNUMBER(AO102),AO102,0)&gt;=$J$11),AND($J$8="THRESHOLD_GT",IF(ISNUMBER(AO102),AO102,0)&gt;$J$11),AND($J$8="THRESHOLD_LE",IF(ISNUMBER(AO102),AO102,0)&lt;=$J$11),AND($J$8="THRESHOLD_LT",IF(ISNUMBER(AO102),AO102,0)&lt;$J$11),AND($J$8="CHANGE_PCT_GE",IF(IF(ISNUMBER(BT102),BT102,0)=0,IF(ISNUMBER(AO102),AO102,0)&gt;0,(IF(ISNUMBER(AO102),AO102,0)-IF(ISNUMBER(BT102),BT102,0))/ABS(IF(ISNUMBER(BT102),BT102,0))&gt;=$J$11)),AND($J$8="CHANGE_ABS_GE",ABS(IF(ISNUMBER(AO102),AO102,0)-IF(ISNUMBER(BT102),BT102,0))&gt;=$J$11),AND($J$8="COUNT_LT",IF(ISNUMBER(AO102),AO102,0)&lt;$J$11),AND($J$8="COUNT_LE",IF(ISNUMBER(AO102),AO102,0)&lt;=$J$11),AND($J$8="AND_YES",OR(LOWER(LEFT(AO102&amp;"",2))="да",AO102=1),OR(LOWER(LEFT(BT102&amp;"",2))="да",BT102=1)),AND($J$8="OR_YES",OR(OR(LOWER(LEFT(AO102&amp;"",2))="да",AO102=1),OR(LOWER(LEFT(BT102&amp;"",2))="да",BT102=1)))),$J$14,$J$15))))))))))</f>
        <v/>
      </c>
      <c r="K102" s="19" t="str">
        <f>IF($A102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102="#FIELD",AP102="",AND(OR($K$8="CHANGE_PCT_GE",$K$8="CHANGE_ABS_GE",$K$8="COUNT_FLAG_RULE",$K$8="AND_YES",$K$8="OR_YES"),OR(BU102="#FIELD",BU102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102)))),IF($K$18="LOW_MU",MAX(Настройки!$B$14,$K$16),IF($K$18="NEUTRAL",Настройки!$B$15,IF($K$18="IGNORE","IGNORE",IF(OR(AP102="#FIELD",BU102="#FIELD"),"Поле не найдено","Недостаточно данных")))),IF($K$8="SIGMOID_INC",MAX(Настройки!$B$14,$K$16+($K$17-$K$16)/(1+EXP(-$K$12*(IF(ISNUMBER(AP102),AP102,0)-$K$11)))),IF($K$8="SIGMOID_DEC",MAX(Настройки!$B$14,$K$16+($K$17-$K$16)/(1+EXP($K$12*(IF(ISNUMBER(AP102),AP102,0)-$K$11)))),IF($K$8="TOP_PERCENT",IF((COUNTIF(INDEX(Данные!$A$7:$CV$106,0,MATCH($K$9,Данные!$A$6:$CV$6,0)),"&gt;"&amp;IF(ISNUMBER(AP102),AP102,0))+COUNTIFS(INDEX(Данные!$A$7:$CV$106,0,MATCH($K$9,Данные!$A$6:$CV$6,0)),IF(ISNUMBER(AP102),AP102,0),Данные!$A$7:$A$106,"&lt;"&amp;$A102)+1)/COUNT(INDEX(Данные!$A$7:$CV$106,0,MATCH($K$9,Данные!$A$6:$CV$6,0)))&lt;=$K$11,$K$14,$K$15),IF($K$8="MANUAL_MU",MAX(Настройки!$B$14,MIN(1,IF(ISNUMBER(AP102),AP102,0))),IF($K$8="COUNT_FLAG_RULE",IF(IF(ISNUMBER(AP102),AP102,0)&lt;=$K$11,$K$14,IF(IF(ISNUMBER(AP102),AP102,0)&gt;=$K$12,$K$15,IF(OR(LOWER(LEFT(BU102&amp;"",2))="да",BU102=1),$K$13,$K$15))),IF(OR(AND($K$8="YES_NO",OR(LOWER(LEFT(AP102&amp;"",2))="да",AP102=1)),AND($K$8="THRESHOLD_GE",IF(ISNUMBER(AP102),AP102,0)&gt;=$K$11),AND($K$8="THRESHOLD_GT",IF(ISNUMBER(AP102),AP102,0)&gt;$K$11),AND($K$8="THRESHOLD_LE",IF(ISNUMBER(AP102),AP102,0)&lt;=$K$11),AND($K$8="THRESHOLD_LT",IF(ISNUMBER(AP102),AP102,0)&lt;$K$11),AND($K$8="CHANGE_PCT_GE",IF(IF(ISNUMBER(BU102),BU102,0)=0,IF(ISNUMBER(AP102),AP102,0)&gt;0,(IF(ISNUMBER(AP102),AP102,0)-IF(ISNUMBER(BU102),BU102,0))/ABS(IF(ISNUMBER(BU102),BU102,0))&gt;=$K$11)),AND($K$8="CHANGE_ABS_GE",ABS(IF(ISNUMBER(AP102),AP102,0)-IF(ISNUMBER(BU102),BU102,0))&gt;=$K$11),AND($K$8="COUNT_LT",IF(ISNUMBER(AP102),AP102,0)&lt;$K$11),AND($K$8="COUNT_LE",IF(ISNUMBER(AP102),AP102,0)&lt;=$K$11),AND($K$8="AND_YES",OR(LOWER(LEFT(AP102&amp;"",2))="да",AP102=1),OR(LOWER(LEFT(BU102&amp;"",2))="да",BU102=1)),AND($K$8="OR_YES",OR(OR(LOWER(LEFT(AP102&amp;"",2))="да",AP102=1),OR(LOWER(LEFT(BU102&amp;"",2))="да",BU102=1)))),$K$14,$K$15))))))))))</f>
        <v/>
      </c>
      <c r="L102" s="19" t="str">
        <f>IF($A102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102="#FIELD",AQ102="",AND(OR($L$8="CHANGE_PCT_GE",$L$8="CHANGE_ABS_GE",$L$8="COUNT_FLAG_RULE",$L$8="AND_YES",$L$8="OR_YES"),OR(BV102="#FIELD",BV102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102)))),IF($L$18="LOW_MU",MAX(Настройки!$B$14,$L$16),IF($L$18="NEUTRAL",Настройки!$B$15,IF($L$18="IGNORE","IGNORE",IF(OR(AQ102="#FIELD",BV102="#FIELD"),"Поле не найдено","Недостаточно данных")))),IF($L$8="SIGMOID_INC",MAX(Настройки!$B$14,$L$16+($L$17-$L$16)/(1+EXP(-$L$12*(IF(ISNUMBER(AQ102),AQ102,0)-$L$11)))),IF($L$8="SIGMOID_DEC",MAX(Настройки!$B$14,$L$16+($L$17-$L$16)/(1+EXP($L$12*(IF(ISNUMBER(AQ102),AQ102,0)-$L$11)))),IF($L$8="TOP_PERCENT",IF((COUNTIF(INDEX(Данные!$A$7:$CV$106,0,MATCH($L$9,Данные!$A$6:$CV$6,0)),"&gt;"&amp;IF(ISNUMBER(AQ102),AQ102,0))+COUNTIFS(INDEX(Данные!$A$7:$CV$106,0,MATCH($L$9,Данные!$A$6:$CV$6,0)),IF(ISNUMBER(AQ102),AQ102,0),Данные!$A$7:$A$106,"&lt;"&amp;$A102)+1)/COUNT(INDEX(Данные!$A$7:$CV$106,0,MATCH($L$9,Данные!$A$6:$CV$6,0)))&lt;=$L$11,$L$14,$L$15),IF($L$8="MANUAL_MU",MAX(Настройки!$B$14,MIN(1,IF(ISNUMBER(AQ102),AQ102,0))),IF($L$8="COUNT_FLAG_RULE",IF(IF(ISNUMBER(AQ102),AQ102,0)&lt;=$L$11,$L$14,IF(IF(ISNUMBER(AQ102),AQ102,0)&gt;=$L$12,$L$15,IF(OR(LOWER(LEFT(BV102&amp;"",2))="да",BV102=1),$L$13,$L$15))),IF(OR(AND($L$8="YES_NO",OR(LOWER(LEFT(AQ102&amp;"",2))="да",AQ102=1)),AND($L$8="THRESHOLD_GE",IF(ISNUMBER(AQ102),AQ102,0)&gt;=$L$11),AND($L$8="THRESHOLD_GT",IF(ISNUMBER(AQ102),AQ102,0)&gt;$L$11),AND($L$8="THRESHOLD_LE",IF(ISNUMBER(AQ102),AQ102,0)&lt;=$L$11),AND($L$8="THRESHOLD_LT",IF(ISNUMBER(AQ102),AQ102,0)&lt;$L$11),AND($L$8="CHANGE_PCT_GE",IF(IF(ISNUMBER(BV102),BV102,0)=0,IF(ISNUMBER(AQ102),AQ102,0)&gt;0,(IF(ISNUMBER(AQ102),AQ102,0)-IF(ISNUMBER(BV102),BV102,0))/ABS(IF(ISNUMBER(BV102),BV102,0))&gt;=$L$11)),AND($L$8="CHANGE_ABS_GE",ABS(IF(ISNUMBER(AQ102),AQ102,0)-IF(ISNUMBER(BV102),BV102,0))&gt;=$L$11),AND($L$8="COUNT_LT",IF(ISNUMBER(AQ102),AQ102,0)&lt;$L$11),AND($L$8="COUNT_LE",IF(ISNUMBER(AQ102),AQ102,0)&lt;=$L$11),AND($L$8="AND_YES",OR(LOWER(LEFT(AQ102&amp;"",2))="да",AQ102=1),OR(LOWER(LEFT(BV102&amp;"",2))="да",BV102=1)),AND($L$8="OR_YES",OR(OR(LOWER(LEFT(AQ102&amp;"",2))="да",AQ102=1),OR(LOWER(LEFT(BV102&amp;"",2))="да",BV102=1)))),$L$14,$L$15))))))))))</f>
        <v/>
      </c>
      <c r="M102" s="19" t="str">
        <f>IF($A102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102="#FIELD",AR102="",AND(OR($M$8="CHANGE_PCT_GE",$M$8="CHANGE_ABS_GE",$M$8="COUNT_FLAG_RULE",$M$8="AND_YES",$M$8="OR_YES"),OR(BW102="#FIELD",BW102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102)))),IF($M$18="LOW_MU",MAX(Настройки!$B$14,$M$16),IF($M$18="NEUTRAL",Настройки!$B$15,IF($M$18="IGNORE","IGNORE",IF(OR(AR102="#FIELD",BW102="#FIELD"),"Поле не найдено","Недостаточно данных")))),IF($M$8="SIGMOID_INC",MAX(Настройки!$B$14,$M$16+($M$17-$M$16)/(1+EXP(-$M$12*(IF(ISNUMBER(AR102),AR102,0)-$M$11)))),IF($M$8="SIGMOID_DEC",MAX(Настройки!$B$14,$M$16+($M$17-$M$16)/(1+EXP($M$12*(IF(ISNUMBER(AR102),AR102,0)-$M$11)))),IF($M$8="TOP_PERCENT",IF((COUNTIF(INDEX(Данные!$A$7:$CV$106,0,MATCH($M$9,Данные!$A$6:$CV$6,0)),"&gt;"&amp;IF(ISNUMBER(AR102),AR102,0))+COUNTIFS(INDEX(Данные!$A$7:$CV$106,0,MATCH($M$9,Данные!$A$6:$CV$6,0)),IF(ISNUMBER(AR102),AR102,0),Данные!$A$7:$A$106,"&lt;"&amp;$A102)+1)/COUNT(INDEX(Данные!$A$7:$CV$106,0,MATCH($M$9,Данные!$A$6:$CV$6,0)))&lt;=$M$11,$M$14,$M$15),IF($M$8="MANUAL_MU",MAX(Настройки!$B$14,MIN(1,IF(ISNUMBER(AR102),AR102,0))),IF($M$8="COUNT_FLAG_RULE",IF(IF(ISNUMBER(AR102),AR102,0)&lt;=$M$11,$M$14,IF(IF(ISNUMBER(AR102),AR102,0)&gt;=$M$12,$M$15,IF(OR(LOWER(LEFT(BW102&amp;"",2))="да",BW102=1),$M$13,$M$15))),IF(OR(AND($M$8="YES_NO",OR(LOWER(LEFT(AR102&amp;"",2))="да",AR102=1)),AND($M$8="THRESHOLD_GE",IF(ISNUMBER(AR102),AR102,0)&gt;=$M$11),AND($M$8="THRESHOLD_GT",IF(ISNUMBER(AR102),AR102,0)&gt;$M$11),AND($M$8="THRESHOLD_LE",IF(ISNUMBER(AR102),AR102,0)&lt;=$M$11),AND($M$8="THRESHOLD_LT",IF(ISNUMBER(AR102),AR102,0)&lt;$M$11),AND($M$8="CHANGE_PCT_GE",IF(IF(ISNUMBER(BW102),BW102,0)=0,IF(ISNUMBER(AR102),AR102,0)&gt;0,(IF(ISNUMBER(AR102),AR102,0)-IF(ISNUMBER(BW102),BW102,0))/ABS(IF(ISNUMBER(BW102),BW102,0))&gt;=$M$11)),AND($M$8="CHANGE_ABS_GE",ABS(IF(ISNUMBER(AR102),AR102,0)-IF(ISNUMBER(BW102),BW102,0))&gt;=$M$11),AND($M$8="COUNT_LT",IF(ISNUMBER(AR102),AR102,0)&lt;$M$11),AND($M$8="COUNT_LE",IF(ISNUMBER(AR102),AR102,0)&lt;=$M$11),AND($M$8="AND_YES",OR(LOWER(LEFT(AR102&amp;"",2))="да",AR102=1),OR(LOWER(LEFT(BW102&amp;"",2))="да",BW102=1)),AND($M$8="OR_YES",OR(OR(LOWER(LEFT(AR102&amp;"",2))="да",AR102=1),OR(LOWER(LEFT(BW102&amp;"",2))="да",BW102=1)))),$M$14,$M$15))))))))))</f>
        <v/>
      </c>
      <c r="N102" s="19" t="str">
        <f>IF($A102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102="#FIELD",AS102="",AND(OR($N$8="CHANGE_PCT_GE",$N$8="CHANGE_ABS_GE",$N$8="COUNT_FLAG_RULE",$N$8="AND_YES",$N$8="OR_YES"),OR(BX102="#FIELD",BX102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102)))),IF($N$18="LOW_MU",MAX(Настройки!$B$14,$N$16),IF($N$18="NEUTRAL",Настройки!$B$15,IF($N$18="IGNORE","IGNORE",IF(OR(AS102="#FIELD",BX102="#FIELD"),"Поле не найдено","Недостаточно данных")))),IF($N$8="SIGMOID_INC",MAX(Настройки!$B$14,$N$16+($N$17-$N$16)/(1+EXP(-$N$12*(IF(ISNUMBER(AS102),AS102,0)-$N$11)))),IF($N$8="SIGMOID_DEC",MAX(Настройки!$B$14,$N$16+($N$17-$N$16)/(1+EXP($N$12*(IF(ISNUMBER(AS102),AS102,0)-$N$11)))),IF($N$8="TOP_PERCENT",IF((COUNTIF(INDEX(Данные!$A$7:$CV$106,0,MATCH($N$9,Данные!$A$6:$CV$6,0)),"&gt;"&amp;IF(ISNUMBER(AS102),AS102,0))+COUNTIFS(INDEX(Данные!$A$7:$CV$106,0,MATCH($N$9,Данные!$A$6:$CV$6,0)),IF(ISNUMBER(AS102),AS102,0),Данные!$A$7:$A$106,"&lt;"&amp;$A102)+1)/COUNT(INDEX(Данные!$A$7:$CV$106,0,MATCH($N$9,Данные!$A$6:$CV$6,0)))&lt;=$N$11,$N$14,$N$15),IF($N$8="MANUAL_MU",MAX(Настройки!$B$14,MIN(1,IF(ISNUMBER(AS102),AS102,0))),IF($N$8="COUNT_FLAG_RULE",IF(IF(ISNUMBER(AS102),AS102,0)&lt;=$N$11,$N$14,IF(IF(ISNUMBER(AS102),AS102,0)&gt;=$N$12,$N$15,IF(OR(LOWER(LEFT(BX102&amp;"",2))="да",BX102=1),$N$13,$N$15))),IF(OR(AND($N$8="YES_NO",OR(LOWER(LEFT(AS102&amp;"",2))="да",AS102=1)),AND($N$8="THRESHOLD_GE",IF(ISNUMBER(AS102),AS102,0)&gt;=$N$11),AND($N$8="THRESHOLD_GT",IF(ISNUMBER(AS102),AS102,0)&gt;$N$11),AND($N$8="THRESHOLD_LE",IF(ISNUMBER(AS102),AS102,0)&lt;=$N$11),AND($N$8="THRESHOLD_LT",IF(ISNUMBER(AS102),AS102,0)&lt;$N$11),AND($N$8="CHANGE_PCT_GE",IF(IF(ISNUMBER(BX102),BX102,0)=0,IF(ISNUMBER(AS102),AS102,0)&gt;0,(IF(ISNUMBER(AS102),AS102,0)-IF(ISNUMBER(BX102),BX102,0))/ABS(IF(ISNUMBER(BX102),BX102,0))&gt;=$N$11)),AND($N$8="CHANGE_ABS_GE",ABS(IF(ISNUMBER(AS102),AS102,0)-IF(ISNUMBER(BX102),BX102,0))&gt;=$N$11),AND($N$8="COUNT_LT",IF(ISNUMBER(AS102),AS102,0)&lt;$N$11),AND($N$8="COUNT_LE",IF(ISNUMBER(AS102),AS102,0)&lt;=$N$11),AND($N$8="AND_YES",OR(LOWER(LEFT(AS102&amp;"",2))="да",AS102=1),OR(LOWER(LEFT(BX102&amp;"",2))="да",BX102=1)),AND($N$8="OR_YES",OR(OR(LOWER(LEFT(AS102&amp;"",2))="да",AS102=1),OR(LOWER(LEFT(BX102&amp;"",2))="да",BX102=1)))),$N$14,$N$15))))))))))</f>
        <v/>
      </c>
      <c r="O102" s="19" t="str">
        <f>IF($A102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102="#FIELD",AT102="",AND(OR($O$8="CHANGE_PCT_GE",$O$8="CHANGE_ABS_GE",$O$8="COUNT_FLAG_RULE",$O$8="AND_YES",$O$8="OR_YES"),OR(BY102="#FIELD",BY102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102)))),IF($O$18="LOW_MU",MAX(Настройки!$B$14,$O$16),IF($O$18="NEUTRAL",Настройки!$B$15,IF($O$18="IGNORE","IGNORE",IF(OR(AT102="#FIELD",BY102="#FIELD"),"Поле не найдено","Недостаточно данных")))),IF($O$8="SIGMOID_INC",MAX(Настройки!$B$14,$O$16+($O$17-$O$16)/(1+EXP(-$O$12*(IF(ISNUMBER(AT102),AT102,0)-$O$11)))),IF($O$8="SIGMOID_DEC",MAX(Настройки!$B$14,$O$16+($O$17-$O$16)/(1+EXP($O$12*(IF(ISNUMBER(AT102),AT102,0)-$O$11)))),IF($O$8="TOP_PERCENT",IF((COUNTIF(INDEX(Данные!$A$7:$CV$106,0,MATCH($O$9,Данные!$A$6:$CV$6,0)),"&gt;"&amp;IF(ISNUMBER(AT102),AT102,0))+COUNTIFS(INDEX(Данные!$A$7:$CV$106,0,MATCH($O$9,Данные!$A$6:$CV$6,0)),IF(ISNUMBER(AT102),AT102,0),Данные!$A$7:$A$106,"&lt;"&amp;$A102)+1)/COUNT(INDEX(Данные!$A$7:$CV$106,0,MATCH($O$9,Данные!$A$6:$CV$6,0)))&lt;=$O$11,$O$14,$O$15),IF($O$8="MANUAL_MU",MAX(Настройки!$B$14,MIN(1,IF(ISNUMBER(AT102),AT102,0))),IF($O$8="COUNT_FLAG_RULE",IF(IF(ISNUMBER(AT102),AT102,0)&lt;=$O$11,$O$14,IF(IF(ISNUMBER(AT102),AT102,0)&gt;=$O$12,$O$15,IF(OR(LOWER(LEFT(BY102&amp;"",2))="да",BY102=1),$O$13,$O$15))),IF(OR(AND($O$8="YES_NO",OR(LOWER(LEFT(AT102&amp;"",2))="да",AT102=1)),AND($O$8="THRESHOLD_GE",IF(ISNUMBER(AT102),AT102,0)&gt;=$O$11),AND($O$8="THRESHOLD_GT",IF(ISNUMBER(AT102),AT102,0)&gt;$O$11),AND($O$8="THRESHOLD_LE",IF(ISNUMBER(AT102),AT102,0)&lt;=$O$11),AND($O$8="THRESHOLD_LT",IF(ISNUMBER(AT102),AT102,0)&lt;$O$11),AND($O$8="CHANGE_PCT_GE",IF(IF(ISNUMBER(BY102),BY102,0)=0,IF(ISNUMBER(AT102),AT102,0)&gt;0,(IF(ISNUMBER(AT102),AT102,0)-IF(ISNUMBER(BY102),BY102,0))/ABS(IF(ISNUMBER(BY102),BY102,0))&gt;=$O$11)),AND($O$8="CHANGE_ABS_GE",ABS(IF(ISNUMBER(AT102),AT102,0)-IF(ISNUMBER(BY102),BY102,0))&gt;=$O$11),AND($O$8="COUNT_LT",IF(ISNUMBER(AT102),AT102,0)&lt;$O$11),AND($O$8="COUNT_LE",IF(ISNUMBER(AT102),AT102,0)&lt;=$O$11),AND($O$8="AND_YES",OR(LOWER(LEFT(AT102&amp;"",2))="да",AT102=1),OR(LOWER(LEFT(BY102&amp;"",2))="да",BY102=1)),AND($O$8="OR_YES",OR(OR(LOWER(LEFT(AT102&amp;"",2))="да",AT102=1),OR(LOWER(LEFT(BY102&amp;"",2))="да",BY102=1)))),$O$14,$O$15))))))))))</f>
        <v/>
      </c>
      <c r="P102" s="19" t="str">
        <f>IF($A102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102="#FIELD",AU102="",AND(OR($P$8="CHANGE_PCT_GE",$P$8="CHANGE_ABS_GE",$P$8="COUNT_FLAG_RULE",$P$8="AND_YES",$P$8="OR_YES"),OR(BZ102="#FIELD",BZ102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102)))),IF($P$18="LOW_MU",MAX(Настройки!$B$14,$P$16),IF($P$18="NEUTRAL",Настройки!$B$15,IF($P$18="IGNORE","IGNORE",IF(OR(AU102="#FIELD",BZ102="#FIELD"),"Поле не найдено","Недостаточно данных")))),IF($P$8="SIGMOID_INC",MAX(Настройки!$B$14,$P$16+($P$17-$P$16)/(1+EXP(-$P$12*(IF(ISNUMBER(AU102),AU102,0)-$P$11)))),IF($P$8="SIGMOID_DEC",MAX(Настройки!$B$14,$P$16+($P$17-$P$16)/(1+EXP($P$12*(IF(ISNUMBER(AU102),AU102,0)-$P$11)))),IF($P$8="TOP_PERCENT",IF((COUNTIF(INDEX(Данные!$A$7:$CV$106,0,MATCH($P$9,Данные!$A$6:$CV$6,0)),"&gt;"&amp;IF(ISNUMBER(AU102),AU102,0))+COUNTIFS(INDEX(Данные!$A$7:$CV$106,0,MATCH($P$9,Данные!$A$6:$CV$6,0)),IF(ISNUMBER(AU102),AU102,0),Данные!$A$7:$A$106,"&lt;"&amp;$A102)+1)/COUNT(INDEX(Данные!$A$7:$CV$106,0,MATCH($P$9,Данные!$A$6:$CV$6,0)))&lt;=$P$11,$P$14,$P$15),IF($P$8="MANUAL_MU",MAX(Настройки!$B$14,MIN(1,IF(ISNUMBER(AU102),AU102,0))),IF($P$8="COUNT_FLAG_RULE",IF(IF(ISNUMBER(AU102),AU102,0)&lt;=$P$11,$P$14,IF(IF(ISNUMBER(AU102),AU102,0)&gt;=$P$12,$P$15,IF(OR(LOWER(LEFT(BZ102&amp;"",2))="да",BZ102=1),$P$13,$P$15))),IF(OR(AND($P$8="YES_NO",OR(LOWER(LEFT(AU102&amp;"",2))="да",AU102=1)),AND($P$8="THRESHOLD_GE",IF(ISNUMBER(AU102),AU102,0)&gt;=$P$11),AND($P$8="THRESHOLD_GT",IF(ISNUMBER(AU102),AU102,0)&gt;$P$11),AND($P$8="THRESHOLD_LE",IF(ISNUMBER(AU102),AU102,0)&lt;=$P$11),AND($P$8="THRESHOLD_LT",IF(ISNUMBER(AU102),AU102,0)&lt;$P$11),AND($P$8="CHANGE_PCT_GE",IF(IF(ISNUMBER(BZ102),BZ102,0)=0,IF(ISNUMBER(AU102),AU102,0)&gt;0,(IF(ISNUMBER(AU102),AU102,0)-IF(ISNUMBER(BZ102),BZ102,0))/ABS(IF(ISNUMBER(BZ102),BZ102,0))&gt;=$P$11)),AND($P$8="CHANGE_ABS_GE",ABS(IF(ISNUMBER(AU102),AU102,0)-IF(ISNUMBER(BZ102),BZ102,0))&gt;=$P$11),AND($P$8="COUNT_LT",IF(ISNUMBER(AU102),AU102,0)&lt;$P$11),AND($P$8="COUNT_LE",IF(ISNUMBER(AU102),AU102,0)&lt;=$P$11),AND($P$8="AND_YES",OR(LOWER(LEFT(AU102&amp;"",2))="да",AU102=1),OR(LOWER(LEFT(BZ102&amp;"",2))="да",BZ102=1)),AND($P$8="OR_YES",OR(OR(LOWER(LEFT(AU102&amp;"",2))="да",AU102=1),OR(LOWER(LEFT(BZ102&amp;"",2))="да",BZ102=1)))),$P$14,$P$15))))))))))</f>
        <v/>
      </c>
      <c r="Q102" s="19" t="str">
        <f>IF($A102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102="#FIELD",AV102="",AND(OR($Q$8="CHANGE_PCT_GE",$Q$8="CHANGE_ABS_GE",$Q$8="COUNT_FLAG_RULE",$Q$8="AND_YES",$Q$8="OR_YES"),OR(CA102="#FIELD",CA102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102)))),IF($Q$18="LOW_MU",MAX(Настройки!$B$14,$Q$16),IF($Q$18="NEUTRAL",Настройки!$B$15,IF($Q$18="IGNORE","IGNORE",IF(OR(AV102="#FIELD",CA102="#FIELD"),"Поле не найдено","Недостаточно данных")))),IF($Q$8="SIGMOID_INC",MAX(Настройки!$B$14,$Q$16+($Q$17-$Q$16)/(1+EXP(-$Q$12*(IF(ISNUMBER(AV102),AV102,0)-$Q$11)))),IF($Q$8="SIGMOID_DEC",MAX(Настройки!$B$14,$Q$16+($Q$17-$Q$16)/(1+EXP($Q$12*(IF(ISNUMBER(AV102),AV102,0)-$Q$11)))),IF($Q$8="TOP_PERCENT",IF((COUNTIF(INDEX(Данные!$A$7:$CV$106,0,MATCH($Q$9,Данные!$A$6:$CV$6,0)),"&gt;"&amp;IF(ISNUMBER(AV102),AV102,0))+COUNTIFS(INDEX(Данные!$A$7:$CV$106,0,MATCH($Q$9,Данные!$A$6:$CV$6,0)),IF(ISNUMBER(AV102),AV102,0),Данные!$A$7:$A$106,"&lt;"&amp;$A102)+1)/COUNT(INDEX(Данные!$A$7:$CV$106,0,MATCH($Q$9,Данные!$A$6:$CV$6,0)))&lt;=$Q$11,$Q$14,$Q$15),IF($Q$8="MANUAL_MU",MAX(Настройки!$B$14,MIN(1,IF(ISNUMBER(AV102),AV102,0))),IF($Q$8="COUNT_FLAG_RULE",IF(IF(ISNUMBER(AV102),AV102,0)&lt;=$Q$11,$Q$14,IF(IF(ISNUMBER(AV102),AV102,0)&gt;=$Q$12,$Q$15,IF(OR(LOWER(LEFT(CA102&amp;"",2))="да",CA102=1),$Q$13,$Q$15))),IF(OR(AND($Q$8="YES_NO",OR(LOWER(LEFT(AV102&amp;"",2))="да",AV102=1)),AND($Q$8="THRESHOLD_GE",IF(ISNUMBER(AV102),AV102,0)&gt;=$Q$11),AND($Q$8="THRESHOLD_GT",IF(ISNUMBER(AV102),AV102,0)&gt;$Q$11),AND($Q$8="THRESHOLD_LE",IF(ISNUMBER(AV102),AV102,0)&lt;=$Q$11),AND($Q$8="THRESHOLD_LT",IF(ISNUMBER(AV102),AV102,0)&lt;$Q$11),AND($Q$8="CHANGE_PCT_GE",IF(IF(ISNUMBER(CA102),CA102,0)=0,IF(ISNUMBER(AV102),AV102,0)&gt;0,(IF(ISNUMBER(AV102),AV102,0)-IF(ISNUMBER(CA102),CA102,0))/ABS(IF(ISNUMBER(CA102),CA102,0))&gt;=$Q$11)),AND($Q$8="CHANGE_ABS_GE",ABS(IF(ISNUMBER(AV102),AV102,0)-IF(ISNUMBER(CA102),CA102,0))&gt;=$Q$11),AND($Q$8="COUNT_LT",IF(ISNUMBER(AV102),AV102,0)&lt;$Q$11),AND($Q$8="COUNT_LE",IF(ISNUMBER(AV102),AV102,0)&lt;=$Q$11),AND($Q$8="AND_YES",OR(LOWER(LEFT(AV102&amp;"",2))="да",AV102=1),OR(LOWER(LEFT(CA102&amp;"",2))="да",CA102=1)),AND($Q$8="OR_YES",OR(OR(LOWER(LEFT(AV102&amp;"",2))="да",AV102=1),OR(LOWER(LEFT(CA102&amp;"",2))="да",CA102=1)))),$Q$14,$Q$15))))))))))</f>
        <v/>
      </c>
      <c r="R102" s="69" t="str">
        <f>IF($A102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102="#FIELD",AW102="",AND(OR($R$8="CHANGE_PCT_GE",$R$8="CHANGE_ABS_GE",$R$8="COUNT_FLAG_RULE",$R$8="AND_YES",$R$8="OR_YES"),OR(CB102="#FIELD",CB102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102)))),IF($R$18="LOW_MU",MAX(Настройки!$B$14,$R$16),IF($R$18="NEUTRAL",Настройки!$B$15,IF($R$18="IGNORE","IGNORE",IF(OR(AW102="#FIELD",CB102="#FIELD"),"Поле не найдено","Недостаточно данных")))),IF($R$8="SIGMOID_INC",MAX(Настройки!$B$14,$R$16+($R$17-$R$16)/(1+EXP(-$R$12*(IF(ISNUMBER(AW102),AW102,0)-$R$11)))),IF($R$8="SIGMOID_DEC",MAX(Настройки!$B$14,$R$16+($R$17-$R$16)/(1+EXP($R$12*(IF(ISNUMBER(AW102),AW102,0)-$R$11)))),IF($R$8="TOP_PERCENT",IF((COUNTIF(INDEX(Данные!$A$7:$CV$106,0,MATCH($R$9,Данные!$A$6:$CV$6,0)),"&gt;"&amp;IF(ISNUMBER(AW102),AW102,0))+COUNTIFS(INDEX(Данные!$A$7:$CV$106,0,MATCH($R$9,Данные!$A$6:$CV$6,0)),IF(ISNUMBER(AW102),AW102,0),Данные!$A$7:$A$106,"&lt;"&amp;$A102)+1)/COUNT(INDEX(Данные!$A$7:$CV$106,0,MATCH($R$9,Данные!$A$6:$CV$6,0)))&lt;=$R$11,$R$14,$R$15),IF($R$8="MANUAL_MU",MAX(Настройки!$B$14,MIN(1,IF(ISNUMBER(AW102),AW102,0))),IF($R$8="COUNT_FLAG_RULE",IF(IF(ISNUMBER(AW102),AW102,0)&lt;=$R$11,$R$14,IF(IF(ISNUMBER(AW102),AW102,0)&gt;=$R$12,$R$15,IF(OR(LOWER(LEFT(CB102&amp;"",2))="да",CB102=1),$R$13,$R$15))),IF(OR(AND($R$8="YES_NO",OR(LOWER(LEFT(AW102&amp;"",2))="да",AW102=1)),AND($R$8="THRESHOLD_GE",IF(ISNUMBER(AW102),AW102,0)&gt;=$R$11),AND($R$8="THRESHOLD_GT",IF(ISNUMBER(AW102),AW102,0)&gt;$R$11),AND($R$8="THRESHOLD_LE",IF(ISNUMBER(AW102),AW102,0)&lt;=$R$11),AND($R$8="THRESHOLD_LT",IF(ISNUMBER(AW102),AW102,0)&lt;$R$11),AND($R$8="CHANGE_PCT_GE",IF(IF(ISNUMBER(CB102),CB102,0)=0,IF(ISNUMBER(AW102),AW102,0)&gt;0,(IF(ISNUMBER(AW102),AW102,0)-IF(ISNUMBER(CB102),CB102,0))/ABS(IF(ISNUMBER(CB102),CB102,0))&gt;=$R$11)),AND($R$8="CHANGE_ABS_GE",ABS(IF(ISNUMBER(AW102),AW102,0)-IF(ISNUMBER(CB102),CB102,0))&gt;=$R$11),AND($R$8="COUNT_LT",IF(ISNUMBER(AW102),AW102,0)&lt;$R$11),AND($R$8="COUNT_LE",IF(ISNUMBER(AW102),AW102,0)&lt;=$R$11),AND($R$8="AND_YES",OR(LOWER(LEFT(AW102&amp;"",2))="да",AW102=1),OR(LOWER(LEFT(CB102&amp;"",2))="да",CB102=1)),AND($R$8="OR_YES",OR(OR(LOWER(LEFT(AW102&amp;"",2))="да",AW102=1),OR(LOWER(LEFT(CB102&amp;"",2))="да",CB102=1)))),$R$14,$R$15))))))))))</f>
        <v/>
      </c>
      <c r="S102" s="70" t="str">
        <f>IF($A102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102="#FIELD",AX102="",AND(OR($S$8="CHANGE_PCT_GE",$S$8="CHANGE_ABS_GE",$S$8="COUNT_FLAG_RULE",$S$8="AND_YES",$S$8="OR_YES"),OR(CC102="#FIELD",CC102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102)))),IF($S$18="LOW_MU",MAX(Настройки!$B$14,$S$16),IF($S$18="NEUTRAL",Настройки!$B$15,IF($S$18="IGNORE","IGNORE",IF(OR(AX102="#FIELD",CC102="#FIELD"),"Поле не найдено","Недостаточно данных")))),IF($S$8="SIGMOID_INC",MAX(Настройки!$B$14,$S$16+($S$17-$S$16)/(1+EXP(-$S$12*(IF(ISNUMBER(AX102),AX102,0)-$S$11)))),IF($S$8="SIGMOID_DEC",MAX(Настройки!$B$14,$S$16+($S$17-$S$16)/(1+EXP($S$12*(IF(ISNUMBER(AX102),AX102,0)-$S$11)))),IF($S$8="TOP_PERCENT",IF((COUNTIF(INDEX(Данные!$A$7:$CV$106,0,MATCH($S$9,Данные!$A$6:$CV$6,0)),"&gt;"&amp;IF(ISNUMBER(AX102),AX102,0))+COUNTIFS(INDEX(Данные!$A$7:$CV$106,0,MATCH($S$9,Данные!$A$6:$CV$6,0)),IF(ISNUMBER(AX102),AX102,0),Данные!$A$7:$A$106,"&lt;"&amp;$A102)+1)/COUNT(INDEX(Данные!$A$7:$CV$106,0,MATCH($S$9,Данные!$A$6:$CV$6,0)))&lt;=$S$11,$S$14,$S$15),IF($S$8="MANUAL_MU",MAX(Настройки!$B$14,MIN(1,IF(ISNUMBER(AX102),AX102,0))),IF($S$8="COUNT_FLAG_RULE",IF(IF(ISNUMBER(AX102),AX102,0)&lt;=$S$11,$S$14,IF(IF(ISNUMBER(AX102),AX102,0)&gt;=$S$12,$S$15,IF(OR(LOWER(LEFT(CC102&amp;"",2))="да",CC102=1),$S$13,$S$15))),IF(OR(AND($S$8="YES_NO",OR(LOWER(LEFT(AX102&amp;"",2))="да",AX102=1)),AND($S$8="THRESHOLD_GE",IF(ISNUMBER(AX102),AX102,0)&gt;=$S$11),AND($S$8="THRESHOLD_GT",IF(ISNUMBER(AX102),AX102,0)&gt;$S$11),AND($S$8="THRESHOLD_LE",IF(ISNUMBER(AX102),AX102,0)&lt;=$S$11),AND($S$8="THRESHOLD_LT",IF(ISNUMBER(AX102),AX102,0)&lt;$S$11),AND($S$8="CHANGE_PCT_GE",IF(IF(ISNUMBER(CC102),CC102,0)=0,IF(ISNUMBER(AX102),AX102,0)&gt;0,(IF(ISNUMBER(AX102),AX102,0)-IF(ISNUMBER(CC102),CC102,0))/ABS(IF(ISNUMBER(CC102),CC102,0))&gt;=$S$11)),AND($S$8="CHANGE_ABS_GE",ABS(IF(ISNUMBER(AX102),AX102,0)-IF(ISNUMBER(CC102),CC102,0))&gt;=$S$11),AND($S$8="COUNT_LT",IF(ISNUMBER(AX102),AX102,0)&lt;$S$11),AND($S$8="COUNT_LE",IF(ISNUMBER(AX102),AX102,0)&lt;=$S$11),AND($S$8="AND_YES",OR(LOWER(LEFT(AX102&amp;"",2))="да",AX102=1),OR(LOWER(LEFT(CC102&amp;"",2))="да",CC102=1)),AND($S$8="OR_YES",OR(OR(LOWER(LEFT(AX102&amp;"",2))="да",AX102=1),OR(LOWER(LEFT(CC102&amp;"",2))="да",CC102=1)))),$S$14,$S$15))))))))))</f>
        <v/>
      </c>
      <c r="T102" s="70" t="str">
        <f>IF($A102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102="#FIELD",AY102="",AND(OR($T$8="CHANGE_PCT_GE",$T$8="CHANGE_ABS_GE",$T$8="COUNT_FLAG_RULE",$T$8="AND_YES",$T$8="OR_YES"),OR(CD102="#FIELD",CD102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102)))),IF($T$18="LOW_MU",MAX(Настройки!$B$14,$T$16),IF($T$18="NEUTRAL",Настройки!$B$15,IF($T$18="IGNORE","IGNORE",IF(OR(AY102="#FIELD",CD102="#FIELD"),"Поле не найдено","Недостаточно данных")))),IF($T$8="SIGMOID_INC",MAX(Настройки!$B$14,$T$16+($T$17-$T$16)/(1+EXP(-$T$12*(IF(ISNUMBER(AY102),AY102,0)-$T$11)))),IF($T$8="SIGMOID_DEC",MAX(Настройки!$B$14,$T$16+($T$17-$T$16)/(1+EXP($T$12*(IF(ISNUMBER(AY102),AY102,0)-$T$11)))),IF($T$8="TOP_PERCENT",IF((COUNTIF(INDEX(Данные!$A$7:$CV$106,0,MATCH($T$9,Данные!$A$6:$CV$6,0)),"&gt;"&amp;IF(ISNUMBER(AY102),AY102,0))+COUNTIFS(INDEX(Данные!$A$7:$CV$106,0,MATCH($T$9,Данные!$A$6:$CV$6,0)),IF(ISNUMBER(AY102),AY102,0),Данные!$A$7:$A$106,"&lt;"&amp;$A102)+1)/COUNT(INDEX(Данные!$A$7:$CV$106,0,MATCH($T$9,Данные!$A$6:$CV$6,0)))&lt;=$T$11,$T$14,$T$15),IF($T$8="MANUAL_MU",MAX(Настройки!$B$14,MIN(1,IF(ISNUMBER(AY102),AY102,0))),IF($T$8="COUNT_FLAG_RULE",IF(IF(ISNUMBER(AY102),AY102,0)&lt;=$T$11,$T$14,IF(IF(ISNUMBER(AY102),AY102,0)&gt;=$T$12,$T$15,IF(OR(LOWER(LEFT(CD102&amp;"",2))="да",CD102=1),$T$13,$T$15))),IF(OR(AND($T$8="YES_NO",OR(LOWER(LEFT(AY102&amp;"",2))="да",AY102=1)),AND($T$8="THRESHOLD_GE",IF(ISNUMBER(AY102),AY102,0)&gt;=$T$11),AND($T$8="THRESHOLD_GT",IF(ISNUMBER(AY102),AY102,0)&gt;$T$11),AND($T$8="THRESHOLD_LE",IF(ISNUMBER(AY102),AY102,0)&lt;=$T$11),AND($T$8="THRESHOLD_LT",IF(ISNUMBER(AY102),AY102,0)&lt;$T$11),AND($T$8="CHANGE_PCT_GE",IF(IF(ISNUMBER(CD102),CD102,0)=0,IF(ISNUMBER(AY102),AY102,0)&gt;0,(IF(ISNUMBER(AY102),AY102,0)-IF(ISNUMBER(CD102),CD102,0))/ABS(IF(ISNUMBER(CD102),CD102,0))&gt;=$T$11)),AND($T$8="CHANGE_ABS_GE",ABS(IF(ISNUMBER(AY102),AY102,0)-IF(ISNUMBER(CD102),CD102,0))&gt;=$T$11),AND($T$8="COUNT_LT",IF(ISNUMBER(AY102),AY102,0)&lt;$T$11),AND($T$8="COUNT_LE",IF(ISNUMBER(AY102),AY102,0)&lt;=$T$11),AND($T$8="AND_YES",OR(LOWER(LEFT(AY102&amp;"",2))="да",AY102=1),OR(LOWER(LEFT(CD102&amp;"",2))="да",CD102=1)),AND($T$8="OR_YES",OR(OR(LOWER(LEFT(AY102&amp;"",2))="да",AY102=1),OR(LOWER(LEFT(CD102&amp;"",2))="да",CD102=1)))),$T$14,$T$15))))))))))</f>
        <v/>
      </c>
      <c r="U102" s="70" t="str">
        <f>IF($A102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102="#FIELD",AZ102="",AND(OR($U$8="CHANGE_PCT_GE",$U$8="CHANGE_ABS_GE",$U$8="COUNT_FLAG_RULE",$U$8="AND_YES",$U$8="OR_YES"),OR(CE102="#FIELD",CE102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102)))),IF($U$18="LOW_MU",MAX(Настройки!$B$14,$U$16),IF($U$18="NEUTRAL",Настройки!$B$15,IF($U$18="IGNORE","IGNORE",IF(OR(AZ102="#FIELD",CE102="#FIELD"),"Поле не найдено","Недостаточно данных")))),IF($U$8="SIGMOID_INC",MAX(Настройки!$B$14,$U$16+($U$17-$U$16)/(1+EXP(-$U$12*(IF(ISNUMBER(AZ102),AZ102,0)-$U$11)))),IF($U$8="SIGMOID_DEC",MAX(Настройки!$B$14,$U$16+($U$17-$U$16)/(1+EXP($U$12*(IF(ISNUMBER(AZ102),AZ102,0)-$U$11)))),IF($U$8="TOP_PERCENT",IF((COUNTIF(INDEX(Данные!$A$7:$CV$106,0,MATCH($U$9,Данные!$A$6:$CV$6,0)),"&gt;"&amp;IF(ISNUMBER(AZ102),AZ102,0))+COUNTIFS(INDEX(Данные!$A$7:$CV$106,0,MATCH($U$9,Данные!$A$6:$CV$6,0)),IF(ISNUMBER(AZ102),AZ102,0),Данные!$A$7:$A$106,"&lt;"&amp;$A102)+1)/COUNT(INDEX(Данные!$A$7:$CV$106,0,MATCH($U$9,Данные!$A$6:$CV$6,0)))&lt;=$U$11,$U$14,$U$15),IF($U$8="MANUAL_MU",MAX(Настройки!$B$14,MIN(1,IF(ISNUMBER(AZ102),AZ102,0))),IF($U$8="COUNT_FLAG_RULE",IF(IF(ISNUMBER(AZ102),AZ102,0)&lt;=$U$11,$U$14,IF(IF(ISNUMBER(AZ102),AZ102,0)&gt;=$U$12,$U$15,IF(OR(LOWER(LEFT(CE102&amp;"",2))="да",CE102=1),$U$13,$U$15))),IF(OR(AND($U$8="YES_NO",OR(LOWER(LEFT(AZ102&amp;"",2))="да",AZ102=1)),AND($U$8="THRESHOLD_GE",IF(ISNUMBER(AZ102),AZ102,0)&gt;=$U$11),AND($U$8="THRESHOLD_GT",IF(ISNUMBER(AZ102),AZ102,0)&gt;$U$11),AND($U$8="THRESHOLD_LE",IF(ISNUMBER(AZ102),AZ102,0)&lt;=$U$11),AND($U$8="THRESHOLD_LT",IF(ISNUMBER(AZ102),AZ102,0)&lt;$U$11),AND($U$8="CHANGE_PCT_GE",IF(IF(ISNUMBER(CE102),CE102,0)=0,IF(ISNUMBER(AZ102),AZ102,0)&gt;0,(IF(ISNUMBER(AZ102),AZ102,0)-IF(ISNUMBER(CE102),CE102,0))/ABS(IF(ISNUMBER(CE102),CE102,0))&gt;=$U$11)),AND($U$8="CHANGE_ABS_GE",ABS(IF(ISNUMBER(AZ102),AZ102,0)-IF(ISNUMBER(CE102),CE102,0))&gt;=$U$11),AND($U$8="COUNT_LT",IF(ISNUMBER(AZ102),AZ102,0)&lt;$U$11),AND($U$8="COUNT_LE",IF(ISNUMBER(AZ102),AZ102,0)&lt;=$U$11),AND($U$8="AND_YES",OR(LOWER(LEFT(AZ102&amp;"",2))="да",AZ102=1),OR(LOWER(LEFT(CE102&amp;"",2))="да",CE102=1)),AND($U$8="OR_YES",OR(OR(LOWER(LEFT(AZ102&amp;"",2))="да",AZ102=1),OR(LOWER(LEFT(CE102&amp;"",2))="да",CE102=1)))),$U$14,$U$15))))))))))</f>
        <v/>
      </c>
      <c r="V102" s="70" t="str">
        <f>IF($A102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102="#FIELD",BA102="",AND(OR($V$8="CHANGE_PCT_GE",$V$8="CHANGE_ABS_GE",$V$8="COUNT_FLAG_RULE",$V$8="AND_YES",$V$8="OR_YES"),OR(CF102="#FIELD",CF102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102)))),IF($V$18="LOW_MU",MAX(Настройки!$B$14,$V$16),IF($V$18="NEUTRAL",Настройки!$B$15,IF($V$18="IGNORE","IGNORE",IF(OR(BA102="#FIELD",CF102="#FIELD"),"Поле не найдено","Недостаточно данных")))),IF($V$8="SIGMOID_INC",MAX(Настройки!$B$14,$V$16+($V$17-$V$16)/(1+EXP(-$V$12*(IF(ISNUMBER(BA102),BA102,0)-$V$11)))),IF($V$8="SIGMOID_DEC",MAX(Настройки!$B$14,$V$16+($V$17-$V$16)/(1+EXP($V$12*(IF(ISNUMBER(BA102),BA102,0)-$V$11)))),IF($V$8="TOP_PERCENT",IF((COUNTIF(INDEX(Данные!$A$7:$CV$106,0,MATCH($V$9,Данные!$A$6:$CV$6,0)),"&gt;"&amp;IF(ISNUMBER(BA102),BA102,0))+COUNTIFS(INDEX(Данные!$A$7:$CV$106,0,MATCH($V$9,Данные!$A$6:$CV$6,0)),IF(ISNUMBER(BA102),BA102,0),Данные!$A$7:$A$106,"&lt;"&amp;$A102)+1)/COUNT(INDEX(Данные!$A$7:$CV$106,0,MATCH($V$9,Данные!$A$6:$CV$6,0)))&lt;=$V$11,$V$14,$V$15),IF($V$8="MANUAL_MU",MAX(Настройки!$B$14,MIN(1,IF(ISNUMBER(BA102),BA102,0))),IF($V$8="COUNT_FLAG_RULE",IF(IF(ISNUMBER(BA102),BA102,0)&lt;=$V$11,$V$14,IF(IF(ISNUMBER(BA102),BA102,0)&gt;=$V$12,$V$15,IF(OR(LOWER(LEFT(CF102&amp;"",2))="да",CF102=1),$V$13,$V$15))),IF(OR(AND($V$8="YES_NO",OR(LOWER(LEFT(BA102&amp;"",2))="да",BA102=1)),AND($V$8="THRESHOLD_GE",IF(ISNUMBER(BA102),BA102,0)&gt;=$V$11),AND($V$8="THRESHOLD_GT",IF(ISNUMBER(BA102),BA102,0)&gt;$V$11),AND($V$8="THRESHOLD_LE",IF(ISNUMBER(BA102),BA102,0)&lt;=$V$11),AND($V$8="THRESHOLD_LT",IF(ISNUMBER(BA102),BA102,0)&lt;$V$11),AND($V$8="CHANGE_PCT_GE",IF(IF(ISNUMBER(CF102),CF102,0)=0,IF(ISNUMBER(BA102),BA102,0)&gt;0,(IF(ISNUMBER(BA102),BA102,0)-IF(ISNUMBER(CF102),CF102,0))/ABS(IF(ISNUMBER(CF102),CF102,0))&gt;=$V$11)),AND($V$8="CHANGE_ABS_GE",ABS(IF(ISNUMBER(BA102),BA102,0)-IF(ISNUMBER(CF102),CF102,0))&gt;=$V$11),AND($V$8="COUNT_LT",IF(ISNUMBER(BA102),BA102,0)&lt;$V$11),AND($V$8="COUNT_LE",IF(ISNUMBER(BA102),BA102,0)&lt;=$V$11),AND($V$8="AND_YES",OR(LOWER(LEFT(BA102&amp;"",2))="да",BA102=1),OR(LOWER(LEFT(CF102&amp;"",2))="да",CF102=1)),AND($V$8="OR_YES",OR(OR(LOWER(LEFT(BA102&amp;"",2))="да",BA102=1),OR(LOWER(LEFT(CF102&amp;"",2))="да",CF102=1)))),$V$14,$V$15))))))))))</f>
        <v/>
      </c>
      <c r="W102" s="70" t="str">
        <f>IF($A102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102="#FIELD",BB102="",AND(OR($W$8="CHANGE_PCT_GE",$W$8="CHANGE_ABS_GE",$W$8="COUNT_FLAG_RULE",$W$8="AND_YES",$W$8="OR_YES"),OR(CG102="#FIELD",CG102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102)))),IF($W$18="LOW_MU",MAX(Настройки!$B$14,$W$16),IF($W$18="NEUTRAL",Настройки!$B$15,IF($W$18="IGNORE","IGNORE",IF(OR(BB102="#FIELD",CG102="#FIELD"),"Поле не найдено","Недостаточно данных")))),IF($W$8="SIGMOID_INC",MAX(Настройки!$B$14,$W$16+($W$17-$W$16)/(1+EXP(-$W$12*(IF(ISNUMBER(BB102),BB102,0)-$W$11)))),IF($W$8="SIGMOID_DEC",MAX(Настройки!$B$14,$W$16+($W$17-$W$16)/(1+EXP($W$12*(IF(ISNUMBER(BB102),BB102,0)-$W$11)))),IF($W$8="TOP_PERCENT",IF((COUNTIF(INDEX(Данные!$A$7:$CV$106,0,MATCH($W$9,Данные!$A$6:$CV$6,0)),"&gt;"&amp;IF(ISNUMBER(BB102),BB102,0))+COUNTIFS(INDEX(Данные!$A$7:$CV$106,0,MATCH($W$9,Данные!$A$6:$CV$6,0)),IF(ISNUMBER(BB102),BB102,0),Данные!$A$7:$A$106,"&lt;"&amp;$A102)+1)/COUNT(INDEX(Данные!$A$7:$CV$106,0,MATCH($W$9,Данные!$A$6:$CV$6,0)))&lt;=$W$11,$W$14,$W$15),IF($W$8="MANUAL_MU",MAX(Настройки!$B$14,MIN(1,IF(ISNUMBER(BB102),BB102,0))),IF($W$8="COUNT_FLAG_RULE",IF(IF(ISNUMBER(BB102),BB102,0)&lt;=$W$11,$W$14,IF(IF(ISNUMBER(BB102),BB102,0)&gt;=$W$12,$W$15,IF(OR(LOWER(LEFT(CG102&amp;"",2))="да",CG102=1),$W$13,$W$15))),IF(OR(AND($W$8="YES_NO",OR(LOWER(LEFT(BB102&amp;"",2))="да",BB102=1)),AND($W$8="THRESHOLD_GE",IF(ISNUMBER(BB102),BB102,0)&gt;=$W$11),AND($W$8="THRESHOLD_GT",IF(ISNUMBER(BB102),BB102,0)&gt;$W$11),AND($W$8="THRESHOLD_LE",IF(ISNUMBER(BB102),BB102,0)&lt;=$W$11),AND($W$8="THRESHOLD_LT",IF(ISNUMBER(BB102),BB102,0)&lt;$W$11),AND($W$8="CHANGE_PCT_GE",IF(IF(ISNUMBER(CG102),CG102,0)=0,IF(ISNUMBER(BB102),BB102,0)&gt;0,(IF(ISNUMBER(BB102),BB102,0)-IF(ISNUMBER(CG102),CG102,0))/ABS(IF(ISNUMBER(CG102),CG102,0))&gt;=$W$11)),AND($W$8="CHANGE_ABS_GE",ABS(IF(ISNUMBER(BB102),BB102,0)-IF(ISNUMBER(CG102),CG102,0))&gt;=$W$11),AND($W$8="COUNT_LT",IF(ISNUMBER(BB102),BB102,0)&lt;$W$11),AND($W$8="COUNT_LE",IF(ISNUMBER(BB102),BB102,0)&lt;=$W$11),AND($W$8="AND_YES",OR(LOWER(LEFT(BB102&amp;"",2))="да",BB102=1),OR(LOWER(LEFT(CG102&amp;"",2))="да",CG102=1)),AND($W$8="OR_YES",OR(OR(LOWER(LEFT(BB102&amp;"",2))="да",BB102=1),OR(LOWER(LEFT(CG102&amp;"",2))="да",CG102=1)))),$W$14,$W$15))))))))))</f>
        <v/>
      </c>
      <c r="X102" s="70" t="str">
        <f>IF($A102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102="#FIELD",BC102="",AND(OR($X$8="CHANGE_PCT_GE",$X$8="CHANGE_ABS_GE",$X$8="COUNT_FLAG_RULE",$X$8="AND_YES",$X$8="OR_YES"),OR(CH102="#FIELD",CH102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102)))),IF($X$18="LOW_MU",MAX(Настройки!$B$14,$X$16),IF($X$18="NEUTRAL",Настройки!$B$15,IF($X$18="IGNORE","IGNORE",IF(OR(BC102="#FIELD",CH102="#FIELD"),"Поле не найдено","Недостаточно данных")))),IF($X$8="SIGMOID_INC",MAX(Настройки!$B$14,$X$16+($X$17-$X$16)/(1+EXP(-$X$12*(IF(ISNUMBER(BC102),BC102,0)-$X$11)))),IF($X$8="SIGMOID_DEC",MAX(Настройки!$B$14,$X$16+($X$17-$X$16)/(1+EXP($X$12*(IF(ISNUMBER(BC102),BC102,0)-$X$11)))),IF($X$8="TOP_PERCENT",IF((COUNTIF(INDEX(Данные!$A$7:$CV$106,0,MATCH($X$9,Данные!$A$6:$CV$6,0)),"&gt;"&amp;IF(ISNUMBER(BC102),BC102,0))+COUNTIFS(INDEX(Данные!$A$7:$CV$106,0,MATCH($X$9,Данные!$A$6:$CV$6,0)),IF(ISNUMBER(BC102),BC102,0),Данные!$A$7:$A$106,"&lt;"&amp;$A102)+1)/COUNT(INDEX(Данные!$A$7:$CV$106,0,MATCH($X$9,Данные!$A$6:$CV$6,0)))&lt;=$X$11,$X$14,$X$15),IF($X$8="MANUAL_MU",MAX(Настройки!$B$14,MIN(1,IF(ISNUMBER(BC102),BC102,0))),IF($X$8="COUNT_FLAG_RULE",IF(IF(ISNUMBER(BC102),BC102,0)&lt;=$X$11,$X$14,IF(IF(ISNUMBER(BC102),BC102,0)&gt;=$X$12,$X$15,IF(OR(LOWER(LEFT(CH102&amp;"",2))="да",CH102=1),$X$13,$X$15))),IF(OR(AND($X$8="YES_NO",OR(LOWER(LEFT(BC102&amp;"",2))="да",BC102=1)),AND($X$8="THRESHOLD_GE",IF(ISNUMBER(BC102),BC102,0)&gt;=$X$11),AND($X$8="THRESHOLD_GT",IF(ISNUMBER(BC102),BC102,0)&gt;$X$11),AND($X$8="THRESHOLD_LE",IF(ISNUMBER(BC102),BC102,0)&lt;=$X$11),AND($X$8="THRESHOLD_LT",IF(ISNUMBER(BC102),BC102,0)&lt;$X$11),AND($X$8="CHANGE_PCT_GE",IF(IF(ISNUMBER(CH102),CH102,0)=0,IF(ISNUMBER(BC102),BC102,0)&gt;0,(IF(ISNUMBER(BC102),BC102,0)-IF(ISNUMBER(CH102),CH102,0))/ABS(IF(ISNUMBER(CH102),CH102,0))&gt;=$X$11)),AND($X$8="CHANGE_ABS_GE",ABS(IF(ISNUMBER(BC102),BC102,0)-IF(ISNUMBER(CH102),CH102,0))&gt;=$X$11),AND($X$8="COUNT_LT",IF(ISNUMBER(BC102),BC102,0)&lt;$X$11),AND($X$8="COUNT_LE",IF(ISNUMBER(BC102),BC102,0)&lt;=$X$11),AND($X$8="AND_YES",OR(LOWER(LEFT(BC102&amp;"",2))="да",BC102=1),OR(LOWER(LEFT(CH102&amp;"",2))="да",CH102=1)),AND($X$8="OR_YES",OR(OR(LOWER(LEFT(BC102&amp;"",2))="да",BC102=1),OR(LOWER(LEFT(CH102&amp;"",2))="да",CH102=1)))),$X$14,$X$15))))))))))</f>
        <v/>
      </c>
      <c r="Y102" s="70" t="str">
        <f>IF($A102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102="#FIELD",BD102="",AND(OR($Y$8="CHANGE_PCT_GE",$Y$8="CHANGE_ABS_GE",$Y$8="COUNT_FLAG_RULE",$Y$8="AND_YES",$Y$8="OR_YES"),OR(CI102="#FIELD",CI102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102)))),IF($Y$18="LOW_MU",MAX(Настройки!$B$14,$Y$16),IF($Y$18="NEUTRAL",Настройки!$B$15,IF($Y$18="IGNORE","IGNORE",IF(OR(BD102="#FIELD",CI102="#FIELD"),"Поле не найдено","Недостаточно данных")))),IF($Y$8="SIGMOID_INC",MAX(Настройки!$B$14,$Y$16+($Y$17-$Y$16)/(1+EXP(-$Y$12*(IF(ISNUMBER(BD102),BD102,0)-$Y$11)))),IF($Y$8="SIGMOID_DEC",MAX(Настройки!$B$14,$Y$16+($Y$17-$Y$16)/(1+EXP($Y$12*(IF(ISNUMBER(BD102),BD102,0)-$Y$11)))),IF($Y$8="TOP_PERCENT",IF((COUNTIF(INDEX(Данные!$A$7:$CV$106,0,MATCH($Y$9,Данные!$A$6:$CV$6,0)),"&gt;"&amp;IF(ISNUMBER(BD102),BD102,0))+COUNTIFS(INDEX(Данные!$A$7:$CV$106,0,MATCH($Y$9,Данные!$A$6:$CV$6,0)),IF(ISNUMBER(BD102),BD102,0),Данные!$A$7:$A$106,"&lt;"&amp;$A102)+1)/COUNT(INDEX(Данные!$A$7:$CV$106,0,MATCH($Y$9,Данные!$A$6:$CV$6,0)))&lt;=$Y$11,$Y$14,$Y$15),IF($Y$8="MANUAL_MU",MAX(Настройки!$B$14,MIN(1,IF(ISNUMBER(BD102),BD102,0))),IF($Y$8="COUNT_FLAG_RULE",IF(IF(ISNUMBER(BD102),BD102,0)&lt;=$Y$11,$Y$14,IF(IF(ISNUMBER(BD102),BD102,0)&gt;=$Y$12,$Y$15,IF(OR(LOWER(LEFT(CI102&amp;"",2))="да",CI102=1),$Y$13,$Y$15))),IF(OR(AND($Y$8="YES_NO",OR(LOWER(LEFT(BD102&amp;"",2))="да",BD102=1)),AND($Y$8="THRESHOLD_GE",IF(ISNUMBER(BD102),BD102,0)&gt;=$Y$11),AND($Y$8="THRESHOLD_GT",IF(ISNUMBER(BD102),BD102,0)&gt;$Y$11),AND($Y$8="THRESHOLD_LE",IF(ISNUMBER(BD102),BD102,0)&lt;=$Y$11),AND($Y$8="THRESHOLD_LT",IF(ISNUMBER(BD102),BD102,0)&lt;$Y$11),AND($Y$8="CHANGE_PCT_GE",IF(IF(ISNUMBER(CI102),CI102,0)=0,IF(ISNUMBER(BD102),BD102,0)&gt;0,(IF(ISNUMBER(BD102),BD102,0)-IF(ISNUMBER(CI102),CI102,0))/ABS(IF(ISNUMBER(CI102),CI102,0))&gt;=$Y$11)),AND($Y$8="CHANGE_ABS_GE",ABS(IF(ISNUMBER(BD102),BD102,0)-IF(ISNUMBER(CI102),CI102,0))&gt;=$Y$11),AND($Y$8="COUNT_LT",IF(ISNUMBER(BD102),BD102,0)&lt;$Y$11),AND($Y$8="COUNT_LE",IF(ISNUMBER(BD102),BD102,0)&lt;=$Y$11),AND($Y$8="AND_YES",OR(LOWER(LEFT(BD102&amp;"",2))="да",BD102=1),OR(LOWER(LEFT(CI102&amp;"",2))="да",CI102=1)),AND($Y$8="OR_YES",OR(OR(LOWER(LEFT(BD102&amp;"",2))="да",BD102=1),OR(LOWER(LEFT(CI102&amp;"",2))="да",CI102=1)))),$Y$14,$Y$15))))))))))</f>
        <v/>
      </c>
      <c r="Z102" s="70" t="str">
        <f>IF($A102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102="#FIELD",BE102="",AND(OR($Z$8="CHANGE_PCT_GE",$Z$8="CHANGE_ABS_GE",$Z$8="COUNT_FLAG_RULE",$Z$8="AND_YES",$Z$8="OR_YES"),OR(CJ102="#FIELD",CJ102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102)))),IF($Z$18="LOW_MU",MAX(Настройки!$B$14,$Z$16),IF($Z$18="NEUTRAL",Настройки!$B$15,IF($Z$18="IGNORE","IGNORE",IF(OR(BE102="#FIELD",CJ102="#FIELD"),"Поле не найдено","Недостаточно данных")))),IF($Z$8="SIGMOID_INC",MAX(Настройки!$B$14,$Z$16+($Z$17-$Z$16)/(1+EXP(-$Z$12*(IF(ISNUMBER(BE102),BE102,0)-$Z$11)))),IF($Z$8="SIGMOID_DEC",MAX(Настройки!$B$14,$Z$16+($Z$17-$Z$16)/(1+EXP($Z$12*(IF(ISNUMBER(BE102),BE102,0)-$Z$11)))),IF($Z$8="TOP_PERCENT",IF((COUNTIF(INDEX(Данные!$A$7:$CV$106,0,MATCH($Z$9,Данные!$A$6:$CV$6,0)),"&gt;"&amp;IF(ISNUMBER(BE102),BE102,0))+COUNTIFS(INDEX(Данные!$A$7:$CV$106,0,MATCH($Z$9,Данные!$A$6:$CV$6,0)),IF(ISNUMBER(BE102),BE102,0),Данные!$A$7:$A$106,"&lt;"&amp;$A102)+1)/COUNT(INDEX(Данные!$A$7:$CV$106,0,MATCH($Z$9,Данные!$A$6:$CV$6,0)))&lt;=$Z$11,$Z$14,$Z$15),IF($Z$8="MANUAL_MU",MAX(Настройки!$B$14,MIN(1,IF(ISNUMBER(BE102),BE102,0))),IF($Z$8="COUNT_FLAG_RULE",IF(IF(ISNUMBER(BE102),BE102,0)&lt;=$Z$11,$Z$14,IF(IF(ISNUMBER(BE102),BE102,0)&gt;=$Z$12,$Z$15,IF(OR(LOWER(LEFT(CJ102&amp;"",2))="да",CJ102=1),$Z$13,$Z$15))),IF(OR(AND($Z$8="YES_NO",OR(LOWER(LEFT(BE102&amp;"",2))="да",BE102=1)),AND($Z$8="THRESHOLD_GE",IF(ISNUMBER(BE102),BE102,0)&gt;=$Z$11),AND($Z$8="THRESHOLD_GT",IF(ISNUMBER(BE102),BE102,0)&gt;$Z$11),AND($Z$8="THRESHOLD_LE",IF(ISNUMBER(BE102),BE102,0)&lt;=$Z$11),AND($Z$8="THRESHOLD_LT",IF(ISNUMBER(BE102),BE102,0)&lt;$Z$11),AND($Z$8="CHANGE_PCT_GE",IF(IF(ISNUMBER(CJ102),CJ102,0)=0,IF(ISNUMBER(BE102),BE102,0)&gt;0,(IF(ISNUMBER(BE102),BE102,0)-IF(ISNUMBER(CJ102),CJ102,0))/ABS(IF(ISNUMBER(CJ102),CJ102,0))&gt;=$Z$11)),AND($Z$8="CHANGE_ABS_GE",ABS(IF(ISNUMBER(BE102),BE102,0)-IF(ISNUMBER(CJ102),CJ102,0))&gt;=$Z$11),AND($Z$8="COUNT_LT",IF(ISNUMBER(BE102),BE102,0)&lt;$Z$11),AND($Z$8="COUNT_LE",IF(ISNUMBER(BE102),BE102,0)&lt;=$Z$11),AND($Z$8="AND_YES",OR(LOWER(LEFT(BE102&amp;"",2))="да",BE102=1),OR(LOWER(LEFT(CJ102&amp;"",2))="да",CJ102=1)),AND($Z$8="OR_YES",OR(OR(LOWER(LEFT(BE102&amp;"",2))="да",BE102=1),OR(LOWER(LEFT(CJ102&amp;"",2))="да",CJ102=1)))),$Z$14,$Z$15))))))))))</f>
        <v/>
      </c>
      <c r="AA102" s="70" t="str">
        <f>IF($A102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102="#FIELD",BF102="",AND(OR($AA$8="CHANGE_PCT_GE",$AA$8="CHANGE_ABS_GE",$AA$8="COUNT_FLAG_RULE",$AA$8="AND_YES",$AA$8="OR_YES"),OR(CK102="#FIELD",CK102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102)))),IF($AA$18="LOW_MU",MAX(Настройки!$B$14,$AA$16),IF($AA$18="NEUTRAL",Настройки!$B$15,IF($AA$18="IGNORE","IGNORE",IF(OR(BF102="#FIELD",CK102="#FIELD"),"Поле не найдено","Недостаточно данных")))),IF($AA$8="SIGMOID_INC",MAX(Настройки!$B$14,$AA$16+($AA$17-$AA$16)/(1+EXP(-$AA$12*(IF(ISNUMBER(BF102),BF102,0)-$AA$11)))),IF($AA$8="SIGMOID_DEC",MAX(Настройки!$B$14,$AA$16+($AA$17-$AA$16)/(1+EXP($AA$12*(IF(ISNUMBER(BF102),BF102,0)-$AA$11)))),IF($AA$8="TOP_PERCENT",IF((COUNTIF(INDEX(Данные!$A$7:$CV$106,0,MATCH($AA$9,Данные!$A$6:$CV$6,0)),"&gt;"&amp;IF(ISNUMBER(BF102),BF102,0))+COUNTIFS(INDEX(Данные!$A$7:$CV$106,0,MATCH($AA$9,Данные!$A$6:$CV$6,0)),IF(ISNUMBER(BF102),BF102,0),Данные!$A$7:$A$106,"&lt;"&amp;$A102)+1)/COUNT(INDEX(Данные!$A$7:$CV$106,0,MATCH($AA$9,Данные!$A$6:$CV$6,0)))&lt;=$AA$11,$AA$14,$AA$15),IF($AA$8="MANUAL_MU",MAX(Настройки!$B$14,MIN(1,IF(ISNUMBER(BF102),BF102,0))),IF($AA$8="COUNT_FLAG_RULE",IF(IF(ISNUMBER(BF102),BF102,0)&lt;=$AA$11,$AA$14,IF(IF(ISNUMBER(BF102),BF102,0)&gt;=$AA$12,$AA$15,IF(OR(LOWER(LEFT(CK102&amp;"",2))="да",CK102=1),$AA$13,$AA$15))),IF(OR(AND($AA$8="YES_NO",OR(LOWER(LEFT(BF102&amp;"",2))="да",BF102=1)),AND($AA$8="THRESHOLD_GE",IF(ISNUMBER(BF102),BF102,0)&gt;=$AA$11),AND($AA$8="THRESHOLD_GT",IF(ISNUMBER(BF102),BF102,0)&gt;$AA$11),AND($AA$8="THRESHOLD_LE",IF(ISNUMBER(BF102),BF102,0)&lt;=$AA$11),AND($AA$8="THRESHOLD_LT",IF(ISNUMBER(BF102),BF102,0)&lt;$AA$11),AND($AA$8="CHANGE_PCT_GE",IF(IF(ISNUMBER(CK102),CK102,0)=0,IF(ISNUMBER(BF102),BF102,0)&gt;0,(IF(ISNUMBER(BF102),BF102,0)-IF(ISNUMBER(CK102),CK102,0))/ABS(IF(ISNUMBER(CK102),CK102,0))&gt;=$AA$11)),AND($AA$8="CHANGE_ABS_GE",ABS(IF(ISNUMBER(BF102),BF102,0)-IF(ISNUMBER(CK102),CK102,0))&gt;=$AA$11),AND($AA$8="COUNT_LT",IF(ISNUMBER(BF102),BF102,0)&lt;$AA$11),AND($AA$8="COUNT_LE",IF(ISNUMBER(BF102),BF102,0)&lt;=$AA$11),AND($AA$8="AND_YES",OR(LOWER(LEFT(BF102&amp;"",2))="да",BF102=1),OR(LOWER(LEFT(CK102&amp;"",2))="да",CK102=1)),AND($AA$8="OR_YES",OR(OR(LOWER(LEFT(BF102&amp;"",2))="да",BF102=1),OR(LOWER(LEFT(CK102&amp;"",2))="да",CK102=1)))),$AA$14,$AA$15))))))))))</f>
        <v/>
      </c>
      <c r="AB102" s="70" t="str">
        <f>IF($A102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102="#FIELD",BG102="",AND(OR($AB$8="CHANGE_PCT_GE",$AB$8="CHANGE_ABS_GE",$AB$8="COUNT_FLAG_RULE",$AB$8="AND_YES",$AB$8="OR_YES"),OR(CL102="#FIELD",CL102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102)))),IF($AB$18="LOW_MU",MAX(Настройки!$B$14,$AB$16),IF($AB$18="NEUTRAL",Настройки!$B$15,IF($AB$18="IGNORE","IGNORE",IF(OR(BG102="#FIELD",CL102="#FIELD"),"Поле не найдено","Недостаточно данных")))),IF($AB$8="SIGMOID_INC",MAX(Настройки!$B$14,$AB$16+($AB$17-$AB$16)/(1+EXP(-$AB$12*(IF(ISNUMBER(BG102),BG102,0)-$AB$11)))),IF($AB$8="SIGMOID_DEC",MAX(Настройки!$B$14,$AB$16+($AB$17-$AB$16)/(1+EXP($AB$12*(IF(ISNUMBER(BG102),BG102,0)-$AB$11)))),IF($AB$8="TOP_PERCENT",IF((COUNTIF(INDEX(Данные!$A$7:$CV$106,0,MATCH($AB$9,Данные!$A$6:$CV$6,0)),"&gt;"&amp;IF(ISNUMBER(BG102),BG102,0))+COUNTIFS(INDEX(Данные!$A$7:$CV$106,0,MATCH($AB$9,Данные!$A$6:$CV$6,0)),IF(ISNUMBER(BG102),BG102,0),Данные!$A$7:$A$106,"&lt;"&amp;$A102)+1)/COUNT(INDEX(Данные!$A$7:$CV$106,0,MATCH($AB$9,Данные!$A$6:$CV$6,0)))&lt;=$AB$11,$AB$14,$AB$15),IF($AB$8="MANUAL_MU",MAX(Настройки!$B$14,MIN(1,IF(ISNUMBER(BG102),BG102,0))),IF($AB$8="COUNT_FLAG_RULE",IF(IF(ISNUMBER(BG102),BG102,0)&lt;=$AB$11,$AB$14,IF(IF(ISNUMBER(BG102),BG102,0)&gt;=$AB$12,$AB$15,IF(OR(LOWER(LEFT(CL102&amp;"",2))="да",CL102=1),$AB$13,$AB$15))),IF(OR(AND($AB$8="YES_NO",OR(LOWER(LEFT(BG102&amp;"",2))="да",BG102=1)),AND($AB$8="THRESHOLD_GE",IF(ISNUMBER(BG102),BG102,0)&gt;=$AB$11),AND($AB$8="THRESHOLD_GT",IF(ISNUMBER(BG102),BG102,0)&gt;$AB$11),AND($AB$8="THRESHOLD_LE",IF(ISNUMBER(BG102),BG102,0)&lt;=$AB$11),AND($AB$8="THRESHOLD_LT",IF(ISNUMBER(BG102),BG102,0)&lt;$AB$11),AND($AB$8="CHANGE_PCT_GE",IF(IF(ISNUMBER(CL102),CL102,0)=0,IF(ISNUMBER(BG102),BG102,0)&gt;0,(IF(ISNUMBER(BG102),BG102,0)-IF(ISNUMBER(CL102),CL102,0))/ABS(IF(ISNUMBER(CL102),CL102,0))&gt;=$AB$11)),AND($AB$8="CHANGE_ABS_GE",ABS(IF(ISNUMBER(BG102),BG102,0)-IF(ISNUMBER(CL102),CL102,0))&gt;=$AB$11),AND($AB$8="COUNT_LT",IF(ISNUMBER(BG102),BG102,0)&lt;$AB$11),AND($AB$8="COUNT_LE",IF(ISNUMBER(BG102),BG102,0)&lt;=$AB$11),AND($AB$8="AND_YES",OR(LOWER(LEFT(BG102&amp;"",2))="да",BG102=1),OR(LOWER(LEFT(CL102&amp;"",2))="да",CL102=1)),AND($AB$8="OR_YES",OR(OR(LOWER(LEFT(BG102&amp;"",2))="да",BG102=1),OR(LOWER(LEFT(CL102&amp;"",2))="да",CL102=1)))),$AB$14,$AB$15))))))))))</f>
        <v/>
      </c>
      <c r="AC102" s="70" t="str">
        <f>IF($A102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102="#FIELD",BH102="",AND(OR($AC$8="CHANGE_PCT_GE",$AC$8="CHANGE_ABS_GE",$AC$8="COUNT_FLAG_RULE",$AC$8="AND_YES",$AC$8="OR_YES"),OR(CM102="#FIELD",CM102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102)))),IF($AC$18="LOW_MU",MAX(Настройки!$B$14,$AC$16),IF($AC$18="NEUTRAL",Настройки!$B$15,IF($AC$18="IGNORE","IGNORE",IF(OR(BH102="#FIELD",CM102="#FIELD"),"Поле не найдено","Недостаточно данных")))),IF($AC$8="SIGMOID_INC",MAX(Настройки!$B$14,$AC$16+($AC$17-$AC$16)/(1+EXP(-$AC$12*(IF(ISNUMBER(BH102),BH102,0)-$AC$11)))),IF($AC$8="SIGMOID_DEC",MAX(Настройки!$B$14,$AC$16+($AC$17-$AC$16)/(1+EXP($AC$12*(IF(ISNUMBER(BH102),BH102,0)-$AC$11)))),IF($AC$8="TOP_PERCENT",IF((COUNTIF(INDEX(Данные!$A$7:$CV$106,0,MATCH($AC$9,Данные!$A$6:$CV$6,0)),"&gt;"&amp;IF(ISNUMBER(BH102),BH102,0))+COUNTIFS(INDEX(Данные!$A$7:$CV$106,0,MATCH($AC$9,Данные!$A$6:$CV$6,0)),IF(ISNUMBER(BH102),BH102,0),Данные!$A$7:$A$106,"&lt;"&amp;$A102)+1)/COUNT(INDEX(Данные!$A$7:$CV$106,0,MATCH($AC$9,Данные!$A$6:$CV$6,0)))&lt;=$AC$11,$AC$14,$AC$15),IF($AC$8="MANUAL_MU",MAX(Настройки!$B$14,MIN(1,IF(ISNUMBER(BH102),BH102,0))),IF($AC$8="COUNT_FLAG_RULE",IF(IF(ISNUMBER(BH102),BH102,0)&lt;=$AC$11,$AC$14,IF(IF(ISNUMBER(BH102),BH102,0)&gt;=$AC$12,$AC$15,IF(OR(LOWER(LEFT(CM102&amp;"",2))="да",CM102=1),$AC$13,$AC$15))),IF(OR(AND($AC$8="YES_NO",OR(LOWER(LEFT(BH102&amp;"",2))="да",BH102=1)),AND($AC$8="THRESHOLD_GE",IF(ISNUMBER(BH102),BH102,0)&gt;=$AC$11),AND($AC$8="THRESHOLD_GT",IF(ISNUMBER(BH102),BH102,0)&gt;$AC$11),AND($AC$8="THRESHOLD_LE",IF(ISNUMBER(BH102),BH102,0)&lt;=$AC$11),AND($AC$8="THRESHOLD_LT",IF(ISNUMBER(BH102),BH102,0)&lt;$AC$11),AND($AC$8="CHANGE_PCT_GE",IF(IF(ISNUMBER(CM102),CM102,0)=0,IF(ISNUMBER(BH102),BH102,0)&gt;0,(IF(ISNUMBER(BH102),BH102,0)-IF(ISNUMBER(CM102),CM102,0))/ABS(IF(ISNUMBER(CM102),CM102,0))&gt;=$AC$11)),AND($AC$8="CHANGE_ABS_GE",ABS(IF(ISNUMBER(BH102),BH102,0)-IF(ISNUMBER(CM102),CM102,0))&gt;=$AC$11),AND($AC$8="COUNT_LT",IF(ISNUMBER(BH102),BH102,0)&lt;$AC$11),AND($AC$8="COUNT_LE",IF(ISNUMBER(BH102),BH102,0)&lt;=$AC$11),AND($AC$8="AND_YES",OR(LOWER(LEFT(BH102&amp;"",2))="да",BH102=1),OR(LOWER(LEFT(CM102&amp;"",2))="да",CM102=1)),AND($AC$8="OR_YES",OR(OR(LOWER(LEFT(BH102&amp;"",2))="да",BH102=1),OR(LOWER(LEFT(CM102&amp;"",2))="да",CM102=1)))),$AC$14,$AC$15))))))))))</f>
        <v/>
      </c>
      <c r="AD102" s="70" t="str">
        <f>IF($A102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102="#FIELD",BI102="",AND(OR($AD$8="CHANGE_PCT_GE",$AD$8="CHANGE_ABS_GE",$AD$8="COUNT_FLAG_RULE",$AD$8="AND_YES",$AD$8="OR_YES"),OR(CN102="#FIELD",CN102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102)))),IF($AD$18="LOW_MU",MAX(Настройки!$B$14,$AD$16),IF($AD$18="NEUTRAL",Настройки!$B$15,IF($AD$18="IGNORE","IGNORE",IF(OR(BI102="#FIELD",CN102="#FIELD"),"Поле не найдено","Недостаточно данных")))),IF($AD$8="SIGMOID_INC",MAX(Настройки!$B$14,$AD$16+($AD$17-$AD$16)/(1+EXP(-$AD$12*(IF(ISNUMBER(BI102),BI102,0)-$AD$11)))),IF($AD$8="SIGMOID_DEC",MAX(Настройки!$B$14,$AD$16+($AD$17-$AD$16)/(1+EXP($AD$12*(IF(ISNUMBER(BI102),BI102,0)-$AD$11)))),IF($AD$8="TOP_PERCENT",IF((COUNTIF(INDEX(Данные!$A$7:$CV$106,0,MATCH($AD$9,Данные!$A$6:$CV$6,0)),"&gt;"&amp;IF(ISNUMBER(BI102),BI102,0))+COUNTIFS(INDEX(Данные!$A$7:$CV$106,0,MATCH($AD$9,Данные!$A$6:$CV$6,0)),IF(ISNUMBER(BI102),BI102,0),Данные!$A$7:$A$106,"&lt;"&amp;$A102)+1)/COUNT(INDEX(Данные!$A$7:$CV$106,0,MATCH($AD$9,Данные!$A$6:$CV$6,0)))&lt;=$AD$11,$AD$14,$AD$15),IF($AD$8="MANUAL_MU",MAX(Настройки!$B$14,MIN(1,IF(ISNUMBER(BI102),BI102,0))),IF($AD$8="COUNT_FLAG_RULE",IF(IF(ISNUMBER(BI102),BI102,0)&lt;=$AD$11,$AD$14,IF(IF(ISNUMBER(BI102),BI102,0)&gt;=$AD$12,$AD$15,IF(OR(LOWER(LEFT(CN102&amp;"",2))="да",CN102=1),$AD$13,$AD$15))),IF(OR(AND($AD$8="YES_NO",OR(LOWER(LEFT(BI102&amp;"",2))="да",BI102=1)),AND($AD$8="THRESHOLD_GE",IF(ISNUMBER(BI102),BI102,0)&gt;=$AD$11),AND($AD$8="THRESHOLD_GT",IF(ISNUMBER(BI102),BI102,0)&gt;$AD$11),AND($AD$8="THRESHOLD_LE",IF(ISNUMBER(BI102),BI102,0)&lt;=$AD$11),AND($AD$8="THRESHOLD_LT",IF(ISNUMBER(BI102),BI102,0)&lt;$AD$11),AND($AD$8="CHANGE_PCT_GE",IF(IF(ISNUMBER(CN102),CN102,0)=0,IF(ISNUMBER(BI102),BI102,0)&gt;0,(IF(ISNUMBER(BI102),BI102,0)-IF(ISNUMBER(CN102),CN102,0))/ABS(IF(ISNUMBER(CN102),CN102,0))&gt;=$AD$11)),AND($AD$8="CHANGE_ABS_GE",ABS(IF(ISNUMBER(BI102),BI102,0)-IF(ISNUMBER(CN102),CN102,0))&gt;=$AD$11),AND($AD$8="COUNT_LT",IF(ISNUMBER(BI102),BI102,0)&lt;$AD$11),AND($AD$8="COUNT_LE",IF(ISNUMBER(BI102),BI102,0)&lt;=$AD$11),AND($AD$8="AND_YES",OR(LOWER(LEFT(BI102&amp;"",2))="да",BI102=1),OR(LOWER(LEFT(CN102&amp;"",2))="да",CN102=1)),AND($AD$8="OR_YES",OR(OR(LOWER(LEFT(BI102&amp;"",2))="да",BI102=1),OR(LOWER(LEFT(CN102&amp;"",2))="да",CN102=1)))),$AD$14,$AD$15))))))))))</f>
        <v/>
      </c>
      <c r="AE102" s="71" t="str">
        <f>IF($A102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102="#FIELD",BJ102="",AND(OR($AE$8="CHANGE_PCT_GE",$AE$8="CHANGE_ABS_GE",$AE$8="COUNT_FLAG_RULE",$AE$8="AND_YES",$AE$8="OR_YES"),OR(CO102="#FIELD",CO102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102)))),IF($AE$18="LOW_MU",MAX(Настройки!$B$14,$AE$16),IF($AE$18="NEUTRAL",Настройки!$B$15,IF($AE$18="IGNORE","IGNORE",IF(OR(BJ102="#FIELD",CO102="#FIELD"),"Поле не найдено","Недостаточно данных")))),IF($AE$8="SIGMOID_INC",MAX(Настройки!$B$14,$AE$16+($AE$17-$AE$16)/(1+EXP(-$AE$12*(IF(ISNUMBER(BJ102),BJ102,0)-$AE$11)))),IF($AE$8="SIGMOID_DEC",MAX(Настройки!$B$14,$AE$16+($AE$17-$AE$16)/(1+EXP($AE$12*(IF(ISNUMBER(BJ102),BJ102,0)-$AE$11)))),IF($AE$8="TOP_PERCENT",IF((COUNTIF(INDEX(Данные!$A$7:$CV$106,0,MATCH($AE$9,Данные!$A$6:$CV$6,0)),"&gt;"&amp;IF(ISNUMBER(BJ102),BJ102,0))+COUNTIFS(INDEX(Данные!$A$7:$CV$106,0,MATCH($AE$9,Данные!$A$6:$CV$6,0)),IF(ISNUMBER(BJ102),BJ102,0),Данные!$A$7:$A$106,"&lt;"&amp;$A102)+1)/COUNT(INDEX(Данные!$A$7:$CV$106,0,MATCH($AE$9,Данные!$A$6:$CV$6,0)))&lt;=$AE$11,$AE$14,$AE$15),IF($AE$8="MANUAL_MU",MAX(Настройки!$B$14,MIN(1,IF(ISNUMBER(BJ102),BJ102,0))),IF($AE$8="COUNT_FLAG_RULE",IF(IF(ISNUMBER(BJ102),BJ102,0)&lt;=$AE$11,$AE$14,IF(IF(ISNUMBER(BJ102),BJ102,0)&gt;=$AE$12,$AE$15,IF(OR(LOWER(LEFT(CO102&amp;"",2))="да",CO102=1),$AE$13,$AE$15))),IF(OR(AND($AE$8="YES_NO",OR(LOWER(LEFT(BJ102&amp;"",2))="да",BJ102=1)),AND($AE$8="THRESHOLD_GE",IF(ISNUMBER(BJ102),BJ102,0)&gt;=$AE$11),AND($AE$8="THRESHOLD_GT",IF(ISNUMBER(BJ102),BJ102,0)&gt;$AE$11),AND($AE$8="THRESHOLD_LE",IF(ISNUMBER(BJ102),BJ102,0)&lt;=$AE$11),AND($AE$8="THRESHOLD_LT",IF(ISNUMBER(BJ102),BJ102,0)&lt;$AE$11),AND($AE$8="CHANGE_PCT_GE",IF(IF(ISNUMBER(CO102),CO102,0)=0,IF(ISNUMBER(BJ102),BJ102,0)&gt;0,(IF(ISNUMBER(BJ102),BJ102,0)-IF(ISNUMBER(CO102),CO102,0))/ABS(IF(ISNUMBER(CO102),CO102,0))&gt;=$AE$11)),AND($AE$8="CHANGE_ABS_GE",ABS(IF(ISNUMBER(BJ102),BJ102,0)-IF(ISNUMBER(CO102),CO102,0))&gt;=$AE$11),AND($AE$8="COUNT_LT",IF(ISNUMBER(BJ102),BJ102,0)&lt;$AE$11),AND($AE$8="COUNT_LE",IF(ISNUMBER(BJ102),BJ102,0)&lt;=$AE$11),AND($AE$8="AND_YES",OR(LOWER(LEFT(BJ102&amp;"",2))="да",BJ102=1),OR(LOWER(LEFT(CO102&amp;"",2))="да",CO102=1)),AND($AE$8="OR_YES",OR(OR(LOWER(LEFT(BJ102&amp;"",2))="да",BJ102=1),OR(LOWER(LEFT(CO102&amp;"",2))="да",CO102=1)))),$AE$14,$AE$15))))))))))</f>
        <v/>
      </c>
      <c r="AF102" s="75"/>
      <c r="AG102" s="76" t="str">
        <f>IF($A102="","",IF($B$4&lt;&gt;"Да","",IF($B$9="","",IF(COUNTIF(Данные!$A$6:$CV$6,$B$9)=0,"#FIELD",INDEX(Данные!$A$7:$CV$106,ROW()-19,MATCH($B$9,Данные!$A$6:$CV$6,0))))))</f>
        <v/>
      </c>
      <c r="AH102" s="76" t="str">
        <f>IF($A102="","",IF($C$4&lt;&gt;"Да","",IF($C$9="","",IF(COUNTIF(Данные!$A$6:$CV$6,$C$9)=0,"#FIELD",INDEX(Данные!$A$7:$CV$106,ROW()-19,MATCH($C$9,Данные!$A$6:$CV$6,0))))))</f>
        <v/>
      </c>
      <c r="AI102" s="76" t="str">
        <f>IF($A102="","",IF($D$4&lt;&gt;"Да","",IF($D$9="","",IF(COUNTIF(Данные!$A$6:$CV$6,$D$9)=0,"#FIELD",INDEX(Данные!$A$7:$CV$106,ROW()-19,MATCH($D$9,Данные!$A$6:$CV$6,0))))))</f>
        <v/>
      </c>
      <c r="AJ102" s="76" t="str">
        <f>IF($A102="","",IF($E$4&lt;&gt;"Да","",IF($E$9="","",IF(COUNTIF(Данные!$A$6:$CV$6,$E$9)=0,"#FIELD",INDEX(Данные!$A$7:$CV$106,ROW()-19,MATCH($E$9,Данные!$A$6:$CV$6,0))))))</f>
        <v/>
      </c>
      <c r="AK102" s="76" t="str">
        <f>IF($A102="","",IF($F$4&lt;&gt;"Да","",IF($F$9="","",IF(COUNTIF(Данные!$A$6:$CV$6,$F$9)=0,"#FIELD",INDEX(Данные!$A$7:$CV$106,ROW()-19,MATCH($F$9,Данные!$A$6:$CV$6,0))))))</f>
        <v/>
      </c>
      <c r="AL102" s="76" t="str">
        <f>IF($A102="","",IF($G$4&lt;&gt;"Да","",IF($G$9="","",IF(COUNTIF(Данные!$A$6:$CV$6,$G$9)=0,"#FIELD",INDEX(Данные!$A$7:$CV$106,ROW()-19,MATCH($G$9,Данные!$A$6:$CV$6,0))))))</f>
        <v/>
      </c>
      <c r="AM102" s="76" t="str">
        <f>IF($A102="","",IF($H$4&lt;&gt;"Да","",IF($H$9="","",IF(COUNTIF(Данные!$A$6:$CV$6,$H$9)=0,"#FIELD",INDEX(Данные!$A$7:$CV$106,ROW()-19,MATCH($H$9,Данные!$A$6:$CV$6,0))))))</f>
        <v/>
      </c>
      <c r="AN102" s="76" t="str">
        <f>IF($A102="","",IF($I$4&lt;&gt;"Да","",IF($I$9="","",IF(COUNTIF(Данные!$A$6:$CV$6,$I$9)=0,"#FIELD",INDEX(Данные!$A$7:$CV$106,ROW()-19,MATCH($I$9,Данные!$A$6:$CV$6,0))))))</f>
        <v/>
      </c>
      <c r="AO102" s="76" t="str">
        <f>IF($A102="","",IF($J$4&lt;&gt;"Да","",IF($J$9="","",IF(COUNTIF(Данные!$A$6:$CV$6,$J$9)=0,"#FIELD",INDEX(Данные!$A$7:$CV$106,ROW()-19,MATCH($J$9,Данные!$A$6:$CV$6,0))))))</f>
        <v/>
      </c>
      <c r="AP102" s="76" t="str">
        <f>IF($A102="","",IF($K$4&lt;&gt;"Да","",IF($K$9="","",IF(COUNTIF(Данные!$A$6:$CV$6,$K$9)=0,"#FIELD",INDEX(Данные!$A$7:$CV$106,ROW()-19,MATCH($K$9,Данные!$A$6:$CV$6,0))))))</f>
        <v/>
      </c>
      <c r="AQ102" s="76" t="str">
        <f>IF($A102="","",IF($L$4&lt;&gt;"Да","",IF($L$9="","",IF(COUNTIF(Данные!$A$6:$CV$6,$L$9)=0,"#FIELD",INDEX(Данные!$A$7:$CV$106,ROW()-19,MATCH($L$9,Данные!$A$6:$CV$6,0))))))</f>
        <v/>
      </c>
      <c r="AR102" s="76" t="str">
        <f>IF($A102="","",IF($M$4&lt;&gt;"Да","",IF($M$9="","",IF(COUNTIF(Данные!$A$6:$CV$6,$M$9)=0,"#FIELD",INDEX(Данные!$A$7:$CV$106,ROW()-19,MATCH($M$9,Данные!$A$6:$CV$6,0))))))</f>
        <v/>
      </c>
      <c r="AS102" s="76" t="str">
        <f>IF($A102="","",IF($N$4&lt;&gt;"Да","",IF($N$9="","",IF(COUNTIF(Данные!$A$6:$CV$6,$N$9)=0,"#FIELD",INDEX(Данные!$A$7:$CV$106,ROW()-19,MATCH($N$9,Данные!$A$6:$CV$6,0))))))</f>
        <v/>
      </c>
      <c r="AT102" s="76" t="str">
        <f>IF($A102="","",IF($O$4&lt;&gt;"Да","",IF($O$9="","",IF(COUNTIF(Данные!$A$6:$CV$6,$O$9)=0,"#FIELD",INDEX(Данные!$A$7:$CV$106,ROW()-19,MATCH($O$9,Данные!$A$6:$CV$6,0))))))</f>
        <v/>
      </c>
      <c r="AU102" s="76" t="str">
        <f>IF($A102="","",IF($P$4&lt;&gt;"Да","",IF($P$9="","",IF(COUNTIF(Данные!$A$6:$CV$6,$P$9)=0,"#FIELD",INDEX(Данные!$A$7:$CV$106,ROW()-19,MATCH($P$9,Данные!$A$6:$CV$6,0))))))</f>
        <v/>
      </c>
      <c r="AV102" s="76" t="str">
        <f>IF($A102="","",IF($Q$4&lt;&gt;"Да","",IF($Q$9="","",IF(COUNTIF(Данные!$A$6:$CV$6,$Q$9)=0,"#FIELD",INDEX(Данные!$A$7:$CV$106,ROW()-19,MATCH($Q$9,Данные!$A$6:$CV$6,0))))))</f>
        <v/>
      </c>
      <c r="AW102" s="76" t="str">
        <f>IF($A102="","",IF($R$4&lt;&gt;"Да","",IF($R$9="","",IF(COUNTIF(Данные!$A$6:$CV$6,$R$9)=0,"#FIELD",INDEX(Данные!$A$7:$CV$106,ROW()-19,MATCH($R$9,Данные!$A$6:$CV$6,0))))))</f>
        <v/>
      </c>
      <c r="AX102" s="76" t="str">
        <f>IF($A102="","",IF($S$4&lt;&gt;"Да","",IF($S$9="","",IF(COUNTIF(Данные!$A$6:$CV$6,$S$9)=0,"#FIELD",INDEX(Данные!$A$7:$CV$106,ROW()-19,MATCH($S$9,Данные!$A$6:$CV$6,0))))))</f>
        <v/>
      </c>
      <c r="AY102" s="76" t="str">
        <f>IF($A102="","",IF($T$4&lt;&gt;"Да","",IF($T$9="","",IF(COUNTIF(Данные!$A$6:$CV$6,$T$9)=0,"#FIELD",INDEX(Данные!$A$7:$CV$106,ROW()-19,MATCH($T$9,Данные!$A$6:$CV$6,0))))))</f>
        <v/>
      </c>
      <c r="AZ102" s="76" t="str">
        <f>IF($A102="","",IF($U$4&lt;&gt;"Да","",IF($U$9="","",IF(COUNTIF(Данные!$A$6:$CV$6,$U$9)=0,"#FIELD",INDEX(Данные!$A$7:$CV$106,ROW()-19,MATCH($U$9,Данные!$A$6:$CV$6,0))))))</f>
        <v/>
      </c>
      <c r="BA102" s="76" t="str">
        <f>IF($A102="","",IF($V$4&lt;&gt;"Да","",IF($V$9="","",IF(COUNTIF(Данные!$A$6:$CV$6,$V$9)=0,"#FIELD",INDEX(Данные!$A$7:$CV$106,ROW()-19,MATCH($V$9,Данные!$A$6:$CV$6,0))))))</f>
        <v/>
      </c>
      <c r="BB102" s="76" t="str">
        <f>IF($A102="","",IF($W$4&lt;&gt;"Да","",IF($W$9="","",IF(COUNTIF(Данные!$A$6:$CV$6,$W$9)=0,"#FIELD",INDEX(Данные!$A$7:$CV$106,ROW()-19,MATCH($W$9,Данные!$A$6:$CV$6,0))))))</f>
        <v/>
      </c>
      <c r="BC102" s="76" t="str">
        <f>IF($A102="","",IF($X$4&lt;&gt;"Да","",IF($X$9="","",IF(COUNTIF(Данные!$A$6:$CV$6,$X$9)=0,"#FIELD",INDEX(Данные!$A$7:$CV$106,ROW()-19,MATCH($X$9,Данные!$A$6:$CV$6,0))))))</f>
        <v/>
      </c>
      <c r="BD102" s="76" t="str">
        <f>IF($A102="","",IF($Y$4&lt;&gt;"Да","",IF($Y$9="","",IF(COUNTIF(Данные!$A$6:$CV$6,$Y$9)=0,"#FIELD",INDEX(Данные!$A$7:$CV$106,ROW()-19,MATCH($Y$9,Данные!$A$6:$CV$6,0))))))</f>
        <v/>
      </c>
      <c r="BE102" s="76" t="str">
        <f>IF($A102="","",IF($Z$4&lt;&gt;"Да","",IF($Z$9="","",IF(COUNTIF(Данные!$A$6:$CV$6,$Z$9)=0,"#FIELD",INDEX(Данные!$A$7:$CV$106,ROW()-19,MATCH($Z$9,Данные!$A$6:$CV$6,0))))))</f>
        <v/>
      </c>
      <c r="BF102" s="76" t="str">
        <f>IF($A102="","",IF($AA$4&lt;&gt;"Да","",IF($AA$9="","",IF(COUNTIF(Данные!$A$6:$CV$6,$AA$9)=0,"#FIELD",INDEX(Данные!$A$7:$CV$106,ROW()-19,MATCH($AA$9,Данные!$A$6:$CV$6,0))))))</f>
        <v/>
      </c>
      <c r="BG102" s="76" t="str">
        <f>IF($A102="","",IF($AB$4&lt;&gt;"Да","",IF($AB$9="","",IF(COUNTIF(Данные!$A$6:$CV$6,$AB$9)=0,"#FIELD",INDEX(Данные!$A$7:$CV$106,ROW()-19,MATCH($AB$9,Данные!$A$6:$CV$6,0))))))</f>
        <v/>
      </c>
      <c r="BH102" s="76" t="str">
        <f>IF($A102="","",IF($AC$4&lt;&gt;"Да","",IF($AC$9="","",IF(COUNTIF(Данные!$A$6:$CV$6,$AC$9)=0,"#FIELD",INDEX(Данные!$A$7:$CV$106,ROW()-19,MATCH($AC$9,Данные!$A$6:$CV$6,0))))))</f>
        <v/>
      </c>
      <c r="BI102" s="76" t="str">
        <f>IF($A102="","",IF($AD$4&lt;&gt;"Да","",IF($AD$9="","",IF(COUNTIF(Данные!$A$6:$CV$6,$AD$9)=0,"#FIELD",INDEX(Данные!$A$7:$CV$106,ROW()-19,MATCH($AD$9,Данные!$A$6:$CV$6,0))))))</f>
        <v/>
      </c>
      <c r="BJ102" s="76" t="str">
        <f>IF($A102="","",IF($AE$4&lt;&gt;"Да","",IF($AE$9="","",IF(COUNTIF(Данные!$A$6:$CV$6,$AE$9)=0,"#FIELD",INDEX(Данные!$A$7:$CV$106,ROW()-19,MATCH($AE$9,Данные!$A$6:$CV$6,0))))))</f>
        <v/>
      </c>
      <c r="BK102" s="76"/>
      <c r="BL102" s="76" t="str">
        <f>IF($A102="","",IF($B$4&lt;&gt;"Да","",IF($B$10="","",IF(COUNTIF(Данные!$A$6:$CV$6,$B$10)=0,"#FIELD",INDEX(Данные!$A$7:$CV$106,ROW()-19,MATCH($B$10,Данные!$A$6:$CV$6,0))))))</f>
        <v/>
      </c>
      <c r="BM102" s="76" t="str">
        <f>IF($A102="","",IF($C$4&lt;&gt;"Да","",IF($C$10="","",IF(COUNTIF(Данные!$A$6:$CV$6,$C$10)=0,"#FIELD",INDEX(Данные!$A$7:$CV$106,ROW()-19,MATCH($C$10,Данные!$A$6:$CV$6,0))))))</f>
        <v/>
      </c>
      <c r="BN102" s="76" t="str">
        <f>IF($A102="","",IF($D$4&lt;&gt;"Да","",IF($D$10="","",IF(COUNTIF(Данные!$A$6:$CV$6,$D$10)=0,"#FIELD",INDEX(Данные!$A$7:$CV$106,ROW()-19,MATCH($D$10,Данные!$A$6:$CV$6,0))))))</f>
        <v/>
      </c>
      <c r="BO102" s="76" t="str">
        <f>IF($A102="","",IF($E$4&lt;&gt;"Да","",IF($E$10="","",IF(COUNTIF(Данные!$A$6:$CV$6,$E$10)=0,"#FIELD",INDEX(Данные!$A$7:$CV$106,ROW()-19,MATCH($E$10,Данные!$A$6:$CV$6,0))))))</f>
        <v/>
      </c>
      <c r="BP102" s="76" t="str">
        <f>IF($A102="","",IF($F$4&lt;&gt;"Да","",IF($F$10="","",IF(COUNTIF(Данные!$A$6:$CV$6,$F$10)=0,"#FIELD",INDEX(Данные!$A$7:$CV$106,ROW()-19,MATCH($F$10,Данные!$A$6:$CV$6,0))))))</f>
        <v/>
      </c>
      <c r="BQ102" s="76" t="str">
        <f>IF($A102="","",IF($G$4&lt;&gt;"Да","",IF($G$10="","",IF(COUNTIF(Данные!$A$6:$CV$6,$G$10)=0,"#FIELD",INDEX(Данные!$A$7:$CV$106,ROW()-19,MATCH($G$10,Данные!$A$6:$CV$6,0))))))</f>
        <v/>
      </c>
      <c r="BR102" s="76" t="str">
        <f>IF($A102="","",IF($H$4&lt;&gt;"Да","",IF($H$10="","",IF(COUNTIF(Данные!$A$6:$CV$6,$H$10)=0,"#FIELD",INDEX(Данные!$A$7:$CV$106,ROW()-19,MATCH($H$10,Данные!$A$6:$CV$6,0))))))</f>
        <v/>
      </c>
      <c r="BS102" s="76" t="str">
        <f>IF($A102="","",IF($I$4&lt;&gt;"Да","",IF($I$10="","",IF(COUNTIF(Данные!$A$6:$CV$6,$I$10)=0,"#FIELD",INDEX(Данные!$A$7:$CV$106,ROW()-19,MATCH($I$10,Данные!$A$6:$CV$6,0))))))</f>
        <v/>
      </c>
      <c r="BT102" s="76" t="str">
        <f>IF($A102="","",IF($J$4&lt;&gt;"Да","",IF($J$10="","",IF(COUNTIF(Данные!$A$6:$CV$6,$J$10)=0,"#FIELD",INDEX(Данные!$A$7:$CV$106,ROW()-19,MATCH($J$10,Данные!$A$6:$CV$6,0))))))</f>
        <v/>
      </c>
      <c r="BU102" s="76" t="str">
        <f>IF($A102="","",IF($K$4&lt;&gt;"Да","",IF($K$10="","",IF(COUNTIF(Данные!$A$6:$CV$6,$K$10)=0,"#FIELD",INDEX(Данные!$A$7:$CV$106,ROW()-19,MATCH($K$10,Данные!$A$6:$CV$6,0))))))</f>
        <v/>
      </c>
      <c r="BV102" s="76" t="str">
        <f>IF($A102="","",IF($L$4&lt;&gt;"Да","",IF($L$10="","",IF(COUNTIF(Данные!$A$6:$CV$6,$L$10)=0,"#FIELD",INDEX(Данные!$A$7:$CV$106,ROW()-19,MATCH($L$10,Данные!$A$6:$CV$6,0))))))</f>
        <v/>
      </c>
      <c r="BW102" s="76" t="str">
        <f>IF($A102="","",IF($M$4&lt;&gt;"Да","",IF($M$10="","",IF(COUNTIF(Данные!$A$6:$CV$6,$M$10)=0,"#FIELD",INDEX(Данные!$A$7:$CV$106,ROW()-19,MATCH($M$10,Данные!$A$6:$CV$6,0))))))</f>
        <v/>
      </c>
      <c r="BX102" s="76" t="str">
        <f>IF($A102="","",IF($N$4&lt;&gt;"Да","",IF($N$10="","",IF(COUNTIF(Данные!$A$6:$CV$6,$N$10)=0,"#FIELD",INDEX(Данные!$A$7:$CV$106,ROW()-19,MATCH($N$10,Данные!$A$6:$CV$6,0))))))</f>
        <v/>
      </c>
      <c r="BY102" s="76" t="str">
        <f>IF($A102="","",IF($O$4&lt;&gt;"Да","",IF($O$10="","",IF(COUNTIF(Данные!$A$6:$CV$6,$O$10)=0,"#FIELD",INDEX(Данные!$A$7:$CV$106,ROW()-19,MATCH($O$10,Данные!$A$6:$CV$6,0))))))</f>
        <v/>
      </c>
      <c r="BZ102" s="76" t="str">
        <f>IF($A102="","",IF($P$4&lt;&gt;"Да","",IF($P$10="","",IF(COUNTIF(Данные!$A$6:$CV$6,$P$10)=0,"#FIELD",INDEX(Данные!$A$7:$CV$106,ROW()-19,MATCH($P$10,Данные!$A$6:$CV$6,0))))))</f>
        <v/>
      </c>
      <c r="CA102" s="76" t="str">
        <f>IF($A102="","",IF($Q$4&lt;&gt;"Да","",IF($Q$10="","",IF(COUNTIF(Данные!$A$6:$CV$6,$Q$10)=0,"#FIELD",INDEX(Данные!$A$7:$CV$106,ROW()-19,MATCH($Q$10,Данные!$A$6:$CV$6,0))))))</f>
        <v/>
      </c>
      <c r="CB102" s="76" t="str">
        <f>IF($A102="","",IF($R$4&lt;&gt;"Да","",IF($R$10="","",IF(COUNTIF(Данные!$A$6:$CV$6,$R$10)=0,"#FIELD",INDEX(Данные!$A$7:$CV$106,ROW()-19,MATCH($R$10,Данные!$A$6:$CV$6,0))))))</f>
        <v/>
      </c>
      <c r="CC102" s="76" t="str">
        <f>IF($A102="","",IF($S$4&lt;&gt;"Да","",IF($S$10="","",IF(COUNTIF(Данные!$A$6:$CV$6,$S$10)=0,"#FIELD",INDEX(Данные!$A$7:$CV$106,ROW()-19,MATCH($S$10,Данные!$A$6:$CV$6,0))))))</f>
        <v/>
      </c>
      <c r="CD102" s="76" t="str">
        <f>IF($A102="","",IF($T$4&lt;&gt;"Да","",IF($T$10="","",IF(COUNTIF(Данные!$A$6:$CV$6,$T$10)=0,"#FIELD",INDEX(Данные!$A$7:$CV$106,ROW()-19,MATCH($T$10,Данные!$A$6:$CV$6,0))))))</f>
        <v/>
      </c>
      <c r="CE102" s="76" t="str">
        <f>IF($A102="","",IF($U$4&lt;&gt;"Да","",IF($U$10="","",IF(COUNTIF(Данные!$A$6:$CV$6,$U$10)=0,"#FIELD",INDEX(Данные!$A$7:$CV$106,ROW()-19,MATCH($U$10,Данные!$A$6:$CV$6,0))))))</f>
        <v/>
      </c>
      <c r="CF102" s="76" t="str">
        <f>IF($A102="","",IF($V$4&lt;&gt;"Да","",IF($V$10="","",IF(COUNTIF(Данные!$A$6:$CV$6,$V$10)=0,"#FIELD",INDEX(Данные!$A$7:$CV$106,ROW()-19,MATCH($V$10,Данные!$A$6:$CV$6,0))))))</f>
        <v/>
      </c>
      <c r="CG102" s="76" t="str">
        <f>IF($A102="","",IF($W$4&lt;&gt;"Да","",IF($W$10="","",IF(COUNTIF(Данные!$A$6:$CV$6,$W$10)=0,"#FIELD",INDEX(Данные!$A$7:$CV$106,ROW()-19,MATCH($W$10,Данные!$A$6:$CV$6,0))))))</f>
        <v/>
      </c>
      <c r="CH102" s="76" t="str">
        <f>IF($A102="","",IF($X$4&lt;&gt;"Да","",IF($X$10="","",IF(COUNTIF(Данные!$A$6:$CV$6,$X$10)=0,"#FIELD",INDEX(Данные!$A$7:$CV$106,ROW()-19,MATCH($X$10,Данные!$A$6:$CV$6,0))))))</f>
        <v/>
      </c>
      <c r="CI102" s="76" t="str">
        <f>IF($A102="","",IF($Y$4&lt;&gt;"Да","",IF($Y$10="","",IF(COUNTIF(Данные!$A$6:$CV$6,$Y$10)=0,"#FIELD",INDEX(Данные!$A$7:$CV$106,ROW()-19,MATCH($Y$10,Данные!$A$6:$CV$6,0))))))</f>
        <v/>
      </c>
      <c r="CJ102" s="76" t="str">
        <f>IF($A102="","",IF($Z$4&lt;&gt;"Да","",IF($Z$10="","",IF(COUNTIF(Данные!$A$6:$CV$6,$Z$10)=0,"#FIELD",INDEX(Данные!$A$7:$CV$106,ROW()-19,MATCH($Z$10,Данные!$A$6:$CV$6,0))))))</f>
        <v/>
      </c>
      <c r="CK102" s="76" t="str">
        <f>IF($A102="","",IF($AA$4&lt;&gt;"Да","",IF($AA$10="","",IF(COUNTIF(Данные!$A$6:$CV$6,$AA$10)=0,"#FIELD",INDEX(Данные!$A$7:$CV$106,ROW()-19,MATCH($AA$10,Данные!$A$6:$CV$6,0))))))</f>
        <v/>
      </c>
      <c r="CL102" s="76" t="str">
        <f>IF($A102="","",IF($AB$4&lt;&gt;"Да","",IF($AB$10="","",IF(COUNTIF(Данные!$A$6:$CV$6,$AB$10)=0,"#FIELD",INDEX(Данные!$A$7:$CV$106,ROW()-19,MATCH($AB$10,Данные!$A$6:$CV$6,0))))))</f>
        <v/>
      </c>
      <c r="CM102" s="76" t="str">
        <f>IF($A102="","",IF($AC$4&lt;&gt;"Да","",IF($AC$10="","",IF(COUNTIF(Данные!$A$6:$CV$6,$AC$10)=0,"#FIELD",INDEX(Данные!$A$7:$CV$106,ROW()-19,MATCH($AC$10,Данные!$A$6:$CV$6,0))))))</f>
        <v/>
      </c>
      <c r="CN102" s="76" t="str">
        <f>IF($A102="","",IF($AD$4&lt;&gt;"Да","",IF($AD$10="","",IF(COUNTIF(Данные!$A$6:$CV$6,$AD$10)=0,"#FIELD",INDEX(Данные!$A$7:$CV$106,ROW()-19,MATCH($AD$10,Данные!$A$6:$CV$6,0))))))</f>
        <v/>
      </c>
      <c r="CO102" s="77" t="str">
        <f>IF($A102="","",IF($AE$4&lt;&gt;"Да","",IF($AE$10="","",IF(COUNTIF(Данные!$A$6:$CV$6,$AE$10)=0,"#FIELD",INDEX(Данные!$A$7:$CV$106,ROW()-19,MATCH($AE$10,Данные!$A$6:$CV$6,0))))))</f>
        <v/>
      </c>
    </row>
    <row r="103" spans="1:93">
      <c r="A103" s="24" t="str">
        <f>IF(Данные!A90="","",Данные!A90)</f>
        <v/>
      </c>
      <c r="B103" s="19" t="str">
        <f>IF($A103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103="#FIELD",AG103="",AND(OR($B$8="CHANGE_PCT_GE",$B$8="CHANGE_ABS_GE",$B$8="COUNT_FLAG_RULE",$B$8="AND_YES",$B$8="OR_YES"),OR(BL103="#FIELD",BL103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103)))),IF($B$18="LOW_MU",MAX(Настройки!$B$14,$B$16),IF($B$18="NEUTRAL",Настройки!$B$15,IF($B$18="IGNORE","IGNORE",IF(OR(AG103="#FIELD",BL103="#FIELD"),"Поле не найдено","Недостаточно данных")))),IF($B$8="SIGMOID_INC",MAX(Настройки!$B$14,$B$16+($B$17-$B$16)/(1+EXP(-$B$12*(IF(ISNUMBER(AG103),AG103,0)-$B$11)))),IF($B$8="SIGMOID_DEC",MAX(Настройки!$B$14,$B$16+($B$17-$B$16)/(1+EXP($B$12*(IF(ISNUMBER(AG103),AG103,0)-$B$11)))),IF($B$8="TOP_PERCENT",IF((COUNTIF(INDEX(Данные!$A$7:$CV$106,0,MATCH($B$9,Данные!$A$6:$CV$6,0)),"&gt;"&amp;IF(ISNUMBER(AG103),AG103,0))+COUNTIFS(INDEX(Данные!$A$7:$CV$106,0,MATCH($B$9,Данные!$A$6:$CV$6,0)),IF(ISNUMBER(AG103),AG103,0),Данные!$A$7:$A$106,"&lt;"&amp;$A103)+1)/COUNT(INDEX(Данные!$A$7:$CV$106,0,MATCH($B$9,Данные!$A$6:$CV$6,0)))&lt;=$B$11,$B$14,$B$15),IF($B$8="MANUAL_MU",MAX(Настройки!$B$14,MIN(1,IF(ISNUMBER(AG103),AG103,0))),IF($B$8="COUNT_FLAG_RULE",IF(IF(ISNUMBER(AG103),AG103,0)&lt;=$B$11,$B$14,IF(IF(ISNUMBER(AG103),AG103,0)&gt;=$B$12,$B$15,IF(OR(LOWER(LEFT(BL103&amp;"",2))="да",BL103=1),$B$13,$B$15))),IF(OR(AND($B$8="YES_NO",OR(LOWER(LEFT(AG103&amp;"",2))="да",AG103=1)),AND($B$8="THRESHOLD_GE",IF(ISNUMBER(AG103),AG103,0)&gt;=$B$11),AND($B$8="THRESHOLD_GT",IF(ISNUMBER(AG103),AG103,0)&gt;$B$11),AND($B$8="THRESHOLD_LE",IF(ISNUMBER(AG103),AG103,0)&lt;=$B$11),AND($B$8="THRESHOLD_LT",IF(ISNUMBER(AG103),AG103,0)&lt;$B$11),AND($B$8="CHANGE_PCT_GE",IF(IF(ISNUMBER(BL103),BL103,0)=0,IF(ISNUMBER(AG103),AG103,0)&gt;0,(IF(ISNUMBER(AG103),AG103,0)-IF(ISNUMBER(BL103),BL103,0))/ABS(IF(ISNUMBER(BL103),BL103,0))&gt;=$B$11)),AND($B$8="CHANGE_ABS_GE",ABS(IF(ISNUMBER(AG103),AG103,0)-IF(ISNUMBER(BL103),BL103,0))&gt;=$B$11),AND($B$8="COUNT_LT",IF(ISNUMBER(AG103),AG103,0)&lt;$B$11),AND($B$8="COUNT_LE",IF(ISNUMBER(AG103),AG103,0)&lt;=$B$11),AND($B$8="AND_YES",OR(LOWER(LEFT(AG103&amp;"",2))="да",AG103=1),OR(LOWER(LEFT(BL103&amp;"",2))="да",BL103=1)),AND($B$8="OR_YES",OR(OR(LOWER(LEFT(AG103&amp;"",2))="да",AG103=1),OR(LOWER(LEFT(BL103&amp;"",2))="да",BL103=1)))),$B$14,$B$15))))))))))</f>
        <v/>
      </c>
      <c r="C103" s="19" t="str">
        <f>IF($A103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103="#FIELD",AH103="",AND(OR($C$8="CHANGE_PCT_GE",$C$8="CHANGE_ABS_GE",$C$8="COUNT_FLAG_RULE",$C$8="AND_YES",$C$8="OR_YES"),OR(BM103="#FIELD",BM103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103)))),IF($C$18="LOW_MU",MAX(Настройки!$B$14,$C$16),IF($C$18="NEUTRAL",Настройки!$B$15,IF($C$18="IGNORE","IGNORE",IF(OR(AH103="#FIELD",BM103="#FIELD"),"Поле не найдено","Недостаточно данных")))),IF($C$8="SIGMOID_INC",MAX(Настройки!$B$14,$C$16+($C$17-$C$16)/(1+EXP(-$C$12*(IF(ISNUMBER(AH103),AH103,0)-$C$11)))),IF($C$8="SIGMOID_DEC",MAX(Настройки!$B$14,$C$16+($C$17-$C$16)/(1+EXP($C$12*(IF(ISNUMBER(AH103),AH103,0)-$C$11)))),IF($C$8="TOP_PERCENT",IF((COUNTIF(INDEX(Данные!$A$7:$CV$106,0,MATCH($C$9,Данные!$A$6:$CV$6,0)),"&gt;"&amp;IF(ISNUMBER(AH103),AH103,0))+COUNTIFS(INDEX(Данные!$A$7:$CV$106,0,MATCH($C$9,Данные!$A$6:$CV$6,0)),IF(ISNUMBER(AH103),AH103,0),Данные!$A$7:$A$106,"&lt;"&amp;$A103)+1)/COUNT(INDEX(Данные!$A$7:$CV$106,0,MATCH($C$9,Данные!$A$6:$CV$6,0)))&lt;=$C$11,$C$14,$C$15),IF($C$8="MANUAL_MU",MAX(Настройки!$B$14,MIN(1,IF(ISNUMBER(AH103),AH103,0))),IF($C$8="COUNT_FLAG_RULE",IF(IF(ISNUMBER(AH103),AH103,0)&lt;=$C$11,$C$14,IF(IF(ISNUMBER(AH103),AH103,0)&gt;=$C$12,$C$15,IF(OR(LOWER(LEFT(BM103&amp;"",2))="да",BM103=1),$C$13,$C$15))),IF(OR(AND($C$8="YES_NO",OR(LOWER(LEFT(AH103&amp;"",2))="да",AH103=1)),AND($C$8="THRESHOLD_GE",IF(ISNUMBER(AH103),AH103,0)&gt;=$C$11),AND($C$8="THRESHOLD_GT",IF(ISNUMBER(AH103),AH103,0)&gt;$C$11),AND($C$8="THRESHOLD_LE",IF(ISNUMBER(AH103),AH103,0)&lt;=$C$11),AND($C$8="THRESHOLD_LT",IF(ISNUMBER(AH103),AH103,0)&lt;$C$11),AND($C$8="CHANGE_PCT_GE",IF(IF(ISNUMBER(BM103),BM103,0)=0,IF(ISNUMBER(AH103),AH103,0)&gt;0,(IF(ISNUMBER(AH103),AH103,0)-IF(ISNUMBER(BM103),BM103,0))/ABS(IF(ISNUMBER(BM103),BM103,0))&gt;=$C$11)),AND($C$8="CHANGE_ABS_GE",ABS(IF(ISNUMBER(AH103),AH103,0)-IF(ISNUMBER(BM103),BM103,0))&gt;=$C$11),AND($C$8="COUNT_LT",IF(ISNUMBER(AH103),AH103,0)&lt;$C$11),AND($C$8="COUNT_LE",IF(ISNUMBER(AH103),AH103,0)&lt;=$C$11),AND($C$8="AND_YES",OR(LOWER(LEFT(AH103&amp;"",2))="да",AH103=1),OR(LOWER(LEFT(BM103&amp;"",2))="да",BM103=1)),AND($C$8="OR_YES",OR(OR(LOWER(LEFT(AH103&amp;"",2))="да",AH103=1),OR(LOWER(LEFT(BM103&amp;"",2))="да",BM103=1)))),$C$14,$C$15))))))))))</f>
        <v/>
      </c>
      <c r="D103" s="19" t="str">
        <f>IF($A103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103="#FIELD",AI103="",AND(OR($D$8="CHANGE_PCT_GE",$D$8="CHANGE_ABS_GE",$D$8="COUNT_FLAG_RULE",$D$8="AND_YES",$D$8="OR_YES"),OR(BN103="#FIELD",BN103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103)))),IF($D$18="LOW_MU",MAX(Настройки!$B$14,$D$16),IF($D$18="NEUTRAL",Настройки!$B$15,IF($D$18="IGNORE","IGNORE",IF(OR(AI103="#FIELD",BN103="#FIELD"),"Поле не найдено","Недостаточно данных")))),IF($D$8="SIGMOID_INC",MAX(Настройки!$B$14,$D$16+($D$17-$D$16)/(1+EXP(-$D$12*(IF(ISNUMBER(AI103),AI103,0)-$D$11)))),IF($D$8="SIGMOID_DEC",MAX(Настройки!$B$14,$D$16+($D$17-$D$16)/(1+EXP($D$12*(IF(ISNUMBER(AI103),AI103,0)-$D$11)))),IF($D$8="TOP_PERCENT",IF((COUNTIF(INDEX(Данные!$A$7:$CV$106,0,MATCH($D$9,Данные!$A$6:$CV$6,0)),"&gt;"&amp;IF(ISNUMBER(AI103),AI103,0))+COUNTIFS(INDEX(Данные!$A$7:$CV$106,0,MATCH($D$9,Данные!$A$6:$CV$6,0)),IF(ISNUMBER(AI103),AI103,0),Данные!$A$7:$A$106,"&lt;"&amp;$A103)+1)/COUNT(INDEX(Данные!$A$7:$CV$106,0,MATCH($D$9,Данные!$A$6:$CV$6,0)))&lt;=$D$11,$D$14,$D$15),IF($D$8="MANUAL_MU",MAX(Настройки!$B$14,MIN(1,IF(ISNUMBER(AI103),AI103,0))),IF($D$8="COUNT_FLAG_RULE",IF(IF(ISNUMBER(AI103),AI103,0)&lt;=$D$11,$D$14,IF(IF(ISNUMBER(AI103),AI103,0)&gt;=$D$12,$D$15,IF(OR(LOWER(LEFT(BN103&amp;"",2))="да",BN103=1),$D$13,$D$15))),IF(OR(AND($D$8="YES_NO",OR(LOWER(LEFT(AI103&amp;"",2))="да",AI103=1)),AND($D$8="THRESHOLD_GE",IF(ISNUMBER(AI103),AI103,0)&gt;=$D$11),AND($D$8="THRESHOLD_GT",IF(ISNUMBER(AI103),AI103,0)&gt;$D$11),AND($D$8="THRESHOLD_LE",IF(ISNUMBER(AI103),AI103,0)&lt;=$D$11),AND($D$8="THRESHOLD_LT",IF(ISNUMBER(AI103),AI103,0)&lt;$D$11),AND($D$8="CHANGE_PCT_GE",IF(IF(ISNUMBER(BN103),BN103,0)=0,IF(ISNUMBER(AI103),AI103,0)&gt;0,(IF(ISNUMBER(AI103),AI103,0)-IF(ISNUMBER(BN103),BN103,0))/ABS(IF(ISNUMBER(BN103),BN103,0))&gt;=$D$11)),AND($D$8="CHANGE_ABS_GE",ABS(IF(ISNUMBER(AI103),AI103,0)-IF(ISNUMBER(BN103),BN103,0))&gt;=$D$11),AND($D$8="COUNT_LT",IF(ISNUMBER(AI103),AI103,0)&lt;$D$11),AND($D$8="COUNT_LE",IF(ISNUMBER(AI103),AI103,0)&lt;=$D$11),AND($D$8="AND_YES",OR(LOWER(LEFT(AI103&amp;"",2))="да",AI103=1),OR(LOWER(LEFT(BN103&amp;"",2))="да",BN103=1)),AND($D$8="OR_YES",OR(OR(LOWER(LEFT(AI103&amp;"",2))="да",AI103=1),OR(LOWER(LEFT(BN103&amp;"",2))="да",BN103=1)))),$D$14,$D$15))))))))))</f>
        <v/>
      </c>
      <c r="E103" s="19" t="str">
        <f>IF($A103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103="#FIELD",AJ103="",AND(OR($E$8="CHANGE_PCT_GE",$E$8="CHANGE_ABS_GE",$E$8="COUNT_FLAG_RULE",$E$8="AND_YES",$E$8="OR_YES"),OR(BO103="#FIELD",BO103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103)))),IF($E$18="LOW_MU",MAX(Настройки!$B$14,$E$16),IF($E$18="NEUTRAL",Настройки!$B$15,IF($E$18="IGNORE","IGNORE",IF(OR(AJ103="#FIELD",BO103="#FIELD"),"Поле не найдено","Недостаточно данных")))),IF($E$8="SIGMOID_INC",MAX(Настройки!$B$14,$E$16+($E$17-$E$16)/(1+EXP(-$E$12*(IF(ISNUMBER(AJ103),AJ103,0)-$E$11)))),IF($E$8="SIGMOID_DEC",MAX(Настройки!$B$14,$E$16+($E$17-$E$16)/(1+EXP($E$12*(IF(ISNUMBER(AJ103),AJ103,0)-$E$11)))),IF($E$8="TOP_PERCENT",IF((COUNTIF(INDEX(Данные!$A$7:$CV$106,0,MATCH($E$9,Данные!$A$6:$CV$6,0)),"&gt;"&amp;IF(ISNUMBER(AJ103),AJ103,0))+COUNTIFS(INDEX(Данные!$A$7:$CV$106,0,MATCH($E$9,Данные!$A$6:$CV$6,0)),IF(ISNUMBER(AJ103),AJ103,0),Данные!$A$7:$A$106,"&lt;"&amp;$A103)+1)/COUNT(INDEX(Данные!$A$7:$CV$106,0,MATCH($E$9,Данные!$A$6:$CV$6,0)))&lt;=$E$11,$E$14,$E$15),IF($E$8="MANUAL_MU",MAX(Настройки!$B$14,MIN(1,IF(ISNUMBER(AJ103),AJ103,0))),IF($E$8="COUNT_FLAG_RULE",IF(IF(ISNUMBER(AJ103),AJ103,0)&lt;=$E$11,$E$14,IF(IF(ISNUMBER(AJ103),AJ103,0)&gt;=$E$12,$E$15,IF(OR(LOWER(LEFT(BO103&amp;"",2))="да",BO103=1),$E$13,$E$15))),IF(OR(AND($E$8="YES_NO",OR(LOWER(LEFT(AJ103&amp;"",2))="да",AJ103=1)),AND($E$8="THRESHOLD_GE",IF(ISNUMBER(AJ103),AJ103,0)&gt;=$E$11),AND($E$8="THRESHOLD_GT",IF(ISNUMBER(AJ103),AJ103,0)&gt;$E$11),AND($E$8="THRESHOLD_LE",IF(ISNUMBER(AJ103),AJ103,0)&lt;=$E$11),AND($E$8="THRESHOLD_LT",IF(ISNUMBER(AJ103),AJ103,0)&lt;$E$11),AND($E$8="CHANGE_PCT_GE",IF(IF(ISNUMBER(BO103),BO103,0)=0,IF(ISNUMBER(AJ103),AJ103,0)&gt;0,(IF(ISNUMBER(AJ103),AJ103,0)-IF(ISNUMBER(BO103),BO103,0))/ABS(IF(ISNUMBER(BO103),BO103,0))&gt;=$E$11)),AND($E$8="CHANGE_ABS_GE",ABS(IF(ISNUMBER(AJ103),AJ103,0)-IF(ISNUMBER(BO103),BO103,0))&gt;=$E$11),AND($E$8="COUNT_LT",IF(ISNUMBER(AJ103),AJ103,0)&lt;$E$11),AND($E$8="COUNT_LE",IF(ISNUMBER(AJ103),AJ103,0)&lt;=$E$11),AND($E$8="AND_YES",OR(LOWER(LEFT(AJ103&amp;"",2))="да",AJ103=1),OR(LOWER(LEFT(BO103&amp;"",2))="да",BO103=1)),AND($E$8="OR_YES",OR(OR(LOWER(LEFT(AJ103&amp;"",2))="да",AJ103=1),OR(LOWER(LEFT(BO103&amp;"",2))="да",BO103=1)))),$E$14,$E$15))))))))))</f>
        <v/>
      </c>
      <c r="F103" s="19" t="str">
        <f>IF($A103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103="#FIELD",AK103="",AND(OR($F$8="CHANGE_PCT_GE",$F$8="CHANGE_ABS_GE",$F$8="COUNT_FLAG_RULE",$F$8="AND_YES",$F$8="OR_YES"),OR(BP103="#FIELD",BP103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103)))),IF($F$18="LOW_MU",MAX(Настройки!$B$14,$F$16),IF($F$18="NEUTRAL",Настройки!$B$15,IF($F$18="IGNORE","IGNORE",IF(OR(AK103="#FIELD",BP103="#FIELD"),"Поле не найдено","Недостаточно данных")))),IF($F$8="SIGMOID_INC",MAX(Настройки!$B$14,$F$16+($F$17-$F$16)/(1+EXP(-$F$12*(IF(ISNUMBER(AK103),AK103,0)-$F$11)))),IF($F$8="SIGMOID_DEC",MAX(Настройки!$B$14,$F$16+($F$17-$F$16)/(1+EXP($F$12*(IF(ISNUMBER(AK103),AK103,0)-$F$11)))),IF($F$8="TOP_PERCENT",IF((COUNTIF(INDEX(Данные!$A$7:$CV$106,0,MATCH($F$9,Данные!$A$6:$CV$6,0)),"&gt;"&amp;IF(ISNUMBER(AK103),AK103,0))+COUNTIFS(INDEX(Данные!$A$7:$CV$106,0,MATCH($F$9,Данные!$A$6:$CV$6,0)),IF(ISNUMBER(AK103),AK103,0),Данные!$A$7:$A$106,"&lt;"&amp;$A103)+1)/COUNT(INDEX(Данные!$A$7:$CV$106,0,MATCH($F$9,Данные!$A$6:$CV$6,0)))&lt;=$F$11,$F$14,$F$15),IF($F$8="MANUAL_MU",MAX(Настройки!$B$14,MIN(1,IF(ISNUMBER(AK103),AK103,0))),IF($F$8="COUNT_FLAG_RULE",IF(IF(ISNUMBER(AK103),AK103,0)&lt;=$F$11,$F$14,IF(IF(ISNUMBER(AK103),AK103,0)&gt;=$F$12,$F$15,IF(OR(LOWER(LEFT(BP103&amp;"",2))="да",BP103=1),$F$13,$F$15))),IF(OR(AND($F$8="YES_NO",OR(LOWER(LEFT(AK103&amp;"",2))="да",AK103=1)),AND($F$8="THRESHOLD_GE",IF(ISNUMBER(AK103),AK103,0)&gt;=$F$11),AND($F$8="THRESHOLD_GT",IF(ISNUMBER(AK103),AK103,0)&gt;$F$11),AND($F$8="THRESHOLD_LE",IF(ISNUMBER(AK103),AK103,0)&lt;=$F$11),AND($F$8="THRESHOLD_LT",IF(ISNUMBER(AK103),AK103,0)&lt;$F$11),AND($F$8="CHANGE_PCT_GE",IF(IF(ISNUMBER(BP103),BP103,0)=0,IF(ISNUMBER(AK103),AK103,0)&gt;0,(IF(ISNUMBER(AK103),AK103,0)-IF(ISNUMBER(BP103),BP103,0))/ABS(IF(ISNUMBER(BP103),BP103,0))&gt;=$F$11)),AND($F$8="CHANGE_ABS_GE",ABS(IF(ISNUMBER(AK103),AK103,0)-IF(ISNUMBER(BP103),BP103,0))&gt;=$F$11),AND($F$8="COUNT_LT",IF(ISNUMBER(AK103),AK103,0)&lt;$F$11),AND($F$8="COUNT_LE",IF(ISNUMBER(AK103),AK103,0)&lt;=$F$11),AND($F$8="AND_YES",OR(LOWER(LEFT(AK103&amp;"",2))="да",AK103=1),OR(LOWER(LEFT(BP103&amp;"",2))="да",BP103=1)),AND($F$8="OR_YES",OR(OR(LOWER(LEFT(AK103&amp;"",2))="да",AK103=1),OR(LOWER(LEFT(BP103&amp;"",2))="да",BP103=1)))),$F$14,$F$15))))))))))</f>
        <v/>
      </c>
      <c r="G103" s="19" t="str">
        <f>IF($A103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103="#FIELD",AL103="",AND(OR($G$8="CHANGE_PCT_GE",$G$8="CHANGE_ABS_GE",$G$8="COUNT_FLAG_RULE",$G$8="AND_YES",$G$8="OR_YES"),OR(BQ103="#FIELD",BQ103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103)))),IF($G$18="LOW_MU",MAX(Настройки!$B$14,$G$16),IF($G$18="NEUTRAL",Настройки!$B$15,IF($G$18="IGNORE","IGNORE",IF(OR(AL103="#FIELD",BQ103="#FIELD"),"Поле не найдено","Недостаточно данных")))),IF($G$8="SIGMOID_INC",MAX(Настройки!$B$14,$G$16+($G$17-$G$16)/(1+EXP(-$G$12*(IF(ISNUMBER(AL103),AL103,0)-$G$11)))),IF($G$8="SIGMOID_DEC",MAX(Настройки!$B$14,$G$16+($G$17-$G$16)/(1+EXP($G$12*(IF(ISNUMBER(AL103),AL103,0)-$G$11)))),IF($G$8="TOP_PERCENT",IF((COUNTIF(INDEX(Данные!$A$7:$CV$106,0,MATCH($G$9,Данные!$A$6:$CV$6,0)),"&gt;"&amp;IF(ISNUMBER(AL103),AL103,0))+COUNTIFS(INDEX(Данные!$A$7:$CV$106,0,MATCH($G$9,Данные!$A$6:$CV$6,0)),IF(ISNUMBER(AL103),AL103,0),Данные!$A$7:$A$106,"&lt;"&amp;$A103)+1)/COUNT(INDEX(Данные!$A$7:$CV$106,0,MATCH($G$9,Данные!$A$6:$CV$6,0)))&lt;=$G$11,$G$14,$G$15),IF($G$8="MANUAL_MU",MAX(Настройки!$B$14,MIN(1,IF(ISNUMBER(AL103),AL103,0))),IF($G$8="COUNT_FLAG_RULE",IF(IF(ISNUMBER(AL103),AL103,0)&lt;=$G$11,$G$14,IF(IF(ISNUMBER(AL103),AL103,0)&gt;=$G$12,$G$15,IF(OR(LOWER(LEFT(BQ103&amp;"",2))="да",BQ103=1),$G$13,$G$15))),IF(OR(AND($G$8="YES_NO",OR(LOWER(LEFT(AL103&amp;"",2))="да",AL103=1)),AND($G$8="THRESHOLD_GE",IF(ISNUMBER(AL103),AL103,0)&gt;=$G$11),AND($G$8="THRESHOLD_GT",IF(ISNUMBER(AL103),AL103,0)&gt;$G$11),AND($G$8="THRESHOLD_LE",IF(ISNUMBER(AL103),AL103,0)&lt;=$G$11),AND($G$8="THRESHOLD_LT",IF(ISNUMBER(AL103),AL103,0)&lt;$G$11),AND($G$8="CHANGE_PCT_GE",IF(IF(ISNUMBER(BQ103),BQ103,0)=0,IF(ISNUMBER(AL103),AL103,0)&gt;0,(IF(ISNUMBER(AL103),AL103,0)-IF(ISNUMBER(BQ103),BQ103,0))/ABS(IF(ISNUMBER(BQ103),BQ103,0))&gt;=$G$11)),AND($G$8="CHANGE_ABS_GE",ABS(IF(ISNUMBER(AL103),AL103,0)-IF(ISNUMBER(BQ103),BQ103,0))&gt;=$G$11),AND($G$8="COUNT_LT",IF(ISNUMBER(AL103),AL103,0)&lt;$G$11),AND($G$8="COUNT_LE",IF(ISNUMBER(AL103),AL103,0)&lt;=$G$11),AND($G$8="AND_YES",OR(LOWER(LEFT(AL103&amp;"",2))="да",AL103=1),OR(LOWER(LEFT(BQ103&amp;"",2))="да",BQ103=1)),AND($G$8="OR_YES",OR(OR(LOWER(LEFT(AL103&amp;"",2))="да",AL103=1),OR(LOWER(LEFT(BQ103&amp;"",2))="да",BQ103=1)))),$G$14,$G$15))))))))))</f>
        <v/>
      </c>
      <c r="H103" s="19" t="str">
        <f>IF($A103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103="#FIELD",AM103="",AND(OR($H$8="CHANGE_PCT_GE",$H$8="CHANGE_ABS_GE",$H$8="COUNT_FLAG_RULE",$H$8="AND_YES",$H$8="OR_YES"),OR(BR103="#FIELD",BR103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103)))),IF($H$18="LOW_MU",MAX(Настройки!$B$14,$H$16),IF($H$18="NEUTRAL",Настройки!$B$15,IF($H$18="IGNORE","IGNORE",IF(OR(AM103="#FIELD",BR103="#FIELD"),"Поле не найдено","Недостаточно данных")))),IF($H$8="SIGMOID_INC",MAX(Настройки!$B$14,$H$16+($H$17-$H$16)/(1+EXP(-$H$12*(IF(ISNUMBER(AM103),AM103,0)-$H$11)))),IF($H$8="SIGMOID_DEC",MAX(Настройки!$B$14,$H$16+($H$17-$H$16)/(1+EXP($H$12*(IF(ISNUMBER(AM103),AM103,0)-$H$11)))),IF($H$8="TOP_PERCENT",IF((COUNTIF(INDEX(Данные!$A$7:$CV$106,0,MATCH($H$9,Данные!$A$6:$CV$6,0)),"&gt;"&amp;IF(ISNUMBER(AM103),AM103,0))+COUNTIFS(INDEX(Данные!$A$7:$CV$106,0,MATCH($H$9,Данные!$A$6:$CV$6,0)),IF(ISNUMBER(AM103),AM103,0),Данные!$A$7:$A$106,"&lt;"&amp;$A103)+1)/COUNT(INDEX(Данные!$A$7:$CV$106,0,MATCH($H$9,Данные!$A$6:$CV$6,0)))&lt;=$H$11,$H$14,$H$15),IF($H$8="MANUAL_MU",MAX(Настройки!$B$14,MIN(1,IF(ISNUMBER(AM103),AM103,0))),IF($H$8="COUNT_FLAG_RULE",IF(IF(ISNUMBER(AM103),AM103,0)&lt;=$H$11,$H$14,IF(IF(ISNUMBER(AM103),AM103,0)&gt;=$H$12,$H$15,IF(OR(LOWER(LEFT(BR103&amp;"",2))="да",BR103=1),$H$13,$H$15))),IF(OR(AND($H$8="YES_NO",OR(LOWER(LEFT(AM103&amp;"",2))="да",AM103=1)),AND($H$8="THRESHOLD_GE",IF(ISNUMBER(AM103),AM103,0)&gt;=$H$11),AND($H$8="THRESHOLD_GT",IF(ISNUMBER(AM103),AM103,0)&gt;$H$11),AND($H$8="THRESHOLD_LE",IF(ISNUMBER(AM103),AM103,0)&lt;=$H$11),AND($H$8="THRESHOLD_LT",IF(ISNUMBER(AM103),AM103,0)&lt;$H$11),AND($H$8="CHANGE_PCT_GE",IF(IF(ISNUMBER(BR103),BR103,0)=0,IF(ISNUMBER(AM103),AM103,0)&gt;0,(IF(ISNUMBER(AM103),AM103,0)-IF(ISNUMBER(BR103),BR103,0))/ABS(IF(ISNUMBER(BR103),BR103,0))&gt;=$H$11)),AND($H$8="CHANGE_ABS_GE",ABS(IF(ISNUMBER(AM103),AM103,0)-IF(ISNUMBER(BR103),BR103,0))&gt;=$H$11),AND($H$8="COUNT_LT",IF(ISNUMBER(AM103),AM103,0)&lt;$H$11),AND($H$8="COUNT_LE",IF(ISNUMBER(AM103),AM103,0)&lt;=$H$11),AND($H$8="AND_YES",OR(LOWER(LEFT(AM103&amp;"",2))="да",AM103=1),OR(LOWER(LEFT(BR103&amp;"",2))="да",BR103=1)),AND($H$8="OR_YES",OR(OR(LOWER(LEFT(AM103&amp;"",2))="да",AM103=1),OR(LOWER(LEFT(BR103&amp;"",2))="да",BR103=1)))),$H$14,$H$15))))))))))</f>
        <v/>
      </c>
      <c r="I103" s="19" t="str">
        <f>IF($A103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103="#FIELD",AN103="",AND(OR($I$8="CHANGE_PCT_GE",$I$8="CHANGE_ABS_GE",$I$8="COUNT_FLAG_RULE",$I$8="AND_YES",$I$8="OR_YES"),OR(BS103="#FIELD",BS103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103)))),IF($I$18="LOW_MU",MAX(Настройки!$B$14,$I$16),IF($I$18="NEUTRAL",Настройки!$B$15,IF($I$18="IGNORE","IGNORE",IF(OR(AN103="#FIELD",BS103="#FIELD"),"Поле не найдено","Недостаточно данных")))),IF($I$8="SIGMOID_INC",MAX(Настройки!$B$14,$I$16+($I$17-$I$16)/(1+EXP(-$I$12*(IF(ISNUMBER(AN103),AN103,0)-$I$11)))),IF($I$8="SIGMOID_DEC",MAX(Настройки!$B$14,$I$16+($I$17-$I$16)/(1+EXP($I$12*(IF(ISNUMBER(AN103),AN103,0)-$I$11)))),IF($I$8="TOP_PERCENT",IF((COUNTIF(INDEX(Данные!$A$7:$CV$106,0,MATCH($I$9,Данные!$A$6:$CV$6,0)),"&gt;"&amp;IF(ISNUMBER(AN103),AN103,0))+COUNTIFS(INDEX(Данные!$A$7:$CV$106,0,MATCH($I$9,Данные!$A$6:$CV$6,0)),IF(ISNUMBER(AN103),AN103,0),Данные!$A$7:$A$106,"&lt;"&amp;$A103)+1)/COUNT(INDEX(Данные!$A$7:$CV$106,0,MATCH($I$9,Данные!$A$6:$CV$6,0)))&lt;=$I$11,$I$14,$I$15),IF($I$8="MANUAL_MU",MAX(Настройки!$B$14,MIN(1,IF(ISNUMBER(AN103),AN103,0))),IF($I$8="COUNT_FLAG_RULE",IF(IF(ISNUMBER(AN103),AN103,0)&lt;=$I$11,$I$14,IF(IF(ISNUMBER(AN103),AN103,0)&gt;=$I$12,$I$15,IF(OR(LOWER(LEFT(BS103&amp;"",2))="да",BS103=1),$I$13,$I$15))),IF(OR(AND($I$8="YES_NO",OR(LOWER(LEFT(AN103&amp;"",2))="да",AN103=1)),AND($I$8="THRESHOLD_GE",IF(ISNUMBER(AN103),AN103,0)&gt;=$I$11),AND($I$8="THRESHOLD_GT",IF(ISNUMBER(AN103),AN103,0)&gt;$I$11),AND($I$8="THRESHOLD_LE",IF(ISNUMBER(AN103),AN103,0)&lt;=$I$11),AND($I$8="THRESHOLD_LT",IF(ISNUMBER(AN103),AN103,0)&lt;$I$11),AND($I$8="CHANGE_PCT_GE",IF(IF(ISNUMBER(BS103),BS103,0)=0,IF(ISNUMBER(AN103),AN103,0)&gt;0,(IF(ISNUMBER(AN103),AN103,0)-IF(ISNUMBER(BS103),BS103,0))/ABS(IF(ISNUMBER(BS103),BS103,0))&gt;=$I$11)),AND($I$8="CHANGE_ABS_GE",ABS(IF(ISNUMBER(AN103),AN103,0)-IF(ISNUMBER(BS103),BS103,0))&gt;=$I$11),AND($I$8="COUNT_LT",IF(ISNUMBER(AN103),AN103,0)&lt;$I$11),AND($I$8="COUNT_LE",IF(ISNUMBER(AN103),AN103,0)&lt;=$I$11),AND($I$8="AND_YES",OR(LOWER(LEFT(AN103&amp;"",2))="да",AN103=1),OR(LOWER(LEFT(BS103&amp;"",2))="да",BS103=1)),AND($I$8="OR_YES",OR(OR(LOWER(LEFT(AN103&amp;"",2))="да",AN103=1),OR(LOWER(LEFT(BS103&amp;"",2))="да",BS103=1)))),$I$14,$I$15))))))))))</f>
        <v/>
      </c>
      <c r="J103" s="19" t="str">
        <f>IF($A103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103="#FIELD",AO103="",AND(OR($J$8="CHANGE_PCT_GE",$J$8="CHANGE_ABS_GE",$J$8="COUNT_FLAG_RULE",$J$8="AND_YES",$J$8="OR_YES"),OR(BT103="#FIELD",BT103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103)))),IF($J$18="LOW_MU",MAX(Настройки!$B$14,$J$16),IF($J$18="NEUTRAL",Настройки!$B$15,IF($J$18="IGNORE","IGNORE",IF(OR(AO103="#FIELD",BT103="#FIELD"),"Поле не найдено","Недостаточно данных")))),IF($J$8="SIGMOID_INC",MAX(Настройки!$B$14,$J$16+($J$17-$J$16)/(1+EXP(-$J$12*(IF(ISNUMBER(AO103),AO103,0)-$J$11)))),IF($J$8="SIGMOID_DEC",MAX(Настройки!$B$14,$J$16+($J$17-$J$16)/(1+EXP($J$12*(IF(ISNUMBER(AO103),AO103,0)-$J$11)))),IF($J$8="TOP_PERCENT",IF((COUNTIF(INDEX(Данные!$A$7:$CV$106,0,MATCH($J$9,Данные!$A$6:$CV$6,0)),"&gt;"&amp;IF(ISNUMBER(AO103),AO103,0))+COUNTIFS(INDEX(Данные!$A$7:$CV$106,0,MATCH($J$9,Данные!$A$6:$CV$6,0)),IF(ISNUMBER(AO103),AO103,0),Данные!$A$7:$A$106,"&lt;"&amp;$A103)+1)/COUNT(INDEX(Данные!$A$7:$CV$106,0,MATCH($J$9,Данные!$A$6:$CV$6,0)))&lt;=$J$11,$J$14,$J$15),IF($J$8="MANUAL_MU",MAX(Настройки!$B$14,MIN(1,IF(ISNUMBER(AO103),AO103,0))),IF($J$8="COUNT_FLAG_RULE",IF(IF(ISNUMBER(AO103),AO103,0)&lt;=$J$11,$J$14,IF(IF(ISNUMBER(AO103),AO103,0)&gt;=$J$12,$J$15,IF(OR(LOWER(LEFT(BT103&amp;"",2))="да",BT103=1),$J$13,$J$15))),IF(OR(AND($J$8="YES_NO",OR(LOWER(LEFT(AO103&amp;"",2))="да",AO103=1)),AND($J$8="THRESHOLD_GE",IF(ISNUMBER(AO103),AO103,0)&gt;=$J$11),AND($J$8="THRESHOLD_GT",IF(ISNUMBER(AO103),AO103,0)&gt;$J$11),AND($J$8="THRESHOLD_LE",IF(ISNUMBER(AO103),AO103,0)&lt;=$J$11),AND($J$8="THRESHOLD_LT",IF(ISNUMBER(AO103),AO103,0)&lt;$J$11),AND($J$8="CHANGE_PCT_GE",IF(IF(ISNUMBER(BT103),BT103,0)=0,IF(ISNUMBER(AO103),AO103,0)&gt;0,(IF(ISNUMBER(AO103),AO103,0)-IF(ISNUMBER(BT103),BT103,0))/ABS(IF(ISNUMBER(BT103),BT103,0))&gt;=$J$11)),AND($J$8="CHANGE_ABS_GE",ABS(IF(ISNUMBER(AO103),AO103,0)-IF(ISNUMBER(BT103),BT103,0))&gt;=$J$11),AND($J$8="COUNT_LT",IF(ISNUMBER(AO103),AO103,0)&lt;$J$11),AND($J$8="COUNT_LE",IF(ISNUMBER(AO103),AO103,0)&lt;=$J$11),AND($J$8="AND_YES",OR(LOWER(LEFT(AO103&amp;"",2))="да",AO103=1),OR(LOWER(LEFT(BT103&amp;"",2))="да",BT103=1)),AND($J$8="OR_YES",OR(OR(LOWER(LEFT(AO103&amp;"",2))="да",AO103=1),OR(LOWER(LEFT(BT103&amp;"",2))="да",BT103=1)))),$J$14,$J$15))))))))))</f>
        <v/>
      </c>
      <c r="K103" s="19" t="str">
        <f>IF($A103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103="#FIELD",AP103="",AND(OR($K$8="CHANGE_PCT_GE",$K$8="CHANGE_ABS_GE",$K$8="COUNT_FLAG_RULE",$K$8="AND_YES",$K$8="OR_YES"),OR(BU103="#FIELD",BU103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103)))),IF($K$18="LOW_MU",MAX(Настройки!$B$14,$K$16),IF($K$18="NEUTRAL",Настройки!$B$15,IF($K$18="IGNORE","IGNORE",IF(OR(AP103="#FIELD",BU103="#FIELD"),"Поле не найдено","Недостаточно данных")))),IF($K$8="SIGMOID_INC",MAX(Настройки!$B$14,$K$16+($K$17-$K$16)/(1+EXP(-$K$12*(IF(ISNUMBER(AP103),AP103,0)-$K$11)))),IF($K$8="SIGMOID_DEC",MAX(Настройки!$B$14,$K$16+($K$17-$K$16)/(1+EXP($K$12*(IF(ISNUMBER(AP103),AP103,0)-$K$11)))),IF($K$8="TOP_PERCENT",IF((COUNTIF(INDEX(Данные!$A$7:$CV$106,0,MATCH($K$9,Данные!$A$6:$CV$6,0)),"&gt;"&amp;IF(ISNUMBER(AP103),AP103,0))+COUNTIFS(INDEX(Данные!$A$7:$CV$106,0,MATCH($K$9,Данные!$A$6:$CV$6,0)),IF(ISNUMBER(AP103),AP103,0),Данные!$A$7:$A$106,"&lt;"&amp;$A103)+1)/COUNT(INDEX(Данные!$A$7:$CV$106,0,MATCH($K$9,Данные!$A$6:$CV$6,0)))&lt;=$K$11,$K$14,$K$15),IF($K$8="MANUAL_MU",MAX(Настройки!$B$14,MIN(1,IF(ISNUMBER(AP103),AP103,0))),IF($K$8="COUNT_FLAG_RULE",IF(IF(ISNUMBER(AP103),AP103,0)&lt;=$K$11,$K$14,IF(IF(ISNUMBER(AP103),AP103,0)&gt;=$K$12,$K$15,IF(OR(LOWER(LEFT(BU103&amp;"",2))="да",BU103=1),$K$13,$K$15))),IF(OR(AND($K$8="YES_NO",OR(LOWER(LEFT(AP103&amp;"",2))="да",AP103=1)),AND($K$8="THRESHOLD_GE",IF(ISNUMBER(AP103),AP103,0)&gt;=$K$11),AND($K$8="THRESHOLD_GT",IF(ISNUMBER(AP103),AP103,0)&gt;$K$11),AND($K$8="THRESHOLD_LE",IF(ISNUMBER(AP103),AP103,0)&lt;=$K$11),AND($K$8="THRESHOLD_LT",IF(ISNUMBER(AP103),AP103,0)&lt;$K$11),AND($K$8="CHANGE_PCT_GE",IF(IF(ISNUMBER(BU103),BU103,0)=0,IF(ISNUMBER(AP103),AP103,0)&gt;0,(IF(ISNUMBER(AP103),AP103,0)-IF(ISNUMBER(BU103),BU103,0))/ABS(IF(ISNUMBER(BU103),BU103,0))&gt;=$K$11)),AND($K$8="CHANGE_ABS_GE",ABS(IF(ISNUMBER(AP103),AP103,0)-IF(ISNUMBER(BU103),BU103,0))&gt;=$K$11),AND($K$8="COUNT_LT",IF(ISNUMBER(AP103),AP103,0)&lt;$K$11),AND($K$8="COUNT_LE",IF(ISNUMBER(AP103),AP103,0)&lt;=$K$11),AND($K$8="AND_YES",OR(LOWER(LEFT(AP103&amp;"",2))="да",AP103=1),OR(LOWER(LEFT(BU103&amp;"",2))="да",BU103=1)),AND($K$8="OR_YES",OR(OR(LOWER(LEFT(AP103&amp;"",2))="да",AP103=1),OR(LOWER(LEFT(BU103&amp;"",2))="да",BU103=1)))),$K$14,$K$15))))))))))</f>
        <v/>
      </c>
      <c r="L103" s="19" t="str">
        <f>IF($A103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103="#FIELD",AQ103="",AND(OR($L$8="CHANGE_PCT_GE",$L$8="CHANGE_ABS_GE",$L$8="COUNT_FLAG_RULE",$L$8="AND_YES",$L$8="OR_YES"),OR(BV103="#FIELD",BV103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103)))),IF($L$18="LOW_MU",MAX(Настройки!$B$14,$L$16),IF($L$18="NEUTRAL",Настройки!$B$15,IF($L$18="IGNORE","IGNORE",IF(OR(AQ103="#FIELD",BV103="#FIELD"),"Поле не найдено","Недостаточно данных")))),IF($L$8="SIGMOID_INC",MAX(Настройки!$B$14,$L$16+($L$17-$L$16)/(1+EXP(-$L$12*(IF(ISNUMBER(AQ103),AQ103,0)-$L$11)))),IF($L$8="SIGMOID_DEC",MAX(Настройки!$B$14,$L$16+($L$17-$L$16)/(1+EXP($L$12*(IF(ISNUMBER(AQ103),AQ103,0)-$L$11)))),IF($L$8="TOP_PERCENT",IF((COUNTIF(INDEX(Данные!$A$7:$CV$106,0,MATCH($L$9,Данные!$A$6:$CV$6,0)),"&gt;"&amp;IF(ISNUMBER(AQ103),AQ103,0))+COUNTIFS(INDEX(Данные!$A$7:$CV$106,0,MATCH($L$9,Данные!$A$6:$CV$6,0)),IF(ISNUMBER(AQ103),AQ103,0),Данные!$A$7:$A$106,"&lt;"&amp;$A103)+1)/COUNT(INDEX(Данные!$A$7:$CV$106,0,MATCH($L$9,Данные!$A$6:$CV$6,0)))&lt;=$L$11,$L$14,$L$15),IF($L$8="MANUAL_MU",MAX(Настройки!$B$14,MIN(1,IF(ISNUMBER(AQ103),AQ103,0))),IF($L$8="COUNT_FLAG_RULE",IF(IF(ISNUMBER(AQ103),AQ103,0)&lt;=$L$11,$L$14,IF(IF(ISNUMBER(AQ103),AQ103,0)&gt;=$L$12,$L$15,IF(OR(LOWER(LEFT(BV103&amp;"",2))="да",BV103=1),$L$13,$L$15))),IF(OR(AND($L$8="YES_NO",OR(LOWER(LEFT(AQ103&amp;"",2))="да",AQ103=1)),AND($L$8="THRESHOLD_GE",IF(ISNUMBER(AQ103),AQ103,0)&gt;=$L$11),AND($L$8="THRESHOLD_GT",IF(ISNUMBER(AQ103),AQ103,0)&gt;$L$11),AND($L$8="THRESHOLD_LE",IF(ISNUMBER(AQ103),AQ103,0)&lt;=$L$11),AND($L$8="THRESHOLD_LT",IF(ISNUMBER(AQ103),AQ103,0)&lt;$L$11),AND($L$8="CHANGE_PCT_GE",IF(IF(ISNUMBER(BV103),BV103,0)=0,IF(ISNUMBER(AQ103),AQ103,0)&gt;0,(IF(ISNUMBER(AQ103),AQ103,0)-IF(ISNUMBER(BV103),BV103,0))/ABS(IF(ISNUMBER(BV103),BV103,0))&gt;=$L$11)),AND($L$8="CHANGE_ABS_GE",ABS(IF(ISNUMBER(AQ103),AQ103,0)-IF(ISNUMBER(BV103),BV103,0))&gt;=$L$11),AND($L$8="COUNT_LT",IF(ISNUMBER(AQ103),AQ103,0)&lt;$L$11),AND($L$8="COUNT_LE",IF(ISNUMBER(AQ103),AQ103,0)&lt;=$L$11),AND($L$8="AND_YES",OR(LOWER(LEFT(AQ103&amp;"",2))="да",AQ103=1),OR(LOWER(LEFT(BV103&amp;"",2))="да",BV103=1)),AND($L$8="OR_YES",OR(OR(LOWER(LEFT(AQ103&amp;"",2))="да",AQ103=1),OR(LOWER(LEFT(BV103&amp;"",2))="да",BV103=1)))),$L$14,$L$15))))))))))</f>
        <v/>
      </c>
      <c r="M103" s="19" t="str">
        <f>IF($A103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103="#FIELD",AR103="",AND(OR($M$8="CHANGE_PCT_GE",$M$8="CHANGE_ABS_GE",$M$8="COUNT_FLAG_RULE",$M$8="AND_YES",$M$8="OR_YES"),OR(BW103="#FIELD",BW103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103)))),IF($M$18="LOW_MU",MAX(Настройки!$B$14,$M$16),IF($M$18="NEUTRAL",Настройки!$B$15,IF($M$18="IGNORE","IGNORE",IF(OR(AR103="#FIELD",BW103="#FIELD"),"Поле не найдено","Недостаточно данных")))),IF($M$8="SIGMOID_INC",MAX(Настройки!$B$14,$M$16+($M$17-$M$16)/(1+EXP(-$M$12*(IF(ISNUMBER(AR103),AR103,0)-$M$11)))),IF($M$8="SIGMOID_DEC",MAX(Настройки!$B$14,$M$16+($M$17-$M$16)/(1+EXP($M$12*(IF(ISNUMBER(AR103),AR103,0)-$M$11)))),IF($M$8="TOP_PERCENT",IF((COUNTIF(INDEX(Данные!$A$7:$CV$106,0,MATCH($M$9,Данные!$A$6:$CV$6,0)),"&gt;"&amp;IF(ISNUMBER(AR103),AR103,0))+COUNTIFS(INDEX(Данные!$A$7:$CV$106,0,MATCH($M$9,Данные!$A$6:$CV$6,0)),IF(ISNUMBER(AR103),AR103,0),Данные!$A$7:$A$106,"&lt;"&amp;$A103)+1)/COUNT(INDEX(Данные!$A$7:$CV$106,0,MATCH($M$9,Данные!$A$6:$CV$6,0)))&lt;=$M$11,$M$14,$M$15),IF($M$8="MANUAL_MU",MAX(Настройки!$B$14,MIN(1,IF(ISNUMBER(AR103),AR103,0))),IF($M$8="COUNT_FLAG_RULE",IF(IF(ISNUMBER(AR103),AR103,0)&lt;=$M$11,$M$14,IF(IF(ISNUMBER(AR103),AR103,0)&gt;=$M$12,$M$15,IF(OR(LOWER(LEFT(BW103&amp;"",2))="да",BW103=1),$M$13,$M$15))),IF(OR(AND($M$8="YES_NO",OR(LOWER(LEFT(AR103&amp;"",2))="да",AR103=1)),AND($M$8="THRESHOLD_GE",IF(ISNUMBER(AR103),AR103,0)&gt;=$M$11),AND($M$8="THRESHOLD_GT",IF(ISNUMBER(AR103),AR103,0)&gt;$M$11),AND($M$8="THRESHOLD_LE",IF(ISNUMBER(AR103),AR103,0)&lt;=$M$11),AND($M$8="THRESHOLD_LT",IF(ISNUMBER(AR103),AR103,0)&lt;$M$11),AND($M$8="CHANGE_PCT_GE",IF(IF(ISNUMBER(BW103),BW103,0)=0,IF(ISNUMBER(AR103),AR103,0)&gt;0,(IF(ISNUMBER(AR103),AR103,0)-IF(ISNUMBER(BW103),BW103,0))/ABS(IF(ISNUMBER(BW103),BW103,0))&gt;=$M$11)),AND($M$8="CHANGE_ABS_GE",ABS(IF(ISNUMBER(AR103),AR103,0)-IF(ISNUMBER(BW103),BW103,0))&gt;=$M$11),AND($M$8="COUNT_LT",IF(ISNUMBER(AR103),AR103,0)&lt;$M$11),AND($M$8="COUNT_LE",IF(ISNUMBER(AR103),AR103,0)&lt;=$M$11),AND($M$8="AND_YES",OR(LOWER(LEFT(AR103&amp;"",2))="да",AR103=1),OR(LOWER(LEFT(BW103&amp;"",2))="да",BW103=1)),AND($M$8="OR_YES",OR(OR(LOWER(LEFT(AR103&amp;"",2))="да",AR103=1),OR(LOWER(LEFT(BW103&amp;"",2))="да",BW103=1)))),$M$14,$M$15))))))))))</f>
        <v/>
      </c>
      <c r="N103" s="19" t="str">
        <f>IF($A103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103="#FIELD",AS103="",AND(OR($N$8="CHANGE_PCT_GE",$N$8="CHANGE_ABS_GE",$N$8="COUNT_FLAG_RULE",$N$8="AND_YES",$N$8="OR_YES"),OR(BX103="#FIELD",BX103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103)))),IF($N$18="LOW_MU",MAX(Настройки!$B$14,$N$16),IF($N$18="NEUTRAL",Настройки!$B$15,IF($N$18="IGNORE","IGNORE",IF(OR(AS103="#FIELD",BX103="#FIELD"),"Поле не найдено","Недостаточно данных")))),IF($N$8="SIGMOID_INC",MAX(Настройки!$B$14,$N$16+($N$17-$N$16)/(1+EXP(-$N$12*(IF(ISNUMBER(AS103),AS103,0)-$N$11)))),IF($N$8="SIGMOID_DEC",MAX(Настройки!$B$14,$N$16+($N$17-$N$16)/(1+EXP($N$12*(IF(ISNUMBER(AS103),AS103,0)-$N$11)))),IF($N$8="TOP_PERCENT",IF((COUNTIF(INDEX(Данные!$A$7:$CV$106,0,MATCH($N$9,Данные!$A$6:$CV$6,0)),"&gt;"&amp;IF(ISNUMBER(AS103),AS103,0))+COUNTIFS(INDEX(Данные!$A$7:$CV$106,0,MATCH($N$9,Данные!$A$6:$CV$6,0)),IF(ISNUMBER(AS103),AS103,0),Данные!$A$7:$A$106,"&lt;"&amp;$A103)+1)/COUNT(INDEX(Данные!$A$7:$CV$106,0,MATCH($N$9,Данные!$A$6:$CV$6,0)))&lt;=$N$11,$N$14,$N$15),IF($N$8="MANUAL_MU",MAX(Настройки!$B$14,MIN(1,IF(ISNUMBER(AS103),AS103,0))),IF($N$8="COUNT_FLAG_RULE",IF(IF(ISNUMBER(AS103),AS103,0)&lt;=$N$11,$N$14,IF(IF(ISNUMBER(AS103),AS103,0)&gt;=$N$12,$N$15,IF(OR(LOWER(LEFT(BX103&amp;"",2))="да",BX103=1),$N$13,$N$15))),IF(OR(AND($N$8="YES_NO",OR(LOWER(LEFT(AS103&amp;"",2))="да",AS103=1)),AND($N$8="THRESHOLD_GE",IF(ISNUMBER(AS103),AS103,0)&gt;=$N$11),AND($N$8="THRESHOLD_GT",IF(ISNUMBER(AS103),AS103,0)&gt;$N$11),AND($N$8="THRESHOLD_LE",IF(ISNUMBER(AS103),AS103,0)&lt;=$N$11),AND($N$8="THRESHOLD_LT",IF(ISNUMBER(AS103),AS103,0)&lt;$N$11),AND($N$8="CHANGE_PCT_GE",IF(IF(ISNUMBER(BX103),BX103,0)=0,IF(ISNUMBER(AS103),AS103,0)&gt;0,(IF(ISNUMBER(AS103),AS103,0)-IF(ISNUMBER(BX103),BX103,0))/ABS(IF(ISNUMBER(BX103),BX103,0))&gt;=$N$11)),AND($N$8="CHANGE_ABS_GE",ABS(IF(ISNUMBER(AS103),AS103,0)-IF(ISNUMBER(BX103),BX103,0))&gt;=$N$11),AND($N$8="COUNT_LT",IF(ISNUMBER(AS103),AS103,0)&lt;$N$11),AND($N$8="COUNT_LE",IF(ISNUMBER(AS103),AS103,0)&lt;=$N$11),AND($N$8="AND_YES",OR(LOWER(LEFT(AS103&amp;"",2))="да",AS103=1),OR(LOWER(LEFT(BX103&amp;"",2))="да",BX103=1)),AND($N$8="OR_YES",OR(OR(LOWER(LEFT(AS103&amp;"",2))="да",AS103=1),OR(LOWER(LEFT(BX103&amp;"",2))="да",BX103=1)))),$N$14,$N$15))))))))))</f>
        <v/>
      </c>
      <c r="O103" s="19" t="str">
        <f>IF($A103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103="#FIELD",AT103="",AND(OR($O$8="CHANGE_PCT_GE",$O$8="CHANGE_ABS_GE",$O$8="COUNT_FLAG_RULE",$O$8="AND_YES",$O$8="OR_YES"),OR(BY103="#FIELD",BY103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103)))),IF($O$18="LOW_MU",MAX(Настройки!$B$14,$O$16),IF($O$18="NEUTRAL",Настройки!$B$15,IF($O$18="IGNORE","IGNORE",IF(OR(AT103="#FIELD",BY103="#FIELD"),"Поле не найдено","Недостаточно данных")))),IF($O$8="SIGMOID_INC",MAX(Настройки!$B$14,$O$16+($O$17-$O$16)/(1+EXP(-$O$12*(IF(ISNUMBER(AT103),AT103,0)-$O$11)))),IF($O$8="SIGMOID_DEC",MAX(Настройки!$B$14,$O$16+($O$17-$O$16)/(1+EXP($O$12*(IF(ISNUMBER(AT103),AT103,0)-$O$11)))),IF($O$8="TOP_PERCENT",IF((COUNTIF(INDEX(Данные!$A$7:$CV$106,0,MATCH($O$9,Данные!$A$6:$CV$6,0)),"&gt;"&amp;IF(ISNUMBER(AT103),AT103,0))+COUNTIFS(INDEX(Данные!$A$7:$CV$106,0,MATCH($O$9,Данные!$A$6:$CV$6,0)),IF(ISNUMBER(AT103),AT103,0),Данные!$A$7:$A$106,"&lt;"&amp;$A103)+1)/COUNT(INDEX(Данные!$A$7:$CV$106,0,MATCH($O$9,Данные!$A$6:$CV$6,0)))&lt;=$O$11,$O$14,$O$15),IF($O$8="MANUAL_MU",MAX(Настройки!$B$14,MIN(1,IF(ISNUMBER(AT103),AT103,0))),IF($O$8="COUNT_FLAG_RULE",IF(IF(ISNUMBER(AT103),AT103,0)&lt;=$O$11,$O$14,IF(IF(ISNUMBER(AT103),AT103,0)&gt;=$O$12,$O$15,IF(OR(LOWER(LEFT(BY103&amp;"",2))="да",BY103=1),$O$13,$O$15))),IF(OR(AND($O$8="YES_NO",OR(LOWER(LEFT(AT103&amp;"",2))="да",AT103=1)),AND($O$8="THRESHOLD_GE",IF(ISNUMBER(AT103),AT103,0)&gt;=$O$11),AND($O$8="THRESHOLD_GT",IF(ISNUMBER(AT103),AT103,0)&gt;$O$11),AND($O$8="THRESHOLD_LE",IF(ISNUMBER(AT103),AT103,0)&lt;=$O$11),AND($O$8="THRESHOLD_LT",IF(ISNUMBER(AT103),AT103,0)&lt;$O$11),AND($O$8="CHANGE_PCT_GE",IF(IF(ISNUMBER(BY103),BY103,0)=0,IF(ISNUMBER(AT103),AT103,0)&gt;0,(IF(ISNUMBER(AT103),AT103,0)-IF(ISNUMBER(BY103),BY103,0))/ABS(IF(ISNUMBER(BY103),BY103,0))&gt;=$O$11)),AND($O$8="CHANGE_ABS_GE",ABS(IF(ISNUMBER(AT103),AT103,0)-IF(ISNUMBER(BY103),BY103,0))&gt;=$O$11),AND($O$8="COUNT_LT",IF(ISNUMBER(AT103),AT103,0)&lt;$O$11),AND($O$8="COUNT_LE",IF(ISNUMBER(AT103),AT103,0)&lt;=$O$11),AND($O$8="AND_YES",OR(LOWER(LEFT(AT103&amp;"",2))="да",AT103=1),OR(LOWER(LEFT(BY103&amp;"",2))="да",BY103=1)),AND($O$8="OR_YES",OR(OR(LOWER(LEFT(AT103&amp;"",2))="да",AT103=1),OR(LOWER(LEFT(BY103&amp;"",2))="да",BY103=1)))),$O$14,$O$15))))))))))</f>
        <v/>
      </c>
      <c r="P103" s="19" t="str">
        <f>IF($A103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103="#FIELD",AU103="",AND(OR($P$8="CHANGE_PCT_GE",$P$8="CHANGE_ABS_GE",$P$8="COUNT_FLAG_RULE",$P$8="AND_YES",$P$8="OR_YES"),OR(BZ103="#FIELD",BZ103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103)))),IF($P$18="LOW_MU",MAX(Настройки!$B$14,$P$16),IF($P$18="NEUTRAL",Настройки!$B$15,IF($P$18="IGNORE","IGNORE",IF(OR(AU103="#FIELD",BZ103="#FIELD"),"Поле не найдено","Недостаточно данных")))),IF($P$8="SIGMOID_INC",MAX(Настройки!$B$14,$P$16+($P$17-$P$16)/(1+EXP(-$P$12*(IF(ISNUMBER(AU103),AU103,0)-$P$11)))),IF($P$8="SIGMOID_DEC",MAX(Настройки!$B$14,$P$16+($P$17-$P$16)/(1+EXP($P$12*(IF(ISNUMBER(AU103),AU103,0)-$P$11)))),IF($P$8="TOP_PERCENT",IF((COUNTIF(INDEX(Данные!$A$7:$CV$106,0,MATCH($P$9,Данные!$A$6:$CV$6,0)),"&gt;"&amp;IF(ISNUMBER(AU103),AU103,0))+COUNTIFS(INDEX(Данные!$A$7:$CV$106,0,MATCH($P$9,Данные!$A$6:$CV$6,0)),IF(ISNUMBER(AU103),AU103,0),Данные!$A$7:$A$106,"&lt;"&amp;$A103)+1)/COUNT(INDEX(Данные!$A$7:$CV$106,0,MATCH($P$9,Данные!$A$6:$CV$6,0)))&lt;=$P$11,$P$14,$P$15),IF($P$8="MANUAL_MU",MAX(Настройки!$B$14,MIN(1,IF(ISNUMBER(AU103),AU103,0))),IF($P$8="COUNT_FLAG_RULE",IF(IF(ISNUMBER(AU103),AU103,0)&lt;=$P$11,$P$14,IF(IF(ISNUMBER(AU103),AU103,0)&gt;=$P$12,$P$15,IF(OR(LOWER(LEFT(BZ103&amp;"",2))="да",BZ103=1),$P$13,$P$15))),IF(OR(AND($P$8="YES_NO",OR(LOWER(LEFT(AU103&amp;"",2))="да",AU103=1)),AND($P$8="THRESHOLD_GE",IF(ISNUMBER(AU103),AU103,0)&gt;=$P$11),AND($P$8="THRESHOLD_GT",IF(ISNUMBER(AU103),AU103,0)&gt;$P$11),AND($P$8="THRESHOLD_LE",IF(ISNUMBER(AU103),AU103,0)&lt;=$P$11),AND($P$8="THRESHOLD_LT",IF(ISNUMBER(AU103),AU103,0)&lt;$P$11),AND($P$8="CHANGE_PCT_GE",IF(IF(ISNUMBER(BZ103),BZ103,0)=0,IF(ISNUMBER(AU103),AU103,0)&gt;0,(IF(ISNUMBER(AU103),AU103,0)-IF(ISNUMBER(BZ103),BZ103,0))/ABS(IF(ISNUMBER(BZ103),BZ103,0))&gt;=$P$11)),AND($P$8="CHANGE_ABS_GE",ABS(IF(ISNUMBER(AU103),AU103,0)-IF(ISNUMBER(BZ103),BZ103,0))&gt;=$P$11),AND($P$8="COUNT_LT",IF(ISNUMBER(AU103),AU103,0)&lt;$P$11),AND($P$8="COUNT_LE",IF(ISNUMBER(AU103),AU103,0)&lt;=$P$11),AND($P$8="AND_YES",OR(LOWER(LEFT(AU103&amp;"",2))="да",AU103=1),OR(LOWER(LEFT(BZ103&amp;"",2))="да",BZ103=1)),AND($P$8="OR_YES",OR(OR(LOWER(LEFT(AU103&amp;"",2))="да",AU103=1),OR(LOWER(LEFT(BZ103&amp;"",2))="да",BZ103=1)))),$P$14,$P$15))))))))))</f>
        <v/>
      </c>
      <c r="Q103" s="19" t="str">
        <f>IF($A103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103="#FIELD",AV103="",AND(OR($Q$8="CHANGE_PCT_GE",$Q$8="CHANGE_ABS_GE",$Q$8="COUNT_FLAG_RULE",$Q$8="AND_YES",$Q$8="OR_YES"),OR(CA103="#FIELD",CA103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103)))),IF($Q$18="LOW_MU",MAX(Настройки!$B$14,$Q$16),IF($Q$18="NEUTRAL",Настройки!$B$15,IF($Q$18="IGNORE","IGNORE",IF(OR(AV103="#FIELD",CA103="#FIELD"),"Поле не найдено","Недостаточно данных")))),IF($Q$8="SIGMOID_INC",MAX(Настройки!$B$14,$Q$16+($Q$17-$Q$16)/(1+EXP(-$Q$12*(IF(ISNUMBER(AV103),AV103,0)-$Q$11)))),IF($Q$8="SIGMOID_DEC",MAX(Настройки!$B$14,$Q$16+($Q$17-$Q$16)/(1+EXP($Q$12*(IF(ISNUMBER(AV103),AV103,0)-$Q$11)))),IF($Q$8="TOP_PERCENT",IF((COUNTIF(INDEX(Данные!$A$7:$CV$106,0,MATCH($Q$9,Данные!$A$6:$CV$6,0)),"&gt;"&amp;IF(ISNUMBER(AV103),AV103,0))+COUNTIFS(INDEX(Данные!$A$7:$CV$106,0,MATCH($Q$9,Данные!$A$6:$CV$6,0)),IF(ISNUMBER(AV103),AV103,0),Данные!$A$7:$A$106,"&lt;"&amp;$A103)+1)/COUNT(INDEX(Данные!$A$7:$CV$106,0,MATCH($Q$9,Данные!$A$6:$CV$6,0)))&lt;=$Q$11,$Q$14,$Q$15),IF($Q$8="MANUAL_MU",MAX(Настройки!$B$14,MIN(1,IF(ISNUMBER(AV103),AV103,0))),IF($Q$8="COUNT_FLAG_RULE",IF(IF(ISNUMBER(AV103),AV103,0)&lt;=$Q$11,$Q$14,IF(IF(ISNUMBER(AV103),AV103,0)&gt;=$Q$12,$Q$15,IF(OR(LOWER(LEFT(CA103&amp;"",2))="да",CA103=1),$Q$13,$Q$15))),IF(OR(AND($Q$8="YES_NO",OR(LOWER(LEFT(AV103&amp;"",2))="да",AV103=1)),AND($Q$8="THRESHOLD_GE",IF(ISNUMBER(AV103),AV103,0)&gt;=$Q$11),AND($Q$8="THRESHOLD_GT",IF(ISNUMBER(AV103),AV103,0)&gt;$Q$11),AND($Q$8="THRESHOLD_LE",IF(ISNUMBER(AV103),AV103,0)&lt;=$Q$11),AND($Q$8="THRESHOLD_LT",IF(ISNUMBER(AV103),AV103,0)&lt;$Q$11),AND($Q$8="CHANGE_PCT_GE",IF(IF(ISNUMBER(CA103),CA103,0)=0,IF(ISNUMBER(AV103),AV103,0)&gt;0,(IF(ISNUMBER(AV103),AV103,0)-IF(ISNUMBER(CA103),CA103,0))/ABS(IF(ISNUMBER(CA103),CA103,0))&gt;=$Q$11)),AND($Q$8="CHANGE_ABS_GE",ABS(IF(ISNUMBER(AV103),AV103,0)-IF(ISNUMBER(CA103),CA103,0))&gt;=$Q$11),AND($Q$8="COUNT_LT",IF(ISNUMBER(AV103),AV103,0)&lt;$Q$11),AND($Q$8="COUNT_LE",IF(ISNUMBER(AV103),AV103,0)&lt;=$Q$11),AND($Q$8="AND_YES",OR(LOWER(LEFT(AV103&amp;"",2))="да",AV103=1),OR(LOWER(LEFT(CA103&amp;"",2))="да",CA103=1)),AND($Q$8="OR_YES",OR(OR(LOWER(LEFT(AV103&amp;"",2))="да",AV103=1),OR(LOWER(LEFT(CA103&amp;"",2))="да",CA103=1)))),$Q$14,$Q$15))))))))))</f>
        <v/>
      </c>
      <c r="R103" s="69" t="str">
        <f>IF($A103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103="#FIELD",AW103="",AND(OR($R$8="CHANGE_PCT_GE",$R$8="CHANGE_ABS_GE",$R$8="COUNT_FLAG_RULE",$R$8="AND_YES",$R$8="OR_YES"),OR(CB103="#FIELD",CB103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103)))),IF($R$18="LOW_MU",MAX(Настройки!$B$14,$R$16),IF($R$18="NEUTRAL",Настройки!$B$15,IF($R$18="IGNORE","IGNORE",IF(OR(AW103="#FIELD",CB103="#FIELD"),"Поле не найдено","Недостаточно данных")))),IF($R$8="SIGMOID_INC",MAX(Настройки!$B$14,$R$16+($R$17-$R$16)/(1+EXP(-$R$12*(IF(ISNUMBER(AW103),AW103,0)-$R$11)))),IF($R$8="SIGMOID_DEC",MAX(Настройки!$B$14,$R$16+($R$17-$R$16)/(1+EXP($R$12*(IF(ISNUMBER(AW103),AW103,0)-$R$11)))),IF($R$8="TOP_PERCENT",IF((COUNTIF(INDEX(Данные!$A$7:$CV$106,0,MATCH($R$9,Данные!$A$6:$CV$6,0)),"&gt;"&amp;IF(ISNUMBER(AW103),AW103,0))+COUNTIFS(INDEX(Данные!$A$7:$CV$106,0,MATCH($R$9,Данные!$A$6:$CV$6,0)),IF(ISNUMBER(AW103),AW103,0),Данные!$A$7:$A$106,"&lt;"&amp;$A103)+1)/COUNT(INDEX(Данные!$A$7:$CV$106,0,MATCH($R$9,Данные!$A$6:$CV$6,0)))&lt;=$R$11,$R$14,$R$15),IF($R$8="MANUAL_MU",MAX(Настройки!$B$14,MIN(1,IF(ISNUMBER(AW103),AW103,0))),IF($R$8="COUNT_FLAG_RULE",IF(IF(ISNUMBER(AW103),AW103,0)&lt;=$R$11,$R$14,IF(IF(ISNUMBER(AW103),AW103,0)&gt;=$R$12,$R$15,IF(OR(LOWER(LEFT(CB103&amp;"",2))="да",CB103=1),$R$13,$R$15))),IF(OR(AND($R$8="YES_NO",OR(LOWER(LEFT(AW103&amp;"",2))="да",AW103=1)),AND($R$8="THRESHOLD_GE",IF(ISNUMBER(AW103),AW103,0)&gt;=$R$11),AND($R$8="THRESHOLD_GT",IF(ISNUMBER(AW103),AW103,0)&gt;$R$11),AND($R$8="THRESHOLD_LE",IF(ISNUMBER(AW103),AW103,0)&lt;=$R$11),AND($R$8="THRESHOLD_LT",IF(ISNUMBER(AW103),AW103,0)&lt;$R$11),AND($R$8="CHANGE_PCT_GE",IF(IF(ISNUMBER(CB103),CB103,0)=0,IF(ISNUMBER(AW103),AW103,0)&gt;0,(IF(ISNUMBER(AW103),AW103,0)-IF(ISNUMBER(CB103),CB103,0))/ABS(IF(ISNUMBER(CB103),CB103,0))&gt;=$R$11)),AND($R$8="CHANGE_ABS_GE",ABS(IF(ISNUMBER(AW103),AW103,0)-IF(ISNUMBER(CB103),CB103,0))&gt;=$R$11),AND($R$8="COUNT_LT",IF(ISNUMBER(AW103),AW103,0)&lt;$R$11),AND($R$8="COUNT_LE",IF(ISNUMBER(AW103),AW103,0)&lt;=$R$11),AND($R$8="AND_YES",OR(LOWER(LEFT(AW103&amp;"",2))="да",AW103=1),OR(LOWER(LEFT(CB103&amp;"",2))="да",CB103=1)),AND($R$8="OR_YES",OR(OR(LOWER(LEFT(AW103&amp;"",2))="да",AW103=1),OR(LOWER(LEFT(CB103&amp;"",2))="да",CB103=1)))),$R$14,$R$15))))))))))</f>
        <v/>
      </c>
      <c r="S103" s="70" t="str">
        <f>IF($A103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103="#FIELD",AX103="",AND(OR($S$8="CHANGE_PCT_GE",$S$8="CHANGE_ABS_GE",$S$8="COUNT_FLAG_RULE",$S$8="AND_YES",$S$8="OR_YES"),OR(CC103="#FIELD",CC103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103)))),IF($S$18="LOW_MU",MAX(Настройки!$B$14,$S$16),IF($S$18="NEUTRAL",Настройки!$B$15,IF($S$18="IGNORE","IGNORE",IF(OR(AX103="#FIELD",CC103="#FIELD"),"Поле не найдено","Недостаточно данных")))),IF($S$8="SIGMOID_INC",MAX(Настройки!$B$14,$S$16+($S$17-$S$16)/(1+EXP(-$S$12*(IF(ISNUMBER(AX103),AX103,0)-$S$11)))),IF($S$8="SIGMOID_DEC",MAX(Настройки!$B$14,$S$16+($S$17-$S$16)/(1+EXP($S$12*(IF(ISNUMBER(AX103),AX103,0)-$S$11)))),IF($S$8="TOP_PERCENT",IF((COUNTIF(INDEX(Данные!$A$7:$CV$106,0,MATCH($S$9,Данные!$A$6:$CV$6,0)),"&gt;"&amp;IF(ISNUMBER(AX103),AX103,0))+COUNTIFS(INDEX(Данные!$A$7:$CV$106,0,MATCH($S$9,Данные!$A$6:$CV$6,0)),IF(ISNUMBER(AX103),AX103,0),Данные!$A$7:$A$106,"&lt;"&amp;$A103)+1)/COUNT(INDEX(Данные!$A$7:$CV$106,0,MATCH($S$9,Данные!$A$6:$CV$6,0)))&lt;=$S$11,$S$14,$S$15),IF($S$8="MANUAL_MU",MAX(Настройки!$B$14,MIN(1,IF(ISNUMBER(AX103),AX103,0))),IF($S$8="COUNT_FLAG_RULE",IF(IF(ISNUMBER(AX103),AX103,0)&lt;=$S$11,$S$14,IF(IF(ISNUMBER(AX103),AX103,0)&gt;=$S$12,$S$15,IF(OR(LOWER(LEFT(CC103&amp;"",2))="да",CC103=1),$S$13,$S$15))),IF(OR(AND($S$8="YES_NO",OR(LOWER(LEFT(AX103&amp;"",2))="да",AX103=1)),AND($S$8="THRESHOLD_GE",IF(ISNUMBER(AX103),AX103,0)&gt;=$S$11),AND($S$8="THRESHOLD_GT",IF(ISNUMBER(AX103),AX103,0)&gt;$S$11),AND($S$8="THRESHOLD_LE",IF(ISNUMBER(AX103),AX103,0)&lt;=$S$11),AND($S$8="THRESHOLD_LT",IF(ISNUMBER(AX103),AX103,0)&lt;$S$11),AND($S$8="CHANGE_PCT_GE",IF(IF(ISNUMBER(CC103),CC103,0)=0,IF(ISNUMBER(AX103),AX103,0)&gt;0,(IF(ISNUMBER(AX103),AX103,0)-IF(ISNUMBER(CC103),CC103,0))/ABS(IF(ISNUMBER(CC103),CC103,0))&gt;=$S$11)),AND($S$8="CHANGE_ABS_GE",ABS(IF(ISNUMBER(AX103),AX103,0)-IF(ISNUMBER(CC103),CC103,0))&gt;=$S$11),AND($S$8="COUNT_LT",IF(ISNUMBER(AX103),AX103,0)&lt;$S$11),AND($S$8="COUNT_LE",IF(ISNUMBER(AX103),AX103,0)&lt;=$S$11),AND($S$8="AND_YES",OR(LOWER(LEFT(AX103&amp;"",2))="да",AX103=1),OR(LOWER(LEFT(CC103&amp;"",2))="да",CC103=1)),AND($S$8="OR_YES",OR(OR(LOWER(LEFT(AX103&amp;"",2))="да",AX103=1),OR(LOWER(LEFT(CC103&amp;"",2))="да",CC103=1)))),$S$14,$S$15))))))))))</f>
        <v/>
      </c>
      <c r="T103" s="70" t="str">
        <f>IF($A103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103="#FIELD",AY103="",AND(OR($T$8="CHANGE_PCT_GE",$T$8="CHANGE_ABS_GE",$T$8="COUNT_FLAG_RULE",$T$8="AND_YES",$T$8="OR_YES"),OR(CD103="#FIELD",CD103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103)))),IF($T$18="LOW_MU",MAX(Настройки!$B$14,$T$16),IF($T$18="NEUTRAL",Настройки!$B$15,IF($T$18="IGNORE","IGNORE",IF(OR(AY103="#FIELD",CD103="#FIELD"),"Поле не найдено","Недостаточно данных")))),IF($T$8="SIGMOID_INC",MAX(Настройки!$B$14,$T$16+($T$17-$T$16)/(1+EXP(-$T$12*(IF(ISNUMBER(AY103),AY103,0)-$T$11)))),IF($T$8="SIGMOID_DEC",MAX(Настройки!$B$14,$T$16+($T$17-$T$16)/(1+EXP($T$12*(IF(ISNUMBER(AY103),AY103,0)-$T$11)))),IF($T$8="TOP_PERCENT",IF((COUNTIF(INDEX(Данные!$A$7:$CV$106,0,MATCH($T$9,Данные!$A$6:$CV$6,0)),"&gt;"&amp;IF(ISNUMBER(AY103),AY103,0))+COUNTIFS(INDEX(Данные!$A$7:$CV$106,0,MATCH($T$9,Данные!$A$6:$CV$6,0)),IF(ISNUMBER(AY103),AY103,0),Данные!$A$7:$A$106,"&lt;"&amp;$A103)+1)/COUNT(INDEX(Данные!$A$7:$CV$106,0,MATCH($T$9,Данные!$A$6:$CV$6,0)))&lt;=$T$11,$T$14,$T$15),IF($T$8="MANUAL_MU",MAX(Настройки!$B$14,MIN(1,IF(ISNUMBER(AY103),AY103,0))),IF($T$8="COUNT_FLAG_RULE",IF(IF(ISNUMBER(AY103),AY103,0)&lt;=$T$11,$T$14,IF(IF(ISNUMBER(AY103),AY103,0)&gt;=$T$12,$T$15,IF(OR(LOWER(LEFT(CD103&amp;"",2))="да",CD103=1),$T$13,$T$15))),IF(OR(AND($T$8="YES_NO",OR(LOWER(LEFT(AY103&amp;"",2))="да",AY103=1)),AND($T$8="THRESHOLD_GE",IF(ISNUMBER(AY103),AY103,0)&gt;=$T$11),AND($T$8="THRESHOLD_GT",IF(ISNUMBER(AY103),AY103,0)&gt;$T$11),AND($T$8="THRESHOLD_LE",IF(ISNUMBER(AY103),AY103,0)&lt;=$T$11),AND($T$8="THRESHOLD_LT",IF(ISNUMBER(AY103),AY103,0)&lt;$T$11),AND($T$8="CHANGE_PCT_GE",IF(IF(ISNUMBER(CD103),CD103,0)=0,IF(ISNUMBER(AY103),AY103,0)&gt;0,(IF(ISNUMBER(AY103),AY103,0)-IF(ISNUMBER(CD103),CD103,0))/ABS(IF(ISNUMBER(CD103),CD103,0))&gt;=$T$11)),AND($T$8="CHANGE_ABS_GE",ABS(IF(ISNUMBER(AY103),AY103,0)-IF(ISNUMBER(CD103),CD103,0))&gt;=$T$11),AND($T$8="COUNT_LT",IF(ISNUMBER(AY103),AY103,0)&lt;$T$11),AND($T$8="COUNT_LE",IF(ISNUMBER(AY103),AY103,0)&lt;=$T$11),AND($T$8="AND_YES",OR(LOWER(LEFT(AY103&amp;"",2))="да",AY103=1),OR(LOWER(LEFT(CD103&amp;"",2))="да",CD103=1)),AND($T$8="OR_YES",OR(OR(LOWER(LEFT(AY103&amp;"",2))="да",AY103=1),OR(LOWER(LEFT(CD103&amp;"",2))="да",CD103=1)))),$T$14,$T$15))))))))))</f>
        <v/>
      </c>
      <c r="U103" s="70" t="str">
        <f>IF($A103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103="#FIELD",AZ103="",AND(OR($U$8="CHANGE_PCT_GE",$U$8="CHANGE_ABS_GE",$U$8="COUNT_FLAG_RULE",$U$8="AND_YES",$U$8="OR_YES"),OR(CE103="#FIELD",CE103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103)))),IF($U$18="LOW_MU",MAX(Настройки!$B$14,$U$16),IF($U$18="NEUTRAL",Настройки!$B$15,IF($U$18="IGNORE","IGNORE",IF(OR(AZ103="#FIELD",CE103="#FIELD"),"Поле не найдено","Недостаточно данных")))),IF($U$8="SIGMOID_INC",MAX(Настройки!$B$14,$U$16+($U$17-$U$16)/(1+EXP(-$U$12*(IF(ISNUMBER(AZ103),AZ103,0)-$U$11)))),IF($U$8="SIGMOID_DEC",MAX(Настройки!$B$14,$U$16+($U$17-$U$16)/(1+EXP($U$12*(IF(ISNUMBER(AZ103),AZ103,0)-$U$11)))),IF($U$8="TOP_PERCENT",IF((COUNTIF(INDEX(Данные!$A$7:$CV$106,0,MATCH($U$9,Данные!$A$6:$CV$6,0)),"&gt;"&amp;IF(ISNUMBER(AZ103),AZ103,0))+COUNTIFS(INDEX(Данные!$A$7:$CV$106,0,MATCH($U$9,Данные!$A$6:$CV$6,0)),IF(ISNUMBER(AZ103),AZ103,0),Данные!$A$7:$A$106,"&lt;"&amp;$A103)+1)/COUNT(INDEX(Данные!$A$7:$CV$106,0,MATCH($U$9,Данные!$A$6:$CV$6,0)))&lt;=$U$11,$U$14,$U$15),IF($U$8="MANUAL_MU",MAX(Настройки!$B$14,MIN(1,IF(ISNUMBER(AZ103),AZ103,0))),IF($U$8="COUNT_FLAG_RULE",IF(IF(ISNUMBER(AZ103),AZ103,0)&lt;=$U$11,$U$14,IF(IF(ISNUMBER(AZ103),AZ103,0)&gt;=$U$12,$U$15,IF(OR(LOWER(LEFT(CE103&amp;"",2))="да",CE103=1),$U$13,$U$15))),IF(OR(AND($U$8="YES_NO",OR(LOWER(LEFT(AZ103&amp;"",2))="да",AZ103=1)),AND($U$8="THRESHOLD_GE",IF(ISNUMBER(AZ103),AZ103,0)&gt;=$U$11),AND($U$8="THRESHOLD_GT",IF(ISNUMBER(AZ103),AZ103,0)&gt;$U$11),AND($U$8="THRESHOLD_LE",IF(ISNUMBER(AZ103),AZ103,0)&lt;=$U$11),AND($U$8="THRESHOLD_LT",IF(ISNUMBER(AZ103),AZ103,0)&lt;$U$11),AND($U$8="CHANGE_PCT_GE",IF(IF(ISNUMBER(CE103),CE103,0)=0,IF(ISNUMBER(AZ103),AZ103,0)&gt;0,(IF(ISNUMBER(AZ103),AZ103,0)-IF(ISNUMBER(CE103),CE103,0))/ABS(IF(ISNUMBER(CE103),CE103,0))&gt;=$U$11)),AND($U$8="CHANGE_ABS_GE",ABS(IF(ISNUMBER(AZ103),AZ103,0)-IF(ISNUMBER(CE103),CE103,0))&gt;=$U$11),AND($U$8="COUNT_LT",IF(ISNUMBER(AZ103),AZ103,0)&lt;$U$11),AND($U$8="COUNT_LE",IF(ISNUMBER(AZ103),AZ103,0)&lt;=$U$11),AND($U$8="AND_YES",OR(LOWER(LEFT(AZ103&amp;"",2))="да",AZ103=1),OR(LOWER(LEFT(CE103&amp;"",2))="да",CE103=1)),AND($U$8="OR_YES",OR(OR(LOWER(LEFT(AZ103&amp;"",2))="да",AZ103=1),OR(LOWER(LEFT(CE103&amp;"",2))="да",CE103=1)))),$U$14,$U$15))))))))))</f>
        <v/>
      </c>
      <c r="V103" s="70" t="str">
        <f>IF($A103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103="#FIELD",BA103="",AND(OR($V$8="CHANGE_PCT_GE",$V$8="CHANGE_ABS_GE",$V$8="COUNT_FLAG_RULE",$V$8="AND_YES",$V$8="OR_YES"),OR(CF103="#FIELD",CF103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103)))),IF($V$18="LOW_MU",MAX(Настройки!$B$14,$V$16),IF($V$18="NEUTRAL",Настройки!$B$15,IF($V$18="IGNORE","IGNORE",IF(OR(BA103="#FIELD",CF103="#FIELD"),"Поле не найдено","Недостаточно данных")))),IF($V$8="SIGMOID_INC",MAX(Настройки!$B$14,$V$16+($V$17-$V$16)/(1+EXP(-$V$12*(IF(ISNUMBER(BA103),BA103,0)-$V$11)))),IF($V$8="SIGMOID_DEC",MAX(Настройки!$B$14,$V$16+($V$17-$V$16)/(1+EXP($V$12*(IF(ISNUMBER(BA103),BA103,0)-$V$11)))),IF($V$8="TOP_PERCENT",IF((COUNTIF(INDEX(Данные!$A$7:$CV$106,0,MATCH($V$9,Данные!$A$6:$CV$6,0)),"&gt;"&amp;IF(ISNUMBER(BA103),BA103,0))+COUNTIFS(INDEX(Данные!$A$7:$CV$106,0,MATCH($V$9,Данные!$A$6:$CV$6,0)),IF(ISNUMBER(BA103),BA103,0),Данные!$A$7:$A$106,"&lt;"&amp;$A103)+1)/COUNT(INDEX(Данные!$A$7:$CV$106,0,MATCH($V$9,Данные!$A$6:$CV$6,0)))&lt;=$V$11,$V$14,$V$15),IF($V$8="MANUAL_MU",MAX(Настройки!$B$14,MIN(1,IF(ISNUMBER(BA103),BA103,0))),IF($V$8="COUNT_FLAG_RULE",IF(IF(ISNUMBER(BA103),BA103,0)&lt;=$V$11,$V$14,IF(IF(ISNUMBER(BA103),BA103,0)&gt;=$V$12,$V$15,IF(OR(LOWER(LEFT(CF103&amp;"",2))="да",CF103=1),$V$13,$V$15))),IF(OR(AND($V$8="YES_NO",OR(LOWER(LEFT(BA103&amp;"",2))="да",BA103=1)),AND($V$8="THRESHOLD_GE",IF(ISNUMBER(BA103),BA103,0)&gt;=$V$11),AND($V$8="THRESHOLD_GT",IF(ISNUMBER(BA103),BA103,0)&gt;$V$11),AND($V$8="THRESHOLD_LE",IF(ISNUMBER(BA103),BA103,0)&lt;=$V$11),AND($V$8="THRESHOLD_LT",IF(ISNUMBER(BA103),BA103,0)&lt;$V$11),AND($V$8="CHANGE_PCT_GE",IF(IF(ISNUMBER(CF103),CF103,0)=0,IF(ISNUMBER(BA103),BA103,0)&gt;0,(IF(ISNUMBER(BA103),BA103,0)-IF(ISNUMBER(CF103),CF103,0))/ABS(IF(ISNUMBER(CF103),CF103,0))&gt;=$V$11)),AND($V$8="CHANGE_ABS_GE",ABS(IF(ISNUMBER(BA103),BA103,0)-IF(ISNUMBER(CF103),CF103,0))&gt;=$V$11),AND($V$8="COUNT_LT",IF(ISNUMBER(BA103),BA103,0)&lt;$V$11),AND($V$8="COUNT_LE",IF(ISNUMBER(BA103),BA103,0)&lt;=$V$11),AND($V$8="AND_YES",OR(LOWER(LEFT(BA103&amp;"",2))="да",BA103=1),OR(LOWER(LEFT(CF103&amp;"",2))="да",CF103=1)),AND($V$8="OR_YES",OR(OR(LOWER(LEFT(BA103&amp;"",2))="да",BA103=1),OR(LOWER(LEFT(CF103&amp;"",2))="да",CF103=1)))),$V$14,$V$15))))))))))</f>
        <v/>
      </c>
      <c r="W103" s="70" t="str">
        <f>IF($A103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103="#FIELD",BB103="",AND(OR($W$8="CHANGE_PCT_GE",$W$8="CHANGE_ABS_GE",$W$8="COUNT_FLAG_RULE",$W$8="AND_YES",$W$8="OR_YES"),OR(CG103="#FIELD",CG103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103)))),IF($W$18="LOW_MU",MAX(Настройки!$B$14,$W$16),IF($W$18="NEUTRAL",Настройки!$B$15,IF($W$18="IGNORE","IGNORE",IF(OR(BB103="#FIELD",CG103="#FIELD"),"Поле не найдено","Недостаточно данных")))),IF($W$8="SIGMOID_INC",MAX(Настройки!$B$14,$W$16+($W$17-$W$16)/(1+EXP(-$W$12*(IF(ISNUMBER(BB103),BB103,0)-$W$11)))),IF($W$8="SIGMOID_DEC",MAX(Настройки!$B$14,$W$16+($W$17-$W$16)/(1+EXP($W$12*(IF(ISNUMBER(BB103),BB103,0)-$W$11)))),IF($W$8="TOP_PERCENT",IF((COUNTIF(INDEX(Данные!$A$7:$CV$106,0,MATCH($W$9,Данные!$A$6:$CV$6,0)),"&gt;"&amp;IF(ISNUMBER(BB103),BB103,0))+COUNTIFS(INDEX(Данные!$A$7:$CV$106,0,MATCH($W$9,Данные!$A$6:$CV$6,0)),IF(ISNUMBER(BB103),BB103,0),Данные!$A$7:$A$106,"&lt;"&amp;$A103)+1)/COUNT(INDEX(Данные!$A$7:$CV$106,0,MATCH($W$9,Данные!$A$6:$CV$6,0)))&lt;=$W$11,$W$14,$W$15),IF($W$8="MANUAL_MU",MAX(Настройки!$B$14,MIN(1,IF(ISNUMBER(BB103),BB103,0))),IF($W$8="COUNT_FLAG_RULE",IF(IF(ISNUMBER(BB103),BB103,0)&lt;=$W$11,$W$14,IF(IF(ISNUMBER(BB103),BB103,0)&gt;=$W$12,$W$15,IF(OR(LOWER(LEFT(CG103&amp;"",2))="да",CG103=1),$W$13,$W$15))),IF(OR(AND($W$8="YES_NO",OR(LOWER(LEFT(BB103&amp;"",2))="да",BB103=1)),AND($W$8="THRESHOLD_GE",IF(ISNUMBER(BB103),BB103,0)&gt;=$W$11),AND($W$8="THRESHOLD_GT",IF(ISNUMBER(BB103),BB103,0)&gt;$W$11),AND($W$8="THRESHOLD_LE",IF(ISNUMBER(BB103),BB103,0)&lt;=$W$11),AND($W$8="THRESHOLD_LT",IF(ISNUMBER(BB103),BB103,0)&lt;$W$11),AND($W$8="CHANGE_PCT_GE",IF(IF(ISNUMBER(CG103),CG103,0)=0,IF(ISNUMBER(BB103),BB103,0)&gt;0,(IF(ISNUMBER(BB103),BB103,0)-IF(ISNUMBER(CG103),CG103,0))/ABS(IF(ISNUMBER(CG103),CG103,0))&gt;=$W$11)),AND($W$8="CHANGE_ABS_GE",ABS(IF(ISNUMBER(BB103),BB103,0)-IF(ISNUMBER(CG103),CG103,0))&gt;=$W$11),AND($W$8="COUNT_LT",IF(ISNUMBER(BB103),BB103,0)&lt;$W$11),AND($W$8="COUNT_LE",IF(ISNUMBER(BB103),BB103,0)&lt;=$W$11),AND($W$8="AND_YES",OR(LOWER(LEFT(BB103&amp;"",2))="да",BB103=1),OR(LOWER(LEFT(CG103&amp;"",2))="да",CG103=1)),AND($W$8="OR_YES",OR(OR(LOWER(LEFT(BB103&amp;"",2))="да",BB103=1),OR(LOWER(LEFT(CG103&amp;"",2))="да",CG103=1)))),$W$14,$W$15))))))))))</f>
        <v/>
      </c>
      <c r="X103" s="70" t="str">
        <f>IF($A103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103="#FIELD",BC103="",AND(OR($X$8="CHANGE_PCT_GE",$X$8="CHANGE_ABS_GE",$X$8="COUNT_FLAG_RULE",$X$8="AND_YES",$X$8="OR_YES"),OR(CH103="#FIELD",CH103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103)))),IF($X$18="LOW_MU",MAX(Настройки!$B$14,$X$16),IF($X$18="NEUTRAL",Настройки!$B$15,IF($X$18="IGNORE","IGNORE",IF(OR(BC103="#FIELD",CH103="#FIELD"),"Поле не найдено","Недостаточно данных")))),IF($X$8="SIGMOID_INC",MAX(Настройки!$B$14,$X$16+($X$17-$X$16)/(1+EXP(-$X$12*(IF(ISNUMBER(BC103),BC103,0)-$X$11)))),IF($X$8="SIGMOID_DEC",MAX(Настройки!$B$14,$X$16+($X$17-$X$16)/(1+EXP($X$12*(IF(ISNUMBER(BC103),BC103,0)-$X$11)))),IF($X$8="TOP_PERCENT",IF((COUNTIF(INDEX(Данные!$A$7:$CV$106,0,MATCH($X$9,Данные!$A$6:$CV$6,0)),"&gt;"&amp;IF(ISNUMBER(BC103),BC103,0))+COUNTIFS(INDEX(Данные!$A$7:$CV$106,0,MATCH($X$9,Данные!$A$6:$CV$6,0)),IF(ISNUMBER(BC103),BC103,0),Данные!$A$7:$A$106,"&lt;"&amp;$A103)+1)/COUNT(INDEX(Данные!$A$7:$CV$106,0,MATCH($X$9,Данные!$A$6:$CV$6,0)))&lt;=$X$11,$X$14,$X$15),IF($X$8="MANUAL_MU",MAX(Настройки!$B$14,MIN(1,IF(ISNUMBER(BC103),BC103,0))),IF($X$8="COUNT_FLAG_RULE",IF(IF(ISNUMBER(BC103),BC103,0)&lt;=$X$11,$X$14,IF(IF(ISNUMBER(BC103),BC103,0)&gt;=$X$12,$X$15,IF(OR(LOWER(LEFT(CH103&amp;"",2))="да",CH103=1),$X$13,$X$15))),IF(OR(AND($X$8="YES_NO",OR(LOWER(LEFT(BC103&amp;"",2))="да",BC103=1)),AND($X$8="THRESHOLD_GE",IF(ISNUMBER(BC103),BC103,0)&gt;=$X$11),AND($X$8="THRESHOLD_GT",IF(ISNUMBER(BC103),BC103,0)&gt;$X$11),AND($X$8="THRESHOLD_LE",IF(ISNUMBER(BC103),BC103,0)&lt;=$X$11),AND($X$8="THRESHOLD_LT",IF(ISNUMBER(BC103),BC103,0)&lt;$X$11),AND($X$8="CHANGE_PCT_GE",IF(IF(ISNUMBER(CH103),CH103,0)=0,IF(ISNUMBER(BC103),BC103,0)&gt;0,(IF(ISNUMBER(BC103),BC103,0)-IF(ISNUMBER(CH103),CH103,0))/ABS(IF(ISNUMBER(CH103),CH103,0))&gt;=$X$11)),AND($X$8="CHANGE_ABS_GE",ABS(IF(ISNUMBER(BC103),BC103,0)-IF(ISNUMBER(CH103),CH103,0))&gt;=$X$11),AND($X$8="COUNT_LT",IF(ISNUMBER(BC103),BC103,0)&lt;$X$11),AND($X$8="COUNT_LE",IF(ISNUMBER(BC103),BC103,0)&lt;=$X$11),AND($X$8="AND_YES",OR(LOWER(LEFT(BC103&amp;"",2))="да",BC103=1),OR(LOWER(LEFT(CH103&amp;"",2))="да",CH103=1)),AND($X$8="OR_YES",OR(OR(LOWER(LEFT(BC103&amp;"",2))="да",BC103=1),OR(LOWER(LEFT(CH103&amp;"",2))="да",CH103=1)))),$X$14,$X$15))))))))))</f>
        <v/>
      </c>
      <c r="Y103" s="70" t="str">
        <f>IF($A103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103="#FIELD",BD103="",AND(OR($Y$8="CHANGE_PCT_GE",$Y$8="CHANGE_ABS_GE",$Y$8="COUNT_FLAG_RULE",$Y$8="AND_YES",$Y$8="OR_YES"),OR(CI103="#FIELD",CI103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103)))),IF($Y$18="LOW_MU",MAX(Настройки!$B$14,$Y$16),IF($Y$18="NEUTRAL",Настройки!$B$15,IF($Y$18="IGNORE","IGNORE",IF(OR(BD103="#FIELD",CI103="#FIELD"),"Поле не найдено","Недостаточно данных")))),IF($Y$8="SIGMOID_INC",MAX(Настройки!$B$14,$Y$16+($Y$17-$Y$16)/(1+EXP(-$Y$12*(IF(ISNUMBER(BD103),BD103,0)-$Y$11)))),IF($Y$8="SIGMOID_DEC",MAX(Настройки!$B$14,$Y$16+($Y$17-$Y$16)/(1+EXP($Y$12*(IF(ISNUMBER(BD103),BD103,0)-$Y$11)))),IF($Y$8="TOP_PERCENT",IF((COUNTIF(INDEX(Данные!$A$7:$CV$106,0,MATCH($Y$9,Данные!$A$6:$CV$6,0)),"&gt;"&amp;IF(ISNUMBER(BD103),BD103,0))+COUNTIFS(INDEX(Данные!$A$7:$CV$106,0,MATCH($Y$9,Данные!$A$6:$CV$6,0)),IF(ISNUMBER(BD103),BD103,0),Данные!$A$7:$A$106,"&lt;"&amp;$A103)+1)/COUNT(INDEX(Данные!$A$7:$CV$106,0,MATCH($Y$9,Данные!$A$6:$CV$6,0)))&lt;=$Y$11,$Y$14,$Y$15),IF($Y$8="MANUAL_MU",MAX(Настройки!$B$14,MIN(1,IF(ISNUMBER(BD103),BD103,0))),IF($Y$8="COUNT_FLAG_RULE",IF(IF(ISNUMBER(BD103),BD103,0)&lt;=$Y$11,$Y$14,IF(IF(ISNUMBER(BD103),BD103,0)&gt;=$Y$12,$Y$15,IF(OR(LOWER(LEFT(CI103&amp;"",2))="да",CI103=1),$Y$13,$Y$15))),IF(OR(AND($Y$8="YES_NO",OR(LOWER(LEFT(BD103&amp;"",2))="да",BD103=1)),AND($Y$8="THRESHOLD_GE",IF(ISNUMBER(BD103),BD103,0)&gt;=$Y$11),AND($Y$8="THRESHOLD_GT",IF(ISNUMBER(BD103),BD103,0)&gt;$Y$11),AND($Y$8="THRESHOLD_LE",IF(ISNUMBER(BD103),BD103,0)&lt;=$Y$11),AND($Y$8="THRESHOLD_LT",IF(ISNUMBER(BD103),BD103,0)&lt;$Y$11),AND($Y$8="CHANGE_PCT_GE",IF(IF(ISNUMBER(CI103),CI103,0)=0,IF(ISNUMBER(BD103),BD103,0)&gt;0,(IF(ISNUMBER(BD103),BD103,0)-IF(ISNUMBER(CI103),CI103,0))/ABS(IF(ISNUMBER(CI103),CI103,0))&gt;=$Y$11)),AND($Y$8="CHANGE_ABS_GE",ABS(IF(ISNUMBER(BD103),BD103,0)-IF(ISNUMBER(CI103),CI103,0))&gt;=$Y$11),AND($Y$8="COUNT_LT",IF(ISNUMBER(BD103),BD103,0)&lt;$Y$11),AND($Y$8="COUNT_LE",IF(ISNUMBER(BD103),BD103,0)&lt;=$Y$11),AND($Y$8="AND_YES",OR(LOWER(LEFT(BD103&amp;"",2))="да",BD103=1),OR(LOWER(LEFT(CI103&amp;"",2))="да",CI103=1)),AND($Y$8="OR_YES",OR(OR(LOWER(LEFT(BD103&amp;"",2))="да",BD103=1),OR(LOWER(LEFT(CI103&amp;"",2))="да",CI103=1)))),$Y$14,$Y$15))))))))))</f>
        <v/>
      </c>
      <c r="Z103" s="70" t="str">
        <f>IF($A103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103="#FIELD",BE103="",AND(OR($Z$8="CHANGE_PCT_GE",$Z$8="CHANGE_ABS_GE",$Z$8="COUNT_FLAG_RULE",$Z$8="AND_YES",$Z$8="OR_YES"),OR(CJ103="#FIELD",CJ103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103)))),IF($Z$18="LOW_MU",MAX(Настройки!$B$14,$Z$16),IF($Z$18="NEUTRAL",Настройки!$B$15,IF($Z$18="IGNORE","IGNORE",IF(OR(BE103="#FIELD",CJ103="#FIELD"),"Поле не найдено","Недостаточно данных")))),IF($Z$8="SIGMOID_INC",MAX(Настройки!$B$14,$Z$16+($Z$17-$Z$16)/(1+EXP(-$Z$12*(IF(ISNUMBER(BE103),BE103,0)-$Z$11)))),IF($Z$8="SIGMOID_DEC",MAX(Настройки!$B$14,$Z$16+($Z$17-$Z$16)/(1+EXP($Z$12*(IF(ISNUMBER(BE103),BE103,0)-$Z$11)))),IF($Z$8="TOP_PERCENT",IF((COUNTIF(INDEX(Данные!$A$7:$CV$106,0,MATCH($Z$9,Данные!$A$6:$CV$6,0)),"&gt;"&amp;IF(ISNUMBER(BE103),BE103,0))+COUNTIFS(INDEX(Данные!$A$7:$CV$106,0,MATCH($Z$9,Данные!$A$6:$CV$6,0)),IF(ISNUMBER(BE103),BE103,0),Данные!$A$7:$A$106,"&lt;"&amp;$A103)+1)/COUNT(INDEX(Данные!$A$7:$CV$106,0,MATCH($Z$9,Данные!$A$6:$CV$6,0)))&lt;=$Z$11,$Z$14,$Z$15),IF($Z$8="MANUAL_MU",MAX(Настройки!$B$14,MIN(1,IF(ISNUMBER(BE103),BE103,0))),IF($Z$8="COUNT_FLAG_RULE",IF(IF(ISNUMBER(BE103),BE103,0)&lt;=$Z$11,$Z$14,IF(IF(ISNUMBER(BE103),BE103,0)&gt;=$Z$12,$Z$15,IF(OR(LOWER(LEFT(CJ103&amp;"",2))="да",CJ103=1),$Z$13,$Z$15))),IF(OR(AND($Z$8="YES_NO",OR(LOWER(LEFT(BE103&amp;"",2))="да",BE103=1)),AND($Z$8="THRESHOLD_GE",IF(ISNUMBER(BE103),BE103,0)&gt;=$Z$11),AND($Z$8="THRESHOLD_GT",IF(ISNUMBER(BE103),BE103,0)&gt;$Z$11),AND($Z$8="THRESHOLD_LE",IF(ISNUMBER(BE103),BE103,0)&lt;=$Z$11),AND($Z$8="THRESHOLD_LT",IF(ISNUMBER(BE103),BE103,0)&lt;$Z$11),AND($Z$8="CHANGE_PCT_GE",IF(IF(ISNUMBER(CJ103),CJ103,0)=0,IF(ISNUMBER(BE103),BE103,0)&gt;0,(IF(ISNUMBER(BE103),BE103,0)-IF(ISNUMBER(CJ103),CJ103,0))/ABS(IF(ISNUMBER(CJ103),CJ103,0))&gt;=$Z$11)),AND($Z$8="CHANGE_ABS_GE",ABS(IF(ISNUMBER(BE103),BE103,0)-IF(ISNUMBER(CJ103),CJ103,0))&gt;=$Z$11),AND($Z$8="COUNT_LT",IF(ISNUMBER(BE103),BE103,0)&lt;$Z$11),AND($Z$8="COUNT_LE",IF(ISNUMBER(BE103),BE103,0)&lt;=$Z$11),AND($Z$8="AND_YES",OR(LOWER(LEFT(BE103&amp;"",2))="да",BE103=1),OR(LOWER(LEFT(CJ103&amp;"",2))="да",CJ103=1)),AND($Z$8="OR_YES",OR(OR(LOWER(LEFT(BE103&amp;"",2))="да",BE103=1),OR(LOWER(LEFT(CJ103&amp;"",2))="да",CJ103=1)))),$Z$14,$Z$15))))))))))</f>
        <v/>
      </c>
      <c r="AA103" s="70" t="str">
        <f>IF($A103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103="#FIELD",BF103="",AND(OR($AA$8="CHANGE_PCT_GE",$AA$8="CHANGE_ABS_GE",$AA$8="COUNT_FLAG_RULE",$AA$8="AND_YES",$AA$8="OR_YES"),OR(CK103="#FIELD",CK103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103)))),IF($AA$18="LOW_MU",MAX(Настройки!$B$14,$AA$16),IF($AA$18="NEUTRAL",Настройки!$B$15,IF($AA$18="IGNORE","IGNORE",IF(OR(BF103="#FIELD",CK103="#FIELD"),"Поле не найдено","Недостаточно данных")))),IF($AA$8="SIGMOID_INC",MAX(Настройки!$B$14,$AA$16+($AA$17-$AA$16)/(1+EXP(-$AA$12*(IF(ISNUMBER(BF103),BF103,0)-$AA$11)))),IF($AA$8="SIGMOID_DEC",MAX(Настройки!$B$14,$AA$16+($AA$17-$AA$16)/(1+EXP($AA$12*(IF(ISNUMBER(BF103),BF103,0)-$AA$11)))),IF($AA$8="TOP_PERCENT",IF((COUNTIF(INDEX(Данные!$A$7:$CV$106,0,MATCH($AA$9,Данные!$A$6:$CV$6,0)),"&gt;"&amp;IF(ISNUMBER(BF103),BF103,0))+COUNTIFS(INDEX(Данные!$A$7:$CV$106,0,MATCH($AA$9,Данные!$A$6:$CV$6,0)),IF(ISNUMBER(BF103),BF103,0),Данные!$A$7:$A$106,"&lt;"&amp;$A103)+1)/COUNT(INDEX(Данные!$A$7:$CV$106,0,MATCH($AA$9,Данные!$A$6:$CV$6,0)))&lt;=$AA$11,$AA$14,$AA$15),IF($AA$8="MANUAL_MU",MAX(Настройки!$B$14,MIN(1,IF(ISNUMBER(BF103),BF103,0))),IF($AA$8="COUNT_FLAG_RULE",IF(IF(ISNUMBER(BF103),BF103,0)&lt;=$AA$11,$AA$14,IF(IF(ISNUMBER(BF103),BF103,0)&gt;=$AA$12,$AA$15,IF(OR(LOWER(LEFT(CK103&amp;"",2))="да",CK103=1),$AA$13,$AA$15))),IF(OR(AND($AA$8="YES_NO",OR(LOWER(LEFT(BF103&amp;"",2))="да",BF103=1)),AND($AA$8="THRESHOLD_GE",IF(ISNUMBER(BF103),BF103,0)&gt;=$AA$11),AND($AA$8="THRESHOLD_GT",IF(ISNUMBER(BF103),BF103,0)&gt;$AA$11),AND($AA$8="THRESHOLD_LE",IF(ISNUMBER(BF103),BF103,0)&lt;=$AA$11),AND($AA$8="THRESHOLD_LT",IF(ISNUMBER(BF103),BF103,0)&lt;$AA$11),AND($AA$8="CHANGE_PCT_GE",IF(IF(ISNUMBER(CK103),CK103,0)=0,IF(ISNUMBER(BF103),BF103,0)&gt;0,(IF(ISNUMBER(BF103),BF103,0)-IF(ISNUMBER(CK103),CK103,0))/ABS(IF(ISNUMBER(CK103),CK103,0))&gt;=$AA$11)),AND($AA$8="CHANGE_ABS_GE",ABS(IF(ISNUMBER(BF103),BF103,0)-IF(ISNUMBER(CK103),CK103,0))&gt;=$AA$11),AND($AA$8="COUNT_LT",IF(ISNUMBER(BF103),BF103,0)&lt;$AA$11),AND($AA$8="COUNT_LE",IF(ISNUMBER(BF103),BF103,0)&lt;=$AA$11),AND($AA$8="AND_YES",OR(LOWER(LEFT(BF103&amp;"",2))="да",BF103=1),OR(LOWER(LEFT(CK103&amp;"",2))="да",CK103=1)),AND($AA$8="OR_YES",OR(OR(LOWER(LEFT(BF103&amp;"",2))="да",BF103=1),OR(LOWER(LEFT(CK103&amp;"",2))="да",CK103=1)))),$AA$14,$AA$15))))))))))</f>
        <v/>
      </c>
      <c r="AB103" s="70" t="str">
        <f>IF($A103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103="#FIELD",BG103="",AND(OR($AB$8="CHANGE_PCT_GE",$AB$8="CHANGE_ABS_GE",$AB$8="COUNT_FLAG_RULE",$AB$8="AND_YES",$AB$8="OR_YES"),OR(CL103="#FIELD",CL103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103)))),IF($AB$18="LOW_MU",MAX(Настройки!$B$14,$AB$16),IF($AB$18="NEUTRAL",Настройки!$B$15,IF($AB$18="IGNORE","IGNORE",IF(OR(BG103="#FIELD",CL103="#FIELD"),"Поле не найдено","Недостаточно данных")))),IF($AB$8="SIGMOID_INC",MAX(Настройки!$B$14,$AB$16+($AB$17-$AB$16)/(1+EXP(-$AB$12*(IF(ISNUMBER(BG103),BG103,0)-$AB$11)))),IF($AB$8="SIGMOID_DEC",MAX(Настройки!$B$14,$AB$16+($AB$17-$AB$16)/(1+EXP($AB$12*(IF(ISNUMBER(BG103),BG103,0)-$AB$11)))),IF($AB$8="TOP_PERCENT",IF((COUNTIF(INDEX(Данные!$A$7:$CV$106,0,MATCH($AB$9,Данные!$A$6:$CV$6,0)),"&gt;"&amp;IF(ISNUMBER(BG103),BG103,0))+COUNTIFS(INDEX(Данные!$A$7:$CV$106,0,MATCH($AB$9,Данные!$A$6:$CV$6,0)),IF(ISNUMBER(BG103),BG103,0),Данные!$A$7:$A$106,"&lt;"&amp;$A103)+1)/COUNT(INDEX(Данные!$A$7:$CV$106,0,MATCH($AB$9,Данные!$A$6:$CV$6,0)))&lt;=$AB$11,$AB$14,$AB$15),IF($AB$8="MANUAL_MU",MAX(Настройки!$B$14,MIN(1,IF(ISNUMBER(BG103),BG103,0))),IF($AB$8="COUNT_FLAG_RULE",IF(IF(ISNUMBER(BG103),BG103,0)&lt;=$AB$11,$AB$14,IF(IF(ISNUMBER(BG103),BG103,0)&gt;=$AB$12,$AB$15,IF(OR(LOWER(LEFT(CL103&amp;"",2))="да",CL103=1),$AB$13,$AB$15))),IF(OR(AND($AB$8="YES_NO",OR(LOWER(LEFT(BG103&amp;"",2))="да",BG103=1)),AND($AB$8="THRESHOLD_GE",IF(ISNUMBER(BG103),BG103,0)&gt;=$AB$11),AND($AB$8="THRESHOLD_GT",IF(ISNUMBER(BG103),BG103,0)&gt;$AB$11),AND($AB$8="THRESHOLD_LE",IF(ISNUMBER(BG103),BG103,0)&lt;=$AB$11),AND($AB$8="THRESHOLD_LT",IF(ISNUMBER(BG103),BG103,0)&lt;$AB$11),AND($AB$8="CHANGE_PCT_GE",IF(IF(ISNUMBER(CL103),CL103,0)=0,IF(ISNUMBER(BG103),BG103,0)&gt;0,(IF(ISNUMBER(BG103),BG103,0)-IF(ISNUMBER(CL103),CL103,0))/ABS(IF(ISNUMBER(CL103),CL103,0))&gt;=$AB$11)),AND($AB$8="CHANGE_ABS_GE",ABS(IF(ISNUMBER(BG103),BG103,0)-IF(ISNUMBER(CL103),CL103,0))&gt;=$AB$11),AND($AB$8="COUNT_LT",IF(ISNUMBER(BG103),BG103,0)&lt;$AB$11),AND($AB$8="COUNT_LE",IF(ISNUMBER(BG103),BG103,0)&lt;=$AB$11),AND($AB$8="AND_YES",OR(LOWER(LEFT(BG103&amp;"",2))="да",BG103=1),OR(LOWER(LEFT(CL103&amp;"",2))="да",CL103=1)),AND($AB$8="OR_YES",OR(OR(LOWER(LEFT(BG103&amp;"",2))="да",BG103=1),OR(LOWER(LEFT(CL103&amp;"",2))="да",CL103=1)))),$AB$14,$AB$15))))))))))</f>
        <v/>
      </c>
      <c r="AC103" s="70" t="str">
        <f>IF($A103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103="#FIELD",BH103="",AND(OR($AC$8="CHANGE_PCT_GE",$AC$8="CHANGE_ABS_GE",$AC$8="COUNT_FLAG_RULE",$AC$8="AND_YES",$AC$8="OR_YES"),OR(CM103="#FIELD",CM103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103)))),IF($AC$18="LOW_MU",MAX(Настройки!$B$14,$AC$16),IF($AC$18="NEUTRAL",Настройки!$B$15,IF($AC$18="IGNORE","IGNORE",IF(OR(BH103="#FIELD",CM103="#FIELD"),"Поле не найдено","Недостаточно данных")))),IF($AC$8="SIGMOID_INC",MAX(Настройки!$B$14,$AC$16+($AC$17-$AC$16)/(1+EXP(-$AC$12*(IF(ISNUMBER(BH103),BH103,0)-$AC$11)))),IF($AC$8="SIGMOID_DEC",MAX(Настройки!$B$14,$AC$16+($AC$17-$AC$16)/(1+EXP($AC$12*(IF(ISNUMBER(BH103),BH103,0)-$AC$11)))),IF($AC$8="TOP_PERCENT",IF((COUNTIF(INDEX(Данные!$A$7:$CV$106,0,MATCH($AC$9,Данные!$A$6:$CV$6,0)),"&gt;"&amp;IF(ISNUMBER(BH103),BH103,0))+COUNTIFS(INDEX(Данные!$A$7:$CV$106,0,MATCH($AC$9,Данные!$A$6:$CV$6,0)),IF(ISNUMBER(BH103),BH103,0),Данные!$A$7:$A$106,"&lt;"&amp;$A103)+1)/COUNT(INDEX(Данные!$A$7:$CV$106,0,MATCH($AC$9,Данные!$A$6:$CV$6,0)))&lt;=$AC$11,$AC$14,$AC$15),IF($AC$8="MANUAL_MU",MAX(Настройки!$B$14,MIN(1,IF(ISNUMBER(BH103),BH103,0))),IF($AC$8="COUNT_FLAG_RULE",IF(IF(ISNUMBER(BH103),BH103,0)&lt;=$AC$11,$AC$14,IF(IF(ISNUMBER(BH103),BH103,0)&gt;=$AC$12,$AC$15,IF(OR(LOWER(LEFT(CM103&amp;"",2))="да",CM103=1),$AC$13,$AC$15))),IF(OR(AND($AC$8="YES_NO",OR(LOWER(LEFT(BH103&amp;"",2))="да",BH103=1)),AND($AC$8="THRESHOLD_GE",IF(ISNUMBER(BH103),BH103,0)&gt;=$AC$11),AND($AC$8="THRESHOLD_GT",IF(ISNUMBER(BH103),BH103,0)&gt;$AC$11),AND($AC$8="THRESHOLD_LE",IF(ISNUMBER(BH103),BH103,0)&lt;=$AC$11),AND($AC$8="THRESHOLD_LT",IF(ISNUMBER(BH103),BH103,0)&lt;$AC$11),AND($AC$8="CHANGE_PCT_GE",IF(IF(ISNUMBER(CM103),CM103,0)=0,IF(ISNUMBER(BH103),BH103,0)&gt;0,(IF(ISNUMBER(BH103),BH103,0)-IF(ISNUMBER(CM103),CM103,0))/ABS(IF(ISNUMBER(CM103),CM103,0))&gt;=$AC$11)),AND($AC$8="CHANGE_ABS_GE",ABS(IF(ISNUMBER(BH103),BH103,0)-IF(ISNUMBER(CM103),CM103,0))&gt;=$AC$11),AND($AC$8="COUNT_LT",IF(ISNUMBER(BH103),BH103,0)&lt;$AC$11),AND($AC$8="COUNT_LE",IF(ISNUMBER(BH103),BH103,0)&lt;=$AC$11),AND($AC$8="AND_YES",OR(LOWER(LEFT(BH103&amp;"",2))="да",BH103=1),OR(LOWER(LEFT(CM103&amp;"",2))="да",CM103=1)),AND($AC$8="OR_YES",OR(OR(LOWER(LEFT(BH103&amp;"",2))="да",BH103=1),OR(LOWER(LEFT(CM103&amp;"",2))="да",CM103=1)))),$AC$14,$AC$15))))))))))</f>
        <v/>
      </c>
      <c r="AD103" s="70" t="str">
        <f>IF($A103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103="#FIELD",BI103="",AND(OR($AD$8="CHANGE_PCT_GE",$AD$8="CHANGE_ABS_GE",$AD$8="COUNT_FLAG_RULE",$AD$8="AND_YES",$AD$8="OR_YES"),OR(CN103="#FIELD",CN103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103)))),IF($AD$18="LOW_MU",MAX(Настройки!$B$14,$AD$16),IF($AD$18="NEUTRAL",Настройки!$B$15,IF($AD$18="IGNORE","IGNORE",IF(OR(BI103="#FIELD",CN103="#FIELD"),"Поле не найдено","Недостаточно данных")))),IF($AD$8="SIGMOID_INC",MAX(Настройки!$B$14,$AD$16+($AD$17-$AD$16)/(1+EXP(-$AD$12*(IF(ISNUMBER(BI103),BI103,0)-$AD$11)))),IF($AD$8="SIGMOID_DEC",MAX(Настройки!$B$14,$AD$16+($AD$17-$AD$16)/(1+EXP($AD$12*(IF(ISNUMBER(BI103),BI103,0)-$AD$11)))),IF($AD$8="TOP_PERCENT",IF((COUNTIF(INDEX(Данные!$A$7:$CV$106,0,MATCH($AD$9,Данные!$A$6:$CV$6,0)),"&gt;"&amp;IF(ISNUMBER(BI103),BI103,0))+COUNTIFS(INDEX(Данные!$A$7:$CV$106,0,MATCH($AD$9,Данные!$A$6:$CV$6,0)),IF(ISNUMBER(BI103),BI103,0),Данные!$A$7:$A$106,"&lt;"&amp;$A103)+1)/COUNT(INDEX(Данные!$A$7:$CV$106,0,MATCH($AD$9,Данные!$A$6:$CV$6,0)))&lt;=$AD$11,$AD$14,$AD$15),IF($AD$8="MANUAL_MU",MAX(Настройки!$B$14,MIN(1,IF(ISNUMBER(BI103),BI103,0))),IF($AD$8="COUNT_FLAG_RULE",IF(IF(ISNUMBER(BI103),BI103,0)&lt;=$AD$11,$AD$14,IF(IF(ISNUMBER(BI103),BI103,0)&gt;=$AD$12,$AD$15,IF(OR(LOWER(LEFT(CN103&amp;"",2))="да",CN103=1),$AD$13,$AD$15))),IF(OR(AND($AD$8="YES_NO",OR(LOWER(LEFT(BI103&amp;"",2))="да",BI103=1)),AND($AD$8="THRESHOLD_GE",IF(ISNUMBER(BI103),BI103,0)&gt;=$AD$11),AND($AD$8="THRESHOLD_GT",IF(ISNUMBER(BI103),BI103,0)&gt;$AD$11),AND($AD$8="THRESHOLD_LE",IF(ISNUMBER(BI103),BI103,0)&lt;=$AD$11),AND($AD$8="THRESHOLD_LT",IF(ISNUMBER(BI103),BI103,0)&lt;$AD$11),AND($AD$8="CHANGE_PCT_GE",IF(IF(ISNUMBER(CN103),CN103,0)=0,IF(ISNUMBER(BI103),BI103,0)&gt;0,(IF(ISNUMBER(BI103),BI103,0)-IF(ISNUMBER(CN103),CN103,0))/ABS(IF(ISNUMBER(CN103),CN103,0))&gt;=$AD$11)),AND($AD$8="CHANGE_ABS_GE",ABS(IF(ISNUMBER(BI103),BI103,0)-IF(ISNUMBER(CN103),CN103,0))&gt;=$AD$11),AND($AD$8="COUNT_LT",IF(ISNUMBER(BI103),BI103,0)&lt;$AD$11),AND($AD$8="COUNT_LE",IF(ISNUMBER(BI103),BI103,0)&lt;=$AD$11),AND($AD$8="AND_YES",OR(LOWER(LEFT(BI103&amp;"",2))="да",BI103=1),OR(LOWER(LEFT(CN103&amp;"",2))="да",CN103=1)),AND($AD$8="OR_YES",OR(OR(LOWER(LEFT(BI103&amp;"",2))="да",BI103=1),OR(LOWER(LEFT(CN103&amp;"",2))="да",CN103=1)))),$AD$14,$AD$15))))))))))</f>
        <v/>
      </c>
      <c r="AE103" s="71" t="str">
        <f>IF($A103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103="#FIELD",BJ103="",AND(OR($AE$8="CHANGE_PCT_GE",$AE$8="CHANGE_ABS_GE",$AE$8="COUNT_FLAG_RULE",$AE$8="AND_YES",$AE$8="OR_YES"),OR(CO103="#FIELD",CO103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103)))),IF($AE$18="LOW_MU",MAX(Настройки!$B$14,$AE$16),IF($AE$18="NEUTRAL",Настройки!$B$15,IF($AE$18="IGNORE","IGNORE",IF(OR(BJ103="#FIELD",CO103="#FIELD"),"Поле не найдено","Недостаточно данных")))),IF($AE$8="SIGMOID_INC",MAX(Настройки!$B$14,$AE$16+($AE$17-$AE$16)/(1+EXP(-$AE$12*(IF(ISNUMBER(BJ103),BJ103,0)-$AE$11)))),IF($AE$8="SIGMOID_DEC",MAX(Настройки!$B$14,$AE$16+($AE$17-$AE$16)/(1+EXP($AE$12*(IF(ISNUMBER(BJ103),BJ103,0)-$AE$11)))),IF($AE$8="TOP_PERCENT",IF((COUNTIF(INDEX(Данные!$A$7:$CV$106,0,MATCH($AE$9,Данные!$A$6:$CV$6,0)),"&gt;"&amp;IF(ISNUMBER(BJ103),BJ103,0))+COUNTIFS(INDEX(Данные!$A$7:$CV$106,0,MATCH($AE$9,Данные!$A$6:$CV$6,0)),IF(ISNUMBER(BJ103),BJ103,0),Данные!$A$7:$A$106,"&lt;"&amp;$A103)+1)/COUNT(INDEX(Данные!$A$7:$CV$106,0,MATCH($AE$9,Данные!$A$6:$CV$6,0)))&lt;=$AE$11,$AE$14,$AE$15),IF($AE$8="MANUAL_MU",MAX(Настройки!$B$14,MIN(1,IF(ISNUMBER(BJ103),BJ103,0))),IF($AE$8="COUNT_FLAG_RULE",IF(IF(ISNUMBER(BJ103),BJ103,0)&lt;=$AE$11,$AE$14,IF(IF(ISNUMBER(BJ103),BJ103,0)&gt;=$AE$12,$AE$15,IF(OR(LOWER(LEFT(CO103&amp;"",2))="да",CO103=1),$AE$13,$AE$15))),IF(OR(AND($AE$8="YES_NO",OR(LOWER(LEFT(BJ103&amp;"",2))="да",BJ103=1)),AND($AE$8="THRESHOLD_GE",IF(ISNUMBER(BJ103),BJ103,0)&gt;=$AE$11),AND($AE$8="THRESHOLD_GT",IF(ISNUMBER(BJ103),BJ103,0)&gt;$AE$11),AND($AE$8="THRESHOLD_LE",IF(ISNUMBER(BJ103),BJ103,0)&lt;=$AE$11),AND($AE$8="THRESHOLD_LT",IF(ISNUMBER(BJ103),BJ103,0)&lt;$AE$11),AND($AE$8="CHANGE_PCT_GE",IF(IF(ISNUMBER(CO103),CO103,0)=0,IF(ISNUMBER(BJ103),BJ103,0)&gt;0,(IF(ISNUMBER(BJ103),BJ103,0)-IF(ISNUMBER(CO103),CO103,0))/ABS(IF(ISNUMBER(CO103),CO103,0))&gt;=$AE$11)),AND($AE$8="CHANGE_ABS_GE",ABS(IF(ISNUMBER(BJ103),BJ103,0)-IF(ISNUMBER(CO103),CO103,0))&gt;=$AE$11),AND($AE$8="COUNT_LT",IF(ISNUMBER(BJ103),BJ103,0)&lt;$AE$11),AND($AE$8="COUNT_LE",IF(ISNUMBER(BJ103),BJ103,0)&lt;=$AE$11),AND($AE$8="AND_YES",OR(LOWER(LEFT(BJ103&amp;"",2))="да",BJ103=1),OR(LOWER(LEFT(CO103&amp;"",2))="да",CO103=1)),AND($AE$8="OR_YES",OR(OR(LOWER(LEFT(BJ103&amp;"",2))="да",BJ103=1),OR(LOWER(LEFT(CO103&amp;"",2))="да",CO103=1)))),$AE$14,$AE$15))))))))))</f>
        <v/>
      </c>
      <c r="AF103" s="75"/>
      <c r="AG103" s="76" t="str">
        <f>IF($A103="","",IF($B$4&lt;&gt;"Да","",IF($B$9="","",IF(COUNTIF(Данные!$A$6:$CV$6,$B$9)=0,"#FIELD",INDEX(Данные!$A$7:$CV$106,ROW()-19,MATCH($B$9,Данные!$A$6:$CV$6,0))))))</f>
        <v/>
      </c>
      <c r="AH103" s="76" t="str">
        <f>IF($A103="","",IF($C$4&lt;&gt;"Да","",IF($C$9="","",IF(COUNTIF(Данные!$A$6:$CV$6,$C$9)=0,"#FIELD",INDEX(Данные!$A$7:$CV$106,ROW()-19,MATCH($C$9,Данные!$A$6:$CV$6,0))))))</f>
        <v/>
      </c>
      <c r="AI103" s="76" t="str">
        <f>IF($A103="","",IF($D$4&lt;&gt;"Да","",IF($D$9="","",IF(COUNTIF(Данные!$A$6:$CV$6,$D$9)=0,"#FIELD",INDEX(Данные!$A$7:$CV$106,ROW()-19,MATCH($D$9,Данные!$A$6:$CV$6,0))))))</f>
        <v/>
      </c>
      <c r="AJ103" s="76" t="str">
        <f>IF($A103="","",IF($E$4&lt;&gt;"Да","",IF($E$9="","",IF(COUNTIF(Данные!$A$6:$CV$6,$E$9)=0,"#FIELD",INDEX(Данные!$A$7:$CV$106,ROW()-19,MATCH($E$9,Данные!$A$6:$CV$6,0))))))</f>
        <v/>
      </c>
      <c r="AK103" s="76" t="str">
        <f>IF($A103="","",IF($F$4&lt;&gt;"Да","",IF($F$9="","",IF(COUNTIF(Данные!$A$6:$CV$6,$F$9)=0,"#FIELD",INDEX(Данные!$A$7:$CV$106,ROW()-19,MATCH($F$9,Данные!$A$6:$CV$6,0))))))</f>
        <v/>
      </c>
      <c r="AL103" s="76" t="str">
        <f>IF($A103="","",IF($G$4&lt;&gt;"Да","",IF($G$9="","",IF(COUNTIF(Данные!$A$6:$CV$6,$G$9)=0,"#FIELD",INDEX(Данные!$A$7:$CV$106,ROW()-19,MATCH($G$9,Данные!$A$6:$CV$6,0))))))</f>
        <v/>
      </c>
      <c r="AM103" s="76" t="str">
        <f>IF($A103="","",IF($H$4&lt;&gt;"Да","",IF($H$9="","",IF(COUNTIF(Данные!$A$6:$CV$6,$H$9)=0,"#FIELD",INDEX(Данные!$A$7:$CV$106,ROW()-19,MATCH($H$9,Данные!$A$6:$CV$6,0))))))</f>
        <v/>
      </c>
      <c r="AN103" s="76" t="str">
        <f>IF($A103="","",IF($I$4&lt;&gt;"Да","",IF($I$9="","",IF(COUNTIF(Данные!$A$6:$CV$6,$I$9)=0,"#FIELD",INDEX(Данные!$A$7:$CV$106,ROW()-19,MATCH($I$9,Данные!$A$6:$CV$6,0))))))</f>
        <v/>
      </c>
      <c r="AO103" s="76" t="str">
        <f>IF($A103="","",IF($J$4&lt;&gt;"Да","",IF($J$9="","",IF(COUNTIF(Данные!$A$6:$CV$6,$J$9)=0,"#FIELD",INDEX(Данные!$A$7:$CV$106,ROW()-19,MATCH($J$9,Данные!$A$6:$CV$6,0))))))</f>
        <v/>
      </c>
      <c r="AP103" s="76" t="str">
        <f>IF($A103="","",IF($K$4&lt;&gt;"Да","",IF($K$9="","",IF(COUNTIF(Данные!$A$6:$CV$6,$K$9)=0,"#FIELD",INDEX(Данные!$A$7:$CV$106,ROW()-19,MATCH($K$9,Данные!$A$6:$CV$6,0))))))</f>
        <v/>
      </c>
      <c r="AQ103" s="76" t="str">
        <f>IF($A103="","",IF($L$4&lt;&gt;"Да","",IF($L$9="","",IF(COUNTIF(Данные!$A$6:$CV$6,$L$9)=0,"#FIELD",INDEX(Данные!$A$7:$CV$106,ROW()-19,MATCH($L$9,Данные!$A$6:$CV$6,0))))))</f>
        <v/>
      </c>
      <c r="AR103" s="76" t="str">
        <f>IF($A103="","",IF($M$4&lt;&gt;"Да","",IF($M$9="","",IF(COUNTIF(Данные!$A$6:$CV$6,$M$9)=0,"#FIELD",INDEX(Данные!$A$7:$CV$106,ROW()-19,MATCH($M$9,Данные!$A$6:$CV$6,0))))))</f>
        <v/>
      </c>
      <c r="AS103" s="76" t="str">
        <f>IF($A103="","",IF($N$4&lt;&gt;"Да","",IF($N$9="","",IF(COUNTIF(Данные!$A$6:$CV$6,$N$9)=0,"#FIELD",INDEX(Данные!$A$7:$CV$106,ROW()-19,MATCH($N$9,Данные!$A$6:$CV$6,0))))))</f>
        <v/>
      </c>
      <c r="AT103" s="76" t="str">
        <f>IF($A103="","",IF($O$4&lt;&gt;"Да","",IF($O$9="","",IF(COUNTIF(Данные!$A$6:$CV$6,$O$9)=0,"#FIELD",INDEX(Данные!$A$7:$CV$106,ROW()-19,MATCH($O$9,Данные!$A$6:$CV$6,0))))))</f>
        <v/>
      </c>
      <c r="AU103" s="76" t="str">
        <f>IF($A103="","",IF($P$4&lt;&gt;"Да","",IF($P$9="","",IF(COUNTIF(Данные!$A$6:$CV$6,$P$9)=0,"#FIELD",INDEX(Данные!$A$7:$CV$106,ROW()-19,MATCH($P$9,Данные!$A$6:$CV$6,0))))))</f>
        <v/>
      </c>
      <c r="AV103" s="76" t="str">
        <f>IF($A103="","",IF($Q$4&lt;&gt;"Да","",IF($Q$9="","",IF(COUNTIF(Данные!$A$6:$CV$6,$Q$9)=0,"#FIELD",INDEX(Данные!$A$7:$CV$106,ROW()-19,MATCH($Q$9,Данные!$A$6:$CV$6,0))))))</f>
        <v/>
      </c>
      <c r="AW103" s="76" t="str">
        <f>IF($A103="","",IF($R$4&lt;&gt;"Да","",IF($R$9="","",IF(COUNTIF(Данные!$A$6:$CV$6,$R$9)=0,"#FIELD",INDEX(Данные!$A$7:$CV$106,ROW()-19,MATCH($R$9,Данные!$A$6:$CV$6,0))))))</f>
        <v/>
      </c>
      <c r="AX103" s="76" t="str">
        <f>IF($A103="","",IF($S$4&lt;&gt;"Да","",IF($S$9="","",IF(COUNTIF(Данные!$A$6:$CV$6,$S$9)=0,"#FIELD",INDEX(Данные!$A$7:$CV$106,ROW()-19,MATCH($S$9,Данные!$A$6:$CV$6,0))))))</f>
        <v/>
      </c>
      <c r="AY103" s="76" t="str">
        <f>IF($A103="","",IF($T$4&lt;&gt;"Да","",IF($T$9="","",IF(COUNTIF(Данные!$A$6:$CV$6,$T$9)=0,"#FIELD",INDEX(Данные!$A$7:$CV$106,ROW()-19,MATCH($T$9,Данные!$A$6:$CV$6,0))))))</f>
        <v/>
      </c>
      <c r="AZ103" s="76" t="str">
        <f>IF($A103="","",IF($U$4&lt;&gt;"Да","",IF($U$9="","",IF(COUNTIF(Данные!$A$6:$CV$6,$U$9)=0,"#FIELD",INDEX(Данные!$A$7:$CV$106,ROW()-19,MATCH($U$9,Данные!$A$6:$CV$6,0))))))</f>
        <v/>
      </c>
      <c r="BA103" s="76" t="str">
        <f>IF($A103="","",IF($V$4&lt;&gt;"Да","",IF($V$9="","",IF(COUNTIF(Данные!$A$6:$CV$6,$V$9)=0,"#FIELD",INDEX(Данные!$A$7:$CV$106,ROW()-19,MATCH($V$9,Данные!$A$6:$CV$6,0))))))</f>
        <v/>
      </c>
      <c r="BB103" s="76" t="str">
        <f>IF($A103="","",IF($W$4&lt;&gt;"Да","",IF($W$9="","",IF(COUNTIF(Данные!$A$6:$CV$6,$W$9)=0,"#FIELD",INDEX(Данные!$A$7:$CV$106,ROW()-19,MATCH($W$9,Данные!$A$6:$CV$6,0))))))</f>
        <v/>
      </c>
      <c r="BC103" s="76" t="str">
        <f>IF($A103="","",IF($X$4&lt;&gt;"Да","",IF($X$9="","",IF(COUNTIF(Данные!$A$6:$CV$6,$X$9)=0,"#FIELD",INDEX(Данные!$A$7:$CV$106,ROW()-19,MATCH($X$9,Данные!$A$6:$CV$6,0))))))</f>
        <v/>
      </c>
      <c r="BD103" s="76" t="str">
        <f>IF($A103="","",IF($Y$4&lt;&gt;"Да","",IF($Y$9="","",IF(COUNTIF(Данные!$A$6:$CV$6,$Y$9)=0,"#FIELD",INDEX(Данные!$A$7:$CV$106,ROW()-19,MATCH($Y$9,Данные!$A$6:$CV$6,0))))))</f>
        <v/>
      </c>
      <c r="BE103" s="76" t="str">
        <f>IF($A103="","",IF($Z$4&lt;&gt;"Да","",IF($Z$9="","",IF(COUNTIF(Данные!$A$6:$CV$6,$Z$9)=0,"#FIELD",INDEX(Данные!$A$7:$CV$106,ROW()-19,MATCH($Z$9,Данные!$A$6:$CV$6,0))))))</f>
        <v/>
      </c>
      <c r="BF103" s="76" t="str">
        <f>IF($A103="","",IF($AA$4&lt;&gt;"Да","",IF($AA$9="","",IF(COUNTIF(Данные!$A$6:$CV$6,$AA$9)=0,"#FIELD",INDEX(Данные!$A$7:$CV$106,ROW()-19,MATCH($AA$9,Данные!$A$6:$CV$6,0))))))</f>
        <v/>
      </c>
      <c r="BG103" s="76" t="str">
        <f>IF($A103="","",IF($AB$4&lt;&gt;"Да","",IF($AB$9="","",IF(COUNTIF(Данные!$A$6:$CV$6,$AB$9)=0,"#FIELD",INDEX(Данные!$A$7:$CV$106,ROW()-19,MATCH($AB$9,Данные!$A$6:$CV$6,0))))))</f>
        <v/>
      </c>
      <c r="BH103" s="76" t="str">
        <f>IF($A103="","",IF($AC$4&lt;&gt;"Да","",IF($AC$9="","",IF(COUNTIF(Данные!$A$6:$CV$6,$AC$9)=0,"#FIELD",INDEX(Данные!$A$7:$CV$106,ROW()-19,MATCH($AC$9,Данные!$A$6:$CV$6,0))))))</f>
        <v/>
      </c>
      <c r="BI103" s="76" t="str">
        <f>IF($A103="","",IF($AD$4&lt;&gt;"Да","",IF($AD$9="","",IF(COUNTIF(Данные!$A$6:$CV$6,$AD$9)=0,"#FIELD",INDEX(Данные!$A$7:$CV$106,ROW()-19,MATCH($AD$9,Данные!$A$6:$CV$6,0))))))</f>
        <v/>
      </c>
      <c r="BJ103" s="76" t="str">
        <f>IF($A103="","",IF($AE$4&lt;&gt;"Да","",IF($AE$9="","",IF(COUNTIF(Данные!$A$6:$CV$6,$AE$9)=0,"#FIELD",INDEX(Данные!$A$7:$CV$106,ROW()-19,MATCH($AE$9,Данные!$A$6:$CV$6,0))))))</f>
        <v/>
      </c>
      <c r="BK103" s="76"/>
      <c r="BL103" s="76" t="str">
        <f>IF($A103="","",IF($B$4&lt;&gt;"Да","",IF($B$10="","",IF(COUNTIF(Данные!$A$6:$CV$6,$B$10)=0,"#FIELD",INDEX(Данные!$A$7:$CV$106,ROW()-19,MATCH($B$10,Данные!$A$6:$CV$6,0))))))</f>
        <v/>
      </c>
      <c r="BM103" s="76" t="str">
        <f>IF($A103="","",IF($C$4&lt;&gt;"Да","",IF($C$10="","",IF(COUNTIF(Данные!$A$6:$CV$6,$C$10)=0,"#FIELD",INDEX(Данные!$A$7:$CV$106,ROW()-19,MATCH($C$10,Данные!$A$6:$CV$6,0))))))</f>
        <v/>
      </c>
      <c r="BN103" s="76" t="str">
        <f>IF($A103="","",IF($D$4&lt;&gt;"Да","",IF($D$10="","",IF(COUNTIF(Данные!$A$6:$CV$6,$D$10)=0,"#FIELD",INDEX(Данные!$A$7:$CV$106,ROW()-19,MATCH($D$10,Данные!$A$6:$CV$6,0))))))</f>
        <v/>
      </c>
      <c r="BO103" s="76" t="str">
        <f>IF($A103="","",IF($E$4&lt;&gt;"Да","",IF($E$10="","",IF(COUNTIF(Данные!$A$6:$CV$6,$E$10)=0,"#FIELD",INDEX(Данные!$A$7:$CV$106,ROW()-19,MATCH($E$10,Данные!$A$6:$CV$6,0))))))</f>
        <v/>
      </c>
      <c r="BP103" s="76" t="str">
        <f>IF($A103="","",IF($F$4&lt;&gt;"Да","",IF($F$10="","",IF(COUNTIF(Данные!$A$6:$CV$6,$F$10)=0,"#FIELD",INDEX(Данные!$A$7:$CV$106,ROW()-19,MATCH($F$10,Данные!$A$6:$CV$6,0))))))</f>
        <v/>
      </c>
      <c r="BQ103" s="76" t="str">
        <f>IF($A103="","",IF($G$4&lt;&gt;"Да","",IF($G$10="","",IF(COUNTIF(Данные!$A$6:$CV$6,$G$10)=0,"#FIELD",INDEX(Данные!$A$7:$CV$106,ROW()-19,MATCH($G$10,Данные!$A$6:$CV$6,0))))))</f>
        <v/>
      </c>
      <c r="BR103" s="76" t="str">
        <f>IF($A103="","",IF($H$4&lt;&gt;"Да","",IF($H$10="","",IF(COUNTIF(Данные!$A$6:$CV$6,$H$10)=0,"#FIELD",INDEX(Данные!$A$7:$CV$106,ROW()-19,MATCH($H$10,Данные!$A$6:$CV$6,0))))))</f>
        <v/>
      </c>
      <c r="BS103" s="76" t="str">
        <f>IF($A103="","",IF($I$4&lt;&gt;"Да","",IF($I$10="","",IF(COUNTIF(Данные!$A$6:$CV$6,$I$10)=0,"#FIELD",INDEX(Данные!$A$7:$CV$106,ROW()-19,MATCH($I$10,Данные!$A$6:$CV$6,0))))))</f>
        <v/>
      </c>
      <c r="BT103" s="76" t="str">
        <f>IF($A103="","",IF($J$4&lt;&gt;"Да","",IF($J$10="","",IF(COUNTIF(Данные!$A$6:$CV$6,$J$10)=0,"#FIELD",INDEX(Данные!$A$7:$CV$106,ROW()-19,MATCH($J$10,Данные!$A$6:$CV$6,0))))))</f>
        <v/>
      </c>
      <c r="BU103" s="76" t="str">
        <f>IF($A103="","",IF($K$4&lt;&gt;"Да","",IF($K$10="","",IF(COUNTIF(Данные!$A$6:$CV$6,$K$10)=0,"#FIELD",INDEX(Данные!$A$7:$CV$106,ROW()-19,MATCH($K$10,Данные!$A$6:$CV$6,0))))))</f>
        <v/>
      </c>
      <c r="BV103" s="76" t="str">
        <f>IF($A103="","",IF($L$4&lt;&gt;"Да","",IF($L$10="","",IF(COUNTIF(Данные!$A$6:$CV$6,$L$10)=0,"#FIELD",INDEX(Данные!$A$7:$CV$106,ROW()-19,MATCH($L$10,Данные!$A$6:$CV$6,0))))))</f>
        <v/>
      </c>
      <c r="BW103" s="76" t="str">
        <f>IF($A103="","",IF($M$4&lt;&gt;"Да","",IF($M$10="","",IF(COUNTIF(Данные!$A$6:$CV$6,$M$10)=0,"#FIELD",INDEX(Данные!$A$7:$CV$106,ROW()-19,MATCH($M$10,Данные!$A$6:$CV$6,0))))))</f>
        <v/>
      </c>
      <c r="BX103" s="76" t="str">
        <f>IF($A103="","",IF($N$4&lt;&gt;"Да","",IF($N$10="","",IF(COUNTIF(Данные!$A$6:$CV$6,$N$10)=0,"#FIELD",INDEX(Данные!$A$7:$CV$106,ROW()-19,MATCH($N$10,Данные!$A$6:$CV$6,0))))))</f>
        <v/>
      </c>
      <c r="BY103" s="76" t="str">
        <f>IF($A103="","",IF($O$4&lt;&gt;"Да","",IF($O$10="","",IF(COUNTIF(Данные!$A$6:$CV$6,$O$10)=0,"#FIELD",INDEX(Данные!$A$7:$CV$106,ROW()-19,MATCH($O$10,Данные!$A$6:$CV$6,0))))))</f>
        <v/>
      </c>
      <c r="BZ103" s="76" t="str">
        <f>IF($A103="","",IF($P$4&lt;&gt;"Да","",IF($P$10="","",IF(COUNTIF(Данные!$A$6:$CV$6,$P$10)=0,"#FIELD",INDEX(Данные!$A$7:$CV$106,ROW()-19,MATCH($P$10,Данные!$A$6:$CV$6,0))))))</f>
        <v/>
      </c>
      <c r="CA103" s="76" t="str">
        <f>IF($A103="","",IF($Q$4&lt;&gt;"Да","",IF($Q$10="","",IF(COUNTIF(Данные!$A$6:$CV$6,$Q$10)=0,"#FIELD",INDEX(Данные!$A$7:$CV$106,ROW()-19,MATCH($Q$10,Данные!$A$6:$CV$6,0))))))</f>
        <v/>
      </c>
      <c r="CB103" s="76" t="str">
        <f>IF($A103="","",IF($R$4&lt;&gt;"Да","",IF($R$10="","",IF(COUNTIF(Данные!$A$6:$CV$6,$R$10)=0,"#FIELD",INDEX(Данные!$A$7:$CV$106,ROW()-19,MATCH($R$10,Данные!$A$6:$CV$6,0))))))</f>
        <v/>
      </c>
      <c r="CC103" s="76" t="str">
        <f>IF($A103="","",IF($S$4&lt;&gt;"Да","",IF($S$10="","",IF(COUNTIF(Данные!$A$6:$CV$6,$S$10)=0,"#FIELD",INDEX(Данные!$A$7:$CV$106,ROW()-19,MATCH($S$10,Данные!$A$6:$CV$6,0))))))</f>
        <v/>
      </c>
      <c r="CD103" s="76" t="str">
        <f>IF($A103="","",IF($T$4&lt;&gt;"Да","",IF($T$10="","",IF(COUNTIF(Данные!$A$6:$CV$6,$T$10)=0,"#FIELD",INDEX(Данные!$A$7:$CV$106,ROW()-19,MATCH($T$10,Данные!$A$6:$CV$6,0))))))</f>
        <v/>
      </c>
      <c r="CE103" s="76" t="str">
        <f>IF($A103="","",IF($U$4&lt;&gt;"Да","",IF($U$10="","",IF(COUNTIF(Данные!$A$6:$CV$6,$U$10)=0,"#FIELD",INDEX(Данные!$A$7:$CV$106,ROW()-19,MATCH($U$10,Данные!$A$6:$CV$6,0))))))</f>
        <v/>
      </c>
      <c r="CF103" s="76" t="str">
        <f>IF($A103="","",IF($V$4&lt;&gt;"Да","",IF($V$10="","",IF(COUNTIF(Данные!$A$6:$CV$6,$V$10)=0,"#FIELD",INDEX(Данные!$A$7:$CV$106,ROW()-19,MATCH($V$10,Данные!$A$6:$CV$6,0))))))</f>
        <v/>
      </c>
      <c r="CG103" s="76" t="str">
        <f>IF($A103="","",IF($W$4&lt;&gt;"Да","",IF($W$10="","",IF(COUNTIF(Данные!$A$6:$CV$6,$W$10)=0,"#FIELD",INDEX(Данные!$A$7:$CV$106,ROW()-19,MATCH($W$10,Данные!$A$6:$CV$6,0))))))</f>
        <v/>
      </c>
      <c r="CH103" s="76" t="str">
        <f>IF($A103="","",IF($X$4&lt;&gt;"Да","",IF($X$10="","",IF(COUNTIF(Данные!$A$6:$CV$6,$X$10)=0,"#FIELD",INDEX(Данные!$A$7:$CV$106,ROW()-19,MATCH($X$10,Данные!$A$6:$CV$6,0))))))</f>
        <v/>
      </c>
      <c r="CI103" s="76" t="str">
        <f>IF($A103="","",IF($Y$4&lt;&gt;"Да","",IF($Y$10="","",IF(COUNTIF(Данные!$A$6:$CV$6,$Y$10)=0,"#FIELD",INDEX(Данные!$A$7:$CV$106,ROW()-19,MATCH($Y$10,Данные!$A$6:$CV$6,0))))))</f>
        <v/>
      </c>
      <c r="CJ103" s="76" t="str">
        <f>IF($A103="","",IF($Z$4&lt;&gt;"Да","",IF($Z$10="","",IF(COUNTIF(Данные!$A$6:$CV$6,$Z$10)=0,"#FIELD",INDEX(Данные!$A$7:$CV$106,ROW()-19,MATCH($Z$10,Данные!$A$6:$CV$6,0))))))</f>
        <v/>
      </c>
      <c r="CK103" s="76" t="str">
        <f>IF($A103="","",IF($AA$4&lt;&gt;"Да","",IF($AA$10="","",IF(COUNTIF(Данные!$A$6:$CV$6,$AA$10)=0,"#FIELD",INDEX(Данные!$A$7:$CV$106,ROW()-19,MATCH($AA$10,Данные!$A$6:$CV$6,0))))))</f>
        <v/>
      </c>
      <c r="CL103" s="76" t="str">
        <f>IF($A103="","",IF($AB$4&lt;&gt;"Да","",IF($AB$10="","",IF(COUNTIF(Данные!$A$6:$CV$6,$AB$10)=0,"#FIELD",INDEX(Данные!$A$7:$CV$106,ROW()-19,MATCH($AB$10,Данные!$A$6:$CV$6,0))))))</f>
        <v/>
      </c>
      <c r="CM103" s="76" t="str">
        <f>IF($A103="","",IF($AC$4&lt;&gt;"Да","",IF($AC$10="","",IF(COUNTIF(Данные!$A$6:$CV$6,$AC$10)=0,"#FIELD",INDEX(Данные!$A$7:$CV$106,ROW()-19,MATCH($AC$10,Данные!$A$6:$CV$6,0))))))</f>
        <v/>
      </c>
      <c r="CN103" s="76" t="str">
        <f>IF($A103="","",IF($AD$4&lt;&gt;"Да","",IF($AD$10="","",IF(COUNTIF(Данные!$A$6:$CV$6,$AD$10)=0,"#FIELD",INDEX(Данные!$A$7:$CV$106,ROW()-19,MATCH($AD$10,Данные!$A$6:$CV$6,0))))))</f>
        <v/>
      </c>
      <c r="CO103" s="77" t="str">
        <f>IF($A103="","",IF($AE$4&lt;&gt;"Да","",IF($AE$10="","",IF(COUNTIF(Данные!$A$6:$CV$6,$AE$10)=0,"#FIELD",INDEX(Данные!$A$7:$CV$106,ROW()-19,MATCH($AE$10,Данные!$A$6:$CV$6,0))))))</f>
        <v/>
      </c>
    </row>
    <row r="104" spans="1:93">
      <c r="A104" s="24" t="str">
        <f>IF(Данные!A91="","",Данные!A91)</f>
        <v/>
      </c>
      <c r="B104" s="19" t="str">
        <f>IF($A104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104="#FIELD",AG104="",AND(OR($B$8="CHANGE_PCT_GE",$B$8="CHANGE_ABS_GE",$B$8="COUNT_FLAG_RULE",$B$8="AND_YES",$B$8="OR_YES"),OR(BL104="#FIELD",BL104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104)))),IF($B$18="LOW_MU",MAX(Настройки!$B$14,$B$16),IF($B$18="NEUTRAL",Настройки!$B$15,IF($B$18="IGNORE","IGNORE",IF(OR(AG104="#FIELD",BL104="#FIELD"),"Поле не найдено","Недостаточно данных")))),IF($B$8="SIGMOID_INC",MAX(Настройки!$B$14,$B$16+($B$17-$B$16)/(1+EXP(-$B$12*(IF(ISNUMBER(AG104),AG104,0)-$B$11)))),IF($B$8="SIGMOID_DEC",MAX(Настройки!$B$14,$B$16+($B$17-$B$16)/(1+EXP($B$12*(IF(ISNUMBER(AG104),AG104,0)-$B$11)))),IF($B$8="TOP_PERCENT",IF((COUNTIF(INDEX(Данные!$A$7:$CV$106,0,MATCH($B$9,Данные!$A$6:$CV$6,0)),"&gt;"&amp;IF(ISNUMBER(AG104),AG104,0))+COUNTIFS(INDEX(Данные!$A$7:$CV$106,0,MATCH($B$9,Данные!$A$6:$CV$6,0)),IF(ISNUMBER(AG104),AG104,0),Данные!$A$7:$A$106,"&lt;"&amp;$A104)+1)/COUNT(INDEX(Данные!$A$7:$CV$106,0,MATCH($B$9,Данные!$A$6:$CV$6,0)))&lt;=$B$11,$B$14,$B$15),IF($B$8="MANUAL_MU",MAX(Настройки!$B$14,MIN(1,IF(ISNUMBER(AG104),AG104,0))),IF($B$8="COUNT_FLAG_RULE",IF(IF(ISNUMBER(AG104),AG104,0)&lt;=$B$11,$B$14,IF(IF(ISNUMBER(AG104),AG104,0)&gt;=$B$12,$B$15,IF(OR(LOWER(LEFT(BL104&amp;"",2))="да",BL104=1),$B$13,$B$15))),IF(OR(AND($B$8="YES_NO",OR(LOWER(LEFT(AG104&amp;"",2))="да",AG104=1)),AND($B$8="THRESHOLD_GE",IF(ISNUMBER(AG104),AG104,0)&gt;=$B$11),AND($B$8="THRESHOLD_GT",IF(ISNUMBER(AG104),AG104,0)&gt;$B$11),AND($B$8="THRESHOLD_LE",IF(ISNUMBER(AG104),AG104,0)&lt;=$B$11),AND($B$8="THRESHOLD_LT",IF(ISNUMBER(AG104),AG104,0)&lt;$B$11),AND($B$8="CHANGE_PCT_GE",IF(IF(ISNUMBER(BL104),BL104,0)=0,IF(ISNUMBER(AG104),AG104,0)&gt;0,(IF(ISNUMBER(AG104),AG104,0)-IF(ISNUMBER(BL104),BL104,0))/ABS(IF(ISNUMBER(BL104),BL104,0))&gt;=$B$11)),AND($B$8="CHANGE_ABS_GE",ABS(IF(ISNUMBER(AG104),AG104,0)-IF(ISNUMBER(BL104),BL104,0))&gt;=$B$11),AND($B$8="COUNT_LT",IF(ISNUMBER(AG104),AG104,0)&lt;$B$11),AND($B$8="COUNT_LE",IF(ISNUMBER(AG104),AG104,0)&lt;=$B$11),AND($B$8="AND_YES",OR(LOWER(LEFT(AG104&amp;"",2))="да",AG104=1),OR(LOWER(LEFT(BL104&amp;"",2))="да",BL104=1)),AND($B$8="OR_YES",OR(OR(LOWER(LEFT(AG104&amp;"",2))="да",AG104=1),OR(LOWER(LEFT(BL104&amp;"",2))="да",BL104=1)))),$B$14,$B$15))))))))))</f>
        <v/>
      </c>
      <c r="C104" s="19" t="str">
        <f>IF($A104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104="#FIELD",AH104="",AND(OR($C$8="CHANGE_PCT_GE",$C$8="CHANGE_ABS_GE",$C$8="COUNT_FLAG_RULE",$C$8="AND_YES",$C$8="OR_YES"),OR(BM104="#FIELD",BM104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104)))),IF($C$18="LOW_MU",MAX(Настройки!$B$14,$C$16),IF($C$18="NEUTRAL",Настройки!$B$15,IF($C$18="IGNORE","IGNORE",IF(OR(AH104="#FIELD",BM104="#FIELD"),"Поле не найдено","Недостаточно данных")))),IF($C$8="SIGMOID_INC",MAX(Настройки!$B$14,$C$16+($C$17-$C$16)/(1+EXP(-$C$12*(IF(ISNUMBER(AH104),AH104,0)-$C$11)))),IF($C$8="SIGMOID_DEC",MAX(Настройки!$B$14,$C$16+($C$17-$C$16)/(1+EXP($C$12*(IF(ISNUMBER(AH104),AH104,0)-$C$11)))),IF($C$8="TOP_PERCENT",IF((COUNTIF(INDEX(Данные!$A$7:$CV$106,0,MATCH($C$9,Данные!$A$6:$CV$6,0)),"&gt;"&amp;IF(ISNUMBER(AH104),AH104,0))+COUNTIFS(INDEX(Данные!$A$7:$CV$106,0,MATCH($C$9,Данные!$A$6:$CV$6,0)),IF(ISNUMBER(AH104),AH104,0),Данные!$A$7:$A$106,"&lt;"&amp;$A104)+1)/COUNT(INDEX(Данные!$A$7:$CV$106,0,MATCH($C$9,Данные!$A$6:$CV$6,0)))&lt;=$C$11,$C$14,$C$15),IF($C$8="MANUAL_MU",MAX(Настройки!$B$14,MIN(1,IF(ISNUMBER(AH104),AH104,0))),IF($C$8="COUNT_FLAG_RULE",IF(IF(ISNUMBER(AH104),AH104,0)&lt;=$C$11,$C$14,IF(IF(ISNUMBER(AH104),AH104,0)&gt;=$C$12,$C$15,IF(OR(LOWER(LEFT(BM104&amp;"",2))="да",BM104=1),$C$13,$C$15))),IF(OR(AND($C$8="YES_NO",OR(LOWER(LEFT(AH104&amp;"",2))="да",AH104=1)),AND($C$8="THRESHOLD_GE",IF(ISNUMBER(AH104),AH104,0)&gt;=$C$11),AND($C$8="THRESHOLD_GT",IF(ISNUMBER(AH104),AH104,0)&gt;$C$11),AND($C$8="THRESHOLD_LE",IF(ISNUMBER(AH104),AH104,0)&lt;=$C$11),AND($C$8="THRESHOLD_LT",IF(ISNUMBER(AH104),AH104,0)&lt;$C$11),AND($C$8="CHANGE_PCT_GE",IF(IF(ISNUMBER(BM104),BM104,0)=0,IF(ISNUMBER(AH104),AH104,0)&gt;0,(IF(ISNUMBER(AH104),AH104,0)-IF(ISNUMBER(BM104),BM104,0))/ABS(IF(ISNUMBER(BM104),BM104,0))&gt;=$C$11)),AND($C$8="CHANGE_ABS_GE",ABS(IF(ISNUMBER(AH104),AH104,0)-IF(ISNUMBER(BM104),BM104,0))&gt;=$C$11),AND($C$8="COUNT_LT",IF(ISNUMBER(AH104),AH104,0)&lt;$C$11),AND($C$8="COUNT_LE",IF(ISNUMBER(AH104),AH104,0)&lt;=$C$11),AND($C$8="AND_YES",OR(LOWER(LEFT(AH104&amp;"",2))="да",AH104=1),OR(LOWER(LEFT(BM104&amp;"",2))="да",BM104=1)),AND($C$8="OR_YES",OR(OR(LOWER(LEFT(AH104&amp;"",2))="да",AH104=1),OR(LOWER(LEFT(BM104&amp;"",2))="да",BM104=1)))),$C$14,$C$15))))))))))</f>
        <v/>
      </c>
      <c r="D104" s="19" t="str">
        <f>IF($A104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104="#FIELD",AI104="",AND(OR($D$8="CHANGE_PCT_GE",$D$8="CHANGE_ABS_GE",$D$8="COUNT_FLAG_RULE",$D$8="AND_YES",$D$8="OR_YES"),OR(BN104="#FIELD",BN104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104)))),IF($D$18="LOW_MU",MAX(Настройки!$B$14,$D$16),IF($D$18="NEUTRAL",Настройки!$B$15,IF($D$18="IGNORE","IGNORE",IF(OR(AI104="#FIELD",BN104="#FIELD"),"Поле не найдено","Недостаточно данных")))),IF($D$8="SIGMOID_INC",MAX(Настройки!$B$14,$D$16+($D$17-$D$16)/(1+EXP(-$D$12*(IF(ISNUMBER(AI104),AI104,0)-$D$11)))),IF($D$8="SIGMOID_DEC",MAX(Настройки!$B$14,$D$16+($D$17-$D$16)/(1+EXP($D$12*(IF(ISNUMBER(AI104),AI104,0)-$D$11)))),IF($D$8="TOP_PERCENT",IF((COUNTIF(INDEX(Данные!$A$7:$CV$106,0,MATCH($D$9,Данные!$A$6:$CV$6,0)),"&gt;"&amp;IF(ISNUMBER(AI104),AI104,0))+COUNTIFS(INDEX(Данные!$A$7:$CV$106,0,MATCH($D$9,Данные!$A$6:$CV$6,0)),IF(ISNUMBER(AI104),AI104,0),Данные!$A$7:$A$106,"&lt;"&amp;$A104)+1)/COUNT(INDEX(Данные!$A$7:$CV$106,0,MATCH($D$9,Данные!$A$6:$CV$6,0)))&lt;=$D$11,$D$14,$D$15),IF($D$8="MANUAL_MU",MAX(Настройки!$B$14,MIN(1,IF(ISNUMBER(AI104),AI104,0))),IF($D$8="COUNT_FLAG_RULE",IF(IF(ISNUMBER(AI104),AI104,0)&lt;=$D$11,$D$14,IF(IF(ISNUMBER(AI104),AI104,0)&gt;=$D$12,$D$15,IF(OR(LOWER(LEFT(BN104&amp;"",2))="да",BN104=1),$D$13,$D$15))),IF(OR(AND($D$8="YES_NO",OR(LOWER(LEFT(AI104&amp;"",2))="да",AI104=1)),AND($D$8="THRESHOLD_GE",IF(ISNUMBER(AI104),AI104,0)&gt;=$D$11),AND($D$8="THRESHOLD_GT",IF(ISNUMBER(AI104),AI104,0)&gt;$D$11),AND($D$8="THRESHOLD_LE",IF(ISNUMBER(AI104),AI104,0)&lt;=$D$11),AND($D$8="THRESHOLD_LT",IF(ISNUMBER(AI104),AI104,0)&lt;$D$11),AND($D$8="CHANGE_PCT_GE",IF(IF(ISNUMBER(BN104),BN104,0)=0,IF(ISNUMBER(AI104),AI104,0)&gt;0,(IF(ISNUMBER(AI104),AI104,0)-IF(ISNUMBER(BN104),BN104,0))/ABS(IF(ISNUMBER(BN104),BN104,0))&gt;=$D$11)),AND($D$8="CHANGE_ABS_GE",ABS(IF(ISNUMBER(AI104),AI104,0)-IF(ISNUMBER(BN104),BN104,0))&gt;=$D$11),AND($D$8="COUNT_LT",IF(ISNUMBER(AI104),AI104,0)&lt;$D$11),AND($D$8="COUNT_LE",IF(ISNUMBER(AI104),AI104,0)&lt;=$D$11),AND($D$8="AND_YES",OR(LOWER(LEFT(AI104&amp;"",2))="да",AI104=1),OR(LOWER(LEFT(BN104&amp;"",2))="да",BN104=1)),AND($D$8="OR_YES",OR(OR(LOWER(LEFT(AI104&amp;"",2))="да",AI104=1),OR(LOWER(LEFT(BN104&amp;"",2))="да",BN104=1)))),$D$14,$D$15))))))))))</f>
        <v/>
      </c>
      <c r="E104" s="19" t="str">
        <f>IF($A104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104="#FIELD",AJ104="",AND(OR($E$8="CHANGE_PCT_GE",$E$8="CHANGE_ABS_GE",$E$8="COUNT_FLAG_RULE",$E$8="AND_YES",$E$8="OR_YES"),OR(BO104="#FIELD",BO104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104)))),IF($E$18="LOW_MU",MAX(Настройки!$B$14,$E$16),IF($E$18="NEUTRAL",Настройки!$B$15,IF($E$18="IGNORE","IGNORE",IF(OR(AJ104="#FIELD",BO104="#FIELD"),"Поле не найдено","Недостаточно данных")))),IF($E$8="SIGMOID_INC",MAX(Настройки!$B$14,$E$16+($E$17-$E$16)/(1+EXP(-$E$12*(IF(ISNUMBER(AJ104),AJ104,0)-$E$11)))),IF($E$8="SIGMOID_DEC",MAX(Настройки!$B$14,$E$16+($E$17-$E$16)/(1+EXP($E$12*(IF(ISNUMBER(AJ104),AJ104,0)-$E$11)))),IF($E$8="TOP_PERCENT",IF((COUNTIF(INDEX(Данные!$A$7:$CV$106,0,MATCH($E$9,Данные!$A$6:$CV$6,0)),"&gt;"&amp;IF(ISNUMBER(AJ104),AJ104,0))+COUNTIFS(INDEX(Данные!$A$7:$CV$106,0,MATCH($E$9,Данные!$A$6:$CV$6,0)),IF(ISNUMBER(AJ104),AJ104,0),Данные!$A$7:$A$106,"&lt;"&amp;$A104)+1)/COUNT(INDEX(Данные!$A$7:$CV$106,0,MATCH($E$9,Данные!$A$6:$CV$6,0)))&lt;=$E$11,$E$14,$E$15),IF($E$8="MANUAL_MU",MAX(Настройки!$B$14,MIN(1,IF(ISNUMBER(AJ104),AJ104,0))),IF($E$8="COUNT_FLAG_RULE",IF(IF(ISNUMBER(AJ104),AJ104,0)&lt;=$E$11,$E$14,IF(IF(ISNUMBER(AJ104),AJ104,0)&gt;=$E$12,$E$15,IF(OR(LOWER(LEFT(BO104&amp;"",2))="да",BO104=1),$E$13,$E$15))),IF(OR(AND($E$8="YES_NO",OR(LOWER(LEFT(AJ104&amp;"",2))="да",AJ104=1)),AND($E$8="THRESHOLD_GE",IF(ISNUMBER(AJ104),AJ104,0)&gt;=$E$11),AND($E$8="THRESHOLD_GT",IF(ISNUMBER(AJ104),AJ104,0)&gt;$E$11),AND($E$8="THRESHOLD_LE",IF(ISNUMBER(AJ104),AJ104,0)&lt;=$E$11),AND($E$8="THRESHOLD_LT",IF(ISNUMBER(AJ104),AJ104,0)&lt;$E$11),AND($E$8="CHANGE_PCT_GE",IF(IF(ISNUMBER(BO104),BO104,0)=0,IF(ISNUMBER(AJ104),AJ104,0)&gt;0,(IF(ISNUMBER(AJ104),AJ104,0)-IF(ISNUMBER(BO104),BO104,0))/ABS(IF(ISNUMBER(BO104),BO104,0))&gt;=$E$11)),AND($E$8="CHANGE_ABS_GE",ABS(IF(ISNUMBER(AJ104),AJ104,0)-IF(ISNUMBER(BO104),BO104,0))&gt;=$E$11),AND($E$8="COUNT_LT",IF(ISNUMBER(AJ104),AJ104,0)&lt;$E$11),AND($E$8="COUNT_LE",IF(ISNUMBER(AJ104),AJ104,0)&lt;=$E$11),AND($E$8="AND_YES",OR(LOWER(LEFT(AJ104&amp;"",2))="да",AJ104=1),OR(LOWER(LEFT(BO104&amp;"",2))="да",BO104=1)),AND($E$8="OR_YES",OR(OR(LOWER(LEFT(AJ104&amp;"",2))="да",AJ104=1),OR(LOWER(LEFT(BO104&amp;"",2))="да",BO104=1)))),$E$14,$E$15))))))))))</f>
        <v/>
      </c>
      <c r="F104" s="19" t="str">
        <f>IF($A104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104="#FIELD",AK104="",AND(OR($F$8="CHANGE_PCT_GE",$F$8="CHANGE_ABS_GE",$F$8="COUNT_FLAG_RULE",$F$8="AND_YES",$F$8="OR_YES"),OR(BP104="#FIELD",BP104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104)))),IF($F$18="LOW_MU",MAX(Настройки!$B$14,$F$16),IF($F$18="NEUTRAL",Настройки!$B$15,IF($F$18="IGNORE","IGNORE",IF(OR(AK104="#FIELD",BP104="#FIELD"),"Поле не найдено","Недостаточно данных")))),IF($F$8="SIGMOID_INC",MAX(Настройки!$B$14,$F$16+($F$17-$F$16)/(1+EXP(-$F$12*(IF(ISNUMBER(AK104),AK104,0)-$F$11)))),IF($F$8="SIGMOID_DEC",MAX(Настройки!$B$14,$F$16+($F$17-$F$16)/(1+EXP($F$12*(IF(ISNUMBER(AK104),AK104,0)-$F$11)))),IF($F$8="TOP_PERCENT",IF((COUNTIF(INDEX(Данные!$A$7:$CV$106,0,MATCH($F$9,Данные!$A$6:$CV$6,0)),"&gt;"&amp;IF(ISNUMBER(AK104),AK104,0))+COUNTIFS(INDEX(Данные!$A$7:$CV$106,0,MATCH($F$9,Данные!$A$6:$CV$6,0)),IF(ISNUMBER(AK104),AK104,0),Данные!$A$7:$A$106,"&lt;"&amp;$A104)+1)/COUNT(INDEX(Данные!$A$7:$CV$106,0,MATCH($F$9,Данные!$A$6:$CV$6,0)))&lt;=$F$11,$F$14,$F$15),IF($F$8="MANUAL_MU",MAX(Настройки!$B$14,MIN(1,IF(ISNUMBER(AK104),AK104,0))),IF($F$8="COUNT_FLAG_RULE",IF(IF(ISNUMBER(AK104),AK104,0)&lt;=$F$11,$F$14,IF(IF(ISNUMBER(AK104),AK104,0)&gt;=$F$12,$F$15,IF(OR(LOWER(LEFT(BP104&amp;"",2))="да",BP104=1),$F$13,$F$15))),IF(OR(AND($F$8="YES_NO",OR(LOWER(LEFT(AK104&amp;"",2))="да",AK104=1)),AND($F$8="THRESHOLD_GE",IF(ISNUMBER(AK104),AK104,0)&gt;=$F$11),AND($F$8="THRESHOLD_GT",IF(ISNUMBER(AK104),AK104,0)&gt;$F$11),AND($F$8="THRESHOLD_LE",IF(ISNUMBER(AK104),AK104,0)&lt;=$F$11),AND($F$8="THRESHOLD_LT",IF(ISNUMBER(AK104),AK104,0)&lt;$F$11),AND($F$8="CHANGE_PCT_GE",IF(IF(ISNUMBER(BP104),BP104,0)=0,IF(ISNUMBER(AK104),AK104,0)&gt;0,(IF(ISNUMBER(AK104),AK104,0)-IF(ISNUMBER(BP104),BP104,0))/ABS(IF(ISNUMBER(BP104),BP104,0))&gt;=$F$11)),AND($F$8="CHANGE_ABS_GE",ABS(IF(ISNUMBER(AK104),AK104,0)-IF(ISNUMBER(BP104),BP104,0))&gt;=$F$11),AND($F$8="COUNT_LT",IF(ISNUMBER(AK104),AK104,0)&lt;$F$11),AND($F$8="COUNT_LE",IF(ISNUMBER(AK104),AK104,0)&lt;=$F$11),AND($F$8="AND_YES",OR(LOWER(LEFT(AK104&amp;"",2))="да",AK104=1),OR(LOWER(LEFT(BP104&amp;"",2))="да",BP104=1)),AND($F$8="OR_YES",OR(OR(LOWER(LEFT(AK104&amp;"",2))="да",AK104=1),OR(LOWER(LEFT(BP104&amp;"",2))="да",BP104=1)))),$F$14,$F$15))))))))))</f>
        <v/>
      </c>
      <c r="G104" s="19" t="str">
        <f>IF($A104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104="#FIELD",AL104="",AND(OR($G$8="CHANGE_PCT_GE",$G$8="CHANGE_ABS_GE",$G$8="COUNT_FLAG_RULE",$G$8="AND_YES",$G$8="OR_YES"),OR(BQ104="#FIELD",BQ104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104)))),IF($G$18="LOW_MU",MAX(Настройки!$B$14,$G$16),IF($G$18="NEUTRAL",Настройки!$B$15,IF($G$18="IGNORE","IGNORE",IF(OR(AL104="#FIELD",BQ104="#FIELD"),"Поле не найдено","Недостаточно данных")))),IF($G$8="SIGMOID_INC",MAX(Настройки!$B$14,$G$16+($G$17-$G$16)/(1+EXP(-$G$12*(IF(ISNUMBER(AL104),AL104,0)-$G$11)))),IF($G$8="SIGMOID_DEC",MAX(Настройки!$B$14,$G$16+($G$17-$G$16)/(1+EXP($G$12*(IF(ISNUMBER(AL104),AL104,0)-$G$11)))),IF($G$8="TOP_PERCENT",IF((COUNTIF(INDEX(Данные!$A$7:$CV$106,0,MATCH($G$9,Данные!$A$6:$CV$6,0)),"&gt;"&amp;IF(ISNUMBER(AL104),AL104,0))+COUNTIFS(INDEX(Данные!$A$7:$CV$106,0,MATCH($G$9,Данные!$A$6:$CV$6,0)),IF(ISNUMBER(AL104),AL104,0),Данные!$A$7:$A$106,"&lt;"&amp;$A104)+1)/COUNT(INDEX(Данные!$A$7:$CV$106,0,MATCH($G$9,Данные!$A$6:$CV$6,0)))&lt;=$G$11,$G$14,$G$15),IF($G$8="MANUAL_MU",MAX(Настройки!$B$14,MIN(1,IF(ISNUMBER(AL104),AL104,0))),IF($G$8="COUNT_FLAG_RULE",IF(IF(ISNUMBER(AL104),AL104,0)&lt;=$G$11,$G$14,IF(IF(ISNUMBER(AL104),AL104,0)&gt;=$G$12,$G$15,IF(OR(LOWER(LEFT(BQ104&amp;"",2))="да",BQ104=1),$G$13,$G$15))),IF(OR(AND($G$8="YES_NO",OR(LOWER(LEFT(AL104&amp;"",2))="да",AL104=1)),AND($G$8="THRESHOLD_GE",IF(ISNUMBER(AL104),AL104,0)&gt;=$G$11),AND($G$8="THRESHOLD_GT",IF(ISNUMBER(AL104),AL104,0)&gt;$G$11),AND($G$8="THRESHOLD_LE",IF(ISNUMBER(AL104),AL104,0)&lt;=$G$11),AND($G$8="THRESHOLD_LT",IF(ISNUMBER(AL104),AL104,0)&lt;$G$11),AND($G$8="CHANGE_PCT_GE",IF(IF(ISNUMBER(BQ104),BQ104,0)=0,IF(ISNUMBER(AL104),AL104,0)&gt;0,(IF(ISNUMBER(AL104),AL104,0)-IF(ISNUMBER(BQ104),BQ104,0))/ABS(IF(ISNUMBER(BQ104),BQ104,0))&gt;=$G$11)),AND($G$8="CHANGE_ABS_GE",ABS(IF(ISNUMBER(AL104),AL104,0)-IF(ISNUMBER(BQ104),BQ104,0))&gt;=$G$11),AND($G$8="COUNT_LT",IF(ISNUMBER(AL104),AL104,0)&lt;$G$11),AND($G$8="COUNT_LE",IF(ISNUMBER(AL104),AL104,0)&lt;=$G$11),AND($G$8="AND_YES",OR(LOWER(LEFT(AL104&amp;"",2))="да",AL104=1),OR(LOWER(LEFT(BQ104&amp;"",2))="да",BQ104=1)),AND($G$8="OR_YES",OR(OR(LOWER(LEFT(AL104&amp;"",2))="да",AL104=1),OR(LOWER(LEFT(BQ104&amp;"",2))="да",BQ104=1)))),$G$14,$G$15))))))))))</f>
        <v/>
      </c>
      <c r="H104" s="19" t="str">
        <f>IF($A104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104="#FIELD",AM104="",AND(OR($H$8="CHANGE_PCT_GE",$H$8="CHANGE_ABS_GE",$H$8="COUNT_FLAG_RULE",$H$8="AND_YES",$H$8="OR_YES"),OR(BR104="#FIELD",BR104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104)))),IF($H$18="LOW_MU",MAX(Настройки!$B$14,$H$16),IF($H$18="NEUTRAL",Настройки!$B$15,IF($H$18="IGNORE","IGNORE",IF(OR(AM104="#FIELD",BR104="#FIELD"),"Поле не найдено","Недостаточно данных")))),IF($H$8="SIGMOID_INC",MAX(Настройки!$B$14,$H$16+($H$17-$H$16)/(1+EXP(-$H$12*(IF(ISNUMBER(AM104),AM104,0)-$H$11)))),IF($H$8="SIGMOID_DEC",MAX(Настройки!$B$14,$H$16+($H$17-$H$16)/(1+EXP($H$12*(IF(ISNUMBER(AM104),AM104,0)-$H$11)))),IF($H$8="TOP_PERCENT",IF((COUNTIF(INDEX(Данные!$A$7:$CV$106,0,MATCH($H$9,Данные!$A$6:$CV$6,0)),"&gt;"&amp;IF(ISNUMBER(AM104),AM104,0))+COUNTIFS(INDEX(Данные!$A$7:$CV$106,0,MATCH($H$9,Данные!$A$6:$CV$6,0)),IF(ISNUMBER(AM104),AM104,0),Данные!$A$7:$A$106,"&lt;"&amp;$A104)+1)/COUNT(INDEX(Данные!$A$7:$CV$106,0,MATCH($H$9,Данные!$A$6:$CV$6,0)))&lt;=$H$11,$H$14,$H$15),IF($H$8="MANUAL_MU",MAX(Настройки!$B$14,MIN(1,IF(ISNUMBER(AM104),AM104,0))),IF($H$8="COUNT_FLAG_RULE",IF(IF(ISNUMBER(AM104),AM104,0)&lt;=$H$11,$H$14,IF(IF(ISNUMBER(AM104),AM104,0)&gt;=$H$12,$H$15,IF(OR(LOWER(LEFT(BR104&amp;"",2))="да",BR104=1),$H$13,$H$15))),IF(OR(AND($H$8="YES_NO",OR(LOWER(LEFT(AM104&amp;"",2))="да",AM104=1)),AND($H$8="THRESHOLD_GE",IF(ISNUMBER(AM104),AM104,0)&gt;=$H$11),AND($H$8="THRESHOLD_GT",IF(ISNUMBER(AM104),AM104,0)&gt;$H$11),AND($H$8="THRESHOLD_LE",IF(ISNUMBER(AM104),AM104,0)&lt;=$H$11),AND($H$8="THRESHOLD_LT",IF(ISNUMBER(AM104),AM104,0)&lt;$H$11),AND($H$8="CHANGE_PCT_GE",IF(IF(ISNUMBER(BR104),BR104,0)=0,IF(ISNUMBER(AM104),AM104,0)&gt;0,(IF(ISNUMBER(AM104),AM104,0)-IF(ISNUMBER(BR104),BR104,0))/ABS(IF(ISNUMBER(BR104),BR104,0))&gt;=$H$11)),AND($H$8="CHANGE_ABS_GE",ABS(IF(ISNUMBER(AM104),AM104,0)-IF(ISNUMBER(BR104),BR104,0))&gt;=$H$11),AND($H$8="COUNT_LT",IF(ISNUMBER(AM104),AM104,0)&lt;$H$11),AND($H$8="COUNT_LE",IF(ISNUMBER(AM104),AM104,0)&lt;=$H$11),AND($H$8="AND_YES",OR(LOWER(LEFT(AM104&amp;"",2))="да",AM104=1),OR(LOWER(LEFT(BR104&amp;"",2))="да",BR104=1)),AND($H$8="OR_YES",OR(OR(LOWER(LEFT(AM104&amp;"",2))="да",AM104=1),OR(LOWER(LEFT(BR104&amp;"",2))="да",BR104=1)))),$H$14,$H$15))))))))))</f>
        <v/>
      </c>
      <c r="I104" s="19" t="str">
        <f>IF($A104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104="#FIELD",AN104="",AND(OR($I$8="CHANGE_PCT_GE",$I$8="CHANGE_ABS_GE",$I$8="COUNT_FLAG_RULE",$I$8="AND_YES",$I$8="OR_YES"),OR(BS104="#FIELD",BS104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104)))),IF($I$18="LOW_MU",MAX(Настройки!$B$14,$I$16),IF($I$18="NEUTRAL",Настройки!$B$15,IF($I$18="IGNORE","IGNORE",IF(OR(AN104="#FIELD",BS104="#FIELD"),"Поле не найдено","Недостаточно данных")))),IF($I$8="SIGMOID_INC",MAX(Настройки!$B$14,$I$16+($I$17-$I$16)/(1+EXP(-$I$12*(IF(ISNUMBER(AN104),AN104,0)-$I$11)))),IF($I$8="SIGMOID_DEC",MAX(Настройки!$B$14,$I$16+($I$17-$I$16)/(1+EXP($I$12*(IF(ISNUMBER(AN104),AN104,0)-$I$11)))),IF($I$8="TOP_PERCENT",IF((COUNTIF(INDEX(Данные!$A$7:$CV$106,0,MATCH($I$9,Данные!$A$6:$CV$6,0)),"&gt;"&amp;IF(ISNUMBER(AN104),AN104,0))+COUNTIFS(INDEX(Данные!$A$7:$CV$106,0,MATCH($I$9,Данные!$A$6:$CV$6,0)),IF(ISNUMBER(AN104),AN104,0),Данные!$A$7:$A$106,"&lt;"&amp;$A104)+1)/COUNT(INDEX(Данные!$A$7:$CV$106,0,MATCH($I$9,Данные!$A$6:$CV$6,0)))&lt;=$I$11,$I$14,$I$15),IF($I$8="MANUAL_MU",MAX(Настройки!$B$14,MIN(1,IF(ISNUMBER(AN104),AN104,0))),IF($I$8="COUNT_FLAG_RULE",IF(IF(ISNUMBER(AN104),AN104,0)&lt;=$I$11,$I$14,IF(IF(ISNUMBER(AN104),AN104,0)&gt;=$I$12,$I$15,IF(OR(LOWER(LEFT(BS104&amp;"",2))="да",BS104=1),$I$13,$I$15))),IF(OR(AND($I$8="YES_NO",OR(LOWER(LEFT(AN104&amp;"",2))="да",AN104=1)),AND($I$8="THRESHOLD_GE",IF(ISNUMBER(AN104),AN104,0)&gt;=$I$11),AND($I$8="THRESHOLD_GT",IF(ISNUMBER(AN104),AN104,0)&gt;$I$11),AND($I$8="THRESHOLD_LE",IF(ISNUMBER(AN104),AN104,0)&lt;=$I$11),AND($I$8="THRESHOLD_LT",IF(ISNUMBER(AN104),AN104,0)&lt;$I$11),AND($I$8="CHANGE_PCT_GE",IF(IF(ISNUMBER(BS104),BS104,0)=0,IF(ISNUMBER(AN104),AN104,0)&gt;0,(IF(ISNUMBER(AN104),AN104,0)-IF(ISNUMBER(BS104),BS104,0))/ABS(IF(ISNUMBER(BS104),BS104,0))&gt;=$I$11)),AND($I$8="CHANGE_ABS_GE",ABS(IF(ISNUMBER(AN104),AN104,0)-IF(ISNUMBER(BS104),BS104,0))&gt;=$I$11),AND($I$8="COUNT_LT",IF(ISNUMBER(AN104),AN104,0)&lt;$I$11),AND($I$8="COUNT_LE",IF(ISNUMBER(AN104),AN104,0)&lt;=$I$11),AND($I$8="AND_YES",OR(LOWER(LEFT(AN104&amp;"",2))="да",AN104=1),OR(LOWER(LEFT(BS104&amp;"",2))="да",BS104=1)),AND($I$8="OR_YES",OR(OR(LOWER(LEFT(AN104&amp;"",2))="да",AN104=1),OR(LOWER(LEFT(BS104&amp;"",2))="да",BS104=1)))),$I$14,$I$15))))))))))</f>
        <v/>
      </c>
      <c r="J104" s="19" t="str">
        <f>IF($A104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104="#FIELD",AO104="",AND(OR($J$8="CHANGE_PCT_GE",$J$8="CHANGE_ABS_GE",$J$8="COUNT_FLAG_RULE",$J$8="AND_YES",$J$8="OR_YES"),OR(BT104="#FIELD",BT104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104)))),IF($J$18="LOW_MU",MAX(Настройки!$B$14,$J$16),IF($J$18="NEUTRAL",Настройки!$B$15,IF($J$18="IGNORE","IGNORE",IF(OR(AO104="#FIELD",BT104="#FIELD"),"Поле не найдено","Недостаточно данных")))),IF($J$8="SIGMOID_INC",MAX(Настройки!$B$14,$J$16+($J$17-$J$16)/(1+EXP(-$J$12*(IF(ISNUMBER(AO104),AO104,0)-$J$11)))),IF($J$8="SIGMOID_DEC",MAX(Настройки!$B$14,$J$16+($J$17-$J$16)/(1+EXP($J$12*(IF(ISNUMBER(AO104),AO104,0)-$J$11)))),IF($J$8="TOP_PERCENT",IF((COUNTIF(INDEX(Данные!$A$7:$CV$106,0,MATCH($J$9,Данные!$A$6:$CV$6,0)),"&gt;"&amp;IF(ISNUMBER(AO104),AO104,0))+COUNTIFS(INDEX(Данные!$A$7:$CV$106,0,MATCH($J$9,Данные!$A$6:$CV$6,0)),IF(ISNUMBER(AO104),AO104,0),Данные!$A$7:$A$106,"&lt;"&amp;$A104)+1)/COUNT(INDEX(Данные!$A$7:$CV$106,0,MATCH($J$9,Данные!$A$6:$CV$6,0)))&lt;=$J$11,$J$14,$J$15),IF($J$8="MANUAL_MU",MAX(Настройки!$B$14,MIN(1,IF(ISNUMBER(AO104),AO104,0))),IF($J$8="COUNT_FLAG_RULE",IF(IF(ISNUMBER(AO104),AO104,0)&lt;=$J$11,$J$14,IF(IF(ISNUMBER(AO104),AO104,0)&gt;=$J$12,$J$15,IF(OR(LOWER(LEFT(BT104&amp;"",2))="да",BT104=1),$J$13,$J$15))),IF(OR(AND($J$8="YES_NO",OR(LOWER(LEFT(AO104&amp;"",2))="да",AO104=1)),AND($J$8="THRESHOLD_GE",IF(ISNUMBER(AO104),AO104,0)&gt;=$J$11),AND($J$8="THRESHOLD_GT",IF(ISNUMBER(AO104),AO104,0)&gt;$J$11),AND($J$8="THRESHOLD_LE",IF(ISNUMBER(AO104),AO104,0)&lt;=$J$11),AND($J$8="THRESHOLD_LT",IF(ISNUMBER(AO104),AO104,0)&lt;$J$11),AND($J$8="CHANGE_PCT_GE",IF(IF(ISNUMBER(BT104),BT104,0)=0,IF(ISNUMBER(AO104),AO104,0)&gt;0,(IF(ISNUMBER(AO104),AO104,0)-IF(ISNUMBER(BT104),BT104,0))/ABS(IF(ISNUMBER(BT104),BT104,0))&gt;=$J$11)),AND($J$8="CHANGE_ABS_GE",ABS(IF(ISNUMBER(AO104),AO104,0)-IF(ISNUMBER(BT104),BT104,0))&gt;=$J$11),AND($J$8="COUNT_LT",IF(ISNUMBER(AO104),AO104,0)&lt;$J$11),AND($J$8="COUNT_LE",IF(ISNUMBER(AO104),AO104,0)&lt;=$J$11),AND($J$8="AND_YES",OR(LOWER(LEFT(AO104&amp;"",2))="да",AO104=1),OR(LOWER(LEFT(BT104&amp;"",2))="да",BT104=1)),AND($J$8="OR_YES",OR(OR(LOWER(LEFT(AO104&amp;"",2))="да",AO104=1),OR(LOWER(LEFT(BT104&amp;"",2))="да",BT104=1)))),$J$14,$J$15))))))))))</f>
        <v/>
      </c>
      <c r="K104" s="19" t="str">
        <f>IF($A104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104="#FIELD",AP104="",AND(OR($K$8="CHANGE_PCT_GE",$K$8="CHANGE_ABS_GE",$K$8="COUNT_FLAG_RULE",$K$8="AND_YES",$K$8="OR_YES"),OR(BU104="#FIELD",BU104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104)))),IF($K$18="LOW_MU",MAX(Настройки!$B$14,$K$16),IF($K$18="NEUTRAL",Настройки!$B$15,IF($K$18="IGNORE","IGNORE",IF(OR(AP104="#FIELD",BU104="#FIELD"),"Поле не найдено","Недостаточно данных")))),IF($K$8="SIGMOID_INC",MAX(Настройки!$B$14,$K$16+($K$17-$K$16)/(1+EXP(-$K$12*(IF(ISNUMBER(AP104),AP104,0)-$K$11)))),IF($K$8="SIGMOID_DEC",MAX(Настройки!$B$14,$K$16+($K$17-$K$16)/(1+EXP($K$12*(IF(ISNUMBER(AP104),AP104,0)-$K$11)))),IF($K$8="TOP_PERCENT",IF((COUNTIF(INDEX(Данные!$A$7:$CV$106,0,MATCH($K$9,Данные!$A$6:$CV$6,0)),"&gt;"&amp;IF(ISNUMBER(AP104),AP104,0))+COUNTIFS(INDEX(Данные!$A$7:$CV$106,0,MATCH($K$9,Данные!$A$6:$CV$6,0)),IF(ISNUMBER(AP104),AP104,0),Данные!$A$7:$A$106,"&lt;"&amp;$A104)+1)/COUNT(INDEX(Данные!$A$7:$CV$106,0,MATCH($K$9,Данные!$A$6:$CV$6,0)))&lt;=$K$11,$K$14,$K$15),IF($K$8="MANUAL_MU",MAX(Настройки!$B$14,MIN(1,IF(ISNUMBER(AP104),AP104,0))),IF($K$8="COUNT_FLAG_RULE",IF(IF(ISNUMBER(AP104),AP104,0)&lt;=$K$11,$K$14,IF(IF(ISNUMBER(AP104),AP104,0)&gt;=$K$12,$K$15,IF(OR(LOWER(LEFT(BU104&amp;"",2))="да",BU104=1),$K$13,$K$15))),IF(OR(AND($K$8="YES_NO",OR(LOWER(LEFT(AP104&amp;"",2))="да",AP104=1)),AND($K$8="THRESHOLD_GE",IF(ISNUMBER(AP104),AP104,0)&gt;=$K$11),AND($K$8="THRESHOLD_GT",IF(ISNUMBER(AP104),AP104,0)&gt;$K$11),AND($K$8="THRESHOLD_LE",IF(ISNUMBER(AP104),AP104,0)&lt;=$K$11),AND($K$8="THRESHOLD_LT",IF(ISNUMBER(AP104),AP104,0)&lt;$K$11),AND($K$8="CHANGE_PCT_GE",IF(IF(ISNUMBER(BU104),BU104,0)=0,IF(ISNUMBER(AP104),AP104,0)&gt;0,(IF(ISNUMBER(AP104),AP104,0)-IF(ISNUMBER(BU104),BU104,0))/ABS(IF(ISNUMBER(BU104),BU104,0))&gt;=$K$11)),AND($K$8="CHANGE_ABS_GE",ABS(IF(ISNUMBER(AP104),AP104,0)-IF(ISNUMBER(BU104),BU104,0))&gt;=$K$11),AND($K$8="COUNT_LT",IF(ISNUMBER(AP104),AP104,0)&lt;$K$11),AND($K$8="COUNT_LE",IF(ISNUMBER(AP104),AP104,0)&lt;=$K$11),AND($K$8="AND_YES",OR(LOWER(LEFT(AP104&amp;"",2))="да",AP104=1),OR(LOWER(LEFT(BU104&amp;"",2))="да",BU104=1)),AND($K$8="OR_YES",OR(OR(LOWER(LEFT(AP104&amp;"",2))="да",AP104=1),OR(LOWER(LEFT(BU104&amp;"",2))="да",BU104=1)))),$K$14,$K$15))))))))))</f>
        <v/>
      </c>
      <c r="L104" s="19" t="str">
        <f>IF($A104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104="#FIELD",AQ104="",AND(OR($L$8="CHANGE_PCT_GE",$L$8="CHANGE_ABS_GE",$L$8="COUNT_FLAG_RULE",$L$8="AND_YES",$L$8="OR_YES"),OR(BV104="#FIELD",BV104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104)))),IF($L$18="LOW_MU",MAX(Настройки!$B$14,$L$16),IF($L$18="NEUTRAL",Настройки!$B$15,IF($L$18="IGNORE","IGNORE",IF(OR(AQ104="#FIELD",BV104="#FIELD"),"Поле не найдено","Недостаточно данных")))),IF($L$8="SIGMOID_INC",MAX(Настройки!$B$14,$L$16+($L$17-$L$16)/(1+EXP(-$L$12*(IF(ISNUMBER(AQ104),AQ104,0)-$L$11)))),IF($L$8="SIGMOID_DEC",MAX(Настройки!$B$14,$L$16+($L$17-$L$16)/(1+EXP($L$12*(IF(ISNUMBER(AQ104),AQ104,0)-$L$11)))),IF($L$8="TOP_PERCENT",IF((COUNTIF(INDEX(Данные!$A$7:$CV$106,0,MATCH($L$9,Данные!$A$6:$CV$6,0)),"&gt;"&amp;IF(ISNUMBER(AQ104),AQ104,0))+COUNTIFS(INDEX(Данные!$A$7:$CV$106,0,MATCH($L$9,Данные!$A$6:$CV$6,0)),IF(ISNUMBER(AQ104),AQ104,0),Данные!$A$7:$A$106,"&lt;"&amp;$A104)+1)/COUNT(INDEX(Данные!$A$7:$CV$106,0,MATCH($L$9,Данные!$A$6:$CV$6,0)))&lt;=$L$11,$L$14,$L$15),IF($L$8="MANUAL_MU",MAX(Настройки!$B$14,MIN(1,IF(ISNUMBER(AQ104),AQ104,0))),IF($L$8="COUNT_FLAG_RULE",IF(IF(ISNUMBER(AQ104),AQ104,0)&lt;=$L$11,$L$14,IF(IF(ISNUMBER(AQ104),AQ104,0)&gt;=$L$12,$L$15,IF(OR(LOWER(LEFT(BV104&amp;"",2))="да",BV104=1),$L$13,$L$15))),IF(OR(AND($L$8="YES_NO",OR(LOWER(LEFT(AQ104&amp;"",2))="да",AQ104=1)),AND($L$8="THRESHOLD_GE",IF(ISNUMBER(AQ104),AQ104,0)&gt;=$L$11),AND($L$8="THRESHOLD_GT",IF(ISNUMBER(AQ104),AQ104,0)&gt;$L$11),AND($L$8="THRESHOLD_LE",IF(ISNUMBER(AQ104),AQ104,0)&lt;=$L$11),AND($L$8="THRESHOLD_LT",IF(ISNUMBER(AQ104),AQ104,0)&lt;$L$11),AND($L$8="CHANGE_PCT_GE",IF(IF(ISNUMBER(BV104),BV104,0)=0,IF(ISNUMBER(AQ104),AQ104,0)&gt;0,(IF(ISNUMBER(AQ104),AQ104,0)-IF(ISNUMBER(BV104),BV104,0))/ABS(IF(ISNUMBER(BV104),BV104,0))&gt;=$L$11)),AND($L$8="CHANGE_ABS_GE",ABS(IF(ISNUMBER(AQ104),AQ104,0)-IF(ISNUMBER(BV104),BV104,0))&gt;=$L$11),AND($L$8="COUNT_LT",IF(ISNUMBER(AQ104),AQ104,0)&lt;$L$11),AND($L$8="COUNT_LE",IF(ISNUMBER(AQ104),AQ104,0)&lt;=$L$11),AND($L$8="AND_YES",OR(LOWER(LEFT(AQ104&amp;"",2))="да",AQ104=1),OR(LOWER(LEFT(BV104&amp;"",2))="да",BV104=1)),AND($L$8="OR_YES",OR(OR(LOWER(LEFT(AQ104&amp;"",2))="да",AQ104=1),OR(LOWER(LEFT(BV104&amp;"",2))="да",BV104=1)))),$L$14,$L$15))))))))))</f>
        <v/>
      </c>
      <c r="M104" s="19" t="str">
        <f>IF($A104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104="#FIELD",AR104="",AND(OR($M$8="CHANGE_PCT_GE",$M$8="CHANGE_ABS_GE",$M$8="COUNT_FLAG_RULE",$M$8="AND_YES",$M$8="OR_YES"),OR(BW104="#FIELD",BW104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104)))),IF($M$18="LOW_MU",MAX(Настройки!$B$14,$M$16),IF($M$18="NEUTRAL",Настройки!$B$15,IF($M$18="IGNORE","IGNORE",IF(OR(AR104="#FIELD",BW104="#FIELD"),"Поле не найдено","Недостаточно данных")))),IF($M$8="SIGMOID_INC",MAX(Настройки!$B$14,$M$16+($M$17-$M$16)/(1+EXP(-$M$12*(IF(ISNUMBER(AR104),AR104,0)-$M$11)))),IF($M$8="SIGMOID_DEC",MAX(Настройки!$B$14,$M$16+($M$17-$M$16)/(1+EXP($M$12*(IF(ISNUMBER(AR104),AR104,0)-$M$11)))),IF($M$8="TOP_PERCENT",IF((COUNTIF(INDEX(Данные!$A$7:$CV$106,0,MATCH($M$9,Данные!$A$6:$CV$6,0)),"&gt;"&amp;IF(ISNUMBER(AR104),AR104,0))+COUNTIFS(INDEX(Данные!$A$7:$CV$106,0,MATCH($M$9,Данные!$A$6:$CV$6,0)),IF(ISNUMBER(AR104),AR104,0),Данные!$A$7:$A$106,"&lt;"&amp;$A104)+1)/COUNT(INDEX(Данные!$A$7:$CV$106,0,MATCH($M$9,Данные!$A$6:$CV$6,0)))&lt;=$M$11,$M$14,$M$15),IF($M$8="MANUAL_MU",MAX(Настройки!$B$14,MIN(1,IF(ISNUMBER(AR104),AR104,0))),IF($M$8="COUNT_FLAG_RULE",IF(IF(ISNUMBER(AR104),AR104,0)&lt;=$M$11,$M$14,IF(IF(ISNUMBER(AR104),AR104,0)&gt;=$M$12,$M$15,IF(OR(LOWER(LEFT(BW104&amp;"",2))="да",BW104=1),$M$13,$M$15))),IF(OR(AND($M$8="YES_NO",OR(LOWER(LEFT(AR104&amp;"",2))="да",AR104=1)),AND($M$8="THRESHOLD_GE",IF(ISNUMBER(AR104),AR104,0)&gt;=$M$11),AND($M$8="THRESHOLD_GT",IF(ISNUMBER(AR104),AR104,0)&gt;$M$11),AND($M$8="THRESHOLD_LE",IF(ISNUMBER(AR104),AR104,0)&lt;=$M$11),AND($M$8="THRESHOLD_LT",IF(ISNUMBER(AR104),AR104,0)&lt;$M$11),AND($M$8="CHANGE_PCT_GE",IF(IF(ISNUMBER(BW104),BW104,0)=0,IF(ISNUMBER(AR104),AR104,0)&gt;0,(IF(ISNUMBER(AR104),AR104,0)-IF(ISNUMBER(BW104),BW104,0))/ABS(IF(ISNUMBER(BW104),BW104,0))&gt;=$M$11)),AND($M$8="CHANGE_ABS_GE",ABS(IF(ISNUMBER(AR104),AR104,0)-IF(ISNUMBER(BW104),BW104,0))&gt;=$M$11),AND($M$8="COUNT_LT",IF(ISNUMBER(AR104),AR104,0)&lt;$M$11),AND($M$8="COUNT_LE",IF(ISNUMBER(AR104),AR104,0)&lt;=$M$11),AND($M$8="AND_YES",OR(LOWER(LEFT(AR104&amp;"",2))="да",AR104=1),OR(LOWER(LEFT(BW104&amp;"",2))="да",BW104=1)),AND($M$8="OR_YES",OR(OR(LOWER(LEFT(AR104&amp;"",2))="да",AR104=1),OR(LOWER(LEFT(BW104&amp;"",2))="да",BW104=1)))),$M$14,$M$15))))))))))</f>
        <v/>
      </c>
      <c r="N104" s="19" t="str">
        <f>IF($A104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104="#FIELD",AS104="",AND(OR($N$8="CHANGE_PCT_GE",$N$8="CHANGE_ABS_GE",$N$8="COUNT_FLAG_RULE",$N$8="AND_YES",$N$8="OR_YES"),OR(BX104="#FIELD",BX104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104)))),IF($N$18="LOW_MU",MAX(Настройки!$B$14,$N$16),IF($N$18="NEUTRAL",Настройки!$B$15,IF($N$18="IGNORE","IGNORE",IF(OR(AS104="#FIELD",BX104="#FIELD"),"Поле не найдено","Недостаточно данных")))),IF($N$8="SIGMOID_INC",MAX(Настройки!$B$14,$N$16+($N$17-$N$16)/(1+EXP(-$N$12*(IF(ISNUMBER(AS104),AS104,0)-$N$11)))),IF($N$8="SIGMOID_DEC",MAX(Настройки!$B$14,$N$16+($N$17-$N$16)/(1+EXP($N$12*(IF(ISNUMBER(AS104),AS104,0)-$N$11)))),IF($N$8="TOP_PERCENT",IF((COUNTIF(INDEX(Данные!$A$7:$CV$106,0,MATCH($N$9,Данные!$A$6:$CV$6,0)),"&gt;"&amp;IF(ISNUMBER(AS104),AS104,0))+COUNTIFS(INDEX(Данные!$A$7:$CV$106,0,MATCH($N$9,Данные!$A$6:$CV$6,0)),IF(ISNUMBER(AS104),AS104,0),Данные!$A$7:$A$106,"&lt;"&amp;$A104)+1)/COUNT(INDEX(Данные!$A$7:$CV$106,0,MATCH($N$9,Данные!$A$6:$CV$6,0)))&lt;=$N$11,$N$14,$N$15),IF($N$8="MANUAL_MU",MAX(Настройки!$B$14,MIN(1,IF(ISNUMBER(AS104),AS104,0))),IF($N$8="COUNT_FLAG_RULE",IF(IF(ISNUMBER(AS104),AS104,0)&lt;=$N$11,$N$14,IF(IF(ISNUMBER(AS104),AS104,0)&gt;=$N$12,$N$15,IF(OR(LOWER(LEFT(BX104&amp;"",2))="да",BX104=1),$N$13,$N$15))),IF(OR(AND($N$8="YES_NO",OR(LOWER(LEFT(AS104&amp;"",2))="да",AS104=1)),AND($N$8="THRESHOLD_GE",IF(ISNUMBER(AS104),AS104,0)&gt;=$N$11),AND($N$8="THRESHOLD_GT",IF(ISNUMBER(AS104),AS104,0)&gt;$N$11),AND($N$8="THRESHOLD_LE",IF(ISNUMBER(AS104),AS104,0)&lt;=$N$11),AND($N$8="THRESHOLD_LT",IF(ISNUMBER(AS104),AS104,0)&lt;$N$11),AND($N$8="CHANGE_PCT_GE",IF(IF(ISNUMBER(BX104),BX104,0)=0,IF(ISNUMBER(AS104),AS104,0)&gt;0,(IF(ISNUMBER(AS104),AS104,0)-IF(ISNUMBER(BX104),BX104,0))/ABS(IF(ISNUMBER(BX104),BX104,0))&gt;=$N$11)),AND($N$8="CHANGE_ABS_GE",ABS(IF(ISNUMBER(AS104),AS104,0)-IF(ISNUMBER(BX104),BX104,0))&gt;=$N$11),AND($N$8="COUNT_LT",IF(ISNUMBER(AS104),AS104,0)&lt;$N$11),AND($N$8="COUNT_LE",IF(ISNUMBER(AS104),AS104,0)&lt;=$N$11),AND($N$8="AND_YES",OR(LOWER(LEFT(AS104&amp;"",2))="да",AS104=1),OR(LOWER(LEFT(BX104&amp;"",2))="да",BX104=1)),AND($N$8="OR_YES",OR(OR(LOWER(LEFT(AS104&amp;"",2))="да",AS104=1),OR(LOWER(LEFT(BX104&amp;"",2))="да",BX104=1)))),$N$14,$N$15))))))))))</f>
        <v/>
      </c>
      <c r="O104" s="19" t="str">
        <f>IF($A104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104="#FIELD",AT104="",AND(OR($O$8="CHANGE_PCT_GE",$O$8="CHANGE_ABS_GE",$O$8="COUNT_FLAG_RULE",$O$8="AND_YES",$O$8="OR_YES"),OR(BY104="#FIELD",BY104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104)))),IF($O$18="LOW_MU",MAX(Настройки!$B$14,$O$16),IF($O$18="NEUTRAL",Настройки!$B$15,IF($O$18="IGNORE","IGNORE",IF(OR(AT104="#FIELD",BY104="#FIELD"),"Поле не найдено","Недостаточно данных")))),IF($O$8="SIGMOID_INC",MAX(Настройки!$B$14,$O$16+($O$17-$O$16)/(1+EXP(-$O$12*(IF(ISNUMBER(AT104),AT104,0)-$O$11)))),IF($O$8="SIGMOID_DEC",MAX(Настройки!$B$14,$O$16+($O$17-$O$16)/(1+EXP($O$12*(IF(ISNUMBER(AT104),AT104,0)-$O$11)))),IF($O$8="TOP_PERCENT",IF((COUNTIF(INDEX(Данные!$A$7:$CV$106,0,MATCH($O$9,Данные!$A$6:$CV$6,0)),"&gt;"&amp;IF(ISNUMBER(AT104),AT104,0))+COUNTIFS(INDEX(Данные!$A$7:$CV$106,0,MATCH($O$9,Данные!$A$6:$CV$6,0)),IF(ISNUMBER(AT104),AT104,0),Данные!$A$7:$A$106,"&lt;"&amp;$A104)+1)/COUNT(INDEX(Данные!$A$7:$CV$106,0,MATCH($O$9,Данные!$A$6:$CV$6,0)))&lt;=$O$11,$O$14,$O$15),IF($O$8="MANUAL_MU",MAX(Настройки!$B$14,MIN(1,IF(ISNUMBER(AT104),AT104,0))),IF($O$8="COUNT_FLAG_RULE",IF(IF(ISNUMBER(AT104),AT104,0)&lt;=$O$11,$O$14,IF(IF(ISNUMBER(AT104),AT104,0)&gt;=$O$12,$O$15,IF(OR(LOWER(LEFT(BY104&amp;"",2))="да",BY104=1),$O$13,$O$15))),IF(OR(AND($O$8="YES_NO",OR(LOWER(LEFT(AT104&amp;"",2))="да",AT104=1)),AND($O$8="THRESHOLD_GE",IF(ISNUMBER(AT104),AT104,0)&gt;=$O$11),AND($O$8="THRESHOLD_GT",IF(ISNUMBER(AT104),AT104,0)&gt;$O$11),AND($O$8="THRESHOLD_LE",IF(ISNUMBER(AT104),AT104,0)&lt;=$O$11),AND($O$8="THRESHOLD_LT",IF(ISNUMBER(AT104),AT104,0)&lt;$O$11),AND($O$8="CHANGE_PCT_GE",IF(IF(ISNUMBER(BY104),BY104,0)=0,IF(ISNUMBER(AT104),AT104,0)&gt;0,(IF(ISNUMBER(AT104),AT104,0)-IF(ISNUMBER(BY104),BY104,0))/ABS(IF(ISNUMBER(BY104),BY104,0))&gt;=$O$11)),AND($O$8="CHANGE_ABS_GE",ABS(IF(ISNUMBER(AT104),AT104,0)-IF(ISNUMBER(BY104),BY104,0))&gt;=$O$11),AND($O$8="COUNT_LT",IF(ISNUMBER(AT104),AT104,0)&lt;$O$11),AND($O$8="COUNT_LE",IF(ISNUMBER(AT104),AT104,0)&lt;=$O$11),AND($O$8="AND_YES",OR(LOWER(LEFT(AT104&amp;"",2))="да",AT104=1),OR(LOWER(LEFT(BY104&amp;"",2))="да",BY104=1)),AND($O$8="OR_YES",OR(OR(LOWER(LEFT(AT104&amp;"",2))="да",AT104=1),OR(LOWER(LEFT(BY104&amp;"",2))="да",BY104=1)))),$O$14,$O$15))))))))))</f>
        <v/>
      </c>
      <c r="P104" s="19" t="str">
        <f>IF($A104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104="#FIELD",AU104="",AND(OR($P$8="CHANGE_PCT_GE",$P$8="CHANGE_ABS_GE",$P$8="COUNT_FLAG_RULE",$P$8="AND_YES",$P$8="OR_YES"),OR(BZ104="#FIELD",BZ104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104)))),IF($P$18="LOW_MU",MAX(Настройки!$B$14,$P$16),IF($P$18="NEUTRAL",Настройки!$B$15,IF($P$18="IGNORE","IGNORE",IF(OR(AU104="#FIELD",BZ104="#FIELD"),"Поле не найдено","Недостаточно данных")))),IF($P$8="SIGMOID_INC",MAX(Настройки!$B$14,$P$16+($P$17-$P$16)/(1+EXP(-$P$12*(IF(ISNUMBER(AU104),AU104,0)-$P$11)))),IF($P$8="SIGMOID_DEC",MAX(Настройки!$B$14,$P$16+($P$17-$P$16)/(1+EXP($P$12*(IF(ISNUMBER(AU104),AU104,0)-$P$11)))),IF($P$8="TOP_PERCENT",IF((COUNTIF(INDEX(Данные!$A$7:$CV$106,0,MATCH($P$9,Данные!$A$6:$CV$6,0)),"&gt;"&amp;IF(ISNUMBER(AU104),AU104,0))+COUNTIFS(INDEX(Данные!$A$7:$CV$106,0,MATCH($P$9,Данные!$A$6:$CV$6,0)),IF(ISNUMBER(AU104),AU104,0),Данные!$A$7:$A$106,"&lt;"&amp;$A104)+1)/COUNT(INDEX(Данные!$A$7:$CV$106,0,MATCH($P$9,Данные!$A$6:$CV$6,0)))&lt;=$P$11,$P$14,$P$15),IF($P$8="MANUAL_MU",MAX(Настройки!$B$14,MIN(1,IF(ISNUMBER(AU104),AU104,0))),IF($P$8="COUNT_FLAG_RULE",IF(IF(ISNUMBER(AU104),AU104,0)&lt;=$P$11,$P$14,IF(IF(ISNUMBER(AU104),AU104,0)&gt;=$P$12,$P$15,IF(OR(LOWER(LEFT(BZ104&amp;"",2))="да",BZ104=1),$P$13,$P$15))),IF(OR(AND($P$8="YES_NO",OR(LOWER(LEFT(AU104&amp;"",2))="да",AU104=1)),AND($P$8="THRESHOLD_GE",IF(ISNUMBER(AU104),AU104,0)&gt;=$P$11),AND($P$8="THRESHOLD_GT",IF(ISNUMBER(AU104),AU104,0)&gt;$P$11),AND($P$8="THRESHOLD_LE",IF(ISNUMBER(AU104),AU104,0)&lt;=$P$11),AND($P$8="THRESHOLD_LT",IF(ISNUMBER(AU104),AU104,0)&lt;$P$11),AND($P$8="CHANGE_PCT_GE",IF(IF(ISNUMBER(BZ104),BZ104,0)=0,IF(ISNUMBER(AU104),AU104,0)&gt;0,(IF(ISNUMBER(AU104),AU104,0)-IF(ISNUMBER(BZ104),BZ104,0))/ABS(IF(ISNUMBER(BZ104),BZ104,0))&gt;=$P$11)),AND($P$8="CHANGE_ABS_GE",ABS(IF(ISNUMBER(AU104),AU104,0)-IF(ISNUMBER(BZ104),BZ104,0))&gt;=$P$11),AND($P$8="COUNT_LT",IF(ISNUMBER(AU104),AU104,0)&lt;$P$11),AND($P$8="COUNT_LE",IF(ISNUMBER(AU104),AU104,0)&lt;=$P$11),AND($P$8="AND_YES",OR(LOWER(LEFT(AU104&amp;"",2))="да",AU104=1),OR(LOWER(LEFT(BZ104&amp;"",2))="да",BZ104=1)),AND($P$8="OR_YES",OR(OR(LOWER(LEFT(AU104&amp;"",2))="да",AU104=1),OR(LOWER(LEFT(BZ104&amp;"",2))="да",BZ104=1)))),$P$14,$P$15))))))))))</f>
        <v/>
      </c>
      <c r="Q104" s="19" t="str">
        <f>IF($A104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104="#FIELD",AV104="",AND(OR($Q$8="CHANGE_PCT_GE",$Q$8="CHANGE_ABS_GE",$Q$8="COUNT_FLAG_RULE",$Q$8="AND_YES",$Q$8="OR_YES"),OR(CA104="#FIELD",CA104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104)))),IF($Q$18="LOW_MU",MAX(Настройки!$B$14,$Q$16),IF($Q$18="NEUTRAL",Настройки!$B$15,IF($Q$18="IGNORE","IGNORE",IF(OR(AV104="#FIELD",CA104="#FIELD"),"Поле не найдено","Недостаточно данных")))),IF($Q$8="SIGMOID_INC",MAX(Настройки!$B$14,$Q$16+($Q$17-$Q$16)/(1+EXP(-$Q$12*(IF(ISNUMBER(AV104),AV104,0)-$Q$11)))),IF($Q$8="SIGMOID_DEC",MAX(Настройки!$B$14,$Q$16+($Q$17-$Q$16)/(1+EXP($Q$12*(IF(ISNUMBER(AV104),AV104,0)-$Q$11)))),IF($Q$8="TOP_PERCENT",IF((COUNTIF(INDEX(Данные!$A$7:$CV$106,0,MATCH($Q$9,Данные!$A$6:$CV$6,0)),"&gt;"&amp;IF(ISNUMBER(AV104),AV104,0))+COUNTIFS(INDEX(Данные!$A$7:$CV$106,0,MATCH($Q$9,Данные!$A$6:$CV$6,0)),IF(ISNUMBER(AV104),AV104,0),Данные!$A$7:$A$106,"&lt;"&amp;$A104)+1)/COUNT(INDEX(Данные!$A$7:$CV$106,0,MATCH($Q$9,Данные!$A$6:$CV$6,0)))&lt;=$Q$11,$Q$14,$Q$15),IF($Q$8="MANUAL_MU",MAX(Настройки!$B$14,MIN(1,IF(ISNUMBER(AV104),AV104,0))),IF($Q$8="COUNT_FLAG_RULE",IF(IF(ISNUMBER(AV104),AV104,0)&lt;=$Q$11,$Q$14,IF(IF(ISNUMBER(AV104),AV104,0)&gt;=$Q$12,$Q$15,IF(OR(LOWER(LEFT(CA104&amp;"",2))="да",CA104=1),$Q$13,$Q$15))),IF(OR(AND($Q$8="YES_NO",OR(LOWER(LEFT(AV104&amp;"",2))="да",AV104=1)),AND($Q$8="THRESHOLD_GE",IF(ISNUMBER(AV104),AV104,0)&gt;=$Q$11),AND($Q$8="THRESHOLD_GT",IF(ISNUMBER(AV104),AV104,0)&gt;$Q$11),AND($Q$8="THRESHOLD_LE",IF(ISNUMBER(AV104),AV104,0)&lt;=$Q$11),AND($Q$8="THRESHOLD_LT",IF(ISNUMBER(AV104),AV104,0)&lt;$Q$11),AND($Q$8="CHANGE_PCT_GE",IF(IF(ISNUMBER(CA104),CA104,0)=0,IF(ISNUMBER(AV104),AV104,0)&gt;0,(IF(ISNUMBER(AV104),AV104,0)-IF(ISNUMBER(CA104),CA104,0))/ABS(IF(ISNUMBER(CA104),CA104,0))&gt;=$Q$11)),AND($Q$8="CHANGE_ABS_GE",ABS(IF(ISNUMBER(AV104),AV104,0)-IF(ISNUMBER(CA104),CA104,0))&gt;=$Q$11),AND($Q$8="COUNT_LT",IF(ISNUMBER(AV104),AV104,0)&lt;$Q$11),AND($Q$8="COUNT_LE",IF(ISNUMBER(AV104),AV104,0)&lt;=$Q$11),AND($Q$8="AND_YES",OR(LOWER(LEFT(AV104&amp;"",2))="да",AV104=1),OR(LOWER(LEFT(CA104&amp;"",2))="да",CA104=1)),AND($Q$8="OR_YES",OR(OR(LOWER(LEFT(AV104&amp;"",2))="да",AV104=1),OR(LOWER(LEFT(CA104&amp;"",2))="да",CA104=1)))),$Q$14,$Q$15))))))))))</f>
        <v/>
      </c>
      <c r="R104" s="69" t="str">
        <f>IF($A104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104="#FIELD",AW104="",AND(OR($R$8="CHANGE_PCT_GE",$R$8="CHANGE_ABS_GE",$R$8="COUNT_FLAG_RULE",$R$8="AND_YES",$R$8="OR_YES"),OR(CB104="#FIELD",CB104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104)))),IF($R$18="LOW_MU",MAX(Настройки!$B$14,$R$16),IF($R$18="NEUTRAL",Настройки!$B$15,IF($R$18="IGNORE","IGNORE",IF(OR(AW104="#FIELD",CB104="#FIELD"),"Поле не найдено","Недостаточно данных")))),IF($R$8="SIGMOID_INC",MAX(Настройки!$B$14,$R$16+($R$17-$R$16)/(1+EXP(-$R$12*(IF(ISNUMBER(AW104),AW104,0)-$R$11)))),IF($R$8="SIGMOID_DEC",MAX(Настройки!$B$14,$R$16+($R$17-$R$16)/(1+EXP($R$12*(IF(ISNUMBER(AW104),AW104,0)-$R$11)))),IF($R$8="TOP_PERCENT",IF((COUNTIF(INDEX(Данные!$A$7:$CV$106,0,MATCH($R$9,Данные!$A$6:$CV$6,0)),"&gt;"&amp;IF(ISNUMBER(AW104),AW104,0))+COUNTIFS(INDEX(Данные!$A$7:$CV$106,0,MATCH($R$9,Данные!$A$6:$CV$6,0)),IF(ISNUMBER(AW104),AW104,0),Данные!$A$7:$A$106,"&lt;"&amp;$A104)+1)/COUNT(INDEX(Данные!$A$7:$CV$106,0,MATCH($R$9,Данные!$A$6:$CV$6,0)))&lt;=$R$11,$R$14,$R$15),IF($R$8="MANUAL_MU",MAX(Настройки!$B$14,MIN(1,IF(ISNUMBER(AW104),AW104,0))),IF($R$8="COUNT_FLAG_RULE",IF(IF(ISNUMBER(AW104),AW104,0)&lt;=$R$11,$R$14,IF(IF(ISNUMBER(AW104),AW104,0)&gt;=$R$12,$R$15,IF(OR(LOWER(LEFT(CB104&amp;"",2))="да",CB104=1),$R$13,$R$15))),IF(OR(AND($R$8="YES_NO",OR(LOWER(LEFT(AW104&amp;"",2))="да",AW104=1)),AND($R$8="THRESHOLD_GE",IF(ISNUMBER(AW104),AW104,0)&gt;=$R$11),AND($R$8="THRESHOLD_GT",IF(ISNUMBER(AW104),AW104,0)&gt;$R$11),AND($R$8="THRESHOLD_LE",IF(ISNUMBER(AW104),AW104,0)&lt;=$R$11),AND($R$8="THRESHOLD_LT",IF(ISNUMBER(AW104),AW104,0)&lt;$R$11),AND($R$8="CHANGE_PCT_GE",IF(IF(ISNUMBER(CB104),CB104,0)=0,IF(ISNUMBER(AW104),AW104,0)&gt;0,(IF(ISNUMBER(AW104),AW104,0)-IF(ISNUMBER(CB104),CB104,0))/ABS(IF(ISNUMBER(CB104),CB104,0))&gt;=$R$11)),AND($R$8="CHANGE_ABS_GE",ABS(IF(ISNUMBER(AW104),AW104,0)-IF(ISNUMBER(CB104),CB104,0))&gt;=$R$11),AND($R$8="COUNT_LT",IF(ISNUMBER(AW104),AW104,0)&lt;$R$11),AND($R$8="COUNT_LE",IF(ISNUMBER(AW104),AW104,0)&lt;=$R$11),AND($R$8="AND_YES",OR(LOWER(LEFT(AW104&amp;"",2))="да",AW104=1),OR(LOWER(LEFT(CB104&amp;"",2))="да",CB104=1)),AND($R$8="OR_YES",OR(OR(LOWER(LEFT(AW104&amp;"",2))="да",AW104=1),OR(LOWER(LEFT(CB104&amp;"",2))="да",CB104=1)))),$R$14,$R$15))))))))))</f>
        <v/>
      </c>
      <c r="S104" s="70" t="str">
        <f>IF($A104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104="#FIELD",AX104="",AND(OR($S$8="CHANGE_PCT_GE",$S$8="CHANGE_ABS_GE",$S$8="COUNT_FLAG_RULE",$S$8="AND_YES",$S$8="OR_YES"),OR(CC104="#FIELD",CC104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104)))),IF($S$18="LOW_MU",MAX(Настройки!$B$14,$S$16),IF($S$18="NEUTRAL",Настройки!$B$15,IF($S$18="IGNORE","IGNORE",IF(OR(AX104="#FIELD",CC104="#FIELD"),"Поле не найдено","Недостаточно данных")))),IF($S$8="SIGMOID_INC",MAX(Настройки!$B$14,$S$16+($S$17-$S$16)/(1+EXP(-$S$12*(IF(ISNUMBER(AX104),AX104,0)-$S$11)))),IF($S$8="SIGMOID_DEC",MAX(Настройки!$B$14,$S$16+($S$17-$S$16)/(1+EXP($S$12*(IF(ISNUMBER(AX104),AX104,0)-$S$11)))),IF($S$8="TOP_PERCENT",IF((COUNTIF(INDEX(Данные!$A$7:$CV$106,0,MATCH($S$9,Данные!$A$6:$CV$6,0)),"&gt;"&amp;IF(ISNUMBER(AX104),AX104,0))+COUNTIFS(INDEX(Данные!$A$7:$CV$106,0,MATCH($S$9,Данные!$A$6:$CV$6,0)),IF(ISNUMBER(AX104),AX104,0),Данные!$A$7:$A$106,"&lt;"&amp;$A104)+1)/COUNT(INDEX(Данные!$A$7:$CV$106,0,MATCH($S$9,Данные!$A$6:$CV$6,0)))&lt;=$S$11,$S$14,$S$15),IF($S$8="MANUAL_MU",MAX(Настройки!$B$14,MIN(1,IF(ISNUMBER(AX104),AX104,0))),IF($S$8="COUNT_FLAG_RULE",IF(IF(ISNUMBER(AX104),AX104,0)&lt;=$S$11,$S$14,IF(IF(ISNUMBER(AX104),AX104,0)&gt;=$S$12,$S$15,IF(OR(LOWER(LEFT(CC104&amp;"",2))="да",CC104=1),$S$13,$S$15))),IF(OR(AND($S$8="YES_NO",OR(LOWER(LEFT(AX104&amp;"",2))="да",AX104=1)),AND($S$8="THRESHOLD_GE",IF(ISNUMBER(AX104),AX104,0)&gt;=$S$11),AND($S$8="THRESHOLD_GT",IF(ISNUMBER(AX104),AX104,0)&gt;$S$11),AND($S$8="THRESHOLD_LE",IF(ISNUMBER(AX104),AX104,0)&lt;=$S$11),AND($S$8="THRESHOLD_LT",IF(ISNUMBER(AX104),AX104,0)&lt;$S$11),AND($S$8="CHANGE_PCT_GE",IF(IF(ISNUMBER(CC104),CC104,0)=0,IF(ISNUMBER(AX104),AX104,0)&gt;0,(IF(ISNUMBER(AX104),AX104,0)-IF(ISNUMBER(CC104),CC104,0))/ABS(IF(ISNUMBER(CC104),CC104,0))&gt;=$S$11)),AND($S$8="CHANGE_ABS_GE",ABS(IF(ISNUMBER(AX104),AX104,0)-IF(ISNUMBER(CC104),CC104,0))&gt;=$S$11),AND($S$8="COUNT_LT",IF(ISNUMBER(AX104),AX104,0)&lt;$S$11),AND($S$8="COUNT_LE",IF(ISNUMBER(AX104),AX104,0)&lt;=$S$11),AND($S$8="AND_YES",OR(LOWER(LEFT(AX104&amp;"",2))="да",AX104=1),OR(LOWER(LEFT(CC104&amp;"",2))="да",CC104=1)),AND($S$8="OR_YES",OR(OR(LOWER(LEFT(AX104&amp;"",2))="да",AX104=1),OR(LOWER(LEFT(CC104&amp;"",2))="да",CC104=1)))),$S$14,$S$15))))))))))</f>
        <v/>
      </c>
      <c r="T104" s="70" t="str">
        <f>IF($A104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104="#FIELD",AY104="",AND(OR($T$8="CHANGE_PCT_GE",$T$8="CHANGE_ABS_GE",$T$8="COUNT_FLAG_RULE",$T$8="AND_YES",$T$8="OR_YES"),OR(CD104="#FIELD",CD104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104)))),IF($T$18="LOW_MU",MAX(Настройки!$B$14,$T$16),IF($T$18="NEUTRAL",Настройки!$B$15,IF($T$18="IGNORE","IGNORE",IF(OR(AY104="#FIELD",CD104="#FIELD"),"Поле не найдено","Недостаточно данных")))),IF($T$8="SIGMOID_INC",MAX(Настройки!$B$14,$T$16+($T$17-$T$16)/(1+EXP(-$T$12*(IF(ISNUMBER(AY104),AY104,0)-$T$11)))),IF($T$8="SIGMOID_DEC",MAX(Настройки!$B$14,$T$16+($T$17-$T$16)/(1+EXP($T$12*(IF(ISNUMBER(AY104),AY104,0)-$T$11)))),IF($T$8="TOP_PERCENT",IF((COUNTIF(INDEX(Данные!$A$7:$CV$106,0,MATCH($T$9,Данные!$A$6:$CV$6,0)),"&gt;"&amp;IF(ISNUMBER(AY104),AY104,0))+COUNTIFS(INDEX(Данные!$A$7:$CV$106,0,MATCH($T$9,Данные!$A$6:$CV$6,0)),IF(ISNUMBER(AY104),AY104,0),Данные!$A$7:$A$106,"&lt;"&amp;$A104)+1)/COUNT(INDEX(Данные!$A$7:$CV$106,0,MATCH($T$9,Данные!$A$6:$CV$6,0)))&lt;=$T$11,$T$14,$T$15),IF($T$8="MANUAL_MU",MAX(Настройки!$B$14,MIN(1,IF(ISNUMBER(AY104),AY104,0))),IF($T$8="COUNT_FLAG_RULE",IF(IF(ISNUMBER(AY104),AY104,0)&lt;=$T$11,$T$14,IF(IF(ISNUMBER(AY104),AY104,0)&gt;=$T$12,$T$15,IF(OR(LOWER(LEFT(CD104&amp;"",2))="да",CD104=1),$T$13,$T$15))),IF(OR(AND($T$8="YES_NO",OR(LOWER(LEFT(AY104&amp;"",2))="да",AY104=1)),AND($T$8="THRESHOLD_GE",IF(ISNUMBER(AY104),AY104,0)&gt;=$T$11),AND($T$8="THRESHOLD_GT",IF(ISNUMBER(AY104),AY104,0)&gt;$T$11),AND($T$8="THRESHOLD_LE",IF(ISNUMBER(AY104),AY104,0)&lt;=$T$11),AND($T$8="THRESHOLD_LT",IF(ISNUMBER(AY104),AY104,0)&lt;$T$11),AND($T$8="CHANGE_PCT_GE",IF(IF(ISNUMBER(CD104),CD104,0)=0,IF(ISNUMBER(AY104),AY104,0)&gt;0,(IF(ISNUMBER(AY104),AY104,0)-IF(ISNUMBER(CD104),CD104,0))/ABS(IF(ISNUMBER(CD104),CD104,0))&gt;=$T$11)),AND($T$8="CHANGE_ABS_GE",ABS(IF(ISNUMBER(AY104),AY104,0)-IF(ISNUMBER(CD104),CD104,0))&gt;=$T$11),AND($T$8="COUNT_LT",IF(ISNUMBER(AY104),AY104,0)&lt;$T$11),AND($T$8="COUNT_LE",IF(ISNUMBER(AY104),AY104,0)&lt;=$T$11),AND($T$8="AND_YES",OR(LOWER(LEFT(AY104&amp;"",2))="да",AY104=1),OR(LOWER(LEFT(CD104&amp;"",2))="да",CD104=1)),AND($T$8="OR_YES",OR(OR(LOWER(LEFT(AY104&amp;"",2))="да",AY104=1),OR(LOWER(LEFT(CD104&amp;"",2))="да",CD104=1)))),$T$14,$T$15))))))))))</f>
        <v/>
      </c>
      <c r="U104" s="70" t="str">
        <f>IF($A104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104="#FIELD",AZ104="",AND(OR($U$8="CHANGE_PCT_GE",$U$8="CHANGE_ABS_GE",$U$8="COUNT_FLAG_RULE",$U$8="AND_YES",$U$8="OR_YES"),OR(CE104="#FIELD",CE104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104)))),IF($U$18="LOW_MU",MAX(Настройки!$B$14,$U$16),IF($U$18="NEUTRAL",Настройки!$B$15,IF($U$18="IGNORE","IGNORE",IF(OR(AZ104="#FIELD",CE104="#FIELD"),"Поле не найдено","Недостаточно данных")))),IF($U$8="SIGMOID_INC",MAX(Настройки!$B$14,$U$16+($U$17-$U$16)/(1+EXP(-$U$12*(IF(ISNUMBER(AZ104),AZ104,0)-$U$11)))),IF($U$8="SIGMOID_DEC",MAX(Настройки!$B$14,$U$16+($U$17-$U$16)/(1+EXP($U$12*(IF(ISNUMBER(AZ104),AZ104,0)-$U$11)))),IF($U$8="TOP_PERCENT",IF((COUNTIF(INDEX(Данные!$A$7:$CV$106,0,MATCH($U$9,Данные!$A$6:$CV$6,0)),"&gt;"&amp;IF(ISNUMBER(AZ104),AZ104,0))+COUNTIFS(INDEX(Данные!$A$7:$CV$106,0,MATCH($U$9,Данные!$A$6:$CV$6,0)),IF(ISNUMBER(AZ104),AZ104,0),Данные!$A$7:$A$106,"&lt;"&amp;$A104)+1)/COUNT(INDEX(Данные!$A$7:$CV$106,0,MATCH($U$9,Данные!$A$6:$CV$6,0)))&lt;=$U$11,$U$14,$U$15),IF($U$8="MANUAL_MU",MAX(Настройки!$B$14,MIN(1,IF(ISNUMBER(AZ104),AZ104,0))),IF($U$8="COUNT_FLAG_RULE",IF(IF(ISNUMBER(AZ104),AZ104,0)&lt;=$U$11,$U$14,IF(IF(ISNUMBER(AZ104),AZ104,0)&gt;=$U$12,$U$15,IF(OR(LOWER(LEFT(CE104&amp;"",2))="да",CE104=1),$U$13,$U$15))),IF(OR(AND($U$8="YES_NO",OR(LOWER(LEFT(AZ104&amp;"",2))="да",AZ104=1)),AND($U$8="THRESHOLD_GE",IF(ISNUMBER(AZ104),AZ104,0)&gt;=$U$11),AND($U$8="THRESHOLD_GT",IF(ISNUMBER(AZ104),AZ104,0)&gt;$U$11),AND($U$8="THRESHOLD_LE",IF(ISNUMBER(AZ104),AZ104,0)&lt;=$U$11),AND($U$8="THRESHOLD_LT",IF(ISNUMBER(AZ104),AZ104,0)&lt;$U$11),AND($U$8="CHANGE_PCT_GE",IF(IF(ISNUMBER(CE104),CE104,0)=0,IF(ISNUMBER(AZ104),AZ104,0)&gt;0,(IF(ISNUMBER(AZ104),AZ104,0)-IF(ISNUMBER(CE104),CE104,0))/ABS(IF(ISNUMBER(CE104),CE104,0))&gt;=$U$11)),AND($U$8="CHANGE_ABS_GE",ABS(IF(ISNUMBER(AZ104),AZ104,0)-IF(ISNUMBER(CE104),CE104,0))&gt;=$U$11),AND($U$8="COUNT_LT",IF(ISNUMBER(AZ104),AZ104,0)&lt;$U$11),AND($U$8="COUNT_LE",IF(ISNUMBER(AZ104),AZ104,0)&lt;=$U$11),AND($U$8="AND_YES",OR(LOWER(LEFT(AZ104&amp;"",2))="да",AZ104=1),OR(LOWER(LEFT(CE104&amp;"",2))="да",CE104=1)),AND($U$8="OR_YES",OR(OR(LOWER(LEFT(AZ104&amp;"",2))="да",AZ104=1),OR(LOWER(LEFT(CE104&amp;"",2))="да",CE104=1)))),$U$14,$U$15))))))))))</f>
        <v/>
      </c>
      <c r="V104" s="70" t="str">
        <f>IF($A104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104="#FIELD",BA104="",AND(OR($V$8="CHANGE_PCT_GE",$V$8="CHANGE_ABS_GE",$V$8="COUNT_FLAG_RULE",$V$8="AND_YES",$V$8="OR_YES"),OR(CF104="#FIELD",CF104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104)))),IF($V$18="LOW_MU",MAX(Настройки!$B$14,$V$16),IF($V$18="NEUTRAL",Настройки!$B$15,IF($V$18="IGNORE","IGNORE",IF(OR(BA104="#FIELD",CF104="#FIELD"),"Поле не найдено","Недостаточно данных")))),IF($V$8="SIGMOID_INC",MAX(Настройки!$B$14,$V$16+($V$17-$V$16)/(1+EXP(-$V$12*(IF(ISNUMBER(BA104),BA104,0)-$V$11)))),IF($V$8="SIGMOID_DEC",MAX(Настройки!$B$14,$V$16+($V$17-$V$16)/(1+EXP($V$12*(IF(ISNUMBER(BA104),BA104,0)-$V$11)))),IF($V$8="TOP_PERCENT",IF((COUNTIF(INDEX(Данные!$A$7:$CV$106,0,MATCH($V$9,Данные!$A$6:$CV$6,0)),"&gt;"&amp;IF(ISNUMBER(BA104),BA104,0))+COUNTIFS(INDEX(Данные!$A$7:$CV$106,0,MATCH($V$9,Данные!$A$6:$CV$6,0)),IF(ISNUMBER(BA104),BA104,0),Данные!$A$7:$A$106,"&lt;"&amp;$A104)+1)/COUNT(INDEX(Данные!$A$7:$CV$106,0,MATCH($V$9,Данные!$A$6:$CV$6,0)))&lt;=$V$11,$V$14,$V$15),IF($V$8="MANUAL_MU",MAX(Настройки!$B$14,MIN(1,IF(ISNUMBER(BA104),BA104,0))),IF($V$8="COUNT_FLAG_RULE",IF(IF(ISNUMBER(BA104),BA104,0)&lt;=$V$11,$V$14,IF(IF(ISNUMBER(BA104),BA104,0)&gt;=$V$12,$V$15,IF(OR(LOWER(LEFT(CF104&amp;"",2))="да",CF104=1),$V$13,$V$15))),IF(OR(AND($V$8="YES_NO",OR(LOWER(LEFT(BA104&amp;"",2))="да",BA104=1)),AND($V$8="THRESHOLD_GE",IF(ISNUMBER(BA104),BA104,0)&gt;=$V$11),AND($V$8="THRESHOLD_GT",IF(ISNUMBER(BA104),BA104,0)&gt;$V$11),AND($V$8="THRESHOLD_LE",IF(ISNUMBER(BA104),BA104,0)&lt;=$V$11),AND($V$8="THRESHOLD_LT",IF(ISNUMBER(BA104),BA104,0)&lt;$V$11),AND($V$8="CHANGE_PCT_GE",IF(IF(ISNUMBER(CF104),CF104,0)=0,IF(ISNUMBER(BA104),BA104,0)&gt;0,(IF(ISNUMBER(BA104),BA104,0)-IF(ISNUMBER(CF104),CF104,0))/ABS(IF(ISNUMBER(CF104),CF104,0))&gt;=$V$11)),AND($V$8="CHANGE_ABS_GE",ABS(IF(ISNUMBER(BA104),BA104,0)-IF(ISNUMBER(CF104),CF104,0))&gt;=$V$11),AND($V$8="COUNT_LT",IF(ISNUMBER(BA104),BA104,0)&lt;$V$11),AND($V$8="COUNT_LE",IF(ISNUMBER(BA104),BA104,0)&lt;=$V$11),AND($V$8="AND_YES",OR(LOWER(LEFT(BA104&amp;"",2))="да",BA104=1),OR(LOWER(LEFT(CF104&amp;"",2))="да",CF104=1)),AND($V$8="OR_YES",OR(OR(LOWER(LEFT(BA104&amp;"",2))="да",BA104=1),OR(LOWER(LEFT(CF104&amp;"",2))="да",CF104=1)))),$V$14,$V$15))))))))))</f>
        <v/>
      </c>
      <c r="W104" s="70" t="str">
        <f>IF($A104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104="#FIELD",BB104="",AND(OR($W$8="CHANGE_PCT_GE",$W$8="CHANGE_ABS_GE",$W$8="COUNT_FLAG_RULE",$W$8="AND_YES",$W$8="OR_YES"),OR(CG104="#FIELD",CG104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104)))),IF($W$18="LOW_MU",MAX(Настройки!$B$14,$W$16),IF($W$18="NEUTRAL",Настройки!$B$15,IF($W$18="IGNORE","IGNORE",IF(OR(BB104="#FIELD",CG104="#FIELD"),"Поле не найдено","Недостаточно данных")))),IF($W$8="SIGMOID_INC",MAX(Настройки!$B$14,$W$16+($W$17-$W$16)/(1+EXP(-$W$12*(IF(ISNUMBER(BB104),BB104,0)-$W$11)))),IF($W$8="SIGMOID_DEC",MAX(Настройки!$B$14,$W$16+($W$17-$W$16)/(1+EXP($W$12*(IF(ISNUMBER(BB104),BB104,0)-$W$11)))),IF($W$8="TOP_PERCENT",IF((COUNTIF(INDEX(Данные!$A$7:$CV$106,0,MATCH($W$9,Данные!$A$6:$CV$6,0)),"&gt;"&amp;IF(ISNUMBER(BB104),BB104,0))+COUNTIFS(INDEX(Данные!$A$7:$CV$106,0,MATCH($W$9,Данные!$A$6:$CV$6,0)),IF(ISNUMBER(BB104),BB104,0),Данные!$A$7:$A$106,"&lt;"&amp;$A104)+1)/COUNT(INDEX(Данные!$A$7:$CV$106,0,MATCH($W$9,Данные!$A$6:$CV$6,0)))&lt;=$W$11,$W$14,$W$15),IF($W$8="MANUAL_MU",MAX(Настройки!$B$14,MIN(1,IF(ISNUMBER(BB104),BB104,0))),IF($W$8="COUNT_FLAG_RULE",IF(IF(ISNUMBER(BB104),BB104,0)&lt;=$W$11,$W$14,IF(IF(ISNUMBER(BB104),BB104,0)&gt;=$W$12,$W$15,IF(OR(LOWER(LEFT(CG104&amp;"",2))="да",CG104=1),$W$13,$W$15))),IF(OR(AND($W$8="YES_NO",OR(LOWER(LEFT(BB104&amp;"",2))="да",BB104=1)),AND($W$8="THRESHOLD_GE",IF(ISNUMBER(BB104),BB104,0)&gt;=$W$11),AND($W$8="THRESHOLD_GT",IF(ISNUMBER(BB104),BB104,0)&gt;$W$11),AND($W$8="THRESHOLD_LE",IF(ISNUMBER(BB104),BB104,0)&lt;=$W$11),AND($W$8="THRESHOLD_LT",IF(ISNUMBER(BB104),BB104,0)&lt;$W$11),AND($W$8="CHANGE_PCT_GE",IF(IF(ISNUMBER(CG104),CG104,0)=0,IF(ISNUMBER(BB104),BB104,0)&gt;0,(IF(ISNUMBER(BB104),BB104,0)-IF(ISNUMBER(CG104),CG104,0))/ABS(IF(ISNUMBER(CG104),CG104,0))&gt;=$W$11)),AND($W$8="CHANGE_ABS_GE",ABS(IF(ISNUMBER(BB104),BB104,0)-IF(ISNUMBER(CG104),CG104,0))&gt;=$W$11),AND($W$8="COUNT_LT",IF(ISNUMBER(BB104),BB104,0)&lt;$W$11),AND($W$8="COUNT_LE",IF(ISNUMBER(BB104),BB104,0)&lt;=$W$11),AND($W$8="AND_YES",OR(LOWER(LEFT(BB104&amp;"",2))="да",BB104=1),OR(LOWER(LEFT(CG104&amp;"",2))="да",CG104=1)),AND($W$8="OR_YES",OR(OR(LOWER(LEFT(BB104&amp;"",2))="да",BB104=1),OR(LOWER(LEFT(CG104&amp;"",2))="да",CG104=1)))),$W$14,$W$15))))))))))</f>
        <v/>
      </c>
      <c r="X104" s="70" t="str">
        <f>IF($A104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104="#FIELD",BC104="",AND(OR($X$8="CHANGE_PCT_GE",$X$8="CHANGE_ABS_GE",$X$8="COUNT_FLAG_RULE",$X$8="AND_YES",$X$8="OR_YES"),OR(CH104="#FIELD",CH104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104)))),IF($X$18="LOW_MU",MAX(Настройки!$B$14,$X$16),IF($X$18="NEUTRAL",Настройки!$B$15,IF($X$18="IGNORE","IGNORE",IF(OR(BC104="#FIELD",CH104="#FIELD"),"Поле не найдено","Недостаточно данных")))),IF($X$8="SIGMOID_INC",MAX(Настройки!$B$14,$X$16+($X$17-$X$16)/(1+EXP(-$X$12*(IF(ISNUMBER(BC104),BC104,0)-$X$11)))),IF($X$8="SIGMOID_DEC",MAX(Настройки!$B$14,$X$16+($X$17-$X$16)/(1+EXP($X$12*(IF(ISNUMBER(BC104),BC104,0)-$X$11)))),IF($X$8="TOP_PERCENT",IF((COUNTIF(INDEX(Данные!$A$7:$CV$106,0,MATCH($X$9,Данные!$A$6:$CV$6,0)),"&gt;"&amp;IF(ISNUMBER(BC104),BC104,0))+COUNTIFS(INDEX(Данные!$A$7:$CV$106,0,MATCH($X$9,Данные!$A$6:$CV$6,0)),IF(ISNUMBER(BC104),BC104,0),Данные!$A$7:$A$106,"&lt;"&amp;$A104)+1)/COUNT(INDEX(Данные!$A$7:$CV$106,0,MATCH($X$9,Данные!$A$6:$CV$6,0)))&lt;=$X$11,$X$14,$X$15),IF($X$8="MANUAL_MU",MAX(Настройки!$B$14,MIN(1,IF(ISNUMBER(BC104),BC104,0))),IF($X$8="COUNT_FLAG_RULE",IF(IF(ISNUMBER(BC104),BC104,0)&lt;=$X$11,$X$14,IF(IF(ISNUMBER(BC104),BC104,0)&gt;=$X$12,$X$15,IF(OR(LOWER(LEFT(CH104&amp;"",2))="да",CH104=1),$X$13,$X$15))),IF(OR(AND($X$8="YES_NO",OR(LOWER(LEFT(BC104&amp;"",2))="да",BC104=1)),AND($X$8="THRESHOLD_GE",IF(ISNUMBER(BC104),BC104,0)&gt;=$X$11),AND($X$8="THRESHOLD_GT",IF(ISNUMBER(BC104),BC104,0)&gt;$X$11),AND($X$8="THRESHOLD_LE",IF(ISNUMBER(BC104),BC104,0)&lt;=$X$11),AND($X$8="THRESHOLD_LT",IF(ISNUMBER(BC104),BC104,0)&lt;$X$11),AND($X$8="CHANGE_PCT_GE",IF(IF(ISNUMBER(CH104),CH104,0)=0,IF(ISNUMBER(BC104),BC104,0)&gt;0,(IF(ISNUMBER(BC104),BC104,0)-IF(ISNUMBER(CH104),CH104,0))/ABS(IF(ISNUMBER(CH104),CH104,0))&gt;=$X$11)),AND($X$8="CHANGE_ABS_GE",ABS(IF(ISNUMBER(BC104),BC104,0)-IF(ISNUMBER(CH104),CH104,0))&gt;=$X$11),AND($X$8="COUNT_LT",IF(ISNUMBER(BC104),BC104,0)&lt;$X$11),AND($X$8="COUNT_LE",IF(ISNUMBER(BC104),BC104,0)&lt;=$X$11),AND($X$8="AND_YES",OR(LOWER(LEFT(BC104&amp;"",2))="да",BC104=1),OR(LOWER(LEFT(CH104&amp;"",2))="да",CH104=1)),AND($X$8="OR_YES",OR(OR(LOWER(LEFT(BC104&amp;"",2))="да",BC104=1),OR(LOWER(LEFT(CH104&amp;"",2))="да",CH104=1)))),$X$14,$X$15))))))))))</f>
        <v/>
      </c>
      <c r="Y104" s="70" t="str">
        <f>IF($A104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104="#FIELD",BD104="",AND(OR($Y$8="CHANGE_PCT_GE",$Y$8="CHANGE_ABS_GE",$Y$8="COUNT_FLAG_RULE",$Y$8="AND_YES",$Y$8="OR_YES"),OR(CI104="#FIELD",CI104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104)))),IF($Y$18="LOW_MU",MAX(Настройки!$B$14,$Y$16),IF($Y$18="NEUTRAL",Настройки!$B$15,IF($Y$18="IGNORE","IGNORE",IF(OR(BD104="#FIELD",CI104="#FIELD"),"Поле не найдено","Недостаточно данных")))),IF($Y$8="SIGMOID_INC",MAX(Настройки!$B$14,$Y$16+($Y$17-$Y$16)/(1+EXP(-$Y$12*(IF(ISNUMBER(BD104),BD104,0)-$Y$11)))),IF($Y$8="SIGMOID_DEC",MAX(Настройки!$B$14,$Y$16+($Y$17-$Y$16)/(1+EXP($Y$12*(IF(ISNUMBER(BD104),BD104,0)-$Y$11)))),IF($Y$8="TOP_PERCENT",IF((COUNTIF(INDEX(Данные!$A$7:$CV$106,0,MATCH($Y$9,Данные!$A$6:$CV$6,0)),"&gt;"&amp;IF(ISNUMBER(BD104),BD104,0))+COUNTIFS(INDEX(Данные!$A$7:$CV$106,0,MATCH($Y$9,Данные!$A$6:$CV$6,0)),IF(ISNUMBER(BD104),BD104,0),Данные!$A$7:$A$106,"&lt;"&amp;$A104)+1)/COUNT(INDEX(Данные!$A$7:$CV$106,0,MATCH($Y$9,Данные!$A$6:$CV$6,0)))&lt;=$Y$11,$Y$14,$Y$15),IF($Y$8="MANUAL_MU",MAX(Настройки!$B$14,MIN(1,IF(ISNUMBER(BD104),BD104,0))),IF($Y$8="COUNT_FLAG_RULE",IF(IF(ISNUMBER(BD104),BD104,0)&lt;=$Y$11,$Y$14,IF(IF(ISNUMBER(BD104),BD104,0)&gt;=$Y$12,$Y$15,IF(OR(LOWER(LEFT(CI104&amp;"",2))="да",CI104=1),$Y$13,$Y$15))),IF(OR(AND($Y$8="YES_NO",OR(LOWER(LEFT(BD104&amp;"",2))="да",BD104=1)),AND($Y$8="THRESHOLD_GE",IF(ISNUMBER(BD104),BD104,0)&gt;=$Y$11),AND($Y$8="THRESHOLD_GT",IF(ISNUMBER(BD104),BD104,0)&gt;$Y$11),AND($Y$8="THRESHOLD_LE",IF(ISNUMBER(BD104),BD104,0)&lt;=$Y$11),AND($Y$8="THRESHOLD_LT",IF(ISNUMBER(BD104),BD104,0)&lt;$Y$11),AND($Y$8="CHANGE_PCT_GE",IF(IF(ISNUMBER(CI104),CI104,0)=0,IF(ISNUMBER(BD104),BD104,0)&gt;0,(IF(ISNUMBER(BD104),BD104,0)-IF(ISNUMBER(CI104),CI104,0))/ABS(IF(ISNUMBER(CI104),CI104,0))&gt;=$Y$11)),AND($Y$8="CHANGE_ABS_GE",ABS(IF(ISNUMBER(BD104),BD104,0)-IF(ISNUMBER(CI104),CI104,0))&gt;=$Y$11),AND($Y$8="COUNT_LT",IF(ISNUMBER(BD104),BD104,0)&lt;$Y$11),AND($Y$8="COUNT_LE",IF(ISNUMBER(BD104),BD104,0)&lt;=$Y$11),AND($Y$8="AND_YES",OR(LOWER(LEFT(BD104&amp;"",2))="да",BD104=1),OR(LOWER(LEFT(CI104&amp;"",2))="да",CI104=1)),AND($Y$8="OR_YES",OR(OR(LOWER(LEFT(BD104&amp;"",2))="да",BD104=1),OR(LOWER(LEFT(CI104&amp;"",2))="да",CI104=1)))),$Y$14,$Y$15))))))))))</f>
        <v/>
      </c>
      <c r="Z104" s="70" t="str">
        <f>IF($A104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104="#FIELD",BE104="",AND(OR($Z$8="CHANGE_PCT_GE",$Z$8="CHANGE_ABS_GE",$Z$8="COUNT_FLAG_RULE",$Z$8="AND_YES",$Z$8="OR_YES"),OR(CJ104="#FIELD",CJ104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104)))),IF($Z$18="LOW_MU",MAX(Настройки!$B$14,$Z$16),IF($Z$18="NEUTRAL",Настройки!$B$15,IF($Z$18="IGNORE","IGNORE",IF(OR(BE104="#FIELD",CJ104="#FIELD"),"Поле не найдено","Недостаточно данных")))),IF($Z$8="SIGMOID_INC",MAX(Настройки!$B$14,$Z$16+($Z$17-$Z$16)/(1+EXP(-$Z$12*(IF(ISNUMBER(BE104),BE104,0)-$Z$11)))),IF($Z$8="SIGMOID_DEC",MAX(Настройки!$B$14,$Z$16+($Z$17-$Z$16)/(1+EXP($Z$12*(IF(ISNUMBER(BE104),BE104,0)-$Z$11)))),IF($Z$8="TOP_PERCENT",IF((COUNTIF(INDEX(Данные!$A$7:$CV$106,0,MATCH($Z$9,Данные!$A$6:$CV$6,0)),"&gt;"&amp;IF(ISNUMBER(BE104),BE104,0))+COUNTIFS(INDEX(Данные!$A$7:$CV$106,0,MATCH($Z$9,Данные!$A$6:$CV$6,0)),IF(ISNUMBER(BE104),BE104,0),Данные!$A$7:$A$106,"&lt;"&amp;$A104)+1)/COUNT(INDEX(Данные!$A$7:$CV$106,0,MATCH($Z$9,Данные!$A$6:$CV$6,0)))&lt;=$Z$11,$Z$14,$Z$15),IF($Z$8="MANUAL_MU",MAX(Настройки!$B$14,MIN(1,IF(ISNUMBER(BE104),BE104,0))),IF($Z$8="COUNT_FLAG_RULE",IF(IF(ISNUMBER(BE104),BE104,0)&lt;=$Z$11,$Z$14,IF(IF(ISNUMBER(BE104),BE104,0)&gt;=$Z$12,$Z$15,IF(OR(LOWER(LEFT(CJ104&amp;"",2))="да",CJ104=1),$Z$13,$Z$15))),IF(OR(AND($Z$8="YES_NO",OR(LOWER(LEFT(BE104&amp;"",2))="да",BE104=1)),AND($Z$8="THRESHOLD_GE",IF(ISNUMBER(BE104),BE104,0)&gt;=$Z$11),AND($Z$8="THRESHOLD_GT",IF(ISNUMBER(BE104),BE104,0)&gt;$Z$11),AND($Z$8="THRESHOLD_LE",IF(ISNUMBER(BE104),BE104,0)&lt;=$Z$11),AND($Z$8="THRESHOLD_LT",IF(ISNUMBER(BE104),BE104,0)&lt;$Z$11),AND($Z$8="CHANGE_PCT_GE",IF(IF(ISNUMBER(CJ104),CJ104,0)=0,IF(ISNUMBER(BE104),BE104,0)&gt;0,(IF(ISNUMBER(BE104),BE104,0)-IF(ISNUMBER(CJ104),CJ104,0))/ABS(IF(ISNUMBER(CJ104),CJ104,0))&gt;=$Z$11)),AND($Z$8="CHANGE_ABS_GE",ABS(IF(ISNUMBER(BE104),BE104,0)-IF(ISNUMBER(CJ104),CJ104,0))&gt;=$Z$11),AND($Z$8="COUNT_LT",IF(ISNUMBER(BE104),BE104,0)&lt;$Z$11),AND($Z$8="COUNT_LE",IF(ISNUMBER(BE104),BE104,0)&lt;=$Z$11),AND($Z$8="AND_YES",OR(LOWER(LEFT(BE104&amp;"",2))="да",BE104=1),OR(LOWER(LEFT(CJ104&amp;"",2))="да",CJ104=1)),AND($Z$8="OR_YES",OR(OR(LOWER(LEFT(BE104&amp;"",2))="да",BE104=1),OR(LOWER(LEFT(CJ104&amp;"",2))="да",CJ104=1)))),$Z$14,$Z$15))))))))))</f>
        <v/>
      </c>
      <c r="AA104" s="70" t="str">
        <f>IF($A104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104="#FIELD",BF104="",AND(OR($AA$8="CHANGE_PCT_GE",$AA$8="CHANGE_ABS_GE",$AA$8="COUNT_FLAG_RULE",$AA$8="AND_YES",$AA$8="OR_YES"),OR(CK104="#FIELD",CK104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104)))),IF($AA$18="LOW_MU",MAX(Настройки!$B$14,$AA$16),IF($AA$18="NEUTRAL",Настройки!$B$15,IF($AA$18="IGNORE","IGNORE",IF(OR(BF104="#FIELD",CK104="#FIELD"),"Поле не найдено","Недостаточно данных")))),IF($AA$8="SIGMOID_INC",MAX(Настройки!$B$14,$AA$16+($AA$17-$AA$16)/(1+EXP(-$AA$12*(IF(ISNUMBER(BF104),BF104,0)-$AA$11)))),IF($AA$8="SIGMOID_DEC",MAX(Настройки!$B$14,$AA$16+($AA$17-$AA$16)/(1+EXP($AA$12*(IF(ISNUMBER(BF104),BF104,0)-$AA$11)))),IF($AA$8="TOP_PERCENT",IF((COUNTIF(INDEX(Данные!$A$7:$CV$106,0,MATCH($AA$9,Данные!$A$6:$CV$6,0)),"&gt;"&amp;IF(ISNUMBER(BF104),BF104,0))+COUNTIFS(INDEX(Данные!$A$7:$CV$106,0,MATCH($AA$9,Данные!$A$6:$CV$6,0)),IF(ISNUMBER(BF104),BF104,0),Данные!$A$7:$A$106,"&lt;"&amp;$A104)+1)/COUNT(INDEX(Данные!$A$7:$CV$106,0,MATCH($AA$9,Данные!$A$6:$CV$6,0)))&lt;=$AA$11,$AA$14,$AA$15),IF($AA$8="MANUAL_MU",MAX(Настройки!$B$14,MIN(1,IF(ISNUMBER(BF104),BF104,0))),IF($AA$8="COUNT_FLAG_RULE",IF(IF(ISNUMBER(BF104),BF104,0)&lt;=$AA$11,$AA$14,IF(IF(ISNUMBER(BF104),BF104,0)&gt;=$AA$12,$AA$15,IF(OR(LOWER(LEFT(CK104&amp;"",2))="да",CK104=1),$AA$13,$AA$15))),IF(OR(AND($AA$8="YES_NO",OR(LOWER(LEFT(BF104&amp;"",2))="да",BF104=1)),AND($AA$8="THRESHOLD_GE",IF(ISNUMBER(BF104),BF104,0)&gt;=$AA$11),AND($AA$8="THRESHOLD_GT",IF(ISNUMBER(BF104),BF104,0)&gt;$AA$11),AND($AA$8="THRESHOLD_LE",IF(ISNUMBER(BF104),BF104,0)&lt;=$AA$11),AND($AA$8="THRESHOLD_LT",IF(ISNUMBER(BF104),BF104,0)&lt;$AA$11),AND($AA$8="CHANGE_PCT_GE",IF(IF(ISNUMBER(CK104),CK104,0)=0,IF(ISNUMBER(BF104),BF104,0)&gt;0,(IF(ISNUMBER(BF104),BF104,0)-IF(ISNUMBER(CK104),CK104,0))/ABS(IF(ISNUMBER(CK104),CK104,0))&gt;=$AA$11)),AND($AA$8="CHANGE_ABS_GE",ABS(IF(ISNUMBER(BF104),BF104,0)-IF(ISNUMBER(CK104),CK104,0))&gt;=$AA$11),AND($AA$8="COUNT_LT",IF(ISNUMBER(BF104),BF104,0)&lt;$AA$11),AND($AA$8="COUNT_LE",IF(ISNUMBER(BF104),BF104,0)&lt;=$AA$11),AND($AA$8="AND_YES",OR(LOWER(LEFT(BF104&amp;"",2))="да",BF104=1),OR(LOWER(LEFT(CK104&amp;"",2))="да",CK104=1)),AND($AA$8="OR_YES",OR(OR(LOWER(LEFT(BF104&amp;"",2))="да",BF104=1),OR(LOWER(LEFT(CK104&amp;"",2))="да",CK104=1)))),$AA$14,$AA$15))))))))))</f>
        <v/>
      </c>
      <c r="AB104" s="70" t="str">
        <f>IF($A104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104="#FIELD",BG104="",AND(OR($AB$8="CHANGE_PCT_GE",$AB$8="CHANGE_ABS_GE",$AB$8="COUNT_FLAG_RULE",$AB$8="AND_YES",$AB$8="OR_YES"),OR(CL104="#FIELD",CL104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104)))),IF($AB$18="LOW_MU",MAX(Настройки!$B$14,$AB$16),IF($AB$18="NEUTRAL",Настройки!$B$15,IF($AB$18="IGNORE","IGNORE",IF(OR(BG104="#FIELD",CL104="#FIELD"),"Поле не найдено","Недостаточно данных")))),IF($AB$8="SIGMOID_INC",MAX(Настройки!$B$14,$AB$16+($AB$17-$AB$16)/(1+EXP(-$AB$12*(IF(ISNUMBER(BG104),BG104,0)-$AB$11)))),IF($AB$8="SIGMOID_DEC",MAX(Настройки!$B$14,$AB$16+($AB$17-$AB$16)/(1+EXP($AB$12*(IF(ISNUMBER(BG104),BG104,0)-$AB$11)))),IF($AB$8="TOP_PERCENT",IF((COUNTIF(INDEX(Данные!$A$7:$CV$106,0,MATCH($AB$9,Данные!$A$6:$CV$6,0)),"&gt;"&amp;IF(ISNUMBER(BG104),BG104,0))+COUNTIFS(INDEX(Данные!$A$7:$CV$106,0,MATCH($AB$9,Данные!$A$6:$CV$6,0)),IF(ISNUMBER(BG104),BG104,0),Данные!$A$7:$A$106,"&lt;"&amp;$A104)+1)/COUNT(INDEX(Данные!$A$7:$CV$106,0,MATCH($AB$9,Данные!$A$6:$CV$6,0)))&lt;=$AB$11,$AB$14,$AB$15),IF($AB$8="MANUAL_MU",MAX(Настройки!$B$14,MIN(1,IF(ISNUMBER(BG104),BG104,0))),IF($AB$8="COUNT_FLAG_RULE",IF(IF(ISNUMBER(BG104),BG104,0)&lt;=$AB$11,$AB$14,IF(IF(ISNUMBER(BG104),BG104,0)&gt;=$AB$12,$AB$15,IF(OR(LOWER(LEFT(CL104&amp;"",2))="да",CL104=1),$AB$13,$AB$15))),IF(OR(AND($AB$8="YES_NO",OR(LOWER(LEFT(BG104&amp;"",2))="да",BG104=1)),AND($AB$8="THRESHOLD_GE",IF(ISNUMBER(BG104),BG104,0)&gt;=$AB$11),AND($AB$8="THRESHOLD_GT",IF(ISNUMBER(BG104),BG104,0)&gt;$AB$11),AND($AB$8="THRESHOLD_LE",IF(ISNUMBER(BG104),BG104,0)&lt;=$AB$11),AND($AB$8="THRESHOLD_LT",IF(ISNUMBER(BG104),BG104,0)&lt;$AB$11),AND($AB$8="CHANGE_PCT_GE",IF(IF(ISNUMBER(CL104),CL104,0)=0,IF(ISNUMBER(BG104),BG104,0)&gt;0,(IF(ISNUMBER(BG104),BG104,0)-IF(ISNUMBER(CL104),CL104,0))/ABS(IF(ISNUMBER(CL104),CL104,0))&gt;=$AB$11)),AND($AB$8="CHANGE_ABS_GE",ABS(IF(ISNUMBER(BG104),BG104,0)-IF(ISNUMBER(CL104),CL104,0))&gt;=$AB$11),AND($AB$8="COUNT_LT",IF(ISNUMBER(BG104),BG104,0)&lt;$AB$11),AND($AB$8="COUNT_LE",IF(ISNUMBER(BG104),BG104,0)&lt;=$AB$11),AND($AB$8="AND_YES",OR(LOWER(LEFT(BG104&amp;"",2))="да",BG104=1),OR(LOWER(LEFT(CL104&amp;"",2))="да",CL104=1)),AND($AB$8="OR_YES",OR(OR(LOWER(LEFT(BG104&amp;"",2))="да",BG104=1),OR(LOWER(LEFT(CL104&amp;"",2))="да",CL104=1)))),$AB$14,$AB$15))))))))))</f>
        <v/>
      </c>
      <c r="AC104" s="70" t="str">
        <f>IF($A104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104="#FIELD",BH104="",AND(OR($AC$8="CHANGE_PCT_GE",$AC$8="CHANGE_ABS_GE",$AC$8="COUNT_FLAG_RULE",$AC$8="AND_YES",$AC$8="OR_YES"),OR(CM104="#FIELD",CM104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104)))),IF($AC$18="LOW_MU",MAX(Настройки!$B$14,$AC$16),IF($AC$18="NEUTRAL",Настройки!$B$15,IF($AC$18="IGNORE","IGNORE",IF(OR(BH104="#FIELD",CM104="#FIELD"),"Поле не найдено","Недостаточно данных")))),IF($AC$8="SIGMOID_INC",MAX(Настройки!$B$14,$AC$16+($AC$17-$AC$16)/(1+EXP(-$AC$12*(IF(ISNUMBER(BH104),BH104,0)-$AC$11)))),IF($AC$8="SIGMOID_DEC",MAX(Настройки!$B$14,$AC$16+($AC$17-$AC$16)/(1+EXP($AC$12*(IF(ISNUMBER(BH104),BH104,0)-$AC$11)))),IF($AC$8="TOP_PERCENT",IF((COUNTIF(INDEX(Данные!$A$7:$CV$106,0,MATCH($AC$9,Данные!$A$6:$CV$6,0)),"&gt;"&amp;IF(ISNUMBER(BH104),BH104,0))+COUNTIFS(INDEX(Данные!$A$7:$CV$106,0,MATCH($AC$9,Данные!$A$6:$CV$6,0)),IF(ISNUMBER(BH104),BH104,0),Данные!$A$7:$A$106,"&lt;"&amp;$A104)+1)/COUNT(INDEX(Данные!$A$7:$CV$106,0,MATCH($AC$9,Данные!$A$6:$CV$6,0)))&lt;=$AC$11,$AC$14,$AC$15),IF($AC$8="MANUAL_MU",MAX(Настройки!$B$14,MIN(1,IF(ISNUMBER(BH104),BH104,0))),IF($AC$8="COUNT_FLAG_RULE",IF(IF(ISNUMBER(BH104),BH104,0)&lt;=$AC$11,$AC$14,IF(IF(ISNUMBER(BH104),BH104,0)&gt;=$AC$12,$AC$15,IF(OR(LOWER(LEFT(CM104&amp;"",2))="да",CM104=1),$AC$13,$AC$15))),IF(OR(AND($AC$8="YES_NO",OR(LOWER(LEFT(BH104&amp;"",2))="да",BH104=1)),AND($AC$8="THRESHOLD_GE",IF(ISNUMBER(BH104),BH104,0)&gt;=$AC$11),AND($AC$8="THRESHOLD_GT",IF(ISNUMBER(BH104),BH104,0)&gt;$AC$11),AND($AC$8="THRESHOLD_LE",IF(ISNUMBER(BH104),BH104,0)&lt;=$AC$11),AND($AC$8="THRESHOLD_LT",IF(ISNUMBER(BH104),BH104,0)&lt;$AC$11),AND($AC$8="CHANGE_PCT_GE",IF(IF(ISNUMBER(CM104),CM104,0)=0,IF(ISNUMBER(BH104),BH104,0)&gt;0,(IF(ISNUMBER(BH104),BH104,0)-IF(ISNUMBER(CM104),CM104,0))/ABS(IF(ISNUMBER(CM104),CM104,0))&gt;=$AC$11)),AND($AC$8="CHANGE_ABS_GE",ABS(IF(ISNUMBER(BH104),BH104,0)-IF(ISNUMBER(CM104),CM104,0))&gt;=$AC$11),AND($AC$8="COUNT_LT",IF(ISNUMBER(BH104),BH104,0)&lt;$AC$11),AND($AC$8="COUNT_LE",IF(ISNUMBER(BH104),BH104,0)&lt;=$AC$11),AND($AC$8="AND_YES",OR(LOWER(LEFT(BH104&amp;"",2))="да",BH104=1),OR(LOWER(LEFT(CM104&amp;"",2))="да",CM104=1)),AND($AC$8="OR_YES",OR(OR(LOWER(LEFT(BH104&amp;"",2))="да",BH104=1),OR(LOWER(LEFT(CM104&amp;"",2))="да",CM104=1)))),$AC$14,$AC$15))))))))))</f>
        <v/>
      </c>
      <c r="AD104" s="70" t="str">
        <f>IF($A104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104="#FIELD",BI104="",AND(OR($AD$8="CHANGE_PCT_GE",$AD$8="CHANGE_ABS_GE",$AD$8="COUNT_FLAG_RULE",$AD$8="AND_YES",$AD$8="OR_YES"),OR(CN104="#FIELD",CN104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104)))),IF($AD$18="LOW_MU",MAX(Настройки!$B$14,$AD$16),IF($AD$18="NEUTRAL",Настройки!$B$15,IF($AD$18="IGNORE","IGNORE",IF(OR(BI104="#FIELD",CN104="#FIELD"),"Поле не найдено","Недостаточно данных")))),IF($AD$8="SIGMOID_INC",MAX(Настройки!$B$14,$AD$16+($AD$17-$AD$16)/(1+EXP(-$AD$12*(IF(ISNUMBER(BI104),BI104,0)-$AD$11)))),IF($AD$8="SIGMOID_DEC",MAX(Настройки!$B$14,$AD$16+($AD$17-$AD$16)/(1+EXP($AD$12*(IF(ISNUMBER(BI104),BI104,0)-$AD$11)))),IF($AD$8="TOP_PERCENT",IF((COUNTIF(INDEX(Данные!$A$7:$CV$106,0,MATCH($AD$9,Данные!$A$6:$CV$6,0)),"&gt;"&amp;IF(ISNUMBER(BI104),BI104,0))+COUNTIFS(INDEX(Данные!$A$7:$CV$106,0,MATCH($AD$9,Данные!$A$6:$CV$6,0)),IF(ISNUMBER(BI104),BI104,0),Данные!$A$7:$A$106,"&lt;"&amp;$A104)+1)/COUNT(INDEX(Данные!$A$7:$CV$106,0,MATCH($AD$9,Данные!$A$6:$CV$6,0)))&lt;=$AD$11,$AD$14,$AD$15),IF($AD$8="MANUAL_MU",MAX(Настройки!$B$14,MIN(1,IF(ISNUMBER(BI104),BI104,0))),IF($AD$8="COUNT_FLAG_RULE",IF(IF(ISNUMBER(BI104),BI104,0)&lt;=$AD$11,$AD$14,IF(IF(ISNUMBER(BI104),BI104,0)&gt;=$AD$12,$AD$15,IF(OR(LOWER(LEFT(CN104&amp;"",2))="да",CN104=1),$AD$13,$AD$15))),IF(OR(AND($AD$8="YES_NO",OR(LOWER(LEFT(BI104&amp;"",2))="да",BI104=1)),AND($AD$8="THRESHOLD_GE",IF(ISNUMBER(BI104),BI104,0)&gt;=$AD$11),AND($AD$8="THRESHOLD_GT",IF(ISNUMBER(BI104),BI104,0)&gt;$AD$11),AND($AD$8="THRESHOLD_LE",IF(ISNUMBER(BI104),BI104,0)&lt;=$AD$11),AND($AD$8="THRESHOLD_LT",IF(ISNUMBER(BI104),BI104,0)&lt;$AD$11),AND($AD$8="CHANGE_PCT_GE",IF(IF(ISNUMBER(CN104),CN104,0)=0,IF(ISNUMBER(BI104),BI104,0)&gt;0,(IF(ISNUMBER(BI104),BI104,0)-IF(ISNUMBER(CN104),CN104,0))/ABS(IF(ISNUMBER(CN104),CN104,0))&gt;=$AD$11)),AND($AD$8="CHANGE_ABS_GE",ABS(IF(ISNUMBER(BI104),BI104,0)-IF(ISNUMBER(CN104),CN104,0))&gt;=$AD$11),AND($AD$8="COUNT_LT",IF(ISNUMBER(BI104),BI104,0)&lt;$AD$11),AND($AD$8="COUNT_LE",IF(ISNUMBER(BI104),BI104,0)&lt;=$AD$11),AND($AD$8="AND_YES",OR(LOWER(LEFT(BI104&amp;"",2))="да",BI104=1),OR(LOWER(LEFT(CN104&amp;"",2))="да",CN104=1)),AND($AD$8="OR_YES",OR(OR(LOWER(LEFT(BI104&amp;"",2))="да",BI104=1),OR(LOWER(LEFT(CN104&amp;"",2))="да",CN104=1)))),$AD$14,$AD$15))))))))))</f>
        <v/>
      </c>
      <c r="AE104" s="71" t="str">
        <f>IF($A104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104="#FIELD",BJ104="",AND(OR($AE$8="CHANGE_PCT_GE",$AE$8="CHANGE_ABS_GE",$AE$8="COUNT_FLAG_RULE",$AE$8="AND_YES",$AE$8="OR_YES"),OR(CO104="#FIELD",CO104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104)))),IF($AE$18="LOW_MU",MAX(Настройки!$B$14,$AE$16),IF($AE$18="NEUTRAL",Настройки!$B$15,IF($AE$18="IGNORE","IGNORE",IF(OR(BJ104="#FIELD",CO104="#FIELD"),"Поле не найдено","Недостаточно данных")))),IF($AE$8="SIGMOID_INC",MAX(Настройки!$B$14,$AE$16+($AE$17-$AE$16)/(1+EXP(-$AE$12*(IF(ISNUMBER(BJ104),BJ104,0)-$AE$11)))),IF($AE$8="SIGMOID_DEC",MAX(Настройки!$B$14,$AE$16+($AE$17-$AE$16)/(1+EXP($AE$12*(IF(ISNUMBER(BJ104),BJ104,0)-$AE$11)))),IF($AE$8="TOP_PERCENT",IF((COUNTIF(INDEX(Данные!$A$7:$CV$106,0,MATCH($AE$9,Данные!$A$6:$CV$6,0)),"&gt;"&amp;IF(ISNUMBER(BJ104),BJ104,0))+COUNTIFS(INDEX(Данные!$A$7:$CV$106,0,MATCH($AE$9,Данные!$A$6:$CV$6,0)),IF(ISNUMBER(BJ104),BJ104,0),Данные!$A$7:$A$106,"&lt;"&amp;$A104)+1)/COUNT(INDEX(Данные!$A$7:$CV$106,0,MATCH($AE$9,Данные!$A$6:$CV$6,0)))&lt;=$AE$11,$AE$14,$AE$15),IF($AE$8="MANUAL_MU",MAX(Настройки!$B$14,MIN(1,IF(ISNUMBER(BJ104),BJ104,0))),IF($AE$8="COUNT_FLAG_RULE",IF(IF(ISNUMBER(BJ104),BJ104,0)&lt;=$AE$11,$AE$14,IF(IF(ISNUMBER(BJ104),BJ104,0)&gt;=$AE$12,$AE$15,IF(OR(LOWER(LEFT(CO104&amp;"",2))="да",CO104=1),$AE$13,$AE$15))),IF(OR(AND($AE$8="YES_NO",OR(LOWER(LEFT(BJ104&amp;"",2))="да",BJ104=1)),AND($AE$8="THRESHOLD_GE",IF(ISNUMBER(BJ104),BJ104,0)&gt;=$AE$11),AND($AE$8="THRESHOLD_GT",IF(ISNUMBER(BJ104),BJ104,0)&gt;$AE$11),AND($AE$8="THRESHOLD_LE",IF(ISNUMBER(BJ104),BJ104,0)&lt;=$AE$11),AND($AE$8="THRESHOLD_LT",IF(ISNUMBER(BJ104),BJ104,0)&lt;$AE$11),AND($AE$8="CHANGE_PCT_GE",IF(IF(ISNUMBER(CO104),CO104,0)=0,IF(ISNUMBER(BJ104),BJ104,0)&gt;0,(IF(ISNUMBER(BJ104),BJ104,0)-IF(ISNUMBER(CO104),CO104,0))/ABS(IF(ISNUMBER(CO104),CO104,0))&gt;=$AE$11)),AND($AE$8="CHANGE_ABS_GE",ABS(IF(ISNUMBER(BJ104),BJ104,0)-IF(ISNUMBER(CO104),CO104,0))&gt;=$AE$11),AND($AE$8="COUNT_LT",IF(ISNUMBER(BJ104),BJ104,0)&lt;$AE$11),AND($AE$8="COUNT_LE",IF(ISNUMBER(BJ104),BJ104,0)&lt;=$AE$11),AND($AE$8="AND_YES",OR(LOWER(LEFT(BJ104&amp;"",2))="да",BJ104=1),OR(LOWER(LEFT(CO104&amp;"",2))="да",CO104=1)),AND($AE$8="OR_YES",OR(OR(LOWER(LEFT(BJ104&amp;"",2))="да",BJ104=1),OR(LOWER(LEFT(CO104&amp;"",2))="да",CO104=1)))),$AE$14,$AE$15))))))))))</f>
        <v/>
      </c>
      <c r="AF104" s="75"/>
      <c r="AG104" s="76" t="str">
        <f>IF($A104="","",IF($B$4&lt;&gt;"Да","",IF($B$9="","",IF(COUNTIF(Данные!$A$6:$CV$6,$B$9)=0,"#FIELD",INDEX(Данные!$A$7:$CV$106,ROW()-19,MATCH($B$9,Данные!$A$6:$CV$6,0))))))</f>
        <v/>
      </c>
      <c r="AH104" s="76" t="str">
        <f>IF($A104="","",IF($C$4&lt;&gt;"Да","",IF($C$9="","",IF(COUNTIF(Данные!$A$6:$CV$6,$C$9)=0,"#FIELD",INDEX(Данные!$A$7:$CV$106,ROW()-19,MATCH($C$9,Данные!$A$6:$CV$6,0))))))</f>
        <v/>
      </c>
      <c r="AI104" s="76" t="str">
        <f>IF($A104="","",IF($D$4&lt;&gt;"Да","",IF($D$9="","",IF(COUNTIF(Данные!$A$6:$CV$6,$D$9)=0,"#FIELD",INDEX(Данные!$A$7:$CV$106,ROW()-19,MATCH($D$9,Данные!$A$6:$CV$6,0))))))</f>
        <v/>
      </c>
      <c r="AJ104" s="76" t="str">
        <f>IF($A104="","",IF($E$4&lt;&gt;"Да","",IF($E$9="","",IF(COUNTIF(Данные!$A$6:$CV$6,$E$9)=0,"#FIELD",INDEX(Данные!$A$7:$CV$106,ROW()-19,MATCH($E$9,Данные!$A$6:$CV$6,0))))))</f>
        <v/>
      </c>
      <c r="AK104" s="76" t="str">
        <f>IF($A104="","",IF($F$4&lt;&gt;"Да","",IF($F$9="","",IF(COUNTIF(Данные!$A$6:$CV$6,$F$9)=0,"#FIELD",INDEX(Данные!$A$7:$CV$106,ROW()-19,MATCH($F$9,Данные!$A$6:$CV$6,0))))))</f>
        <v/>
      </c>
      <c r="AL104" s="76" t="str">
        <f>IF($A104="","",IF($G$4&lt;&gt;"Да","",IF($G$9="","",IF(COUNTIF(Данные!$A$6:$CV$6,$G$9)=0,"#FIELD",INDEX(Данные!$A$7:$CV$106,ROW()-19,MATCH($G$9,Данные!$A$6:$CV$6,0))))))</f>
        <v/>
      </c>
      <c r="AM104" s="76" t="str">
        <f>IF($A104="","",IF($H$4&lt;&gt;"Да","",IF($H$9="","",IF(COUNTIF(Данные!$A$6:$CV$6,$H$9)=0,"#FIELD",INDEX(Данные!$A$7:$CV$106,ROW()-19,MATCH($H$9,Данные!$A$6:$CV$6,0))))))</f>
        <v/>
      </c>
      <c r="AN104" s="76" t="str">
        <f>IF($A104="","",IF($I$4&lt;&gt;"Да","",IF($I$9="","",IF(COUNTIF(Данные!$A$6:$CV$6,$I$9)=0,"#FIELD",INDEX(Данные!$A$7:$CV$106,ROW()-19,MATCH($I$9,Данные!$A$6:$CV$6,0))))))</f>
        <v/>
      </c>
      <c r="AO104" s="76" t="str">
        <f>IF($A104="","",IF($J$4&lt;&gt;"Да","",IF($J$9="","",IF(COUNTIF(Данные!$A$6:$CV$6,$J$9)=0,"#FIELD",INDEX(Данные!$A$7:$CV$106,ROW()-19,MATCH($J$9,Данные!$A$6:$CV$6,0))))))</f>
        <v/>
      </c>
      <c r="AP104" s="76" t="str">
        <f>IF($A104="","",IF($K$4&lt;&gt;"Да","",IF($K$9="","",IF(COUNTIF(Данные!$A$6:$CV$6,$K$9)=0,"#FIELD",INDEX(Данные!$A$7:$CV$106,ROW()-19,MATCH($K$9,Данные!$A$6:$CV$6,0))))))</f>
        <v/>
      </c>
      <c r="AQ104" s="76" t="str">
        <f>IF($A104="","",IF($L$4&lt;&gt;"Да","",IF($L$9="","",IF(COUNTIF(Данные!$A$6:$CV$6,$L$9)=0,"#FIELD",INDEX(Данные!$A$7:$CV$106,ROW()-19,MATCH($L$9,Данные!$A$6:$CV$6,0))))))</f>
        <v/>
      </c>
      <c r="AR104" s="76" t="str">
        <f>IF($A104="","",IF($M$4&lt;&gt;"Да","",IF($M$9="","",IF(COUNTIF(Данные!$A$6:$CV$6,$M$9)=0,"#FIELD",INDEX(Данные!$A$7:$CV$106,ROW()-19,MATCH($M$9,Данные!$A$6:$CV$6,0))))))</f>
        <v/>
      </c>
      <c r="AS104" s="76" t="str">
        <f>IF($A104="","",IF($N$4&lt;&gt;"Да","",IF($N$9="","",IF(COUNTIF(Данные!$A$6:$CV$6,$N$9)=0,"#FIELD",INDEX(Данные!$A$7:$CV$106,ROW()-19,MATCH($N$9,Данные!$A$6:$CV$6,0))))))</f>
        <v/>
      </c>
      <c r="AT104" s="76" t="str">
        <f>IF($A104="","",IF($O$4&lt;&gt;"Да","",IF($O$9="","",IF(COUNTIF(Данные!$A$6:$CV$6,$O$9)=0,"#FIELD",INDEX(Данные!$A$7:$CV$106,ROW()-19,MATCH($O$9,Данные!$A$6:$CV$6,0))))))</f>
        <v/>
      </c>
      <c r="AU104" s="76" t="str">
        <f>IF($A104="","",IF($P$4&lt;&gt;"Да","",IF($P$9="","",IF(COUNTIF(Данные!$A$6:$CV$6,$P$9)=0,"#FIELD",INDEX(Данные!$A$7:$CV$106,ROW()-19,MATCH($P$9,Данные!$A$6:$CV$6,0))))))</f>
        <v/>
      </c>
      <c r="AV104" s="76" t="str">
        <f>IF($A104="","",IF($Q$4&lt;&gt;"Да","",IF($Q$9="","",IF(COUNTIF(Данные!$A$6:$CV$6,$Q$9)=0,"#FIELD",INDEX(Данные!$A$7:$CV$106,ROW()-19,MATCH($Q$9,Данные!$A$6:$CV$6,0))))))</f>
        <v/>
      </c>
      <c r="AW104" s="76" t="str">
        <f>IF($A104="","",IF($R$4&lt;&gt;"Да","",IF($R$9="","",IF(COUNTIF(Данные!$A$6:$CV$6,$R$9)=0,"#FIELD",INDEX(Данные!$A$7:$CV$106,ROW()-19,MATCH($R$9,Данные!$A$6:$CV$6,0))))))</f>
        <v/>
      </c>
      <c r="AX104" s="76" t="str">
        <f>IF($A104="","",IF($S$4&lt;&gt;"Да","",IF($S$9="","",IF(COUNTIF(Данные!$A$6:$CV$6,$S$9)=0,"#FIELD",INDEX(Данные!$A$7:$CV$106,ROW()-19,MATCH($S$9,Данные!$A$6:$CV$6,0))))))</f>
        <v/>
      </c>
      <c r="AY104" s="76" t="str">
        <f>IF($A104="","",IF($T$4&lt;&gt;"Да","",IF($T$9="","",IF(COUNTIF(Данные!$A$6:$CV$6,$T$9)=0,"#FIELD",INDEX(Данные!$A$7:$CV$106,ROW()-19,MATCH($T$9,Данные!$A$6:$CV$6,0))))))</f>
        <v/>
      </c>
      <c r="AZ104" s="76" t="str">
        <f>IF($A104="","",IF($U$4&lt;&gt;"Да","",IF($U$9="","",IF(COUNTIF(Данные!$A$6:$CV$6,$U$9)=0,"#FIELD",INDEX(Данные!$A$7:$CV$106,ROW()-19,MATCH($U$9,Данные!$A$6:$CV$6,0))))))</f>
        <v/>
      </c>
      <c r="BA104" s="76" t="str">
        <f>IF($A104="","",IF($V$4&lt;&gt;"Да","",IF($V$9="","",IF(COUNTIF(Данные!$A$6:$CV$6,$V$9)=0,"#FIELD",INDEX(Данные!$A$7:$CV$106,ROW()-19,MATCH($V$9,Данные!$A$6:$CV$6,0))))))</f>
        <v/>
      </c>
      <c r="BB104" s="76" t="str">
        <f>IF($A104="","",IF($W$4&lt;&gt;"Да","",IF($W$9="","",IF(COUNTIF(Данные!$A$6:$CV$6,$W$9)=0,"#FIELD",INDEX(Данные!$A$7:$CV$106,ROW()-19,MATCH($W$9,Данные!$A$6:$CV$6,0))))))</f>
        <v/>
      </c>
      <c r="BC104" s="76" t="str">
        <f>IF($A104="","",IF($X$4&lt;&gt;"Да","",IF($X$9="","",IF(COUNTIF(Данные!$A$6:$CV$6,$X$9)=0,"#FIELD",INDEX(Данные!$A$7:$CV$106,ROW()-19,MATCH($X$9,Данные!$A$6:$CV$6,0))))))</f>
        <v/>
      </c>
      <c r="BD104" s="76" t="str">
        <f>IF($A104="","",IF($Y$4&lt;&gt;"Да","",IF($Y$9="","",IF(COUNTIF(Данные!$A$6:$CV$6,$Y$9)=0,"#FIELD",INDEX(Данные!$A$7:$CV$106,ROW()-19,MATCH($Y$9,Данные!$A$6:$CV$6,0))))))</f>
        <v/>
      </c>
      <c r="BE104" s="76" t="str">
        <f>IF($A104="","",IF($Z$4&lt;&gt;"Да","",IF($Z$9="","",IF(COUNTIF(Данные!$A$6:$CV$6,$Z$9)=0,"#FIELD",INDEX(Данные!$A$7:$CV$106,ROW()-19,MATCH($Z$9,Данные!$A$6:$CV$6,0))))))</f>
        <v/>
      </c>
      <c r="BF104" s="76" t="str">
        <f>IF($A104="","",IF($AA$4&lt;&gt;"Да","",IF($AA$9="","",IF(COUNTIF(Данные!$A$6:$CV$6,$AA$9)=0,"#FIELD",INDEX(Данные!$A$7:$CV$106,ROW()-19,MATCH($AA$9,Данные!$A$6:$CV$6,0))))))</f>
        <v/>
      </c>
      <c r="BG104" s="76" t="str">
        <f>IF($A104="","",IF($AB$4&lt;&gt;"Да","",IF($AB$9="","",IF(COUNTIF(Данные!$A$6:$CV$6,$AB$9)=0,"#FIELD",INDEX(Данные!$A$7:$CV$106,ROW()-19,MATCH($AB$9,Данные!$A$6:$CV$6,0))))))</f>
        <v/>
      </c>
      <c r="BH104" s="76" t="str">
        <f>IF($A104="","",IF($AC$4&lt;&gt;"Да","",IF($AC$9="","",IF(COUNTIF(Данные!$A$6:$CV$6,$AC$9)=0,"#FIELD",INDEX(Данные!$A$7:$CV$106,ROW()-19,MATCH($AC$9,Данные!$A$6:$CV$6,0))))))</f>
        <v/>
      </c>
      <c r="BI104" s="76" t="str">
        <f>IF($A104="","",IF($AD$4&lt;&gt;"Да","",IF($AD$9="","",IF(COUNTIF(Данные!$A$6:$CV$6,$AD$9)=0,"#FIELD",INDEX(Данные!$A$7:$CV$106,ROW()-19,MATCH($AD$9,Данные!$A$6:$CV$6,0))))))</f>
        <v/>
      </c>
      <c r="BJ104" s="76" t="str">
        <f>IF($A104="","",IF($AE$4&lt;&gt;"Да","",IF($AE$9="","",IF(COUNTIF(Данные!$A$6:$CV$6,$AE$9)=0,"#FIELD",INDEX(Данные!$A$7:$CV$106,ROW()-19,MATCH($AE$9,Данные!$A$6:$CV$6,0))))))</f>
        <v/>
      </c>
      <c r="BK104" s="76"/>
      <c r="BL104" s="76" t="str">
        <f>IF($A104="","",IF($B$4&lt;&gt;"Да","",IF($B$10="","",IF(COUNTIF(Данные!$A$6:$CV$6,$B$10)=0,"#FIELD",INDEX(Данные!$A$7:$CV$106,ROW()-19,MATCH($B$10,Данные!$A$6:$CV$6,0))))))</f>
        <v/>
      </c>
      <c r="BM104" s="76" t="str">
        <f>IF($A104="","",IF($C$4&lt;&gt;"Да","",IF($C$10="","",IF(COUNTIF(Данные!$A$6:$CV$6,$C$10)=0,"#FIELD",INDEX(Данные!$A$7:$CV$106,ROW()-19,MATCH($C$10,Данные!$A$6:$CV$6,0))))))</f>
        <v/>
      </c>
      <c r="BN104" s="76" t="str">
        <f>IF($A104="","",IF($D$4&lt;&gt;"Да","",IF($D$10="","",IF(COUNTIF(Данные!$A$6:$CV$6,$D$10)=0,"#FIELD",INDEX(Данные!$A$7:$CV$106,ROW()-19,MATCH($D$10,Данные!$A$6:$CV$6,0))))))</f>
        <v/>
      </c>
      <c r="BO104" s="76" t="str">
        <f>IF($A104="","",IF($E$4&lt;&gt;"Да","",IF($E$10="","",IF(COUNTIF(Данные!$A$6:$CV$6,$E$10)=0,"#FIELD",INDEX(Данные!$A$7:$CV$106,ROW()-19,MATCH($E$10,Данные!$A$6:$CV$6,0))))))</f>
        <v/>
      </c>
      <c r="BP104" s="76" t="str">
        <f>IF($A104="","",IF($F$4&lt;&gt;"Да","",IF($F$10="","",IF(COUNTIF(Данные!$A$6:$CV$6,$F$10)=0,"#FIELD",INDEX(Данные!$A$7:$CV$106,ROW()-19,MATCH($F$10,Данные!$A$6:$CV$6,0))))))</f>
        <v/>
      </c>
      <c r="BQ104" s="76" t="str">
        <f>IF($A104="","",IF($G$4&lt;&gt;"Да","",IF($G$10="","",IF(COUNTIF(Данные!$A$6:$CV$6,$G$10)=0,"#FIELD",INDEX(Данные!$A$7:$CV$106,ROW()-19,MATCH($G$10,Данные!$A$6:$CV$6,0))))))</f>
        <v/>
      </c>
      <c r="BR104" s="76" t="str">
        <f>IF($A104="","",IF($H$4&lt;&gt;"Да","",IF($H$10="","",IF(COUNTIF(Данные!$A$6:$CV$6,$H$10)=0,"#FIELD",INDEX(Данные!$A$7:$CV$106,ROW()-19,MATCH($H$10,Данные!$A$6:$CV$6,0))))))</f>
        <v/>
      </c>
      <c r="BS104" s="76" t="str">
        <f>IF($A104="","",IF($I$4&lt;&gt;"Да","",IF($I$10="","",IF(COUNTIF(Данные!$A$6:$CV$6,$I$10)=0,"#FIELD",INDEX(Данные!$A$7:$CV$106,ROW()-19,MATCH($I$10,Данные!$A$6:$CV$6,0))))))</f>
        <v/>
      </c>
      <c r="BT104" s="76" t="str">
        <f>IF($A104="","",IF($J$4&lt;&gt;"Да","",IF($J$10="","",IF(COUNTIF(Данные!$A$6:$CV$6,$J$10)=0,"#FIELD",INDEX(Данные!$A$7:$CV$106,ROW()-19,MATCH($J$10,Данные!$A$6:$CV$6,0))))))</f>
        <v/>
      </c>
      <c r="BU104" s="76" t="str">
        <f>IF($A104="","",IF($K$4&lt;&gt;"Да","",IF($K$10="","",IF(COUNTIF(Данные!$A$6:$CV$6,$K$10)=0,"#FIELD",INDEX(Данные!$A$7:$CV$106,ROW()-19,MATCH($K$10,Данные!$A$6:$CV$6,0))))))</f>
        <v/>
      </c>
      <c r="BV104" s="76" t="str">
        <f>IF($A104="","",IF($L$4&lt;&gt;"Да","",IF($L$10="","",IF(COUNTIF(Данные!$A$6:$CV$6,$L$10)=0,"#FIELD",INDEX(Данные!$A$7:$CV$106,ROW()-19,MATCH($L$10,Данные!$A$6:$CV$6,0))))))</f>
        <v/>
      </c>
      <c r="BW104" s="76" t="str">
        <f>IF($A104="","",IF($M$4&lt;&gt;"Да","",IF($M$10="","",IF(COUNTIF(Данные!$A$6:$CV$6,$M$10)=0,"#FIELD",INDEX(Данные!$A$7:$CV$106,ROW()-19,MATCH($M$10,Данные!$A$6:$CV$6,0))))))</f>
        <v/>
      </c>
      <c r="BX104" s="76" t="str">
        <f>IF($A104="","",IF($N$4&lt;&gt;"Да","",IF($N$10="","",IF(COUNTIF(Данные!$A$6:$CV$6,$N$10)=0,"#FIELD",INDEX(Данные!$A$7:$CV$106,ROW()-19,MATCH($N$10,Данные!$A$6:$CV$6,0))))))</f>
        <v/>
      </c>
      <c r="BY104" s="76" t="str">
        <f>IF($A104="","",IF($O$4&lt;&gt;"Да","",IF($O$10="","",IF(COUNTIF(Данные!$A$6:$CV$6,$O$10)=0,"#FIELD",INDEX(Данные!$A$7:$CV$106,ROW()-19,MATCH($O$10,Данные!$A$6:$CV$6,0))))))</f>
        <v/>
      </c>
      <c r="BZ104" s="76" t="str">
        <f>IF($A104="","",IF($P$4&lt;&gt;"Да","",IF($P$10="","",IF(COUNTIF(Данные!$A$6:$CV$6,$P$10)=0,"#FIELD",INDEX(Данные!$A$7:$CV$106,ROW()-19,MATCH($P$10,Данные!$A$6:$CV$6,0))))))</f>
        <v/>
      </c>
      <c r="CA104" s="76" t="str">
        <f>IF($A104="","",IF($Q$4&lt;&gt;"Да","",IF($Q$10="","",IF(COUNTIF(Данные!$A$6:$CV$6,$Q$10)=0,"#FIELD",INDEX(Данные!$A$7:$CV$106,ROW()-19,MATCH($Q$10,Данные!$A$6:$CV$6,0))))))</f>
        <v/>
      </c>
      <c r="CB104" s="76" t="str">
        <f>IF($A104="","",IF($R$4&lt;&gt;"Да","",IF($R$10="","",IF(COUNTIF(Данные!$A$6:$CV$6,$R$10)=0,"#FIELD",INDEX(Данные!$A$7:$CV$106,ROW()-19,MATCH($R$10,Данные!$A$6:$CV$6,0))))))</f>
        <v/>
      </c>
      <c r="CC104" s="76" t="str">
        <f>IF($A104="","",IF($S$4&lt;&gt;"Да","",IF($S$10="","",IF(COUNTIF(Данные!$A$6:$CV$6,$S$10)=0,"#FIELD",INDEX(Данные!$A$7:$CV$106,ROW()-19,MATCH($S$10,Данные!$A$6:$CV$6,0))))))</f>
        <v/>
      </c>
      <c r="CD104" s="76" t="str">
        <f>IF($A104="","",IF($T$4&lt;&gt;"Да","",IF($T$10="","",IF(COUNTIF(Данные!$A$6:$CV$6,$T$10)=0,"#FIELD",INDEX(Данные!$A$7:$CV$106,ROW()-19,MATCH($T$10,Данные!$A$6:$CV$6,0))))))</f>
        <v/>
      </c>
      <c r="CE104" s="76" t="str">
        <f>IF($A104="","",IF($U$4&lt;&gt;"Да","",IF($U$10="","",IF(COUNTIF(Данные!$A$6:$CV$6,$U$10)=0,"#FIELD",INDEX(Данные!$A$7:$CV$106,ROW()-19,MATCH($U$10,Данные!$A$6:$CV$6,0))))))</f>
        <v/>
      </c>
      <c r="CF104" s="76" t="str">
        <f>IF($A104="","",IF($V$4&lt;&gt;"Да","",IF($V$10="","",IF(COUNTIF(Данные!$A$6:$CV$6,$V$10)=0,"#FIELD",INDEX(Данные!$A$7:$CV$106,ROW()-19,MATCH($V$10,Данные!$A$6:$CV$6,0))))))</f>
        <v/>
      </c>
      <c r="CG104" s="76" t="str">
        <f>IF($A104="","",IF($W$4&lt;&gt;"Да","",IF($W$10="","",IF(COUNTIF(Данные!$A$6:$CV$6,$W$10)=0,"#FIELD",INDEX(Данные!$A$7:$CV$106,ROW()-19,MATCH($W$10,Данные!$A$6:$CV$6,0))))))</f>
        <v/>
      </c>
      <c r="CH104" s="76" t="str">
        <f>IF($A104="","",IF($X$4&lt;&gt;"Да","",IF($X$10="","",IF(COUNTIF(Данные!$A$6:$CV$6,$X$10)=0,"#FIELD",INDEX(Данные!$A$7:$CV$106,ROW()-19,MATCH($X$10,Данные!$A$6:$CV$6,0))))))</f>
        <v/>
      </c>
      <c r="CI104" s="76" t="str">
        <f>IF($A104="","",IF($Y$4&lt;&gt;"Да","",IF($Y$10="","",IF(COUNTIF(Данные!$A$6:$CV$6,$Y$10)=0,"#FIELD",INDEX(Данные!$A$7:$CV$106,ROW()-19,MATCH($Y$10,Данные!$A$6:$CV$6,0))))))</f>
        <v/>
      </c>
      <c r="CJ104" s="76" t="str">
        <f>IF($A104="","",IF($Z$4&lt;&gt;"Да","",IF($Z$10="","",IF(COUNTIF(Данные!$A$6:$CV$6,$Z$10)=0,"#FIELD",INDEX(Данные!$A$7:$CV$106,ROW()-19,MATCH($Z$10,Данные!$A$6:$CV$6,0))))))</f>
        <v/>
      </c>
      <c r="CK104" s="76" t="str">
        <f>IF($A104="","",IF($AA$4&lt;&gt;"Да","",IF($AA$10="","",IF(COUNTIF(Данные!$A$6:$CV$6,$AA$10)=0,"#FIELD",INDEX(Данные!$A$7:$CV$106,ROW()-19,MATCH($AA$10,Данные!$A$6:$CV$6,0))))))</f>
        <v/>
      </c>
      <c r="CL104" s="76" t="str">
        <f>IF($A104="","",IF($AB$4&lt;&gt;"Да","",IF($AB$10="","",IF(COUNTIF(Данные!$A$6:$CV$6,$AB$10)=0,"#FIELD",INDEX(Данные!$A$7:$CV$106,ROW()-19,MATCH($AB$10,Данные!$A$6:$CV$6,0))))))</f>
        <v/>
      </c>
      <c r="CM104" s="76" t="str">
        <f>IF($A104="","",IF($AC$4&lt;&gt;"Да","",IF($AC$10="","",IF(COUNTIF(Данные!$A$6:$CV$6,$AC$10)=0,"#FIELD",INDEX(Данные!$A$7:$CV$106,ROW()-19,MATCH($AC$10,Данные!$A$6:$CV$6,0))))))</f>
        <v/>
      </c>
      <c r="CN104" s="76" t="str">
        <f>IF($A104="","",IF($AD$4&lt;&gt;"Да","",IF($AD$10="","",IF(COUNTIF(Данные!$A$6:$CV$6,$AD$10)=0,"#FIELD",INDEX(Данные!$A$7:$CV$106,ROW()-19,MATCH($AD$10,Данные!$A$6:$CV$6,0))))))</f>
        <v/>
      </c>
      <c r="CO104" s="77" t="str">
        <f>IF($A104="","",IF($AE$4&lt;&gt;"Да","",IF($AE$10="","",IF(COUNTIF(Данные!$A$6:$CV$6,$AE$10)=0,"#FIELD",INDEX(Данные!$A$7:$CV$106,ROW()-19,MATCH($AE$10,Данные!$A$6:$CV$6,0))))))</f>
        <v/>
      </c>
    </row>
    <row r="105" spans="1:93">
      <c r="A105" s="24" t="str">
        <f>IF(Данные!A92="","",Данные!A92)</f>
        <v/>
      </c>
      <c r="B105" s="19" t="str">
        <f>IF($A105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105="#FIELD",AG105="",AND(OR($B$8="CHANGE_PCT_GE",$B$8="CHANGE_ABS_GE",$B$8="COUNT_FLAG_RULE",$B$8="AND_YES",$B$8="OR_YES"),OR(BL105="#FIELD",BL105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105)))),IF($B$18="LOW_MU",MAX(Настройки!$B$14,$B$16),IF($B$18="NEUTRAL",Настройки!$B$15,IF($B$18="IGNORE","IGNORE",IF(OR(AG105="#FIELD",BL105="#FIELD"),"Поле не найдено","Недостаточно данных")))),IF($B$8="SIGMOID_INC",MAX(Настройки!$B$14,$B$16+($B$17-$B$16)/(1+EXP(-$B$12*(IF(ISNUMBER(AG105),AG105,0)-$B$11)))),IF($B$8="SIGMOID_DEC",MAX(Настройки!$B$14,$B$16+($B$17-$B$16)/(1+EXP($B$12*(IF(ISNUMBER(AG105),AG105,0)-$B$11)))),IF($B$8="TOP_PERCENT",IF((COUNTIF(INDEX(Данные!$A$7:$CV$106,0,MATCH($B$9,Данные!$A$6:$CV$6,0)),"&gt;"&amp;IF(ISNUMBER(AG105),AG105,0))+COUNTIFS(INDEX(Данные!$A$7:$CV$106,0,MATCH($B$9,Данные!$A$6:$CV$6,0)),IF(ISNUMBER(AG105),AG105,0),Данные!$A$7:$A$106,"&lt;"&amp;$A105)+1)/COUNT(INDEX(Данные!$A$7:$CV$106,0,MATCH($B$9,Данные!$A$6:$CV$6,0)))&lt;=$B$11,$B$14,$B$15),IF($B$8="MANUAL_MU",MAX(Настройки!$B$14,MIN(1,IF(ISNUMBER(AG105),AG105,0))),IF($B$8="COUNT_FLAG_RULE",IF(IF(ISNUMBER(AG105),AG105,0)&lt;=$B$11,$B$14,IF(IF(ISNUMBER(AG105),AG105,0)&gt;=$B$12,$B$15,IF(OR(LOWER(LEFT(BL105&amp;"",2))="да",BL105=1),$B$13,$B$15))),IF(OR(AND($B$8="YES_NO",OR(LOWER(LEFT(AG105&amp;"",2))="да",AG105=1)),AND($B$8="THRESHOLD_GE",IF(ISNUMBER(AG105),AG105,0)&gt;=$B$11),AND($B$8="THRESHOLD_GT",IF(ISNUMBER(AG105),AG105,0)&gt;$B$11),AND($B$8="THRESHOLD_LE",IF(ISNUMBER(AG105),AG105,0)&lt;=$B$11),AND($B$8="THRESHOLD_LT",IF(ISNUMBER(AG105),AG105,0)&lt;$B$11),AND($B$8="CHANGE_PCT_GE",IF(IF(ISNUMBER(BL105),BL105,0)=0,IF(ISNUMBER(AG105),AG105,0)&gt;0,(IF(ISNUMBER(AG105),AG105,0)-IF(ISNUMBER(BL105),BL105,0))/ABS(IF(ISNUMBER(BL105),BL105,0))&gt;=$B$11)),AND($B$8="CHANGE_ABS_GE",ABS(IF(ISNUMBER(AG105),AG105,0)-IF(ISNUMBER(BL105),BL105,0))&gt;=$B$11),AND($B$8="COUNT_LT",IF(ISNUMBER(AG105),AG105,0)&lt;$B$11),AND($B$8="COUNT_LE",IF(ISNUMBER(AG105),AG105,0)&lt;=$B$11),AND($B$8="AND_YES",OR(LOWER(LEFT(AG105&amp;"",2))="да",AG105=1),OR(LOWER(LEFT(BL105&amp;"",2))="да",BL105=1)),AND($B$8="OR_YES",OR(OR(LOWER(LEFT(AG105&amp;"",2))="да",AG105=1),OR(LOWER(LEFT(BL105&amp;"",2))="да",BL105=1)))),$B$14,$B$15))))))))))</f>
        <v/>
      </c>
      <c r="C105" s="19" t="str">
        <f>IF($A105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105="#FIELD",AH105="",AND(OR($C$8="CHANGE_PCT_GE",$C$8="CHANGE_ABS_GE",$C$8="COUNT_FLAG_RULE",$C$8="AND_YES",$C$8="OR_YES"),OR(BM105="#FIELD",BM105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105)))),IF($C$18="LOW_MU",MAX(Настройки!$B$14,$C$16),IF($C$18="NEUTRAL",Настройки!$B$15,IF($C$18="IGNORE","IGNORE",IF(OR(AH105="#FIELD",BM105="#FIELD"),"Поле не найдено","Недостаточно данных")))),IF($C$8="SIGMOID_INC",MAX(Настройки!$B$14,$C$16+($C$17-$C$16)/(1+EXP(-$C$12*(IF(ISNUMBER(AH105),AH105,0)-$C$11)))),IF($C$8="SIGMOID_DEC",MAX(Настройки!$B$14,$C$16+($C$17-$C$16)/(1+EXP($C$12*(IF(ISNUMBER(AH105),AH105,0)-$C$11)))),IF($C$8="TOP_PERCENT",IF((COUNTIF(INDEX(Данные!$A$7:$CV$106,0,MATCH($C$9,Данные!$A$6:$CV$6,0)),"&gt;"&amp;IF(ISNUMBER(AH105),AH105,0))+COUNTIFS(INDEX(Данные!$A$7:$CV$106,0,MATCH($C$9,Данные!$A$6:$CV$6,0)),IF(ISNUMBER(AH105),AH105,0),Данные!$A$7:$A$106,"&lt;"&amp;$A105)+1)/COUNT(INDEX(Данные!$A$7:$CV$106,0,MATCH($C$9,Данные!$A$6:$CV$6,0)))&lt;=$C$11,$C$14,$C$15),IF($C$8="MANUAL_MU",MAX(Настройки!$B$14,MIN(1,IF(ISNUMBER(AH105),AH105,0))),IF($C$8="COUNT_FLAG_RULE",IF(IF(ISNUMBER(AH105),AH105,0)&lt;=$C$11,$C$14,IF(IF(ISNUMBER(AH105),AH105,0)&gt;=$C$12,$C$15,IF(OR(LOWER(LEFT(BM105&amp;"",2))="да",BM105=1),$C$13,$C$15))),IF(OR(AND($C$8="YES_NO",OR(LOWER(LEFT(AH105&amp;"",2))="да",AH105=1)),AND($C$8="THRESHOLD_GE",IF(ISNUMBER(AH105),AH105,0)&gt;=$C$11),AND($C$8="THRESHOLD_GT",IF(ISNUMBER(AH105),AH105,0)&gt;$C$11),AND($C$8="THRESHOLD_LE",IF(ISNUMBER(AH105),AH105,0)&lt;=$C$11),AND($C$8="THRESHOLD_LT",IF(ISNUMBER(AH105),AH105,0)&lt;$C$11),AND($C$8="CHANGE_PCT_GE",IF(IF(ISNUMBER(BM105),BM105,0)=0,IF(ISNUMBER(AH105),AH105,0)&gt;0,(IF(ISNUMBER(AH105),AH105,0)-IF(ISNUMBER(BM105),BM105,0))/ABS(IF(ISNUMBER(BM105),BM105,0))&gt;=$C$11)),AND($C$8="CHANGE_ABS_GE",ABS(IF(ISNUMBER(AH105),AH105,0)-IF(ISNUMBER(BM105),BM105,0))&gt;=$C$11),AND($C$8="COUNT_LT",IF(ISNUMBER(AH105),AH105,0)&lt;$C$11),AND($C$8="COUNT_LE",IF(ISNUMBER(AH105),AH105,0)&lt;=$C$11),AND($C$8="AND_YES",OR(LOWER(LEFT(AH105&amp;"",2))="да",AH105=1),OR(LOWER(LEFT(BM105&amp;"",2))="да",BM105=1)),AND($C$8="OR_YES",OR(OR(LOWER(LEFT(AH105&amp;"",2))="да",AH105=1),OR(LOWER(LEFT(BM105&amp;"",2))="да",BM105=1)))),$C$14,$C$15))))))))))</f>
        <v/>
      </c>
      <c r="D105" s="19" t="str">
        <f>IF($A105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105="#FIELD",AI105="",AND(OR($D$8="CHANGE_PCT_GE",$D$8="CHANGE_ABS_GE",$D$8="COUNT_FLAG_RULE",$D$8="AND_YES",$D$8="OR_YES"),OR(BN105="#FIELD",BN105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105)))),IF($D$18="LOW_MU",MAX(Настройки!$B$14,$D$16),IF($D$18="NEUTRAL",Настройки!$B$15,IF($D$18="IGNORE","IGNORE",IF(OR(AI105="#FIELD",BN105="#FIELD"),"Поле не найдено","Недостаточно данных")))),IF($D$8="SIGMOID_INC",MAX(Настройки!$B$14,$D$16+($D$17-$D$16)/(1+EXP(-$D$12*(IF(ISNUMBER(AI105),AI105,0)-$D$11)))),IF($D$8="SIGMOID_DEC",MAX(Настройки!$B$14,$D$16+($D$17-$D$16)/(1+EXP($D$12*(IF(ISNUMBER(AI105),AI105,0)-$D$11)))),IF($D$8="TOP_PERCENT",IF((COUNTIF(INDEX(Данные!$A$7:$CV$106,0,MATCH($D$9,Данные!$A$6:$CV$6,0)),"&gt;"&amp;IF(ISNUMBER(AI105),AI105,0))+COUNTIFS(INDEX(Данные!$A$7:$CV$106,0,MATCH($D$9,Данные!$A$6:$CV$6,0)),IF(ISNUMBER(AI105),AI105,0),Данные!$A$7:$A$106,"&lt;"&amp;$A105)+1)/COUNT(INDEX(Данные!$A$7:$CV$106,0,MATCH($D$9,Данные!$A$6:$CV$6,0)))&lt;=$D$11,$D$14,$D$15),IF($D$8="MANUAL_MU",MAX(Настройки!$B$14,MIN(1,IF(ISNUMBER(AI105),AI105,0))),IF($D$8="COUNT_FLAG_RULE",IF(IF(ISNUMBER(AI105),AI105,0)&lt;=$D$11,$D$14,IF(IF(ISNUMBER(AI105),AI105,0)&gt;=$D$12,$D$15,IF(OR(LOWER(LEFT(BN105&amp;"",2))="да",BN105=1),$D$13,$D$15))),IF(OR(AND($D$8="YES_NO",OR(LOWER(LEFT(AI105&amp;"",2))="да",AI105=1)),AND($D$8="THRESHOLD_GE",IF(ISNUMBER(AI105),AI105,0)&gt;=$D$11),AND($D$8="THRESHOLD_GT",IF(ISNUMBER(AI105),AI105,0)&gt;$D$11),AND($D$8="THRESHOLD_LE",IF(ISNUMBER(AI105),AI105,0)&lt;=$D$11),AND($D$8="THRESHOLD_LT",IF(ISNUMBER(AI105),AI105,0)&lt;$D$11),AND($D$8="CHANGE_PCT_GE",IF(IF(ISNUMBER(BN105),BN105,0)=0,IF(ISNUMBER(AI105),AI105,0)&gt;0,(IF(ISNUMBER(AI105),AI105,0)-IF(ISNUMBER(BN105),BN105,0))/ABS(IF(ISNUMBER(BN105),BN105,0))&gt;=$D$11)),AND($D$8="CHANGE_ABS_GE",ABS(IF(ISNUMBER(AI105),AI105,0)-IF(ISNUMBER(BN105),BN105,0))&gt;=$D$11),AND($D$8="COUNT_LT",IF(ISNUMBER(AI105),AI105,0)&lt;$D$11),AND($D$8="COUNT_LE",IF(ISNUMBER(AI105),AI105,0)&lt;=$D$11),AND($D$8="AND_YES",OR(LOWER(LEFT(AI105&amp;"",2))="да",AI105=1),OR(LOWER(LEFT(BN105&amp;"",2))="да",BN105=1)),AND($D$8="OR_YES",OR(OR(LOWER(LEFT(AI105&amp;"",2))="да",AI105=1),OR(LOWER(LEFT(BN105&amp;"",2))="да",BN105=1)))),$D$14,$D$15))))))))))</f>
        <v/>
      </c>
      <c r="E105" s="19" t="str">
        <f>IF($A105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105="#FIELD",AJ105="",AND(OR($E$8="CHANGE_PCT_GE",$E$8="CHANGE_ABS_GE",$E$8="COUNT_FLAG_RULE",$E$8="AND_YES",$E$8="OR_YES"),OR(BO105="#FIELD",BO105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105)))),IF($E$18="LOW_MU",MAX(Настройки!$B$14,$E$16),IF($E$18="NEUTRAL",Настройки!$B$15,IF($E$18="IGNORE","IGNORE",IF(OR(AJ105="#FIELD",BO105="#FIELD"),"Поле не найдено","Недостаточно данных")))),IF($E$8="SIGMOID_INC",MAX(Настройки!$B$14,$E$16+($E$17-$E$16)/(1+EXP(-$E$12*(IF(ISNUMBER(AJ105),AJ105,0)-$E$11)))),IF($E$8="SIGMOID_DEC",MAX(Настройки!$B$14,$E$16+($E$17-$E$16)/(1+EXP($E$12*(IF(ISNUMBER(AJ105),AJ105,0)-$E$11)))),IF($E$8="TOP_PERCENT",IF((COUNTIF(INDEX(Данные!$A$7:$CV$106,0,MATCH($E$9,Данные!$A$6:$CV$6,0)),"&gt;"&amp;IF(ISNUMBER(AJ105),AJ105,0))+COUNTIFS(INDEX(Данные!$A$7:$CV$106,0,MATCH($E$9,Данные!$A$6:$CV$6,0)),IF(ISNUMBER(AJ105),AJ105,0),Данные!$A$7:$A$106,"&lt;"&amp;$A105)+1)/COUNT(INDEX(Данные!$A$7:$CV$106,0,MATCH($E$9,Данные!$A$6:$CV$6,0)))&lt;=$E$11,$E$14,$E$15),IF($E$8="MANUAL_MU",MAX(Настройки!$B$14,MIN(1,IF(ISNUMBER(AJ105),AJ105,0))),IF($E$8="COUNT_FLAG_RULE",IF(IF(ISNUMBER(AJ105),AJ105,0)&lt;=$E$11,$E$14,IF(IF(ISNUMBER(AJ105),AJ105,0)&gt;=$E$12,$E$15,IF(OR(LOWER(LEFT(BO105&amp;"",2))="да",BO105=1),$E$13,$E$15))),IF(OR(AND($E$8="YES_NO",OR(LOWER(LEFT(AJ105&amp;"",2))="да",AJ105=1)),AND($E$8="THRESHOLD_GE",IF(ISNUMBER(AJ105),AJ105,0)&gt;=$E$11),AND($E$8="THRESHOLD_GT",IF(ISNUMBER(AJ105),AJ105,0)&gt;$E$11),AND($E$8="THRESHOLD_LE",IF(ISNUMBER(AJ105),AJ105,0)&lt;=$E$11),AND($E$8="THRESHOLD_LT",IF(ISNUMBER(AJ105),AJ105,0)&lt;$E$11),AND($E$8="CHANGE_PCT_GE",IF(IF(ISNUMBER(BO105),BO105,0)=0,IF(ISNUMBER(AJ105),AJ105,0)&gt;0,(IF(ISNUMBER(AJ105),AJ105,0)-IF(ISNUMBER(BO105),BO105,0))/ABS(IF(ISNUMBER(BO105),BO105,0))&gt;=$E$11)),AND($E$8="CHANGE_ABS_GE",ABS(IF(ISNUMBER(AJ105),AJ105,0)-IF(ISNUMBER(BO105),BO105,0))&gt;=$E$11),AND($E$8="COUNT_LT",IF(ISNUMBER(AJ105),AJ105,0)&lt;$E$11),AND($E$8="COUNT_LE",IF(ISNUMBER(AJ105),AJ105,0)&lt;=$E$11),AND($E$8="AND_YES",OR(LOWER(LEFT(AJ105&amp;"",2))="да",AJ105=1),OR(LOWER(LEFT(BO105&amp;"",2))="да",BO105=1)),AND($E$8="OR_YES",OR(OR(LOWER(LEFT(AJ105&amp;"",2))="да",AJ105=1),OR(LOWER(LEFT(BO105&amp;"",2))="да",BO105=1)))),$E$14,$E$15))))))))))</f>
        <v/>
      </c>
      <c r="F105" s="19" t="str">
        <f>IF($A105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105="#FIELD",AK105="",AND(OR($F$8="CHANGE_PCT_GE",$F$8="CHANGE_ABS_GE",$F$8="COUNT_FLAG_RULE",$F$8="AND_YES",$F$8="OR_YES"),OR(BP105="#FIELD",BP105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105)))),IF($F$18="LOW_MU",MAX(Настройки!$B$14,$F$16),IF($F$18="NEUTRAL",Настройки!$B$15,IF($F$18="IGNORE","IGNORE",IF(OR(AK105="#FIELD",BP105="#FIELD"),"Поле не найдено","Недостаточно данных")))),IF($F$8="SIGMOID_INC",MAX(Настройки!$B$14,$F$16+($F$17-$F$16)/(1+EXP(-$F$12*(IF(ISNUMBER(AK105),AK105,0)-$F$11)))),IF($F$8="SIGMOID_DEC",MAX(Настройки!$B$14,$F$16+($F$17-$F$16)/(1+EXP($F$12*(IF(ISNUMBER(AK105),AK105,0)-$F$11)))),IF($F$8="TOP_PERCENT",IF((COUNTIF(INDEX(Данные!$A$7:$CV$106,0,MATCH($F$9,Данные!$A$6:$CV$6,0)),"&gt;"&amp;IF(ISNUMBER(AK105),AK105,0))+COUNTIFS(INDEX(Данные!$A$7:$CV$106,0,MATCH($F$9,Данные!$A$6:$CV$6,0)),IF(ISNUMBER(AK105),AK105,0),Данные!$A$7:$A$106,"&lt;"&amp;$A105)+1)/COUNT(INDEX(Данные!$A$7:$CV$106,0,MATCH($F$9,Данные!$A$6:$CV$6,0)))&lt;=$F$11,$F$14,$F$15),IF($F$8="MANUAL_MU",MAX(Настройки!$B$14,MIN(1,IF(ISNUMBER(AK105),AK105,0))),IF($F$8="COUNT_FLAG_RULE",IF(IF(ISNUMBER(AK105),AK105,0)&lt;=$F$11,$F$14,IF(IF(ISNUMBER(AK105),AK105,0)&gt;=$F$12,$F$15,IF(OR(LOWER(LEFT(BP105&amp;"",2))="да",BP105=1),$F$13,$F$15))),IF(OR(AND($F$8="YES_NO",OR(LOWER(LEFT(AK105&amp;"",2))="да",AK105=1)),AND($F$8="THRESHOLD_GE",IF(ISNUMBER(AK105),AK105,0)&gt;=$F$11),AND($F$8="THRESHOLD_GT",IF(ISNUMBER(AK105),AK105,0)&gt;$F$11),AND($F$8="THRESHOLD_LE",IF(ISNUMBER(AK105),AK105,0)&lt;=$F$11),AND($F$8="THRESHOLD_LT",IF(ISNUMBER(AK105),AK105,0)&lt;$F$11),AND($F$8="CHANGE_PCT_GE",IF(IF(ISNUMBER(BP105),BP105,0)=0,IF(ISNUMBER(AK105),AK105,0)&gt;0,(IF(ISNUMBER(AK105),AK105,0)-IF(ISNUMBER(BP105),BP105,0))/ABS(IF(ISNUMBER(BP105),BP105,0))&gt;=$F$11)),AND($F$8="CHANGE_ABS_GE",ABS(IF(ISNUMBER(AK105),AK105,0)-IF(ISNUMBER(BP105),BP105,0))&gt;=$F$11),AND($F$8="COUNT_LT",IF(ISNUMBER(AK105),AK105,0)&lt;$F$11),AND($F$8="COUNT_LE",IF(ISNUMBER(AK105),AK105,0)&lt;=$F$11),AND($F$8="AND_YES",OR(LOWER(LEFT(AK105&amp;"",2))="да",AK105=1),OR(LOWER(LEFT(BP105&amp;"",2))="да",BP105=1)),AND($F$8="OR_YES",OR(OR(LOWER(LEFT(AK105&amp;"",2))="да",AK105=1),OR(LOWER(LEFT(BP105&amp;"",2))="да",BP105=1)))),$F$14,$F$15))))))))))</f>
        <v/>
      </c>
      <c r="G105" s="19" t="str">
        <f>IF($A105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105="#FIELD",AL105="",AND(OR($G$8="CHANGE_PCT_GE",$G$8="CHANGE_ABS_GE",$G$8="COUNT_FLAG_RULE",$G$8="AND_YES",$G$8="OR_YES"),OR(BQ105="#FIELD",BQ105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105)))),IF($G$18="LOW_MU",MAX(Настройки!$B$14,$G$16),IF($G$18="NEUTRAL",Настройки!$B$15,IF($G$18="IGNORE","IGNORE",IF(OR(AL105="#FIELD",BQ105="#FIELD"),"Поле не найдено","Недостаточно данных")))),IF($G$8="SIGMOID_INC",MAX(Настройки!$B$14,$G$16+($G$17-$G$16)/(1+EXP(-$G$12*(IF(ISNUMBER(AL105),AL105,0)-$G$11)))),IF($G$8="SIGMOID_DEC",MAX(Настройки!$B$14,$G$16+($G$17-$G$16)/(1+EXP($G$12*(IF(ISNUMBER(AL105),AL105,0)-$G$11)))),IF($G$8="TOP_PERCENT",IF((COUNTIF(INDEX(Данные!$A$7:$CV$106,0,MATCH($G$9,Данные!$A$6:$CV$6,0)),"&gt;"&amp;IF(ISNUMBER(AL105),AL105,0))+COUNTIFS(INDEX(Данные!$A$7:$CV$106,0,MATCH($G$9,Данные!$A$6:$CV$6,0)),IF(ISNUMBER(AL105),AL105,0),Данные!$A$7:$A$106,"&lt;"&amp;$A105)+1)/COUNT(INDEX(Данные!$A$7:$CV$106,0,MATCH($G$9,Данные!$A$6:$CV$6,0)))&lt;=$G$11,$G$14,$G$15),IF($G$8="MANUAL_MU",MAX(Настройки!$B$14,MIN(1,IF(ISNUMBER(AL105),AL105,0))),IF($G$8="COUNT_FLAG_RULE",IF(IF(ISNUMBER(AL105),AL105,0)&lt;=$G$11,$G$14,IF(IF(ISNUMBER(AL105),AL105,0)&gt;=$G$12,$G$15,IF(OR(LOWER(LEFT(BQ105&amp;"",2))="да",BQ105=1),$G$13,$G$15))),IF(OR(AND($G$8="YES_NO",OR(LOWER(LEFT(AL105&amp;"",2))="да",AL105=1)),AND($G$8="THRESHOLD_GE",IF(ISNUMBER(AL105),AL105,0)&gt;=$G$11),AND($G$8="THRESHOLD_GT",IF(ISNUMBER(AL105),AL105,0)&gt;$G$11),AND($G$8="THRESHOLD_LE",IF(ISNUMBER(AL105),AL105,0)&lt;=$G$11),AND($G$8="THRESHOLD_LT",IF(ISNUMBER(AL105),AL105,0)&lt;$G$11),AND($G$8="CHANGE_PCT_GE",IF(IF(ISNUMBER(BQ105),BQ105,0)=0,IF(ISNUMBER(AL105),AL105,0)&gt;0,(IF(ISNUMBER(AL105),AL105,0)-IF(ISNUMBER(BQ105),BQ105,0))/ABS(IF(ISNUMBER(BQ105),BQ105,0))&gt;=$G$11)),AND($G$8="CHANGE_ABS_GE",ABS(IF(ISNUMBER(AL105),AL105,0)-IF(ISNUMBER(BQ105),BQ105,0))&gt;=$G$11),AND($G$8="COUNT_LT",IF(ISNUMBER(AL105),AL105,0)&lt;$G$11),AND($G$8="COUNT_LE",IF(ISNUMBER(AL105),AL105,0)&lt;=$G$11),AND($G$8="AND_YES",OR(LOWER(LEFT(AL105&amp;"",2))="да",AL105=1),OR(LOWER(LEFT(BQ105&amp;"",2))="да",BQ105=1)),AND($G$8="OR_YES",OR(OR(LOWER(LEFT(AL105&amp;"",2))="да",AL105=1),OR(LOWER(LEFT(BQ105&amp;"",2))="да",BQ105=1)))),$G$14,$G$15))))))))))</f>
        <v/>
      </c>
      <c r="H105" s="19" t="str">
        <f>IF($A105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105="#FIELD",AM105="",AND(OR($H$8="CHANGE_PCT_GE",$H$8="CHANGE_ABS_GE",$H$8="COUNT_FLAG_RULE",$H$8="AND_YES",$H$8="OR_YES"),OR(BR105="#FIELD",BR105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105)))),IF($H$18="LOW_MU",MAX(Настройки!$B$14,$H$16),IF($H$18="NEUTRAL",Настройки!$B$15,IF($H$18="IGNORE","IGNORE",IF(OR(AM105="#FIELD",BR105="#FIELD"),"Поле не найдено","Недостаточно данных")))),IF($H$8="SIGMOID_INC",MAX(Настройки!$B$14,$H$16+($H$17-$H$16)/(1+EXP(-$H$12*(IF(ISNUMBER(AM105),AM105,0)-$H$11)))),IF($H$8="SIGMOID_DEC",MAX(Настройки!$B$14,$H$16+($H$17-$H$16)/(1+EXP($H$12*(IF(ISNUMBER(AM105),AM105,0)-$H$11)))),IF($H$8="TOP_PERCENT",IF((COUNTIF(INDEX(Данные!$A$7:$CV$106,0,MATCH($H$9,Данные!$A$6:$CV$6,0)),"&gt;"&amp;IF(ISNUMBER(AM105),AM105,0))+COUNTIFS(INDEX(Данные!$A$7:$CV$106,0,MATCH($H$9,Данные!$A$6:$CV$6,0)),IF(ISNUMBER(AM105),AM105,0),Данные!$A$7:$A$106,"&lt;"&amp;$A105)+1)/COUNT(INDEX(Данные!$A$7:$CV$106,0,MATCH($H$9,Данные!$A$6:$CV$6,0)))&lt;=$H$11,$H$14,$H$15),IF($H$8="MANUAL_MU",MAX(Настройки!$B$14,MIN(1,IF(ISNUMBER(AM105),AM105,0))),IF($H$8="COUNT_FLAG_RULE",IF(IF(ISNUMBER(AM105),AM105,0)&lt;=$H$11,$H$14,IF(IF(ISNUMBER(AM105),AM105,0)&gt;=$H$12,$H$15,IF(OR(LOWER(LEFT(BR105&amp;"",2))="да",BR105=1),$H$13,$H$15))),IF(OR(AND($H$8="YES_NO",OR(LOWER(LEFT(AM105&amp;"",2))="да",AM105=1)),AND($H$8="THRESHOLD_GE",IF(ISNUMBER(AM105),AM105,0)&gt;=$H$11),AND($H$8="THRESHOLD_GT",IF(ISNUMBER(AM105),AM105,0)&gt;$H$11),AND($H$8="THRESHOLD_LE",IF(ISNUMBER(AM105),AM105,0)&lt;=$H$11),AND($H$8="THRESHOLD_LT",IF(ISNUMBER(AM105),AM105,0)&lt;$H$11),AND($H$8="CHANGE_PCT_GE",IF(IF(ISNUMBER(BR105),BR105,0)=0,IF(ISNUMBER(AM105),AM105,0)&gt;0,(IF(ISNUMBER(AM105),AM105,0)-IF(ISNUMBER(BR105),BR105,0))/ABS(IF(ISNUMBER(BR105),BR105,0))&gt;=$H$11)),AND($H$8="CHANGE_ABS_GE",ABS(IF(ISNUMBER(AM105),AM105,0)-IF(ISNUMBER(BR105),BR105,0))&gt;=$H$11),AND($H$8="COUNT_LT",IF(ISNUMBER(AM105),AM105,0)&lt;$H$11),AND($H$8="COUNT_LE",IF(ISNUMBER(AM105),AM105,0)&lt;=$H$11),AND($H$8="AND_YES",OR(LOWER(LEFT(AM105&amp;"",2))="да",AM105=1),OR(LOWER(LEFT(BR105&amp;"",2))="да",BR105=1)),AND($H$8="OR_YES",OR(OR(LOWER(LEFT(AM105&amp;"",2))="да",AM105=1),OR(LOWER(LEFT(BR105&amp;"",2))="да",BR105=1)))),$H$14,$H$15))))))))))</f>
        <v/>
      </c>
      <c r="I105" s="19" t="str">
        <f>IF($A105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105="#FIELD",AN105="",AND(OR($I$8="CHANGE_PCT_GE",$I$8="CHANGE_ABS_GE",$I$8="COUNT_FLAG_RULE",$I$8="AND_YES",$I$8="OR_YES"),OR(BS105="#FIELD",BS105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105)))),IF($I$18="LOW_MU",MAX(Настройки!$B$14,$I$16),IF($I$18="NEUTRAL",Настройки!$B$15,IF($I$18="IGNORE","IGNORE",IF(OR(AN105="#FIELD",BS105="#FIELD"),"Поле не найдено","Недостаточно данных")))),IF($I$8="SIGMOID_INC",MAX(Настройки!$B$14,$I$16+($I$17-$I$16)/(1+EXP(-$I$12*(IF(ISNUMBER(AN105),AN105,0)-$I$11)))),IF($I$8="SIGMOID_DEC",MAX(Настройки!$B$14,$I$16+($I$17-$I$16)/(1+EXP($I$12*(IF(ISNUMBER(AN105),AN105,0)-$I$11)))),IF($I$8="TOP_PERCENT",IF((COUNTIF(INDEX(Данные!$A$7:$CV$106,0,MATCH($I$9,Данные!$A$6:$CV$6,0)),"&gt;"&amp;IF(ISNUMBER(AN105),AN105,0))+COUNTIFS(INDEX(Данные!$A$7:$CV$106,0,MATCH($I$9,Данные!$A$6:$CV$6,0)),IF(ISNUMBER(AN105),AN105,0),Данные!$A$7:$A$106,"&lt;"&amp;$A105)+1)/COUNT(INDEX(Данные!$A$7:$CV$106,0,MATCH($I$9,Данные!$A$6:$CV$6,0)))&lt;=$I$11,$I$14,$I$15),IF($I$8="MANUAL_MU",MAX(Настройки!$B$14,MIN(1,IF(ISNUMBER(AN105),AN105,0))),IF($I$8="COUNT_FLAG_RULE",IF(IF(ISNUMBER(AN105),AN105,0)&lt;=$I$11,$I$14,IF(IF(ISNUMBER(AN105),AN105,0)&gt;=$I$12,$I$15,IF(OR(LOWER(LEFT(BS105&amp;"",2))="да",BS105=1),$I$13,$I$15))),IF(OR(AND($I$8="YES_NO",OR(LOWER(LEFT(AN105&amp;"",2))="да",AN105=1)),AND($I$8="THRESHOLD_GE",IF(ISNUMBER(AN105),AN105,0)&gt;=$I$11),AND($I$8="THRESHOLD_GT",IF(ISNUMBER(AN105),AN105,0)&gt;$I$11),AND($I$8="THRESHOLD_LE",IF(ISNUMBER(AN105),AN105,0)&lt;=$I$11),AND($I$8="THRESHOLD_LT",IF(ISNUMBER(AN105),AN105,0)&lt;$I$11),AND($I$8="CHANGE_PCT_GE",IF(IF(ISNUMBER(BS105),BS105,0)=0,IF(ISNUMBER(AN105),AN105,0)&gt;0,(IF(ISNUMBER(AN105),AN105,0)-IF(ISNUMBER(BS105),BS105,0))/ABS(IF(ISNUMBER(BS105),BS105,0))&gt;=$I$11)),AND($I$8="CHANGE_ABS_GE",ABS(IF(ISNUMBER(AN105),AN105,0)-IF(ISNUMBER(BS105),BS105,0))&gt;=$I$11),AND($I$8="COUNT_LT",IF(ISNUMBER(AN105),AN105,0)&lt;$I$11),AND($I$8="COUNT_LE",IF(ISNUMBER(AN105),AN105,0)&lt;=$I$11),AND($I$8="AND_YES",OR(LOWER(LEFT(AN105&amp;"",2))="да",AN105=1),OR(LOWER(LEFT(BS105&amp;"",2))="да",BS105=1)),AND($I$8="OR_YES",OR(OR(LOWER(LEFT(AN105&amp;"",2))="да",AN105=1),OR(LOWER(LEFT(BS105&amp;"",2))="да",BS105=1)))),$I$14,$I$15))))))))))</f>
        <v/>
      </c>
      <c r="J105" s="19" t="str">
        <f>IF($A105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105="#FIELD",AO105="",AND(OR($J$8="CHANGE_PCT_GE",$J$8="CHANGE_ABS_GE",$J$8="COUNT_FLAG_RULE",$J$8="AND_YES",$J$8="OR_YES"),OR(BT105="#FIELD",BT105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105)))),IF($J$18="LOW_MU",MAX(Настройки!$B$14,$J$16),IF($J$18="NEUTRAL",Настройки!$B$15,IF($J$18="IGNORE","IGNORE",IF(OR(AO105="#FIELD",BT105="#FIELD"),"Поле не найдено","Недостаточно данных")))),IF($J$8="SIGMOID_INC",MAX(Настройки!$B$14,$J$16+($J$17-$J$16)/(1+EXP(-$J$12*(IF(ISNUMBER(AO105),AO105,0)-$J$11)))),IF($J$8="SIGMOID_DEC",MAX(Настройки!$B$14,$J$16+($J$17-$J$16)/(1+EXP($J$12*(IF(ISNUMBER(AO105),AO105,0)-$J$11)))),IF($J$8="TOP_PERCENT",IF((COUNTIF(INDEX(Данные!$A$7:$CV$106,0,MATCH($J$9,Данные!$A$6:$CV$6,0)),"&gt;"&amp;IF(ISNUMBER(AO105),AO105,0))+COUNTIFS(INDEX(Данные!$A$7:$CV$106,0,MATCH($J$9,Данные!$A$6:$CV$6,0)),IF(ISNUMBER(AO105),AO105,0),Данные!$A$7:$A$106,"&lt;"&amp;$A105)+1)/COUNT(INDEX(Данные!$A$7:$CV$106,0,MATCH($J$9,Данные!$A$6:$CV$6,0)))&lt;=$J$11,$J$14,$J$15),IF($J$8="MANUAL_MU",MAX(Настройки!$B$14,MIN(1,IF(ISNUMBER(AO105),AO105,0))),IF($J$8="COUNT_FLAG_RULE",IF(IF(ISNUMBER(AO105),AO105,0)&lt;=$J$11,$J$14,IF(IF(ISNUMBER(AO105),AO105,0)&gt;=$J$12,$J$15,IF(OR(LOWER(LEFT(BT105&amp;"",2))="да",BT105=1),$J$13,$J$15))),IF(OR(AND($J$8="YES_NO",OR(LOWER(LEFT(AO105&amp;"",2))="да",AO105=1)),AND($J$8="THRESHOLD_GE",IF(ISNUMBER(AO105),AO105,0)&gt;=$J$11),AND($J$8="THRESHOLD_GT",IF(ISNUMBER(AO105),AO105,0)&gt;$J$11),AND($J$8="THRESHOLD_LE",IF(ISNUMBER(AO105),AO105,0)&lt;=$J$11),AND($J$8="THRESHOLD_LT",IF(ISNUMBER(AO105),AO105,0)&lt;$J$11),AND($J$8="CHANGE_PCT_GE",IF(IF(ISNUMBER(BT105),BT105,0)=0,IF(ISNUMBER(AO105),AO105,0)&gt;0,(IF(ISNUMBER(AO105),AO105,0)-IF(ISNUMBER(BT105),BT105,0))/ABS(IF(ISNUMBER(BT105),BT105,0))&gt;=$J$11)),AND($J$8="CHANGE_ABS_GE",ABS(IF(ISNUMBER(AO105),AO105,0)-IF(ISNUMBER(BT105),BT105,0))&gt;=$J$11),AND($J$8="COUNT_LT",IF(ISNUMBER(AO105),AO105,0)&lt;$J$11),AND($J$8="COUNT_LE",IF(ISNUMBER(AO105),AO105,0)&lt;=$J$11),AND($J$8="AND_YES",OR(LOWER(LEFT(AO105&amp;"",2))="да",AO105=1),OR(LOWER(LEFT(BT105&amp;"",2))="да",BT105=1)),AND($J$8="OR_YES",OR(OR(LOWER(LEFT(AO105&amp;"",2))="да",AO105=1),OR(LOWER(LEFT(BT105&amp;"",2))="да",BT105=1)))),$J$14,$J$15))))))))))</f>
        <v/>
      </c>
      <c r="K105" s="19" t="str">
        <f>IF($A105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105="#FIELD",AP105="",AND(OR($K$8="CHANGE_PCT_GE",$K$8="CHANGE_ABS_GE",$K$8="COUNT_FLAG_RULE",$K$8="AND_YES",$K$8="OR_YES"),OR(BU105="#FIELD",BU105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105)))),IF($K$18="LOW_MU",MAX(Настройки!$B$14,$K$16),IF($K$18="NEUTRAL",Настройки!$B$15,IF($K$18="IGNORE","IGNORE",IF(OR(AP105="#FIELD",BU105="#FIELD"),"Поле не найдено","Недостаточно данных")))),IF($K$8="SIGMOID_INC",MAX(Настройки!$B$14,$K$16+($K$17-$K$16)/(1+EXP(-$K$12*(IF(ISNUMBER(AP105),AP105,0)-$K$11)))),IF($K$8="SIGMOID_DEC",MAX(Настройки!$B$14,$K$16+($K$17-$K$16)/(1+EXP($K$12*(IF(ISNUMBER(AP105),AP105,0)-$K$11)))),IF($K$8="TOP_PERCENT",IF((COUNTIF(INDEX(Данные!$A$7:$CV$106,0,MATCH($K$9,Данные!$A$6:$CV$6,0)),"&gt;"&amp;IF(ISNUMBER(AP105),AP105,0))+COUNTIFS(INDEX(Данные!$A$7:$CV$106,0,MATCH($K$9,Данные!$A$6:$CV$6,0)),IF(ISNUMBER(AP105),AP105,0),Данные!$A$7:$A$106,"&lt;"&amp;$A105)+1)/COUNT(INDEX(Данные!$A$7:$CV$106,0,MATCH($K$9,Данные!$A$6:$CV$6,0)))&lt;=$K$11,$K$14,$K$15),IF($K$8="MANUAL_MU",MAX(Настройки!$B$14,MIN(1,IF(ISNUMBER(AP105),AP105,0))),IF($K$8="COUNT_FLAG_RULE",IF(IF(ISNUMBER(AP105),AP105,0)&lt;=$K$11,$K$14,IF(IF(ISNUMBER(AP105),AP105,0)&gt;=$K$12,$K$15,IF(OR(LOWER(LEFT(BU105&amp;"",2))="да",BU105=1),$K$13,$K$15))),IF(OR(AND($K$8="YES_NO",OR(LOWER(LEFT(AP105&amp;"",2))="да",AP105=1)),AND($K$8="THRESHOLD_GE",IF(ISNUMBER(AP105),AP105,0)&gt;=$K$11),AND($K$8="THRESHOLD_GT",IF(ISNUMBER(AP105),AP105,0)&gt;$K$11),AND($K$8="THRESHOLD_LE",IF(ISNUMBER(AP105),AP105,0)&lt;=$K$11),AND($K$8="THRESHOLD_LT",IF(ISNUMBER(AP105),AP105,0)&lt;$K$11),AND($K$8="CHANGE_PCT_GE",IF(IF(ISNUMBER(BU105),BU105,0)=0,IF(ISNUMBER(AP105),AP105,0)&gt;0,(IF(ISNUMBER(AP105),AP105,0)-IF(ISNUMBER(BU105),BU105,0))/ABS(IF(ISNUMBER(BU105),BU105,0))&gt;=$K$11)),AND($K$8="CHANGE_ABS_GE",ABS(IF(ISNUMBER(AP105),AP105,0)-IF(ISNUMBER(BU105),BU105,0))&gt;=$K$11),AND($K$8="COUNT_LT",IF(ISNUMBER(AP105),AP105,0)&lt;$K$11),AND($K$8="COUNT_LE",IF(ISNUMBER(AP105),AP105,0)&lt;=$K$11),AND($K$8="AND_YES",OR(LOWER(LEFT(AP105&amp;"",2))="да",AP105=1),OR(LOWER(LEFT(BU105&amp;"",2))="да",BU105=1)),AND($K$8="OR_YES",OR(OR(LOWER(LEFT(AP105&amp;"",2))="да",AP105=1),OR(LOWER(LEFT(BU105&amp;"",2))="да",BU105=1)))),$K$14,$K$15))))))))))</f>
        <v/>
      </c>
      <c r="L105" s="19" t="str">
        <f>IF($A105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105="#FIELD",AQ105="",AND(OR($L$8="CHANGE_PCT_GE",$L$8="CHANGE_ABS_GE",$L$8="COUNT_FLAG_RULE",$L$8="AND_YES",$L$8="OR_YES"),OR(BV105="#FIELD",BV105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105)))),IF($L$18="LOW_MU",MAX(Настройки!$B$14,$L$16),IF($L$18="NEUTRAL",Настройки!$B$15,IF($L$18="IGNORE","IGNORE",IF(OR(AQ105="#FIELD",BV105="#FIELD"),"Поле не найдено","Недостаточно данных")))),IF($L$8="SIGMOID_INC",MAX(Настройки!$B$14,$L$16+($L$17-$L$16)/(1+EXP(-$L$12*(IF(ISNUMBER(AQ105),AQ105,0)-$L$11)))),IF($L$8="SIGMOID_DEC",MAX(Настройки!$B$14,$L$16+($L$17-$L$16)/(1+EXP($L$12*(IF(ISNUMBER(AQ105),AQ105,0)-$L$11)))),IF($L$8="TOP_PERCENT",IF((COUNTIF(INDEX(Данные!$A$7:$CV$106,0,MATCH($L$9,Данные!$A$6:$CV$6,0)),"&gt;"&amp;IF(ISNUMBER(AQ105),AQ105,0))+COUNTIFS(INDEX(Данные!$A$7:$CV$106,0,MATCH($L$9,Данные!$A$6:$CV$6,0)),IF(ISNUMBER(AQ105),AQ105,0),Данные!$A$7:$A$106,"&lt;"&amp;$A105)+1)/COUNT(INDEX(Данные!$A$7:$CV$106,0,MATCH($L$9,Данные!$A$6:$CV$6,0)))&lt;=$L$11,$L$14,$L$15),IF($L$8="MANUAL_MU",MAX(Настройки!$B$14,MIN(1,IF(ISNUMBER(AQ105),AQ105,0))),IF($L$8="COUNT_FLAG_RULE",IF(IF(ISNUMBER(AQ105),AQ105,0)&lt;=$L$11,$L$14,IF(IF(ISNUMBER(AQ105),AQ105,0)&gt;=$L$12,$L$15,IF(OR(LOWER(LEFT(BV105&amp;"",2))="да",BV105=1),$L$13,$L$15))),IF(OR(AND($L$8="YES_NO",OR(LOWER(LEFT(AQ105&amp;"",2))="да",AQ105=1)),AND($L$8="THRESHOLD_GE",IF(ISNUMBER(AQ105),AQ105,0)&gt;=$L$11),AND($L$8="THRESHOLD_GT",IF(ISNUMBER(AQ105),AQ105,0)&gt;$L$11),AND($L$8="THRESHOLD_LE",IF(ISNUMBER(AQ105),AQ105,0)&lt;=$L$11),AND($L$8="THRESHOLD_LT",IF(ISNUMBER(AQ105),AQ105,0)&lt;$L$11),AND($L$8="CHANGE_PCT_GE",IF(IF(ISNUMBER(BV105),BV105,0)=0,IF(ISNUMBER(AQ105),AQ105,0)&gt;0,(IF(ISNUMBER(AQ105),AQ105,0)-IF(ISNUMBER(BV105),BV105,0))/ABS(IF(ISNUMBER(BV105),BV105,0))&gt;=$L$11)),AND($L$8="CHANGE_ABS_GE",ABS(IF(ISNUMBER(AQ105),AQ105,0)-IF(ISNUMBER(BV105),BV105,0))&gt;=$L$11),AND($L$8="COUNT_LT",IF(ISNUMBER(AQ105),AQ105,0)&lt;$L$11),AND($L$8="COUNT_LE",IF(ISNUMBER(AQ105),AQ105,0)&lt;=$L$11),AND($L$8="AND_YES",OR(LOWER(LEFT(AQ105&amp;"",2))="да",AQ105=1),OR(LOWER(LEFT(BV105&amp;"",2))="да",BV105=1)),AND($L$8="OR_YES",OR(OR(LOWER(LEFT(AQ105&amp;"",2))="да",AQ105=1),OR(LOWER(LEFT(BV105&amp;"",2))="да",BV105=1)))),$L$14,$L$15))))))))))</f>
        <v/>
      </c>
      <c r="M105" s="19" t="str">
        <f>IF($A105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105="#FIELD",AR105="",AND(OR($M$8="CHANGE_PCT_GE",$M$8="CHANGE_ABS_GE",$M$8="COUNT_FLAG_RULE",$M$8="AND_YES",$M$8="OR_YES"),OR(BW105="#FIELD",BW105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105)))),IF($M$18="LOW_MU",MAX(Настройки!$B$14,$M$16),IF($M$18="NEUTRAL",Настройки!$B$15,IF($M$18="IGNORE","IGNORE",IF(OR(AR105="#FIELD",BW105="#FIELD"),"Поле не найдено","Недостаточно данных")))),IF($M$8="SIGMOID_INC",MAX(Настройки!$B$14,$M$16+($M$17-$M$16)/(1+EXP(-$M$12*(IF(ISNUMBER(AR105),AR105,0)-$M$11)))),IF($M$8="SIGMOID_DEC",MAX(Настройки!$B$14,$M$16+($M$17-$M$16)/(1+EXP($M$12*(IF(ISNUMBER(AR105),AR105,0)-$M$11)))),IF($M$8="TOP_PERCENT",IF((COUNTIF(INDEX(Данные!$A$7:$CV$106,0,MATCH($M$9,Данные!$A$6:$CV$6,0)),"&gt;"&amp;IF(ISNUMBER(AR105),AR105,0))+COUNTIFS(INDEX(Данные!$A$7:$CV$106,0,MATCH($M$9,Данные!$A$6:$CV$6,0)),IF(ISNUMBER(AR105),AR105,0),Данные!$A$7:$A$106,"&lt;"&amp;$A105)+1)/COUNT(INDEX(Данные!$A$7:$CV$106,0,MATCH($M$9,Данные!$A$6:$CV$6,0)))&lt;=$M$11,$M$14,$M$15),IF($M$8="MANUAL_MU",MAX(Настройки!$B$14,MIN(1,IF(ISNUMBER(AR105),AR105,0))),IF($M$8="COUNT_FLAG_RULE",IF(IF(ISNUMBER(AR105),AR105,0)&lt;=$M$11,$M$14,IF(IF(ISNUMBER(AR105),AR105,0)&gt;=$M$12,$M$15,IF(OR(LOWER(LEFT(BW105&amp;"",2))="да",BW105=1),$M$13,$M$15))),IF(OR(AND($M$8="YES_NO",OR(LOWER(LEFT(AR105&amp;"",2))="да",AR105=1)),AND($M$8="THRESHOLD_GE",IF(ISNUMBER(AR105),AR105,0)&gt;=$M$11),AND($M$8="THRESHOLD_GT",IF(ISNUMBER(AR105),AR105,0)&gt;$M$11),AND($M$8="THRESHOLD_LE",IF(ISNUMBER(AR105),AR105,0)&lt;=$M$11),AND($M$8="THRESHOLD_LT",IF(ISNUMBER(AR105),AR105,0)&lt;$M$11),AND($M$8="CHANGE_PCT_GE",IF(IF(ISNUMBER(BW105),BW105,0)=0,IF(ISNUMBER(AR105),AR105,0)&gt;0,(IF(ISNUMBER(AR105),AR105,0)-IF(ISNUMBER(BW105),BW105,0))/ABS(IF(ISNUMBER(BW105),BW105,0))&gt;=$M$11)),AND($M$8="CHANGE_ABS_GE",ABS(IF(ISNUMBER(AR105),AR105,0)-IF(ISNUMBER(BW105),BW105,0))&gt;=$M$11),AND($M$8="COUNT_LT",IF(ISNUMBER(AR105),AR105,0)&lt;$M$11),AND($M$8="COUNT_LE",IF(ISNUMBER(AR105),AR105,0)&lt;=$M$11),AND($M$8="AND_YES",OR(LOWER(LEFT(AR105&amp;"",2))="да",AR105=1),OR(LOWER(LEFT(BW105&amp;"",2))="да",BW105=1)),AND($M$8="OR_YES",OR(OR(LOWER(LEFT(AR105&amp;"",2))="да",AR105=1),OR(LOWER(LEFT(BW105&amp;"",2))="да",BW105=1)))),$M$14,$M$15))))))))))</f>
        <v/>
      </c>
      <c r="N105" s="19" t="str">
        <f>IF($A105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105="#FIELD",AS105="",AND(OR($N$8="CHANGE_PCT_GE",$N$8="CHANGE_ABS_GE",$N$8="COUNT_FLAG_RULE",$N$8="AND_YES",$N$8="OR_YES"),OR(BX105="#FIELD",BX105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105)))),IF($N$18="LOW_MU",MAX(Настройки!$B$14,$N$16),IF($N$18="NEUTRAL",Настройки!$B$15,IF($N$18="IGNORE","IGNORE",IF(OR(AS105="#FIELD",BX105="#FIELD"),"Поле не найдено","Недостаточно данных")))),IF($N$8="SIGMOID_INC",MAX(Настройки!$B$14,$N$16+($N$17-$N$16)/(1+EXP(-$N$12*(IF(ISNUMBER(AS105),AS105,0)-$N$11)))),IF($N$8="SIGMOID_DEC",MAX(Настройки!$B$14,$N$16+($N$17-$N$16)/(1+EXP($N$12*(IF(ISNUMBER(AS105),AS105,0)-$N$11)))),IF($N$8="TOP_PERCENT",IF((COUNTIF(INDEX(Данные!$A$7:$CV$106,0,MATCH($N$9,Данные!$A$6:$CV$6,0)),"&gt;"&amp;IF(ISNUMBER(AS105),AS105,0))+COUNTIFS(INDEX(Данные!$A$7:$CV$106,0,MATCH($N$9,Данные!$A$6:$CV$6,0)),IF(ISNUMBER(AS105),AS105,0),Данные!$A$7:$A$106,"&lt;"&amp;$A105)+1)/COUNT(INDEX(Данные!$A$7:$CV$106,0,MATCH($N$9,Данные!$A$6:$CV$6,0)))&lt;=$N$11,$N$14,$N$15),IF($N$8="MANUAL_MU",MAX(Настройки!$B$14,MIN(1,IF(ISNUMBER(AS105),AS105,0))),IF($N$8="COUNT_FLAG_RULE",IF(IF(ISNUMBER(AS105),AS105,0)&lt;=$N$11,$N$14,IF(IF(ISNUMBER(AS105),AS105,0)&gt;=$N$12,$N$15,IF(OR(LOWER(LEFT(BX105&amp;"",2))="да",BX105=1),$N$13,$N$15))),IF(OR(AND($N$8="YES_NO",OR(LOWER(LEFT(AS105&amp;"",2))="да",AS105=1)),AND($N$8="THRESHOLD_GE",IF(ISNUMBER(AS105),AS105,0)&gt;=$N$11),AND($N$8="THRESHOLD_GT",IF(ISNUMBER(AS105),AS105,0)&gt;$N$11),AND($N$8="THRESHOLD_LE",IF(ISNUMBER(AS105),AS105,0)&lt;=$N$11),AND($N$8="THRESHOLD_LT",IF(ISNUMBER(AS105),AS105,0)&lt;$N$11),AND($N$8="CHANGE_PCT_GE",IF(IF(ISNUMBER(BX105),BX105,0)=0,IF(ISNUMBER(AS105),AS105,0)&gt;0,(IF(ISNUMBER(AS105),AS105,0)-IF(ISNUMBER(BX105),BX105,0))/ABS(IF(ISNUMBER(BX105),BX105,0))&gt;=$N$11)),AND($N$8="CHANGE_ABS_GE",ABS(IF(ISNUMBER(AS105),AS105,0)-IF(ISNUMBER(BX105),BX105,0))&gt;=$N$11),AND($N$8="COUNT_LT",IF(ISNUMBER(AS105),AS105,0)&lt;$N$11),AND($N$8="COUNT_LE",IF(ISNUMBER(AS105),AS105,0)&lt;=$N$11),AND($N$8="AND_YES",OR(LOWER(LEFT(AS105&amp;"",2))="да",AS105=1),OR(LOWER(LEFT(BX105&amp;"",2))="да",BX105=1)),AND($N$8="OR_YES",OR(OR(LOWER(LEFT(AS105&amp;"",2))="да",AS105=1),OR(LOWER(LEFT(BX105&amp;"",2))="да",BX105=1)))),$N$14,$N$15))))))))))</f>
        <v/>
      </c>
      <c r="O105" s="19" t="str">
        <f>IF($A105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105="#FIELD",AT105="",AND(OR($O$8="CHANGE_PCT_GE",$O$8="CHANGE_ABS_GE",$O$8="COUNT_FLAG_RULE",$O$8="AND_YES",$O$8="OR_YES"),OR(BY105="#FIELD",BY105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105)))),IF($O$18="LOW_MU",MAX(Настройки!$B$14,$O$16),IF($O$18="NEUTRAL",Настройки!$B$15,IF($O$18="IGNORE","IGNORE",IF(OR(AT105="#FIELD",BY105="#FIELD"),"Поле не найдено","Недостаточно данных")))),IF($O$8="SIGMOID_INC",MAX(Настройки!$B$14,$O$16+($O$17-$O$16)/(1+EXP(-$O$12*(IF(ISNUMBER(AT105),AT105,0)-$O$11)))),IF($O$8="SIGMOID_DEC",MAX(Настройки!$B$14,$O$16+($O$17-$O$16)/(1+EXP($O$12*(IF(ISNUMBER(AT105),AT105,0)-$O$11)))),IF($O$8="TOP_PERCENT",IF((COUNTIF(INDEX(Данные!$A$7:$CV$106,0,MATCH($O$9,Данные!$A$6:$CV$6,0)),"&gt;"&amp;IF(ISNUMBER(AT105),AT105,0))+COUNTIFS(INDEX(Данные!$A$7:$CV$106,0,MATCH($O$9,Данные!$A$6:$CV$6,0)),IF(ISNUMBER(AT105),AT105,0),Данные!$A$7:$A$106,"&lt;"&amp;$A105)+1)/COUNT(INDEX(Данные!$A$7:$CV$106,0,MATCH($O$9,Данные!$A$6:$CV$6,0)))&lt;=$O$11,$O$14,$O$15),IF($O$8="MANUAL_MU",MAX(Настройки!$B$14,MIN(1,IF(ISNUMBER(AT105),AT105,0))),IF($O$8="COUNT_FLAG_RULE",IF(IF(ISNUMBER(AT105),AT105,0)&lt;=$O$11,$O$14,IF(IF(ISNUMBER(AT105),AT105,0)&gt;=$O$12,$O$15,IF(OR(LOWER(LEFT(BY105&amp;"",2))="да",BY105=1),$O$13,$O$15))),IF(OR(AND($O$8="YES_NO",OR(LOWER(LEFT(AT105&amp;"",2))="да",AT105=1)),AND($O$8="THRESHOLD_GE",IF(ISNUMBER(AT105),AT105,0)&gt;=$O$11),AND($O$8="THRESHOLD_GT",IF(ISNUMBER(AT105),AT105,0)&gt;$O$11),AND($O$8="THRESHOLD_LE",IF(ISNUMBER(AT105),AT105,0)&lt;=$O$11),AND($O$8="THRESHOLD_LT",IF(ISNUMBER(AT105),AT105,0)&lt;$O$11),AND($O$8="CHANGE_PCT_GE",IF(IF(ISNUMBER(BY105),BY105,0)=0,IF(ISNUMBER(AT105),AT105,0)&gt;0,(IF(ISNUMBER(AT105),AT105,0)-IF(ISNUMBER(BY105),BY105,0))/ABS(IF(ISNUMBER(BY105),BY105,0))&gt;=$O$11)),AND($O$8="CHANGE_ABS_GE",ABS(IF(ISNUMBER(AT105),AT105,0)-IF(ISNUMBER(BY105),BY105,0))&gt;=$O$11),AND($O$8="COUNT_LT",IF(ISNUMBER(AT105),AT105,0)&lt;$O$11),AND($O$8="COUNT_LE",IF(ISNUMBER(AT105),AT105,0)&lt;=$O$11),AND($O$8="AND_YES",OR(LOWER(LEFT(AT105&amp;"",2))="да",AT105=1),OR(LOWER(LEFT(BY105&amp;"",2))="да",BY105=1)),AND($O$8="OR_YES",OR(OR(LOWER(LEFT(AT105&amp;"",2))="да",AT105=1),OR(LOWER(LEFT(BY105&amp;"",2))="да",BY105=1)))),$O$14,$O$15))))))))))</f>
        <v/>
      </c>
      <c r="P105" s="19" t="str">
        <f>IF($A105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105="#FIELD",AU105="",AND(OR($P$8="CHANGE_PCT_GE",$P$8="CHANGE_ABS_GE",$P$8="COUNT_FLAG_RULE",$P$8="AND_YES",$P$8="OR_YES"),OR(BZ105="#FIELD",BZ105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105)))),IF($P$18="LOW_MU",MAX(Настройки!$B$14,$P$16),IF($P$18="NEUTRAL",Настройки!$B$15,IF($P$18="IGNORE","IGNORE",IF(OR(AU105="#FIELD",BZ105="#FIELD"),"Поле не найдено","Недостаточно данных")))),IF($P$8="SIGMOID_INC",MAX(Настройки!$B$14,$P$16+($P$17-$P$16)/(1+EXP(-$P$12*(IF(ISNUMBER(AU105),AU105,0)-$P$11)))),IF($P$8="SIGMOID_DEC",MAX(Настройки!$B$14,$P$16+($P$17-$P$16)/(1+EXP($P$12*(IF(ISNUMBER(AU105),AU105,0)-$P$11)))),IF($P$8="TOP_PERCENT",IF((COUNTIF(INDEX(Данные!$A$7:$CV$106,0,MATCH($P$9,Данные!$A$6:$CV$6,0)),"&gt;"&amp;IF(ISNUMBER(AU105),AU105,0))+COUNTIFS(INDEX(Данные!$A$7:$CV$106,0,MATCH($P$9,Данные!$A$6:$CV$6,0)),IF(ISNUMBER(AU105),AU105,0),Данные!$A$7:$A$106,"&lt;"&amp;$A105)+1)/COUNT(INDEX(Данные!$A$7:$CV$106,0,MATCH($P$9,Данные!$A$6:$CV$6,0)))&lt;=$P$11,$P$14,$P$15),IF($P$8="MANUAL_MU",MAX(Настройки!$B$14,MIN(1,IF(ISNUMBER(AU105),AU105,0))),IF($P$8="COUNT_FLAG_RULE",IF(IF(ISNUMBER(AU105),AU105,0)&lt;=$P$11,$P$14,IF(IF(ISNUMBER(AU105),AU105,0)&gt;=$P$12,$P$15,IF(OR(LOWER(LEFT(BZ105&amp;"",2))="да",BZ105=1),$P$13,$P$15))),IF(OR(AND($P$8="YES_NO",OR(LOWER(LEFT(AU105&amp;"",2))="да",AU105=1)),AND($P$8="THRESHOLD_GE",IF(ISNUMBER(AU105),AU105,0)&gt;=$P$11),AND($P$8="THRESHOLD_GT",IF(ISNUMBER(AU105),AU105,0)&gt;$P$11),AND($P$8="THRESHOLD_LE",IF(ISNUMBER(AU105),AU105,0)&lt;=$P$11),AND($P$8="THRESHOLD_LT",IF(ISNUMBER(AU105),AU105,0)&lt;$P$11),AND($P$8="CHANGE_PCT_GE",IF(IF(ISNUMBER(BZ105),BZ105,0)=0,IF(ISNUMBER(AU105),AU105,0)&gt;0,(IF(ISNUMBER(AU105),AU105,0)-IF(ISNUMBER(BZ105),BZ105,0))/ABS(IF(ISNUMBER(BZ105),BZ105,0))&gt;=$P$11)),AND($P$8="CHANGE_ABS_GE",ABS(IF(ISNUMBER(AU105),AU105,0)-IF(ISNUMBER(BZ105),BZ105,0))&gt;=$P$11),AND($P$8="COUNT_LT",IF(ISNUMBER(AU105),AU105,0)&lt;$P$11),AND($P$8="COUNT_LE",IF(ISNUMBER(AU105),AU105,0)&lt;=$P$11),AND($P$8="AND_YES",OR(LOWER(LEFT(AU105&amp;"",2))="да",AU105=1),OR(LOWER(LEFT(BZ105&amp;"",2))="да",BZ105=1)),AND($P$8="OR_YES",OR(OR(LOWER(LEFT(AU105&amp;"",2))="да",AU105=1),OR(LOWER(LEFT(BZ105&amp;"",2))="да",BZ105=1)))),$P$14,$P$15))))))))))</f>
        <v/>
      </c>
      <c r="Q105" s="19" t="str">
        <f>IF($A105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105="#FIELD",AV105="",AND(OR($Q$8="CHANGE_PCT_GE",$Q$8="CHANGE_ABS_GE",$Q$8="COUNT_FLAG_RULE",$Q$8="AND_YES",$Q$8="OR_YES"),OR(CA105="#FIELD",CA105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105)))),IF($Q$18="LOW_MU",MAX(Настройки!$B$14,$Q$16),IF($Q$18="NEUTRAL",Настройки!$B$15,IF($Q$18="IGNORE","IGNORE",IF(OR(AV105="#FIELD",CA105="#FIELD"),"Поле не найдено","Недостаточно данных")))),IF($Q$8="SIGMOID_INC",MAX(Настройки!$B$14,$Q$16+($Q$17-$Q$16)/(1+EXP(-$Q$12*(IF(ISNUMBER(AV105),AV105,0)-$Q$11)))),IF($Q$8="SIGMOID_DEC",MAX(Настройки!$B$14,$Q$16+($Q$17-$Q$16)/(1+EXP($Q$12*(IF(ISNUMBER(AV105),AV105,0)-$Q$11)))),IF($Q$8="TOP_PERCENT",IF((COUNTIF(INDEX(Данные!$A$7:$CV$106,0,MATCH($Q$9,Данные!$A$6:$CV$6,0)),"&gt;"&amp;IF(ISNUMBER(AV105),AV105,0))+COUNTIFS(INDEX(Данные!$A$7:$CV$106,0,MATCH($Q$9,Данные!$A$6:$CV$6,0)),IF(ISNUMBER(AV105),AV105,0),Данные!$A$7:$A$106,"&lt;"&amp;$A105)+1)/COUNT(INDEX(Данные!$A$7:$CV$106,0,MATCH($Q$9,Данные!$A$6:$CV$6,0)))&lt;=$Q$11,$Q$14,$Q$15),IF($Q$8="MANUAL_MU",MAX(Настройки!$B$14,MIN(1,IF(ISNUMBER(AV105),AV105,0))),IF($Q$8="COUNT_FLAG_RULE",IF(IF(ISNUMBER(AV105),AV105,0)&lt;=$Q$11,$Q$14,IF(IF(ISNUMBER(AV105),AV105,0)&gt;=$Q$12,$Q$15,IF(OR(LOWER(LEFT(CA105&amp;"",2))="да",CA105=1),$Q$13,$Q$15))),IF(OR(AND($Q$8="YES_NO",OR(LOWER(LEFT(AV105&amp;"",2))="да",AV105=1)),AND($Q$8="THRESHOLD_GE",IF(ISNUMBER(AV105),AV105,0)&gt;=$Q$11),AND($Q$8="THRESHOLD_GT",IF(ISNUMBER(AV105),AV105,0)&gt;$Q$11),AND($Q$8="THRESHOLD_LE",IF(ISNUMBER(AV105),AV105,0)&lt;=$Q$11),AND($Q$8="THRESHOLD_LT",IF(ISNUMBER(AV105),AV105,0)&lt;$Q$11),AND($Q$8="CHANGE_PCT_GE",IF(IF(ISNUMBER(CA105),CA105,0)=0,IF(ISNUMBER(AV105),AV105,0)&gt;0,(IF(ISNUMBER(AV105),AV105,0)-IF(ISNUMBER(CA105),CA105,0))/ABS(IF(ISNUMBER(CA105),CA105,0))&gt;=$Q$11)),AND($Q$8="CHANGE_ABS_GE",ABS(IF(ISNUMBER(AV105),AV105,0)-IF(ISNUMBER(CA105),CA105,0))&gt;=$Q$11),AND($Q$8="COUNT_LT",IF(ISNUMBER(AV105),AV105,0)&lt;$Q$11),AND($Q$8="COUNT_LE",IF(ISNUMBER(AV105),AV105,0)&lt;=$Q$11),AND($Q$8="AND_YES",OR(LOWER(LEFT(AV105&amp;"",2))="да",AV105=1),OR(LOWER(LEFT(CA105&amp;"",2))="да",CA105=1)),AND($Q$8="OR_YES",OR(OR(LOWER(LEFT(AV105&amp;"",2))="да",AV105=1),OR(LOWER(LEFT(CA105&amp;"",2))="да",CA105=1)))),$Q$14,$Q$15))))))))))</f>
        <v/>
      </c>
      <c r="R105" s="69" t="str">
        <f>IF($A105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105="#FIELD",AW105="",AND(OR($R$8="CHANGE_PCT_GE",$R$8="CHANGE_ABS_GE",$R$8="COUNT_FLAG_RULE",$R$8="AND_YES",$R$8="OR_YES"),OR(CB105="#FIELD",CB105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105)))),IF($R$18="LOW_MU",MAX(Настройки!$B$14,$R$16),IF($R$18="NEUTRAL",Настройки!$B$15,IF($R$18="IGNORE","IGNORE",IF(OR(AW105="#FIELD",CB105="#FIELD"),"Поле не найдено","Недостаточно данных")))),IF($R$8="SIGMOID_INC",MAX(Настройки!$B$14,$R$16+($R$17-$R$16)/(1+EXP(-$R$12*(IF(ISNUMBER(AW105),AW105,0)-$R$11)))),IF($R$8="SIGMOID_DEC",MAX(Настройки!$B$14,$R$16+($R$17-$R$16)/(1+EXP($R$12*(IF(ISNUMBER(AW105),AW105,0)-$R$11)))),IF($R$8="TOP_PERCENT",IF((COUNTIF(INDEX(Данные!$A$7:$CV$106,0,MATCH($R$9,Данные!$A$6:$CV$6,0)),"&gt;"&amp;IF(ISNUMBER(AW105),AW105,0))+COUNTIFS(INDEX(Данные!$A$7:$CV$106,0,MATCH($R$9,Данные!$A$6:$CV$6,0)),IF(ISNUMBER(AW105),AW105,0),Данные!$A$7:$A$106,"&lt;"&amp;$A105)+1)/COUNT(INDEX(Данные!$A$7:$CV$106,0,MATCH($R$9,Данные!$A$6:$CV$6,0)))&lt;=$R$11,$R$14,$R$15),IF($R$8="MANUAL_MU",MAX(Настройки!$B$14,MIN(1,IF(ISNUMBER(AW105),AW105,0))),IF($R$8="COUNT_FLAG_RULE",IF(IF(ISNUMBER(AW105),AW105,0)&lt;=$R$11,$R$14,IF(IF(ISNUMBER(AW105),AW105,0)&gt;=$R$12,$R$15,IF(OR(LOWER(LEFT(CB105&amp;"",2))="да",CB105=1),$R$13,$R$15))),IF(OR(AND($R$8="YES_NO",OR(LOWER(LEFT(AW105&amp;"",2))="да",AW105=1)),AND($R$8="THRESHOLD_GE",IF(ISNUMBER(AW105),AW105,0)&gt;=$R$11),AND($R$8="THRESHOLD_GT",IF(ISNUMBER(AW105),AW105,0)&gt;$R$11),AND($R$8="THRESHOLD_LE",IF(ISNUMBER(AW105),AW105,0)&lt;=$R$11),AND($R$8="THRESHOLD_LT",IF(ISNUMBER(AW105),AW105,0)&lt;$R$11),AND($R$8="CHANGE_PCT_GE",IF(IF(ISNUMBER(CB105),CB105,0)=0,IF(ISNUMBER(AW105),AW105,0)&gt;0,(IF(ISNUMBER(AW105),AW105,0)-IF(ISNUMBER(CB105),CB105,0))/ABS(IF(ISNUMBER(CB105),CB105,0))&gt;=$R$11)),AND($R$8="CHANGE_ABS_GE",ABS(IF(ISNUMBER(AW105),AW105,0)-IF(ISNUMBER(CB105),CB105,0))&gt;=$R$11),AND($R$8="COUNT_LT",IF(ISNUMBER(AW105),AW105,0)&lt;$R$11),AND($R$8="COUNT_LE",IF(ISNUMBER(AW105),AW105,0)&lt;=$R$11),AND($R$8="AND_YES",OR(LOWER(LEFT(AW105&amp;"",2))="да",AW105=1),OR(LOWER(LEFT(CB105&amp;"",2))="да",CB105=1)),AND($R$8="OR_YES",OR(OR(LOWER(LEFT(AW105&amp;"",2))="да",AW105=1),OR(LOWER(LEFT(CB105&amp;"",2))="да",CB105=1)))),$R$14,$R$15))))))))))</f>
        <v/>
      </c>
      <c r="S105" s="70" t="str">
        <f>IF($A105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105="#FIELD",AX105="",AND(OR($S$8="CHANGE_PCT_GE",$S$8="CHANGE_ABS_GE",$S$8="COUNT_FLAG_RULE",$S$8="AND_YES",$S$8="OR_YES"),OR(CC105="#FIELD",CC105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105)))),IF($S$18="LOW_MU",MAX(Настройки!$B$14,$S$16),IF($S$18="NEUTRAL",Настройки!$B$15,IF($S$18="IGNORE","IGNORE",IF(OR(AX105="#FIELD",CC105="#FIELD"),"Поле не найдено","Недостаточно данных")))),IF($S$8="SIGMOID_INC",MAX(Настройки!$B$14,$S$16+($S$17-$S$16)/(1+EXP(-$S$12*(IF(ISNUMBER(AX105),AX105,0)-$S$11)))),IF($S$8="SIGMOID_DEC",MAX(Настройки!$B$14,$S$16+($S$17-$S$16)/(1+EXP($S$12*(IF(ISNUMBER(AX105),AX105,0)-$S$11)))),IF($S$8="TOP_PERCENT",IF((COUNTIF(INDEX(Данные!$A$7:$CV$106,0,MATCH($S$9,Данные!$A$6:$CV$6,0)),"&gt;"&amp;IF(ISNUMBER(AX105),AX105,0))+COUNTIFS(INDEX(Данные!$A$7:$CV$106,0,MATCH($S$9,Данные!$A$6:$CV$6,0)),IF(ISNUMBER(AX105),AX105,0),Данные!$A$7:$A$106,"&lt;"&amp;$A105)+1)/COUNT(INDEX(Данные!$A$7:$CV$106,0,MATCH($S$9,Данные!$A$6:$CV$6,0)))&lt;=$S$11,$S$14,$S$15),IF($S$8="MANUAL_MU",MAX(Настройки!$B$14,MIN(1,IF(ISNUMBER(AX105),AX105,0))),IF($S$8="COUNT_FLAG_RULE",IF(IF(ISNUMBER(AX105),AX105,0)&lt;=$S$11,$S$14,IF(IF(ISNUMBER(AX105),AX105,0)&gt;=$S$12,$S$15,IF(OR(LOWER(LEFT(CC105&amp;"",2))="да",CC105=1),$S$13,$S$15))),IF(OR(AND($S$8="YES_NO",OR(LOWER(LEFT(AX105&amp;"",2))="да",AX105=1)),AND($S$8="THRESHOLD_GE",IF(ISNUMBER(AX105),AX105,0)&gt;=$S$11),AND($S$8="THRESHOLD_GT",IF(ISNUMBER(AX105),AX105,0)&gt;$S$11),AND($S$8="THRESHOLD_LE",IF(ISNUMBER(AX105),AX105,0)&lt;=$S$11),AND($S$8="THRESHOLD_LT",IF(ISNUMBER(AX105),AX105,0)&lt;$S$11),AND($S$8="CHANGE_PCT_GE",IF(IF(ISNUMBER(CC105),CC105,0)=0,IF(ISNUMBER(AX105),AX105,0)&gt;0,(IF(ISNUMBER(AX105),AX105,0)-IF(ISNUMBER(CC105),CC105,0))/ABS(IF(ISNUMBER(CC105),CC105,0))&gt;=$S$11)),AND($S$8="CHANGE_ABS_GE",ABS(IF(ISNUMBER(AX105),AX105,0)-IF(ISNUMBER(CC105),CC105,0))&gt;=$S$11),AND($S$8="COUNT_LT",IF(ISNUMBER(AX105),AX105,0)&lt;$S$11),AND($S$8="COUNT_LE",IF(ISNUMBER(AX105),AX105,0)&lt;=$S$11),AND($S$8="AND_YES",OR(LOWER(LEFT(AX105&amp;"",2))="да",AX105=1),OR(LOWER(LEFT(CC105&amp;"",2))="да",CC105=1)),AND($S$8="OR_YES",OR(OR(LOWER(LEFT(AX105&amp;"",2))="да",AX105=1),OR(LOWER(LEFT(CC105&amp;"",2))="да",CC105=1)))),$S$14,$S$15))))))))))</f>
        <v/>
      </c>
      <c r="T105" s="70" t="str">
        <f>IF($A105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105="#FIELD",AY105="",AND(OR($T$8="CHANGE_PCT_GE",$T$8="CHANGE_ABS_GE",$T$8="COUNT_FLAG_RULE",$T$8="AND_YES",$T$8="OR_YES"),OR(CD105="#FIELD",CD105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105)))),IF($T$18="LOW_MU",MAX(Настройки!$B$14,$T$16),IF($T$18="NEUTRAL",Настройки!$B$15,IF($T$18="IGNORE","IGNORE",IF(OR(AY105="#FIELD",CD105="#FIELD"),"Поле не найдено","Недостаточно данных")))),IF($T$8="SIGMOID_INC",MAX(Настройки!$B$14,$T$16+($T$17-$T$16)/(1+EXP(-$T$12*(IF(ISNUMBER(AY105),AY105,0)-$T$11)))),IF($T$8="SIGMOID_DEC",MAX(Настройки!$B$14,$T$16+($T$17-$T$16)/(1+EXP($T$12*(IF(ISNUMBER(AY105),AY105,0)-$T$11)))),IF($T$8="TOP_PERCENT",IF((COUNTIF(INDEX(Данные!$A$7:$CV$106,0,MATCH($T$9,Данные!$A$6:$CV$6,0)),"&gt;"&amp;IF(ISNUMBER(AY105),AY105,0))+COUNTIFS(INDEX(Данные!$A$7:$CV$106,0,MATCH($T$9,Данные!$A$6:$CV$6,0)),IF(ISNUMBER(AY105),AY105,0),Данные!$A$7:$A$106,"&lt;"&amp;$A105)+1)/COUNT(INDEX(Данные!$A$7:$CV$106,0,MATCH($T$9,Данные!$A$6:$CV$6,0)))&lt;=$T$11,$T$14,$T$15),IF($T$8="MANUAL_MU",MAX(Настройки!$B$14,MIN(1,IF(ISNUMBER(AY105),AY105,0))),IF($T$8="COUNT_FLAG_RULE",IF(IF(ISNUMBER(AY105),AY105,0)&lt;=$T$11,$T$14,IF(IF(ISNUMBER(AY105),AY105,0)&gt;=$T$12,$T$15,IF(OR(LOWER(LEFT(CD105&amp;"",2))="да",CD105=1),$T$13,$T$15))),IF(OR(AND($T$8="YES_NO",OR(LOWER(LEFT(AY105&amp;"",2))="да",AY105=1)),AND($T$8="THRESHOLD_GE",IF(ISNUMBER(AY105),AY105,0)&gt;=$T$11),AND($T$8="THRESHOLD_GT",IF(ISNUMBER(AY105),AY105,0)&gt;$T$11),AND($T$8="THRESHOLD_LE",IF(ISNUMBER(AY105),AY105,0)&lt;=$T$11),AND($T$8="THRESHOLD_LT",IF(ISNUMBER(AY105),AY105,0)&lt;$T$11),AND($T$8="CHANGE_PCT_GE",IF(IF(ISNUMBER(CD105),CD105,0)=0,IF(ISNUMBER(AY105),AY105,0)&gt;0,(IF(ISNUMBER(AY105),AY105,0)-IF(ISNUMBER(CD105),CD105,0))/ABS(IF(ISNUMBER(CD105),CD105,0))&gt;=$T$11)),AND($T$8="CHANGE_ABS_GE",ABS(IF(ISNUMBER(AY105),AY105,0)-IF(ISNUMBER(CD105),CD105,0))&gt;=$T$11),AND($T$8="COUNT_LT",IF(ISNUMBER(AY105),AY105,0)&lt;$T$11),AND($T$8="COUNT_LE",IF(ISNUMBER(AY105),AY105,0)&lt;=$T$11),AND($T$8="AND_YES",OR(LOWER(LEFT(AY105&amp;"",2))="да",AY105=1),OR(LOWER(LEFT(CD105&amp;"",2))="да",CD105=1)),AND($T$8="OR_YES",OR(OR(LOWER(LEFT(AY105&amp;"",2))="да",AY105=1),OR(LOWER(LEFT(CD105&amp;"",2))="да",CD105=1)))),$T$14,$T$15))))))))))</f>
        <v/>
      </c>
      <c r="U105" s="70" t="str">
        <f>IF($A105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105="#FIELD",AZ105="",AND(OR($U$8="CHANGE_PCT_GE",$U$8="CHANGE_ABS_GE",$U$8="COUNT_FLAG_RULE",$U$8="AND_YES",$U$8="OR_YES"),OR(CE105="#FIELD",CE105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105)))),IF($U$18="LOW_MU",MAX(Настройки!$B$14,$U$16),IF($U$18="NEUTRAL",Настройки!$B$15,IF($U$18="IGNORE","IGNORE",IF(OR(AZ105="#FIELD",CE105="#FIELD"),"Поле не найдено","Недостаточно данных")))),IF($U$8="SIGMOID_INC",MAX(Настройки!$B$14,$U$16+($U$17-$U$16)/(1+EXP(-$U$12*(IF(ISNUMBER(AZ105),AZ105,0)-$U$11)))),IF($U$8="SIGMOID_DEC",MAX(Настройки!$B$14,$U$16+($U$17-$U$16)/(1+EXP($U$12*(IF(ISNUMBER(AZ105),AZ105,0)-$U$11)))),IF($U$8="TOP_PERCENT",IF((COUNTIF(INDEX(Данные!$A$7:$CV$106,0,MATCH($U$9,Данные!$A$6:$CV$6,0)),"&gt;"&amp;IF(ISNUMBER(AZ105),AZ105,0))+COUNTIFS(INDEX(Данные!$A$7:$CV$106,0,MATCH($U$9,Данные!$A$6:$CV$6,0)),IF(ISNUMBER(AZ105),AZ105,0),Данные!$A$7:$A$106,"&lt;"&amp;$A105)+1)/COUNT(INDEX(Данные!$A$7:$CV$106,0,MATCH($U$9,Данные!$A$6:$CV$6,0)))&lt;=$U$11,$U$14,$U$15),IF($U$8="MANUAL_MU",MAX(Настройки!$B$14,MIN(1,IF(ISNUMBER(AZ105),AZ105,0))),IF($U$8="COUNT_FLAG_RULE",IF(IF(ISNUMBER(AZ105),AZ105,0)&lt;=$U$11,$U$14,IF(IF(ISNUMBER(AZ105),AZ105,0)&gt;=$U$12,$U$15,IF(OR(LOWER(LEFT(CE105&amp;"",2))="да",CE105=1),$U$13,$U$15))),IF(OR(AND($U$8="YES_NO",OR(LOWER(LEFT(AZ105&amp;"",2))="да",AZ105=1)),AND($U$8="THRESHOLD_GE",IF(ISNUMBER(AZ105),AZ105,0)&gt;=$U$11),AND($U$8="THRESHOLD_GT",IF(ISNUMBER(AZ105),AZ105,0)&gt;$U$11),AND($U$8="THRESHOLD_LE",IF(ISNUMBER(AZ105),AZ105,0)&lt;=$U$11),AND($U$8="THRESHOLD_LT",IF(ISNUMBER(AZ105),AZ105,0)&lt;$U$11),AND($U$8="CHANGE_PCT_GE",IF(IF(ISNUMBER(CE105),CE105,0)=0,IF(ISNUMBER(AZ105),AZ105,0)&gt;0,(IF(ISNUMBER(AZ105),AZ105,0)-IF(ISNUMBER(CE105),CE105,0))/ABS(IF(ISNUMBER(CE105),CE105,0))&gt;=$U$11)),AND($U$8="CHANGE_ABS_GE",ABS(IF(ISNUMBER(AZ105),AZ105,0)-IF(ISNUMBER(CE105),CE105,0))&gt;=$U$11),AND($U$8="COUNT_LT",IF(ISNUMBER(AZ105),AZ105,0)&lt;$U$11),AND($U$8="COUNT_LE",IF(ISNUMBER(AZ105),AZ105,0)&lt;=$U$11),AND($U$8="AND_YES",OR(LOWER(LEFT(AZ105&amp;"",2))="да",AZ105=1),OR(LOWER(LEFT(CE105&amp;"",2))="да",CE105=1)),AND($U$8="OR_YES",OR(OR(LOWER(LEFT(AZ105&amp;"",2))="да",AZ105=1),OR(LOWER(LEFT(CE105&amp;"",2))="да",CE105=1)))),$U$14,$U$15))))))))))</f>
        <v/>
      </c>
      <c r="V105" s="70" t="str">
        <f>IF($A105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105="#FIELD",BA105="",AND(OR($V$8="CHANGE_PCT_GE",$V$8="CHANGE_ABS_GE",$V$8="COUNT_FLAG_RULE",$V$8="AND_YES",$V$8="OR_YES"),OR(CF105="#FIELD",CF105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105)))),IF($V$18="LOW_MU",MAX(Настройки!$B$14,$V$16),IF($V$18="NEUTRAL",Настройки!$B$15,IF($V$18="IGNORE","IGNORE",IF(OR(BA105="#FIELD",CF105="#FIELD"),"Поле не найдено","Недостаточно данных")))),IF($V$8="SIGMOID_INC",MAX(Настройки!$B$14,$V$16+($V$17-$V$16)/(1+EXP(-$V$12*(IF(ISNUMBER(BA105),BA105,0)-$V$11)))),IF($V$8="SIGMOID_DEC",MAX(Настройки!$B$14,$V$16+($V$17-$V$16)/(1+EXP($V$12*(IF(ISNUMBER(BA105),BA105,0)-$V$11)))),IF($V$8="TOP_PERCENT",IF((COUNTIF(INDEX(Данные!$A$7:$CV$106,0,MATCH($V$9,Данные!$A$6:$CV$6,0)),"&gt;"&amp;IF(ISNUMBER(BA105),BA105,0))+COUNTIFS(INDEX(Данные!$A$7:$CV$106,0,MATCH($V$9,Данные!$A$6:$CV$6,0)),IF(ISNUMBER(BA105),BA105,0),Данные!$A$7:$A$106,"&lt;"&amp;$A105)+1)/COUNT(INDEX(Данные!$A$7:$CV$106,0,MATCH($V$9,Данные!$A$6:$CV$6,0)))&lt;=$V$11,$V$14,$V$15),IF($V$8="MANUAL_MU",MAX(Настройки!$B$14,MIN(1,IF(ISNUMBER(BA105),BA105,0))),IF($V$8="COUNT_FLAG_RULE",IF(IF(ISNUMBER(BA105),BA105,0)&lt;=$V$11,$V$14,IF(IF(ISNUMBER(BA105),BA105,0)&gt;=$V$12,$V$15,IF(OR(LOWER(LEFT(CF105&amp;"",2))="да",CF105=1),$V$13,$V$15))),IF(OR(AND($V$8="YES_NO",OR(LOWER(LEFT(BA105&amp;"",2))="да",BA105=1)),AND($V$8="THRESHOLD_GE",IF(ISNUMBER(BA105),BA105,0)&gt;=$V$11),AND($V$8="THRESHOLD_GT",IF(ISNUMBER(BA105),BA105,0)&gt;$V$11),AND($V$8="THRESHOLD_LE",IF(ISNUMBER(BA105),BA105,0)&lt;=$V$11),AND($V$8="THRESHOLD_LT",IF(ISNUMBER(BA105),BA105,0)&lt;$V$11),AND($V$8="CHANGE_PCT_GE",IF(IF(ISNUMBER(CF105),CF105,0)=0,IF(ISNUMBER(BA105),BA105,0)&gt;0,(IF(ISNUMBER(BA105),BA105,0)-IF(ISNUMBER(CF105),CF105,0))/ABS(IF(ISNUMBER(CF105),CF105,0))&gt;=$V$11)),AND($V$8="CHANGE_ABS_GE",ABS(IF(ISNUMBER(BA105),BA105,0)-IF(ISNUMBER(CF105),CF105,0))&gt;=$V$11),AND($V$8="COUNT_LT",IF(ISNUMBER(BA105),BA105,0)&lt;$V$11),AND($V$8="COUNT_LE",IF(ISNUMBER(BA105),BA105,0)&lt;=$V$11),AND($V$8="AND_YES",OR(LOWER(LEFT(BA105&amp;"",2))="да",BA105=1),OR(LOWER(LEFT(CF105&amp;"",2))="да",CF105=1)),AND($V$8="OR_YES",OR(OR(LOWER(LEFT(BA105&amp;"",2))="да",BA105=1),OR(LOWER(LEFT(CF105&amp;"",2))="да",CF105=1)))),$V$14,$V$15))))))))))</f>
        <v/>
      </c>
      <c r="W105" s="70" t="str">
        <f>IF($A105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105="#FIELD",BB105="",AND(OR($W$8="CHANGE_PCT_GE",$W$8="CHANGE_ABS_GE",$W$8="COUNT_FLAG_RULE",$W$8="AND_YES",$W$8="OR_YES"),OR(CG105="#FIELD",CG105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105)))),IF($W$18="LOW_MU",MAX(Настройки!$B$14,$W$16),IF($W$18="NEUTRAL",Настройки!$B$15,IF($W$18="IGNORE","IGNORE",IF(OR(BB105="#FIELD",CG105="#FIELD"),"Поле не найдено","Недостаточно данных")))),IF($W$8="SIGMOID_INC",MAX(Настройки!$B$14,$W$16+($W$17-$W$16)/(1+EXP(-$W$12*(IF(ISNUMBER(BB105),BB105,0)-$W$11)))),IF($W$8="SIGMOID_DEC",MAX(Настройки!$B$14,$W$16+($W$17-$W$16)/(1+EXP($W$12*(IF(ISNUMBER(BB105),BB105,0)-$W$11)))),IF($W$8="TOP_PERCENT",IF((COUNTIF(INDEX(Данные!$A$7:$CV$106,0,MATCH($W$9,Данные!$A$6:$CV$6,0)),"&gt;"&amp;IF(ISNUMBER(BB105),BB105,0))+COUNTIFS(INDEX(Данные!$A$7:$CV$106,0,MATCH($W$9,Данные!$A$6:$CV$6,0)),IF(ISNUMBER(BB105),BB105,0),Данные!$A$7:$A$106,"&lt;"&amp;$A105)+1)/COUNT(INDEX(Данные!$A$7:$CV$106,0,MATCH($W$9,Данные!$A$6:$CV$6,0)))&lt;=$W$11,$W$14,$W$15),IF($W$8="MANUAL_MU",MAX(Настройки!$B$14,MIN(1,IF(ISNUMBER(BB105),BB105,0))),IF($W$8="COUNT_FLAG_RULE",IF(IF(ISNUMBER(BB105),BB105,0)&lt;=$W$11,$W$14,IF(IF(ISNUMBER(BB105),BB105,0)&gt;=$W$12,$W$15,IF(OR(LOWER(LEFT(CG105&amp;"",2))="да",CG105=1),$W$13,$W$15))),IF(OR(AND($W$8="YES_NO",OR(LOWER(LEFT(BB105&amp;"",2))="да",BB105=1)),AND($W$8="THRESHOLD_GE",IF(ISNUMBER(BB105),BB105,0)&gt;=$W$11),AND($W$8="THRESHOLD_GT",IF(ISNUMBER(BB105),BB105,0)&gt;$W$11),AND($W$8="THRESHOLD_LE",IF(ISNUMBER(BB105),BB105,0)&lt;=$W$11),AND($W$8="THRESHOLD_LT",IF(ISNUMBER(BB105),BB105,0)&lt;$W$11),AND($W$8="CHANGE_PCT_GE",IF(IF(ISNUMBER(CG105),CG105,0)=0,IF(ISNUMBER(BB105),BB105,0)&gt;0,(IF(ISNUMBER(BB105),BB105,0)-IF(ISNUMBER(CG105),CG105,0))/ABS(IF(ISNUMBER(CG105),CG105,0))&gt;=$W$11)),AND($W$8="CHANGE_ABS_GE",ABS(IF(ISNUMBER(BB105),BB105,0)-IF(ISNUMBER(CG105),CG105,0))&gt;=$W$11),AND($W$8="COUNT_LT",IF(ISNUMBER(BB105),BB105,0)&lt;$W$11),AND($W$8="COUNT_LE",IF(ISNUMBER(BB105),BB105,0)&lt;=$W$11),AND($W$8="AND_YES",OR(LOWER(LEFT(BB105&amp;"",2))="да",BB105=1),OR(LOWER(LEFT(CG105&amp;"",2))="да",CG105=1)),AND($W$8="OR_YES",OR(OR(LOWER(LEFT(BB105&amp;"",2))="да",BB105=1),OR(LOWER(LEFT(CG105&amp;"",2))="да",CG105=1)))),$W$14,$W$15))))))))))</f>
        <v/>
      </c>
      <c r="X105" s="70" t="str">
        <f>IF($A105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105="#FIELD",BC105="",AND(OR($X$8="CHANGE_PCT_GE",$X$8="CHANGE_ABS_GE",$X$8="COUNT_FLAG_RULE",$X$8="AND_YES",$X$8="OR_YES"),OR(CH105="#FIELD",CH105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105)))),IF($X$18="LOW_MU",MAX(Настройки!$B$14,$X$16),IF($X$18="NEUTRAL",Настройки!$B$15,IF($X$18="IGNORE","IGNORE",IF(OR(BC105="#FIELD",CH105="#FIELD"),"Поле не найдено","Недостаточно данных")))),IF($X$8="SIGMOID_INC",MAX(Настройки!$B$14,$X$16+($X$17-$X$16)/(1+EXP(-$X$12*(IF(ISNUMBER(BC105),BC105,0)-$X$11)))),IF($X$8="SIGMOID_DEC",MAX(Настройки!$B$14,$X$16+($X$17-$X$16)/(1+EXP($X$12*(IF(ISNUMBER(BC105),BC105,0)-$X$11)))),IF($X$8="TOP_PERCENT",IF((COUNTIF(INDEX(Данные!$A$7:$CV$106,0,MATCH($X$9,Данные!$A$6:$CV$6,0)),"&gt;"&amp;IF(ISNUMBER(BC105),BC105,0))+COUNTIFS(INDEX(Данные!$A$7:$CV$106,0,MATCH($X$9,Данные!$A$6:$CV$6,0)),IF(ISNUMBER(BC105),BC105,0),Данные!$A$7:$A$106,"&lt;"&amp;$A105)+1)/COUNT(INDEX(Данные!$A$7:$CV$106,0,MATCH($X$9,Данные!$A$6:$CV$6,0)))&lt;=$X$11,$X$14,$X$15),IF($X$8="MANUAL_MU",MAX(Настройки!$B$14,MIN(1,IF(ISNUMBER(BC105),BC105,0))),IF($X$8="COUNT_FLAG_RULE",IF(IF(ISNUMBER(BC105),BC105,0)&lt;=$X$11,$X$14,IF(IF(ISNUMBER(BC105),BC105,0)&gt;=$X$12,$X$15,IF(OR(LOWER(LEFT(CH105&amp;"",2))="да",CH105=1),$X$13,$X$15))),IF(OR(AND($X$8="YES_NO",OR(LOWER(LEFT(BC105&amp;"",2))="да",BC105=1)),AND($X$8="THRESHOLD_GE",IF(ISNUMBER(BC105),BC105,0)&gt;=$X$11),AND($X$8="THRESHOLD_GT",IF(ISNUMBER(BC105),BC105,0)&gt;$X$11),AND($X$8="THRESHOLD_LE",IF(ISNUMBER(BC105),BC105,0)&lt;=$X$11),AND($X$8="THRESHOLD_LT",IF(ISNUMBER(BC105),BC105,0)&lt;$X$11),AND($X$8="CHANGE_PCT_GE",IF(IF(ISNUMBER(CH105),CH105,0)=0,IF(ISNUMBER(BC105),BC105,0)&gt;0,(IF(ISNUMBER(BC105),BC105,0)-IF(ISNUMBER(CH105),CH105,0))/ABS(IF(ISNUMBER(CH105),CH105,0))&gt;=$X$11)),AND($X$8="CHANGE_ABS_GE",ABS(IF(ISNUMBER(BC105),BC105,0)-IF(ISNUMBER(CH105),CH105,0))&gt;=$X$11),AND($X$8="COUNT_LT",IF(ISNUMBER(BC105),BC105,0)&lt;$X$11),AND($X$8="COUNT_LE",IF(ISNUMBER(BC105),BC105,0)&lt;=$X$11),AND($X$8="AND_YES",OR(LOWER(LEFT(BC105&amp;"",2))="да",BC105=1),OR(LOWER(LEFT(CH105&amp;"",2))="да",CH105=1)),AND($X$8="OR_YES",OR(OR(LOWER(LEFT(BC105&amp;"",2))="да",BC105=1),OR(LOWER(LEFT(CH105&amp;"",2))="да",CH105=1)))),$X$14,$X$15))))))))))</f>
        <v/>
      </c>
      <c r="Y105" s="70" t="str">
        <f>IF($A105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105="#FIELD",BD105="",AND(OR($Y$8="CHANGE_PCT_GE",$Y$8="CHANGE_ABS_GE",$Y$8="COUNT_FLAG_RULE",$Y$8="AND_YES",$Y$8="OR_YES"),OR(CI105="#FIELD",CI105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105)))),IF($Y$18="LOW_MU",MAX(Настройки!$B$14,$Y$16),IF($Y$18="NEUTRAL",Настройки!$B$15,IF($Y$18="IGNORE","IGNORE",IF(OR(BD105="#FIELD",CI105="#FIELD"),"Поле не найдено","Недостаточно данных")))),IF($Y$8="SIGMOID_INC",MAX(Настройки!$B$14,$Y$16+($Y$17-$Y$16)/(1+EXP(-$Y$12*(IF(ISNUMBER(BD105),BD105,0)-$Y$11)))),IF($Y$8="SIGMOID_DEC",MAX(Настройки!$B$14,$Y$16+($Y$17-$Y$16)/(1+EXP($Y$12*(IF(ISNUMBER(BD105),BD105,0)-$Y$11)))),IF($Y$8="TOP_PERCENT",IF((COUNTIF(INDEX(Данные!$A$7:$CV$106,0,MATCH($Y$9,Данные!$A$6:$CV$6,0)),"&gt;"&amp;IF(ISNUMBER(BD105),BD105,0))+COUNTIFS(INDEX(Данные!$A$7:$CV$106,0,MATCH($Y$9,Данные!$A$6:$CV$6,0)),IF(ISNUMBER(BD105),BD105,0),Данные!$A$7:$A$106,"&lt;"&amp;$A105)+1)/COUNT(INDEX(Данные!$A$7:$CV$106,0,MATCH($Y$9,Данные!$A$6:$CV$6,0)))&lt;=$Y$11,$Y$14,$Y$15),IF($Y$8="MANUAL_MU",MAX(Настройки!$B$14,MIN(1,IF(ISNUMBER(BD105),BD105,0))),IF($Y$8="COUNT_FLAG_RULE",IF(IF(ISNUMBER(BD105),BD105,0)&lt;=$Y$11,$Y$14,IF(IF(ISNUMBER(BD105),BD105,0)&gt;=$Y$12,$Y$15,IF(OR(LOWER(LEFT(CI105&amp;"",2))="да",CI105=1),$Y$13,$Y$15))),IF(OR(AND($Y$8="YES_NO",OR(LOWER(LEFT(BD105&amp;"",2))="да",BD105=1)),AND($Y$8="THRESHOLD_GE",IF(ISNUMBER(BD105),BD105,0)&gt;=$Y$11),AND($Y$8="THRESHOLD_GT",IF(ISNUMBER(BD105),BD105,0)&gt;$Y$11),AND($Y$8="THRESHOLD_LE",IF(ISNUMBER(BD105),BD105,0)&lt;=$Y$11),AND($Y$8="THRESHOLD_LT",IF(ISNUMBER(BD105),BD105,0)&lt;$Y$11),AND($Y$8="CHANGE_PCT_GE",IF(IF(ISNUMBER(CI105),CI105,0)=0,IF(ISNUMBER(BD105),BD105,0)&gt;0,(IF(ISNUMBER(BD105),BD105,0)-IF(ISNUMBER(CI105),CI105,0))/ABS(IF(ISNUMBER(CI105),CI105,0))&gt;=$Y$11)),AND($Y$8="CHANGE_ABS_GE",ABS(IF(ISNUMBER(BD105),BD105,0)-IF(ISNUMBER(CI105),CI105,0))&gt;=$Y$11),AND($Y$8="COUNT_LT",IF(ISNUMBER(BD105),BD105,0)&lt;$Y$11),AND($Y$8="COUNT_LE",IF(ISNUMBER(BD105),BD105,0)&lt;=$Y$11),AND($Y$8="AND_YES",OR(LOWER(LEFT(BD105&amp;"",2))="да",BD105=1),OR(LOWER(LEFT(CI105&amp;"",2))="да",CI105=1)),AND($Y$8="OR_YES",OR(OR(LOWER(LEFT(BD105&amp;"",2))="да",BD105=1),OR(LOWER(LEFT(CI105&amp;"",2))="да",CI105=1)))),$Y$14,$Y$15))))))))))</f>
        <v/>
      </c>
      <c r="Z105" s="70" t="str">
        <f>IF($A105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105="#FIELD",BE105="",AND(OR($Z$8="CHANGE_PCT_GE",$Z$8="CHANGE_ABS_GE",$Z$8="COUNT_FLAG_RULE",$Z$8="AND_YES",$Z$8="OR_YES"),OR(CJ105="#FIELD",CJ105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105)))),IF($Z$18="LOW_MU",MAX(Настройки!$B$14,$Z$16),IF($Z$18="NEUTRAL",Настройки!$B$15,IF($Z$18="IGNORE","IGNORE",IF(OR(BE105="#FIELD",CJ105="#FIELD"),"Поле не найдено","Недостаточно данных")))),IF($Z$8="SIGMOID_INC",MAX(Настройки!$B$14,$Z$16+($Z$17-$Z$16)/(1+EXP(-$Z$12*(IF(ISNUMBER(BE105),BE105,0)-$Z$11)))),IF($Z$8="SIGMOID_DEC",MAX(Настройки!$B$14,$Z$16+($Z$17-$Z$16)/(1+EXP($Z$12*(IF(ISNUMBER(BE105),BE105,0)-$Z$11)))),IF($Z$8="TOP_PERCENT",IF((COUNTIF(INDEX(Данные!$A$7:$CV$106,0,MATCH($Z$9,Данные!$A$6:$CV$6,0)),"&gt;"&amp;IF(ISNUMBER(BE105),BE105,0))+COUNTIFS(INDEX(Данные!$A$7:$CV$106,0,MATCH($Z$9,Данные!$A$6:$CV$6,0)),IF(ISNUMBER(BE105),BE105,0),Данные!$A$7:$A$106,"&lt;"&amp;$A105)+1)/COUNT(INDEX(Данные!$A$7:$CV$106,0,MATCH($Z$9,Данные!$A$6:$CV$6,0)))&lt;=$Z$11,$Z$14,$Z$15),IF($Z$8="MANUAL_MU",MAX(Настройки!$B$14,MIN(1,IF(ISNUMBER(BE105),BE105,0))),IF($Z$8="COUNT_FLAG_RULE",IF(IF(ISNUMBER(BE105),BE105,0)&lt;=$Z$11,$Z$14,IF(IF(ISNUMBER(BE105),BE105,0)&gt;=$Z$12,$Z$15,IF(OR(LOWER(LEFT(CJ105&amp;"",2))="да",CJ105=1),$Z$13,$Z$15))),IF(OR(AND($Z$8="YES_NO",OR(LOWER(LEFT(BE105&amp;"",2))="да",BE105=1)),AND($Z$8="THRESHOLD_GE",IF(ISNUMBER(BE105),BE105,0)&gt;=$Z$11),AND($Z$8="THRESHOLD_GT",IF(ISNUMBER(BE105),BE105,0)&gt;$Z$11),AND($Z$8="THRESHOLD_LE",IF(ISNUMBER(BE105),BE105,0)&lt;=$Z$11),AND($Z$8="THRESHOLD_LT",IF(ISNUMBER(BE105),BE105,0)&lt;$Z$11),AND($Z$8="CHANGE_PCT_GE",IF(IF(ISNUMBER(CJ105),CJ105,0)=0,IF(ISNUMBER(BE105),BE105,0)&gt;0,(IF(ISNUMBER(BE105),BE105,0)-IF(ISNUMBER(CJ105),CJ105,0))/ABS(IF(ISNUMBER(CJ105),CJ105,0))&gt;=$Z$11)),AND($Z$8="CHANGE_ABS_GE",ABS(IF(ISNUMBER(BE105),BE105,0)-IF(ISNUMBER(CJ105),CJ105,0))&gt;=$Z$11),AND($Z$8="COUNT_LT",IF(ISNUMBER(BE105),BE105,0)&lt;$Z$11),AND($Z$8="COUNT_LE",IF(ISNUMBER(BE105),BE105,0)&lt;=$Z$11),AND($Z$8="AND_YES",OR(LOWER(LEFT(BE105&amp;"",2))="да",BE105=1),OR(LOWER(LEFT(CJ105&amp;"",2))="да",CJ105=1)),AND($Z$8="OR_YES",OR(OR(LOWER(LEFT(BE105&amp;"",2))="да",BE105=1),OR(LOWER(LEFT(CJ105&amp;"",2))="да",CJ105=1)))),$Z$14,$Z$15))))))))))</f>
        <v/>
      </c>
      <c r="AA105" s="70" t="str">
        <f>IF($A105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105="#FIELD",BF105="",AND(OR($AA$8="CHANGE_PCT_GE",$AA$8="CHANGE_ABS_GE",$AA$8="COUNT_FLAG_RULE",$AA$8="AND_YES",$AA$8="OR_YES"),OR(CK105="#FIELD",CK105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105)))),IF($AA$18="LOW_MU",MAX(Настройки!$B$14,$AA$16),IF($AA$18="NEUTRAL",Настройки!$B$15,IF($AA$18="IGNORE","IGNORE",IF(OR(BF105="#FIELD",CK105="#FIELD"),"Поле не найдено","Недостаточно данных")))),IF($AA$8="SIGMOID_INC",MAX(Настройки!$B$14,$AA$16+($AA$17-$AA$16)/(1+EXP(-$AA$12*(IF(ISNUMBER(BF105),BF105,0)-$AA$11)))),IF($AA$8="SIGMOID_DEC",MAX(Настройки!$B$14,$AA$16+($AA$17-$AA$16)/(1+EXP($AA$12*(IF(ISNUMBER(BF105),BF105,0)-$AA$11)))),IF($AA$8="TOP_PERCENT",IF((COUNTIF(INDEX(Данные!$A$7:$CV$106,0,MATCH($AA$9,Данные!$A$6:$CV$6,0)),"&gt;"&amp;IF(ISNUMBER(BF105),BF105,0))+COUNTIFS(INDEX(Данные!$A$7:$CV$106,0,MATCH($AA$9,Данные!$A$6:$CV$6,0)),IF(ISNUMBER(BF105),BF105,0),Данные!$A$7:$A$106,"&lt;"&amp;$A105)+1)/COUNT(INDEX(Данные!$A$7:$CV$106,0,MATCH($AA$9,Данные!$A$6:$CV$6,0)))&lt;=$AA$11,$AA$14,$AA$15),IF($AA$8="MANUAL_MU",MAX(Настройки!$B$14,MIN(1,IF(ISNUMBER(BF105),BF105,0))),IF($AA$8="COUNT_FLAG_RULE",IF(IF(ISNUMBER(BF105),BF105,0)&lt;=$AA$11,$AA$14,IF(IF(ISNUMBER(BF105),BF105,0)&gt;=$AA$12,$AA$15,IF(OR(LOWER(LEFT(CK105&amp;"",2))="да",CK105=1),$AA$13,$AA$15))),IF(OR(AND($AA$8="YES_NO",OR(LOWER(LEFT(BF105&amp;"",2))="да",BF105=1)),AND($AA$8="THRESHOLD_GE",IF(ISNUMBER(BF105),BF105,0)&gt;=$AA$11),AND($AA$8="THRESHOLD_GT",IF(ISNUMBER(BF105),BF105,0)&gt;$AA$11),AND($AA$8="THRESHOLD_LE",IF(ISNUMBER(BF105),BF105,0)&lt;=$AA$11),AND($AA$8="THRESHOLD_LT",IF(ISNUMBER(BF105),BF105,0)&lt;$AA$11),AND($AA$8="CHANGE_PCT_GE",IF(IF(ISNUMBER(CK105),CK105,0)=0,IF(ISNUMBER(BF105),BF105,0)&gt;0,(IF(ISNUMBER(BF105),BF105,0)-IF(ISNUMBER(CK105),CK105,0))/ABS(IF(ISNUMBER(CK105),CK105,0))&gt;=$AA$11)),AND($AA$8="CHANGE_ABS_GE",ABS(IF(ISNUMBER(BF105),BF105,0)-IF(ISNUMBER(CK105),CK105,0))&gt;=$AA$11),AND($AA$8="COUNT_LT",IF(ISNUMBER(BF105),BF105,0)&lt;$AA$11),AND($AA$8="COUNT_LE",IF(ISNUMBER(BF105),BF105,0)&lt;=$AA$11),AND($AA$8="AND_YES",OR(LOWER(LEFT(BF105&amp;"",2))="да",BF105=1),OR(LOWER(LEFT(CK105&amp;"",2))="да",CK105=1)),AND($AA$8="OR_YES",OR(OR(LOWER(LEFT(BF105&amp;"",2))="да",BF105=1),OR(LOWER(LEFT(CK105&amp;"",2))="да",CK105=1)))),$AA$14,$AA$15))))))))))</f>
        <v/>
      </c>
      <c r="AB105" s="70" t="str">
        <f>IF($A105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105="#FIELD",BG105="",AND(OR($AB$8="CHANGE_PCT_GE",$AB$8="CHANGE_ABS_GE",$AB$8="COUNT_FLAG_RULE",$AB$8="AND_YES",$AB$8="OR_YES"),OR(CL105="#FIELD",CL105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105)))),IF($AB$18="LOW_MU",MAX(Настройки!$B$14,$AB$16),IF($AB$18="NEUTRAL",Настройки!$B$15,IF($AB$18="IGNORE","IGNORE",IF(OR(BG105="#FIELD",CL105="#FIELD"),"Поле не найдено","Недостаточно данных")))),IF($AB$8="SIGMOID_INC",MAX(Настройки!$B$14,$AB$16+($AB$17-$AB$16)/(1+EXP(-$AB$12*(IF(ISNUMBER(BG105),BG105,0)-$AB$11)))),IF($AB$8="SIGMOID_DEC",MAX(Настройки!$B$14,$AB$16+($AB$17-$AB$16)/(1+EXP($AB$12*(IF(ISNUMBER(BG105),BG105,0)-$AB$11)))),IF($AB$8="TOP_PERCENT",IF((COUNTIF(INDEX(Данные!$A$7:$CV$106,0,MATCH($AB$9,Данные!$A$6:$CV$6,0)),"&gt;"&amp;IF(ISNUMBER(BG105),BG105,0))+COUNTIFS(INDEX(Данные!$A$7:$CV$106,0,MATCH($AB$9,Данные!$A$6:$CV$6,0)),IF(ISNUMBER(BG105),BG105,0),Данные!$A$7:$A$106,"&lt;"&amp;$A105)+1)/COUNT(INDEX(Данные!$A$7:$CV$106,0,MATCH($AB$9,Данные!$A$6:$CV$6,0)))&lt;=$AB$11,$AB$14,$AB$15),IF($AB$8="MANUAL_MU",MAX(Настройки!$B$14,MIN(1,IF(ISNUMBER(BG105),BG105,0))),IF($AB$8="COUNT_FLAG_RULE",IF(IF(ISNUMBER(BG105),BG105,0)&lt;=$AB$11,$AB$14,IF(IF(ISNUMBER(BG105),BG105,0)&gt;=$AB$12,$AB$15,IF(OR(LOWER(LEFT(CL105&amp;"",2))="да",CL105=1),$AB$13,$AB$15))),IF(OR(AND($AB$8="YES_NO",OR(LOWER(LEFT(BG105&amp;"",2))="да",BG105=1)),AND($AB$8="THRESHOLD_GE",IF(ISNUMBER(BG105),BG105,0)&gt;=$AB$11),AND($AB$8="THRESHOLD_GT",IF(ISNUMBER(BG105),BG105,0)&gt;$AB$11),AND($AB$8="THRESHOLD_LE",IF(ISNUMBER(BG105),BG105,0)&lt;=$AB$11),AND($AB$8="THRESHOLD_LT",IF(ISNUMBER(BG105),BG105,0)&lt;$AB$11),AND($AB$8="CHANGE_PCT_GE",IF(IF(ISNUMBER(CL105),CL105,0)=0,IF(ISNUMBER(BG105),BG105,0)&gt;0,(IF(ISNUMBER(BG105),BG105,0)-IF(ISNUMBER(CL105),CL105,0))/ABS(IF(ISNUMBER(CL105),CL105,0))&gt;=$AB$11)),AND($AB$8="CHANGE_ABS_GE",ABS(IF(ISNUMBER(BG105),BG105,0)-IF(ISNUMBER(CL105),CL105,0))&gt;=$AB$11),AND($AB$8="COUNT_LT",IF(ISNUMBER(BG105),BG105,0)&lt;$AB$11),AND($AB$8="COUNT_LE",IF(ISNUMBER(BG105),BG105,0)&lt;=$AB$11),AND($AB$8="AND_YES",OR(LOWER(LEFT(BG105&amp;"",2))="да",BG105=1),OR(LOWER(LEFT(CL105&amp;"",2))="да",CL105=1)),AND($AB$8="OR_YES",OR(OR(LOWER(LEFT(BG105&amp;"",2))="да",BG105=1),OR(LOWER(LEFT(CL105&amp;"",2))="да",CL105=1)))),$AB$14,$AB$15))))))))))</f>
        <v/>
      </c>
      <c r="AC105" s="70" t="str">
        <f>IF($A105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105="#FIELD",BH105="",AND(OR($AC$8="CHANGE_PCT_GE",$AC$8="CHANGE_ABS_GE",$AC$8="COUNT_FLAG_RULE",$AC$8="AND_YES",$AC$8="OR_YES"),OR(CM105="#FIELD",CM105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105)))),IF($AC$18="LOW_MU",MAX(Настройки!$B$14,$AC$16),IF($AC$18="NEUTRAL",Настройки!$B$15,IF($AC$18="IGNORE","IGNORE",IF(OR(BH105="#FIELD",CM105="#FIELD"),"Поле не найдено","Недостаточно данных")))),IF($AC$8="SIGMOID_INC",MAX(Настройки!$B$14,$AC$16+($AC$17-$AC$16)/(1+EXP(-$AC$12*(IF(ISNUMBER(BH105),BH105,0)-$AC$11)))),IF($AC$8="SIGMOID_DEC",MAX(Настройки!$B$14,$AC$16+($AC$17-$AC$16)/(1+EXP($AC$12*(IF(ISNUMBER(BH105),BH105,0)-$AC$11)))),IF($AC$8="TOP_PERCENT",IF((COUNTIF(INDEX(Данные!$A$7:$CV$106,0,MATCH($AC$9,Данные!$A$6:$CV$6,0)),"&gt;"&amp;IF(ISNUMBER(BH105),BH105,0))+COUNTIFS(INDEX(Данные!$A$7:$CV$106,0,MATCH($AC$9,Данные!$A$6:$CV$6,0)),IF(ISNUMBER(BH105),BH105,0),Данные!$A$7:$A$106,"&lt;"&amp;$A105)+1)/COUNT(INDEX(Данные!$A$7:$CV$106,0,MATCH($AC$9,Данные!$A$6:$CV$6,0)))&lt;=$AC$11,$AC$14,$AC$15),IF($AC$8="MANUAL_MU",MAX(Настройки!$B$14,MIN(1,IF(ISNUMBER(BH105),BH105,0))),IF($AC$8="COUNT_FLAG_RULE",IF(IF(ISNUMBER(BH105),BH105,0)&lt;=$AC$11,$AC$14,IF(IF(ISNUMBER(BH105),BH105,0)&gt;=$AC$12,$AC$15,IF(OR(LOWER(LEFT(CM105&amp;"",2))="да",CM105=1),$AC$13,$AC$15))),IF(OR(AND($AC$8="YES_NO",OR(LOWER(LEFT(BH105&amp;"",2))="да",BH105=1)),AND($AC$8="THRESHOLD_GE",IF(ISNUMBER(BH105),BH105,0)&gt;=$AC$11),AND($AC$8="THRESHOLD_GT",IF(ISNUMBER(BH105),BH105,0)&gt;$AC$11),AND($AC$8="THRESHOLD_LE",IF(ISNUMBER(BH105),BH105,0)&lt;=$AC$11),AND($AC$8="THRESHOLD_LT",IF(ISNUMBER(BH105),BH105,0)&lt;$AC$11),AND($AC$8="CHANGE_PCT_GE",IF(IF(ISNUMBER(CM105),CM105,0)=0,IF(ISNUMBER(BH105),BH105,0)&gt;0,(IF(ISNUMBER(BH105),BH105,0)-IF(ISNUMBER(CM105),CM105,0))/ABS(IF(ISNUMBER(CM105),CM105,0))&gt;=$AC$11)),AND($AC$8="CHANGE_ABS_GE",ABS(IF(ISNUMBER(BH105),BH105,0)-IF(ISNUMBER(CM105),CM105,0))&gt;=$AC$11),AND($AC$8="COUNT_LT",IF(ISNUMBER(BH105),BH105,0)&lt;$AC$11),AND($AC$8="COUNT_LE",IF(ISNUMBER(BH105),BH105,0)&lt;=$AC$11),AND($AC$8="AND_YES",OR(LOWER(LEFT(BH105&amp;"",2))="да",BH105=1),OR(LOWER(LEFT(CM105&amp;"",2))="да",CM105=1)),AND($AC$8="OR_YES",OR(OR(LOWER(LEFT(BH105&amp;"",2))="да",BH105=1),OR(LOWER(LEFT(CM105&amp;"",2))="да",CM105=1)))),$AC$14,$AC$15))))))))))</f>
        <v/>
      </c>
      <c r="AD105" s="70" t="str">
        <f>IF($A105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105="#FIELD",BI105="",AND(OR($AD$8="CHANGE_PCT_GE",$AD$8="CHANGE_ABS_GE",$AD$8="COUNT_FLAG_RULE",$AD$8="AND_YES",$AD$8="OR_YES"),OR(CN105="#FIELD",CN105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105)))),IF($AD$18="LOW_MU",MAX(Настройки!$B$14,$AD$16),IF($AD$18="NEUTRAL",Настройки!$B$15,IF($AD$18="IGNORE","IGNORE",IF(OR(BI105="#FIELD",CN105="#FIELD"),"Поле не найдено","Недостаточно данных")))),IF($AD$8="SIGMOID_INC",MAX(Настройки!$B$14,$AD$16+($AD$17-$AD$16)/(1+EXP(-$AD$12*(IF(ISNUMBER(BI105),BI105,0)-$AD$11)))),IF($AD$8="SIGMOID_DEC",MAX(Настройки!$B$14,$AD$16+($AD$17-$AD$16)/(1+EXP($AD$12*(IF(ISNUMBER(BI105),BI105,0)-$AD$11)))),IF($AD$8="TOP_PERCENT",IF((COUNTIF(INDEX(Данные!$A$7:$CV$106,0,MATCH($AD$9,Данные!$A$6:$CV$6,0)),"&gt;"&amp;IF(ISNUMBER(BI105),BI105,0))+COUNTIFS(INDEX(Данные!$A$7:$CV$106,0,MATCH($AD$9,Данные!$A$6:$CV$6,0)),IF(ISNUMBER(BI105),BI105,0),Данные!$A$7:$A$106,"&lt;"&amp;$A105)+1)/COUNT(INDEX(Данные!$A$7:$CV$106,0,MATCH($AD$9,Данные!$A$6:$CV$6,0)))&lt;=$AD$11,$AD$14,$AD$15),IF($AD$8="MANUAL_MU",MAX(Настройки!$B$14,MIN(1,IF(ISNUMBER(BI105),BI105,0))),IF($AD$8="COUNT_FLAG_RULE",IF(IF(ISNUMBER(BI105),BI105,0)&lt;=$AD$11,$AD$14,IF(IF(ISNUMBER(BI105),BI105,0)&gt;=$AD$12,$AD$15,IF(OR(LOWER(LEFT(CN105&amp;"",2))="да",CN105=1),$AD$13,$AD$15))),IF(OR(AND($AD$8="YES_NO",OR(LOWER(LEFT(BI105&amp;"",2))="да",BI105=1)),AND($AD$8="THRESHOLD_GE",IF(ISNUMBER(BI105),BI105,0)&gt;=$AD$11),AND($AD$8="THRESHOLD_GT",IF(ISNUMBER(BI105),BI105,0)&gt;$AD$11),AND($AD$8="THRESHOLD_LE",IF(ISNUMBER(BI105),BI105,0)&lt;=$AD$11),AND($AD$8="THRESHOLD_LT",IF(ISNUMBER(BI105),BI105,0)&lt;$AD$11),AND($AD$8="CHANGE_PCT_GE",IF(IF(ISNUMBER(CN105),CN105,0)=0,IF(ISNUMBER(BI105),BI105,0)&gt;0,(IF(ISNUMBER(BI105),BI105,0)-IF(ISNUMBER(CN105),CN105,0))/ABS(IF(ISNUMBER(CN105),CN105,0))&gt;=$AD$11)),AND($AD$8="CHANGE_ABS_GE",ABS(IF(ISNUMBER(BI105),BI105,0)-IF(ISNUMBER(CN105),CN105,0))&gt;=$AD$11),AND($AD$8="COUNT_LT",IF(ISNUMBER(BI105),BI105,0)&lt;$AD$11),AND($AD$8="COUNT_LE",IF(ISNUMBER(BI105),BI105,0)&lt;=$AD$11),AND($AD$8="AND_YES",OR(LOWER(LEFT(BI105&amp;"",2))="да",BI105=1),OR(LOWER(LEFT(CN105&amp;"",2))="да",CN105=1)),AND($AD$8="OR_YES",OR(OR(LOWER(LEFT(BI105&amp;"",2))="да",BI105=1),OR(LOWER(LEFT(CN105&amp;"",2))="да",CN105=1)))),$AD$14,$AD$15))))))))))</f>
        <v/>
      </c>
      <c r="AE105" s="71" t="str">
        <f>IF($A105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105="#FIELD",BJ105="",AND(OR($AE$8="CHANGE_PCT_GE",$AE$8="CHANGE_ABS_GE",$AE$8="COUNT_FLAG_RULE",$AE$8="AND_YES",$AE$8="OR_YES"),OR(CO105="#FIELD",CO105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105)))),IF($AE$18="LOW_MU",MAX(Настройки!$B$14,$AE$16),IF($AE$18="NEUTRAL",Настройки!$B$15,IF($AE$18="IGNORE","IGNORE",IF(OR(BJ105="#FIELD",CO105="#FIELD"),"Поле не найдено","Недостаточно данных")))),IF($AE$8="SIGMOID_INC",MAX(Настройки!$B$14,$AE$16+($AE$17-$AE$16)/(1+EXP(-$AE$12*(IF(ISNUMBER(BJ105),BJ105,0)-$AE$11)))),IF($AE$8="SIGMOID_DEC",MAX(Настройки!$B$14,$AE$16+($AE$17-$AE$16)/(1+EXP($AE$12*(IF(ISNUMBER(BJ105),BJ105,0)-$AE$11)))),IF($AE$8="TOP_PERCENT",IF((COUNTIF(INDEX(Данные!$A$7:$CV$106,0,MATCH($AE$9,Данные!$A$6:$CV$6,0)),"&gt;"&amp;IF(ISNUMBER(BJ105),BJ105,0))+COUNTIFS(INDEX(Данные!$A$7:$CV$106,0,MATCH($AE$9,Данные!$A$6:$CV$6,0)),IF(ISNUMBER(BJ105),BJ105,0),Данные!$A$7:$A$106,"&lt;"&amp;$A105)+1)/COUNT(INDEX(Данные!$A$7:$CV$106,0,MATCH($AE$9,Данные!$A$6:$CV$6,0)))&lt;=$AE$11,$AE$14,$AE$15),IF($AE$8="MANUAL_MU",MAX(Настройки!$B$14,MIN(1,IF(ISNUMBER(BJ105),BJ105,0))),IF($AE$8="COUNT_FLAG_RULE",IF(IF(ISNUMBER(BJ105),BJ105,0)&lt;=$AE$11,$AE$14,IF(IF(ISNUMBER(BJ105),BJ105,0)&gt;=$AE$12,$AE$15,IF(OR(LOWER(LEFT(CO105&amp;"",2))="да",CO105=1),$AE$13,$AE$15))),IF(OR(AND($AE$8="YES_NO",OR(LOWER(LEFT(BJ105&amp;"",2))="да",BJ105=1)),AND($AE$8="THRESHOLD_GE",IF(ISNUMBER(BJ105),BJ105,0)&gt;=$AE$11),AND($AE$8="THRESHOLD_GT",IF(ISNUMBER(BJ105),BJ105,0)&gt;$AE$11),AND($AE$8="THRESHOLD_LE",IF(ISNUMBER(BJ105),BJ105,0)&lt;=$AE$11),AND($AE$8="THRESHOLD_LT",IF(ISNUMBER(BJ105),BJ105,0)&lt;$AE$11),AND($AE$8="CHANGE_PCT_GE",IF(IF(ISNUMBER(CO105),CO105,0)=0,IF(ISNUMBER(BJ105),BJ105,0)&gt;0,(IF(ISNUMBER(BJ105),BJ105,0)-IF(ISNUMBER(CO105),CO105,0))/ABS(IF(ISNUMBER(CO105),CO105,0))&gt;=$AE$11)),AND($AE$8="CHANGE_ABS_GE",ABS(IF(ISNUMBER(BJ105),BJ105,0)-IF(ISNUMBER(CO105),CO105,0))&gt;=$AE$11),AND($AE$8="COUNT_LT",IF(ISNUMBER(BJ105),BJ105,0)&lt;$AE$11),AND($AE$8="COUNT_LE",IF(ISNUMBER(BJ105),BJ105,0)&lt;=$AE$11),AND($AE$8="AND_YES",OR(LOWER(LEFT(BJ105&amp;"",2))="да",BJ105=1),OR(LOWER(LEFT(CO105&amp;"",2))="да",CO105=1)),AND($AE$8="OR_YES",OR(OR(LOWER(LEFT(BJ105&amp;"",2))="да",BJ105=1),OR(LOWER(LEFT(CO105&amp;"",2))="да",CO105=1)))),$AE$14,$AE$15))))))))))</f>
        <v/>
      </c>
      <c r="AF105" s="75"/>
      <c r="AG105" s="76" t="str">
        <f>IF($A105="","",IF($B$4&lt;&gt;"Да","",IF($B$9="","",IF(COUNTIF(Данные!$A$6:$CV$6,$B$9)=0,"#FIELD",INDEX(Данные!$A$7:$CV$106,ROW()-19,MATCH($B$9,Данные!$A$6:$CV$6,0))))))</f>
        <v/>
      </c>
      <c r="AH105" s="76" t="str">
        <f>IF($A105="","",IF($C$4&lt;&gt;"Да","",IF($C$9="","",IF(COUNTIF(Данные!$A$6:$CV$6,$C$9)=0,"#FIELD",INDEX(Данные!$A$7:$CV$106,ROW()-19,MATCH($C$9,Данные!$A$6:$CV$6,0))))))</f>
        <v/>
      </c>
      <c r="AI105" s="76" t="str">
        <f>IF($A105="","",IF($D$4&lt;&gt;"Да","",IF($D$9="","",IF(COUNTIF(Данные!$A$6:$CV$6,$D$9)=0,"#FIELD",INDEX(Данные!$A$7:$CV$106,ROW()-19,MATCH($D$9,Данные!$A$6:$CV$6,0))))))</f>
        <v/>
      </c>
      <c r="AJ105" s="76" t="str">
        <f>IF($A105="","",IF($E$4&lt;&gt;"Да","",IF($E$9="","",IF(COUNTIF(Данные!$A$6:$CV$6,$E$9)=0,"#FIELD",INDEX(Данные!$A$7:$CV$106,ROW()-19,MATCH($E$9,Данные!$A$6:$CV$6,0))))))</f>
        <v/>
      </c>
      <c r="AK105" s="76" t="str">
        <f>IF($A105="","",IF($F$4&lt;&gt;"Да","",IF($F$9="","",IF(COUNTIF(Данные!$A$6:$CV$6,$F$9)=0,"#FIELD",INDEX(Данные!$A$7:$CV$106,ROW()-19,MATCH($F$9,Данные!$A$6:$CV$6,0))))))</f>
        <v/>
      </c>
      <c r="AL105" s="76" t="str">
        <f>IF($A105="","",IF($G$4&lt;&gt;"Да","",IF($G$9="","",IF(COUNTIF(Данные!$A$6:$CV$6,$G$9)=0,"#FIELD",INDEX(Данные!$A$7:$CV$106,ROW()-19,MATCH($G$9,Данные!$A$6:$CV$6,0))))))</f>
        <v/>
      </c>
      <c r="AM105" s="76" t="str">
        <f>IF($A105="","",IF($H$4&lt;&gt;"Да","",IF($H$9="","",IF(COUNTIF(Данные!$A$6:$CV$6,$H$9)=0,"#FIELD",INDEX(Данные!$A$7:$CV$106,ROW()-19,MATCH($H$9,Данные!$A$6:$CV$6,0))))))</f>
        <v/>
      </c>
      <c r="AN105" s="76" t="str">
        <f>IF($A105="","",IF($I$4&lt;&gt;"Да","",IF($I$9="","",IF(COUNTIF(Данные!$A$6:$CV$6,$I$9)=0,"#FIELD",INDEX(Данные!$A$7:$CV$106,ROW()-19,MATCH($I$9,Данные!$A$6:$CV$6,0))))))</f>
        <v/>
      </c>
      <c r="AO105" s="76" t="str">
        <f>IF($A105="","",IF($J$4&lt;&gt;"Да","",IF($J$9="","",IF(COUNTIF(Данные!$A$6:$CV$6,$J$9)=0,"#FIELD",INDEX(Данные!$A$7:$CV$106,ROW()-19,MATCH($J$9,Данные!$A$6:$CV$6,0))))))</f>
        <v/>
      </c>
      <c r="AP105" s="76" t="str">
        <f>IF($A105="","",IF($K$4&lt;&gt;"Да","",IF($K$9="","",IF(COUNTIF(Данные!$A$6:$CV$6,$K$9)=0,"#FIELD",INDEX(Данные!$A$7:$CV$106,ROW()-19,MATCH($K$9,Данные!$A$6:$CV$6,0))))))</f>
        <v/>
      </c>
      <c r="AQ105" s="76" t="str">
        <f>IF($A105="","",IF($L$4&lt;&gt;"Да","",IF($L$9="","",IF(COUNTIF(Данные!$A$6:$CV$6,$L$9)=0,"#FIELD",INDEX(Данные!$A$7:$CV$106,ROW()-19,MATCH($L$9,Данные!$A$6:$CV$6,0))))))</f>
        <v/>
      </c>
      <c r="AR105" s="76" t="str">
        <f>IF($A105="","",IF($M$4&lt;&gt;"Да","",IF($M$9="","",IF(COUNTIF(Данные!$A$6:$CV$6,$M$9)=0,"#FIELD",INDEX(Данные!$A$7:$CV$106,ROW()-19,MATCH($M$9,Данные!$A$6:$CV$6,0))))))</f>
        <v/>
      </c>
      <c r="AS105" s="76" t="str">
        <f>IF($A105="","",IF($N$4&lt;&gt;"Да","",IF($N$9="","",IF(COUNTIF(Данные!$A$6:$CV$6,$N$9)=0,"#FIELD",INDEX(Данные!$A$7:$CV$106,ROW()-19,MATCH($N$9,Данные!$A$6:$CV$6,0))))))</f>
        <v/>
      </c>
      <c r="AT105" s="76" t="str">
        <f>IF($A105="","",IF($O$4&lt;&gt;"Да","",IF($O$9="","",IF(COUNTIF(Данные!$A$6:$CV$6,$O$9)=0,"#FIELD",INDEX(Данные!$A$7:$CV$106,ROW()-19,MATCH($O$9,Данные!$A$6:$CV$6,0))))))</f>
        <v/>
      </c>
      <c r="AU105" s="76" t="str">
        <f>IF($A105="","",IF($P$4&lt;&gt;"Да","",IF($P$9="","",IF(COUNTIF(Данные!$A$6:$CV$6,$P$9)=0,"#FIELD",INDEX(Данные!$A$7:$CV$106,ROW()-19,MATCH($P$9,Данные!$A$6:$CV$6,0))))))</f>
        <v/>
      </c>
      <c r="AV105" s="76" t="str">
        <f>IF($A105="","",IF($Q$4&lt;&gt;"Да","",IF($Q$9="","",IF(COUNTIF(Данные!$A$6:$CV$6,$Q$9)=0,"#FIELD",INDEX(Данные!$A$7:$CV$106,ROW()-19,MATCH($Q$9,Данные!$A$6:$CV$6,0))))))</f>
        <v/>
      </c>
      <c r="AW105" s="76" t="str">
        <f>IF($A105="","",IF($R$4&lt;&gt;"Да","",IF($R$9="","",IF(COUNTIF(Данные!$A$6:$CV$6,$R$9)=0,"#FIELD",INDEX(Данные!$A$7:$CV$106,ROW()-19,MATCH($R$9,Данные!$A$6:$CV$6,0))))))</f>
        <v/>
      </c>
      <c r="AX105" s="76" t="str">
        <f>IF($A105="","",IF($S$4&lt;&gt;"Да","",IF($S$9="","",IF(COUNTIF(Данные!$A$6:$CV$6,$S$9)=0,"#FIELD",INDEX(Данные!$A$7:$CV$106,ROW()-19,MATCH($S$9,Данные!$A$6:$CV$6,0))))))</f>
        <v/>
      </c>
      <c r="AY105" s="76" t="str">
        <f>IF($A105="","",IF($T$4&lt;&gt;"Да","",IF($T$9="","",IF(COUNTIF(Данные!$A$6:$CV$6,$T$9)=0,"#FIELD",INDEX(Данные!$A$7:$CV$106,ROW()-19,MATCH($T$9,Данные!$A$6:$CV$6,0))))))</f>
        <v/>
      </c>
      <c r="AZ105" s="76" t="str">
        <f>IF($A105="","",IF($U$4&lt;&gt;"Да","",IF($U$9="","",IF(COUNTIF(Данные!$A$6:$CV$6,$U$9)=0,"#FIELD",INDEX(Данные!$A$7:$CV$106,ROW()-19,MATCH($U$9,Данные!$A$6:$CV$6,0))))))</f>
        <v/>
      </c>
      <c r="BA105" s="76" t="str">
        <f>IF($A105="","",IF($V$4&lt;&gt;"Да","",IF($V$9="","",IF(COUNTIF(Данные!$A$6:$CV$6,$V$9)=0,"#FIELD",INDEX(Данные!$A$7:$CV$106,ROW()-19,MATCH($V$9,Данные!$A$6:$CV$6,0))))))</f>
        <v/>
      </c>
      <c r="BB105" s="76" t="str">
        <f>IF($A105="","",IF($W$4&lt;&gt;"Да","",IF($W$9="","",IF(COUNTIF(Данные!$A$6:$CV$6,$W$9)=0,"#FIELD",INDEX(Данные!$A$7:$CV$106,ROW()-19,MATCH($W$9,Данные!$A$6:$CV$6,0))))))</f>
        <v/>
      </c>
      <c r="BC105" s="76" t="str">
        <f>IF($A105="","",IF($X$4&lt;&gt;"Да","",IF($X$9="","",IF(COUNTIF(Данные!$A$6:$CV$6,$X$9)=0,"#FIELD",INDEX(Данные!$A$7:$CV$106,ROW()-19,MATCH($X$9,Данные!$A$6:$CV$6,0))))))</f>
        <v/>
      </c>
      <c r="BD105" s="76" t="str">
        <f>IF($A105="","",IF($Y$4&lt;&gt;"Да","",IF($Y$9="","",IF(COUNTIF(Данные!$A$6:$CV$6,$Y$9)=0,"#FIELD",INDEX(Данные!$A$7:$CV$106,ROW()-19,MATCH($Y$9,Данные!$A$6:$CV$6,0))))))</f>
        <v/>
      </c>
      <c r="BE105" s="76" t="str">
        <f>IF($A105="","",IF($Z$4&lt;&gt;"Да","",IF($Z$9="","",IF(COUNTIF(Данные!$A$6:$CV$6,$Z$9)=0,"#FIELD",INDEX(Данные!$A$7:$CV$106,ROW()-19,MATCH($Z$9,Данные!$A$6:$CV$6,0))))))</f>
        <v/>
      </c>
      <c r="BF105" s="76" t="str">
        <f>IF($A105="","",IF($AA$4&lt;&gt;"Да","",IF($AA$9="","",IF(COUNTIF(Данные!$A$6:$CV$6,$AA$9)=0,"#FIELD",INDEX(Данные!$A$7:$CV$106,ROW()-19,MATCH($AA$9,Данные!$A$6:$CV$6,0))))))</f>
        <v/>
      </c>
      <c r="BG105" s="76" t="str">
        <f>IF($A105="","",IF($AB$4&lt;&gt;"Да","",IF($AB$9="","",IF(COUNTIF(Данные!$A$6:$CV$6,$AB$9)=0,"#FIELD",INDEX(Данные!$A$7:$CV$106,ROW()-19,MATCH($AB$9,Данные!$A$6:$CV$6,0))))))</f>
        <v/>
      </c>
      <c r="BH105" s="76" t="str">
        <f>IF($A105="","",IF($AC$4&lt;&gt;"Да","",IF($AC$9="","",IF(COUNTIF(Данные!$A$6:$CV$6,$AC$9)=0,"#FIELD",INDEX(Данные!$A$7:$CV$106,ROW()-19,MATCH($AC$9,Данные!$A$6:$CV$6,0))))))</f>
        <v/>
      </c>
      <c r="BI105" s="76" t="str">
        <f>IF($A105="","",IF($AD$4&lt;&gt;"Да","",IF($AD$9="","",IF(COUNTIF(Данные!$A$6:$CV$6,$AD$9)=0,"#FIELD",INDEX(Данные!$A$7:$CV$106,ROW()-19,MATCH($AD$9,Данные!$A$6:$CV$6,0))))))</f>
        <v/>
      </c>
      <c r="BJ105" s="76" t="str">
        <f>IF($A105="","",IF($AE$4&lt;&gt;"Да","",IF($AE$9="","",IF(COUNTIF(Данные!$A$6:$CV$6,$AE$9)=0,"#FIELD",INDEX(Данные!$A$7:$CV$106,ROW()-19,MATCH($AE$9,Данные!$A$6:$CV$6,0))))))</f>
        <v/>
      </c>
      <c r="BK105" s="76"/>
      <c r="BL105" s="76" t="str">
        <f>IF($A105="","",IF($B$4&lt;&gt;"Да","",IF($B$10="","",IF(COUNTIF(Данные!$A$6:$CV$6,$B$10)=0,"#FIELD",INDEX(Данные!$A$7:$CV$106,ROW()-19,MATCH($B$10,Данные!$A$6:$CV$6,0))))))</f>
        <v/>
      </c>
      <c r="BM105" s="76" t="str">
        <f>IF($A105="","",IF($C$4&lt;&gt;"Да","",IF($C$10="","",IF(COUNTIF(Данные!$A$6:$CV$6,$C$10)=0,"#FIELD",INDEX(Данные!$A$7:$CV$106,ROW()-19,MATCH($C$10,Данные!$A$6:$CV$6,0))))))</f>
        <v/>
      </c>
      <c r="BN105" s="76" t="str">
        <f>IF($A105="","",IF($D$4&lt;&gt;"Да","",IF($D$10="","",IF(COUNTIF(Данные!$A$6:$CV$6,$D$10)=0,"#FIELD",INDEX(Данные!$A$7:$CV$106,ROW()-19,MATCH($D$10,Данные!$A$6:$CV$6,0))))))</f>
        <v/>
      </c>
      <c r="BO105" s="76" t="str">
        <f>IF($A105="","",IF($E$4&lt;&gt;"Да","",IF($E$10="","",IF(COUNTIF(Данные!$A$6:$CV$6,$E$10)=0,"#FIELD",INDEX(Данные!$A$7:$CV$106,ROW()-19,MATCH($E$10,Данные!$A$6:$CV$6,0))))))</f>
        <v/>
      </c>
      <c r="BP105" s="76" t="str">
        <f>IF($A105="","",IF($F$4&lt;&gt;"Да","",IF($F$10="","",IF(COUNTIF(Данные!$A$6:$CV$6,$F$10)=0,"#FIELD",INDEX(Данные!$A$7:$CV$106,ROW()-19,MATCH($F$10,Данные!$A$6:$CV$6,0))))))</f>
        <v/>
      </c>
      <c r="BQ105" s="76" t="str">
        <f>IF($A105="","",IF($G$4&lt;&gt;"Да","",IF($G$10="","",IF(COUNTIF(Данные!$A$6:$CV$6,$G$10)=0,"#FIELD",INDEX(Данные!$A$7:$CV$106,ROW()-19,MATCH($G$10,Данные!$A$6:$CV$6,0))))))</f>
        <v/>
      </c>
      <c r="BR105" s="76" t="str">
        <f>IF($A105="","",IF($H$4&lt;&gt;"Да","",IF($H$10="","",IF(COUNTIF(Данные!$A$6:$CV$6,$H$10)=0,"#FIELD",INDEX(Данные!$A$7:$CV$106,ROW()-19,MATCH($H$10,Данные!$A$6:$CV$6,0))))))</f>
        <v/>
      </c>
      <c r="BS105" s="76" t="str">
        <f>IF($A105="","",IF($I$4&lt;&gt;"Да","",IF($I$10="","",IF(COUNTIF(Данные!$A$6:$CV$6,$I$10)=0,"#FIELD",INDEX(Данные!$A$7:$CV$106,ROW()-19,MATCH($I$10,Данные!$A$6:$CV$6,0))))))</f>
        <v/>
      </c>
      <c r="BT105" s="76" t="str">
        <f>IF($A105="","",IF($J$4&lt;&gt;"Да","",IF($J$10="","",IF(COUNTIF(Данные!$A$6:$CV$6,$J$10)=0,"#FIELD",INDEX(Данные!$A$7:$CV$106,ROW()-19,MATCH($J$10,Данные!$A$6:$CV$6,0))))))</f>
        <v/>
      </c>
      <c r="BU105" s="76" t="str">
        <f>IF($A105="","",IF($K$4&lt;&gt;"Да","",IF($K$10="","",IF(COUNTIF(Данные!$A$6:$CV$6,$K$10)=0,"#FIELD",INDEX(Данные!$A$7:$CV$106,ROW()-19,MATCH($K$10,Данные!$A$6:$CV$6,0))))))</f>
        <v/>
      </c>
      <c r="BV105" s="76" t="str">
        <f>IF($A105="","",IF($L$4&lt;&gt;"Да","",IF($L$10="","",IF(COUNTIF(Данные!$A$6:$CV$6,$L$10)=0,"#FIELD",INDEX(Данные!$A$7:$CV$106,ROW()-19,MATCH($L$10,Данные!$A$6:$CV$6,0))))))</f>
        <v/>
      </c>
      <c r="BW105" s="76" t="str">
        <f>IF($A105="","",IF($M$4&lt;&gt;"Да","",IF($M$10="","",IF(COUNTIF(Данные!$A$6:$CV$6,$M$10)=0,"#FIELD",INDEX(Данные!$A$7:$CV$106,ROW()-19,MATCH($M$10,Данные!$A$6:$CV$6,0))))))</f>
        <v/>
      </c>
      <c r="BX105" s="76" t="str">
        <f>IF($A105="","",IF($N$4&lt;&gt;"Да","",IF($N$10="","",IF(COUNTIF(Данные!$A$6:$CV$6,$N$10)=0,"#FIELD",INDEX(Данные!$A$7:$CV$106,ROW()-19,MATCH($N$10,Данные!$A$6:$CV$6,0))))))</f>
        <v/>
      </c>
      <c r="BY105" s="76" t="str">
        <f>IF($A105="","",IF($O$4&lt;&gt;"Да","",IF($O$10="","",IF(COUNTIF(Данные!$A$6:$CV$6,$O$10)=0,"#FIELD",INDEX(Данные!$A$7:$CV$106,ROW()-19,MATCH($O$10,Данные!$A$6:$CV$6,0))))))</f>
        <v/>
      </c>
      <c r="BZ105" s="76" t="str">
        <f>IF($A105="","",IF($P$4&lt;&gt;"Да","",IF($P$10="","",IF(COUNTIF(Данные!$A$6:$CV$6,$P$10)=0,"#FIELD",INDEX(Данные!$A$7:$CV$106,ROW()-19,MATCH($P$10,Данные!$A$6:$CV$6,0))))))</f>
        <v/>
      </c>
      <c r="CA105" s="76" t="str">
        <f>IF($A105="","",IF($Q$4&lt;&gt;"Да","",IF($Q$10="","",IF(COUNTIF(Данные!$A$6:$CV$6,$Q$10)=0,"#FIELD",INDEX(Данные!$A$7:$CV$106,ROW()-19,MATCH($Q$10,Данные!$A$6:$CV$6,0))))))</f>
        <v/>
      </c>
      <c r="CB105" s="76" t="str">
        <f>IF($A105="","",IF($R$4&lt;&gt;"Да","",IF($R$10="","",IF(COUNTIF(Данные!$A$6:$CV$6,$R$10)=0,"#FIELD",INDEX(Данные!$A$7:$CV$106,ROW()-19,MATCH($R$10,Данные!$A$6:$CV$6,0))))))</f>
        <v/>
      </c>
      <c r="CC105" s="76" t="str">
        <f>IF($A105="","",IF($S$4&lt;&gt;"Да","",IF($S$10="","",IF(COUNTIF(Данные!$A$6:$CV$6,$S$10)=0,"#FIELD",INDEX(Данные!$A$7:$CV$106,ROW()-19,MATCH($S$10,Данные!$A$6:$CV$6,0))))))</f>
        <v/>
      </c>
      <c r="CD105" s="76" t="str">
        <f>IF($A105="","",IF($T$4&lt;&gt;"Да","",IF($T$10="","",IF(COUNTIF(Данные!$A$6:$CV$6,$T$10)=0,"#FIELD",INDEX(Данные!$A$7:$CV$106,ROW()-19,MATCH($T$10,Данные!$A$6:$CV$6,0))))))</f>
        <v/>
      </c>
      <c r="CE105" s="76" t="str">
        <f>IF($A105="","",IF($U$4&lt;&gt;"Да","",IF($U$10="","",IF(COUNTIF(Данные!$A$6:$CV$6,$U$10)=0,"#FIELD",INDEX(Данные!$A$7:$CV$106,ROW()-19,MATCH($U$10,Данные!$A$6:$CV$6,0))))))</f>
        <v/>
      </c>
      <c r="CF105" s="76" t="str">
        <f>IF($A105="","",IF($V$4&lt;&gt;"Да","",IF($V$10="","",IF(COUNTIF(Данные!$A$6:$CV$6,$V$10)=0,"#FIELD",INDEX(Данные!$A$7:$CV$106,ROW()-19,MATCH($V$10,Данные!$A$6:$CV$6,0))))))</f>
        <v/>
      </c>
      <c r="CG105" s="76" t="str">
        <f>IF($A105="","",IF($W$4&lt;&gt;"Да","",IF($W$10="","",IF(COUNTIF(Данные!$A$6:$CV$6,$W$10)=0,"#FIELD",INDEX(Данные!$A$7:$CV$106,ROW()-19,MATCH($W$10,Данные!$A$6:$CV$6,0))))))</f>
        <v/>
      </c>
      <c r="CH105" s="76" t="str">
        <f>IF($A105="","",IF($X$4&lt;&gt;"Да","",IF($X$10="","",IF(COUNTIF(Данные!$A$6:$CV$6,$X$10)=0,"#FIELD",INDEX(Данные!$A$7:$CV$106,ROW()-19,MATCH($X$10,Данные!$A$6:$CV$6,0))))))</f>
        <v/>
      </c>
      <c r="CI105" s="76" t="str">
        <f>IF($A105="","",IF($Y$4&lt;&gt;"Да","",IF($Y$10="","",IF(COUNTIF(Данные!$A$6:$CV$6,$Y$10)=0,"#FIELD",INDEX(Данные!$A$7:$CV$106,ROW()-19,MATCH($Y$10,Данные!$A$6:$CV$6,0))))))</f>
        <v/>
      </c>
      <c r="CJ105" s="76" t="str">
        <f>IF($A105="","",IF($Z$4&lt;&gt;"Да","",IF($Z$10="","",IF(COUNTIF(Данные!$A$6:$CV$6,$Z$10)=0,"#FIELD",INDEX(Данные!$A$7:$CV$106,ROW()-19,MATCH($Z$10,Данные!$A$6:$CV$6,0))))))</f>
        <v/>
      </c>
      <c r="CK105" s="76" t="str">
        <f>IF($A105="","",IF($AA$4&lt;&gt;"Да","",IF($AA$10="","",IF(COUNTIF(Данные!$A$6:$CV$6,$AA$10)=0,"#FIELD",INDEX(Данные!$A$7:$CV$106,ROW()-19,MATCH($AA$10,Данные!$A$6:$CV$6,0))))))</f>
        <v/>
      </c>
      <c r="CL105" s="76" t="str">
        <f>IF($A105="","",IF($AB$4&lt;&gt;"Да","",IF($AB$10="","",IF(COUNTIF(Данные!$A$6:$CV$6,$AB$10)=0,"#FIELD",INDEX(Данные!$A$7:$CV$106,ROW()-19,MATCH($AB$10,Данные!$A$6:$CV$6,0))))))</f>
        <v/>
      </c>
      <c r="CM105" s="76" t="str">
        <f>IF($A105="","",IF($AC$4&lt;&gt;"Да","",IF($AC$10="","",IF(COUNTIF(Данные!$A$6:$CV$6,$AC$10)=0,"#FIELD",INDEX(Данные!$A$7:$CV$106,ROW()-19,MATCH($AC$10,Данные!$A$6:$CV$6,0))))))</f>
        <v/>
      </c>
      <c r="CN105" s="76" t="str">
        <f>IF($A105="","",IF($AD$4&lt;&gt;"Да","",IF($AD$10="","",IF(COUNTIF(Данные!$A$6:$CV$6,$AD$10)=0,"#FIELD",INDEX(Данные!$A$7:$CV$106,ROW()-19,MATCH($AD$10,Данные!$A$6:$CV$6,0))))))</f>
        <v/>
      </c>
      <c r="CO105" s="77" t="str">
        <f>IF($A105="","",IF($AE$4&lt;&gt;"Да","",IF($AE$10="","",IF(COUNTIF(Данные!$A$6:$CV$6,$AE$10)=0,"#FIELD",INDEX(Данные!$A$7:$CV$106,ROW()-19,MATCH($AE$10,Данные!$A$6:$CV$6,0))))))</f>
        <v/>
      </c>
    </row>
    <row r="106" spans="1:93">
      <c r="A106" s="24" t="str">
        <f>IF(Данные!A93="","",Данные!A93)</f>
        <v/>
      </c>
      <c r="B106" s="19" t="str">
        <f>IF($A106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106="#FIELD",AG106="",AND(OR($B$8="CHANGE_PCT_GE",$B$8="CHANGE_ABS_GE",$B$8="COUNT_FLAG_RULE",$B$8="AND_YES",$B$8="OR_YES"),OR(BL106="#FIELD",BL106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106)))),IF($B$18="LOW_MU",MAX(Настройки!$B$14,$B$16),IF($B$18="NEUTRAL",Настройки!$B$15,IF($B$18="IGNORE","IGNORE",IF(OR(AG106="#FIELD",BL106="#FIELD"),"Поле не найдено","Недостаточно данных")))),IF($B$8="SIGMOID_INC",MAX(Настройки!$B$14,$B$16+($B$17-$B$16)/(1+EXP(-$B$12*(IF(ISNUMBER(AG106),AG106,0)-$B$11)))),IF($B$8="SIGMOID_DEC",MAX(Настройки!$B$14,$B$16+($B$17-$B$16)/(1+EXP($B$12*(IF(ISNUMBER(AG106),AG106,0)-$B$11)))),IF($B$8="TOP_PERCENT",IF((COUNTIF(INDEX(Данные!$A$7:$CV$106,0,MATCH($B$9,Данные!$A$6:$CV$6,0)),"&gt;"&amp;IF(ISNUMBER(AG106),AG106,0))+COUNTIFS(INDEX(Данные!$A$7:$CV$106,0,MATCH($B$9,Данные!$A$6:$CV$6,0)),IF(ISNUMBER(AG106),AG106,0),Данные!$A$7:$A$106,"&lt;"&amp;$A106)+1)/COUNT(INDEX(Данные!$A$7:$CV$106,0,MATCH($B$9,Данные!$A$6:$CV$6,0)))&lt;=$B$11,$B$14,$B$15),IF($B$8="MANUAL_MU",MAX(Настройки!$B$14,MIN(1,IF(ISNUMBER(AG106),AG106,0))),IF($B$8="COUNT_FLAG_RULE",IF(IF(ISNUMBER(AG106),AG106,0)&lt;=$B$11,$B$14,IF(IF(ISNUMBER(AG106),AG106,0)&gt;=$B$12,$B$15,IF(OR(LOWER(LEFT(BL106&amp;"",2))="да",BL106=1),$B$13,$B$15))),IF(OR(AND($B$8="YES_NO",OR(LOWER(LEFT(AG106&amp;"",2))="да",AG106=1)),AND($B$8="THRESHOLD_GE",IF(ISNUMBER(AG106),AG106,0)&gt;=$B$11),AND($B$8="THRESHOLD_GT",IF(ISNUMBER(AG106),AG106,0)&gt;$B$11),AND($B$8="THRESHOLD_LE",IF(ISNUMBER(AG106),AG106,0)&lt;=$B$11),AND($B$8="THRESHOLD_LT",IF(ISNUMBER(AG106),AG106,0)&lt;$B$11),AND($B$8="CHANGE_PCT_GE",IF(IF(ISNUMBER(BL106),BL106,0)=0,IF(ISNUMBER(AG106),AG106,0)&gt;0,(IF(ISNUMBER(AG106),AG106,0)-IF(ISNUMBER(BL106),BL106,0))/ABS(IF(ISNUMBER(BL106),BL106,0))&gt;=$B$11)),AND($B$8="CHANGE_ABS_GE",ABS(IF(ISNUMBER(AG106),AG106,0)-IF(ISNUMBER(BL106),BL106,0))&gt;=$B$11),AND($B$8="COUNT_LT",IF(ISNUMBER(AG106),AG106,0)&lt;$B$11),AND($B$8="COUNT_LE",IF(ISNUMBER(AG106),AG106,0)&lt;=$B$11),AND($B$8="AND_YES",OR(LOWER(LEFT(AG106&amp;"",2))="да",AG106=1),OR(LOWER(LEFT(BL106&amp;"",2))="да",BL106=1)),AND($B$8="OR_YES",OR(OR(LOWER(LEFT(AG106&amp;"",2))="да",AG106=1),OR(LOWER(LEFT(BL106&amp;"",2))="да",BL106=1)))),$B$14,$B$15))))))))))</f>
        <v/>
      </c>
      <c r="C106" s="19" t="str">
        <f>IF($A106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106="#FIELD",AH106="",AND(OR($C$8="CHANGE_PCT_GE",$C$8="CHANGE_ABS_GE",$C$8="COUNT_FLAG_RULE",$C$8="AND_YES",$C$8="OR_YES"),OR(BM106="#FIELD",BM106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106)))),IF($C$18="LOW_MU",MAX(Настройки!$B$14,$C$16),IF($C$18="NEUTRAL",Настройки!$B$15,IF($C$18="IGNORE","IGNORE",IF(OR(AH106="#FIELD",BM106="#FIELD"),"Поле не найдено","Недостаточно данных")))),IF($C$8="SIGMOID_INC",MAX(Настройки!$B$14,$C$16+($C$17-$C$16)/(1+EXP(-$C$12*(IF(ISNUMBER(AH106),AH106,0)-$C$11)))),IF($C$8="SIGMOID_DEC",MAX(Настройки!$B$14,$C$16+($C$17-$C$16)/(1+EXP($C$12*(IF(ISNUMBER(AH106),AH106,0)-$C$11)))),IF($C$8="TOP_PERCENT",IF((COUNTIF(INDEX(Данные!$A$7:$CV$106,0,MATCH($C$9,Данные!$A$6:$CV$6,0)),"&gt;"&amp;IF(ISNUMBER(AH106),AH106,0))+COUNTIFS(INDEX(Данные!$A$7:$CV$106,0,MATCH($C$9,Данные!$A$6:$CV$6,0)),IF(ISNUMBER(AH106),AH106,0),Данные!$A$7:$A$106,"&lt;"&amp;$A106)+1)/COUNT(INDEX(Данные!$A$7:$CV$106,0,MATCH($C$9,Данные!$A$6:$CV$6,0)))&lt;=$C$11,$C$14,$C$15),IF($C$8="MANUAL_MU",MAX(Настройки!$B$14,MIN(1,IF(ISNUMBER(AH106),AH106,0))),IF($C$8="COUNT_FLAG_RULE",IF(IF(ISNUMBER(AH106),AH106,0)&lt;=$C$11,$C$14,IF(IF(ISNUMBER(AH106),AH106,0)&gt;=$C$12,$C$15,IF(OR(LOWER(LEFT(BM106&amp;"",2))="да",BM106=1),$C$13,$C$15))),IF(OR(AND($C$8="YES_NO",OR(LOWER(LEFT(AH106&amp;"",2))="да",AH106=1)),AND($C$8="THRESHOLD_GE",IF(ISNUMBER(AH106),AH106,0)&gt;=$C$11),AND($C$8="THRESHOLD_GT",IF(ISNUMBER(AH106),AH106,0)&gt;$C$11),AND($C$8="THRESHOLD_LE",IF(ISNUMBER(AH106),AH106,0)&lt;=$C$11),AND($C$8="THRESHOLD_LT",IF(ISNUMBER(AH106),AH106,0)&lt;$C$11),AND($C$8="CHANGE_PCT_GE",IF(IF(ISNUMBER(BM106),BM106,0)=0,IF(ISNUMBER(AH106),AH106,0)&gt;0,(IF(ISNUMBER(AH106),AH106,0)-IF(ISNUMBER(BM106),BM106,0))/ABS(IF(ISNUMBER(BM106),BM106,0))&gt;=$C$11)),AND($C$8="CHANGE_ABS_GE",ABS(IF(ISNUMBER(AH106),AH106,0)-IF(ISNUMBER(BM106),BM106,0))&gt;=$C$11),AND($C$8="COUNT_LT",IF(ISNUMBER(AH106),AH106,0)&lt;$C$11),AND($C$8="COUNT_LE",IF(ISNUMBER(AH106),AH106,0)&lt;=$C$11),AND($C$8="AND_YES",OR(LOWER(LEFT(AH106&amp;"",2))="да",AH106=1),OR(LOWER(LEFT(BM106&amp;"",2))="да",BM106=1)),AND($C$8="OR_YES",OR(OR(LOWER(LEFT(AH106&amp;"",2))="да",AH106=1),OR(LOWER(LEFT(BM106&amp;"",2))="да",BM106=1)))),$C$14,$C$15))))))))))</f>
        <v/>
      </c>
      <c r="D106" s="19" t="str">
        <f>IF($A106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106="#FIELD",AI106="",AND(OR($D$8="CHANGE_PCT_GE",$D$8="CHANGE_ABS_GE",$D$8="COUNT_FLAG_RULE",$D$8="AND_YES",$D$8="OR_YES"),OR(BN106="#FIELD",BN106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106)))),IF($D$18="LOW_MU",MAX(Настройки!$B$14,$D$16),IF($D$18="NEUTRAL",Настройки!$B$15,IF($D$18="IGNORE","IGNORE",IF(OR(AI106="#FIELD",BN106="#FIELD"),"Поле не найдено","Недостаточно данных")))),IF($D$8="SIGMOID_INC",MAX(Настройки!$B$14,$D$16+($D$17-$D$16)/(1+EXP(-$D$12*(IF(ISNUMBER(AI106),AI106,0)-$D$11)))),IF($D$8="SIGMOID_DEC",MAX(Настройки!$B$14,$D$16+($D$17-$D$16)/(1+EXP($D$12*(IF(ISNUMBER(AI106),AI106,0)-$D$11)))),IF($D$8="TOP_PERCENT",IF((COUNTIF(INDEX(Данные!$A$7:$CV$106,0,MATCH($D$9,Данные!$A$6:$CV$6,0)),"&gt;"&amp;IF(ISNUMBER(AI106),AI106,0))+COUNTIFS(INDEX(Данные!$A$7:$CV$106,0,MATCH($D$9,Данные!$A$6:$CV$6,0)),IF(ISNUMBER(AI106),AI106,0),Данные!$A$7:$A$106,"&lt;"&amp;$A106)+1)/COUNT(INDEX(Данные!$A$7:$CV$106,0,MATCH($D$9,Данные!$A$6:$CV$6,0)))&lt;=$D$11,$D$14,$D$15),IF($D$8="MANUAL_MU",MAX(Настройки!$B$14,MIN(1,IF(ISNUMBER(AI106),AI106,0))),IF($D$8="COUNT_FLAG_RULE",IF(IF(ISNUMBER(AI106),AI106,0)&lt;=$D$11,$D$14,IF(IF(ISNUMBER(AI106),AI106,0)&gt;=$D$12,$D$15,IF(OR(LOWER(LEFT(BN106&amp;"",2))="да",BN106=1),$D$13,$D$15))),IF(OR(AND($D$8="YES_NO",OR(LOWER(LEFT(AI106&amp;"",2))="да",AI106=1)),AND($D$8="THRESHOLD_GE",IF(ISNUMBER(AI106),AI106,0)&gt;=$D$11),AND($D$8="THRESHOLD_GT",IF(ISNUMBER(AI106),AI106,0)&gt;$D$11),AND($D$8="THRESHOLD_LE",IF(ISNUMBER(AI106),AI106,0)&lt;=$D$11),AND($D$8="THRESHOLD_LT",IF(ISNUMBER(AI106),AI106,0)&lt;$D$11),AND($D$8="CHANGE_PCT_GE",IF(IF(ISNUMBER(BN106),BN106,0)=0,IF(ISNUMBER(AI106),AI106,0)&gt;0,(IF(ISNUMBER(AI106),AI106,0)-IF(ISNUMBER(BN106),BN106,0))/ABS(IF(ISNUMBER(BN106),BN106,0))&gt;=$D$11)),AND($D$8="CHANGE_ABS_GE",ABS(IF(ISNUMBER(AI106),AI106,0)-IF(ISNUMBER(BN106),BN106,0))&gt;=$D$11),AND($D$8="COUNT_LT",IF(ISNUMBER(AI106),AI106,0)&lt;$D$11),AND($D$8="COUNT_LE",IF(ISNUMBER(AI106),AI106,0)&lt;=$D$11),AND($D$8="AND_YES",OR(LOWER(LEFT(AI106&amp;"",2))="да",AI106=1),OR(LOWER(LEFT(BN106&amp;"",2))="да",BN106=1)),AND($D$8="OR_YES",OR(OR(LOWER(LEFT(AI106&amp;"",2))="да",AI106=1),OR(LOWER(LEFT(BN106&amp;"",2))="да",BN106=1)))),$D$14,$D$15))))))))))</f>
        <v/>
      </c>
      <c r="E106" s="19" t="str">
        <f>IF($A106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106="#FIELD",AJ106="",AND(OR($E$8="CHANGE_PCT_GE",$E$8="CHANGE_ABS_GE",$E$8="COUNT_FLAG_RULE",$E$8="AND_YES",$E$8="OR_YES"),OR(BO106="#FIELD",BO106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106)))),IF($E$18="LOW_MU",MAX(Настройки!$B$14,$E$16),IF($E$18="NEUTRAL",Настройки!$B$15,IF($E$18="IGNORE","IGNORE",IF(OR(AJ106="#FIELD",BO106="#FIELD"),"Поле не найдено","Недостаточно данных")))),IF($E$8="SIGMOID_INC",MAX(Настройки!$B$14,$E$16+($E$17-$E$16)/(1+EXP(-$E$12*(IF(ISNUMBER(AJ106),AJ106,0)-$E$11)))),IF($E$8="SIGMOID_DEC",MAX(Настройки!$B$14,$E$16+($E$17-$E$16)/(1+EXP($E$12*(IF(ISNUMBER(AJ106),AJ106,0)-$E$11)))),IF($E$8="TOP_PERCENT",IF((COUNTIF(INDEX(Данные!$A$7:$CV$106,0,MATCH($E$9,Данные!$A$6:$CV$6,0)),"&gt;"&amp;IF(ISNUMBER(AJ106),AJ106,0))+COUNTIFS(INDEX(Данные!$A$7:$CV$106,0,MATCH($E$9,Данные!$A$6:$CV$6,0)),IF(ISNUMBER(AJ106),AJ106,0),Данные!$A$7:$A$106,"&lt;"&amp;$A106)+1)/COUNT(INDEX(Данные!$A$7:$CV$106,0,MATCH($E$9,Данные!$A$6:$CV$6,0)))&lt;=$E$11,$E$14,$E$15),IF($E$8="MANUAL_MU",MAX(Настройки!$B$14,MIN(1,IF(ISNUMBER(AJ106),AJ106,0))),IF($E$8="COUNT_FLAG_RULE",IF(IF(ISNUMBER(AJ106),AJ106,0)&lt;=$E$11,$E$14,IF(IF(ISNUMBER(AJ106),AJ106,0)&gt;=$E$12,$E$15,IF(OR(LOWER(LEFT(BO106&amp;"",2))="да",BO106=1),$E$13,$E$15))),IF(OR(AND($E$8="YES_NO",OR(LOWER(LEFT(AJ106&amp;"",2))="да",AJ106=1)),AND($E$8="THRESHOLD_GE",IF(ISNUMBER(AJ106),AJ106,0)&gt;=$E$11),AND($E$8="THRESHOLD_GT",IF(ISNUMBER(AJ106),AJ106,0)&gt;$E$11),AND($E$8="THRESHOLD_LE",IF(ISNUMBER(AJ106),AJ106,0)&lt;=$E$11),AND($E$8="THRESHOLD_LT",IF(ISNUMBER(AJ106),AJ106,0)&lt;$E$11),AND($E$8="CHANGE_PCT_GE",IF(IF(ISNUMBER(BO106),BO106,0)=0,IF(ISNUMBER(AJ106),AJ106,0)&gt;0,(IF(ISNUMBER(AJ106),AJ106,0)-IF(ISNUMBER(BO106),BO106,0))/ABS(IF(ISNUMBER(BO106),BO106,0))&gt;=$E$11)),AND($E$8="CHANGE_ABS_GE",ABS(IF(ISNUMBER(AJ106),AJ106,0)-IF(ISNUMBER(BO106),BO106,0))&gt;=$E$11),AND($E$8="COUNT_LT",IF(ISNUMBER(AJ106),AJ106,0)&lt;$E$11),AND($E$8="COUNT_LE",IF(ISNUMBER(AJ106),AJ106,0)&lt;=$E$11),AND($E$8="AND_YES",OR(LOWER(LEFT(AJ106&amp;"",2))="да",AJ106=1),OR(LOWER(LEFT(BO106&amp;"",2))="да",BO106=1)),AND($E$8="OR_YES",OR(OR(LOWER(LEFT(AJ106&amp;"",2))="да",AJ106=1),OR(LOWER(LEFT(BO106&amp;"",2))="да",BO106=1)))),$E$14,$E$15))))))))))</f>
        <v/>
      </c>
      <c r="F106" s="19" t="str">
        <f>IF($A106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106="#FIELD",AK106="",AND(OR($F$8="CHANGE_PCT_GE",$F$8="CHANGE_ABS_GE",$F$8="COUNT_FLAG_RULE",$F$8="AND_YES",$F$8="OR_YES"),OR(BP106="#FIELD",BP106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106)))),IF($F$18="LOW_MU",MAX(Настройки!$B$14,$F$16),IF($F$18="NEUTRAL",Настройки!$B$15,IF($F$18="IGNORE","IGNORE",IF(OR(AK106="#FIELD",BP106="#FIELD"),"Поле не найдено","Недостаточно данных")))),IF($F$8="SIGMOID_INC",MAX(Настройки!$B$14,$F$16+($F$17-$F$16)/(1+EXP(-$F$12*(IF(ISNUMBER(AK106),AK106,0)-$F$11)))),IF($F$8="SIGMOID_DEC",MAX(Настройки!$B$14,$F$16+($F$17-$F$16)/(1+EXP($F$12*(IF(ISNUMBER(AK106),AK106,0)-$F$11)))),IF($F$8="TOP_PERCENT",IF((COUNTIF(INDEX(Данные!$A$7:$CV$106,0,MATCH($F$9,Данные!$A$6:$CV$6,0)),"&gt;"&amp;IF(ISNUMBER(AK106),AK106,0))+COUNTIFS(INDEX(Данные!$A$7:$CV$106,0,MATCH($F$9,Данные!$A$6:$CV$6,0)),IF(ISNUMBER(AK106),AK106,0),Данные!$A$7:$A$106,"&lt;"&amp;$A106)+1)/COUNT(INDEX(Данные!$A$7:$CV$106,0,MATCH($F$9,Данные!$A$6:$CV$6,0)))&lt;=$F$11,$F$14,$F$15),IF($F$8="MANUAL_MU",MAX(Настройки!$B$14,MIN(1,IF(ISNUMBER(AK106),AK106,0))),IF($F$8="COUNT_FLAG_RULE",IF(IF(ISNUMBER(AK106),AK106,0)&lt;=$F$11,$F$14,IF(IF(ISNUMBER(AK106),AK106,0)&gt;=$F$12,$F$15,IF(OR(LOWER(LEFT(BP106&amp;"",2))="да",BP106=1),$F$13,$F$15))),IF(OR(AND($F$8="YES_NO",OR(LOWER(LEFT(AK106&amp;"",2))="да",AK106=1)),AND($F$8="THRESHOLD_GE",IF(ISNUMBER(AK106),AK106,0)&gt;=$F$11),AND($F$8="THRESHOLD_GT",IF(ISNUMBER(AK106),AK106,0)&gt;$F$11),AND($F$8="THRESHOLD_LE",IF(ISNUMBER(AK106),AK106,0)&lt;=$F$11),AND($F$8="THRESHOLD_LT",IF(ISNUMBER(AK106),AK106,0)&lt;$F$11),AND($F$8="CHANGE_PCT_GE",IF(IF(ISNUMBER(BP106),BP106,0)=0,IF(ISNUMBER(AK106),AK106,0)&gt;0,(IF(ISNUMBER(AK106),AK106,0)-IF(ISNUMBER(BP106),BP106,0))/ABS(IF(ISNUMBER(BP106),BP106,0))&gt;=$F$11)),AND($F$8="CHANGE_ABS_GE",ABS(IF(ISNUMBER(AK106),AK106,0)-IF(ISNUMBER(BP106),BP106,0))&gt;=$F$11),AND($F$8="COUNT_LT",IF(ISNUMBER(AK106),AK106,0)&lt;$F$11),AND($F$8="COUNT_LE",IF(ISNUMBER(AK106),AK106,0)&lt;=$F$11),AND($F$8="AND_YES",OR(LOWER(LEFT(AK106&amp;"",2))="да",AK106=1),OR(LOWER(LEFT(BP106&amp;"",2))="да",BP106=1)),AND($F$8="OR_YES",OR(OR(LOWER(LEFT(AK106&amp;"",2))="да",AK106=1),OR(LOWER(LEFT(BP106&amp;"",2))="да",BP106=1)))),$F$14,$F$15))))))))))</f>
        <v/>
      </c>
      <c r="G106" s="19" t="str">
        <f>IF($A106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106="#FIELD",AL106="",AND(OR($G$8="CHANGE_PCT_GE",$G$8="CHANGE_ABS_GE",$G$8="COUNT_FLAG_RULE",$G$8="AND_YES",$G$8="OR_YES"),OR(BQ106="#FIELD",BQ106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106)))),IF($G$18="LOW_MU",MAX(Настройки!$B$14,$G$16),IF($G$18="NEUTRAL",Настройки!$B$15,IF($G$18="IGNORE","IGNORE",IF(OR(AL106="#FIELD",BQ106="#FIELD"),"Поле не найдено","Недостаточно данных")))),IF($G$8="SIGMOID_INC",MAX(Настройки!$B$14,$G$16+($G$17-$G$16)/(1+EXP(-$G$12*(IF(ISNUMBER(AL106),AL106,0)-$G$11)))),IF($G$8="SIGMOID_DEC",MAX(Настройки!$B$14,$G$16+($G$17-$G$16)/(1+EXP($G$12*(IF(ISNUMBER(AL106),AL106,0)-$G$11)))),IF($G$8="TOP_PERCENT",IF((COUNTIF(INDEX(Данные!$A$7:$CV$106,0,MATCH($G$9,Данные!$A$6:$CV$6,0)),"&gt;"&amp;IF(ISNUMBER(AL106),AL106,0))+COUNTIFS(INDEX(Данные!$A$7:$CV$106,0,MATCH($G$9,Данные!$A$6:$CV$6,0)),IF(ISNUMBER(AL106),AL106,0),Данные!$A$7:$A$106,"&lt;"&amp;$A106)+1)/COUNT(INDEX(Данные!$A$7:$CV$106,0,MATCH($G$9,Данные!$A$6:$CV$6,0)))&lt;=$G$11,$G$14,$G$15),IF($G$8="MANUAL_MU",MAX(Настройки!$B$14,MIN(1,IF(ISNUMBER(AL106),AL106,0))),IF($G$8="COUNT_FLAG_RULE",IF(IF(ISNUMBER(AL106),AL106,0)&lt;=$G$11,$G$14,IF(IF(ISNUMBER(AL106),AL106,0)&gt;=$G$12,$G$15,IF(OR(LOWER(LEFT(BQ106&amp;"",2))="да",BQ106=1),$G$13,$G$15))),IF(OR(AND($G$8="YES_NO",OR(LOWER(LEFT(AL106&amp;"",2))="да",AL106=1)),AND($G$8="THRESHOLD_GE",IF(ISNUMBER(AL106),AL106,0)&gt;=$G$11),AND($G$8="THRESHOLD_GT",IF(ISNUMBER(AL106),AL106,0)&gt;$G$11),AND($G$8="THRESHOLD_LE",IF(ISNUMBER(AL106),AL106,0)&lt;=$G$11),AND($G$8="THRESHOLD_LT",IF(ISNUMBER(AL106),AL106,0)&lt;$G$11),AND($G$8="CHANGE_PCT_GE",IF(IF(ISNUMBER(BQ106),BQ106,0)=0,IF(ISNUMBER(AL106),AL106,0)&gt;0,(IF(ISNUMBER(AL106),AL106,0)-IF(ISNUMBER(BQ106),BQ106,0))/ABS(IF(ISNUMBER(BQ106),BQ106,0))&gt;=$G$11)),AND($G$8="CHANGE_ABS_GE",ABS(IF(ISNUMBER(AL106),AL106,0)-IF(ISNUMBER(BQ106),BQ106,0))&gt;=$G$11),AND($G$8="COUNT_LT",IF(ISNUMBER(AL106),AL106,0)&lt;$G$11),AND($G$8="COUNT_LE",IF(ISNUMBER(AL106),AL106,0)&lt;=$G$11),AND($G$8="AND_YES",OR(LOWER(LEFT(AL106&amp;"",2))="да",AL106=1),OR(LOWER(LEFT(BQ106&amp;"",2))="да",BQ106=1)),AND($G$8="OR_YES",OR(OR(LOWER(LEFT(AL106&amp;"",2))="да",AL106=1),OR(LOWER(LEFT(BQ106&amp;"",2))="да",BQ106=1)))),$G$14,$G$15))))))))))</f>
        <v/>
      </c>
      <c r="H106" s="19" t="str">
        <f>IF($A106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106="#FIELD",AM106="",AND(OR($H$8="CHANGE_PCT_GE",$H$8="CHANGE_ABS_GE",$H$8="COUNT_FLAG_RULE",$H$8="AND_YES",$H$8="OR_YES"),OR(BR106="#FIELD",BR106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106)))),IF($H$18="LOW_MU",MAX(Настройки!$B$14,$H$16),IF($H$18="NEUTRAL",Настройки!$B$15,IF($H$18="IGNORE","IGNORE",IF(OR(AM106="#FIELD",BR106="#FIELD"),"Поле не найдено","Недостаточно данных")))),IF($H$8="SIGMOID_INC",MAX(Настройки!$B$14,$H$16+($H$17-$H$16)/(1+EXP(-$H$12*(IF(ISNUMBER(AM106),AM106,0)-$H$11)))),IF($H$8="SIGMOID_DEC",MAX(Настройки!$B$14,$H$16+($H$17-$H$16)/(1+EXP($H$12*(IF(ISNUMBER(AM106),AM106,0)-$H$11)))),IF($H$8="TOP_PERCENT",IF((COUNTIF(INDEX(Данные!$A$7:$CV$106,0,MATCH($H$9,Данные!$A$6:$CV$6,0)),"&gt;"&amp;IF(ISNUMBER(AM106),AM106,0))+COUNTIFS(INDEX(Данные!$A$7:$CV$106,0,MATCH($H$9,Данные!$A$6:$CV$6,0)),IF(ISNUMBER(AM106),AM106,0),Данные!$A$7:$A$106,"&lt;"&amp;$A106)+1)/COUNT(INDEX(Данные!$A$7:$CV$106,0,MATCH($H$9,Данные!$A$6:$CV$6,0)))&lt;=$H$11,$H$14,$H$15),IF($H$8="MANUAL_MU",MAX(Настройки!$B$14,MIN(1,IF(ISNUMBER(AM106),AM106,0))),IF($H$8="COUNT_FLAG_RULE",IF(IF(ISNUMBER(AM106),AM106,0)&lt;=$H$11,$H$14,IF(IF(ISNUMBER(AM106),AM106,0)&gt;=$H$12,$H$15,IF(OR(LOWER(LEFT(BR106&amp;"",2))="да",BR106=1),$H$13,$H$15))),IF(OR(AND($H$8="YES_NO",OR(LOWER(LEFT(AM106&amp;"",2))="да",AM106=1)),AND($H$8="THRESHOLD_GE",IF(ISNUMBER(AM106),AM106,0)&gt;=$H$11),AND($H$8="THRESHOLD_GT",IF(ISNUMBER(AM106),AM106,0)&gt;$H$11),AND($H$8="THRESHOLD_LE",IF(ISNUMBER(AM106),AM106,0)&lt;=$H$11),AND($H$8="THRESHOLD_LT",IF(ISNUMBER(AM106),AM106,0)&lt;$H$11),AND($H$8="CHANGE_PCT_GE",IF(IF(ISNUMBER(BR106),BR106,0)=0,IF(ISNUMBER(AM106),AM106,0)&gt;0,(IF(ISNUMBER(AM106),AM106,0)-IF(ISNUMBER(BR106),BR106,0))/ABS(IF(ISNUMBER(BR106),BR106,0))&gt;=$H$11)),AND($H$8="CHANGE_ABS_GE",ABS(IF(ISNUMBER(AM106),AM106,0)-IF(ISNUMBER(BR106),BR106,0))&gt;=$H$11),AND($H$8="COUNT_LT",IF(ISNUMBER(AM106),AM106,0)&lt;$H$11),AND($H$8="COUNT_LE",IF(ISNUMBER(AM106),AM106,0)&lt;=$H$11),AND($H$8="AND_YES",OR(LOWER(LEFT(AM106&amp;"",2))="да",AM106=1),OR(LOWER(LEFT(BR106&amp;"",2))="да",BR106=1)),AND($H$8="OR_YES",OR(OR(LOWER(LEFT(AM106&amp;"",2))="да",AM106=1),OR(LOWER(LEFT(BR106&amp;"",2))="да",BR106=1)))),$H$14,$H$15))))))))))</f>
        <v/>
      </c>
      <c r="I106" s="19" t="str">
        <f>IF($A106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106="#FIELD",AN106="",AND(OR($I$8="CHANGE_PCT_GE",$I$8="CHANGE_ABS_GE",$I$8="COUNT_FLAG_RULE",$I$8="AND_YES",$I$8="OR_YES"),OR(BS106="#FIELD",BS106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106)))),IF($I$18="LOW_MU",MAX(Настройки!$B$14,$I$16),IF($I$18="NEUTRAL",Настройки!$B$15,IF($I$18="IGNORE","IGNORE",IF(OR(AN106="#FIELD",BS106="#FIELD"),"Поле не найдено","Недостаточно данных")))),IF($I$8="SIGMOID_INC",MAX(Настройки!$B$14,$I$16+($I$17-$I$16)/(1+EXP(-$I$12*(IF(ISNUMBER(AN106),AN106,0)-$I$11)))),IF($I$8="SIGMOID_DEC",MAX(Настройки!$B$14,$I$16+($I$17-$I$16)/(1+EXP($I$12*(IF(ISNUMBER(AN106),AN106,0)-$I$11)))),IF($I$8="TOP_PERCENT",IF((COUNTIF(INDEX(Данные!$A$7:$CV$106,0,MATCH($I$9,Данные!$A$6:$CV$6,0)),"&gt;"&amp;IF(ISNUMBER(AN106),AN106,0))+COUNTIFS(INDEX(Данные!$A$7:$CV$106,0,MATCH($I$9,Данные!$A$6:$CV$6,0)),IF(ISNUMBER(AN106),AN106,0),Данные!$A$7:$A$106,"&lt;"&amp;$A106)+1)/COUNT(INDEX(Данные!$A$7:$CV$106,0,MATCH($I$9,Данные!$A$6:$CV$6,0)))&lt;=$I$11,$I$14,$I$15),IF($I$8="MANUAL_MU",MAX(Настройки!$B$14,MIN(1,IF(ISNUMBER(AN106),AN106,0))),IF($I$8="COUNT_FLAG_RULE",IF(IF(ISNUMBER(AN106),AN106,0)&lt;=$I$11,$I$14,IF(IF(ISNUMBER(AN106),AN106,0)&gt;=$I$12,$I$15,IF(OR(LOWER(LEFT(BS106&amp;"",2))="да",BS106=1),$I$13,$I$15))),IF(OR(AND($I$8="YES_NO",OR(LOWER(LEFT(AN106&amp;"",2))="да",AN106=1)),AND($I$8="THRESHOLD_GE",IF(ISNUMBER(AN106),AN106,0)&gt;=$I$11),AND($I$8="THRESHOLD_GT",IF(ISNUMBER(AN106),AN106,0)&gt;$I$11),AND($I$8="THRESHOLD_LE",IF(ISNUMBER(AN106),AN106,0)&lt;=$I$11),AND($I$8="THRESHOLD_LT",IF(ISNUMBER(AN106),AN106,0)&lt;$I$11),AND($I$8="CHANGE_PCT_GE",IF(IF(ISNUMBER(BS106),BS106,0)=0,IF(ISNUMBER(AN106),AN106,0)&gt;0,(IF(ISNUMBER(AN106),AN106,0)-IF(ISNUMBER(BS106),BS106,0))/ABS(IF(ISNUMBER(BS106),BS106,0))&gt;=$I$11)),AND($I$8="CHANGE_ABS_GE",ABS(IF(ISNUMBER(AN106),AN106,0)-IF(ISNUMBER(BS106),BS106,0))&gt;=$I$11),AND($I$8="COUNT_LT",IF(ISNUMBER(AN106),AN106,0)&lt;$I$11),AND($I$8="COUNT_LE",IF(ISNUMBER(AN106),AN106,0)&lt;=$I$11),AND($I$8="AND_YES",OR(LOWER(LEFT(AN106&amp;"",2))="да",AN106=1),OR(LOWER(LEFT(BS106&amp;"",2))="да",BS106=1)),AND($I$8="OR_YES",OR(OR(LOWER(LEFT(AN106&amp;"",2))="да",AN106=1),OR(LOWER(LEFT(BS106&amp;"",2))="да",BS106=1)))),$I$14,$I$15))))))))))</f>
        <v/>
      </c>
      <c r="J106" s="19" t="str">
        <f>IF($A106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106="#FIELD",AO106="",AND(OR($J$8="CHANGE_PCT_GE",$J$8="CHANGE_ABS_GE",$J$8="COUNT_FLAG_RULE",$J$8="AND_YES",$J$8="OR_YES"),OR(BT106="#FIELD",BT106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106)))),IF($J$18="LOW_MU",MAX(Настройки!$B$14,$J$16),IF($J$18="NEUTRAL",Настройки!$B$15,IF($J$18="IGNORE","IGNORE",IF(OR(AO106="#FIELD",BT106="#FIELD"),"Поле не найдено","Недостаточно данных")))),IF($J$8="SIGMOID_INC",MAX(Настройки!$B$14,$J$16+($J$17-$J$16)/(1+EXP(-$J$12*(IF(ISNUMBER(AO106),AO106,0)-$J$11)))),IF($J$8="SIGMOID_DEC",MAX(Настройки!$B$14,$J$16+($J$17-$J$16)/(1+EXP($J$12*(IF(ISNUMBER(AO106),AO106,0)-$J$11)))),IF($J$8="TOP_PERCENT",IF((COUNTIF(INDEX(Данные!$A$7:$CV$106,0,MATCH($J$9,Данные!$A$6:$CV$6,0)),"&gt;"&amp;IF(ISNUMBER(AO106),AO106,0))+COUNTIFS(INDEX(Данные!$A$7:$CV$106,0,MATCH($J$9,Данные!$A$6:$CV$6,0)),IF(ISNUMBER(AO106),AO106,0),Данные!$A$7:$A$106,"&lt;"&amp;$A106)+1)/COUNT(INDEX(Данные!$A$7:$CV$106,0,MATCH($J$9,Данные!$A$6:$CV$6,0)))&lt;=$J$11,$J$14,$J$15),IF($J$8="MANUAL_MU",MAX(Настройки!$B$14,MIN(1,IF(ISNUMBER(AO106),AO106,0))),IF($J$8="COUNT_FLAG_RULE",IF(IF(ISNUMBER(AO106),AO106,0)&lt;=$J$11,$J$14,IF(IF(ISNUMBER(AO106),AO106,0)&gt;=$J$12,$J$15,IF(OR(LOWER(LEFT(BT106&amp;"",2))="да",BT106=1),$J$13,$J$15))),IF(OR(AND($J$8="YES_NO",OR(LOWER(LEFT(AO106&amp;"",2))="да",AO106=1)),AND($J$8="THRESHOLD_GE",IF(ISNUMBER(AO106),AO106,0)&gt;=$J$11),AND($J$8="THRESHOLD_GT",IF(ISNUMBER(AO106),AO106,0)&gt;$J$11),AND($J$8="THRESHOLD_LE",IF(ISNUMBER(AO106),AO106,0)&lt;=$J$11),AND($J$8="THRESHOLD_LT",IF(ISNUMBER(AO106),AO106,0)&lt;$J$11),AND($J$8="CHANGE_PCT_GE",IF(IF(ISNUMBER(BT106),BT106,0)=0,IF(ISNUMBER(AO106),AO106,0)&gt;0,(IF(ISNUMBER(AO106),AO106,0)-IF(ISNUMBER(BT106),BT106,0))/ABS(IF(ISNUMBER(BT106),BT106,0))&gt;=$J$11)),AND($J$8="CHANGE_ABS_GE",ABS(IF(ISNUMBER(AO106),AO106,0)-IF(ISNUMBER(BT106),BT106,0))&gt;=$J$11),AND($J$8="COUNT_LT",IF(ISNUMBER(AO106),AO106,0)&lt;$J$11),AND($J$8="COUNT_LE",IF(ISNUMBER(AO106),AO106,0)&lt;=$J$11),AND($J$8="AND_YES",OR(LOWER(LEFT(AO106&amp;"",2))="да",AO106=1),OR(LOWER(LEFT(BT106&amp;"",2))="да",BT106=1)),AND($J$8="OR_YES",OR(OR(LOWER(LEFT(AO106&amp;"",2))="да",AO106=1),OR(LOWER(LEFT(BT106&amp;"",2))="да",BT106=1)))),$J$14,$J$15))))))))))</f>
        <v/>
      </c>
      <c r="K106" s="19" t="str">
        <f>IF($A106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106="#FIELD",AP106="",AND(OR($K$8="CHANGE_PCT_GE",$K$8="CHANGE_ABS_GE",$K$8="COUNT_FLAG_RULE",$K$8="AND_YES",$K$8="OR_YES"),OR(BU106="#FIELD",BU106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106)))),IF($K$18="LOW_MU",MAX(Настройки!$B$14,$K$16),IF($K$18="NEUTRAL",Настройки!$B$15,IF($K$18="IGNORE","IGNORE",IF(OR(AP106="#FIELD",BU106="#FIELD"),"Поле не найдено","Недостаточно данных")))),IF($K$8="SIGMOID_INC",MAX(Настройки!$B$14,$K$16+($K$17-$K$16)/(1+EXP(-$K$12*(IF(ISNUMBER(AP106),AP106,0)-$K$11)))),IF($K$8="SIGMOID_DEC",MAX(Настройки!$B$14,$K$16+($K$17-$K$16)/(1+EXP($K$12*(IF(ISNUMBER(AP106),AP106,0)-$K$11)))),IF($K$8="TOP_PERCENT",IF((COUNTIF(INDEX(Данные!$A$7:$CV$106,0,MATCH($K$9,Данные!$A$6:$CV$6,0)),"&gt;"&amp;IF(ISNUMBER(AP106),AP106,0))+COUNTIFS(INDEX(Данные!$A$7:$CV$106,0,MATCH($K$9,Данные!$A$6:$CV$6,0)),IF(ISNUMBER(AP106),AP106,0),Данные!$A$7:$A$106,"&lt;"&amp;$A106)+1)/COUNT(INDEX(Данные!$A$7:$CV$106,0,MATCH($K$9,Данные!$A$6:$CV$6,0)))&lt;=$K$11,$K$14,$K$15),IF($K$8="MANUAL_MU",MAX(Настройки!$B$14,MIN(1,IF(ISNUMBER(AP106),AP106,0))),IF($K$8="COUNT_FLAG_RULE",IF(IF(ISNUMBER(AP106),AP106,0)&lt;=$K$11,$K$14,IF(IF(ISNUMBER(AP106),AP106,0)&gt;=$K$12,$K$15,IF(OR(LOWER(LEFT(BU106&amp;"",2))="да",BU106=1),$K$13,$K$15))),IF(OR(AND($K$8="YES_NO",OR(LOWER(LEFT(AP106&amp;"",2))="да",AP106=1)),AND($K$8="THRESHOLD_GE",IF(ISNUMBER(AP106),AP106,0)&gt;=$K$11),AND($K$8="THRESHOLD_GT",IF(ISNUMBER(AP106),AP106,0)&gt;$K$11),AND($K$8="THRESHOLD_LE",IF(ISNUMBER(AP106),AP106,0)&lt;=$K$11),AND($K$8="THRESHOLD_LT",IF(ISNUMBER(AP106),AP106,0)&lt;$K$11),AND($K$8="CHANGE_PCT_GE",IF(IF(ISNUMBER(BU106),BU106,0)=0,IF(ISNUMBER(AP106),AP106,0)&gt;0,(IF(ISNUMBER(AP106),AP106,0)-IF(ISNUMBER(BU106),BU106,0))/ABS(IF(ISNUMBER(BU106),BU106,0))&gt;=$K$11)),AND($K$8="CHANGE_ABS_GE",ABS(IF(ISNUMBER(AP106),AP106,0)-IF(ISNUMBER(BU106),BU106,0))&gt;=$K$11),AND($K$8="COUNT_LT",IF(ISNUMBER(AP106),AP106,0)&lt;$K$11),AND($K$8="COUNT_LE",IF(ISNUMBER(AP106),AP106,0)&lt;=$K$11),AND($K$8="AND_YES",OR(LOWER(LEFT(AP106&amp;"",2))="да",AP106=1),OR(LOWER(LEFT(BU106&amp;"",2))="да",BU106=1)),AND($K$8="OR_YES",OR(OR(LOWER(LEFT(AP106&amp;"",2))="да",AP106=1),OR(LOWER(LEFT(BU106&amp;"",2))="да",BU106=1)))),$K$14,$K$15))))))))))</f>
        <v/>
      </c>
      <c r="L106" s="19" t="str">
        <f>IF($A106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106="#FIELD",AQ106="",AND(OR($L$8="CHANGE_PCT_GE",$L$8="CHANGE_ABS_GE",$L$8="COUNT_FLAG_RULE",$L$8="AND_YES",$L$8="OR_YES"),OR(BV106="#FIELD",BV106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106)))),IF($L$18="LOW_MU",MAX(Настройки!$B$14,$L$16),IF($L$18="NEUTRAL",Настройки!$B$15,IF($L$18="IGNORE","IGNORE",IF(OR(AQ106="#FIELD",BV106="#FIELD"),"Поле не найдено","Недостаточно данных")))),IF($L$8="SIGMOID_INC",MAX(Настройки!$B$14,$L$16+($L$17-$L$16)/(1+EXP(-$L$12*(IF(ISNUMBER(AQ106),AQ106,0)-$L$11)))),IF($L$8="SIGMOID_DEC",MAX(Настройки!$B$14,$L$16+($L$17-$L$16)/(1+EXP($L$12*(IF(ISNUMBER(AQ106),AQ106,0)-$L$11)))),IF($L$8="TOP_PERCENT",IF((COUNTIF(INDEX(Данные!$A$7:$CV$106,0,MATCH($L$9,Данные!$A$6:$CV$6,0)),"&gt;"&amp;IF(ISNUMBER(AQ106),AQ106,0))+COUNTIFS(INDEX(Данные!$A$7:$CV$106,0,MATCH($L$9,Данные!$A$6:$CV$6,0)),IF(ISNUMBER(AQ106),AQ106,0),Данные!$A$7:$A$106,"&lt;"&amp;$A106)+1)/COUNT(INDEX(Данные!$A$7:$CV$106,0,MATCH($L$9,Данные!$A$6:$CV$6,0)))&lt;=$L$11,$L$14,$L$15),IF($L$8="MANUAL_MU",MAX(Настройки!$B$14,MIN(1,IF(ISNUMBER(AQ106),AQ106,0))),IF($L$8="COUNT_FLAG_RULE",IF(IF(ISNUMBER(AQ106),AQ106,0)&lt;=$L$11,$L$14,IF(IF(ISNUMBER(AQ106),AQ106,0)&gt;=$L$12,$L$15,IF(OR(LOWER(LEFT(BV106&amp;"",2))="да",BV106=1),$L$13,$L$15))),IF(OR(AND($L$8="YES_NO",OR(LOWER(LEFT(AQ106&amp;"",2))="да",AQ106=1)),AND($L$8="THRESHOLD_GE",IF(ISNUMBER(AQ106),AQ106,0)&gt;=$L$11),AND($L$8="THRESHOLD_GT",IF(ISNUMBER(AQ106),AQ106,0)&gt;$L$11),AND($L$8="THRESHOLD_LE",IF(ISNUMBER(AQ106),AQ106,0)&lt;=$L$11),AND($L$8="THRESHOLD_LT",IF(ISNUMBER(AQ106),AQ106,0)&lt;$L$11),AND($L$8="CHANGE_PCT_GE",IF(IF(ISNUMBER(BV106),BV106,0)=0,IF(ISNUMBER(AQ106),AQ106,0)&gt;0,(IF(ISNUMBER(AQ106),AQ106,0)-IF(ISNUMBER(BV106),BV106,0))/ABS(IF(ISNUMBER(BV106),BV106,0))&gt;=$L$11)),AND($L$8="CHANGE_ABS_GE",ABS(IF(ISNUMBER(AQ106),AQ106,0)-IF(ISNUMBER(BV106),BV106,0))&gt;=$L$11),AND($L$8="COUNT_LT",IF(ISNUMBER(AQ106),AQ106,0)&lt;$L$11),AND($L$8="COUNT_LE",IF(ISNUMBER(AQ106),AQ106,0)&lt;=$L$11),AND($L$8="AND_YES",OR(LOWER(LEFT(AQ106&amp;"",2))="да",AQ106=1),OR(LOWER(LEFT(BV106&amp;"",2))="да",BV106=1)),AND($L$8="OR_YES",OR(OR(LOWER(LEFT(AQ106&amp;"",2))="да",AQ106=1),OR(LOWER(LEFT(BV106&amp;"",2))="да",BV106=1)))),$L$14,$L$15))))))))))</f>
        <v/>
      </c>
      <c r="M106" s="19" t="str">
        <f>IF($A106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106="#FIELD",AR106="",AND(OR($M$8="CHANGE_PCT_GE",$M$8="CHANGE_ABS_GE",$M$8="COUNT_FLAG_RULE",$M$8="AND_YES",$M$8="OR_YES"),OR(BW106="#FIELD",BW106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106)))),IF($M$18="LOW_MU",MAX(Настройки!$B$14,$M$16),IF($M$18="NEUTRAL",Настройки!$B$15,IF($M$18="IGNORE","IGNORE",IF(OR(AR106="#FIELD",BW106="#FIELD"),"Поле не найдено","Недостаточно данных")))),IF($M$8="SIGMOID_INC",MAX(Настройки!$B$14,$M$16+($M$17-$M$16)/(1+EXP(-$M$12*(IF(ISNUMBER(AR106),AR106,0)-$M$11)))),IF($M$8="SIGMOID_DEC",MAX(Настройки!$B$14,$M$16+($M$17-$M$16)/(1+EXP($M$12*(IF(ISNUMBER(AR106),AR106,0)-$M$11)))),IF($M$8="TOP_PERCENT",IF((COUNTIF(INDEX(Данные!$A$7:$CV$106,0,MATCH($M$9,Данные!$A$6:$CV$6,0)),"&gt;"&amp;IF(ISNUMBER(AR106),AR106,0))+COUNTIFS(INDEX(Данные!$A$7:$CV$106,0,MATCH($M$9,Данные!$A$6:$CV$6,0)),IF(ISNUMBER(AR106),AR106,0),Данные!$A$7:$A$106,"&lt;"&amp;$A106)+1)/COUNT(INDEX(Данные!$A$7:$CV$106,0,MATCH($M$9,Данные!$A$6:$CV$6,0)))&lt;=$M$11,$M$14,$M$15),IF($M$8="MANUAL_MU",MAX(Настройки!$B$14,MIN(1,IF(ISNUMBER(AR106),AR106,0))),IF($M$8="COUNT_FLAG_RULE",IF(IF(ISNUMBER(AR106),AR106,0)&lt;=$M$11,$M$14,IF(IF(ISNUMBER(AR106),AR106,0)&gt;=$M$12,$M$15,IF(OR(LOWER(LEFT(BW106&amp;"",2))="да",BW106=1),$M$13,$M$15))),IF(OR(AND($M$8="YES_NO",OR(LOWER(LEFT(AR106&amp;"",2))="да",AR106=1)),AND($M$8="THRESHOLD_GE",IF(ISNUMBER(AR106),AR106,0)&gt;=$M$11),AND($M$8="THRESHOLD_GT",IF(ISNUMBER(AR106),AR106,0)&gt;$M$11),AND($M$8="THRESHOLD_LE",IF(ISNUMBER(AR106),AR106,0)&lt;=$M$11),AND($M$8="THRESHOLD_LT",IF(ISNUMBER(AR106),AR106,0)&lt;$M$11),AND($M$8="CHANGE_PCT_GE",IF(IF(ISNUMBER(BW106),BW106,0)=0,IF(ISNUMBER(AR106),AR106,0)&gt;0,(IF(ISNUMBER(AR106),AR106,0)-IF(ISNUMBER(BW106),BW106,0))/ABS(IF(ISNUMBER(BW106),BW106,0))&gt;=$M$11)),AND($M$8="CHANGE_ABS_GE",ABS(IF(ISNUMBER(AR106),AR106,0)-IF(ISNUMBER(BW106),BW106,0))&gt;=$M$11),AND($M$8="COUNT_LT",IF(ISNUMBER(AR106),AR106,0)&lt;$M$11),AND($M$8="COUNT_LE",IF(ISNUMBER(AR106),AR106,0)&lt;=$M$11),AND($M$8="AND_YES",OR(LOWER(LEFT(AR106&amp;"",2))="да",AR106=1),OR(LOWER(LEFT(BW106&amp;"",2))="да",BW106=1)),AND($M$8="OR_YES",OR(OR(LOWER(LEFT(AR106&amp;"",2))="да",AR106=1),OR(LOWER(LEFT(BW106&amp;"",2))="да",BW106=1)))),$M$14,$M$15))))))))))</f>
        <v/>
      </c>
      <c r="N106" s="19" t="str">
        <f>IF($A106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106="#FIELD",AS106="",AND(OR($N$8="CHANGE_PCT_GE",$N$8="CHANGE_ABS_GE",$N$8="COUNT_FLAG_RULE",$N$8="AND_YES",$N$8="OR_YES"),OR(BX106="#FIELD",BX106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106)))),IF($N$18="LOW_MU",MAX(Настройки!$B$14,$N$16),IF($N$18="NEUTRAL",Настройки!$B$15,IF($N$18="IGNORE","IGNORE",IF(OR(AS106="#FIELD",BX106="#FIELD"),"Поле не найдено","Недостаточно данных")))),IF($N$8="SIGMOID_INC",MAX(Настройки!$B$14,$N$16+($N$17-$N$16)/(1+EXP(-$N$12*(IF(ISNUMBER(AS106),AS106,0)-$N$11)))),IF($N$8="SIGMOID_DEC",MAX(Настройки!$B$14,$N$16+($N$17-$N$16)/(1+EXP($N$12*(IF(ISNUMBER(AS106),AS106,0)-$N$11)))),IF($N$8="TOP_PERCENT",IF((COUNTIF(INDEX(Данные!$A$7:$CV$106,0,MATCH($N$9,Данные!$A$6:$CV$6,0)),"&gt;"&amp;IF(ISNUMBER(AS106),AS106,0))+COUNTIFS(INDEX(Данные!$A$7:$CV$106,0,MATCH($N$9,Данные!$A$6:$CV$6,0)),IF(ISNUMBER(AS106),AS106,0),Данные!$A$7:$A$106,"&lt;"&amp;$A106)+1)/COUNT(INDEX(Данные!$A$7:$CV$106,0,MATCH($N$9,Данные!$A$6:$CV$6,0)))&lt;=$N$11,$N$14,$N$15),IF($N$8="MANUAL_MU",MAX(Настройки!$B$14,MIN(1,IF(ISNUMBER(AS106),AS106,0))),IF($N$8="COUNT_FLAG_RULE",IF(IF(ISNUMBER(AS106),AS106,0)&lt;=$N$11,$N$14,IF(IF(ISNUMBER(AS106),AS106,0)&gt;=$N$12,$N$15,IF(OR(LOWER(LEFT(BX106&amp;"",2))="да",BX106=1),$N$13,$N$15))),IF(OR(AND($N$8="YES_NO",OR(LOWER(LEFT(AS106&amp;"",2))="да",AS106=1)),AND($N$8="THRESHOLD_GE",IF(ISNUMBER(AS106),AS106,0)&gt;=$N$11),AND($N$8="THRESHOLD_GT",IF(ISNUMBER(AS106),AS106,0)&gt;$N$11),AND($N$8="THRESHOLD_LE",IF(ISNUMBER(AS106),AS106,0)&lt;=$N$11),AND($N$8="THRESHOLD_LT",IF(ISNUMBER(AS106),AS106,0)&lt;$N$11),AND($N$8="CHANGE_PCT_GE",IF(IF(ISNUMBER(BX106),BX106,0)=0,IF(ISNUMBER(AS106),AS106,0)&gt;0,(IF(ISNUMBER(AS106),AS106,0)-IF(ISNUMBER(BX106),BX106,0))/ABS(IF(ISNUMBER(BX106),BX106,0))&gt;=$N$11)),AND($N$8="CHANGE_ABS_GE",ABS(IF(ISNUMBER(AS106),AS106,0)-IF(ISNUMBER(BX106),BX106,0))&gt;=$N$11),AND($N$8="COUNT_LT",IF(ISNUMBER(AS106),AS106,0)&lt;$N$11),AND($N$8="COUNT_LE",IF(ISNUMBER(AS106),AS106,0)&lt;=$N$11),AND($N$8="AND_YES",OR(LOWER(LEFT(AS106&amp;"",2))="да",AS106=1),OR(LOWER(LEFT(BX106&amp;"",2))="да",BX106=1)),AND($N$8="OR_YES",OR(OR(LOWER(LEFT(AS106&amp;"",2))="да",AS106=1),OR(LOWER(LEFT(BX106&amp;"",2))="да",BX106=1)))),$N$14,$N$15))))))))))</f>
        <v/>
      </c>
      <c r="O106" s="19" t="str">
        <f>IF($A106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106="#FIELD",AT106="",AND(OR($O$8="CHANGE_PCT_GE",$O$8="CHANGE_ABS_GE",$O$8="COUNT_FLAG_RULE",$O$8="AND_YES",$O$8="OR_YES"),OR(BY106="#FIELD",BY106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106)))),IF($O$18="LOW_MU",MAX(Настройки!$B$14,$O$16),IF($O$18="NEUTRAL",Настройки!$B$15,IF($O$18="IGNORE","IGNORE",IF(OR(AT106="#FIELD",BY106="#FIELD"),"Поле не найдено","Недостаточно данных")))),IF($O$8="SIGMOID_INC",MAX(Настройки!$B$14,$O$16+($O$17-$O$16)/(1+EXP(-$O$12*(IF(ISNUMBER(AT106),AT106,0)-$O$11)))),IF($O$8="SIGMOID_DEC",MAX(Настройки!$B$14,$O$16+($O$17-$O$16)/(1+EXP($O$12*(IF(ISNUMBER(AT106),AT106,0)-$O$11)))),IF($O$8="TOP_PERCENT",IF((COUNTIF(INDEX(Данные!$A$7:$CV$106,0,MATCH($O$9,Данные!$A$6:$CV$6,0)),"&gt;"&amp;IF(ISNUMBER(AT106),AT106,0))+COUNTIFS(INDEX(Данные!$A$7:$CV$106,0,MATCH($O$9,Данные!$A$6:$CV$6,0)),IF(ISNUMBER(AT106),AT106,0),Данные!$A$7:$A$106,"&lt;"&amp;$A106)+1)/COUNT(INDEX(Данные!$A$7:$CV$106,0,MATCH($O$9,Данные!$A$6:$CV$6,0)))&lt;=$O$11,$O$14,$O$15),IF($O$8="MANUAL_MU",MAX(Настройки!$B$14,MIN(1,IF(ISNUMBER(AT106),AT106,0))),IF($O$8="COUNT_FLAG_RULE",IF(IF(ISNUMBER(AT106),AT106,0)&lt;=$O$11,$O$14,IF(IF(ISNUMBER(AT106),AT106,0)&gt;=$O$12,$O$15,IF(OR(LOWER(LEFT(BY106&amp;"",2))="да",BY106=1),$O$13,$O$15))),IF(OR(AND($O$8="YES_NO",OR(LOWER(LEFT(AT106&amp;"",2))="да",AT106=1)),AND($O$8="THRESHOLD_GE",IF(ISNUMBER(AT106),AT106,0)&gt;=$O$11),AND($O$8="THRESHOLD_GT",IF(ISNUMBER(AT106),AT106,0)&gt;$O$11),AND($O$8="THRESHOLD_LE",IF(ISNUMBER(AT106),AT106,0)&lt;=$O$11),AND($O$8="THRESHOLD_LT",IF(ISNUMBER(AT106),AT106,0)&lt;$O$11),AND($O$8="CHANGE_PCT_GE",IF(IF(ISNUMBER(BY106),BY106,0)=0,IF(ISNUMBER(AT106),AT106,0)&gt;0,(IF(ISNUMBER(AT106),AT106,0)-IF(ISNUMBER(BY106),BY106,0))/ABS(IF(ISNUMBER(BY106),BY106,0))&gt;=$O$11)),AND($O$8="CHANGE_ABS_GE",ABS(IF(ISNUMBER(AT106),AT106,0)-IF(ISNUMBER(BY106),BY106,0))&gt;=$O$11),AND($O$8="COUNT_LT",IF(ISNUMBER(AT106),AT106,0)&lt;$O$11),AND($O$8="COUNT_LE",IF(ISNUMBER(AT106),AT106,0)&lt;=$O$11),AND($O$8="AND_YES",OR(LOWER(LEFT(AT106&amp;"",2))="да",AT106=1),OR(LOWER(LEFT(BY106&amp;"",2))="да",BY106=1)),AND($O$8="OR_YES",OR(OR(LOWER(LEFT(AT106&amp;"",2))="да",AT106=1),OR(LOWER(LEFT(BY106&amp;"",2))="да",BY106=1)))),$O$14,$O$15))))))))))</f>
        <v/>
      </c>
      <c r="P106" s="19" t="str">
        <f>IF($A106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106="#FIELD",AU106="",AND(OR($P$8="CHANGE_PCT_GE",$P$8="CHANGE_ABS_GE",$P$8="COUNT_FLAG_RULE",$P$8="AND_YES",$P$8="OR_YES"),OR(BZ106="#FIELD",BZ106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106)))),IF($P$18="LOW_MU",MAX(Настройки!$B$14,$P$16),IF($P$18="NEUTRAL",Настройки!$B$15,IF($P$18="IGNORE","IGNORE",IF(OR(AU106="#FIELD",BZ106="#FIELD"),"Поле не найдено","Недостаточно данных")))),IF($P$8="SIGMOID_INC",MAX(Настройки!$B$14,$P$16+($P$17-$P$16)/(1+EXP(-$P$12*(IF(ISNUMBER(AU106),AU106,0)-$P$11)))),IF($P$8="SIGMOID_DEC",MAX(Настройки!$B$14,$P$16+($P$17-$P$16)/(1+EXP($P$12*(IF(ISNUMBER(AU106),AU106,0)-$P$11)))),IF($P$8="TOP_PERCENT",IF((COUNTIF(INDEX(Данные!$A$7:$CV$106,0,MATCH($P$9,Данные!$A$6:$CV$6,0)),"&gt;"&amp;IF(ISNUMBER(AU106),AU106,0))+COUNTIFS(INDEX(Данные!$A$7:$CV$106,0,MATCH($P$9,Данные!$A$6:$CV$6,0)),IF(ISNUMBER(AU106),AU106,0),Данные!$A$7:$A$106,"&lt;"&amp;$A106)+1)/COUNT(INDEX(Данные!$A$7:$CV$106,0,MATCH($P$9,Данные!$A$6:$CV$6,0)))&lt;=$P$11,$P$14,$P$15),IF($P$8="MANUAL_MU",MAX(Настройки!$B$14,MIN(1,IF(ISNUMBER(AU106),AU106,0))),IF($P$8="COUNT_FLAG_RULE",IF(IF(ISNUMBER(AU106),AU106,0)&lt;=$P$11,$P$14,IF(IF(ISNUMBER(AU106),AU106,0)&gt;=$P$12,$P$15,IF(OR(LOWER(LEFT(BZ106&amp;"",2))="да",BZ106=1),$P$13,$P$15))),IF(OR(AND($P$8="YES_NO",OR(LOWER(LEFT(AU106&amp;"",2))="да",AU106=1)),AND($P$8="THRESHOLD_GE",IF(ISNUMBER(AU106),AU106,0)&gt;=$P$11),AND($P$8="THRESHOLD_GT",IF(ISNUMBER(AU106),AU106,0)&gt;$P$11),AND($P$8="THRESHOLD_LE",IF(ISNUMBER(AU106),AU106,0)&lt;=$P$11),AND($P$8="THRESHOLD_LT",IF(ISNUMBER(AU106),AU106,0)&lt;$P$11),AND($P$8="CHANGE_PCT_GE",IF(IF(ISNUMBER(BZ106),BZ106,0)=0,IF(ISNUMBER(AU106),AU106,0)&gt;0,(IF(ISNUMBER(AU106),AU106,0)-IF(ISNUMBER(BZ106),BZ106,0))/ABS(IF(ISNUMBER(BZ106),BZ106,0))&gt;=$P$11)),AND($P$8="CHANGE_ABS_GE",ABS(IF(ISNUMBER(AU106),AU106,0)-IF(ISNUMBER(BZ106),BZ106,0))&gt;=$P$11),AND($P$8="COUNT_LT",IF(ISNUMBER(AU106),AU106,0)&lt;$P$11),AND($P$8="COUNT_LE",IF(ISNUMBER(AU106),AU106,0)&lt;=$P$11),AND($P$8="AND_YES",OR(LOWER(LEFT(AU106&amp;"",2))="да",AU106=1),OR(LOWER(LEFT(BZ106&amp;"",2))="да",BZ106=1)),AND($P$8="OR_YES",OR(OR(LOWER(LEFT(AU106&amp;"",2))="да",AU106=1),OR(LOWER(LEFT(BZ106&amp;"",2))="да",BZ106=1)))),$P$14,$P$15))))))))))</f>
        <v/>
      </c>
      <c r="Q106" s="19" t="str">
        <f>IF($A106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106="#FIELD",AV106="",AND(OR($Q$8="CHANGE_PCT_GE",$Q$8="CHANGE_ABS_GE",$Q$8="COUNT_FLAG_RULE",$Q$8="AND_YES",$Q$8="OR_YES"),OR(CA106="#FIELD",CA106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106)))),IF($Q$18="LOW_MU",MAX(Настройки!$B$14,$Q$16),IF($Q$18="NEUTRAL",Настройки!$B$15,IF($Q$18="IGNORE","IGNORE",IF(OR(AV106="#FIELD",CA106="#FIELD"),"Поле не найдено","Недостаточно данных")))),IF($Q$8="SIGMOID_INC",MAX(Настройки!$B$14,$Q$16+($Q$17-$Q$16)/(1+EXP(-$Q$12*(IF(ISNUMBER(AV106),AV106,0)-$Q$11)))),IF($Q$8="SIGMOID_DEC",MAX(Настройки!$B$14,$Q$16+($Q$17-$Q$16)/(1+EXP($Q$12*(IF(ISNUMBER(AV106),AV106,0)-$Q$11)))),IF($Q$8="TOP_PERCENT",IF((COUNTIF(INDEX(Данные!$A$7:$CV$106,0,MATCH($Q$9,Данные!$A$6:$CV$6,0)),"&gt;"&amp;IF(ISNUMBER(AV106),AV106,0))+COUNTIFS(INDEX(Данные!$A$7:$CV$106,0,MATCH($Q$9,Данные!$A$6:$CV$6,0)),IF(ISNUMBER(AV106),AV106,0),Данные!$A$7:$A$106,"&lt;"&amp;$A106)+1)/COUNT(INDEX(Данные!$A$7:$CV$106,0,MATCH($Q$9,Данные!$A$6:$CV$6,0)))&lt;=$Q$11,$Q$14,$Q$15),IF($Q$8="MANUAL_MU",MAX(Настройки!$B$14,MIN(1,IF(ISNUMBER(AV106),AV106,0))),IF($Q$8="COUNT_FLAG_RULE",IF(IF(ISNUMBER(AV106),AV106,0)&lt;=$Q$11,$Q$14,IF(IF(ISNUMBER(AV106),AV106,0)&gt;=$Q$12,$Q$15,IF(OR(LOWER(LEFT(CA106&amp;"",2))="да",CA106=1),$Q$13,$Q$15))),IF(OR(AND($Q$8="YES_NO",OR(LOWER(LEFT(AV106&amp;"",2))="да",AV106=1)),AND($Q$8="THRESHOLD_GE",IF(ISNUMBER(AV106),AV106,0)&gt;=$Q$11),AND($Q$8="THRESHOLD_GT",IF(ISNUMBER(AV106),AV106,0)&gt;$Q$11),AND($Q$8="THRESHOLD_LE",IF(ISNUMBER(AV106),AV106,0)&lt;=$Q$11),AND($Q$8="THRESHOLD_LT",IF(ISNUMBER(AV106),AV106,0)&lt;$Q$11),AND($Q$8="CHANGE_PCT_GE",IF(IF(ISNUMBER(CA106),CA106,0)=0,IF(ISNUMBER(AV106),AV106,0)&gt;0,(IF(ISNUMBER(AV106),AV106,0)-IF(ISNUMBER(CA106),CA106,0))/ABS(IF(ISNUMBER(CA106),CA106,0))&gt;=$Q$11)),AND($Q$8="CHANGE_ABS_GE",ABS(IF(ISNUMBER(AV106),AV106,0)-IF(ISNUMBER(CA106),CA106,0))&gt;=$Q$11),AND($Q$8="COUNT_LT",IF(ISNUMBER(AV106),AV106,0)&lt;$Q$11),AND($Q$8="COUNT_LE",IF(ISNUMBER(AV106),AV106,0)&lt;=$Q$11),AND($Q$8="AND_YES",OR(LOWER(LEFT(AV106&amp;"",2))="да",AV106=1),OR(LOWER(LEFT(CA106&amp;"",2))="да",CA106=1)),AND($Q$8="OR_YES",OR(OR(LOWER(LEFT(AV106&amp;"",2))="да",AV106=1),OR(LOWER(LEFT(CA106&amp;"",2))="да",CA106=1)))),$Q$14,$Q$15))))))))))</f>
        <v/>
      </c>
      <c r="R106" s="69" t="str">
        <f>IF($A106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106="#FIELD",AW106="",AND(OR($R$8="CHANGE_PCT_GE",$R$8="CHANGE_ABS_GE",$R$8="COUNT_FLAG_RULE",$R$8="AND_YES",$R$8="OR_YES"),OR(CB106="#FIELD",CB106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106)))),IF($R$18="LOW_MU",MAX(Настройки!$B$14,$R$16),IF($R$18="NEUTRAL",Настройки!$B$15,IF($R$18="IGNORE","IGNORE",IF(OR(AW106="#FIELD",CB106="#FIELD"),"Поле не найдено","Недостаточно данных")))),IF($R$8="SIGMOID_INC",MAX(Настройки!$B$14,$R$16+($R$17-$R$16)/(1+EXP(-$R$12*(IF(ISNUMBER(AW106),AW106,0)-$R$11)))),IF($R$8="SIGMOID_DEC",MAX(Настройки!$B$14,$R$16+($R$17-$R$16)/(1+EXP($R$12*(IF(ISNUMBER(AW106),AW106,0)-$R$11)))),IF($R$8="TOP_PERCENT",IF((COUNTIF(INDEX(Данные!$A$7:$CV$106,0,MATCH($R$9,Данные!$A$6:$CV$6,0)),"&gt;"&amp;IF(ISNUMBER(AW106),AW106,0))+COUNTIFS(INDEX(Данные!$A$7:$CV$106,0,MATCH($R$9,Данные!$A$6:$CV$6,0)),IF(ISNUMBER(AW106),AW106,0),Данные!$A$7:$A$106,"&lt;"&amp;$A106)+1)/COUNT(INDEX(Данные!$A$7:$CV$106,0,MATCH($R$9,Данные!$A$6:$CV$6,0)))&lt;=$R$11,$R$14,$R$15),IF($R$8="MANUAL_MU",MAX(Настройки!$B$14,MIN(1,IF(ISNUMBER(AW106),AW106,0))),IF($R$8="COUNT_FLAG_RULE",IF(IF(ISNUMBER(AW106),AW106,0)&lt;=$R$11,$R$14,IF(IF(ISNUMBER(AW106),AW106,0)&gt;=$R$12,$R$15,IF(OR(LOWER(LEFT(CB106&amp;"",2))="да",CB106=1),$R$13,$R$15))),IF(OR(AND($R$8="YES_NO",OR(LOWER(LEFT(AW106&amp;"",2))="да",AW106=1)),AND($R$8="THRESHOLD_GE",IF(ISNUMBER(AW106),AW106,0)&gt;=$R$11),AND($R$8="THRESHOLD_GT",IF(ISNUMBER(AW106),AW106,0)&gt;$R$11),AND($R$8="THRESHOLD_LE",IF(ISNUMBER(AW106),AW106,0)&lt;=$R$11),AND($R$8="THRESHOLD_LT",IF(ISNUMBER(AW106),AW106,0)&lt;$R$11),AND($R$8="CHANGE_PCT_GE",IF(IF(ISNUMBER(CB106),CB106,0)=0,IF(ISNUMBER(AW106),AW106,0)&gt;0,(IF(ISNUMBER(AW106),AW106,0)-IF(ISNUMBER(CB106),CB106,0))/ABS(IF(ISNUMBER(CB106),CB106,0))&gt;=$R$11)),AND($R$8="CHANGE_ABS_GE",ABS(IF(ISNUMBER(AW106),AW106,0)-IF(ISNUMBER(CB106),CB106,0))&gt;=$R$11),AND($R$8="COUNT_LT",IF(ISNUMBER(AW106),AW106,0)&lt;$R$11),AND($R$8="COUNT_LE",IF(ISNUMBER(AW106),AW106,0)&lt;=$R$11),AND($R$8="AND_YES",OR(LOWER(LEFT(AW106&amp;"",2))="да",AW106=1),OR(LOWER(LEFT(CB106&amp;"",2))="да",CB106=1)),AND($R$8="OR_YES",OR(OR(LOWER(LEFT(AW106&amp;"",2))="да",AW106=1),OR(LOWER(LEFT(CB106&amp;"",2))="да",CB106=1)))),$R$14,$R$15))))))))))</f>
        <v/>
      </c>
      <c r="S106" s="70" t="str">
        <f>IF($A106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106="#FIELD",AX106="",AND(OR($S$8="CHANGE_PCT_GE",$S$8="CHANGE_ABS_GE",$S$8="COUNT_FLAG_RULE",$S$8="AND_YES",$S$8="OR_YES"),OR(CC106="#FIELD",CC106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106)))),IF($S$18="LOW_MU",MAX(Настройки!$B$14,$S$16),IF($S$18="NEUTRAL",Настройки!$B$15,IF($S$18="IGNORE","IGNORE",IF(OR(AX106="#FIELD",CC106="#FIELD"),"Поле не найдено","Недостаточно данных")))),IF($S$8="SIGMOID_INC",MAX(Настройки!$B$14,$S$16+($S$17-$S$16)/(1+EXP(-$S$12*(IF(ISNUMBER(AX106),AX106,0)-$S$11)))),IF($S$8="SIGMOID_DEC",MAX(Настройки!$B$14,$S$16+($S$17-$S$16)/(1+EXP($S$12*(IF(ISNUMBER(AX106),AX106,0)-$S$11)))),IF($S$8="TOP_PERCENT",IF((COUNTIF(INDEX(Данные!$A$7:$CV$106,0,MATCH($S$9,Данные!$A$6:$CV$6,0)),"&gt;"&amp;IF(ISNUMBER(AX106),AX106,0))+COUNTIFS(INDEX(Данные!$A$7:$CV$106,0,MATCH($S$9,Данные!$A$6:$CV$6,0)),IF(ISNUMBER(AX106),AX106,0),Данные!$A$7:$A$106,"&lt;"&amp;$A106)+1)/COUNT(INDEX(Данные!$A$7:$CV$106,0,MATCH($S$9,Данные!$A$6:$CV$6,0)))&lt;=$S$11,$S$14,$S$15),IF($S$8="MANUAL_MU",MAX(Настройки!$B$14,MIN(1,IF(ISNUMBER(AX106),AX106,0))),IF($S$8="COUNT_FLAG_RULE",IF(IF(ISNUMBER(AX106),AX106,0)&lt;=$S$11,$S$14,IF(IF(ISNUMBER(AX106),AX106,0)&gt;=$S$12,$S$15,IF(OR(LOWER(LEFT(CC106&amp;"",2))="да",CC106=1),$S$13,$S$15))),IF(OR(AND($S$8="YES_NO",OR(LOWER(LEFT(AX106&amp;"",2))="да",AX106=1)),AND($S$8="THRESHOLD_GE",IF(ISNUMBER(AX106),AX106,0)&gt;=$S$11),AND($S$8="THRESHOLD_GT",IF(ISNUMBER(AX106),AX106,0)&gt;$S$11),AND($S$8="THRESHOLD_LE",IF(ISNUMBER(AX106),AX106,0)&lt;=$S$11),AND($S$8="THRESHOLD_LT",IF(ISNUMBER(AX106),AX106,0)&lt;$S$11),AND($S$8="CHANGE_PCT_GE",IF(IF(ISNUMBER(CC106),CC106,0)=0,IF(ISNUMBER(AX106),AX106,0)&gt;0,(IF(ISNUMBER(AX106),AX106,0)-IF(ISNUMBER(CC106),CC106,0))/ABS(IF(ISNUMBER(CC106),CC106,0))&gt;=$S$11)),AND($S$8="CHANGE_ABS_GE",ABS(IF(ISNUMBER(AX106),AX106,0)-IF(ISNUMBER(CC106),CC106,0))&gt;=$S$11),AND($S$8="COUNT_LT",IF(ISNUMBER(AX106),AX106,0)&lt;$S$11),AND($S$8="COUNT_LE",IF(ISNUMBER(AX106),AX106,0)&lt;=$S$11),AND($S$8="AND_YES",OR(LOWER(LEFT(AX106&amp;"",2))="да",AX106=1),OR(LOWER(LEFT(CC106&amp;"",2))="да",CC106=1)),AND($S$8="OR_YES",OR(OR(LOWER(LEFT(AX106&amp;"",2))="да",AX106=1),OR(LOWER(LEFT(CC106&amp;"",2))="да",CC106=1)))),$S$14,$S$15))))))))))</f>
        <v/>
      </c>
      <c r="T106" s="70" t="str">
        <f>IF($A106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106="#FIELD",AY106="",AND(OR($T$8="CHANGE_PCT_GE",$T$8="CHANGE_ABS_GE",$T$8="COUNT_FLAG_RULE",$T$8="AND_YES",$T$8="OR_YES"),OR(CD106="#FIELD",CD106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106)))),IF($T$18="LOW_MU",MAX(Настройки!$B$14,$T$16),IF($T$18="NEUTRAL",Настройки!$B$15,IF($T$18="IGNORE","IGNORE",IF(OR(AY106="#FIELD",CD106="#FIELD"),"Поле не найдено","Недостаточно данных")))),IF($T$8="SIGMOID_INC",MAX(Настройки!$B$14,$T$16+($T$17-$T$16)/(1+EXP(-$T$12*(IF(ISNUMBER(AY106),AY106,0)-$T$11)))),IF($T$8="SIGMOID_DEC",MAX(Настройки!$B$14,$T$16+($T$17-$T$16)/(1+EXP($T$12*(IF(ISNUMBER(AY106),AY106,0)-$T$11)))),IF($T$8="TOP_PERCENT",IF((COUNTIF(INDEX(Данные!$A$7:$CV$106,0,MATCH($T$9,Данные!$A$6:$CV$6,0)),"&gt;"&amp;IF(ISNUMBER(AY106),AY106,0))+COUNTIFS(INDEX(Данные!$A$7:$CV$106,0,MATCH($T$9,Данные!$A$6:$CV$6,0)),IF(ISNUMBER(AY106),AY106,0),Данные!$A$7:$A$106,"&lt;"&amp;$A106)+1)/COUNT(INDEX(Данные!$A$7:$CV$106,0,MATCH($T$9,Данные!$A$6:$CV$6,0)))&lt;=$T$11,$T$14,$T$15),IF($T$8="MANUAL_MU",MAX(Настройки!$B$14,MIN(1,IF(ISNUMBER(AY106),AY106,0))),IF($T$8="COUNT_FLAG_RULE",IF(IF(ISNUMBER(AY106),AY106,0)&lt;=$T$11,$T$14,IF(IF(ISNUMBER(AY106),AY106,0)&gt;=$T$12,$T$15,IF(OR(LOWER(LEFT(CD106&amp;"",2))="да",CD106=1),$T$13,$T$15))),IF(OR(AND($T$8="YES_NO",OR(LOWER(LEFT(AY106&amp;"",2))="да",AY106=1)),AND($T$8="THRESHOLD_GE",IF(ISNUMBER(AY106),AY106,0)&gt;=$T$11),AND($T$8="THRESHOLD_GT",IF(ISNUMBER(AY106),AY106,0)&gt;$T$11),AND($T$8="THRESHOLD_LE",IF(ISNUMBER(AY106),AY106,0)&lt;=$T$11),AND($T$8="THRESHOLD_LT",IF(ISNUMBER(AY106),AY106,0)&lt;$T$11),AND($T$8="CHANGE_PCT_GE",IF(IF(ISNUMBER(CD106),CD106,0)=0,IF(ISNUMBER(AY106),AY106,0)&gt;0,(IF(ISNUMBER(AY106),AY106,0)-IF(ISNUMBER(CD106),CD106,0))/ABS(IF(ISNUMBER(CD106),CD106,0))&gt;=$T$11)),AND($T$8="CHANGE_ABS_GE",ABS(IF(ISNUMBER(AY106),AY106,0)-IF(ISNUMBER(CD106),CD106,0))&gt;=$T$11),AND($T$8="COUNT_LT",IF(ISNUMBER(AY106),AY106,0)&lt;$T$11),AND($T$8="COUNT_LE",IF(ISNUMBER(AY106),AY106,0)&lt;=$T$11),AND($T$8="AND_YES",OR(LOWER(LEFT(AY106&amp;"",2))="да",AY106=1),OR(LOWER(LEFT(CD106&amp;"",2))="да",CD106=1)),AND($T$8="OR_YES",OR(OR(LOWER(LEFT(AY106&amp;"",2))="да",AY106=1),OR(LOWER(LEFT(CD106&amp;"",2))="да",CD106=1)))),$T$14,$T$15))))))))))</f>
        <v/>
      </c>
      <c r="U106" s="70" t="str">
        <f>IF($A106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106="#FIELD",AZ106="",AND(OR($U$8="CHANGE_PCT_GE",$U$8="CHANGE_ABS_GE",$U$8="COUNT_FLAG_RULE",$U$8="AND_YES",$U$8="OR_YES"),OR(CE106="#FIELD",CE106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106)))),IF($U$18="LOW_MU",MAX(Настройки!$B$14,$U$16),IF($U$18="NEUTRAL",Настройки!$B$15,IF($U$18="IGNORE","IGNORE",IF(OR(AZ106="#FIELD",CE106="#FIELD"),"Поле не найдено","Недостаточно данных")))),IF($U$8="SIGMOID_INC",MAX(Настройки!$B$14,$U$16+($U$17-$U$16)/(1+EXP(-$U$12*(IF(ISNUMBER(AZ106),AZ106,0)-$U$11)))),IF($U$8="SIGMOID_DEC",MAX(Настройки!$B$14,$U$16+($U$17-$U$16)/(1+EXP($U$12*(IF(ISNUMBER(AZ106),AZ106,0)-$U$11)))),IF($U$8="TOP_PERCENT",IF((COUNTIF(INDEX(Данные!$A$7:$CV$106,0,MATCH($U$9,Данные!$A$6:$CV$6,0)),"&gt;"&amp;IF(ISNUMBER(AZ106),AZ106,0))+COUNTIFS(INDEX(Данные!$A$7:$CV$106,0,MATCH($U$9,Данные!$A$6:$CV$6,0)),IF(ISNUMBER(AZ106),AZ106,0),Данные!$A$7:$A$106,"&lt;"&amp;$A106)+1)/COUNT(INDEX(Данные!$A$7:$CV$106,0,MATCH($U$9,Данные!$A$6:$CV$6,0)))&lt;=$U$11,$U$14,$U$15),IF($U$8="MANUAL_MU",MAX(Настройки!$B$14,MIN(1,IF(ISNUMBER(AZ106),AZ106,0))),IF($U$8="COUNT_FLAG_RULE",IF(IF(ISNUMBER(AZ106),AZ106,0)&lt;=$U$11,$U$14,IF(IF(ISNUMBER(AZ106),AZ106,0)&gt;=$U$12,$U$15,IF(OR(LOWER(LEFT(CE106&amp;"",2))="да",CE106=1),$U$13,$U$15))),IF(OR(AND($U$8="YES_NO",OR(LOWER(LEFT(AZ106&amp;"",2))="да",AZ106=1)),AND($U$8="THRESHOLD_GE",IF(ISNUMBER(AZ106),AZ106,0)&gt;=$U$11),AND($U$8="THRESHOLD_GT",IF(ISNUMBER(AZ106),AZ106,0)&gt;$U$11),AND($U$8="THRESHOLD_LE",IF(ISNUMBER(AZ106),AZ106,0)&lt;=$U$11),AND($U$8="THRESHOLD_LT",IF(ISNUMBER(AZ106),AZ106,0)&lt;$U$11),AND($U$8="CHANGE_PCT_GE",IF(IF(ISNUMBER(CE106),CE106,0)=0,IF(ISNUMBER(AZ106),AZ106,0)&gt;0,(IF(ISNUMBER(AZ106),AZ106,0)-IF(ISNUMBER(CE106),CE106,0))/ABS(IF(ISNUMBER(CE106),CE106,0))&gt;=$U$11)),AND($U$8="CHANGE_ABS_GE",ABS(IF(ISNUMBER(AZ106),AZ106,0)-IF(ISNUMBER(CE106),CE106,0))&gt;=$U$11),AND($U$8="COUNT_LT",IF(ISNUMBER(AZ106),AZ106,0)&lt;$U$11),AND($U$8="COUNT_LE",IF(ISNUMBER(AZ106),AZ106,0)&lt;=$U$11),AND($U$8="AND_YES",OR(LOWER(LEFT(AZ106&amp;"",2))="да",AZ106=1),OR(LOWER(LEFT(CE106&amp;"",2))="да",CE106=1)),AND($U$8="OR_YES",OR(OR(LOWER(LEFT(AZ106&amp;"",2))="да",AZ106=1),OR(LOWER(LEFT(CE106&amp;"",2))="да",CE106=1)))),$U$14,$U$15))))))))))</f>
        <v/>
      </c>
      <c r="V106" s="70" t="str">
        <f>IF($A106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106="#FIELD",BA106="",AND(OR($V$8="CHANGE_PCT_GE",$V$8="CHANGE_ABS_GE",$V$8="COUNT_FLAG_RULE",$V$8="AND_YES",$V$8="OR_YES"),OR(CF106="#FIELD",CF106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106)))),IF($V$18="LOW_MU",MAX(Настройки!$B$14,$V$16),IF($V$18="NEUTRAL",Настройки!$B$15,IF($V$18="IGNORE","IGNORE",IF(OR(BA106="#FIELD",CF106="#FIELD"),"Поле не найдено","Недостаточно данных")))),IF($V$8="SIGMOID_INC",MAX(Настройки!$B$14,$V$16+($V$17-$V$16)/(1+EXP(-$V$12*(IF(ISNUMBER(BA106),BA106,0)-$V$11)))),IF($V$8="SIGMOID_DEC",MAX(Настройки!$B$14,$V$16+($V$17-$V$16)/(1+EXP($V$12*(IF(ISNUMBER(BA106),BA106,0)-$V$11)))),IF($V$8="TOP_PERCENT",IF((COUNTIF(INDEX(Данные!$A$7:$CV$106,0,MATCH($V$9,Данные!$A$6:$CV$6,0)),"&gt;"&amp;IF(ISNUMBER(BA106),BA106,0))+COUNTIFS(INDEX(Данные!$A$7:$CV$106,0,MATCH($V$9,Данные!$A$6:$CV$6,0)),IF(ISNUMBER(BA106),BA106,0),Данные!$A$7:$A$106,"&lt;"&amp;$A106)+1)/COUNT(INDEX(Данные!$A$7:$CV$106,0,MATCH($V$9,Данные!$A$6:$CV$6,0)))&lt;=$V$11,$V$14,$V$15),IF($V$8="MANUAL_MU",MAX(Настройки!$B$14,MIN(1,IF(ISNUMBER(BA106),BA106,0))),IF($V$8="COUNT_FLAG_RULE",IF(IF(ISNUMBER(BA106),BA106,0)&lt;=$V$11,$V$14,IF(IF(ISNUMBER(BA106),BA106,0)&gt;=$V$12,$V$15,IF(OR(LOWER(LEFT(CF106&amp;"",2))="да",CF106=1),$V$13,$V$15))),IF(OR(AND($V$8="YES_NO",OR(LOWER(LEFT(BA106&amp;"",2))="да",BA106=1)),AND($V$8="THRESHOLD_GE",IF(ISNUMBER(BA106),BA106,0)&gt;=$V$11),AND($V$8="THRESHOLD_GT",IF(ISNUMBER(BA106),BA106,0)&gt;$V$11),AND($V$8="THRESHOLD_LE",IF(ISNUMBER(BA106),BA106,0)&lt;=$V$11),AND($V$8="THRESHOLD_LT",IF(ISNUMBER(BA106),BA106,0)&lt;$V$11),AND($V$8="CHANGE_PCT_GE",IF(IF(ISNUMBER(CF106),CF106,0)=0,IF(ISNUMBER(BA106),BA106,0)&gt;0,(IF(ISNUMBER(BA106),BA106,0)-IF(ISNUMBER(CF106),CF106,0))/ABS(IF(ISNUMBER(CF106),CF106,0))&gt;=$V$11)),AND($V$8="CHANGE_ABS_GE",ABS(IF(ISNUMBER(BA106),BA106,0)-IF(ISNUMBER(CF106),CF106,0))&gt;=$V$11),AND($V$8="COUNT_LT",IF(ISNUMBER(BA106),BA106,0)&lt;$V$11),AND($V$8="COUNT_LE",IF(ISNUMBER(BA106),BA106,0)&lt;=$V$11),AND($V$8="AND_YES",OR(LOWER(LEFT(BA106&amp;"",2))="да",BA106=1),OR(LOWER(LEFT(CF106&amp;"",2))="да",CF106=1)),AND($V$8="OR_YES",OR(OR(LOWER(LEFT(BA106&amp;"",2))="да",BA106=1),OR(LOWER(LEFT(CF106&amp;"",2))="да",CF106=1)))),$V$14,$V$15))))))))))</f>
        <v/>
      </c>
      <c r="W106" s="70" t="str">
        <f>IF($A106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106="#FIELD",BB106="",AND(OR($W$8="CHANGE_PCT_GE",$W$8="CHANGE_ABS_GE",$W$8="COUNT_FLAG_RULE",$W$8="AND_YES",$W$8="OR_YES"),OR(CG106="#FIELD",CG106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106)))),IF($W$18="LOW_MU",MAX(Настройки!$B$14,$W$16),IF($W$18="NEUTRAL",Настройки!$B$15,IF($W$18="IGNORE","IGNORE",IF(OR(BB106="#FIELD",CG106="#FIELD"),"Поле не найдено","Недостаточно данных")))),IF($W$8="SIGMOID_INC",MAX(Настройки!$B$14,$W$16+($W$17-$W$16)/(1+EXP(-$W$12*(IF(ISNUMBER(BB106),BB106,0)-$W$11)))),IF($W$8="SIGMOID_DEC",MAX(Настройки!$B$14,$W$16+($W$17-$W$16)/(1+EXP($W$12*(IF(ISNUMBER(BB106),BB106,0)-$W$11)))),IF($W$8="TOP_PERCENT",IF((COUNTIF(INDEX(Данные!$A$7:$CV$106,0,MATCH($W$9,Данные!$A$6:$CV$6,0)),"&gt;"&amp;IF(ISNUMBER(BB106),BB106,0))+COUNTIFS(INDEX(Данные!$A$7:$CV$106,0,MATCH($W$9,Данные!$A$6:$CV$6,0)),IF(ISNUMBER(BB106),BB106,0),Данные!$A$7:$A$106,"&lt;"&amp;$A106)+1)/COUNT(INDEX(Данные!$A$7:$CV$106,0,MATCH($W$9,Данные!$A$6:$CV$6,0)))&lt;=$W$11,$W$14,$W$15),IF($W$8="MANUAL_MU",MAX(Настройки!$B$14,MIN(1,IF(ISNUMBER(BB106),BB106,0))),IF($W$8="COUNT_FLAG_RULE",IF(IF(ISNUMBER(BB106),BB106,0)&lt;=$W$11,$W$14,IF(IF(ISNUMBER(BB106),BB106,0)&gt;=$W$12,$W$15,IF(OR(LOWER(LEFT(CG106&amp;"",2))="да",CG106=1),$W$13,$W$15))),IF(OR(AND($W$8="YES_NO",OR(LOWER(LEFT(BB106&amp;"",2))="да",BB106=1)),AND($W$8="THRESHOLD_GE",IF(ISNUMBER(BB106),BB106,0)&gt;=$W$11),AND($W$8="THRESHOLD_GT",IF(ISNUMBER(BB106),BB106,0)&gt;$W$11),AND($W$8="THRESHOLD_LE",IF(ISNUMBER(BB106),BB106,0)&lt;=$W$11),AND($W$8="THRESHOLD_LT",IF(ISNUMBER(BB106),BB106,0)&lt;$W$11),AND($W$8="CHANGE_PCT_GE",IF(IF(ISNUMBER(CG106),CG106,0)=0,IF(ISNUMBER(BB106),BB106,0)&gt;0,(IF(ISNUMBER(BB106),BB106,0)-IF(ISNUMBER(CG106),CG106,0))/ABS(IF(ISNUMBER(CG106),CG106,0))&gt;=$W$11)),AND($W$8="CHANGE_ABS_GE",ABS(IF(ISNUMBER(BB106),BB106,0)-IF(ISNUMBER(CG106),CG106,0))&gt;=$W$11),AND($W$8="COUNT_LT",IF(ISNUMBER(BB106),BB106,0)&lt;$W$11),AND($W$8="COUNT_LE",IF(ISNUMBER(BB106),BB106,0)&lt;=$W$11),AND($W$8="AND_YES",OR(LOWER(LEFT(BB106&amp;"",2))="да",BB106=1),OR(LOWER(LEFT(CG106&amp;"",2))="да",CG106=1)),AND($W$8="OR_YES",OR(OR(LOWER(LEFT(BB106&amp;"",2))="да",BB106=1),OR(LOWER(LEFT(CG106&amp;"",2))="да",CG106=1)))),$W$14,$W$15))))))))))</f>
        <v/>
      </c>
      <c r="X106" s="70" t="str">
        <f>IF($A106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106="#FIELD",BC106="",AND(OR($X$8="CHANGE_PCT_GE",$X$8="CHANGE_ABS_GE",$X$8="COUNT_FLAG_RULE",$X$8="AND_YES",$X$8="OR_YES"),OR(CH106="#FIELD",CH106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106)))),IF($X$18="LOW_MU",MAX(Настройки!$B$14,$X$16),IF($X$18="NEUTRAL",Настройки!$B$15,IF($X$18="IGNORE","IGNORE",IF(OR(BC106="#FIELD",CH106="#FIELD"),"Поле не найдено","Недостаточно данных")))),IF($X$8="SIGMOID_INC",MAX(Настройки!$B$14,$X$16+($X$17-$X$16)/(1+EXP(-$X$12*(IF(ISNUMBER(BC106),BC106,0)-$X$11)))),IF($X$8="SIGMOID_DEC",MAX(Настройки!$B$14,$X$16+($X$17-$X$16)/(1+EXP($X$12*(IF(ISNUMBER(BC106),BC106,0)-$X$11)))),IF($X$8="TOP_PERCENT",IF((COUNTIF(INDEX(Данные!$A$7:$CV$106,0,MATCH($X$9,Данные!$A$6:$CV$6,0)),"&gt;"&amp;IF(ISNUMBER(BC106),BC106,0))+COUNTIFS(INDEX(Данные!$A$7:$CV$106,0,MATCH($X$9,Данные!$A$6:$CV$6,0)),IF(ISNUMBER(BC106),BC106,0),Данные!$A$7:$A$106,"&lt;"&amp;$A106)+1)/COUNT(INDEX(Данные!$A$7:$CV$106,0,MATCH($X$9,Данные!$A$6:$CV$6,0)))&lt;=$X$11,$X$14,$X$15),IF($X$8="MANUAL_MU",MAX(Настройки!$B$14,MIN(1,IF(ISNUMBER(BC106),BC106,0))),IF($X$8="COUNT_FLAG_RULE",IF(IF(ISNUMBER(BC106),BC106,0)&lt;=$X$11,$X$14,IF(IF(ISNUMBER(BC106),BC106,0)&gt;=$X$12,$X$15,IF(OR(LOWER(LEFT(CH106&amp;"",2))="да",CH106=1),$X$13,$X$15))),IF(OR(AND($X$8="YES_NO",OR(LOWER(LEFT(BC106&amp;"",2))="да",BC106=1)),AND($X$8="THRESHOLD_GE",IF(ISNUMBER(BC106),BC106,0)&gt;=$X$11),AND($X$8="THRESHOLD_GT",IF(ISNUMBER(BC106),BC106,0)&gt;$X$11),AND($X$8="THRESHOLD_LE",IF(ISNUMBER(BC106),BC106,0)&lt;=$X$11),AND($X$8="THRESHOLD_LT",IF(ISNUMBER(BC106),BC106,0)&lt;$X$11),AND($X$8="CHANGE_PCT_GE",IF(IF(ISNUMBER(CH106),CH106,0)=0,IF(ISNUMBER(BC106),BC106,0)&gt;0,(IF(ISNUMBER(BC106),BC106,0)-IF(ISNUMBER(CH106),CH106,0))/ABS(IF(ISNUMBER(CH106),CH106,0))&gt;=$X$11)),AND($X$8="CHANGE_ABS_GE",ABS(IF(ISNUMBER(BC106),BC106,0)-IF(ISNUMBER(CH106),CH106,0))&gt;=$X$11),AND($X$8="COUNT_LT",IF(ISNUMBER(BC106),BC106,0)&lt;$X$11),AND($X$8="COUNT_LE",IF(ISNUMBER(BC106),BC106,0)&lt;=$X$11),AND($X$8="AND_YES",OR(LOWER(LEFT(BC106&amp;"",2))="да",BC106=1),OR(LOWER(LEFT(CH106&amp;"",2))="да",CH106=1)),AND($X$8="OR_YES",OR(OR(LOWER(LEFT(BC106&amp;"",2))="да",BC106=1),OR(LOWER(LEFT(CH106&amp;"",2))="да",CH106=1)))),$X$14,$X$15))))))))))</f>
        <v/>
      </c>
      <c r="Y106" s="70" t="str">
        <f>IF($A106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106="#FIELD",BD106="",AND(OR($Y$8="CHANGE_PCT_GE",$Y$8="CHANGE_ABS_GE",$Y$8="COUNT_FLAG_RULE",$Y$8="AND_YES",$Y$8="OR_YES"),OR(CI106="#FIELD",CI106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106)))),IF($Y$18="LOW_MU",MAX(Настройки!$B$14,$Y$16),IF($Y$18="NEUTRAL",Настройки!$B$15,IF($Y$18="IGNORE","IGNORE",IF(OR(BD106="#FIELD",CI106="#FIELD"),"Поле не найдено","Недостаточно данных")))),IF($Y$8="SIGMOID_INC",MAX(Настройки!$B$14,$Y$16+($Y$17-$Y$16)/(1+EXP(-$Y$12*(IF(ISNUMBER(BD106),BD106,0)-$Y$11)))),IF($Y$8="SIGMOID_DEC",MAX(Настройки!$B$14,$Y$16+($Y$17-$Y$16)/(1+EXP($Y$12*(IF(ISNUMBER(BD106),BD106,0)-$Y$11)))),IF($Y$8="TOP_PERCENT",IF((COUNTIF(INDEX(Данные!$A$7:$CV$106,0,MATCH($Y$9,Данные!$A$6:$CV$6,0)),"&gt;"&amp;IF(ISNUMBER(BD106),BD106,0))+COUNTIFS(INDEX(Данные!$A$7:$CV$106,0,MATCH($Y$9,Данные!$A$6:$CV$6,0)),IF(ISNUMBER(BD106),BD106,0),Данные!$A$7:$A$106,"&lt;"&amp;$A106)+1)/COUNT(INDEX(Данные!$A$7:$CV$106,0,MATCH($Y$9,Данные!$A$6:$CV$6,0)))&lt;=$Y$11,$Y$14,$Y$15),IF($Y$8="MANUAL_MU",MAX(Настройки!$B$14,MIN(1,IF(ISNUMBER(BD106),BD106,0))),IF($Y$8="COUNT_FLAG_RULE",IF(IF(ISNUMBER(BD106),BD106,0)&lt;=$Y$11,$Y$14,IF(IF(ISNUMBER(BD106),BD106,0)&gt;=$Y$12,$Y$15,IF(OR(LOWER(LEFT(CI106&amp;"",2))="да",CI106=1),$Y$13,$Y$15))),IF(OR(AND($Y$8="YES_NO",OR(LOWER(LEFT(BD106&amp;"",2))="да",BD106=1)),AND($Y$8="THRESHOLD_GE",IF(ISNUMBER(BD106),BD106,0)&gt;=$Y$11),AND($Y$8="THRESHOLD_GT",IF(ISNUMBER(BD106),BD106,0)&gt;$Y$11),AND($Y$8="THRESHOLD_LE",IF(ISNUMBER(BD106),BD106,0)&lt;=$Y$11),AND($Y$8="THRESHOLD_LT",IF(ISNUMBER(BD106),BD106,0)&lt;$Y$11),AND($Y$8="CHANGE_PCT_GE",IF(IF(ISNUMBER(CI106),CI106,0)=0,IF(ISNUMBER(BD106),BD106,0)&gt;0,(IF(ISNUMBER(BD106),BD106,0)-IF(ISNUMBER(CI106),CI106,0))/ABS(IF(ISNUMBER(CI106),CI106,0))&gt;=$Y$11)),AND($Y$8="CHANGE_ABS_GE",ABS(IF(ISNUMBER(BD106),BD106,0)-IF(ISNUMBER(CI106),CI106,0))&gt;=$Y$11),AND($Y$8="COUNT_LT",IF(ISNUMBER(BD106),BD106,0)&lt;$Y$11),AND($Y$8="COUNT_LE",IF(ISNUMBER(BD106),BD106,0)&lt;=$Y$11),AND($Y$8="AND_YES",OR(LOWER(LEFT(BD106&amp;"",2))="да",BD106=1),OR(LOWER(LEFT(CI106&amp;"",2))="да",CI106=1)),AND($Y$8="OR_YES",OR(OR(LOWER(LEFT(BD106&amp;"",2))="да",BD106=1),OR(LOWER(LEFT(CI106&amp;"",2))="да",CI106=1)))),$Y$14,$Y$15))))))))))</f>
        <v/>
      </c>
      <c r="Z106" s="70" t="str">
        <f>IF($A106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106="#FIELD",BE106="",AND(OR($Z$8="CHANGE_PCT_GE",$Z$8="CHANGE_ABS_GE",$Z$8="COUNT_FLAG_RULE",$Z$8="AND_YES",$Z$8="OR_YES"),OR(CJ106="#FIELD",CJ106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106)))),IF($Z$18="LOW_MU",MAX(Настройки!$B$14,$Z$16),IF($Z$18="NEUTRAL",Настройки!$B$15,IF($Z$18="IGNORE","IGNORE",IF(OR(BE106="#FIELD",CJ106="#FIELD"),"Поле не найдено","Недостаточно данных")))),IF($Z$8="SIGMOID_INC",MAX(Настройки!$B$14,$Z$16+($Z$17-$Z$16)/(1+EXP(-$Z$12*(IF(ISNUMBER(BE106),BE106,0)-$Z$11)))),IF($Z$8="SIGMOID_DEC",MAX(Настройки!$B$14,$Z$16+($Z$17-$Z$16)/(1+EXP($Z$12*(IF(ISNUMBER(BE106),BE106,0)-$Z$11)))),IF($Z$8="TOP_PERCENT",IF((COUNTIF(INDEX(Данные!$A$7:$CV$106,0,MATCH($Z$9,Данные!$A$6:$CV$6,0)),"&gt;"&amp;IF(ISNUMBER(BE106),BE106,0))+COUNTIFS(INDEX(Данные!$A$7:$CV$106,0,MATCH($Z$9,Данные!$A$6:$CV$6,0)),IF(ISNUMBER(BE106),BE106,0),Данные!$A$7:$A$106,"&lt;"&amp;$A106)+1)/COUNT(INDEX(Данные!$A$7:$CV$106,0,MATCH($Z$9,Данные!$A$6:$CV$6,0)))&lt;=$Z$11,$Z$14,$Z$15),IF($Z$8="MANUAL_MU",MAX(Настройки!$B$14,MIN(1,IF(ISNUMBER(BE106),BE106,0))),IF($Z$8="COUNT_FLAG_RULE",IF(IF(ISNUMBER(BE106),BE106,0)&lt;=$Z$11,$Z$14,IF(IF(ISNUMBER(BE106),BE106,0)&gt;=$Z$12,$Z$15,IF(OR(LOWER(LEFT(CJ106&amp;"",2))="да",CJ106=1),$Z$13,$Z$15))),IF(OR(AND($Z$8="YES_NO",OR(LOWER(LEFT(BE106&amp;"",2))="да",BE106=1)),AND($Z$8="THRESHOLD_GE",IF(ISNUMBER(BE106),BE106,0)&gt;=$Z$11),AND($Z$8="THRESHOLD_GT",IF(ISNUMBER(BE106),BE106,0)&gt;$Z$11),AND($Z$8="THRESHOLD_LE",IF(ISNUMBER(BE106),BE106,0)&lt;=$Z$11),AND($Z$8="THRESHOLD_LT",IF(ISNUMBER(BE106),BE106,0)&lt;$Z$11),AND($Z$8="CHANGE_PCT_GE",IF(IF(ISNUMBER(CJ106),CJ106,0)=0,IF(ISNUMBER(BE106),BE106,0)&gt;0,(IF(ISNUMBER(BE106),BE106,0)-IF(ISNUMBER(CJ106),CJ106,0))/ABS(IF(ISNUMBER(CJ106),CJ106,0))&gt;=$Z$11)),AND($Z$8="CHANGE_ABS_GE",ABS(IF(ISNUMBER(BE106),BE106,0)-IF(ISNUMBER(CJ106),CJ106,0))&gt;=$Z$11),AND($Z$8="COUNT_LT",IF(ISNUMBER(BE106),BE106,0)&lt;$Z$11),AND($Z$8="COUNT_LE",IF(ISNUMBER(BE106),BE106,0)&lt;=$Z$11),AND($Z$8="AND_YES",OR(LOWER(LEFT(BE106&amp;"",2))="да",BE106=1),OR(LOWER(LEFT(CJ106&amp;"",2))="да",CJ106=1)),AND($Z$8="OR_YES",OR(OR(LOWER(LEFT(BE106&amp;"",2))="да",BE106=1),OR(LOWER(LEFT(CJ106&amp;"",2))="да",CJ106=1)))),$Z$14,$Z$15))))))))))</f>
        <v/>
      </c>
      <c r="AA106" s="70" t="str">
        <f>IF($A106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106="#FIELD",BF106="",AND(OR($AA$8="CHANGE_PCT_GE",$AA$8="CHANGE_ABS_GE",$AA$8="COUNT_FLAG_RULE",$AA$8="AND_YES",$AA$8="OR_YES"),OR(CK106="#FIELD",CK106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106)))),IF($AA$18="LOW_MU",MAX(Настройки!$B$14,$AA$16),IF($AA$18="NEUTRAL",Настройки!$B$15,IF($AA$18="IGNORE","IGNORE",IF(OR(BF106="#FIELD",CK106="#FIELD"),"Поле не найдено","Недостаточно данных")))),IF($AA$8="SIGMOID_INC",MAX(Настройки!$B$14,$AA$16+($AA$17-$AA$16)/(1+EXP(-$AA$12*(IF(ISNUMBER(BF106),BF106,0)-$AA$11)))),IF($AA$8="SIGMOID_DEC",MAX(Настройки!$B$14,$AA$16+($AA$17-$AA$16)/(1+EXP($AA$12*(IF(ISNUMBER(BF106),BF106,0)-$AA$11)))),IF($AA$8="TOP_PERCENT",IF((COUNTIF(INDEX(Данные!$A$7:$CV$106,0,MATCH($AA$9,Данные!$A$6:$CV$6,0)),"&gt;"&amp;IF(ISNUMBER(BF106),BF106,0))+COUNTIFS(INDEX(Данные!$A$7:$CV$106,0,MATCH($AA$9,Данные!$A$6:$CV$6,0)),IF(ISNUMBER(BF106),BF106,0),Данные!$A$7:$A$106,"&lt;"&amp;$A106)+1)/COUNT(INDEX(Данные!$A$7:$CV$106,0,MATCH($AA$9,Данные!$A$6:$CV$6,0)))&lt;=$AA$11,$AA$14,$AA$15),IF($AA$8="MANUAL_MU",MAX(Настройки!$B$14,MIN(1,IF(ISNUMBER(BF106),BF106,0))),IF($AA$8="COUNT_FLAG_RULE",IF(IF(ISNUMBER(BF106),BF106,0)&lt;=$AA$11,$AA$14,IF(IF(ISNUMBER(BF106),BF106,0)&gt;=$AA$12,$AA$15,IF(OR(LOWER(LEFT(CK106&amp;"",2))="да",CK106=1),$AA$13,$AA$15))),IF(OR(AND($AA$8="YES_NO",OR(LOWER(LEFT(BF106&amp;"",2))="да",BF106=1)),AND($AA$8="THRESHOLD_GE",IF(ISNUMBER(BF106),BF106,0)&gt;=$AA$11),AND($AA$8="THRESHOLD_GT",IF(ISNUMBER(BF106),BF106,0)&gt;$AA$11),AND($AA$8="THRESHOLD_LE",IF(ISNUMBER(BF106),BF106,0)&lt;=$AA$11),AND($AA$8="THRESHOLD_LT",IF(ISNUMBER(BF106),BF106,0)&lt;$AA$11),AND($AA$8="CHANGE_PCT_GE",IF(IF(ISNUMBER(CK106),CK106,0)=0,IF(ISNUMBER(BF106),BF106,0)&gt;0,(IF(ISNUMBER(BF106),BF106,0)-IF(ISNUMBER(CK106),CK106,0))/ABS(IF(ISNUMBER(CK106),CK106,0))&gt;=$AA$11)),AND($AA$8="CHANGE_ABS_GE",ABS(IF(ISNUMBER(BF106),BF106,0)-IF(ISNUMBER(CK106),CK106,0))&gt;=$AA$11),AND($AA$8="COUNT_LT",IF(ISNUMBER(BF106),BF106,0)&lt;$AA$11),AND($AA$8="COUNT_LE",IF(ISNUMBER(BF106),BF106,0)&lt;=$AA$11),AND($AA$8="AND_YES",OR(LOWER(LEFT(BF106&amp;"",2))="да",BF106=1),OR(LOWER(LEFT(CK106&amp;"",2))="да",CK106=1)),AND($AA$8="OR_YES",OR(OR(LOWER(LEFT(BF106&amp;"",2))="да",BF106=1),OR(LOWER(LEFT(CK106&amp;"",2))="да",CK106=1)))),$AA$14,$AA$15))))))))))</f>
        <v/>
      </c>
      <c r="AB106" s="70" t="str">
        <f>IF($A106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106="#FIELD",BG106="",AND(OR($AB$8="CHANGE_PCT_GE",$AB$8="CHANGE_ABS_GE",$AB$8="COUNT_FLAG_RULE",$AB$8="AND_YES",$AB$8="OR_YES"),OR(CL106="#FIELD",CL106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106)))),IF($AB$18="LOW_MU",MAX(Настройки!$B$14,$AB$16),IF($AB$18="NEUTRAL",Настройки!$B$15,IF($AB$18="IGNORE","IGNORE",IF(OR(BG106="#FIELD",CL106="#FIELD"),"Поле не найдено","Недостаточно данных")))),IF($AB$8="SIGMOID_INC",MAX(Настройки!$B$14,$AB$16+($AB$17-$AB$16)/(1+EXP(-$AB$12*(IF(ISNUMBER(BG106),BG106,0)-$AB$11)))),IF($AB$8="SIGMOID_DEC",MAX(Настройки!$B$14,$AB$16+($AB$17-$AB$16)/(1+EXP($AB$12*(IF(ISNUMBER(BG106),BG106,0)-$AB$11)))),IF($AB$8="TOP_PERCENT",IF((COUNTIF(INDEX(Данные!$A$7:$CV$106,0,MATCH($AB$9,Данные!$A$6:$CV$6,0)),"&gt;"&amp;IF(ISNUMBER(BG106),BG106,0))+COUNTIFS(INDEX(Данные!$A$7:$CV$106,0,MATCH($AB$9,Данные!$A$6:$CV$6,0)),IF(ISNUMBER(BG106),BG106,0),Данные!$A$7:$A$106,"&lt;"&amp;$A106)+1)/COUNT(INDEX(Данные!$A$7:$CV$106,0,MATCH($AB$9,Данные!$A$6:$CV$6,0)))&lt;=$AB$11,$AB$14,$AB$15),IF($AB$8="MANUAL_MU",MAX(Настройки!$B$14,MIN(1,IF(ISNUMBER(BG106),BG106,0))),IF($AB$8="COUNT_FLAG_RULE",IF(IF(ISNUMBER(BG106),BG106,0)&lt;=$AB$11,$AB$14,IF(IF(ISNUMBER(BG106),BG106,0)&gt;=$AB$12,$AB$15,IF(OR(LOWER(LEFT(CL106&amp;"",2))="да",CL106=1),$AB$13,$AB$15))),IF(OR(AND($AB$8="YES_NO",OR(LOWER(LEFT(BG106&amp;"",2))="да",BG106=1)),AND($AB$8="THRESHOLD_GE",IF(ISNUMBER(BG106),BG106,0)&gt;=$AB$11),AND($AB$8="THRESHOLD_GT",IF(ISNUMBER(BG106),BG106,0)&gt;$AB$11),AND($AB$8="THRESHOLD_LE",IF(ISNUMBER(BG106),BG106,0)&lt;=$AB$11),AND($AB$8="THRESHOLD_LT",IF(ISNUMBER(BG106),BG106,0)&lt;$AB$11),AND($AB$8="CHANGE_PCT_GE",IF(IF(ISNUMBER(CL106),CL106,0)=0,IF(ISNUMBER(BG106),BG106,0)&gt;0,(IF(ISNUMBER(BG106),BG106,0)-IF(ISNUMBER(CL106),CL106,0))/ABS(IF(ISNUMBER(CL106),CL106,0))&gt;=$AB$11)),AND($AB$8="CHANGE_ABS_GE",ABS(IF(ISNUMBER(BG106),BG106,0)-IF(ISNUMBER(CL106),CL106,0))&gt;=$AB$11),AND($AB$8="COUNT_LT",IF(ISNUMBER(BG106),BG106,0)&lt;$AB$11),AND($AB$8="COUNT_LE",IF(ISNUMBER(BG106),BG106,0)&lt;=$AB$11),AND($AB$8="AND_YES",OR(LOWER(LEFT(BG106&amp;"",2))="да",BG106=1),OR(LOWER(LEFT(CL106&amp;"",2))="да",CL106=1)),AND($AB$8="OR_YES",OR(OR(LOWER(LEFT(BG106&amp;"",2))="да",BG106=1),OR(LOWER(LEFT(CL106&amp;"",2))="да",CL106=1)))),$AB$14,$AB$15))))))))))</f>
        <v/>
      </c>
      <c r="AC106" s="70" t="str">
        <f>IF($A106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106="#FIELD",BH106="",AND(OR($AC$8="CHANGE_PCT_GE",$AC$8="CHANGE_ABS_GE",$AC$8="COUNT_FLAG_RULE",$AC$8="AND_YES",$AC$8="OR_YES"),OR(CM106="#FIELD",CM106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106)))),IF($AC$18="LOW_MU",MAX(Настройки!$B$14,$AC$16),IF($AC$18="NEUTRAL",Настройки!$B$15,IF($AC$18="IGNORE","IGNORE",IF(OR(BH106="#FIELD",CM106="#FIELD"),"Поле не найдено","Недостаточно данных")))),IF($AC$8="SIGMOID_INC",MAX(Настройки!$B$14,$AC$16+($AC$17-$AC$16)/(1+EXP(-$AC$12*(IF(ISNUMBER(BH106),BH106,0)-$AC$11)))),IF($AC$8="SIGMOID_DEC",MAX(Настройки!$B$14,$AC$16+($AC$17-$AC$16)/(1+EXP($AC$12*(IF(ISNUMBER(BH106),BH106,0)-$AC$11)))),IF($AC$8="TOP_PERCENT",IF((COUNTIF(INDEX(Данные!$A$7:$CV$106,0,MATCH($AC$9,Данные!$A$6:$CV$6,0)),"&gt;"&amp;IF(ISNUMBER(BH106),BH106,0))+COUNTIFS(INDEX(Данные!$A$7:$CV$106,0,MATCH($AC$9,Данные!$A$6:$CV$6,0)),IF(ISNUMBER(BH106),BH106,0),Данные!$A$7:$A$106,"&lt;"&amp;$A106)+1)/COUNT(INDEX(Данные!$A$7:$CV$106,0,MATCH($AC$9,Данные!$A$6:$CV$6,0)))&lt;=$AC$11,$AC$14,$AC$15),IF($AC$8="MANUAL_MU",MAX(Настройки!$B$14,MIN(1,IF(ISNUMBER(BH106),BH106,0))),IF($AC$8="COUNT_FLAG_RULE",IF(IF(ISNUMBER(BH106),BH106,0)&lt;=$AC$11,$AC$14,IF(IF(ISNUMBER(BH106),BH106,0)&gt;=$AC$12,$AC$15,IF(OR(LOWER(LEFT(CM106&amp;"",2))="да",CM106=1),$AC$13,$AC$15))),IF(OR(AND($AC$8="YES_NO",OR(LOWER(LEFT(BH106&amp;"",2))="да",BH106=1)),AND($AC$8="THRESHOLD_GE",IF(ISNUMBER(BH106),BH106,0)&gt;=$AC$11),AND($AC$8="THRESHOLD_GT",IF(ISNUMBER(BH106),BH106,0)&gt;$AC$11),AND($AC$8="THRESHOLD_LE",IF(ISNUMBER(BH106),BH106,0)&lt;=$AC$11),AND($AC$8="THRESHOLD_LT",IF(ISNUMBER(BH106),BH106,0)&lt;$AC$11),AND($AC$8="CHANGE_PCT_GE",IF(IF(ISNUMBER(CM106),CM106,0)=0,IF(ISNUMBER(BH106),BH106,0)&gt;0,(IF(ISNUMBER(BH106),BH106,0)-IF(ISNUMBER(CM106),CM106,0))/ABS(IF(ISNUMBER(CM106),CM106,0))&gt;=$AC$11)),AND($AC$8="CHANGE_ABS_GE",ABS(IF(ISNUMBER(BH106),BH106,0)-IF(ISNUMBER(CM106),CM106,0))&gt;=$AC$11),AND($AC$8="COUNT_LT",IF(ISNUMBER(BH106),BH106,0)&lt;$AC$11),AND($AC$8="COUNT_LE",IF(ISNUMBER(BH106),BH106,0)&lt;=$AC$11),AND($AC$8="AND_YES",OR(LOWER(LEFT(BH106&amp;"",2))="да",BH106=1),OR(LOWER(LEFT(CM106&amp;"",2))="да",CM106=1)),AND($AC$8="OR_YES",OR(OR(LOWER(LEFT(BH106&amp;"",2))="да",BH106=1),OR(LOWER(LEFT(CM106&amp;"",2))="да",CM106=1)))),$AC$14,$AC$15))))))))))</f>
        <v/>
      </c>
      <c r="AD106" s="70" t="str">
        <f>IF($A106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106="#FIELD",BI106="",AND(OR($AD$8="CHANGE_PCT_GE",$AD$8="CHANGE_ABS_GE",$AD$8="COUNT_FLAG_RULE",$AD$8="AND_YES",$AD$8="OR_YES"),OR(CN106="#FIELD",CN106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106)))),IF($AD$18="LOW_MU",MAX(Настройки!$B$14,$AD$16),IF($AD$18="NEUTRAL",Настройки!$B$15,IF($AD$18="IGNORE","IGNORE",IF(OR(BI106="#FIELD",CN106="#FIELD"),"Поле не найдено","Недостаточно данных")))),IF($AD$8="SIGMOID_INC",MAX(Настройки!$B$14,$AD$16+($AD$17-$AD$16)/(1+EXP(-$AD$12*(IF(ISNUMBER(BI106),BI106,0)-$AD$11)))),IF($AD$8="SIGMOID_DEC",MAX(Настройки!$B$14,$AD$16+($AD$17-$AD$16)/(1+EXP($AD$12*(IF(ISNUMBER(BI106),BI106,0)-$AD$11)))),IF($AD$8="TOP_PERCENT",IF((COUNTIF(INDEX(Данные!$A$7:$CV$106,0,MATCH($AD$9,Данные!$A$6:$CV$6,0)),"&gt;"&amp;IF(ISNUMBER(BI106),BI106,0))+COUNTIFS(INDEX(Данные!$A$7:$CV$106,0,MATCH($AD$9,Данные!$A$6:$CV$6,0)),IF(ISNUMBER(BI106),BI106,0),Данные!$A$7:$A$106,"&lt;"&amp;$A106)+1)/COUNT(INDEX(Данные!$A$7:$CV$106,0,MATCH($AD$9,Данные!$A$6:$CV$6,0)))&lt;=$AD$11,$AD$14,$AD$15),IF($AD$8="MANUAL_MU",MAX(Настройки!$B$14,MIN(1,IF(ISNUMBER(BI106),BI106,0))),IF($AD$8="COUNT_FLAG_RULE",IF(IF(ISNUMBER(BI106),BI106,0)&lt;=$AD$11,$AD$14,IF(IF(ISNUMBER(BI106),BI106,0)&gt;=$AD$12,$AD$15,IF(OR(LOWER(LEFT(CN106&amp;"",2))="да",CN106=1),$AD$13,$AD$15))),IF(OR(AND($AD$8="YES_NO",OR(LOWER(LEFT(BI106&amp;"",2))="да",BI106=1)),AND($AD$8="THRESHOLD_GE",IF(ISNUMBER(BI106),BI106,0)&gt;=$AD$11),AND($AD$8="THRESHOLD_GT",IF(ISNUMBER(BI106),BI106,0)&gt;$AD$11),AND($AD$8="THRESHOLD_LE",IF(ISNUMBER(BI106),BI106,0)&lt;=$AD$11),AND($AD$8="THRESHOLD_LT",IF(ISNUMBER(BI106),BI106,0)&lt;$AD$11),AND($AD$8="CHANGE_PCT_GE",IF(IF(ISNUMBER(CN106),CN106,0)=0,IF(ISNUMBER(BI106),BI106,0)&gt;0,(IF(ISNUMBER(BI106),BI106,0)-IF(ISNUMBER(CN106),CN106,0))/ABS(IF(ISNUMBER(CN106),CN106,0))&gt;=$AD$11)),AND($AD$8="CHANGE_ABS_GE",ABS(IF(ISNUMBER(BI106),BI106,0)-IF(ISNUMBER(CN106),CN106,0))&gt;=$AD$11),AND($AD$8="COUNT_LT",IF(ISNUMBER(BI106),BI106,0)&lt;$AD$11),AND($AD$8="COUNT_LE",IF(ISNUMBER(BI106),BI106,0)&lt;=$AD$11),AND($AD$8="AND_YES",OR(LOWER(LEFT(BI106&amp;"",2))="да",BI106=1),OR(LOWER(LEFT(CN106&amp;"",2))="да",CN106=1)),AND($AD$8="OR_YES",OR(OR(LOWER(LEFT(BI106&amp;"",2))="да",BI106=1),OR(LOWER(LEFT(CN106&amp;"",2))="да",CN106=1)))),$AD$14,$AD$15))))))))))</f>
        <v/>
      </c>
      <c r="AE106" s="71" t="str">
        <f>IF($A106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106="#FIELD",BJ106="",AND(OR($AE$8="CHANGE_PCT_GE",$AE$8="CHANGE_ABS_GE",$AE$8="COUNT_FLAG_RULE",$AE$8="AND_YES",$AE$8="OR_YES"),OR(CO106="#FIELD",CO106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106)))),IF($AE$18="LOW_MU",MAX(Настройки!$B$14,$AE$16),IF($AE$18="NEUTRAL",Настройки!$B$15,IF($AE$18="IGNORE","IGNORE",IF(OR(BJ106="#FIELD",CO106="#FIELD"),"Поле не найдено","Недостаточно данных")))),IF($AE$8="SIGMOID_INC",MAX(Настройки!$B$14,$AE$16+($AE$17-$AE$16)/(1+EXP(-$AE$12*(IF(ISNUMBER(BJ106),BJ106,0)-$AE$11)))),IF($AE$8="SIGMOID_DEC",MAX(Настройки!$B$14,$AE$16+($AE$17-$AE$16)/(1+EXP($AE$12*(IF(ISNUMBER(BJ106),BJ106,0)-$AE$11)))),IF($AE$8="TOP_PERCENT",IF((COUNTIF(INDEX(Данные!$A$7:$CV$106,0,MATCH($AE$9,Данные!$A$6:$CV$6,0)),"&gt;"&amp;IF(ISNUMBER(BJ106),BJ106,0))+COUNTIFS(INDEX(Данные!$A$7:$CV$106,0,MATCH($AE$9,Данные!$A$6:$CV$6,0)),IF(ISNUMBER(BJ106),BJ106,0),Данные!$A$7:$A$106,"&lt;"&amp;$A106)+1)/COUNT(INDEX(Данные!$A$7:$CV$106,0,MATCH($AE$9,Данные!$A$6:$CV$6,0)))&lt;=$AE$11,$AE$14,$AE$15),IF($AE$8="MANUAL_MU",MAX(Настройки!$B$14,MIN(1,IF(ISNUMBER(BJ106),BJ106,0))),IF($AE$8="COUNT_FLAG_RULE",IF(IF(ISNUMBER(BJ106),BJ106,0)&lt;=$AE$11,$AE$14,IF(IF(ISNUMBER(BJ106),BJ106,0)&gt;=$AE$12,$AE$15,IF(OR(LOWER(LEFT(CO106&amp;"",2))="да",CO106=1),$AE$13,$AE$15))),IF(OR(AND($AE$8="YES_NO",OR(LOWER(LEFT(BJ106&amp;"",2))="да",BJ106=1)),AND($AE$8="THRESHOLD_GE",IF(ISNUMBER(BJ106),BJ106,0)&gt;=$AE$11),AND($AE$8="THRESHOLD_GT",IF(ISNUMBER(BJ106),BJ106,0)&gt;$AE$11),AND($AE$8="THRESHOLD_LE",IF(ISNUMBER(BJ106),BJ106,0)&lt;=$AE$11),AND($AE$8="THRESHOLD_LT",IF(ISNUMBER(BJ106),BJ106,0)&lt;$AE$11),AND($AE$8="CHANGE_PCT_GE",IF(IF(ISNUMBER(CO106),CO106,0)=0,IF(ISNUMBER(BJ106),BJ106,0)&gt;0,(IF(ISNUMBER(BJ106),BJ106,0)-IF(ISNUMBER(CO106),CO106,0))/ABS(IF(ISNUMBER(CO106),CO106,0))&gt;=$AE$11)),AND($AE$8="CHANGE_ABS_GE",ABS(IF(ISNUMBER(BJ106),BJ106,0)-IF(ISNUMBER(CO106),CO106,0))&gt;=$AE$11),AND($AE$8="COUNT_LT",IF(ISNUMBER(BJ106),BJ106,0)&lt;$AE$11),AND($AE$8="COUNT_LE",IF(ISNUMBER(BJ106),BJ106,0)&lt;=$AE$11),AND($AE$8="AND_YES",OR(LOWER(LEFT(BJ106&amp;"",2))="да",BJ106=1),OR(LOWER(LEFT(CO106&amp;"",2))="да",CO106=1)),AND($AE$8="OR_YES",OR(OR(LOWER(LEFT(BJ106&amp;"",2))="да",BJ106=1),OR(LOWER(LEFT(CO106&amp;"",2))="да",CO106=1)))),$AE$14,$AE$15))))))))))</f>
        <v/>
      </c>
      <c r="AF106" s="75"/>
      <c r="AG106" s="76" t="str">
        <f>IF($A106="","",IF($B$4&lt;&gt;"Да","",IF($B$9="","",IF(COUNTIF(Данные!$A$6:$CV$6,$B$9)=0,"#FIELD",INDEX(Данные!$A$7:$CV$106,ROW()-19,MATCH($B$9,Данные!$A$6:$CV$6,0))))))</f>
        <v/>
      </c>
      <c r="AH106" s="76" t="str">
        <f>IF($A106="","",IF($C$4&lt;&gt;"Да","",IF($C$9="","",IF(COUNTIF(Данные!$A$6:$CV$6,$C$9)=0,"#FIELD",INDEX(Данные!$A$7:$CV$106,ROW()-19,MATCH($C$9,Данные!$A$6:$CV$6,0))))))</f>
        <v/>
      </c>
      <c r="AI106" s="76" t="str">
        <f>IF($A106="","",IF($D$4&lt;&gt;"Да","",IF($D$9="","",IF(COUNTIF(Данные!$A$6:$CV$6,$D$9)=0,"#FIELD",INDEX(Данные!$A$7:$CV$106,ROW()-19,MATCH($D$9,Данные!$A$6:$CV$6,0))))))</f>
        <v/>
      </c>
      <c r="AJ106" s="76" t="str">
        <f>IF($A106="","",IF($E$4&lt;&gt;"Да","",IF($E$9="","",IF(COUNTIF(Данные!$A$6:$CV$6,$E$9)=0,"#FIELD",INDEX(Данные!$A$7:$CV$106,ROW()-19,MATCH($E$9,Данные!$A$6:$CV$6,0))))))</f>
        <v/>
      </c>
      <c r="AK106" s="76" t="str">
        <f>IF($A106="","",IF($F$4&lt;&gt;"Да","",IF($F$9="","",IF(COUNTIF(Данные!$A$6:$CV$6,$F$9)=0,"#FIELD",INDEX(Данные!$A$7:$CV$106,ROW()-19,MATCH($F$9,Данные!$A$6:$CV$6,0))))))</f>
        <v/>
      </c>
      <c r="AL106" s="76" t="str">
        <f>IF($A106="","",IF($G$4&lt;&gt;"Да","",IF($G$9="","",IF(COUNTIF(Данные!$A$6:$CV$6,$G$9)=0,"#FIELD",INDEX(Данные!$A$7:$CV$106,ROW()-19,MATCH($G$9,Данные!$A$6:$CV$6,0))))))</f>
        <v/>
      </c>
      <c r="AM106" s="76" t="str">
        <f>IF($A106="","",IF($H$4&lt;&gt;"Да","",IF($H$9="","",IF(COUNTIF(Данные!$A$6:$CV$6,$H$9)=0,"#FIELD",INDEX(Данные!$A$7:$CV$106,ROW()-19,MATCH($H$9,Данные!$A$6:$CV$6,0))))))</f>
        <v/>
      </c>
      <c r="AN106" s="76" t="str">
        <f>IF($A106="","",IF($I$4&lt;&gt;"Да","",IF($I$9="","",IF(COUNTIF(Данные!$A$6:$CV$6,$I$9)=0,"#FIELD",INDEX(Данные!$A$7:$CV$106,ROW()-19,MATCH($I$9,Данные!$A$6:$CV$6,0))))))</f>
        <v/>
      </c>
      <c r="AO106" s="76" t="str">
        <f>IF($A106="","",IF($J$4&lt;&gt;"Да","",IF($J$9="","",IF(COUNTIF(Данные!$A$6:$CV$6,$J$9)=0,"#FIELD",INDEX(Данные!$A$7:$CV$106,ROW()-19,MATCH($J$9,Данные!$A$6:$CV$6,0))))))</f>
        <v/>
      </c>
      <c r="AP106" s="76" t="str">
        <f>IF($A106="","",IF($K$4&lt;&gt;"Да","",IF($K$9="","",IF(COUNTIF(Данные!$A$6:$CV$6,$K$9)=0,"#FIELD",INDEX(Данные!$A$7:$CV$106,ROW()-19,MATCH($K$9,Данные!$A$6:$CV$6,0))))))</f>
        <v/>
      </c>
      <c r="AQ106" s="76" t="str">
        <f>IF($A106="","",IF($L$4&lt;&gt;"Да","",IF($L$9="","",IF(COUNTIF(Данные!$A$6:$CV$6,$L$9)=0,"#FIELD",INDEX(Данные!$A$7:$CV$106,ROW()-19,MATCH($L$9,Данные!$A$6:$CV$6,0))))))</f>
        <v/>
      </c>
      <c r="AR106" s="76" t="str">
        <f>IF($A106="","",IF($M$4&lt;&gt;"Да","",IF($M$9="","",IF(COUNTIF(Данные!$A$6:$CV$6,$M$9)=0,"#FIELD",INDEX(Данные!$A$7:$CV$106,ROW()-19,MATCH($M$9,Данные!$A$6:$CV$6,0))))))</f>
        <v/>
      </c>
      <c r="AS106" s="76" t="str">
        <f>IF($A106="","",IF($N$4&lt;&gt;"Да","",IF($N$9="","",IF(COUNTIF(Данные!$A$6:$CV$6,$N$9)=0,"#FIELD",INDEX(Данные!$A$7:$CV$106,ROW()-19,MATCH($N$9,Данные!$A$6:$CV$6,0))))))</f>
        <v/>
      </c>
      <c r="AT106" s="76" t="str">
        <f>IF($A106="","",IF($O$4&lt;&gt;"Да","",IF($O$9="","",IF(COUNTIF(Данные!$A$6:$CV$6,$O$9)=0,"#FIELD",INDEX(Данные!$A$7:$CV$106,ROW()-19,MATCH($O$9,Данные!$A$6:$CV$6,0))))))</f>
        <v/>
      </c>
      <c r="AU106" s="76" t="str">
        <f>IF($A106="","",IF($P$4&lt;&gt;"Да","",IF($P$9="","",IF(COUNTIF(Данные!$A$6:$CV$6,$P$9)=0,"#FIELD",INDEX(Данные!$A$7:$CV$106,ROW()-19,MATCH($P$9,Данные!$A$6:$CV$6,0))))))</f>
        <v/>
      </c>
      <c r="AV106" s="76" t="str">
        <f>IF($A106="","",IF($Q$4&lt;&gt;"Да","",IF($Q$9="","",IF(COUNTIF(Данные!$A$6:$CV$6,$Q$9)=0,"#FIELD",INDEX(Данные!$A$7:$CV$106,ROW()-19,MATCH($Q$9,Данные!$A$6:$CV$6,0))))))</f>
        <v/>
      </c>
      <c r="AW106" s="76" t="str">
        <f>IF($A106="","",IF($R$4&lt;&gt;"Да","",IF($R$9="","",IF(COUNTIF(Данные!$A$6:$CV$6,$R$9)=0,"#FIELD",INDEX(Данные!$A$7:$CV$106,ROW()-19,MATCH($R$9,Данные!$A$6:$CV$6,0))))))</f>
        <v/>
      </c>
      <c r="AX106" s="76" t="str">
        <f>IF($A106="","",IF($S$4&lt;&gt;"Да","",IF($S$9="","",IF(COUNTIF(Данные!$A$6:$CV$6,$S$9)=0,"#FIELD",INDEX(Данные!$A$7:$CV$106,ROW()-19,MATCH($S$9,Данные!$A$6:$CV$6,0))))))</f>
        <v/>
      </c>
      <c r="AY106" s="76" t="str">
        <f>IF($A106="","",IF($T$4&lt;&gt;"Да","",IF($T$9="","",IF(COUNTIF(Данные!$A$6:$CV$6,$T$9)=0,"#FIELD",INDEX(Данные!$A$7:$CV$106,ROW()-19,MATCH($T$9,Данные!$A$6:$CV$6,0))))))</f>
        <v/>
      </c>
      <c r="AZ106" s="76" t="str">
        <f>IF($A106="","",IF($U$4&lt;&gt;"Да","",IF($U$9="","",IF(COUNTIF(Данные!$A$6:$CV$6,$U$9)=0,"#FIELD",INDEX(Данные!$A$7:$CV$106,ROW()-19,MATCH($U$9,Данные!$A$6:$CV$6,0))))))</f>
        <v/>
      </c>
      <c r="BA106" s="76" t="str">
        <f>IF($A106="","",IF($V$4&lt;&gt;"Да","",IF($V$9="","",IF(COUNTIF(Данные!$A$6:$CV$6,$V$9)=0,"#FIELD",INDEX(Данные!$A$7:$CV$106,ROW()-19,MATCH($V$9,Данные!$A$6:$CV$6,0))))))</f>
        <v/>
      </c>
      <c r="BB106" s="76" t="str">
        <f>IF($A106="","",IF($W$4&lt;&gt;"Да","",IF($W$9="","",IF(COUNTIF(Данные!$A$6:$CV$6,$W$9)=0,"#FIELD",INDEX(Данные!$A$7:$CV$106,ROW()-19,MATCH($W$9,Данные!$A$6:$CV$6,0))))))</f>
        <v/>
      </c>
      <c r="BC106" s="76" t="str">
        <f>IF($A106="","",IF($X$4&lt;&gt;"Да","",IF($X$9="","",IF(COUNTIF(Данные!$A$6:$CV$6,$X$9)=0,"#FIELD",INDEX(Данные!$A$7:$CV$106,ROW()-19,MATCH($X$9,Данные!$A$6:$CV$6,0))))))</f>
        <v/>
      </c>
      <c r="BD106" s="76" t="str">
        <f>IF($A106="","",IF($Y$4&lt;&gt;"Да","",IF($Y$9="","",IF(COUNTIF(Данные!$A$6:$CV$6,$Y$9)=0,"#FIELD",INDEX(Данные!$A$7:$CV$106,ROW()-19,MATCH($Y$9,Данные!$A$6:$CV$6,0))))))</f>
        <v/>
      </c>
      <c r="BE106" s="76" t="str">
        <f>IF($A106="","",IF($Z$4&lt;&gt;"Да","",IF($Z$9="","",IF(COUNTIF(Данные!$A$6:$CV$6,$Z$9)=0,"#FIELD",INDEX(Данные!$A$7:$CV$106,ROW()-19,MATCH($Z$9,Данные!$A$6:$CV$6,0))))))</f>
        <v/>
      </c>
      <c r="BF106" s="76" t="str">
        <f>IF($A106="","",IF($AA$4&lt;&gt;"Да","",IF($AA$9="","",IF(COUNTIF(Данные!$A$6:$CV$6,$AA$9)=0,"#FIELD",INDEX(Данные!$A$7:$CV$106,ROW()-19,MATCH($AA$9,Данные!$A$6:$CV$6,0))))))</f>
        <v/>
      </c>
      <c r="BG106" s="76" t="str">
        <f>IF($A106="","",IF($AB$4&lt;&gt;"Да","",IF($AB$9="","",IF(COUNTIF(Данные!$A$6:$CV$6,$AB$9)=0,"#FIELD",INDEX(Данные!$A$7:$CV$106,ROW()-19,MATCH($AB$9,Данные!$A$6:$CV$6,0))))))</f>
        <v/>
      </c>
      <c r="BH106" s="76" t="str">
        <f>IF($A106="","",IF($AC$4&lt;&gt;"Да","",IF($AC$9="","",IF(COUNTIF(Данные!$A$6:$CV$6,$AC$9)=0,"#FIELD",INDEX(Данные!$A$7:$CV$106,ROW()-19,MATCH($AC$9,Данные!$A$6:$CV$6,0))))))</f>
        <v/>
      </c>
      <c r="BI106" s="76" t="str">
        <f>IF($A106="","",IF($AD$4&lt;&gt;"Да","",IF($AD$9="","",IF(COUNTIF(Данные!$A$6:$CV$6,$AD$9)=0,"#FIELD",INDEX(Данные!$A$7:$CV$106,ROW()-19,MATCH($AD$9,Данные!$A$6:$CV$6,0))))))</f>
        <v/>
      </c>
      <c r="BJ106" s="76" t="str">
        <f>IF($A106="","",IF($AE$4&lt;&gt;"Да","",IF($AE$9="","",IF(COUNTIF(Данные!$A$6:$CV$6,$AE$9)=0,"#FIELD",INDEX(Данные!$A$7:$CV$106,ROW()-19,MATCH($AE$9,Данные!$A$6:$CV$6,0))))))</f>
        <v/>
      </c>
      <c r="BK106" s="76"/>
      <c r="BL106" s="76" t="str">
        <f>IF($A106="","",IF($B$4&lt;&gt;"Да","",IF($B$10="","",IF(COUNTIF(Данные!$A$6:$CV$6,$B$10)=0,"#FIELD",INDEX(Данные!$A$7:$CV$106,ROW()-19,MATCH($B$10,Данные!$A$6:$CV$6,0))))))</f>
        <v/>
      </c>
      <c r="BM106" s="76" t="str">
        <f>IF($A106="","",IF($C$4&lt;&gt;"Да","",IF($C$10="","",IF(COUNTIF(Данные!$A$6:$CV$6,$C$10)=0,"#FIELD",INDEX(Данные!$A$7:$CV$106,ROW()-19,MATCH($C$10,Данные!$A$6:$CV$6,0))))))</f>
        <v/>
      </c>
      <c r="BN106" s="76" t="str">
        <f>IF($A106="","",IF($D$4&lt;&gt;"Да","",IF($D$10="","",IF(COUNTIF(Данные!$A$6:$CV$6,$D$10)=0,"#FIELD",INDEX(Данные!$A$7:$CV$106,ROW()-19,MATCH($D$10,Данные!$A$6:$CV$6,0))))))</f>
        <v/>
      </c>
      <c r="BO106" s="76" t="str">
        <f>IF($A106="","",IF($E$4&lt;&gt;"Да","",IF($E$10="","",IF(COUNTIF(Данные!$A$6:$CV$6,$E$10)=0,"#FIELD",INDEX(Данные!$A$7:$CV$106,ROW()-19,MATCH($E$10,Данные!$A$6:$CV$6,0))))))</f>
        <v/>
      </c>
      <c r="BP106" s="76" t="str">
        <f>IF($A106="","",IF($F$4&lt;&gt;"Да","",IF($F$10="","",IF(COUNTIF(Данные!$A$6:$CV$6,$F$10)=0,"#FIELD",INDEX(Данные!$A$7:$CV$106,ROW()-19,MATCH($F$10,Данные!$A$6:$CV$6,0))))))</f>
        <v/>
      </c>
      <c r="BQ106" s="76" t="str">
        <f>IF($A106="","",IF($G$4&lt;&gt;"Да","",IF($G$10="","",IF(COUNTIF(Данные!$A$6:$CV$6,$G$10)=0,"#FIELD",INDEX(Данные!$A$7:$CV$106,ROW()-19,MATCH($G$10,Данные!$A$6:$CV$6,0))))))</f>
        <v/>
      </c>
      <c r="BR106" s="76" t="str">
        <f>IF($A106="","",IF($H$4&lt;&gt;"Да","",IF($H$10="","",IF(COUNTIF(Данные!$A$6:$CV$6,$H$10)=0,"#FIELD",INDEX(Данные!$A$7:$CV$106,ROW()-19,MATCH($H$10,Данные!$A$6:$CV$6,0))))))</f>
        <v/>
      </c>
      <c r="BS106" s="76" t="str">
        <f>IF($A106="","",IF($I$4&lt;&gt;"Да","",IF($I$10="","",IF(COUNTIF(Данные!$A$6:$CV$6,$I$10)=0,"#FIELD",INDEX(Данные!$A$7:$CV$106,ROW()-19,MATCH($I$10,Данные!$A$6:$CV$6,0))))))</f>
        <v/>
      </c>
      <c r="BT106" s="76" t="str">
        <f>IF($A106="","",IF($J$4&lt;&gt;"Да","",IF($J$10="","",IF(COUNTIF(Данные!$A$6:$CV$6,$J$10)=0,"#FIELD",INDEX(Данные!$A$7:$CV$106,ROW()-19,MATCH($J$10,Данные!$A$6:$CV$6,0))))))</f>
        <v/>
      </c>
      <c r="BU106" s="76" t="str">
        <f>IF($A106="","",IF($K$4&lt;&gt;"Да","",IF($K$10="","",IF(COUNTIF(Данные!$A$6:$CV$6,$K$10)=0,"#FIELD",INDEX(Данные!$A$7:$CV$106,ROW()-19,MATCH($K$10,Данные!$A$6:$CV$6,0))))))</f>
        <v/>
      </c>
      <c r="BV106" s="76" t="str">
        <f>IF($A106="","",IF($L$4&lt;&gt;"Да","",IF($L$10="","",IF(COUNTIF(Данные!$A$6:$CV$6,$L$10)=0,"#FIELD",INDEX(Данные!$A$7:$CV$106,ROW()-19,MATCH($L$10,Данные!$A$6:$CV$6,0))))))</f>
        <v/>
      </c>
      <c r="BW106" s="76" t="str">
        <f>IF($A106="","",IF($M$4&lt;&gt;"Да","",IF($M$10="","",IF(COUNTIF(Данные!$A$6:$CV$6,$M$10)=0,"#FIELD",INDEX(Данные!$A$7:$CV$106,ROW()-19,MATCH($M$10,Данные!$A$6:$CV$6,0))))))</f>
        <v/>
      </c>
      <c r="BX106" s="76" t="str">
        <f>IF($A106="","",IF($N$4&lt;&gt;"Да","",IF($N$10="","",IF(COUNTIF(Данные!$A$6:$CV$6,$N$10)=0,"#FIELD",INDEX(Данные!$A$7:$CV$106,ROW()-19,MATCH($N$10,Данные!$A$6:$CV$6,0))))))</f>
        <v/>
      </c>
      <c r="BY106" s="76" t="str">
        <f>IF($A106="","",IF($O$4&lt;&gt;"Да","",IF($O$10="","",IF(COUNTIF(Данные!$A$6:$CV$6,$O$10)=0,"#FIELD",INDEX(Данные!$A$7:$CV$106,ROW()-19,MATCH($O$10,Данные!$A$6:$CV$6,0))))))</f>
        <v/>
      </c>
      <c r="BZ106" s="76" t="str">
        <f>IF($A106="","",IF($P$4&lt;&gt;"Да","",IF($P$10="","",IF(COUNTIF(Данные!$A$6:$CV$6,$P$10)=0,"#FIELD",INDEX(Данные!$A$7:$CV$106,ROW()-19,MATCH($P$10,Данные!$A$6:$CV$6,0))))))</f>
        <v/>
      </c>
      <c r="CA106" s="76" t="str">
        <f>IF($A106="","",IF($Q$4&lt;&gt;"Да","",IF($Q$10="","",IF(COUNTIF(Данные!$A$6:$CV$6,$Q$10)=0,"#FIELD",INDEX(Данные!$A$7:$CV$106,ROW()-19,MATCH($Q$10,Данные!$A$6:$CV$6,0))))))</f>
        <v/>
      </c>
      <c r="CB106" s="76" t="str">
        <f>IF($A106="","",IF($R$4&lt;&gt;"Да","",IF($R$10="","",IF(COUNTIF(Данные!$A$6:$CV$6,$R$10)=0,"#FIELD",INDEX(Данные!$A$7:$CV$106,ROW()-19,MATCH($R$10,Данные!$A$6:$CV$6,0))))))</f>
        <v/>
      </c>
      <c r="CC106" s="76" t="str">
        <f>IF($A106="","",IF($S$4&lt;&gt;"Да","",IF($S$10="","",IF(COUNTIF(Данные!$A$6:$CV$6,$S$10)=0,"#FIELD",INDEX(Данные!$A$7:$CV$106,ROW()-19,MATCH($S$10,Данные!$A$6:$CV$6,0))))))</f>
        <v/>
      </c>
      <c r="CD106" s="76" t="str">
        <f>IF($A106="","",IF($T$4&lt;&gt;"Да","",IF($T$10="","",IF(COUNTIF(Данные!$A$6:$CV$6,$T$10)=0,"#FIELD",INDEX(Данные!$A$7:$CV$106,ROW()-19,MATCH($T$10,Данные!$A$6:$CV$6,0))))))</f>
        <v/>
      </c>
      <c r="CE106" s="76" t="str">
        <f>IF($A106="","",IF($U$4&lt;&gt;"Да","",IF($U$10="","",IF(COUNTIF(Данные!$A$6:$CV$6,$U$10)=0,"#FIELD",INDEX(Данные!$A$7:$CV$106,ROW()-19,MATCH($U$10,Данные!$A$6:$CV$6,0))))))</f>
        <v/>
      </c>
      <c r="CF106" s="76" t="str">
        <f>IF($A106="","",IF($V$4&lt;&gt;"Да","",IF($V$10="","",IF(COUNTIF(Данные!$A$6:$CV$6,$V$10)=0,"#FIELD",INDEX(Данные!$A$7:$CV$106,ROW()-19,MATCH($V$10,Данные!$A$6:$CV$6,0))))))</f>
        <v/>
      </c>
      <c r="CG106" s="76" t="str">
        <f>IF($A106="","",IF($W$4&lt;&gt;"Да","",IF($W$10="","",IF(COUNTIF(Данные!$A$6:$CV$6,$W$10)=0,"#FIELD",INDEX(Данные!$A$7:$CV$106,ROW()-19,MATCH($W$10,Данные!$A$6:$CV$6,0))))))</f>
        <v/>
      </c>
      <c r="CH106" s="76" t="str">
        <f>IF($A106="","",IF($X$4&lt;&gt;"Да","",IF($X$10="","",IF(COUNTIF(Данные!$A$6:$CV$6,$X$10)=0,"#FIELD",INDEX(Данные!$A$7:$CV$106,ROW()-19,MATCH($X$10,Данные!$A$6:$CV$6,0))))))</f>
        <v/>
      </c>
      <c r="CI106" s="76" t="str">
        <f>IF($A106="","",IF($Y$4&lt;&gt;"Да","",IF($Y$10="","",IF(COUNTIF(Данные!$A$6:$CV$6,$Y$10)=0,"#FIELD",INDEX(Данные!$A$7:$CV$106,ROW()-19,MATCH($Y$10,Данные!$A$6:$CV$6,0))))))</f>
        <v/>
      </c>
      <c r="CJ106" s="76" t="str">
        <f>IF($A106="","",IF($Z$4&lt;&gt;"Да","",IF($Z$10="","",IF(COUNTIF(Данные!$A$6:$CV$6,$Z$10)=0,"#FIELD",INDEX(Данные!$A$7:$CV$106,ROW()-19,MATCH($Z$10,Данные!$A$6:$CV$6,0))))))</f>
        <v/>
      </c>
      <c r="CK106" s="76" t="str">
        <f>IF($A106="","",IF($AA$4&lt;&gt;"Да","",IF($AA$10="","",IF(COUNTIF(Данные!$A$6:$CV$6,$AA$10)=0,"#FIELD",INDEX(Данные!$A$7:$CV$106,ROW()-19,MATCH($AA$10,Данные!$A$6:$CV$6,0))))))</f>
        <v/>
      </c>
      <c r="CL106" s="76" t="str">
        <f>IF($A106="","",IF($AB$4&lt;&gt;"Да","",IF($AB$10="","",IF(COUNTIF(Данные!$A$6:$CV$6,$AB$10)=0,"#FIELD",INDEX(Данные!$A$7:$CV$106,ROW()-19,MATCH($AB$10,Данные!$A$6:$CV$6,0))))))</f>
        <v/>
      </c>
      <c r="CM106" s="76" t="str">
        <f>IF($A106="","",IF($AC$4&lt;&gt;"Да","",IF($AC$10="","",IF(COUNTIF(Данные!$A$6:$CV$6,$AC$10)=0,"#FIELD",INDEX(Данные!$A$7:$CV$106,ROW()-19,MATCH($AC$10,Данные!$A$6:$CV$6,0))))))</f>
        <v/>
      </c>
      <c r="CN106" s="76" t="str">
        <f>IF($A106="","",IF($AD$4&lt;&gt;"Да","",IF($AD$10="","",IF(COUNTIF(Данные!$A$6:$CV$6,$AD$10)=0,"#FIELD",INDEX(Данные!$A$7:$CV$106,ROW()-19,MATCH($AD$10,Данные!$A$6:$CV$6,0))))))</f>
        <v/>
      </c>
      <c r="CO106" s="77" t="str">
        <f>IF($A106="","",IF($AE$4&lt;&gt;"Да","",IF($AE$10="","",IF(COUNTIF(Данные!$A$6:$CV$6,$AE$10)=0,"#FIELD",INDEX(Данные!$A$7:$CV$106,ROW()-19,MATCH($AE$10,Данные!$A$6:$CV$6,0))))))</f>
        <v/>
      </c>
    </row>
    <row r="107" spans="1:93">
      <c r="A107" s="24" t="str">
        <f>IF(Данные!A94="","",Данные!A94)</f>
        <v/>
      </c>
      <c r="B107" s="19" t="str">
        <f>IF($A107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107="#FIELD",AG107="",AND(OR($B$8="CHANGE_PCT_GE",$B$8="CHANGE_ABS_GE",$B$8="COUNT_FLAG_RULE",$B$8="AND_YES",$B$8="OR_YES"),OR(BL107="#FIELD",BL107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107)))),IF($B$18="LOW_MU",MAX(Настройки!$B$14,$B$16),IF($B$18="NEUTRAL",Настройки!$B$15,IF($B$18="IGNORE","IGNORE",IF(OR(AG107="#FIELD",BL107="#FIELD"),"Поле не найдено","Недостаточно данных")))),IF($B$8="SIGMOID_INC",MAX(Настройки!$B$14,$B$16+($B$17-$B$16)/(1+EXP(-$B$12*(IF(ISNUMBER(AG107),AG107,0)-$B$11)))),IF($B$8="SIGMOID_DEC",MAX(Настройки!$B$14,$B$16+($B$17-$B$16)/(1+EXP($B$12*(IF(ISNUMBER(AG107),AG107,0)-$B$11)))),IF($B$8="TOP_PERCENT",IF((COUNTIF(INDEX(Данные!$A$7:$CV$106,0,MATCH($B$9,Данные!$A$6:$CV$6,0)),"&gt;"&amp;IF(ISNUMBER(AG107),AG107,0))+COUNTIFS(INDEX(Данные!$A$7:$CV$106,0,MATCH($B$9,Данные!$A$6:$CV$6,0)),IF(ISNUMBER(AG107),AG107,0),Данные!$A$7:$A$106,"&lt;"&amp;$A107)+1)/COUNT(INDEX(Данные!$A$7:$CV$106,0,MATCH($B$9,Данные!$A$6:$CV$6,0)))&lt;=$B$11,$B$14,$B$15),IF($B$8="MANUAL_MU",MAX(Настройки!$B$14,MIN(1,IF(ISNUMBER(AG107),AG107,0))),IF($B$8="COUNT_FLAG_RULE",IF(IF(ISNUMBER(AG107),AG107,0)&lt;=$B$11,$B$14,IF(IF(ISNUMBER(AG107),AG107,0)&gt;=$B$12,$B$15,IF(OR(LOWER(LEFT(BL107&amp;"",2))="да",BL107=1),$B$13,$B$15))),IF(OR(AND($B$8="YES_NO",OR(LOWER(LEFT(AG107&amp;"",2))="да",AG107=1)),AND($B$8="THRESHOLD_GE",IF(ISNUMBER(AG107),AG107,0)&gt;=$B$11),AND($B$8="THRESHOLD_GT",IF(ISNUMBER(AG107),AG107,0)&gt;$B$11),AND($B$8="THRESHOLD_LE",IF(ISNUMBER(AG107),AG107,0)&lt;=$B$11),AND($B$8="THRESHOLD_LT",IF(ISNUMBER(AG107),AG107,0)&lt;$B$11),AND($B$8="CHANGE_PCT_GE",IF(IF(ISNUMBER(BL107),BL107,0)=0,IF(ISNUMBER(AG107),AG107,0)&gt;0,(IF(ISNUMBER(AG107),AG107,0)-IF(ISNUMBER(BL107),BL107,0))/ABS(IF(ISNUMBER(BL107),BL107,0))&gt;=$B$11)),AND($B$8="CHANGE_ABS_GE",ABS(IF(ISNUMBER(AG107),AG107,0)-IF(ISNUMBER(BL107),BL107,0))&gt;=$B$11),AND($B$8="COUNT_LT",IF(ISNUMBER(AG107),AG107,0)&lt;$B$11),AND($B$8="COUNT_LE",IF(ISNUMBER(AG107),AG107,0)&lt;=$B$11),AND($B$8="AND_YES",OR(LOWER(LEFT(AG107&amp;"",2))="да",AG107=1),OR(LOWER(LEFT(BL107&amp;"",2))="да",BL107=1)),AND($B$8="OR_YES",OR(OR(LOWER(LEFT(AG107&amp;"",2))="да",AG107=1),OR(LOWER(LEFT(BL107&amp;"",2))="да",BL107=1)))),$B$14,$B$15))))))))))</f>
        <v/>
      </c>
      <c r="C107" s="19" t="str">
        <f>IF($A107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107="#FIELD",AH107="",AND(OR($C$8="CHANGE_PCT_GE",$C$8="CHANGE_ABS_GE",$C$8="COUNT_FLAG_RULE",$C$8="AND_YES",$C$8="OR_YES"),OR(BM107="#FIELD",BM107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107)))),IF($C$18="LOW_MU",MAX(Настройки!$B$14,$C$16),IF($C$18="NEUTRAL",Настройки!$B$15,IF($C$18="IGNORE","IGNORE",IF(OR(AH107="#FIELD",BM107="#FIELD"),"Поле не найдено","Недостаточно данных")))),IF($C$8="SIGMOID_INC",MAX(Настройки!$B$14,$C$16+($C$17-$C$16)/(1+EXP(-$C$12*(IF(ISNUMBER(AH107),AH107,0)-$C$11)))),IF($C$8="SIGMOID_DEC",MAX(Настройки!$B$14,$C$16+($C$17-$C$16)/(1+EXP($C$12*(IF(ISNUMBER(AH107),AH107,0)-$C$11)))),IF($C$8="TOP_PERCENT",IF((COUNTIF(INDEX(Данные!$A$7:$CV$106,0,MATCH($C$9,Данные!$A$6:$CV$6,0)),"&gt;"&amp;IF(ISNUMBER(AH107),AH107,0))+COUNTIFS(INDEX(Данные!$A$7:$CV$106,0,MATCH($C$9,Данные!$A$6:$CV$6,0)),IF(ISNUMBER(AH107),AH107,0),Данные!$A$7:$A$106,"&lt;"&amp;$A107)+1)/COUNT(INDEX(Данные!$A$7:$CV$106,0,MATCH($C$9,Данные!$A$6:$CV$6,0)))&lt;=$C$11,$C$14,$C$15),IF($C$8="MANUAL_MU",MAX(Настройки!$B$14,MIN(1,IF(ISNUMBER(AH107),AH107,0))),IF($C$8="COUNT_FLAG_RULE",IF(IF(ISNUMBER(AH107),AH107,0)&lt;=$C$11,$C$14,IF(IF(ISNUMBER(AH107),AH107,0)&gt;=$C$12,$C$15,IF(OR(LOWER(LEFT(BM107&amp;"",2))="да",BM107=1),$C$13,$C$15))),IF(OR(AND($C$8="YES_NO",OR(LOWER(LEFT(AH107&amp;"",2))="да",AH107=1)),AND($C$8="THRESHOLD_GE",IF(ISNUMBER(AH107),AH107,0)&gt;=$C$11),AND($C$8="THRESHOLD_GT",IF(ISNUMBER(AH107),AH107,0)&gt;$C$11),AND($C$8="THRESHOLD_LE",IF(ISNUMBER(AH107),AH107,0)&lt;=$C$11),AND($C$8="THRESHOLD_LT",IF(ISNUMBER(AH107),AH107,0)&lt;$C$11),AND($C$8="CHANGE_PCT_GE",IF(IF(ISNUMBER(BM107),BM107,0)=0,IF(ISNUMBER(AH107),AH107,0)&gt;0,(IF(ISNUMBER(AH107),AH107,0)-IF(ISNUMBER(BM107),BM107,0))/ABS(IF(ISNUMBER(BM107),BM107,0))&gt;=$C$11)),AND($C$8="CHANGE_ABS_GE",ABS(IF(ISNUMBER(AH107),AH107,0)-IF(ISNUMBER(BM107),BM107,0))&gt;=$C$11),AND($C$8="COUNT_LT",IF(ISNUMBER(AH107),AH107,0)&lt;$C$11),AND($C$8="COUNT_LE",IF(ISNUMBER(AH107),AH107,0)&lt;=$C$11),AND($C$8="AND_YES",OR(LOWER(LEFT(AH107&amp;"",2))="да",AH107=1),OR(LOWER(LEFT(BM107&amp;"",2))="да",BM107=1)),AND($C$8="OR_YES",OR(OR(LOWER(LEFT(AH107&amp;"",2))="да",AH107=1),OR(LOWER(LEFT(BM107&amp;"",2))="да",BM107=1)))),$C$14,$C$15))))))))))</f>
        <v/>
      </c>
      <c r="D107" s="19" t="str">
        <f>IF($A107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107="#FIELD",AI107="",AND(OR($D$8="CHANGE_PCT_GE",$D$8="CHANGE_ABS_GE",$D$8="COUNT_FLAG_RULE",$D$8="AND_YES",$D$8="OR_YES"),OR(BN107="#FIELD",BN107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107)))),IF($D$18="LOW_MU",MAX(Настройки!$B$14,$D$16),IF($D$18="NEUTRAL",Настройки!$B$15,IF($D$18="IGNORE","IGNORE",IF(OR(AI107="#FIELD",BN107="#FIELD"),"Поле не найдено","Недостаточно данных")))),IF($D$8="SIGMOID_INC",MAX(Настройки!$B$14,$D$16+($D$17-$D$16)/(1+EXP(-$D$12*(IF(ISNUMBER(AI107),AI107,0)-$D$11)))),IF($D$8="SIGMOID_DEC",MAX(Настройки!$B$14,$D$16+($D$17-$D$16)/(1+EXP($D$12*(IF(ISNUMBER(AI107),AI107,0)-$D$11)))),IF($D$8="TOP_PERCENT",IF((COUNTIF(INDEX(Данные!$A$7:$CV$106,0,MATCH($D$9,Данные!$A$6:$CV$6,0)),"&gt;"&amp;IF(ISNUMBER(AI107),AI107,0))+COUNTIFS(INDEX(Данные!$A$7:$CV$106,0,MATCH($D$9,Данные!$A$6:$CV$6,0)),IF(ISNUMBER(AI107),AI107,0),Данные!$A$7:$A$106,"&lt;"&amp;$A107)+1)/COUNT(INDEX(Данные!$A$7:$CV$106,0,MATCH($D$9,Данные!$A$6:$CV$6,0)))&lt;=$D$11,$D$14,$D$15),IF($D$8="MANUAL_MU",MAX(Настройки!$B$14,MIN(1,IF(ISNUMBER(AI107),AI107,0))),IF($D$8="COUNT_FLAG_RULE",IF(IF(ISNUMBER(AI107),AI107,0)&lt;=$D$11,$D$14,IF(IF(ISNUMBER(AI107),AI107,0)&gt;=$D$12,$D$15,IF(OR(LOWER(LEFT(BN107&amp;"",2))="да",BN107=1),$D$13,$D$15))),IF(OR(AND($D$8="YES_NO",OR(LOWER(LEFT(AI107&amp;"",2))="да",AI107=1)),AND($D$8="THRESHOLD_GE",IF(ISNUMBER(AI107),AI107,0)&gt;=$D$11),AND($D$8="THRESHOLD_GT",IF(ISNUMBER(AI107),AI107,0)&gt;$D$11),AND($D$8="THRESHOLD_LE",IF(ISNUMBER(AI107),AI107,0)&lt;=$D$11),AND($D$8="THRESHOLD_LT",IF(ISNUMBER(AI107),AI107,0)&lt;$D$11),AND($D$8="CHANGE_PCT_GE",IF(IF(ISNUMBER(BN107),BN107,0)=0,IF(ISNUMBER(AI107),AI107,0)&gt;0,(IF(ISNUMBER(AI107),AI107,0)-IF(ISNUMBER(BN107),BN107,0))/ABS(IF(ISNUMBER(BN107),BN107,0))&gt;=$D$11)),AND($D$8="CHANGE_ABS_GE",ABS(IF(ISNUMBER(AI107),AI107,0)-IF(ISNUMBER(BN107),BN107,0))&gt;=$D$11),AND($D$8="COUNT_LT",IF(ISNUMBER(AI107),AI107,0)&lt;$D$11),AND($D$8="COUNT_LE",IF(ISNUMBER(AI107),AI107,0)&lt;=$D$11),AND($D$8="AND_YES",OR(LOWER(LEFT(AI107&amp;"",2))="да",AI107=1),OR(LOWER(LEFT(BN107&amp;"",2))="да",BN107=1)),AND($D$8="OR_YES",OR(OR(LOWER(LEFT(AI107&amp;"",2))="да",AI107=1),OR(LOWER(LEFT(BN107&amp;"",2))="да",BN107=1)))),$D$14,$D$15))))))))))</f>
        <v/>
      </c>
      <c r="E107" s="19" t="str">
        <f>IF($A107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107="#FIELD",AJ107="",AND(OR($E$8="CHANGE_PCT_GE",$E$8="CHANGE_ABS_GE",$E$8="COUNT_FLAG_RULE",$E$8="AND_YES",$E$8="OR_YES"),OR(BO107="#FIELD",BO107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107)))),IF($E$18="LOW_MU",MAX(Настройки!$B$14,$E$16),IF($E$18="NEUTRAL",Настройки!$B$15,IF($E$18="IGNORE","IGNORE",IF(OR(AJ107="#FIELD",BO107="#FIELD"),"Поле не найдено","Недостаточно данных")))),IF($E$8="SIGMOID_INC",MAX(Настройки!$B$14,$E$16+($E$17-$E$16)/(1+EXP(-$E$12*(IF(ISNUMBER(AJ107),AJ107,0)-$E$11)))),IF($E$8="SIGMOID_DEC",MAX(Настройки!$B$14,$E$16+($E$17-$E$16)/(1+EXP($E$12*(IF(ISNUMBER(AJ107),AJ107,0)-$E$11)))),IF($E$8="TOP_PERCENT",IF((COUNTIF(INDEX(Данные!$A$7:$CV$106,0,MATCH($E$9,Данные!$A$6:$CV$6,0)),"&gt;"&amp;IF(ISNUMBER(AJ107),AJ107,0))+COUNTIFS(INDEX(Данные!$A$7:$CV$106,0,MATCH($E$9,Данные!$A$6:$CV$6,0)),IF(ISNUMBER(AJ107),AJ107,0),Данные!$A$7:$A$106,"&lt;"&amp;$A107)+1)/COUNT(INDEX(Данные!$A$7:$CV$106,0,MATCH($E$9,Данные!$A$6:$CV$6,0)))&lt;=$E$11,$E$14,$E$15),IF($E$8="MANUAL_MU",MAX(Настройки!$B$14,MIN(1,IF(ISNUMBER(AJ107),AJ107,0))),IF($E$8="COUNT_FLAG_RULE",IF(IF(ISNUMBER(AJ107),AJ107,0)&lt;=$E$11,$E$14,IF(IF(ISNUMBER(AJ107),AJ107,0)&gt;=$E$12,$E$15,IF(OR(LOWER(LEFT(BO107&amp;"",2))="да",BO107=1),$E$13,$E$15))),IF(OR(AND($E$8="YES_NO",OR(LOWER(LEFT(AJ107&amp;"",2))="да",AJ107=1)),AND($E$8="THRESHOLD_GE",IF(ISNUMBER(AJ107),AJ107,0)&gt;=$E$11),AND($E$8="THRESHOLD_GT",IF(ISNUMBER(AJ107),AJ107,0)&gt;$E$11),AND($E$8="THRESHOLD_LE",IF(ISNUMBER(AJ107),AJ107,0)&lt;=$E$11),AND($E$8="THRESHOLD_LT",IF(ISNUMBER(AJ107),AJ107,0)&lt;$E$11),AND($E$8="CHANGE_PCT_GE",IF(IF(ISNUMBER(BO107),BO107,0)=0,IF(ISNUMBER(AJ107),AJ107,0)&gt;0,(IF(ISNUMBER(AJ107),AJ107,0)-IF(ISNUMBER(BO107),BO107,0))/ABS(IF(ISNUMBER(BO107),BO107,0))&gt;=$E$11)),AND($E$8="CHANGE_ABS_GE",ABS(IF(ISNUMBER(AJ107),AJ107,0)-IF(ISNUMBER(BO107),BO107,0))&gt;=$E$11),AND($E$8="COUNT_LT",IF(ISNUMBER(AJ107),AJ107,0)&lt;$E$11),AND($E$8="COUNT_LE",IF(ISNUMBER(AJ107),AJ107,0)&lt;=$E$11),AND($E$8="AND_YES",OR(LOWER(LEFT(AJ107&amp;"",2))="да",AJ107=1),OR(LOWER(LEFT(BO107&amp;"",2))="да",BO107=1)),AND($E$8="OR_YES",OR(OR(LOWER(LEFT(AJ107&amp;"",2))="да",AJ107=1),OR(LOWER(LEFT(BO107&amp;"",2))="да",BO107=1)))),$E$14,$E$15))))))))))</f>
        <v/>
      </c>
      <c r="F107" s="19" t="str">
        <f>IF($A107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107="#FIELD",AK107="",AND(OR($F$8="CHANGE_PCT_GE",$F$8="CHANGE_ABS_GE",$F$8="COUNT_FLAG_RULE",$F$8="AND_YES",$F$8="OR_YES"),OR(BP107="#FIELD",BP107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107)))),IF($F$18="LOW_MU",MAX(Настройки!$B$14,$F$16),IF($F$18="NEUTRAL",Настройки!$B$15,IF($F$18="IGNORE","IGNORE",IF(OR(AK107="#FIELD",BP107="#FIELD"),"Поле не найдено","Недостаточно данных")))),IF($F$8="SIGMOID_INC",MAX(Настройки!$B$14,$F$16+($F$17-$F$16)/(1+EXP(-$F$12*(IF(ISNUMBER(AK107),AK107,0)-$F$11)))),IF($F$8="SIGMOID_DEC",MAX(Настройки!$B$14,$F$16+($F$17-$F$16)/(1+EXP($F$12*(IF(ISNUMBER(AK107),AK107,0)-$F$11)))),IF($F$8="TOP_PERCENT",IF((COUNTIF(INDEX(Данные!$A$7:$CV$106,0,MATCH($F$9,Данные!$A$6:$CV$6,0)),"&gt;"&amp;IF(ISNUMBER(AK107),AK107,0))+COUNTIFS(INDEX(Данные!$A$7:$CV$106,0,MATCH($F$9,Данные!$A$6:$CV$6,0)),IF(ISNUMBER(AK107),AK107,0),Данные!$A$7:$A$106,"&lt;"&amp;$A107)+1)/COUNT(INDEX(Данные!$A$7:$CV$106,0,MATCH($F$9,Данные!$A$6:$CV$6,0)))&lt;=$F$11,$F$14,$F$15),IF($F$8="MANUAL_MU",MAX(Настройки!$B$14,MIN(1,IF(ISNUMBER(AK107),AK107,0))),IF($F$8="COUNT_FLAG_RULE",IF(IF(ISNUMBER(AK107),AK107,0)&lt;=$F$11,$F$14,IF(IF(ISNUMBER(AK107),AK107,0)&gt;=$F$12,$F$15,IF(OR(LOWER(LEFT(BP107&amp;"",2))="да",BP107=1),$F$13,$F$15))),IF(OR(AND($F$8="YES_NO",OR(LOWER(LEFT(AK107&amp;"",2))="да",AK107=1)),AND($F$8="THRESHOLD_GE",IF(ISNUMBER(AK107),AK107,0)&gt;=$F$11),AND($F$8="THRESHOLD_GT",IF(ISNUMBER(AK107),AK107,0)&gt;$F$11),AND($F$8="THRESHOLD_LE",IF(ISNUMBER(AK107),AK107,0)&lt;=$F$11),AND($F$8="THRESHOLD_LT",IF(ISNUMBER(AK107),AK107,0)&lt;$F$11),AND($F$8="CHANGE_PCT_GE",IF(IF(ISNUMBER(BP107),BP107,0)=0,IF(ISNUMBER(AK107),AK107,0)&gt;0,(IF(ISNUMBER(AK107),AK107,0)-IF(ISNUMBER(BP107),BP107,0))/ABS(IF(ISNUMBER(BP107),BP107,0))&gt;=$F$11)),AND($F$8="CHANGE_ABS_GE",ABS(IF(ISNUMBER(AK107),AK107,0)-IF(ISNUMBER(BP107),BP107,0))&gt;=$F$11),AND($F$8="COUNT_LT",IF(ISNUMBER(AK107),AK107,0)&lt;$F$11),AND($F$8="COUNT_LE",IF(ISNUMBER(AK107),AK107,0)&lt;=$F$11),AND($F$8="AND_YES",OR(LOWER(LEFT(AK107&amp;"",2))="да",AK107=1),OR(LOWER(LEFT(BP107&amp;"",2))="да",BP107=1)),AND($F$8="OR_YES",OR(OR(LOWER(LEFT(AK107&amp;"",2))="да",AK107=1),OR(LOWER(LEFT(BP107&amp;"",2))="да",BP107=1)))),$F$14,$F$15))))))))))</f>
        <v/>
      </c>
      <c r="G107" s="19" t="str">
        <f>IF($A107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107="#FIELD",AL107="",AND(OR($G$8="CHANGE_PCT_GE",$G$8="CHANGE_ABS_GE",$G$8="COUNT_FLAG_RULE",$G$8="AND_YES",$G$8="OR_YES"),OR(BQ107="#FIELD",BQ107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107)))),IF($G$18="LOW_MU",MAX(Настройки!$B$14,$G$16),IF($G$18="NEUTRAL",Настройки!$B$15,IF($G$18="IGNORE","IGNORE",IF(OR(AL107="#FIELD",BQ107="#FIELD"),"Поле не найдено","Недостаточно данных")))),IF($G$8="SIGMOID_INC",MAX(Настройки!$B$14,$G$16+($G$17-$G$16)/(1+EXP(-$G$12*(IF(ISNUMBER(AL107),AL107,0)-$G$11)))),IF($G$8="SIGMOID_DEC",MAX(Настройки!$B$14,$G$16+($G$17-$G$16)/(1+EXP($G$12*(IF(ISNUMBER(AL107),AL107,0)-$G$11)))),IF($G$8="TOP_PERCENT",IF((COUNTIF(INDEX(Данные!$A$7:$CV$106,0,MATCH($G$9,Данные!$A$6:$CV$6,0)),"&gt;"&amp;IF(ISNUMBER(AL107),AL107,0))+COUNTIFS(INDEX(Данные!$A$7:$CV$106,0,MATCH($G$9,Данные!$A$6:$CV$6,0)),IF(ISNUMBER(AL107),AL107,0),Данные!$A$7:$A$106,"&lt;"&amp;$A107)+1)/COUNT(INDEX(Данные!$A$7:$CV$106,0,MATCH($G$9,Данные!$A$6:$CV$6,0)))&lt;=$G$11,$G$14,$G$15),IF($G$8="MANUAL_MU",MAX(Настройки!$B$14,MIN(1,IF(ISNUMBER(AL107),AL107,0))),IF($G$8="COUNT_FLAG_RULE",IF(IF(ISNUMBER(AL107),AL107,0)&lt;=$G$11,$G$14,IF(IF(ISNUMBER(AL107),AL107,0)&gt;=$G$12,$G$15,IF(OR(LOWER(LEFT(BQ107&amp;"",2))="да",BQ107=1),$G$13,$G$15))),IF(OR(AND($G$8="YES_NO",OR(LOWER(LEFT(AL107&amp;"",2))="да",AL107=1)),AND($G$8="THRESHOLD_GE",IF(ISNUMBER(AL107),AL107,0)&gt;=$G$11),AND($G$8="THRESHOLD_GT",IF(ISNUMBER(AL107),AL107,0)&gt;$G$11),AND($G$8="THRESHOLD_LE",IF(ISNUMBER(AL107),AL107,0)&lt;=$G$11),AND($G$8="THRESHOLD_LT",IF(ISNUMBER(AL107),AL107,0)&lt;$G$11),AND($G$8="CHANGE_PCT_GE",IF(IF(ISNUMBER(BQ107),BQ107,0)=0,IF(ISNUMBER(AL107),AL107,0)&gt;0,(IF(ISNUMBER(AL107),AL107,0)-IF(ISNUMBER(BQ107),BQ107,0))/ABS(IF(ISNUMBER(BQ107),BQ107,0))&gt;=$G$11)),AND($G$8="CHANGE_ABS_GE",ABS(IF(ISNUMBER(AL107),AL107,0)-IF(ISNUMBER(BQ107),BQ107,0))&gt;=$G$11),AND($G$8="COUNT_LT",IF(ISNUMBER(AL107),AL107,0)&lt;$G$11),AND($G$8="COUNT_LE",IF(ISNUMBER(AL107),AL107,0)&lt;=$G$11),AND($G$8="AND_YES",OR(LOWER(LEFT(AL107&amp;"",2))="да",AL107=1),OR(LOWER(LEFT(BQ107&amp;"",2))="да",BQ107=1)),AND($G$8="OR_YES",OR(OR(LOWER(LEFT(AL107&amp;"",2))="да",AL107=1),OR(LOWER(LEFT(BQ107&amp;"",2))="да",BQ107=1)))),$G$14,$G$15))))))))))</f>
        <v/>
      </c>
      <c r="H107" s="19" t="str">
        <f>IF($A107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107="#FIELD",AM107="",AND(OR($H$8="CHANGE_PCT_GE",$H$8="CHANGE_ABS_GE",$H$8="COUNT_FLAG_RULE",$H$8="AND_YES",$H$8="OR_YES"),OR(BR107="#FIELD",BR107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107)))),IF($H$18="LOW_MU",MAX(Настройки!$B$14,$H$16),IF($H$18="NEUTRAL",Настройки!$B$15,IF($H$18="IGNORE","IGNORE",IF(OR(AM107="#FIELD",BR107="#FIELD"),"Поле не найдено","Недостаточно данных")))),IF($H$8="SIGMOID_INC",MAX(Настройки!$B$14,$H$16+($H$17-$H$16)/(1+EXP(-$H$12*(IF(ISNUMBER(AM107),AM107,0)-$H$11)))),IF($H$8="SIGMOID_DEC",MAX(Настройки!$B$14,$H$16+($H$17-$H$16)/(1+EXP($H$12*(IF(ISNUMBER(AM107),AM107,0)-$H$11)))),IF($H$8="TOP_PERCENT",IF((COUNTIF(INDEX(Данные!$A$7:$CV$106,0,MATCH($H$9,Данные!$A$6:$CV$6,0)),"&gt;"&amp;IF(ISNUMBER(AM107),AM107,0))+COUNTIFS(INDEX(Данные!$A$7:$CV$106,0,MATCH($H$9,Данные!$A$6:$CV$6,0)),IF(ISNUMBER(AM107),AM107,0),Данные!$A$7:$A$106,"&lt;"&amp;$A107)+1)/COUNT(INDEX(Данные!$A$7:$CV$106,0,MATCH($H$9,Данные!$A$6:$CV$6,0)))&lt;=$H$11,$H$14,$H$15),IF($H$8="MANUAL_MU",MAX(Настройки!$B$14,MIN(1,IF(ISNUMBER(AM107),AM107,0))),IF($H$8="COUNT_FLAG_RULE",IF(IF(ISNUMBER(AM107),AM107,0)&lt;=$H$11,$H$14,IF(IF(ISNUMBER(AM107),AM107,0)&gt;=$H$12,$H$15,IF(OR(LOWER(LEFT(BR107&amp;"",2))="да",BR107=1),$H$13,$H$15))),IF(OR(AND($H$8="YES_NO",OR(LOWER(LEFT(AM107&amp;"",2))="да",AM107=1)),AND($H$8="THRESHOLD_GE",IF(ISNUMBER(AM107),AM107,0)&gt;=$H$11),AND($H$8="THRESHOLD_GT",IF(ISNUMBER(AM107),AM107,0)&gt;$H$11),AND($H$8="THRESHOLD_LE",IF(ISNUMBER(AM107),AM107,0)&lt;=$H$11),AND($H$8="THRESHOLD_LT",IF(ISNUMBER(AM107),AM107,0)&lt;$H$11),AND($H$8="CHANGE_PCT_GE",IF(IF(ISNUMBER(BR107),BR107,0)=0,IF(ISNUMBER(AM107),AM107,0)&gt;0,(IF(ISNUMBER(AM107),AM107,0)-IF(ISNUMBER(BR107),BR107,0))/ABS(IF(ISNUMBER(BR107),BR107,0))&gt;=$H$11)),AND($H$8="CHANGE_ABS_GE",ABS(IF(ISNUMBER(AM107),AM107,0)-IF(ISNUMBER(BR107),BR107,0))&gt;=$H$11),AND($H$8="COUNT_LT",IF(ISNUMBER(AM107),AM107,0)&lt;$H$11),AND($H$8="COUNT_LE",IF(ISNUMBER(AM107),AM107,0)&lt;=$H$11),AND($H$8="AND_YES",OR(LOWER(LEFT(AM107&amp;"",2))="да",AM107=1),OR(LOWER(LEFT(BR107&amp;"",2))="да",BR107=1)),AND($H$8="OR_YES",OR(OR(LOWER(LEFT(AM107&amp;"",2))="да",AM107=1),OR(LOWER(LEFT(BR107&amp;"",2))="да",BR107=1)))),$H$14,$H$15))))))))))</f>
        <v/>
      </c>
      <c r="I107" s="19" t="str">
        <f>IF($A107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107="#FIELD",AN107="",AND(OR($I$8="CHANGE_PCT_GE",$I$8="CHANGE_ABS_GE",$I$8="COUNT_FLAG_RULE",$I$8="AND_YES",$I$8="OR_YES"),OR(BS107="#FIELD",BS107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107)))),IF($I$18="LOW_MU",MAX(Настройки!$B$14,$I$16),IF($I$18="NEUTRAL",Настройки!$B$15,IF($I$18="IGNORE","IGNORE",IF(OR(AN107="#FIELD",BS107="#FIELD"),"Поле не найдено","Недостаточно данных")))),IF($I$8="SIGMOID_INC",MAX(Настройки!$B$14,$I$16+($I$17-$I$16)/(1+EXP(-$I$12*(IF(ISNUMBER(AN107),AN107,0)-$I$11)))),IF($I$8="SIGMOID_DEC",MAX(Настройки!$B$14,$I$16+($I$17-$I$16)/(1+EXP($I$12*(IF(ISNUMBER(AN107),AN107,0)-$I$11)))),IF($I$8="TOP_PERCENT",IF((COUNTIF(INDEX(Данные!$A$7:$CV$106,0,MATCH($I$9,Данные!$A$6:$CV$6,0)),"&gt;"&amp;IF(ISNUMBER(AN107),AN107,0))+COUNTIFS(INDEX(Данные!$A$7:$CV$106,0,MATCH($I$9,Данные!$A$6:$CV$6,0)),IF(ISNUMBER(AN107),AN107,0),Данные!$A$7:$A$106,"&lt;"&amp;$A107)+1)/COUNT(INDEX(Данные!$A$7:$CV$106,0,MATCH($I$9,Данные!$A$6:$CV$6,0)))&lt;=$I$11,$I$14,$I$15),IF($I$8="MANUAL_MU",MAX(Настройки!$B$14,MIN(1,IF(ISNUMBER(AN107),AN107,0))),IF($I$8="COUNT_FLAG_RULE",IF(IF(ISNUMBER(AN107),AN107,0)&lt;=$I$11,$I$14,IF(IF(ISNUMBER(AN107),AN107,0)&gt;=$I$12,$I$15,IF(OR(LOWER(LEFT(BS107&amp;"",2))="да",BS107=1),$I$13,$I$15))),IF(OR(AND($I$8="YES_NO",OR(LOWER(LEFT(AN107&amp;"",2))="да",AN107=1)),AND($I$8="THRESHOLD_GE",IF(ISNUMBER(AN107),AN107,0)&gt;=$I$11),AND($I$8="THRESHOLD_GT",IF(ISNUMBER(AN107),AN107,0)&gt;$I$11),AND($I$8="THRESHOLD_LE",IF(ISNUMBER(AN107),AN107,0)&lt;=$I$11),AND($I$8="THRESHOLD_LT",IF(ISNUMBER(AN107),AN107,0)&lt;$I$11),AND($I$8="CHANGE_PCT_GE",IF(IF(ISNUMBER(BS107),BS107,0)=0,IF(ISNUMBER(AN107),AN107,0)&gt;0,(IF(ISNUMBER(AN107),AN107,0)-IF(ISNUMBER(BS107),BS107,0))/ABS(IF(ISNUMBER(BS107),BS107,0))&gt;=$I$11)),AND($I$8="CHANGE_ABS_GE",ABS(IF(ISNUMBER(AN107),AN107,0)-IF(ISNUMBER(BS107),BS107,0))&gt;=$I$11),AND($I$8="COUNT_LT",IF(ISNUMBER(AN107),AN107,0)&lt;$I$11),AND($I$8="COUNT_LE",IF(ISNUMBER(AN107),AN107,0)&lt;=$I$11),AND($I$8="AND_YES",OR(LOWER(LEFT(AN107&amp;"",2))="да",AN107=1),OR(LOWER(LEFT(BS107&amp;"",2))="да",BS107=1)),AND($I$8="OR_YES",OR(OR(LOWER(LEFT(AN107&amp;"",2))="да",AN107=1),OR(LOWER(LEFT(BS107&amp;"",2))="да",BS107=1)))),$I$14,$I$15))))))))))</f>
        <v/>
      </c>
      <c r="J107" s="19" t="str">
        <f>IF($A107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107="#FIELD",AO107="",AND(OR($J$8="CHANGE_PCT_GE",$J$8="CHANGE_ABS_GE",$J$8="COUNT_FLAG_RULE",$J$8="AND_YES",$J$8="OR_YES"),OR(BT107="#FIELD",BT107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107)))),IF($J$18="LOW_MU",MAX(Настройки!$B$14,$J$16),IF($J$18="NEUTRAL",Настройки!$B$15,IF($J$18="IGNORE","IGNORE",IF(OR(AO107="#FIELD",BT107="#FIELD"),"Поле не найдено","Недостаточно данных")))),IF($J$8="SIGMOID_INC",MAX(Настройки!$B$14,$J$16+($J$17-$J$16)/(1+EXP(-$J$12*(IF(ISNUMBER(AO107),AO107,0)-$J$11)))),IF($J$8="SIGMOID_DEC",MAX(Настройки!$B$14,$J$16+($J$17-$J$16)/(1+EXP($J$12*(IF(ISNUMBER(AO107),AO107,0)-$J$11)))),IF($J$8="TOP_PERCENT",IF((COUNTIF(INDEX(Данные!$A$7:$CV$106,0,MATCH($J$9,Данные!$A$6:$CV$6,0)),"&gt;"&amp;IF(ISNUMBER(AO107),AO107,0))+COUNTIFS(INDEX(Данные!$A$7:$CV$106,0,MATCH($J$9,Данные!$A$6:$CV$6,0)),IF(ISNUMBER(AO107),AO107,0),Данные!$A$7:$A$106,"&lt;"&amp;$A107)+1)/COUNT(INDEX(Данные!$A$7:$CV$106,0,MATCH($J$9,Данные!$A$6:$CV$6,0)))&lt;=$J$11,$J$14,$J$15),IF($J$8="MANUAL_MU",MAX(Настройки!$B$14,MIN(1,IF(ISNUMBER(AO107),AO107,0))),IF($J$8="COUNT_FLAG_RULE",IF(IF(ISNUMBER(AO107),AO107,0)&lt;=$J$11,$J$14,IF(IF(ISNUMBER(AO107),AO107,0)&gt;=$J$12,$J$15,IF(OR(LOWER(LEFT(BT107&amp;"",2))="да",BT107=1),$J$13,$J$15))),IF(OR(AND($J$8="YES_NO",OR(LOWER(LEFT(AO107&amp;"",2))="да",AO107=1)),AND($J$8="THRESHOLD_GE",IF(ISNUMBER(AO107),AO107,0)&gt;=$J$11),AND($J$8="THRESHOLD_GT",IF(ISNUMBER(AO107),AO107,0)&gt;$J$11),AND($J$8="THRESHOLD_LE",IF(ISNUMBER(AO107),AO107,0)&lt;=$J$11),AND($J$8="THRESHOLD_LT",IF(ISNUMBER(AO107),AO107,0)&lt;$J$11),AND($J$8="CHANGE_PCT_GE",IF(IF(ISNUMBER(BT107),BT107,0)=0,IF(ISNUMBER(AO107),AO107,0)&gt;0,(IF(ISNUMBER(AO107),AO107,0)-IF(ISNUMBER(BT107),BT107,0))/ABS(IF(ISNUMBER(BT107),BT107,0))&gt;=$J$11)),AND($J$8="CHANGE_ABS_GE",ABS(IF(ISNUMBER(AO107),AO107,0)-IF(ISNUMBER(BT107),BT107,0))&gt;=$J$11),AND($J$8="COUNT_LT",IF(ISNUMBER(AO107),AO107,0)&lt;$J$11),AND($J$8="COUNT_LE",IF(ISNUMBER(AO107),AO107,0)&lt;=$J$11),AND($J$8="AND_YES",OR(LOWER(LEFT(AO107&amp;"",2))="да",AO107=1),OR(LOWER(LEFT(BT107&amp;"",2))="да",BT107=1)),AND($J$8="OR_YES",OR(OR(LOWER(LEFT(AO107&amp;"",2))="да",AO107=1),OR(LOWER(LEFT(BT107&amp;"",2))="да",BT107=1)))),$J$14,$J$15))))))))))</f>
        <v/>
      </c>
      <c r="K107" s="19" t="str">
        <f>IF($A107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107="#FIELD",AP107="",AND(OR($K$8="CHANGE_PCT_GE",$K$8="CHANGE_ABS_GE",$K$8="COUNT_FLAG_RULE",$K$8="AND_YES",$K$8="OR_YES"),OR(BU107="#FIELD",BU107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107)))),IF($K$18="LOW_MU",MAX(Настройки!$B$14,$K$16),IF($K$18="NEUTRAL",Настройки!$B$15,IF($K$18="IGNORE","IGNORE",IF(OR(AP107="#FIELD",BU107="#FIELD"),"Поле не найдено","Недостаточно данных")))),IF($K$8="SIGMOID_INC",MAX(Настройки!$B$14,$K$16+($K$17-$K$16)/(1+EXP(-$K$12*(IF(ISNUMBER(AP107),AP107,0)-$K$11)))),IF($K$8="SIGMOID_DEC",MAX(Настройки!$B$14,$K$16+($K$17-$K$16)/(1+EXP($K$12*(IF(ISNUMBER(AP107),AP107,0)-$K$11)))),IF($K$8="TOP_PERCENT",IF((COUNTIF(INDEX(Данные!$A$7:$CV$106,0,MATCH($K$9,Данные!$A$6:$CV$6,0)),"&gt;"&amp;IF(ISNUMBER(AP107),AP107,0))+COUNTIFS(INDEX(Данные!$A$7:$CV$106,0,MATCH($K$9,Данные!$A$6:$CV$6,0)),IF(ISNUMBER(AP107),AP107,0),Данные!$A$7:$A$106,"&lt;"&amp;$A107)+1)/COUNT(INDEX(Данные!$A$7:$CV$106,0,MATCH($K$9,Данные!$A$6:$CV$6,0)))&lt;=$K$11,$K$14,$K$15),IF($K$8="MANUAL_MU",MAX(Настройки!$B$14,MIN(1,IF(ISNUMBER(AP107),AP107,0))),IF($K$8="COUNT_FLAG_RULE",IF(IF(ISNUMBER(AP107),AP107,0)&lt;=$K$11,$K$14,IF(IF(ISNUMBER(AP107),AP107,0)&gt;=$K$12,$K$15,IF(OR(LOWER(LEFT(BU107&amp;"",2))="да",BU107=1),$K$13,$K$15))),IF(OR(AND($K$8="YES_NO",OR(LOWER(LEFT(AP107&amp;"",2))="да",AP107=1)),AND($K$8="THRESHOLD_GE",IF(ISNUMBER(AP107),AP107,0)&gt;=$K$11),AND($K$8="THRESHOLD_GT",IF(ISNUMBER(AP107),AP107,0)&gt;$K$11),AND($K$8="THRESHOLD_LE",IF(ISNUMBER(AP107),AP107,0)&lt;=$K$11),AND($K$8="THRESHOLD_LT",IF(ISNUMBER(AP107),AP107,0)&lt;$K$11),AND($K$8="CHANGE_PCT_GE",IF(IF(ISNUMBER(BU107),BU107,0)=0,IF(ISNUMBER(AP107),AP107,0)&gt;0,(IF(ISNUMBER(AP107),AP107,0)-IF(ISNUMBER(BU107),BU107,0))/ABS(IF(ISNUMBER(BU107),BU107,0))&gt;=$K$11)),AND($K$8="CHANGE_ABS_GE",ABS(IF(ISNUMBER(AP107),AP107,0)-IF(ISNUMBER(BU107),BU107,0))&gt;=$K$11),AND($K$8="COUNT_LT",IF(ISNUMBER(AP107),AP107,0)&lt;$K$11),AND($K$8="COUNT_LE",IF(ISNUMBER(AP107),AP107,0)&lt;=$K$11),AND($K$8="AND_YES",OR(LOWER(LEFT(AP107&amp;"",2))="да",AP107=1),OR(LOWER(LEFT(BU107&amp;"",2))="да",BU107=1)),AND($K$8="OR_YES",OR(OR(LOWER(LEFT(AP107&amp;"",2))="да",AP107=1),OR(LOWER(LEFT(BU107&amp;"",2))="да",BU107=1)))),$K$14,$K$15))))))))))</f>
        <v/>
      </c>
      <c r="L107" s="19" t="str">
        <f>IF($A107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107="#FIELD",AQ107="",AND(OR($L$8="CHANGE_PCT_GE",$L$8="CHANGE_ABS_GE",$L$8="COUNT_FLAG_RULE",$L$8="AND_YES",$L$8="OR_YES"),OR(BV107="#FIELD",BV107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107)))),IF($L$18="LOW_MU",MAX(Настройки!$B$14,$L$16),IF($L$18="NEUTRAL",Настройки!$B$15,IF($L$18="IGNORE","IGNORE",IF(OR(AQ107="#FIELD",BV107="#FIELD"),"Поле не найдено","Недостаточно данных")))),IF($L$8="SIGMOID_INC",MAX(Настройки!$B$14,$L$16+($L$17-$L$16)/(1+EXP(-$L$12*(IF(ISNUMBER(AQ107),AQ107,0)-$L$11)))),IF($L$8="SIGMOID_DEC",MAX(Настройки!$B$14,$L$16+($L$17-$L$16)/(1+EXP($L$12*(IF(ISNUMBER(AQ107),AQ107,0)-$L$11)))),IF($L$8="TOP_PERCENT",IF((COUNTIF(INDEX(Данные!$A$7:$CV$106,0,MATCH($L$9,Данные!$A$6:$CV$6,0)),"&gt;"&amp;IF(ISNUMBER(AQ107),AQ107,0))+COUNTIFS(INDEX(Данные!$A$7:$CV$106,0,MATCH($L$9,Данные!$A$6:$CV$6,0)),IF(ISNUMBER(AQ107),AQ107,0),Данные!$A$7:$A$106,"&lt;"&amp;$A107)+1)/COUNT(INDEX(Данные!$A$7:$CV$106,0,MATCH($L$9,Данные!$A$6:$CV$6,0)))&lt;=$L$11,$L$14,$L$15),IF($L$8="MANUAL_MU",MAX(Настройки!$B$14,MIN(1,IF(ISNUMBER(AQ107),AQ107,0))),IF($L$8="COUNT_FLAG_RULE",IF(IF(ISNUMBER(AQ107),AQ107,0)&lt;=$L$11,$L$14,IF(IF(ISNUMBER(AQ107),AQ107,0)&gt;=$L$12,$L$15,IF(OR(LOWER(LEFT(BV107&amp;"",2))="да",BV107=1),$L$13,$L$15))),IF(OR(AND($L$8="YES_NO",OR(LOWER(LEFT(AQ107&amp;"",2))="да",AQ107=1)),AND($L$8="THRESHOLD_GE",IF(ISNUMBER(AQ107),AQ107,0)&gt;=$L$11),AND($L$8="THRESHOLD_GT",IF(ISNUMBER(AQ107),AQ107,0)&gt;$L$11),AND($L$8="THRESHOLD_LE",IF(ISNUMBER(AQ107),AQ107,0)&lt;=$L$11),AND($L$8="THRESHOLD_LT",IF(ISNUMBER(AQ107),AQ107,0)&lt;$L$11),AND($L$8="CHANGE_PCT_GE",IF(IF(ISNUMBER(BV107),BV107,0)=0,IF(ISNUMBER(AQ107),AQ107,0)&gt;0,(IF(ISNUMBER(AQ107),AQ107,0)-IF(ISNUMBER(BV107),BV107,0))/ABS(IF(ISNUMBER(BV107),BV107,0))&gt;=$L$11)),AND($L$8="CHANGE_ABS_GE",ABS(IF(ISNUMBER(AQ107),AQ107,0)-IF(ISNUMBER(BV107),BV107,0))&gt;=$L$11),AND($L$8="COUNT_LT",IF(ISNUMBER(AQ107),AQ107,0)&lt;$L$11),AND($L$8="COUNT_LE",IF(ISNUMBER(AQ107),AQ107,0)&lt;=$L$11),AND($L$8="AND_YES",OR(LOWER(LEFT(AQ107&amp;"",2))="да",AQ107=1),OR(LOWER(LEFT(BV107&amp;"",2))="да",BV107=1)),AND($L$8="OR_YES",OR(OR(LOWER(LEFT(AQ107&amp;"",2))="да",AQ107=1),OR(LOWER(LEFT(BV107&amp;"",2))="да",BV107=1)))),$L$14,$L$15))))))))))</f>
        <v/>
      </c>
      <c r="M107" s="19" t="str">
        <f>IF($A107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107="#FIELD",AR107="",AND(OR($M$8="CHANGE_PCT_GE",$M$8="CHANGE_ABS_GE",$M$8="COUNT_FLAG_RULE",$M$8="AND_YES",$M$8="OR_YES"),OR(BW107="#FIELD",BW107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107)))),IF($M$18="LOW_MU",MAX(Настройки!$B$14,$M$16),IF($M$18="NEUTRAL",Настройки!$B$15,IF($M$18="IGNORE","IGNORE",IF(OR(AR107="#FIELD",BW107="#FIELD"),"Поле не найдено","Недостаточно данных")))),IF($M$8="SIGMOID_INC",MAX(Настройки!$B$14,$M$16+($M$17-$M$16)/(1+EXP(-$M$12*(IF(ISNUMBER(AR107),AR107,0)-$M$11)))),IF($M$8="SIGMOID_DEC",MAX(Настройки!$B$14,$M$16+($M$17-$M$16)/(1+EXP($M$12*(IF(ISNUMBER(AR107),AR107,0)-$M$11)))),IF($M$8="TOP_PERCENT",IF((COUNTIF(INDEX(Данные!$A$7:$CV$106,0,MATCH($M$9,Данные!$A$6:$CV$6,0)),"&gt;"&amp;IF(ISNUMBER(AR107),AR107,0))+COUNTIFS(INDEX(Данные!$A$7:$CV$106,0,MATCH($M$9,Данные!$A$6:$CV$6,0)),IF(ISNUMBER(AR107),AR107,0),Данные!$A$7:$A$106,"&lt;"&amp;$A107)+1)/COUNT(INDEX(Данные!$A$7:$CV$106,0,MATCH($M$9,Данные!$A$6:$CV$6,0)))&lt;=$M$11,$M$14,$M$15),IF($M$8="MANUAL_MU",MAX(Настройки!$B$14,MIN(1,IF(ISNUMBER(AR107),AR107,0))),IF($M$8="COUNT_FLAG_RULE",IF(IF(ISNUMBER(AR107),AR107,0)&lt;=$M$11,$M$14,IF(IF(ISNUMBER(AR107),AR107,0)&gt;=$M$12,$M$15,IF(OR(LOWER(LEFT(BW107&amp;"",2))="да",BW107=1),$M$13,$M$15))),IF(OR(AND($M$8="YES_NO",OR(LOWER(LEFT(AR107&amp;"",2))="да",AR107=1)),AND($M$8="THRESHOLD_GE",IF(ISNUMBER(AR107),AR107,0)&gt;=$M$11),AND($M$8="THRESHOLD_GT",IF(ISNUMBER(AR107),AR107,0)&gt;$M$11),AND($M$8="THRESHOLD_LE",IF(ISNUMBER(AR107),AR107,0)&lt;=$M$11),AND($M$8="THRESHOLD_LT",IF(ISNUMBER(AR107),AR107,0)&lt;$M$11),AND($M$8="CHANGE_PCT_GE",IF(IF(ISNUMBER(BW107),BW107,0)=0,IF(ISNUMBER(AR107),AR107,0)&gt;0,(IF(ISNUMBER(AR107),AR107,0)-IF(ISNUMBER(BW107),BW107,0))/ABS(IF(ISNUMBER(BW107),BW107,0))&gt;=$M$11)),AND($M$8="CHANGE_ABS_GE",ABS(IF(ISNUMBER(AR107),AR107,0)-IF(ISNUMBER(BW107),BW107,0))&gt;=$M$11),AND($M$8="COUNT_LT",IF(ISNUMBER(AR107),AR107,0)&lt;$M$11),AND($M$8="COUNT_LE",IF(ISNUMBER(AR107),AR107,0)&lt;=$M$11),AND($M$8="AND_YES",OR(LOWER(LEFT(AR107&amp;"",2))="да",AR107=1),OR(LOWER(LEFT(BW107&amp;"",2))="да",BW107=1)),AND($M$8="OR_YES",OR(OR(LOWER(LEFT(AR107&amp;"",2))="да",AR107=1),OR(LOWER(LEFT(BW107&amp;"",2))="да",BW107=1)))),$M$14,$M$15))))))))))</f>
        <v/>
      </c>
      <c r="N107" s="19" t="str">
        <f>IF($A107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107="#FIELD",AS107="",AND(OR($N$8="CHANGE_PCT_GE",$N$8="CHANGE_ABS_GE",$N$8="COUNT_FLAG_RULE",$N$8="AND_YES",$N$8="OR_YES"),OR(BX107="#FIELD",BX107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107)))),IF($N$18="LOW_MU",MAX(Настройки!$B$14,$N$16),IF($N$18="NEUTRAL",Настройки!$B$15,IF($N$18="IGNORE","IGNORE",IF(OR(AS107="#FIELD",BX107="#FIELD"),"Поле не найдено","Недостаточно данных")))),IF($N$8="SIGMOID_INC",MAX(Настройки!$B$14,$N$16+($N$17-$N$16)/(1+EXP(-$N$12*(IF(ISNUMBER(AS107),AS107,0)-$N$11)))),IF($N$8="SIGMOID_DEC",MAX(Настройки!$B$14,$N$16+($N$17-$N$16)/(1+EXP($N$12*(IF(ISNUMBER(AS107),AS107,0)-$N$11)))),IF($N$8="TOP_PERCENT",IF((COUNTIF(INDEX(Данные!$A$7:$CV$106,0,MATCH($N$9,Данные!$A$6:$CV$6,0)),"&gt;"&amp;IF(ISNUMBER(AS107),AS107,0))+COUNTIFS(INDEX(Данные!$A$7:$CV$106,0,MATCH($N$9,Данные!$A$6:$CV$6,0)),IF(ISNUMBER(AS107),AS107,0),Данные!$A$7:$A$106,"&lt;"&amp;$A107)+1)/COUNT(INDEX(Данные!$A$7:$CV$106,0,MATCH($N$9,Данные!$A$6:$CV$6,0)))&lt;=$N$11,$N$14,$N$15),IF($N$8="MANUAL_MU",MAX(Настройки!$B$14,MIN(1,IF(ISNUMBER(AS107),AS107,0))),IF($N$8="COUNT_FLAG_RULE",IF(IF(ISNUMBER(AS107),AS107,0)&lt;=$N$11,$N$14,IF(IF(ISNUMBER(AS107),AS107,0)&gt;=$N$12,$N$15,IF(OR(LOWER(LEFT(BX107&amp;"",2))="да",BX107=1),$N$13,$N$15))),IF(OR(AND($N$8="YES_NO",OR(LOWER(LEFT(AS107&amp;"",2))="да",AS107=1)),AND($N$8="THRESHOLD_GE",IF(ISNUMBER(AS107),AS107,0)&gt;=$N$11),AND($N$8="THRESHOLD_GT",IF(ISNUMBER(AS107),AS107,0)&gt;$N$11),AND($N$8="THRESHOLD_LE",IF(ISNUMBER(AS107),AS107,0)&lt;=$N$11),AND($N$8="THRESHOLD_LT",IF(ISNUMBER(AS107),AS107,0)&lt;$N$11),AND($N$8="CHANGE_PCT_GE",IF(IF(ISNUMBER(BX107),BX107,0)=0,IF(ISNUMBER(AS107),AS107,0)&gt;0,(IF(ISNUMBER(AS107),AS107,0)-IF(ISNUMBER(BX107),BX107,0))/ABS(IF(ISNUMBER(BX107),BX107,0))&gt;=$N$11)),AND($N$8="CHANGE_ABS_GE",ABS(IF(ISNUMBER(AS107),AS107,0)-IF(ISNUMBER(BX107),BX107,0))&gt;=$N$11),AND($N$8="COUNT_LT",IF(ISNUMBER(AS107),AS107,0)&lt;$N$11),AND($N$8="COUNT_LE",IF(ISNUMBER(AS107),AS107,0)&lt;=$N$11),AND($N$8="AND_YES",OR(LOWER(LEFT(AS107&amp;"",2))="да",AS107=1),OR(LOWER(LEFT(BX107&amp;"",2))="да",BX107=1)),AND($N$8="OR_YES",OR(OR(LOWER(LEFT(AS107&amp;"",2))="да",AS107=1),OR(LOWER(LEFT(BX107&amp;"",2))="да",BX107=1)))),$N$14,$N$15))))))))))</f>
        <v/>
      </c>
      <c r="O107" s="19" t="str">
        <f>IF($A107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107="#FIELD",AT107="",AND(OR($O$8="CHANGE_PCT_GE",$O$8="CHANGE_ABS_GE",$O$8="COUNT_FLAG_RULE",$O$8="AND_YES",$O$8="OR_YES"),OR(BY107="#FIELD",BY107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107)))),IF($O$18="LOW_MU",MAX(Настройки!$B$14,$O$16),IF($O$18="NEUTRAL",Настройки!$B$15,IF($O$18="IGNORE","IGNORE",IF(OR(AT107="#FIELD",BY107="#FIELD"),"Поле не найдено","Недостаточно данных")))),IF($O$8="SIGMOID_INC",MAX(Настройки!$B$14,$O$16+($O$17-$O$16)/(1+EXP(-$O$12*(IF(ISNUMBER(AT107),AT107,0)-$O$11)))),IF($O$8="SIGMOID_DEC",MAX(Настройки!$B$14,$O$16+($O$17-$O$16)/(1+EXP($O$12*(IF(ISNUMBER(AT107),AT107,0)-$O$11)))),IF($O$8="TOP_PERCENT",IF((COUNTIF(INDEX(Данные!$A$7:$CV$106,0,MATCH($O$9,Данные!$A$6:$CV$6,0)),"&gt;"&amp;IF(ISNUMBER(AT107),AT107,0))+COUNTIFS(INDEX(Данные!$A$7:$CV$106,0,MATCH($O$9,Данные!$A$6:$CV$6,0)),IF(ISNUMBER(AT107),AT107,0),Данные!$A$7:$A$106,"&lt;"&amp;$A107)+1)/COUNT(INDEX(Данные!$A$7:$CV$106,0,MATCH($O$9,Данные!$A$6:$CV$6,0)))&lt;=$O$11,$O$14,$O$15),IF($O$8="MANUAL_MU",MAX(Настройки!$B$14,MIN(1,IF(ISNUMBER(AT107),AT107,0))),IF($O$8="COUNT_FLAG_RULE",IF(IF(ISNUMBER(AT107),AT107,0)&lt;=$O$11,$O$14,IF(IF(ISNUMBER(AT107),AT107,0)&gt;=$O$12,$O$15,IF(OR(LOWER(LEFT(BY107&amp;"",2))="да",BY107=1),$O$13,$O$15))),IF(OR(AND($O$8="YES_NO",OR(LOWER(LEFT(AT107&amp;"",2))="да",AT107=1)),AND($O$8="THRESHOLD_GE",IF(ISNUMBER(AT107),AT107,0)&gt;=$O$11),AND($O$8="THRESHOLD_GT",IF(ISNUMBER(AT107),AT107,0)&gt;$O$11),AND($O$8="THRESHOLD_LE",IF(ISNUMBER(AT107),AT107,0)&lt;=$O$11),AND($O$8="THRESHOLD_LT",IF(ISNUMBER(AT107),AT107,0)&lt;$O$11),AND($O$8="CHANGE_PCT_GE",IF(IF(ISNUMBER(BY107),BY107,0)=0,IF(ISNUMBER(AT107),AT107,0)&gt;0,(IF(ISNUMBER(AT107),AT107,0)-IF(ISNUMBER(BY107),BY107,0))/ABS(IF(ISNUMBER(BY107),BY107,0))&gt;=$O$11)),AND($O$8="CHANGE_ABS_GE",ABS(IF(ISNUMBER(AT107),AT107,0)-IF(ISNUMBER(BY107),BY107,0))&gt;=$O$11),AND($O$8="COUNT_LT",IF(ISNUMBER(AT107),AT107,0)&lt;$O$11),AND($O$8="COUNT_LE",IF(ISNUMBER(AT107),AT107,0)&lt;=$O$11),AND($O$8="AND_YES",OR(LOWER(LEFT(AT107&amp;"",2))="да",AT107=1),OR(LOWER(LEFT(BY107&amp;"",2))="да",BY107=1)),AND($O$8="OR_YES",OR(OR(LOWER(LEFT(AT107&amp;"",2))="да",AT107=1),OR(LOWER(LEFT(BY107&amp;"",2))="да",BY107=1)))),$O$14,$O$15))))))))))</f>
        <v/>
      </c>
      <c r="P107" s="19" t="str">
        <f>IF($A107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107="#FIELD",AU107="",AND(OR($P$8="CHANGE_PCT_GE",$P$8="CHANGE_ABS_GE",$P$8="COUNT_FLAG_RULE",$P$8="AND_YES",$P$8="OR_YES"),OR(BZ107="#FIELD",BZ107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107)))),IF($P$18="LOW_MU",MAX(Настройки!$B$14,$P$16),IF($P$18="NEUTRAL",Настройки!$B$15,IF($P$18="IGNORE","IGNORE",IF(OR(AU107="#FIELD",BZ107="#FIELD"),"Поле не найдено","Недостаточно данных")))),IF($P$8="SIGMOID_INC",MAX(Настройки!$B$14,$P$16+($P$17-$P$16)/(1+EXP(-$P$12*(IF(ISNUMBER(AU107),AU107,0)-$P$11)))),IF($P$8="SIGMOID_DEC",MAX(Настройки!$B$14,$P$16+($P$17-$P$16)/(1+EXP($P$12*(IF(ISNUMBER(AU107),AU107,0)-$P$11)))),IF($P$8="TOP_PERCENT",IF((COUNTIF(INDEX(Данные!$A$7:$CV$106,0,MATCH($P$9,Данные!$A$6:$CV$6,0)),"&gt;"&amp;IF(ISNUMBER(AU107),AU107,0))+COUNTIFS(INDEX(Данные!$A$7:$CV$106,0,MATCH($P$9,Данные!$A$6:$CV$6,0)),IF(ISNUMBER(AU107),AU107,0),Данные!$A$7:$A$106,"&lt;"&amp;$A107)+1)/COUNT(INDEX(Данные!$A$7:$CV$106,0,MATCH($P$9,Данные!$A$6:$CV$6,0)))&lt;=$P$11,$P$14,$P$15),IF($P$8="MANUAL_MU",MAX(Настройки!$B$14,MIN(1,IF(ISNUMBER(AU107),AU107,0))),IF($P$8="COUNT_FLAG_RULE",IF(IF(ISNUMBER(AU107),AU107,0)&lt;=$P$11,$P$14,IF(IF(ISNUMBER(AU107),AU107,0)&gt;=$P$12,$P$15,IF(OR(LOWER(LEFT(BZ107&amp;"",2))="да",BZ107=1),$P$13,$P$15))),IF(OR(AND($P$8="YES_NO",OR(LOWER(LEFT(AU107&amp;"",2))="да",AU107=1)),AND($P$8="THRESHOLD_GE",IF(ISNUMBER(AU107),AU107,0)&gt;=$P$11),AND($P$8="THRESHOLD_GT",IF(ISNUMBER(AU107),AU107,0)&gt;$P$11),AND($P$8="THRESHOLD_LE",IF(ISNUMBER(AU107),AU107,0)&lt;=$P$11),AND($P$8="THRESHOLD_LT",IF(ISNUMBER(AU107),AU107,0)&lt;$P$11),AND($P$8="CHANGE_PCT_GE",IF(IF(ISNUMBER(BZ107),BZ107,0)=0,IF(ISNUMBER(AU107),AU107,0)&gt;0,(IF(ISNUMBER(AU107),AU107,0)-IF(ISNUMBER(BZ107),BZ107,0))/ABS(IF(ISNUMBER(BZ107),BZ107,0))&gt;=$P$11)),AND($P$8="CHANGE_ABS_GE",ABS(IF(ISNUMBER(AU107),AU107,0)-IF(ISNUMBER(BZ107),BZ107,0))&gt;=$P$11),AND($P$8="COUNT_LT",IF(ISNUMBER(AU107),AU107,0)&lt;$P$11),AND($P$8="COUNT_LE",IF(ISNUMBER(AU107),AU107,0)&lt;=$P$11),AND($P$8="AND_YES",OR(LOWER(LEFT(AU107&amp;"",2))="да",AU107=1),OR(LOWER(LEFT(BZ107&amp;"",2))="да",BZ107=1)),AND($P$8="OR_YES",OR(OR(LOWER(LEFT(AU107&amp;"",2))="да",AU107=1),OR(LOWER(LEFT(BZ107&amp;"",2))="да",BZ107=1)))),$P$14,$P$15))))))))))</f>
        <v/>
      </c>
      <c r="Q107" s="19" t="str">
        <f>IF($A107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107="#FIELD",AV107="",AND(OR($Q$8="CHANGE_PCT_GE",$Q$8="CHANGE_ABS_GE",$Q$8="COUNT_FLAG_RULE",$Q$8="AND_YES",$Q$8="OR_YES"),OR(CA107="#FIELD",CA107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107)))),IF($Q$18="LOW_MU",MAX(Настройки!$B$14,$Q$16),IF($Q$18="NEUTRAL",Настройки!$B$15,IF($Q$18="IGNORE","IGNORE",IF(OR(AV107="#FIELD",CA107="#FIELD"),"Поле не найдено","Недостаточно данных")))),IF($Q$8="SIGMOID_INC",MAX(Настройки!$B$14,$Q$16+($Q$17-$Q$16)/(1+EXP(-$Q$12*(IF(ISNUMBER(AV107),AV107,0)-$Q$11)))),IF($Q$8="SIGMOID_DEC",MAX(Настройки!$B$14,$Q$16+($Q$17-$Q$16)/(1+EXP($Q$12*(IF(ISNUMBER(AV107),AV107,0)-$Q$11)))),IF($Q$8="TOP_PERCENT",IF((COUNTIF(INDEX(Данные!$A$7:$CV$106,0,MATCH($Q$9,Данные!$A$6:$CV$6,0)),"&gt;"&amp;IF(ISNUMBER(AV107),AV107,0))+COUNTIFS(INDEX(Данные!$A$7:$CV$106,0,MATCH($Q$9,Данные!$A$6:$CV$6,0)),IF(ISNUMBER(AV107),AV107,0),Данные!$A$7:$A$106,"&lt;"&amp;$A107)+1)/COUNT(INDEX(Данные!$A$7:$CV$106,0,MATCH($Q$9,Данные!$A$6:$CV$6,0)))&lt;=$Q$11,$Q$14,$Q$15),IF($Q$8="MANUAL_MU",MAX(Настройки!$B$14,MIN(1,IF(ISNUMBER(AV107),AV107,0))),IF($Q$8="COUNT_FLAG_RULE",IF(IF(ISNUMBER(AV107),AV107,0)&lt;=$Q$11,$Q$14,IF(IF(ISNUMBER(AV107),AV107,0)&gt;=$Q$12,$Q$15,IF(OR(LOWER(LEFT(CA107&amp;"",2))="да",CA107=1),$Q$13,$Q$15))),IF(OR(AND($Q$8="YES_NO",OR(LOWER(LEFT(AV107&amp;"",2))="да",AV107=1)),AND($Q$8="THRESHOLD_GE",IF(ISNUMBER(AV107),AV107,0)&gt;=$Q$11),AND($Q$8="THRESHOLD_GT",IF(ISNUMBER(AV107),AV107,0)&gt;$Q$11),AND($Q$8="THRESHOLD_LE",IF(ISNUMBER(AV107),AV107,0)&lt;=$Q$11),AND($Q$8="THRESHOLD_LT",IF(ISNUMBER(AV107),AV107,0)&lt;$Q$11),AND($Q$8="CHANGE_PCT_GE",IF(IF(ISNUMBER(CA107),CA107,0)=0,IF(ISNUMBER(AV107),AV107,0)&gt;0,(IF(ISNUMBER(AV107),AV107,0)-IF(ISNUMBER(CA107),CA107,0))/ABS(IF(ISNUMBER(CA107),CA107,0))&gt;=$Q$11)),AND($Q$8="CHANGE_ABS_GE",ABS(IF(ISNUMBER(AV107),AV107,0)-IF(ISNUMBER(CA107),CA107,0))&gt;=$Q$11),AND($Q$8="COUNT_LT",IF(ISNUMBER(AV107),AV107,0)&lt;$Q$11),AND($Q$8="COUNT_LE",IF(ISNUMBER(AV107),AV107,0)&lt;=$Q$11),AND($Q$8="AND_YES",OR(LOWER(LEFT(AV107&amp;"",2))="да",AV107=1),OR(LOWER(LEFT(CA107&amp;"",2))="да",CA107=1)),AND($Q$8="OR_YES",OR(OR(LOWER(LEFT(AV107&amp;"",2))="да",AV107=1),OR(LOWER(LEFT(CA107&amp;"",2))="да",CA107=1)))),$Q$14,$Q$15))))))))))</f>
        <v/>
      </c>
      <c r="R107" s="69" t="str">
        <f>IF($A107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107="#FIELD",AW107="",AND(OR($R$8="CHANGE_PCT_GE",$R$8="CHANGE_ABS_GE",$R$8="COUNT_FLAG_RULE",$R$8="AND_YES",$R$8="OR_YES"),OR(CB107="#FIELD",CB107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107)))),IF($R$18="LOW_MU",MAX(Настройки!$B$14,$R$16),IF($R$18="NEUTRAL",Настройки!$B$15,IF($R$18="IGNORE","IGNORE",IF(OR(AW107="#FIELD",CB107="#FIELD"),"Поле не найдено","Недостаточно данных")))),IF($R$8="SIGMOID_INC",MAX(Настройки!$B$14,$R$16+($R$17-$R$16)/(1+EXP(-$R$12*(IF(ISNUMBER(AW107),AW107,0)-$R$11)))),IF($R$8="SIGMOID_DEC",MAX(Настройки!$B$14,$R$16+($R$17-$R$16)/(1+EXP($R$12*(IF(ISNUMBER(AW107),AW107,0)-$R$11)))),IF($R$8="TOP_PERCENT",IF((COUNTIF(INDEX(Данные!$A$7:$CV$106,0,MATCH($R$9,Данные!$A$6:$CV$6,0)),"&gt;"&amp;IF(ISNUMBER(AW107),AW107,0))+COUNTIFS(INDEX(Данные!$A$7:$CV$106,0,MATCH($R$9,Данные!$A$6:$CV$6,0)),IF(ISNUMBER(AW107),AW107,0),Данные!$A$7:$A$106,"&lt;"&amp;$A107)+1)/COUNT(INDEX(Данные!$A$7:$CV$106,0,MATCH($R$9,Данные!$A$6:$CV$6,0)))&lt;=$R$11,$R$14,$R$15),IF($R$8="MANUAL_MU",MAX(Настройки!$B$14,MIN(1,IF(ISNUMBER(AW107),AW107,0))),IF($R$8="COUNT_FLAG_RULE",IF(IF(ISNUMBER(AW107),AW107,0)&lt;=$R$11,$R$14,IF(IF(ISNUMBER(AW107),AW107,0)&gt;=$R$12,$R$15,IF(OR(LOWER(LEFT(CB107&amp;"",2))="да",CB107=1),$R$13,$R$15))),IF(OR(AND($R$8="YES_NO",OR(LOWER(LEFT(AW107&amp;"",2))="да",AW107=1)),AND($R$8="THRESHOLD_GE",IF(ISNUMBER(AW107),AW107,0)&gt;=$R$11),AND($R$8="THRESHOLD_GT",IF(ISNUMBER(AW107),AW107,0)&gt;$R$11),AND($R$8="THRESHOLD_LE",IF(ISNUMBER(AW107),AW107,0)&lt;=$R$11),AND($R$8="THRESHOLD_LT",IF(ISNUMBER(AW107),AW107,0)&lt;$R$11),AND($R$8="CHANGE_PCT_GE",IF(IF(ISNUMBER(CB107),CB107,0)=0,IF(ISNUMBER(AW107),AW107,0)&gt;0,(IF(ISNUMBER(AW107),AW107,0)-IF(ISNUMBER(CB107),CB107,0))/ABS(IF(ISNUMBER(CB107),CB107,0))&gt;=$R$11)),AND($R$8="CHANGE_ABS_GE",ABS(IF(ISNUMBER(AW107),AW107,0)-IF(ISNUMBER(CB107),CB107,0))&gt;=$R$11),AND($R$8="COUNT_LT",IF(ISNUMBER(AW107),AW107,0)&lt;$R$11),AND($R$8="COUNT_LE",IF(ISNUMBER(AW107),AW107,0)&lt;=$R$11),AND($R$8="AND_YES",OR(LOWER(LEFT(AW107&amp;"",2))="да",AW107=1),OR(LOWER(LEFT(CB107&amp;"",2))="да",CB107=1)),AND($R$8="OR_YES",OR(OR(LOWER(LEFT(AW107&amp;"",2))="да",AW107=1),OR(LOWER(LEFT(CB107&amp;"",2))="да",CB107=1)))),$R$14,$R$15))))))))))</f>
        <v/>
      </c>
      <c r="S107" s="70" t="str">
        <f>IF($A107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107="#FIELD",AX107="",AND(OR($S$8="CHANGE_PCT_GE",$S$8="CHANGE_ABS_GE",$S$8="COUNT_FLAG_RULE",$S$8="AND_YES",$S$8="OR_YES"),OR(CC107="#FIELD",CC107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107)))),IF($S$18="LOW_MU",MAX(Настройки!$B$14,$S$16),IF($S$18="NEUTRAL",Настройки!$B$15,IF($S$18="IGNORE","IGNORE",IF(OR(AX107="#FIELD",CC107="#FIELD"),"Поле не найдено","Недостаточно данных")))),IF($S$8="SIGMOID_INC",MAX(Настройки!$B$14,$S$16+($S$17-$S$16)/(1+EXP(-$S$12*(IF(ISNUMBER(AX107),AX107,0)-$S$11)))),IF($S$8="SIGMOID_DEC",MAX(Настройки!$B$14,$S$16+($S$17-$S$16)/(1+EXP($S$12*(IF(ISNUMBER(AX107),AX107,0)-$S$11)))),IF($S$8="TOP_PERCENT",IF((COUNTIF(INDEX(Данные!$A$7:$CV$106,0,MATCH($S$9,Данные!$A$6:$CV$6,0)),"&gt;"&amp;IF(ISNUMBER(AX107),AX107,0))+COUNTIFS(INDEX(Данные!$A$7:$CV$106,0,MATCH($S$9,Данные!$A$6:$CV$6,0)),IF(ISNUMBER(AX107),AX107,0),Данные!$A$7:$A$106,"&lt;"&amp;$A107)+1)/COUNT(INDEX(Данные!$A$7:$CV$106,0,MATCH($S$9,Данные!$A$6:$CV$6,0)))&lt;=$S$11,$S$14,$S$15),IF($S$8="MANUAL_MU",MAX(Настройки!$B$14,MIN(1,IF(ISNUMBER(AX107),AX107,0))),IF($S$8="COUNT_FLAG_RULE",IF(IF(ISNUMBER(AX107),AX107,0)&lt;=$S$11,$S$14,IF(IF(ISNUMBER(AX107),AX107,0)&gt;=$S$12,$S$15,IF(OR(LOWER(LEFT(CC107&amp;"",2))="да",CC107=1),$S$13,$S$15))),IF(OR(AND($S$8="YES_NO",OR(LOWER(LEFT(AX107&amp;"",2))="да",AX107=1)),AND($S$8="THRESHOLD_GE",IF(ISNUMBER(AX107),AX107,0)&gt;=$S$11),AND($S$8="THRESHOLD_GT",IF(ISNUMBER(AX107),AX107,0)&gt;$S$11),AND($S$8="THRESHOLD_LE",IF(ISNUMBER(AX107),AX107,0)&lt;=$S$11),AND($S$8="THRESHOLD_LT",IF(ISNUMBER(AX107),AX107,0)&lt;$S$11),AND($S$8="CHANGE_PCT_GE",IF(IF(ISNUMBER(CC107),CC107,0)=0,IF(ISNUMBER(AX107),AX107,0)&gt;0,(IF(ISNUMBER(AX107),AX107,0)-IF(ISNUMBER(CC107),CC107,0))/ABS(IF(ISNUMBER(CC107),CC107,0))&gt;=$S$11)),AND($S$8="CHANGE_ABS_GE",ABS(IF(ISNUMBER(AX107),AX107,0)-IF(ISNUMBER(CC107),CC107,0))&gt;=$S$11),AND($S$8="COUNT_LT",IF(ISNUMBER(AX107),AX107,0)&lt;$S$11),AND($S$8="COUNT_LE",IF(ISNUMBER(AX107),AX107,0)&lt;=$S$11),AND($S$8="AND_YES",OR(LOWER(LEFT(AX107&amp;"",2))="да",AX107=1),OR(LOWER(LEFT(CC107&amp;"",2))="да",CC107=1)),AND($S$8="OR_YES",OR(OR(LOWER(LEFT(AX107&amp;"",2))="да",AX107=1),OR(LOWER(LEFT(CC107&amp;"",2))="да",CC107=1)))),$S$14,$S$15))))))))))</f>
        <v/>
      </c>
      <c r="T107" s="70" t="str">
        <f>IF($A107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107="#FIELD",AY107="",AND(OR($T$8="CHANGE_PCT_GE",$T$8="CHANGE_ABS_GE",$T$8="COUNT_FLAG_RULE",$T$8="AND_YES",$T$8="OR_YES"),OR(CD107="#FIELD",CD107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107)))),IF($T$18="LOW_MU",MAX(Настройки!$B$14,$T$16),IF($T$18="NEUTRAL",Настройки!$B$15,IF($T$18="IGNORE","IGNORE",IF(OR(AY107="#FIELD",CD107="#FIELD"),"Поле не найдено","Недостаточно данных")))),IF($T$8="SIGMOID_INC",MAX(Настройки!$B$14,$T$16+($T$17-$T$16)/(1+EXP(-$T$12*(IF(ISNUMBER(AY107),AY107,0)-$T$11)))),IF($T$8="SIGMOID_DEC",MAX(Настройки!$B$14,$T$16+($T$17-$T$16)/(1+EXP($T$12*(IF(ISNUMBER(AY107),AY107,0)-$T$11)))),IF($T$8="TOP_PERCENT",IF((COUNTIF(INDEX(Данные!$A$7:$CV$106,0,MATCH($T$9,Данные!$A$6:$CV$6,0)),"&gt;"&amp;IF(ISNUMBER(AY107),AY107,0))+COUNTIFS(INDEX(Данные!$A$7:$CV$106,0,MATCH($T$9,Данные!$A$6:$CV$6,0)),IF(ISNUMBER(AY107),AY107,0),Данные!$A$7:$A$106,"&lt;"&amp;$A107)+1)/COUNT(INDEX(Данные!$A$7:$CV$106,0,MATCH($T$9,Данные!$A$6:$CV$6,0)))&lt;=$T$11,$T$14,$T$15),IF($T$8="MANUAL_MU",MAX(Настройки!$B$14,MIN(1,IF(ISNUMBER(AY107),AY107,0))),IF($T$8="COUNT_FLAG_RULE",IF(IF(ISNUMBER(AY107),AY107,0)&lt;=$T$11,$T$14,IF(IF(ISNUMBER(AY107),AY107,0)&gt;=$T$12,$T$15,IF(OR(LOWER(LEFT(CD107&amp;"",2))="да",CD107=1),$T$13,$T$15))),IF(OR(AND($T$8="YES_NO",OR(LOWER(LEFT(AY107&amp;"",2))="да",AY107=1)),AND($T$8="THRESHOLD_GE",IF(ISNUMBER(AY107),AY107,0)&gt;=$T$11),AND($T$8="THRESHOLD_GT",IF(ISNUMBER(AY107),AY107,0)&gt;$T$11),AND($T$8="THRESHOLD_LE",IF(ISNUMBER(AY107),AY107,0)&lt;=$T$11),AND($T$8="THRESHOLD_LT",IF(ISNUMBER(AY107),AY107,0)&lt;$T$11),AND($T$8="CHANGE_PCT_GE",IF(IF(ISNUMBER(CD107),CD107,0)=0,IF(ISNUMBER(AY107),AY107,0)&gt;0,(IF(ISNUMBER(AY107),AY107,0)-IF(ISNUMBER(CD107),CD107,0))/ABS(IF(ISNUMBER(CD107),CD107,0))&gt;=$T$11)),AND($T$8="CHANGE_ABS_GE",ABS(IF(ISNUMBER(AY107),AY107,0)-IF(ISNUMBER(CD107),CD107,0))&gt;=$T$11),AND($T$8="COUNT_LT",IF(ISNUMBER(AY107),AY107,0)&lt;$T$11),AND($T$8="COUNT_LE",IF(ISNUMBER(AY107),AY107,0)&lt;=$T$11),AND($T$8="AND_YES",OR(LOWER(LEFT(AY107&amp;"",2))="да",AY107=1),OR(LOWER(LEFT(CD107&amp;"",2))="да",CD107=1)),AND($T$8="OR_YES",OR(OR(LOWER(LEFT(AY107&amp;"",2))="да",AY107=1),OR(LOWER(LEFT(CD107&amp;"",2))="да",CD107=1)))),$T$14,$T$15))))))))))</f>
        <v/>
      </c>
      <c r="U107" s="70" t="str">
        <f>IF($A107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107="#FIELD",AZ107="",AND(OR($U$8="CHANGE_PCT_GE",$U$8="CHANGE_ABS_GE",$U$8="COUNT_FLAG_RULE",$U$8="AND_YES",$U$8="OR_YES"),OR(CE107="#FIELD",CE107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107)))),IF($U$18="LOW_MU",MAX(Настройки!$B$14,$U$16),IF($U$18="NEUTRAL",Настройки!$B$15,IF($U$18="IGNORE","IGNORE",IF(OR(AZ107="#FIELD",CE107="#FIELD"),"Поле не найдено","Недостаточно данных")))),IF($U$8="SIGMOID_INC",MAX(Настройки!$B$14,$U$16+($U$17-$U$16)/(1+EXP(-$U$12*(IF(ISNUMBER(AZ107),AZ107,0)-$U$11)))),IF($U$8="SIGMOID_DEC",MAX(Настройки!$B$14,$U$16+($U$17-$U$16)/(1+EXP($U$12*(IF(ISNUMBER(AZ107),AZ107,0)-$U$11)))),IF($U$8="TOP_PERCENT",IF((COUNTIF(INDEX(Данные!$A$7:$CV$106,0,MATCH($U$9,Данные!$A$6:$CV$6,0)),"&gt;"&amp;IF(ISNUMBER(AZ107),AZ107,0))+COUNTIFS(INDEX(Данные!$A$7:$CV$106,0,MATCH($U$9,Данные!$A$6:$CV$6,0)),IF(ISNUMBER(AZ107),AZ107,0),Данные!$A$7:$A$106,"&lt;"&amp;$A107)+1)/COUNT(INDEX(Данные!$A$7:$CV$106,0,MATCH($U$9,Данные!$A$6:$CV$6,0)))&lt;=$U$11,$U$14,$U$15),IF($U$8="MANUAL_MU",MAX(Настройки!$B$14,MIN(1,IF(ISNUMBER(AZ107),AZ107,0))),IF($U$8="COUNT_FLAG_RULE",IF(IF(ISNUMBER(AZ107),AZ107,0)&lt;=$U$11,$U$14,IF(IF(ISNUMBER(AZ107),AZ107,0)&gt;=$U$12,$U$15,IF(OR(LOWER(LEFT(CE107&amp;"",2))="да",CE107=1),$U$13,$U$15))),IF(OR(AND($U$8="YES_NO",OR(LOWER(LEFT(AZ107&amp;"",2))="да",AZ107=1)),AND($U$8="THRESHOLD_GE",IF(ISNUMBER(AZ107),AZ107,0)&gt;=$U$11),AND($U$8="THRESHOLD_GT",IF(ISNUMBER(AZ107),AZ107,0)&gt;$U$11),AND($U$8="THRESHOLD_LE",IF(ISNUMBER(AZ107),AZ107,0)&lt;=$U$11),AND($U$8="THRESHOLD_LT",IF(ISNUMBER(AZ107),AZ107,0)&lt;$U$11),AND($U$8="CHANGE_PCT_GE",IF(IF(ISNUMBER(CE107),CE107,0)=0,IF(ISNUMBER(AZ107),AZ107,0)&gt;0,(IF(ISNUMBER(AZ107),AZ107,0)-IF(ISNUMBER(CE107),CE107,0))/ABS(IF(ISNUMBER(CE107),CE107,0))&gt;=$U$11)),AND($U$8="CHANGE_ABS_GE",ABS(IF(ISNUMBER(AZ107),AZ107,0)-IF(ISNUMBER(CE107),CE107,0))&gt;=$U$11),AND($U$8="COUNT_LT",IF(ISNUMBER(AZ107),AZ107,0)&lt;$U$11),AND($U$8="COUNT_LE",IF(ISNUMBER(AZ107),AZ107,0)&lt;=$U$11),AND($U$8="AND_YES",OR(LOWER(LEFT(AZ107&amp;"",2))="да",AZ107=1),OR(LOWER(LEFT(CE107&amp;"",2))="да",CE107=1)),AND($U$8="OR_YES",OR(OR(LOWER(LEFT(AZ107&amp;"",2))="да",AZ107=1),OR(LOWER(LEFT(CE107&amp;"",2))="да",CE107=1)))),$U$14,$U$15))))))))))</f>
        <v/>
      </c>
      <c r="V107" s="70" t="str">
        <f>IF($A107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107="#FIELD",BA107="",AND(OR($V$8="CHANGE_PCT_GE",$V$8="CHANGE_ABS_GE",$V$8="COUNT_FLAG_RULE",$V$8="AND_YES",$V$8="OR_YES"),OR(CF107="#FIELD",CF107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107)))),IF($V$18="LOW_MU",MAX(Настройки!$B$14,$V$16),IF($V$18="NEUTRAL",Настройки!$B$15,IF($V$18="IGNORE","IGNORE",IF(OR(BA107="#FIELD",CF107="#FIELD"),"Поле не найдено","Недостаточно данных")))),IF($V$8="SIGMOID_INC",MAX(Настройки!$B$14,$V$16+($V$17-$V$16)/(1+EXP(-$V$12*(IF(ISNUMBER(BA107),BA107,0)-$V$11)))),IF($V$8="SIGMOID_DEC",MAX(Настройки!$B$14,$V$16+($V$17-$V$16)/(1+EXP($V$12*(IF(ISNUMBER(BA107),BA107,0)-$V$11)))),IF($V$8="TOP_PERCENT",IF((COUNTIF(INDEX(Данные!$A$7:$CV$106,0,MATCH($V$9,Данные!$A$6:$CV$6,0)),"&gt;"&amp;IF(ISNUMBER(BA107),BA107,0))+COUNTIFS(INDEX(Данные!$A$7:$CV$106,0,MATCH($V$9,Данные!$A$6:$CV$6,0)),IF(ISNUMBER(BA107),BA107,0),Данные!$A$7:$A$106,"&lt;"&amp;$A107)+1)/COUNT(INDEX(Данные!$A$7:$CV$106,0,MATCH($V$9,Данные!$A$6:$CV$6,0)))&lt;=$V$11,$V$14,$V$15),IF($V$8="MANUAL_MU",MAX(Настройки!$B$14,MIN(1,IF(ISNUMBER(BA107),BA107,0))),IF($V$8="COUNT_FLAG_RULE",IF(IF(ISNUMBER(BA107),BA107,0)&lt;=$V$11,$V$14,IF(IF(ISNUMBER(BA107),BA107,0)&gt;=$V$12,$V$15,IF(OR(LOWER(LEFT(CF107&amp;"",2))="да",CF107=1),$V$13,$V$15))),IF(OR(AND($V$8="YES_NO",OR(LOWER(LEFT(BA107&amp;"",2))="да",BA107=1)),AND($V$8="THRESHOLD_GE",IF(ISNUMBER(BA107),BA107,0)&gt;=$V$11),AND($V$8="THRESHOLD_GT",IF(ISNUMBER(BA107),BA107,0)&gt;$V$11),AND($V$8="THRESHOLD_LE",IF(ISNUMBER(BA107),BA107,0)&lt;=$V$11),AND($V$8="THRESHOLD_LT",IF(ISNUMBER(BA107),BA107,0)&lt;$V$11),AND($V$8="CHANGE_PCT_GE",IF(IF(ISNUMBER(CF107),CF107,0)=0,IF(ISNUMBER(BA107),BA107,0)&gt;0,(IF(ISNUMBER(BA107),BA107,0)-IF(ISNUMBER(CF107),CF107,0))/ABS(IF(ISNUMBER(CF107),CF107,0))&gt;=$V$11)),AND($V$8="CHANGE_ABS_GE",ABS(IF(ISNUMBER(BA107),BA107,0)-IF(ISNUMBER(CF107),CF107,0))&gt;=$V$11),AND($V$8="COUNT_LT",IF(ISNUMBER(BA107),BA107,0)&lt;$V$11),AND($V$8="COUNT_LE",IF(ISNUMBER(BA107),BA107,0)&lt;=$V$11),AND($V$8="AND_YES",OR(LOWER(LEFT(BA107&amp;"",2))="да",BA107=1),OR(LOWER(LEFT(CF107&amp;"",2))="да",CF107=1)),AND($V$8="OR_YES",OR(OR(LOWER(LEFT(BA107&amp;"",2))="да",BA107=1),OR(LOWER(LEFT(CF107&amp;"",2))="да",CF107=1)))),$V$14,$V$15))))))))))</f>
        <v/>
      </c>
      <c r="W107" s="70" t="str">
        <f>IF($A107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107="#FIELD",BB107="",AND(OR($W$8="CHANGE_PCT_GE",$W$8="CHANGE_ABS_GE",$W$8="COUNT_FLAG_RULE",$W$8="AND_YES",$W$8="OR_YES"),OR(CG107="#FIELD",CG107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107)))),IF($W$18="LOW_MU",MAX(Настройки!$B$14,$W$16),IF($W$18="NEUTRAL",Настройки!$B$15,IF($W$18="IGNORE","IGNORE",IF(OR(BB107="#FIELD",CG107="#FIELD"),"Поле не найдено","Недостаточно данных")))),IF($W$8="SIGMOID_INC",MAX(Настройки!$B$14,$W$16+($W$17-$W$16)/(1+EXP(-$W$12*(IF(ISNUMBER(BB107),BB107,0)-$W$11)))),IF($W$8="SIGMOID_DEC",MAX(Настройки!$B$14,$W$16+($W$17-$W$16)/(1+EXP($W$12*(IF(ISNUMBER(BB107),BB107,0)-$W$11)))),IF($W$8="TOP_PERCENT",IF((COUNTIF(INDEX(Данные!$A$7:$CV$106,0,MATCH($W$9,Данные!$A$6:$CV$6,0)),"&gt;"&amp;IF(ISNUMBER(BB107),BB107,0))+COUNTIFS(INDEX(Данные!$A$7:$CV$106,0,MATCH($W$9,Данные!$A$6:$CV$6,0)),IF(ISNUMBER(BB107),BB107,0),Данные!$A$7:$A$106,"&lt;"&amp;$A107)+1)/COUNT(INDEX(Данные!$A$7:$CV$106,0,MATCH($W$9,Данные!$A$6:$CV$6,0)))&lt;=$W$11,$W$14,$W$15),IF($W$8="MANUAL_MU",MAX(Настройки!$B$14,MIN(1,IF(ISNUMBER(BB107),BB107,0))),IF($W$8="COUNT_FLAG_RULE",IF(IF(ISNUMBER(BB107),BB107,0)&lt;=$W$11,$W$14,IF(IF(ISNUMBER(BB107),BB107,0)&gt;=$W$12,$W$15,IF(OR(LOWER(LEFT(CG107&amp;"",2))="да",CG107=1),$W$13,$W$15))),IF(OR(AND($W$8="YES_NO",OR(LOWER(LEFT(BB107&amp;"",2))="да",BB107=1)),AND($W$8="THRESHOLD_GE",IF(ISNUMBER(BB107),BB107,0)&gt;=$W$11),AND($W$8="THRESHOLD_GT",IF(ISNUMBER(BB107),BB107,0)&gt;$W$11),AND($W$8="THRESHOLD_LE",IF(ISNUMBER(BB107),BB107,0)&lt;=$W$11),AND($W$8="THRESHOLD_LT",IF(ISNUMBER(BB107),BB107,0)&lt;$W$11),AND($W$8="CHANGE_PCT_GE",IF(IF(ISNUMBER(CG107),CG107,0)=0,IF(ISNUMBER(BB107),BB107,0)&gt;0,(IF(ISNUMBER(BB107),BB107,0)-IF(ISNUMBER(CG107),CG107,0))/ABS(IF(ISNUMBER(CG107),CG107,0))&gt;=$W$11)),AND($W$8="CHANGE_ABS_GE",ABS(IF(ISNUMBER(BB107),BB107,0)-IF(ISNUMBER(CG107),CG107,0))&gt;=$W$11),AND($W$8="COUNT_LT",IF(ISNUMBER(BB107),BB107,0)&lt;$W$11),AND($W$8="COUNT_LE",IF(ISNUMBER(BB107),BB107,0)&lt;=$W$11),AND($W$8="AND_YES",OR(LOWER(LEFT(BB107&amp;"",2))="да",BB107=1),OR(LOWER(LEFT(CG107&amp;"",2))="да",CG107=1)),AND($W$8="OR_YES",OR(OR(LOWER(LEFT(BB107&amp;"",2))="да",BB107=1),OR(LOWER(LEFT(CG107&amp;"",2))="да",CG107=1)))),$W$14,$W$15))))))))))</f>
        <v/>
      </c>
      <c r="X107" s="70" t="str">
        <f>IF($A107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107="#FIELD",BC107="",AND(OR($X$8="CHANGE_PCT_GE",$X$8="CHANGE_ABS_GE",$X$8="COUNT_FLAG_RULE",$X$8="AND_YES",$X$8="OR_YES"),OR(CH107="#FIELD",CH107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107)))),IF($X$18="LOW_MU",MAX(Настройки!$B$14,$X$16),IF($X$18="NEUTRAL",Настройки!$B$15,IF($X$18="IGNORE","IGNORE",IF(OR(BC107="#FIELD",CH107="#FIELD"),"Поле не найдено","Недостаточно данных")))),IF($X$8="SIGMOID_INC",MAX(Настройки!$B$14,$X$16+($X$17-$X$16)/(1+EXP(-$X$12*(IF(ISNUMBER(BC107),BC107,0)-$X$11)))),IF($X$8="SIGMOID_DEC",MAX(Настройки!$B$14,$X$16+($X$17-$X$16)/(1+EXP($X$12*(IF(ISNUMBER(BC107),BC107,0)-$X$11)))),IF($X$8="TOP_PERCENT",IF((COUNTIF(INDEX(Данные!$A$7:$CV$106,0,MATCH($X$9,Данные!$A$6:$CV$6,0)),"&gt;"&amp;IF(ISNUMBER(BC107),BC107,0))+COUNTIFS(INDEX(Данные!$A$7:$CV$106,0,MATCH($X$9,Данные!$A$6:$CV$6,0)),IF(ISNUMBER(BC107),BC107,0),Данные!$A$7:$A$106,"&lt;"&amp;$A107)+1)/COUNT(INDEX(Данные!$A$7:$CV$106,0,MATCH($X$9,Данные!$A$6:$CV$6,0)))&lt;=$X$11,$X$14,$X$15),IF($X$8="MANUAL_MU",MAX(Настройки!$B$14,MIN(1,IF(ISNUMBER(BC107),BC107,0))),IF($X$8="COUNT_FLAG_RULE",IF(IF(ISNUMBER(BC107),BC107,0)&lt;=$X$11,$X$14,IF(IF(ISNUMBER(BC107),BC107,0)&gt;=$X$12,$X$15,IF(OR(LOWER(LEFT(CH107&amp;"",2))="да",CH107=1),$X$13,$X$15))),IF(OR(AND($X$8="YES_NO",OR(LOWER(LEFT(BC107&amp;"",2))="да",BC107=1)),AND($X$8="THRESHOLD_GE",IF(ISNUMBER(BC107),BC107,0)&gt;=$X$11),AND($X$8="THRESHOLD_GT",IF(ISNUMBER(BC107),BC107,0)&gt;$X$11),AND($X$8="THRESHOLD_LE",IF(ISNUMBER(BC107),BC107,0)&lt;=$X$11),AND($X$8="THRESHOLD_LT",IF(ISNUMBER(BC107),BC107,0)&lt;$X$11),AND($X$8="CHANGE_PCT_GE",IF(IF(ISNUMBER(CH107),CH107,0)=0,IF(ISNUMBER(BC107),BC107,0)&gt;0,(IF(ISNUMBER(BC107),BC107,0)-IF(ISNUMBER(CH107),CH107,0))/ABS(IF(ISNUMBER(CH107),CH107,0))&gt;=$X$11)),AND($X$8="CHANGE_ABS_GE",ABS(IF(ISNUMBER(BC107),BC107,0)-IF(ISNUMBER(CH107),CH107,0))&gt;=$X$11),AND($X$8="COUNT_LT",IF(ISNUMBER(BC107),BC107,0)&lt;$X$11),AND($X$8="COUNT_LE",IF(ISNUMBER(BC107),BC107,0)&lt;=$X$11),AND($X$8="AND_YES",OR(LOWER(LEFT(BC107&amp;"",2))="да",BC107=1),OR(LOWER(LEFT(CH107&amp;"",2))="да",CH107=1)),AND($X$8="OR_YES",OR(OR(LOWER(LEFT(BC107&amp;"",2))="да",BC107=1),OR(LOWER(LEFT(CH107&amp;"",2))="да",CH107=1)))),$X$14,$X$15))))))))))</f>
        <v/>
      </c>
      <c r="Y107" s="70" t="str">
        <f>IF($A107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107="#FIELD",BD107="",AND(OR($Y$8="CHANGE_PCT_GE",$Y$8="CHANGE_ABS_GE",$Y$8="COUNT_FLAG_RULE",$Y$8="AND_YES",$Y$8="OR_YES"),OR(CI107="#FIELD",CI107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107)))),IF($Y$18="LOW_MU",MAX(Настройки!$B$14,$Y$16),IF($Y$18="NEUTRAL",Настройки!$B$15,IF($Y$18="IGNORE","IGNORE",IF(OR(BD107="#FIELD",CI107="#FIELD"),"Поле не найдено","Недостаточно данных")))),IF($Y$8="SIGMOID_INC",MAX(Настройки!$B$14,$Y$16+($Y$17-$Y$16)/(1+EXP(-$Y$12*(IF(ISNUMBER(BD107),BD107,0)-$Y$11)))),IF($Y$8="SIGMOID_DEC",MAX(Настройки!$B$14,$Y$16+($Y$17-$Y$16)/(1+EXP($Y$12*(IF(ISNUMBER(BD107),BD107,0)-$Y$11)))),IF($Y$8="TOP_PERCENT",IF((COUNTIF(INDEX(Данные!$A$7:$CV$106,0,MATCH($Y$9,Данные!$A$6:$CV$6,0)),"&gt;"&amp;IF(ISNUMBER(BD107),BD107,0))+COUNTIFS(INDEX(Данные!$A$7:$CV$106,0,MATCH($Y$9,Данные!$A$6:$CV$6,0)),IF(ISNUMBER(BD107),BD107,0),Данные!$A$7:$A$106,"&lt;"&amp;$A107)+1)/COUNT(INDEX(Данные!$A$7:$CV$106,0,MATCH($Y$9,Данные!$A$6:$CV$6,0)))&lt;=$Y$11,$Y$14,$Y$15),IF($Y$8="MANUAL_MU",MAX(Настройки!$B$14,MIN(1,IF(ISNUMBER(BD107),BD107,0))),IF($Y$8="COUNT_FLAG_RULE",IF(IF(ISNUMBER(BD107),BD107,0)&lt;=$Y$11,$Y$14,IF(IF(ISNUMBER(BD107),BD107,0)&gt;=$Y$12,$Y$15,IF(OR(LOWER(LEFT(CI107&amp;"",2))="да",CI107=1),$Y$13,$Y$15))),IF(OR(AND($Y$8="YES_NO",OR(LOWER(LEFT(BD107&amp;"",2))="да",BD107=1)),AND($Y$8="THRESHOLD_GE",IF(ISNUMBER(BD107),BD107,0)&gt;=$Y$11),AND($Y$8="THRESHOLD_GT",IF(ISNUMBER(BD107),BD107,0)&gt;$Y$11),AND($Y$8="THRESHOLD_LE",IF(ISNUMBER(BD107),BD107,0)&lt;=$Y$11),AND($Y$8="THRESHOLD_LT",IF(ISNUMBER(BD107),BD107,0)&lt;$Y$11),AND($Y$8="CHANGE_PCT_GE",IF(IF(ISNUMBER(CI107),CI107,0)=0,IF(ISNUMBER(BD107),BD107,0)&gt;0,(IF(ISNUMBER(BD107),BD107,0)-IF(ISNUMBER(CI107),CI107,0))/ABS(IF(ISNUMBER(CI107),CI107,0))&gt;=$Y$11)),AND($Y$8="CHANGE_ABS_GE",ABS(IF(ISNUMBER(BD107),BD107,0)-IF(ISNUMBER(CI107),CI107,0))&gt;=$Y$11),AND($Y$8="COUNT_LT",IF(ISNUMBER(BD107),BD107,0)&lt;$Y$11),AND($Y$8="COUNT_LE",IF(ISNUMBER(BD107),BD107,0)&lt;=$Y$11),AND($Y$8="AND_YES",OR(LOWER(LEFT(BD107&amp;"",2))="да",BD107=1),OR(LOWER(LEFT(CI107&amp;"",2))="да",CI107=1)),AND($Y$8="OR_YES",OR(OR(LOWER(LEFT(BD107&amp;"",2))="да",BD107=1),OR(LOWER(LEFT(CI107&amp;"",2))="да",CI107=1)))),$Y$14,$Y$15))))))))))</f>
        <v/>
      </c>
      <c r="Z107" s="70" t="str">
        <f>IF($A107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107="#FIELD",BE107="",AND(OR($Z$8="CHANGE_PCT_GE",$Z$8="CHANGE_ABS_GE",$Z$8="COUNT_FLAG_RULE",$Z$8="AND_YES",$Z$8="OR_YES"),OR(CJ107="#FIELD",CJ107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107)))),IF($Z$18="LOW_MU",MAX(Настройки!$B$14,$Z$16),IF($Z$18="NEUTRAL",Настройки!$B$15,IF($Z$18="IGNORE","IGNORE",IF(OR(BE107="#FIELD",CJ107="#FIELD"),"Поле не найдено","Недостаточно данных")))),IF($Z$8="SIGMOID_INC",MAX(Настройки!$B$14,$Z$16+($Z$17-$Z$16)/(1+EXP(-$Z$12*(IF(ISNUMBER(BE107),BE107,0)-$Z$11)))),IF($Z$8="SIGMOID_DEC",MAX(Настройки!$B$14,$Z$16+($Z$17-$Z$16)/(1+EXP($Z$12*(IF(ISNUMBER(BE107),BE107,0)-$Z$11)))),IF($Z$8="TOP_PERCENT",IF((COUNTIF(INDEX(Данные!$A$7:$CV$106,0,MATCH($Z$9,Данные!$A$6:$CV$6,0)),"&gt;"&amp;IF(ISNUMBER(BE107),BE107,0))+COUNTIFS(INDEX(Данные!$A$7:$CV$106,0,MATCH($Z$9,Данные!$A$6:$CV$6,0)),IF(ISNUMBER(BE107),BE107,0),Данные!$A$7:$A$106,"&lt;"&amp;$A107)+1)/COUNT(INDEX(Данные!$A$7:$CV$106,0,MATCH($Z$9,Данные!$A$6:$CV$6,0)))&lt;=$Z$11,$Z$14,$Z$15),IF($Z$8="MANUAL_MU",MAX(Настройки!$B$14,MIN(1,IF(ISNUMBER(BE107),BE107,0))),IF($Z$8="COUNT_FLAG_RULE",IF(IF(ISNUMBER(BE107),BE107,0)&lt;=$Z$11,$Z$14,IF(IF(ISNUMBER(BE107),BE107,0)&gt;=$Z$12,$Z$15,IF(OR(LOWER(LEFT(CJ107&amp;"",2))="да",CJ107=1),$Z$13,$Z$15))),IF(OR(AND($Z$8="YES_NO",OR(LOWER(LEFT(BE107&amp;"",2))="да",BE107=1)),AND($Z$8="THRESHOLD_GE",IF(ISNUMBER(BE107),BE107,0)&gt;=$Z$11),AND($Z$8="THRESHOLD_GT",IF(ISNUMBER(BE107),BE107,0)&gt;$Z$11),AND($Z$8="THRESHOLD_LE",IF(ISNUMBER(BE107),BE107,0)&lt;=$Z$11),AND($Z$8="THRESHOLD_LT",IF(ISNUMBER(BE107),BE107,0)&lt;$Z$11),AND($Z$8="CHANGE_PCT_GE",IF(IF(ISNUMBER(CJ107),CJ107,0)=0,IF(ISNUMBER(BE107),BE107,0)&gt;0,(IF(ISNUMBER(BE107),BE107,0)-IF(ISNUMBER(CJ107),CJ107,0))/ABS(IF(ISNUMBER(CJ107),CJ107,0))&gt;=$Z$11)),AND($Z$8="CHANGE_ABS_GE",ABS(IF(ISNUMBER(BE107),BE107,0)-IF(ISNUMBER(CJ107),CJ107,0))&gt;=$Z$11),AND($Z$8="COUNT_LT",IF(ISNUMBER(BE107),BE107,0)&lt;$Z$11),AND($Z$8="COUNT_LE",IF(ISNUMBER(BE107),BE107,0)&lt;=$Z$11),AND($Z$8="AND_YES",OR(LOWER(LEFT(BE107&amp;"",2))="да",BE107=1),OR(LOWER(LEFT(CJ107&amp;"",2))="да",CJ107=1)),AND($Z$8="OR_YES",OR(OR(LOWER(LEFT(BE107&amp;"",2))="да",BE107=1),OR(LOWER(LEFT(CJ107&amp;"",2))="да",CJ107=1)))),$Z$14,$Z$15))))))))))</f>
        <v/>
      </c>
      <c r="AA107" s="70" t="str">
        <f>IF($A107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107="#FIELD",BF107="",AND(OR($AA$8="CHANGE_PCT_GE",$AA$8="CHANGE_ABS_GE",$AA$8="COUNT_FLAG_RULE",$AA$8="AND_YES",$AA$8="OR_YES"),OR(CK107="#FIELD",CK107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107)))),IF($AA$18="LOW_MU",MAX(Настройки!$B$14,$AA$16),IF($AA$18="NEUTRAL",Настройки!$B$15,IF($AA$18="IGNORE","IGNORE",IF(OR(BF107="#FIELD",CK107="#FIELD"),"Поле не найдено","Недостаточно данных")))),IF($AA$8="SIGMOID_INC",MAX(Настройки!$B$14,$AA$16+($AA$17-$AA$16)/(1+EXP(-$AA$12*(IF(ISNUMBER(BF107),BF107,0)-$AA$11)))),IF($AA$8="SIGMOID_DEC",MAX(Настройки!$B$14,$AA$16+($AA$17-$AA$16)/(1+EXP($AA$12*(IF(ISNUMBER(BF107),BF107,0)-$AA$11)))),IF($AA$8="TOP_PERCENT",IF((COUNTIF(INDEX(Данные!$A$7:$CV$106,0,MATCH($AA$9,Данные!$A$6:$CV$6,0)),"&gt;"&amp;IF(ISNUMBER(BF107),BF107,0))+COUNTIFS(INDEX(Данные!$A$7:$CV$106,0,MATCH($AA$9,Данные!$A$6:$CV$6,0)),IF(ISNUMBER(BF107),BF107,0),Данные!$A$7:$A$106,"&lt;"&amp;$A107)+1)/COUNT(INDEX(Данные!$A$7:$CV$106,0,MATCH($AA$9,Данные!$A$6:$CV$6,0)))&lt;=$AA$11,$AA$14,$AA$15),IF($AA$8="MANUAL_MU",MAX(Настройки!$B$14,MIN(1,IF(ISNUMBER(BF107),BF107,0))),IF($AA$8="COUNT_FLAG_RULE",IF(IF(ISNUMBER(BF107),BF107,0)&lt;=$AA$11,$AA$14,IF(IF(ISNUMBER(BF107),BF107,0)&gt;=$AA$12,$AA$15,IF(OR(LOWER(LEFT(CK107&amp;"",2))="да",CK107=1),$AA$13,$AA$15))),IF(OR(AND($AA$8="YES_NO",OR(LOWER(LEFT(BF107&amp;"",2))="да",BF107=1)),AND($AA$8="THRESHOLD_GE",IF(ISNUMBER(BF107),BF107,0)&gt;=$AA$11),AND($AA$8="THRESHOLD_GT",IF(ISNUMBER(BF107),BF107,0)&gt;$AA$11),AND($AA$8="THRESHOLD_LE",IF(ISNUMBER(BF107),BF107,0)&lt;=$AA$11),AND($AA$8="THRESHOLD_LT",IF(ISNUMBER(BF107),BF107,0)&lt;$AA$11),AND($AA$8="CHANGE_PCT_GE",IF(IF(ISNUMBER(CK107),CK107,0)=0,IF(ISNUMBER(BF107),BF107,0)&gt;0,(IF(ISNUMBER(BF107),BF107,0)-IF(ISNUMBER(CK107),CK107,0))/ABS(IF(ISNUMBER(CK107),CK107,0))&gt;=$AA$11)),AND($AA$8="CHANGE_ABS_GE",ABS(IF(ISNUMBER(BF107),BF107,0)-IF(ISNUMBER(CK107),CK107,0))&gt;=$AA$11),AND($AA$8="COUNT_LT",IF(ISNUMBER(BF107),BF107,0)&lt;$AA$11),AND($AA$8="COUNT_LE",IF(ISNUMBER(BF107),BF107,0)&lt;=$AA$11),AND($AA$8="AND_YES",OR(LOWER(LEFT(BF107&amp;"",2))="да",BF107=1),OR(LOWER(LEFT(CK107&amp;"",2))="да",CK107=1)),AND($AA$8="OR_YES",OR(OR(LOWER(LEFT(BF107&amp;"",2))="да",BF107=1),OR(LOWER(LEFT(CK107&amp;"",2))="да",CK107=1)))),$AA$14,$AA$15))))))))))</f>
        <v/>
      </c>
      <c r="AB107" s="70" t="str">
        <f>IF($A107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107="#FIELD",BG107="",AND(OR($AB$8="CHANGE_PCT_GE",$AB$8="CHANGE_ABS_GE",$AB$8="COUNT_FLAG_RULE",$AB$8="AND_YES",$AB$8="OR_YES"),OR(CL107="#FIELD",CL107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107)))),IF($AB$18="LOW_MU",MAX(Настройки!$B$14,$AB$16),IF($AB$18="NEUTRAL",Настройки!$B$15,IF($AB$18="IGNORE","IGNORE",IF(OR(BG107="#FIELD",CL107="#FIELD"),"Поле не найдено","Недостаточно данных")))),IF($AB$8="SIGMOID_INC",MAX(Настройки!$B$14,$AB$16+($AB$17-$AB$16)/(1+EXP(-$AB$12*(IF(ISNUMBER(BG107),BG107,0)-$AB$11)))),IF($AB$8="SIGMOID_DEC",MAX(Настройки!$B$14,$AB$16+($AB$17-$AB$16)/(1+EXP($AB$12*(IF(ISNUMBER(BG107),BG107,0)-$AB$11)))),IF($AB$8="TOP_PERCENT",IF((COUNTIF(INDEX(Данные!$A$7:$CV$106,0,MATCH($AB$9,Данные!$A$6:$CV$6,0)),"&gt;"&amp;IF(ISNUMBER(BG107),BG107,0))+COUNTIFS(INDEX(Данные!$A$7:$CV$106,0,MATCH($AB$9,Данные!$A$6:$CV$6,0)),IF(ISNUMBER(BG107),BG107,0),Данные!$A$7:$A$106,"&lt;"&amp;$A107)+1)/COUNT(INDEX(Данные!$A$7:$CV$106,0,MATCH($AB$9,Данные!$A$6:$CV$6,0)))&lt;=$AB$11,$AB$14,$AB$15),IF($AB$8="MANUAL_MU",MAX(Настройки!$B$14,MIN(1,IF(ISNUMBER(BG107),BG107,0))),IF($AB$8="COUNT_FLAG_RULE",IF(IF(ISNUMBER(BG107),BG107,0)&lt;=$AB$11,$AB$14,IF(IF(ISNUMBER(BG107),BG107,0)&gt;=$AB$12,$AB$15,IF(OR(LOWER(LEFT(CL107&amp;"",2))="да",CL107=1),$AB$13,$AB$15))),IF(OR(AND($AB$8="YES_NO",OR(LOWER(LEFT(BG107&amp;"",2))="да",BG107=1)),AND($AB$8="THRESHOLD_GE",IF(ISNUMBER(BG107),BG107,0)&gt;=$AB$11),AND($AB$8="THRESHOLD_GT",IF(ISNUMBER(BG107),BG107,0)&gt;$AB$11),AND($AB$8="THRESHOLD_LE",IF(ISNUMBER(BG107),BG107,0)&lt;=$AB$11),AND($AB$8="THRESHOLD_LT",IF(ISNUMBER(BG107),BG107,0)&lt;$AB$11),AND($AB$8="CHANGE_PCT_GE",IF(IF(ISNUMBER(CL107),CL107,0)=0,IF(ISNUMBER(BG107),BG107,0)&gt;0,(IF(ISNUMBER(BG107),BG107,0)-IF(ISNUMBER(CL107),CL107,0))/ABS(IF(ISNUMBER(CL107),CL107,0))&gt;=$AB$11)),AND($AB$8="CHANGE_ABS_GE",ABS(IF(ISNUMBER(BG107),BG107,0)-IF(ISNUMBER(CL107),CL107,0))&gt;=$AB$11),AND($AB$8="COUNT_LT",IF(ISNUMBER(BG107),BG107,0)&lt;$AB$11),AND($AB$8="COUNT_LE",IF(ISNUMBER(BG107),BG107,0)&lt;=$AB$11),AND($AB$8="AND_YES",OR(LOWER(LEFT(BG107&amp;"",2))="да",BG107=1),OR(LOWER(LEFT(CL107&amp;"",2))="да",CL107=1)),AND($AB$8="OR_YES",OR(OR(LOWER(LEFT(BG107&amp;"",2))="да",BG107=1),OR(LOWER(LEFT(CL107&amp;"",2))="да",CL107=1)))),$AB$14,$AB$15))))))))))</f>
        <v/>
      </c>
      <c r="AC107" s="70" t="str">
        <f>IF($A107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107="#FIELD",BH107="",AND(OR($AC$8="CHANGE_PCT_GE",$AC$8="CHANGE_ABS_GE",$AC$8="COUNT_FLAG_RULE",$AC$8="AND_YES",$AC$8="OR_YES"),OR(CM107="#FIELD",CM107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107)))),IF($AC$18="LOW_MU",MAX(Настройки!$B$14,$AC$16),IF($AC$18="NEUTRAL",Настройки!$B$15,IF($AC$18="IGNORE","IGNORE",IF(OR(BH107="#FIELD",CM107="#FIELD"),"Поле не найдено","Недостаточно данных")))),IF($AC$8="SIGMOID_INC",MAX(Настройки!$B$14,$AC$16+($AC$17-$AC$16)/(1+EXP(-$AC$12*(IF(ISNUMBER(BH107),BH107,0)-$AC$11)))),IF($AC$8="SIGMOID_DEC",MAX(Настройки!$B$14,$AC$16+($AC$17-$AC$16)/(1+EXP($AC$12*(IF(ISNUMBER(BH107),BH107,0)-$AC$11)))),IF($AC$8="TOP_PERCENT",IF((COUNTIF(INDEX(Данные!$A$7:$CV$106,0,MATCH($AC$9,Данные!$A$6:$CV$6,0)),"&gt;"&amp;IF(ISNUMBER(BH107),BH107,0))+COUNTIFS(INDEX(Данные!$A$7:$CV$106,0,MATCH($AC$9,Данные!$A$6:$CV$6,0)),IF(ISNUMBER(BH107),BH107,0),Данные!$A$7:$A$106,"&lt;"&amp;$A107)+1)/COUNT(INDEX(Данные!$A$7:$CV$106,0,MATCH($AC$9,Данные!$A$6:$CV$6,0)))&lt;=$AC$11,$AC$14,$AC$15),IF($AC$8="MANUAL_MU",MAX(Настройки!$B$14,MIN(1,IF(ISNUMBER(BH107),BH107,0))),IF($AC$8="COUNT_FLAG_RULE",IF(IF(ISNUMBER(BH107),BH107,0)&lt;=$AC$11,$AC$14,IF(IF(ISNUMBER(BH107),BH107,0)&gt;=$AC$12,$AC$15,IF(OR(LOWER(LEFT(CM107&amp;"",2))="да",CM107=1),$AC$13,$AC$15))),IF(OR(AND($AC$8="YES_NO",OR(LOWER(LEFT(BH107&amp;"",2))="да",BH107=1)),AND($AC$8="THRESHOLD_GE",IF(ISNUMBER(BH107),BH107,0)&gt;=$AC$11),AND($AC$8="THRESHOLD_GT",IF(ISNUMBER(BH107),BH107,0)&gt;$AC$11),AND($AC$8="THRESHOLD_LE",IF(ISNUMBER(BH107),BH107,0)&lt;=$AC$11),AND($AC$8="THRESHOLD_LT",IF(ISNUMBER(BH107),BH107,0)&lt;$AC$11),AND($AC$8="CHANGE_PCT_GE",IF(IF(ISNUMBER(CM107),CM107,0)=0,IF(ISNUMBER(BH107),BH107,0)&gt;0,(IF(ISNUMBER(BH107),BH107,0)-IF(ISNUMBER(CM107),CM107,0))/ABS(IF(ISNUMBER(CM107),CM107,0))&gt;=$AC$11)),AND($AC$8="CHANGE_ABS_GE",ABS(IF(ISNUMBER(BH107),BH107,0)-IF(ISNUMBER(CM107),CM107,0))&gt;=$AC$11),AND($AC$8="COUNT_LT",IF(ISNUMBER(BH107),BH107,0)&lt;$AC$11),AND($AC$8="COUNT_LE",IF(ISNUMBER(BH107),BH107,0)&lt;=$AC$11),AND($AC$8="AND_YES",OR(LOWER(LEFT(BH107&amp;"",2))="да",BH107=1),OR(LOWER(LEFT(CM107&amp;"",2))="да",CM107=1)),AND($AC$8="OR_YES",OR(OR(LOWER(LEFT(BH107&amp;"",2))="да",BH107=1),OR(LOWER(LEFT(CM107&amp;"",2))="да",CM107=1)))),$AC$14,$AC$15))))))))))</f>
        <v/>
      </c>
      <c r="AD107" s="70" t="str">
        <f>IF($A107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107="#FIELD",BI107="",AND(OR($AD$8="CHANGE_PCT_GE",$AD$8="CHANGE_ABS_GE",$AD$8="COUNT_FLAG_RULE",$AD$8="AND_YES",$AD$8="OR_YES"),OR(CN107="#FIELD",CN107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107)))),IF($AD$18="LOW_MU",MAX(Настройки!$B$14,$AD$16),IF($AD$18="NEUTRAL",Настройки!$B$15,IF($AD$18="IGNORE","IGNORE",IF(OR(BI107="#FIELD",CN107="#FIELD"),"Поле не найдено","Недостаточно данных")))),IF($AD$8="SIGMOID_INC",MAX(Настройки!$B$14,$AD$16+($AD$17-$AD$16)/(1+EXP(-$AD$12*(IF(ISNUMBER(BI107),BI107,0)-$AD$11)))),IF($AD$8="SIGMOID_DEC",MAX(Настройки!$B$14,$AD$16+($AD$17-$AD$16)/(1+EXP($AD$12*(IF(ISNUMBER(BI107),BI107,0)-$AD$11)))),IF($AD$8="TOP_PERCENT",IF((COUNTIF(INDEX(Данные!$A$7:$CV$106,0,MATCH($AD$9,Данные!$A$6:$CV$6,0)),"&gt;"&amp;IF(ISNUMBER(BI107),BI107,0))+COUNTIFS(INDEX(Данные!$A$7:$CV$106,0,MATCH($AD$9,Данные!$A$6:$CV$6,0)),IF(ISNUMBER(BI107),BI107,0),Данные!$A$7:$A$106,"&lt;"&amp;$A107)+1)/COUNT(INDEX(Данные!$A$7:$CV$106,0,MATCH($AD$9,Данные!$A$6:$CV$6,0)))&lt;=$AD$11,$AD$14,$AD$15),IF($AD$8="MANUAL_MU",MAX(Настройки!$B$14,MIN(1,IF(ISNUMBER(BI107),BI107,0))),IF($AD$8="COUNT_FLAG_RULE",IF(IF(ISNUMBER(BI107),BI107,0)&lt;=$AD$11,$AD$14,IF(IF(ISNUMBER(BI107),BI107,0)&gt;=$AD$12,$AD$15,IF(OR(LOWER(LEFT(CN107&amp;"",2))="да",CN107=1),$AD$13,$AD$15))),IF(OR(AND($AD$8="YES_NO",OR(LOWER(LEFT(BI107&amp;"",2))="да",BI107=1)),AND($AD$8="THRESHOLD_GE",IF(ISNUMBER(BI107),BI107,0)&gt;=$AD$11),AND($AD$8="THRESHOLD_GT",IF(ISNUMBER(BI107),BI107,0)&gt;$AD$11),AND($AD$8="THRESHOLD_LE",IF(ISNUMBER(BI107),BI107,0)&lt;=$AD$11),AND($AD$8="THRESHOLD_LT",IF(ISNUMBER(BI107),BI107,0)&lt;$AD$11),AND($AD$8="CHANGE_PCT_GE",IF(IF(ISNUMBER(CN107),CN107,0)=0,IF(ISNUMBER(BI107),BI107,0)&gt;0,(IF(ISNUMBER(BI107),BI107,0)-IF(ISNUMBER(CN107),CN107,0))/ABS(IF(ISNUMBER(CN107),CN107,0))&gt;=$AD$11)),AND($AD$8="CHANGE_ABS_GE",ABS(IF(ISNUMBER(BI107),BI107,0)-IF(ISNUMBER(CN107),CN107,0))&gt;=$AD$11),AND($AD$8="COUNT_LT",IF(ISNUMBER(BI107),BI107,0)&lt;$AD$11),AND($AD$8="COUNT_LE",IF(ISNUMBER(BI107),BI107,0)&lt;=$AD$11),AND($AD$8="AND_YES",OR(LOWER(LEFT(BI107&amp;"",2))="да",BI107=1),OR(LOWER(LEFT(CN107&amp;"",2))="да",CN107=1)),AND($AD$8="OR_YES",OR(OR(LOWER(LEFT(BI107&amp;"",2))="да",BI107=1),OR(LOWER(LEFT(CN107&amp;"",2))="да",CN107=1)))),$AD$14,$AD$15))))))))))</f>
        <v/>
      </c>
      <c r="AE107" s="71" t="str">
        <f>IF($A107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107="#FIELD",BJ107="",AND(OR($AE$8="CHANGE_PCT_GE",$AE$8="CHANGE_ABS_GE",$AE$8="COUNT_FLAG_RULE",$AE$8="AND_YES",$AE$8="OR_YES"),OR(CO107="#FIELD",CO107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107)))),IF($AE$18="LOW_MU",MAX(Настройки!$B$14,$AE$16),IF($AE$18="NEUTRAL",Настройки!$B$15,IF($AE$18="IGNORE","IGNORE",IF(OR(BJ107="#FIELD",CO107="#FIELD"),"Поле не найдено","Недостаточно данных")))),IF($AE$8="SIGMOID_INC",MAX(Настройки!$B$14,$AE$16+($AE$17-$AE$16)/(1+EXP(-$AE$12*(IF(ISNUMBER(BJ107),BJ107,0)-$AE$11)))),IF($AE$8="SIGMOID_DEC",MAX(Настройки!$B$14,$AE$16+($AE$17-$AE$16)/(1+EXP($AE$12*(IF(ISNUMBER(BJ107),BJ107,0)-$AE$11)))),IF($AE$8="TOP_PERCENT",IF((COUNTIF(INDEX(Данные!$A$7:$CV$106,0,MATCH($AE$9,Данные!$A$6:$CV$6,0)),"&gt;"&amp;IF(ISNUMBER(BJ107),BJ107,0))+COUNTIFS(INDEX(Данные!$A$7:$CV$106,0,MATCH($AE$9,Данные!$A$6:$CV$6,0)),IF(ISNUMBER(BJ107),BJ107,0),Данные!$A$7:$A$106,"&lt;"&amp;$A107)+1)/COUNT(INDEX(Данные!$A$7:$CV$106,0,MATCH($AE$9,Данные!$A$6:$CV$6,0)))&lt;=$AE$11,$AE$14,$AE$15),IF($AE$8="MANUAL_MU",MAX(Настройки!$B$14,MIN(1,IF(ISNUMBER(BJ107),BJ107,0))),IF($AE$8="COUNT_FLAG_RULE",IF(IF(ISNUMBER(BJ107),BJ107,0)&lt;=$AE$11,$AE$14,IF(IF(ISNUMBER(BJ107),BJ107,0)&gt;=$AE$12,$AE$15,IF(OR(LOWER(LEFT(CO107&amp;"",2))="да",CO107=1),$AE$13,$AE$15))),IF(OR(AND($AE$8="YES_NO",OR(LOWER(LEFT(BJ107&amp;"",2))="да",BJ107=1)),AND($AE$8="THRESHOLD_GE",IF(ISNUMBER(BJ107),BJ107,0)&gt;=$AE$11),AND($AE$8="THRESHOLD_GT",IF(ISNUMBER(BJ107),BJ107,0)&gt;$AE$11),AND($AE$8="THRESHOLD_LE",IF(ISNUMBER(BJ107),BJ107,0)&lt;=$AE$11),AND($AE$8="THRESHOLD_LT",IF(ISNUMBER(BJ107),BJ107,0)&lt;$AE$11),AND($AE$8="CHANGE_PCT_GE",IF(IF(ISNUMBER(CO107),CO107,0)=0,IF(ISNUMBER(BJ107),BJ107,0)&gt;0,(IF(ISNUMBER(BJ107),BJ107,0)-IF(ISNUMBER(CO107),CO107,0))/ABS(IF(ISNUMBER(CO107),CO107,0))&gt;=$AE$11)),AND($AE$8="CHANGE_ABS_GE",ABS(IF(ISNUMBER(BJ107),BJ107,0)-IF(ISNUMBER(CO107),CO107,0))&gt;=$AE$11),AND($AE$8="COUNT_LT",IF(ISNUMBER(BJ107),BJ107,0)&lt;$AE$11),AND($AE$8="COUNT_LE",IF(ISNUMBER(BJ107),BJ107,0)&lt;=$AE$11),AND($AE$8="AND_YES",OR(LOWER(LEFT(BJ107&amp;"",2))="да",BJ107=1),OR(LOWER(LEFT(CO107&amp;"",2))="да",CO107=1)),AND($AE$8="OR_YES",OR(OR(LOWER(LEFT(BJ107&amp;"",2))="да",BJ107=1),OR(LOWER(LEFT(CO107&amp;"",2))="да",CO107=1)))),$AE$14,$AE$15))))))))))</f>
        <v/>
      </c>
      <c r="AF107" s="75"/>
      <c r="AG107" s="76" t="str">
        <f>IF($A107="","",IF($B$4&lt;&gt;"Да","",IF($B$9="","",IF(COUNTIF(Данные!$A$6:$CV$6,$B$9)=0,"#FIELD",INDEX(Данные!$A$7:$CV$106,ROW()-19,MATCH($B$9,Данные!$A$6:$CV$6,0))))))</f>
        <v/>
      </c>
      <c r="AH107" s="76" t="str">
        <f>IF($A107="","",IF($C$4&lt;&gt;"Да","",IF($C$9="","",IF(COUNTIF(Данные!$A$6:$CV$6,$C$9)=0,"#FIELD",INDEX(Данные!$A$7:$CV$106,ROW()-19,MATCH($C$9,Данные!$A$6:$CV$6,0))))))</f>
        <v/>
      </c>
      <c r="AI107" s="76" t="str">
        <f>IF($A107="","",IF($D$4&lt;&gt;"Да","",IF($D$9="","",IF(COUNTIF(Данные!$A$6:$CV$6,$D$9)=0,"#FIELD",INDEX(Данные!$A$7:$CV$106,ROW()-19,MATCH($D$9,Данные!$A$6:$CV$6,0))))))</f>
        <v/>
      </c>
      <c r="AJ107" s="76" t="str">
        <f>IF($A107="","",IF($E$4&lt;&gt;"Да","",IF($E$9="","",IF(COUNTIF(Данные!$A$6:$CV$6,$E$9)=0,"#FIELD",INDEX(Данные!$A$7:$CV$106,ROW()-19,MATCH($E$9,Данные!$A$6:$CV$6,0))))))</f>
        <v/>
      </c>
      <c r="AK107" s="76" t="str">
        <f>IF($A107="","",IF($F$4&lt;&gt;"Да","",IF($F$9="","",IF(COUNTIF(Данные!$A$6:$CV$6,$F$9)=0,"#FIELD",INDEX(Данные!$A$7:$CV$106,ROW()-19,MATCH($F$9,Данные!$A$6:$CV$6,0))))))</f>
        <v/>
      </c>
      <c r="AL107" s="76" t="str">
        <f>IF($A107="","",IF($G$4&lt;&gt;"Да","",IF($G$9="","",IF(COUNTIF(Данные!$A$6:$CV$6,$G$9)=0,"#FIELD",INDEX(Данные!$A$7:$CV$106,ROW()-19,MATCH($G$9,Данные!$A$6:$CV$6,0))))))</f>
        <v/>
      </c>
      <c r="AM107" s="76" t="str">
        <f>IF($A107="","",IF($H$4&lt;&gt;"Да","",IF($H$9="","",IF(COUNTIF(Данные!$A$6:$CV$6,$H$9)=0,"#FIELD",INDEX(Данные!$A$7:$CV$106,ROW()-19,MATCH($H$9,Данные!$A$6:$CV$6,0))))))</f>
        <v/>
      </c>
      <c r="AN107" s="76" t="str">
        <f>IF($A107="","",IF($I$4&lt;&gt;"Да","",IF($I$9="","",IF(COUNTIF(Данные!$A$6:$CV$6,$I$9)=0,"#FIELD",INDEX(Данные!$A$7:$CV$106,ROW()-19,MATCH($I$9,Данные!$A$6:$CV$6,0))))))</f>
        <v/>
      </c>
      <c r="AO107" s="76" t="str">
        <f>IF($A107="","",IF($J$4&lt;&gt;"Да","",IF($J$9="","",IF(COUNTIF(Данные!$A$6:$CV$6,$J$9)=0,"#FIELD",INDEX(Данные!$A$7:$CV$106,ROW()-19,MATCH($J$9,Данные!$A$6:$CV$6,0))))))</f>
        <v/>
      </c>
      <c r="AP107" s="76" t="str">
        <f>IF($A107="","",IF($K$4&lt;&gt;"Да","",IF($K$9="","",IF(COUNTIF(Данные!$A$6:$CV$6,$K$9)=0,"#FIELD",INDEX(Данные!$A$7:$CV$106,ROW()-19,MATCH($K$9,Данные!$A$6:$CV$6,0))))))</f>
        <v/>
      </c>
      <c r="AQ107" s="76" t="str">
        <f>IF($A107="","",IF($L$4&lt;&gt;"Да","",IF($L$9="","",IF(COUNTIF(Данные!$A$6:$CV$6,$L$9)=0,"#FIELD",INDEX(Данные!$A$7:$CV$106,ROW()-19,MATCH($L$9,Данные!$A$6:$CV$6,0))))))</f>
        <v/>
      </c>
      <c r="AR107" s="76" t="str">
        <f>IF($A107="","",IF($M$4&lt;&gt;"Да","",IF($M$9="","",IF(COUNTIF(Данные!$A$6:$CV$6,$M$9)=0,"#FIELD",INDEX(Данные!$A$7:$CV$106,ROW()-19,MATCH($M$9,Данные!$A$6:$CV$6,0))))))</f>
        <v/>
      </c>
      <c r="AS107" s="76" t="str">
        <f>IF($A107="","",IF($N$4&lt;&gt;"Да","",IF($N$9="","",IF(COUNTIF(Данные!$A$6:$CV$6,$N$9)=0,"#FIELD",INDEX(Данные!$A$7:$CV$106,ROW()-19,MATCH($N$9,Данные!$A$6:$CV$6,0))))))</f>
        <v/>
      </c>
      <c r="AT107" s="76" t="str">
        <f>IF($A107="","",IF($O$4&lt;&gt;"Да","",IF($O$9="","",IF(COUNTIF(Данные!$A$6:$CV$6,$O$9)=0,"#FIELD",INDEX(Данные!$A$7:$CV$106,ROW()-19,MATCH($O$9,Данные!$A$6:$CV$6,0))))))</f>
        <v/>
      </c>
      <c r="AU107" s="76" t="str">
        <f>IF($A107="","",IF($P$4&lt;&gt;"Да","",IF($P$9="","",IF(COUNTIF(Данные!$A$6:$CV$6,$P$9)=0,"#FIELD",INDEX(Данные!$A$7:$CV$106,ROW()-19,MATCH($P$9,Данные!$A$6:$CV$6,0))))))</f>
        <v/>
      </c>
      <c r="AV107" s="76" t="str">
        <f>IF($A107="","",IF($Q$4&lt;&gt;"Да","",IF($Q$9="","",IF(COUNTIF(Данные!$A$6:$CV$6,$Q$9)=0,"#FIELD",INDEX(Данные!$A$7:$CV$106,ROW()-19,MATCH($Q$9,Данные!$A$6:$CV$6,0))))))</f>
        <v/>
      </c>
      <c r="AW107" s="76" t="str">
        <f>IF($A107="","",IF($R$4&lt;&gt;"Да","",IF($R$9="","",IF(COUNTIF(Данные!$A$6:$CV$6,$R$9)=0,"#FIELD",INDEX(Данные!$A$7:$CV$106,ROW()-19,MATCH($R$9,Данные!$A$6:$CV$6,0))))))</f>
        <v/>
      </c>
      <c r="AX107" s="76" t="str">
        <f>IF($A107="","",IF($S$4&lt;&gt;"Да","",IF($S$9="","",IF(COUNTIF(Данные!$A$6:$CV$6,$S$9)=0,"#FIELD",INDEX(Данные!$A$7:$CV$106,ROW()-19,MATCH($S$9,Данные!$A$6:$CV$6,0))))))</f>
        <v/>
      </c>
      <c r="AY107" s="76" t="str">
        <f>IF($A107="","",IF($T$4&lt;&gt;"Да","",IF($T$9="","",IF(COUNTIF(Данные!$A$6:$CV$6,$T$9)=0,"#FIELD",INDEX(Данные!$A$7:$CV$106,ROW()-19,MATCH($T$9,Данные!$A$6:$CV$6,0))))))</f>
        <v/>
      </c>
      <c r="AZ107" s="76" t="str">
        <f>IF($A107="","",IF($U$4&lt;&gt;"Да","",IF($U$9="","",IF(COUNTIF(Данные!$A$6:$CV$6,$U$9)=0,"#FIELD",INDEX(Данные!$A$7:$CV$106,ROW()-19,MATCH($U$9,Данные!$A$6:$CV$6,0))))))</f>
        <v/>
      </c>
      <c r="BA107" s="76" t="str">
        <f>IF($A107="","",IF($V$4&lt;&gt;"Да","",IF($V$9="","",IF(COUNTIF(Данные!$A$6:$CV$6,$V$9)=0,"#FIELD",INDEX(Данные!$A$7:$CV$106,ROW()-19,MATCH($V$9,Данные!$A$6:$CV$6,0))))))</f>
        <v/>
      </c>
      <c r="BB107" s="76" t="str">
        <f>IF($A107="","",IF($W$4&lt;&gt;"Да","",IF($W$9="","",IF(COUNTIF(Данные!$A$6:$CV$6,$W$9)=0,"#FIELD",INDEX(Данные!$A$7:$CV$106,ROW()-19,MATCH($W$9,Данные!$A$6:$CV$6,0))))))</f>
        <v/>
      </c>
      <c r="BC107" s="76" t="str">
        <f>IF($A107="","",IF($X$4&lt;&gt;"Да","",IF($X$9="","",IF(COUNTIF(Данные!$A$6:$CV$6,$X$9)=0,"#FIELD",INDEX(Данные!$A$7:$CV$106,ROW()-19,MATCH($X$9,Данные!$A$6:$CV$6,0))))))</f>
        <v/>
      </c>
      <c r="BD107" s="76" t="str">
        <f>IF($A107="","",IF($Y$4&lt;&gt;"Да","",IF($Y$9="","",IF(COUNTIF(Данные!$A$6:$CV$6,$Y$9)=0,"#FIELD",INDEX(Данные!$A$7:$CV$106,ROW()-19,MATCH($Y$9,Данные!$A$6:$CV$6,0))))))</f>
        <v/>
      </c>
      <c r="BE107" s="76" t="str">
        <f>IF($A107="","",IF($Z$4&lt;&gt;"Да","",IF($Z$9="","",IF(COUNTIF(Данные!$A$6:$CV$6,$Z$9)=0,"#FIELD",INDEX(Данные!$A$7:$CV$106,ROW()-19,MATCH($Z$9,Данные!$A$6:$CV$6,0))))))</f>
        <v/>
      </c>
      <c r="BF107" s="76" t="str">
        <f>IF($A107="","",IF($AA$4&lt;&gt;"Да","",IF($AA$9="","",IF(COUNTIF(Данные!$A$6:$CV$6,$AA$9)=0,"#FIELD",INDEX(Данные!$A$7:$CV$106,ROW()-19,MATCH($AA$9,Данные!$A$6:$CV$6,0))))))</f>
        <v/>
      </c>
      <c r="BG107" s="76" t="str">
        <f>IF($A107="","",IF($AB$4&lt;&gt;"Да","",IF($AB$9="","",IF(COUNTIF(Данные!$A$6:$CV$6,$AB$9)=0,"#FIELD",INDEX(Данные!$A$7:$CV$106,ROW()-19,MATCH($AB$9,Данные!$A$6:$CV$6,0))))))</f>
        <v/>
      </c>
      <c r="BH107" s="76" t="str">
        <f>IF($A107="","",IF($AC$4&lt;&gt;"Да","",IF($AC$9="","",IF(COUNTIF(Данные!$A$6:$CV$6,$AC$9)=0,"#FIELD",INDEX(Данные!$A$7:$CV$106,ROW()-19,MATCH($AC$9,Данные!$A$6:$CV$6,0))))))</f>
        <v/>
      </c>
      <c r="BI107" s="76" t="str">
        <f>IF($A107="","",IF($AD$4&lt;&gt;"Да","",IF($AD$9="","",IF(COUNTIF(Данные!$A$6:$CV$6,$AD$9)=0,"#FIELD",INDEX(Данные!$A$7:$CV$106,ROW()-19,MATCH($AD$9,Данные!$A$6:$CV$6,0))))))</f>
        <v/>
      </c>
      <c r="BJ107" s="76" t="str">
        <f>IF($A107="","",IF($AE$4&lt;&gt;"Да","",IF($AE$9="","",IF(COUNTIF(Данные!$A$6:$CV$6,$AE$9)=0,"#FIELD",INDEX(Данные!$A$7:$CV$106,ROW()-19,MATCH($AE$9,Данные!$A$6:$CV$6,0))))))</f>
        <v/>
      </c>
      <c r="BK107" s="76"/>
      <c r="BL107" s="76" t="str">
        <f>IF($A107="","",IF($B$4&lt;&gt;"Да","",IF($B$10="","",IF(COUNTIF(Данные!$A$6:$CV$6,$B$10)=0,"#FIELD",INDEX(Данные!$A$7:$CV$106,ROW()-19,MATCH($B$10,Данные!$A$6:$CV$6,0))))))</f>
        <v/>
      </c>
      <c r="BM107" s="76" t="str">
        <f>IF($A107="","",IF($C$4&lt;&gt;"Да","",IF($C$10="","",IF(COUNTIF(Данные!$A$6:$CV$6,$C$10)=0,"#FIELD",INDEX(Данные!$A$7:$CV$106,ROW()-19,MATCH($C$10,Данные!$A$6:$CV$6,0))))))</f>
        <v/>
      </c>
      <c r="BN107" s="76" t="str">
        <f>IF($A107="","",IF($D$4&lt;&gt;"Да","",IF($D$10="","",IF(COUNTIF(Данные!$A$6:$CV$6,$D$10)=0,"#FIELD",INDEX(Данные!$A$7:$CV$106,ROW()-19,MATCH($D$10,Данные!$A$6:$CV$6,0))))))</f>
        <v/>
      </c>
      <c r="BO107" s="76" t="str">
        <f>IF($A107="","",IF($E$4&lt;&gt;"Да","",IF($E$10="","",IF(COUNTIF(Данные!$A$6:$CV$6,$E$10)=0,"#FIELD",INDEX(Данные!$A$7:$CV$106,ROW()-19,MATCH($E$10,Данные!$A$6:$CV$6,0))))))</f>
        <v/>
      </c>
      <c r="BP107" s="76" t="str">
        <f>IF($A107="","",IF($F$4&lt;&gt;"Да","",IF($F$10="","",IF(COUNTIF(Данные!$A$6:$CV$6,$F$10)=0,"#FIELD",INDEX(Данные!$A$7:$CV$106,ROW()-19,MATCH($F$10,Данные!$A$6:$CV$6,0))))))</f>
        <v/>
      </c>
      <c r="BQ107" s="76" t="str">
        <f>IF($A107="","",IF($G$4&lt;&gt;"Да","",IF($G$10="","",IF(COUNTIF(Данные!$A$6:$CV$6,$G$10)=0,"#FIELD",INDEX(Данные!$A$7:$CV$106,ROW()-19,MATCH($G$10,Данные!$A$6:$CV$6,0))))))</f>
        <v/>
      </c>
      <c r="BR107" s="76" t="str">
        <f>IF($A107="","",IF($H$4&lt;&gt;"Да","",IF($H$10="","",IF(COUNTIF(Данные!$A$6:$CV$6,$H$10)=0,"#FIELD",INDEX(Данные!$A$7:$CV$106,ROW()-19,MATCH($H$10,Данные!$A$6:$CV$6,0))))))</f>
        <v/>
      </c>
      <c r="BS107" s="76" t="str">
        <f>IF($A107="","",IF($I$4&lt;&gt;"Да","",IF($I$10="","",IF(COUNTIF(Данные!$A$6:$CV$6,$I$10)=0,"#FIELD",INDEX(Данные!$A$7:$CV$106,ROW()-19,MATCH($I$10,Данные!$A$6:$CV$6,0))))))</f>
        <v/>
      </c>
      <c r="BT107" s="76" t="str">
        <f>IF($A107="","",IF($J$4&lt;&gt;"Да","",IF($J$10="","",IF(COUNTIF(Данные!$A$6:$CV$6,$J$10)=0,"#FIELD",INDEX(Данные!$A$7:$CV$106,ROW()-19,MATCH($J$10,Данные!$A$6:$CV$6,0))))))</f>
        <v/>
      </c>
      <c r="BU107" s="76" t="str">
        <f>IF($A107="","",IF($K$4&lt;&gt;"Да","",IF($K$10="","",IF(COUNTIF(Данные!$A$6:$CV$6,$K$10)=0,"#FIELD",INDEX(Данные!$A$7:$CV$106,ROW()-19,MATCH($K$10,Данные!$A$6:$CV$6,0))))))</f>
        <v/>
      </c>
      <c r="BV107" s="76" t="str">
        <f>IF($A107="","",IF($L$4&lt;&gt;"Да","",IF($L$10="","",IF(COUNTIF(Данные!$A$6:$CV$6,$L$10)=0,"#FIELD",INDEX(Данные!$A$7:$CV$106,ROW()-19,MATCH($L$10,Данные!$A$6:$CV$6,0))))))</f>
        <v/>
      </c>
      <c r="BW107" s="76" t="str">
        <f>IF($A107="","",IF($M$4&lt;&gt;"Да","",IF($M$10="","",IF(COUNTIF(Данные!$A$6:$CV$6,$M$10)=0,"#FIELD",INDEX(Данные!$A$7:$CV$106,ROW()-19,MATCH($M$10,Данные!$A$6:$CV$6,0))))))</f>
        <v/>
      </c>
      <c r="BX107" s="76" t="str">
        <f>IF($A107="","",IF($N$4&lt;&gt;"Да","",IF($N$10="","",IF(COUNTIF(Данные!$A$6:$CV$6,$N$10)=0,"#FIELD",INDEX(Данные!$A$7:$CV$106,ROW()-19,MATCH($N$10,Данные!$A$6:$CV$6,0))))))</f>
        <v/>
      </c>
      <c r="BY107" s="76" t="str">
        <f>IF($A107="","",IF($O$4&lt;&gt;"Да","",IF($O$10="","",IF(COUNTIF(Данные!$A$6:$CV$6,$O$10)=0,"#FIELD",INDEX(Данные!$A$7:$CV$106,ROW()-19,MATCH($O$10,Данные!$A$6:$CV$6,0))))))</f>
        <v/>
      </c>
      <c r="BZ107" s="76" t="str">
        <f>IF($A107="","",IF($P$4&lt;&gt;"Да","",IF($P$10="","",IF(COUNTIF(Данные!$A$6:$CV$6,$P$10)=0,"#FIELD",INDEX(Данные!$A$7:$CV$106,ROW()-19,MATCH($P$10,Данные!$A$6:$CV$6,0))))))</f>
        <v/>
      </c>
      <c r="CA107" s="76" t="str">
        <f>IF($A107="","",IF($Q$4&lt;&gt;"Да","",IF($Q$10="","",IF(COUNTIF(Данные!$A$6:$CV$6,$Q$10)=0,"#FIELD",INDEX(Данные!$A$7:$CV$106,ROW()-19,MATCH($Q$10,Данные!$A$6:$CV$6,0))))))</f>
        <v/>
      </c>
      <c r="CB107" s="76" t="str">
        <f>IF($A107="","",IF($R$4&lt;&gt;"Да","",IF($R$10="","",IF(COUNTIF(Данные!$A$6:$CV$6,$R$10)=0,"#FIELD",INDEX(Данные!$A$7:$CV$106,ROW()-19,MATCH($R$10,Данные!$A$6:$CV$6,0))))))</f>
        <v/>
      </c>
      <c r="CC107" s="76" t="str">
        <f>IF($A107="","",IF($S$4&lt;&gt;"Да","",IF($S$10="","",IF(COUNTIF(Данные!$A$6:$CV$6,$S$10)=0,"#FIELD",INDEX(Данные!$A$7:$CV$106,ROW()-19,MATCH($S$10,Данные!$A$6:$CV$6,0))))))</f>
        <v/>
      </c>
      <c r="CD107" s="76" t="str">
        <f>IF($A107="","",IF($T$4&lt;&gt;"Да","",IF($T$10="","",IF(COUNTIF(Данные!$A$6:$CV$6,$T$10)=0,"#FIELD",INDEX(Данные!$A$7:$CV$106,ROW()-19,MATCH($T$10,Данные!$A$6:$CV$6,0))))))</f>
        <v/>
      </c>
      <c r="CE107" s="76" t="str">
        <f>IF($A107="","",IF($U$4&lt;&gt;"Да","",IF($U$10="","",IF(COUNTIF(Данные!$A$6:$CV$6,$U$10)=0,"#FIELD",INDEX(Данные!$A$7:$CV$106,ROW()-19,MATCH($U$10,Данные!$A$6:$CV$6,0))))))</f>
        <v/>
      </c>
      <c r="CF107" s="76" t="str">
        <f>IF($A107="","",IF($V$4&lt;&gt;"Да","",IF($V$10="","",IF(COUNTIF(Данные!$A$6:$CV$6,$V$10)=0,"#FIELD",INDEX(Данные!$A$7:$CV$106,ROW()-19,MATCH($V$10,Данные!$A$6:$CV$6,0))))))</f>
        <v/>
      </c>
      <c r="CG107" s="76" t="str">
        <f>IF($A107="","",IF($W$4&lt;&gt;"Да","",IF($W$10="","",IF(COUNTIF(Данные!$A$6:$CV$6,$W$10)=0,"#FIELD",INDEX(Данные!$A$7:$CV$106,ROW()-19,MATCH($W$10,Данные!$A$6:$CV$6,0))))))</f>
        <v/>
      </c>
      <c r="CH107" s="76" t="str">
        <f>IF($A107="","",IF($X$4&lt;&gt;"Да","",IF($X$10="","",IF(COUNTIF(Данные!$A$6:$CV$6,$X$10)=0,"#FIELD",INDEX(Данные!$A$7:$CV$106,ROW()-19,MATCH($X$10,Данные!$A$6:$CV$6,0))))))</f>
        <v/>
      </c>
      <c r="CI107" s="76" t="str">
        <f>IF($A107="","",IF($Y$4&lt;&gt;"Да","",IF($Y$10="","",IF(COUNTIF(Данные!$A$6:$CV$6,$Y$10)=0,"#FIELD",INDEX(Данные!$A$7:$CV$106,ROW()-19,MATCH($Y$10,Данные!$A$6:$CV$6,0))))))</f>
        <v/>
      </c>
      <c r="CJ107" s="76" t="str">
        <f>IF($A107="","",IF($Z$4&lt;&gt;"Да","",IF($Z$10="","",IF(COUNTIF(Данные!$A$6:$CV$6,$Z$10)=0,"#FIELD",INDEX(Данные!$A$7:$CV$106,ROW()-19,MATCH($Z$10,Данные!$A$6:$CV$6,0))))))</f>
        <v/>
      </c>
      <c r="CK107" s="76" t="str">
        <f>IF($A107="","",IF($AA$4&lt;&gt;"Да","",IF($AA$10="","",IF(COUNTIF(Данные!$A$6:$CV$6,$AA$10)=0,"#FIELD",INDEX(Данные!$A$7:$CV$106,ROW()-19,MATCH($AA$10,Данные!$A$6:$CV$6,0))))))</f>
        <v/>
      </c>
      <c r="CL107" s="76" t="str">
        <f>IF($A107="","",IF($AB$4&lt;&gt;"Да","",IF($AB$10="","",IF(COUNTIF(Данные!$A$6:$CV$6,$AB$10)=0,"#FIELD",INDEX(Данные!$A$7:$CV$106,ROW()-19,MATCH($AB$10,Данные!$A$6:$CV$6,0))))))</f>
        <v/>
      </c>
      <c r="CM107" s="76" t="str">
        <f>IF($A107="","",IF($AC$4&lt;&gt;"Да","",IF($AC$10="","",IF(COUNTIF(Данные!$A$6:$CV$6,$AC$10)=0,"#FIELD",INDEX(Данные!$A$7:$CV$106,ROW()-19,MATCH($AC$10,Данные!$A$6:$CV$6,0))))))</f>
        <v/>
      </c>
      <c r="CN107" s="76" t="str">
        <f>IF($A107="","",IF($AD$4&lt;&gt;"Да","",IF($AD$10="","",IF(COUNTIF(Данные!$A$6:$CV$6,$AD$10)=0,"#FIELD",INDEX(Данные!$A$7:$CV$106,ROW()-19,MATCH($AD$10,Данные!$A$6:$CV$6,0))))))</f>
        <v/>
      </c>
      <c r="CO107" s="77" t="str">
        <f>IF($A107="","",IF($AE$4&lt;&gt;"Да","",IF($AE$10="","",IF(COUNTIF(Данные!$A$6:$CV$6,$AE$10)=0,"#FIELD",INDEX(Данные!$A$7:$CV$106,ROW()-19,MATCH($AE$10,Данные!$A$6:$CV$6,0))))))</f>
        <v/>
      </c>
    </row>
    <row r="108" spans="1:93">
      <c r="A108" s="24" t="str">
        <f>IF(Данные!A95="","",Данные!A95)</f>
        <v/>
      </c>
      <c r="B108" s="19" t="str">
        <f>IF($A108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108="#FIELD",AG108="",AND(OR($B$8="CHANGE_PCT_GE",$B$8="CHANGE_ABS_GE",$B$8="COUNT_FLAG_RULE",$B$8="AND_YES",$B$8="OR_YES"),OR(BL108="#FIELD",BL108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108)))),IF($B$18="LOW_MU",MAX(Настройки!$B$14,$B$16),IF($B$18="NEUTRAL",Настройки!$B$15,IF($B$18="IGNORE","IGNORE",IF(OR(AG108="#FIELD",BL108="#FIELD"),"Поле не найдено","Недостаточно данных")))),IF($B$8="SIGMOID_INC",MAX(Настройки!$B$14,$B$16+($B$17-$B$16)/(1+EXP(-$B$12*(IF(ISNUMBER(AG108),AG108,0)-$B$11)))),IF($B$8="SIGMOID_DEC",MAX(Настройки!$B$14,$B$16+($B$17-$B$16)/(1+EXP($B$12*(IF(ISNUMBER(AG108),AG108,0)-$B$11)))),IF($B$8="TOP_PERCENT",IF((COUNTIF(INDEX(Данные!$A$7:$CV$106,0,MATCH($B$9,Данные!$A$6:$CV$6,0)),"&gt;"&amp;IF(ISNUMBER(AG108),AG108,0))+COUNTIFS(INDEX(Данные!$A$7:$CV$106,0,MATCH($B$9,Данные!$A$6:$CV$6,0)),IF(ISNUMBER(AG108),AG108,0),Данные!$A$7:$A$106,"&lt;"&amp;$A108)+1)/COUNT(INDEX(Данные!$A$7:$CV$106,0,MATCH($B$9,Данные!$A$6:$CV$6,0)))&lt;=$B$11,$B$14,$B$15),IF($B$8="MANUAL_MU",MAX(Настройки!$B$14,MIN(1,IF(ISNUMBER(AG108),AG108,0))),IF($B$8="COUNT_FLAG_RULE",IF(IF(ISNUMBER(AG108),AG108,0)&lt;=$B$11,$B$14,IF(IF(ISNUMBER(AG108),AG108,0)&gt;=$B$12,$B$15,IF(OR(LOWER(LEFT(BL108&amp;"",2))="да",BL108=1),$B$13,$B$15))),IF(OR(AND($B$8="YES_NO",OR(LOWER(LEFT(AG108&amp;"",2))="да",AG108=1)),AND($B$8="THRESHOLD_GE",IF(ISNUMBER(AG108),AG108,0)&gt;=$B$11),AND($B$8="THRESHOLD_GT",IF(ISNUMBER(AG108),AG108,0)&gt;$B$11),AND($B$8="THRESHOLD_LE",IF(ISNUMBER(AG108),AG108,0)&lt;=$B$11),AND($B$8="THRESHOLD_LT",IF(ISNUMBER(AG108),AG108,0)&lt;$B$11),AND($B$8="CHANGE_PCT_GE",IF(IF(ISNUMBER(BL108),BL108,0)=0,IF(ISNUMBER(AG108),AG108,0)&gt;0,(IF(ISNUMBER(AG108),AG108,0)-IF(ISNUMBER(BL108),BL108,0))/ABS(IF(ISNUMBER(BL108),BL108,0))&gt;=$B$11)),AND($B$8="CHANGE_ABS_GE",ABS(IF(ISNUMBER(AG108),AG108,0)-IF(ISNUMBER(BL108),BL108,0))&gt;=$B$11),AND($B$8="COUNT_LT",IF(ISNUMBER(AG108),AG108,0)&lt;$B$11),AND($B$8="COUNT_LE",IF(ISNUMBER(AG108),AG108,0)&lt;=$B$11),AND($B$8="AND_YES",OR(LOWER(LEFT(AG108&amp;"",2))="да",AG108=1),OR(LOWER(LEFT(BL108&amp;"",2))="да",BL108=1)),AND($B$8="OR_YES",OR(OR(LOWER(LEFT(AG108&amp;"",2))="да",AG108=1),OR(LOWER(LEFT(BL108&amp;"",2))="да",BL108=1)))),$B$14,$B$15))))))))))</f>
        <v/>
      </c>
      <c r="C108" s="19" t="str">
        <f>IF($A108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108="#FIELD",AH108="",AND(OR($C$8="CHANGE_PCT_GE",$C$8="CHANGE_ABS_GE",$C$8="COUNT_FLAG_RULE",$C$8="AND_YES",$C$8="OR_YES"),OR(BM108="#FIELD",BM108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108)))),IF($C$18="LOW_MU",MAX(Настройки!$B$14,$C$16),IF($C$18="NEUTRAL",Настройки!$B$15,IF($C$18="IGNORE","IGNORE",IF(OR(AH108="#FIELD",BM108="#FIELD"),"Поле не найдено","Недостаточно данных")))),IF($C$8="SIGMOID_INC",MAX(Настройки!$B$14,$C$16+($C$17-$C$16)/(1+EXP(-$C$12*(IF(ISNUMBER(AH108),AH108,0)-$C$11)))),IF($C$8="SIGMOID_DEC",MAX(Настройки!$B$14,$C$16+($C$17-$C$16)/(1+EXP($C$12*(IF(ISNUMBER(AH108),AH108,0)-$C$11)))),IF($C$8="TOP_PERCENT",IF((COUNTIF(INDEX(Данные!$A$7:$CV$106,0,MATCH($C$9,Данные!$A$6:$CV$6,0)),"&gt;"&amp;IF(ISNUMBER(AH108),AH108,0))+COUNTIFS(INDEX(Данные!$A$7:$CV$106,0,MATCH($C$9,Данные!$A$6:$CV$6,0)),IF(ISNUMBER(AH108),AH108,0),Данные!$A$7:$A$106,"&lt;"&amp;$A108)+1)/COUNT(INDEX(Данные!$A$7:$CV$106,0,MATCH($C$9,Данные!$A$6:$CV$6,0)))&lt;=$C$11,$C$14,$C$15),IF($C$8="MANUAL_MU",MAX(Настройки!$B$14,MIN(1,IF(ISNUMBER(AH108),AH108,0))),IF($C$8="COUNT_FLAG_RULE",IF(IF(ISNUMBER(AH108),AH108,0)&lt;=$C$11,$C$14,IF(IF(ISNUMBER(AH108),AH108,0)&gt;=$C$12,$C$15,IF(OR(LOWER(LEFT(BM108&amp;"",2))="да",BM108=1),$C$13,$C$15))),IF(OR(AND($C$8="YES_NO",OR(LOWER(LEFT(AH108&amp;"",2))="да",AH108=1)),AND($C$8="THRESHOLD_GE",IF(ISNUMBER(AH108),AH108,0)&gt;=$C$11),AND($C$8="THRESHOLD_GT",IF(ISNUMBER(AH108),AH108,0)&gt;$C$11),AND($C$8="THRESHOLD_LE",IF(ISNUMBER(AH108),AH108,0)&lt;=$C$11),AND($C$8="THRESHOLD_LT",IF(ISNUMBER(AH108),AH108,0)&lt;$C$11),AND($C$8="CHANGE_PCT_GE",IF(IF(ISNUMBER(BM108),BM108,0)=0,IF(ISNUMBER(AH108),AH108,0)&gt;0,(IF(ISNUMBER(AH108),AH108,0)-IF(ISNUMBER(BM108),BM108,0))/ABS(IF(ISNUMBER(BM108),BM108,0))&gt;=$C$11)),AND($C$8="CHANGE_ABS_GE",ABS(IF(ISNUMBER(AH108),AH108,0)-IF(ISNUMBER(BM108),BM108,0))&gt;=$C$11),AND($C$8="COUNT_LT",IF(ISNUMBER(AH108),AH108,0)&lt;$C$11),AND($C$8="COUNT_LE",IF(ISNUMBER(AH108),AH108,0)&lt;=$C$11),AND($C$8="AND_YES",OR(LOWER(LEFT(AH108&amp;"",2))="да",AH108=1),OR(LOWER(LEFT(BM108&amp;"",2))="да",BM108=1)),AND($C$8="OR_YES",OR(OR(LOWER(LEFT(AH108&amp;"",2))="да",AH108=1),OR(LOWER(LEFT(BM108&amp;"",2))="да",BM108=1)))),$C$14,$C$15))))))))))</f>
        <v/>
      </c>
      <c r="D108" s="19" t="str">
        <f>IF($A108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108="#FIELD",AI108="",AND(OR($D$8="CHANGE_PCT_GE",$D$8="CHANGE_ABS_GE",$D$8="COUNT_FLAG_RULE",$D$8="AND_YES",$D$8="OR_YES"),OR(BN108="#FIELD",BN108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108)))),IF($D$18="LOW_MU",MAX(Настройки!$B$14,$D$16),IF($D$18="NEUTRAL",Настройки!$B$15,IF($D$18="IGNORE","IGNORE",IF(OR(AI108="#FIELD",BN108="#FIELD"),"Поле не найдено","Недостаточно данных")))),IF($D$8="SIGMOID_INC",MAX(Настройки!$B$14,$D$16+($D$17-$D$16)/(1+EXP(-$D$12*(IF(ISNUMBER(AI108),AI108,0)-$D$11)))),IF($D$8="SIGMOID_DEC",MAX(Настройки!$B$14,$D$16+($D$17-$D$16)/(1+EXP($D$12*(IF(ISNUMBER(AI108),AI108,0)-$D$11)))),IF($D$8="TOP_PERCENT",IF((COUNTIF(INDEX(Данные!$A$7:$CV$106,0,MATCH($D$9,Данные!$A$6:$CV$6,0)),"&gt;"&amp;IF(ISNUMBER(AI108),AI108,0))+COUNTIFS(INDEX(Данные!$A$7:$CV$106,0,MATCH($D$9,Данные!$A$6:$CV$6,0)),IF(ISNUMBER(AI108),AI108,0),Данные!$A$7:$A$106,"&lt;"&amp;$A108)+1)/COUNT(INDEX(Данные!$A$7:$CV$106,0,MATCH($D$9,Данные!$A$6:$CV$6,0)))&lt;=$D$11,$D$14,$D$15),IF($D$8="MANUAL_MU",MAX(Настройки!$B$14,MIN(1,IF(ISNUMBER(AI108),AI108,0))),IF($D$8="COUNT_FLAG_RULE",IF(IF(ISNUMBER(AI108),AI108,0)&lt;=$D$11,$D$14,IF(IF(ISNUMBER(AI108),AI108,0)&gt;=$D$12,$D$15,IF(OR(LOWER(LEFT(BN108&amp;"",2))="да",BN108=1),$D$13,$D$15))),IF(OR(AND($D$8="YES_NO",OR(LOWER(LEFT(AI108&amp;"",2))="да",AI108=1)),AND($D$8="THRESHOLD_GE",IF(ISNUMBER(AI108),AI108,0)&gt;=$D$11),AND($D$8="THRESHOLD_GT",IF(ISNUMBER(AI108),AI108,0)&gt;$D$11),AND($D$8="THRESHOLD_LE",IF(ISNUMBER(AI108),AI108,0)&lt;=$D$11),AND($D$8="THRESHOLD_LT",IF(ISNUMBER(AI108),AI108,0)&lt;$D$11),AND($D$8="CHANGE_PCT_GE",IF(IF(ISNUMBER(BN108),BN108,0)=0,IF(ISNUMBER(AI108),AI108,0)&gt;0,(IF(ISNUMBER(AI108),AI108,0)-IF(ISNUMBER(BN108),BN108,0))/ABS(IF(ISNUMBER(BN108),BN108,0))&gt;=$D$11)),AND($D$8="CHANGE_ABS_GE",ABS(IF(ISNUMBER(AI108),AI108,0)-IF(ISNUMBER(BN108),BN108,0))&gt;=$D$11),AND($D$8="COUNT_LT",IF(ISNUMBER(AI108),AI108,0)&lt;$D$11),AND($D$8="COUNT_LE",IF(ISNUMBER(AI108),AI108,0)&lt;=$D$11),AND($D$8="AND_YES",OR(LOWER(LEFT(AI108&amp;"",2))="да",AI108=1),OR(LOWER(LEFT(BN108&amp;"",2))="да",BN108=1)),AND($D$8="OR_YES",OR(OR(LOWER(LEFT(AI108&amp;"",2))="да",AI108=1),OR(LOWER(LEFT(BN108&amp;"",2))="да",BN108=1)))),$D$14,$D$15))))))))))</f>
        <v/>
      </c>
      <c r="E108" s="19" t="str">
        <f>IF($A108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108="#FIELD",AJ108="",AND(OR($E$8="CHANGE_PCT_GE",$E$8="CHANGE_ABS_GE",$E$8="COUNT_FLAG_RULE",$E$8="AND_YES",$E$8="OR_YES"),OR(BO108="#FIELD",BO108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108)))),IF($E$18="LOW_MU",MAX(Настройки!$B$14,$E$16),IF($E$18="NEUTRAL",Настройки!$B$15,IF($E$18="IGNORE","IGNORE",IF(OR(AJ108="#FIELD",BO108="#FIELD"),"Поле не найдено","Недостаточно данных")))),IF($E$8="SIGMOID_INC",MAX(Настройки!$B$14,$E$16+($E$17-$E$16)/(1+EXP(-$E$12*(IF(ISNUMBER(AJ108),AJ108,0)-$E$11)))),IF($E$8="SIGMOID_DEC",MAX(Настройки!$B$14,$E$16+($E$17-$E$16)/(1+EXP($E$12*(IF(ISNUMBER(AJ108),AJ108,0)-$E$11)))),IF($E$8="TOP_PERCENT",IF((COUNTIF(INDEX(Данные!$A$7:$CV$106,0,MATCH($E$9,Данные!$A$6:$CV$6,0)),"&gt;"&amp;IF(ISNUMBER(AJ108),AJ108,0))+COUNTIFS(INDEX(Данные!$A$7:$CV$106,0,MATCH($E$9,Данные!$A$6:$CV$6,0)),IF(ISNUMBER(AJ108),AJ108,0),Данные!$A$7:$A$106,"&lt;"&amp;$A108)+1)/COUNT(INDEX(Данные!$A$7:$CV$106,0,MATCH($E$9,Данные!$A$6:$CV$6,0)))&lt;=$E$11,$E$14,$E$15),IF($E$8="MANUAL_MU",MAX(Настройки!$B$14,MIN(1,IF(ISNUMBER(AJ108),AJ108,0))),IF($E$8="COUNT_FLAG_RULE",IF(IF(ISNUMBER(AJ108),AJ108,0)&lt;=$E$11,$E$14,IF(IF(ISNUMBER(AJ108),AJ108,0)&gt;=$E$12,$E$15,IF(OR(LOWER(LEFT(BO108&amp;"",2))="да",BO108=1),$E$13,$E$15))),IF(OR(AND($E$8="YES_NO",OR(LOWER(LEFT(AJ108&amp;"",2))="да",AJ108=1)),AND($E$8="THRESHOLD_GE",IF(ISNUMBER(AJ108),AJ108,0)&gt;=$E$11),AND($E$8="THRESHOLD_GT",IF(ISNUMBER(AJ108),AJ108,0)&gt;$E$11),AND($E$8="THRESHOLD_LE",IF(ISNUMBER(AJ108),AJ108,0)&lt;=$E$11),AND($E$8="THRESHOLD_LT",IF(ISNUMBER(AJ108),AJ108,0)&lt;$E$11),AND($E$8="CHANGE_PCT_GE",IF(IF(ISNUMBER(BO108),BO108,0)=0,IF(ISNUMBER(AJ108),AJ108,0)&gt;0,(IF(ISNUMBER(AJ108),AJ108,0)-IF(ISNUMBER(BO108),BO108,0))/ABS(IF(ISNUMBER(BO108),BO108,0))&gt;=$E$11)),AND($E$8="CHANGE_ABS_GE",ABS(IF(ISNUMBER(AJ108),AJ108,0)-IF(ISNUMBER(BO108),BO108,0))&gt;=$E$11),AND($E$8="COUNT_LT",IF(ISNUMBER(AJ108),AJ108,0)&lt;$E$11),AND($E$8="COUNT_LE",IF(ISNUMBER(AJ108),AJ108,0)&lt;=$E$11),AND($E$8="AND_YES",OR(LOWER(LEFT(AJ108&amp;"",2))="да",AJ108=1),OR(LOWER(LEFT(BO108&amp;"",2))="да",BO108=1)),AND($E$8="OR_YES",OR(OR(LOWER(LEFT(AJ108&amp;"",2))="да",AJ108=1),OR(LOWER(LEFT(BO108&amp;"",2))="да",BO108=1)))),$E$14,$E$15))))))))))</f>
        <v/>
      </c>
      <c r="F108" s="19" t="str">
        <f>IF($A108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108="#FIELD",AK108="",AND(OR($F$8="CHANGE_PCT_GE",$F$8="CHANGE_ABS_GE",$F$8="COUNT_FLAG_RULE",$F$8="AND_YES",$F$8="OR_YES"),OR(BP108="#FIELD",BP108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108)))),IF($F$18="LOW_MU",MAX(Настройки!$B$14,$F$16),IF($F$18="NEUTRAL",Настройки!$B$15,IF($F$18="IGNORE","IGNORE",IF(OR(AK108="#FIELD",BP108="#FIELD"),"Поле не найдено","Недостаточно данных")))),IF($F$8="SIGMOID_INC",MAX(Настройки!$B$14,$F$16+($F$17-$F$16)/(1+EXP(-$F$12*(IF(ISNUMBER(AK108),AK108,0)-$F$11)))),IF($F$8="SIGMOID_DEC",MAX(Настройки!$B$14,$F$16+($F$17-$F$16)/(1+EXP($F$12*(IF(ISNUMBER(AK108),AK108,0)-$F$11)))),IF($F$8="TOP_PERCENT",IF((COUNTIF(INDEX(Данные!$A$7:$CV$106,0,MATCH($F$9,Данные!$A$6:$CV$6,0)),"&gt;"&amp;IF(ISNUMBER(AK108),AK108,0))+COUNTIFS(INDEX(Данные!$A$7:$CV$106,0,MATCH($F$9,Данные!$A$6:$CV$6,0)),IF(ISNUMBER(AK108),AK108,0),Данные!$A$7:$A$106,"&lt;"&amp;$A108)+1)/COUNT(INDEX(Данные!$A$7:$CV$106,0,MATCH($F$9,Данные!$A$6:$CV$6,0)))&lt;=$F$11,$F$14,$F$15),IF($F$8="MANUAL_MU",MAX(Настройки!$B$14,MIN(1,IF(ISNUMBER(AK108),AK108,0))),IF($F$8="COUNT_FLAG_RULE",IF(IF(ISNUMBER(AK108),AK108,0)&lt;=$F$11,$F$14,IF(IF(ISNUMBER(AK108),AK108,0)&gt;=$F$12,$F$15,IF(OR(LOWER(LEFT(BP108&amp;"",2))="да",BP108=1),$F$13,$F$15))),IF(OR(AND($F$8="YES_NO",OR(LOWER(LEFT(AK108&amp;"",2))="да",AK108=1)),AND($F$8="THRESHOLD_GE",IF(ISNUMBER(AK108),AK108,0)&gt;=$F$11),AND($F$8="THRESHOLD_GT",IF(ISNUMBER(AK108),AK108,0)&gt;$F$11),AND($F$8="THRESHOLD_LE",IF(ISNUMBER(AK108),AK108,0)&lt;=$F$11),AND($F$8="THRESHOLD_LT",IF(ISNUMBER(AK108),AK108,0)&lt;$F$11),AND($F$8="CHANGE_PCT_GE",IF(IF(ISNUMBER(BP108),BP108,0)=0,IF(ISNUMBER(AK108),AK108,0)&gt;0,(IF(ISNUMBER(AK108),AK108,0)-IF(ISNUMBER(BP108),BP108,0))/ABS(IF(ISNUMBER(BP108),BP108,0))&gt;=$F$11)),AND($F$8="CHANGE_ABS_GE",ABS(IF(ISNUMBER(AK108),AK108,0)-IF(ISNUMBER(BP108),BP108,0))&gt;=$F$11),AND($F$8="COUNT_LT",IF(ISNUMBER(AK108),AK108,0)&lt;$F$11),AND($F$8="COUNT_LE",IF(ISNUMBER(AK108),AK108,0)&lt;=$F$11),AND($F$8="AND_YES",OR(LOWER(LEFT(AK108&amp;"",2))="да",AK108=1),OR(LOWER(LEFT(BP108&amp;"",2))="да",BP108=1)),AND($F$8="OR_YES",OR(OR(LOWER(LEFT(AK108&amp;"",2))="да",AK108=1),OR(LOWER(LEFT(BP108&amp;"",2))="да",BP108=1)))),$F$14,$F$15))))))))))</f>
        <v/>
      </c>
      <c r="G108" s="19" t="str">
        <f>IF($A108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108="#FIELD",AL108="",AND(OR($G$8="CHANGE_PCT_GE",$G$8="CHANGE_ABS_GE",$G$8="COUNT_FLAG_RULE",$G$8="AND_YES",$G$8="OR_YES"),OR(BQ108="#FIELD",BQ108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108)))),IF($G$18="LOW_MU",MAX(Настройки!$B$14,$G$16),IF($G$18="NEUTRAL",Настройки!$B$15,IF($G$18="IGNORE","IGNORE",IF(OR(AL108="#FIELD",BQ108="#FIELD"),"Поле не найдено","Недостаточно данных")))),IF($G$8="SIGMOID_INC",MAX(Настройки!$B$14,$G$16+($G$17-$G$16)/(1+EXP(-$G$12*(IF(ISNUMBER(AL108),AL108,0)-$G$11)))),IF($G$8="SIGMOID_DEC",MAX(Настройки!$B$14,$G$16+($G$17-$G$16)/(1+EXP($G$12*(IF(ISNUMBER(AL108),AL108,0)-$G$11)))),IF($G$8="TOP_PERCENT",IF((COUNTIF(INDEX(Данные!$A$7:$CV$106,0,MATCH($G$9,Данные!$A$6:$CV$6,0)),"&gt;"&amp;IF(ISNUMBER(AL108),AL108,0))+COUNTIFS(INDEX(Данные!$A$7:$CV$106,0,MATCH($G$9,Данные!$A$6:$CV$6,0)),IF(ISNUMBER(AL108),AL108,0),Данные!$A$7:$A$106,"&lt;"&amp;$A108)+1)/COUNT(INDEX(Данные!$A$7:$CV$106,0,MATCH($G$9,Данные!$A$6:$CV$6,0)))&lt;=$G$11,$G$14,$G$15),IF($G$8="MANUAL_MU",MAX(Настройки!$B$14,MIN(1,IF(ISNUMBER(AL108),AL108,0))),IF($G$8="COUNT_FLAG_RULE",IF(IF(ISNUMBER(AL108),AL108,0)&lt;=$G$11,$G$14,IF(IF(ISNUMBER(AL108),AL108,0)&gt;=$G$12,$G$15,IF(OR(LOWER(LEFT(BQ108&amp;"",2))="да",BQ108=1),$G$13,$G$15))),IF(OR(AND($G$8="YES_NO",OR(LOWER(LEFT(AL108&amp;"",2))="да",AL108=1)),AND($G$8="THRESHOLD_GE",IF(ISNUMBER(AL108),AL108,0)&gt;=$G$11),AND($G$8="THRESHOLD_GT",IF(ISNUMBER(AL108),AL108,0)&gt;$G$11),AND($G$8="THRESHOLD_LE",IF(ISNUMBER(AL108),AL108,0)&lt;=$G$11),AND($G$8="THRESHOLD_LT",IF(ISNUMBER(AL108),AL108,0)&lt;$G$11),AND($G$8="CHANGE_PCT_GE",IF(IF(ISNUMBER(BQ108),BQ108,0)=0,IF(ISNUMBER(AL108),AL108,0)&gt;0,(IF(ISNUMBER(AL108),AL108,0)-IF(ISNUMBER(BQ108),BQ108,0))/ABS(IF(ISNUMBER(BQ108),BQ108,0))&gt;=$G$11)),AND($G$8="CHANGE_ABS_GE",ABS(IF(ISNUMBER(AL108),AL108,0)-IF(ISNUMBER(BQ108),BQ108,0))&gt;=$G$11),AND($G$8="COUNT_LT",IF(ISNUMBER(AL108),AL108,0)&lt;$G$11),AND($G$8="COUNT_LE",IF(ISNUMBER(AL108),AL108,0)&lt;=$G$11),AND($G$8="AND_YES",OR(LOWER(LEFT(AL108&amp;"",2))="да",AL108=1),OR(LOWER(LEFT(BQ108&amp;"",2))="да",BQ108=1)),AND($G$8="OR_YES",OR(OR(LOWER(LEFT(AL108&amp;"",2))="да",AL108=1),OR(LOWER(LEFT(BQ108&amp;"",2))="да",BQ108=1)))),$G$14,$G$15))))))))))</f>
        <v/>
      </c>
      <c r="H108" s="19" t="str">
        <f>IF($A108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108="#FIELD",AM108="",AND(OR($H$8="CHANGE_PCT_GE",$H$8="CHANGE_ABS_GE",$H$8="COUNT_FLAG_RULE",$H$8="AND_YES",$H$8="OR_YES"),OR(BR108="#FIELD",BR108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108)))),IF($H$18="LOW_MU",MAX(Настройки!$B$14,$H$16),IF($H$18="NEUTRAL",Настройки!$B$15,IF($H$18="IGNORE","IGNORE",IF(OR(AM108="#FIELD",BR108="#FIELD"),"Поле не найдено","Недостаточно данных")))),IF($H$8="SIGMOID_INC",MAX(Настройки!$B$14,$H$16+($H$17-$H$16)/(1+EXP(-$H$12*(IF(ISNUMBER(AM108),AM108,0)-$H$11)))),IF($H$8="SIGMOID_DEC",MAX(Настройки!$B$14,$H$16+($H$17-$H$16)/(1+EXP($H$12*(IF(ISNUMBER(AM108),AM108,0)-$H$11)))),IF($H$8="TOP_PERCENT",IF((COUNTIF(INDEX(Данные!$A$7:$CV$106,0,MATCH($H$9,Данные!$A$6:$CV$6,0)),"&gt;"&amp;IF(ISNUMBER(AM108),AM108,0))+COUNTIFS(INDEX(Данные!$A$7:$CV$106,0,MATCH($H$9,Данные!$A$6:$CV$6,0)),IF(ISNUMBER(AM108),AM108,0),Данные!$A$7:$A$106,"&lt;"&amp;$A108)+1)/COUNT(INDEX(Данные!$A$7:$CV$106,0,MATCH($H$9,Данные!$A$6:$CV$6,0)))&lt;=$H$11,$H$14,$H$15),IF($H$8="MANUAL_MU",MAX(Настройки!$B$14,MIN(1,IF(ISNUMBER(AM108),AM108,0))),IF($H$8="COUNT_FLAG_RULE",IF(IF(ISNUMBER(AM108),AM108,0)&lt;=$H$11,$H$14,IF(IF(ISNUMBER(AM108),AM108,0)&gt;=$H$12,$H$15,IF(OR(LOWER(LEFT(BR108&amp;"",2))="да",BR108=1),$H$13,$H$15))),IF(OR(AND($H$8="YES_NO",OR(LOWER(LEFT(AM108&amp;"",2))="да",AM108=1)),AND($H$8="THRESHOLD_GE",IF(ISNUMBER(AM108),AM108,0)&gt;=$H$11),AND($H$8="THRESHOLD_GT",IF(ISNUMBER(AM108),AM108,0)&gt;$H$11),AND($H$8="THRESHOLD_LE",IF(ISNUMBER(AM108),AM108,0)&lt;=$H$11),AND($H$8="THRESHOLD_LT",IF(ISNUMBER(AM108),AM108,0)&lt;$H$11),AND($H$8="CHANGE_PCT_GE",IF(IF(ISNUMBER(BR108),BR108,0)=0,IF(ISNUMBER(AM108),AM108,0)&gt;0,(IF(ISNUMBER(AM108),AM108,0)-IF(ISNUMBER(BR108),BR108,0))/ABS(IF(ISNUMBER(BR108),BR108,0))&gt;=$H$11)),AND($H$8="CHANGE_ABS_GE",ABS(IF(ISNUMBER(AM108),AM108,0)-IF(ISNUMBER(BR108),BR108,0))&gt;=$H$11),AND($H$8="COUNT_LT",IF(ISNUMBER(AM108),AM108,0)&lt;$H$11),AND($H$8="COUNT_LE",IF(ISNUMBER(AM108),AM108,0)&lt;=$H$11),AND($H$8="AND_YES",OR(LOWER(LEFT(AM108&amp;"",2))="да",AM108=1),OR(LOWER(LEFT(BR108&amp;"",2))="да",BR108=1)),AND($H$8="OR_YES",OR(OR(LOWER(LEFT(AM108&amp;"",2))="да",AM108=1),OR(LOWER(LEFT(BR108&amp;"",2))="да",BR108=1)))),$H$14,$H$15))))))))))</f>
        <v/>
      </c>
      <c r="I108" s="19" t="str">
        <f>IF($A108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108="#FIELD",AN108="",AND(OR($I$8="CHANGE_PCT_GE",$I$8="CHANGE_ABS_GE",$I$8="COUNT_FLAG_RULE",$I$8="AND_YES",$I$8="OR_YES"),OR(BS108="#FIELD",BS108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108)))),IF($I$18="LOW_MU",MAX(Настройки!$B$14,$I$16),IF($I$18="NEUTRAL",Настройки!$B$15,IF($I$18="IGNORE","IGNORE",IF(OR(AN108="#FIELD",BS108="#FIELD"),"Поле не найдено","Недостаточно данных")))),IF($I$8="SIGMOID_INC",MAX(Настройки!$B$14,$I$16+($I$17-$I$16)/(1+EXP(-$I$12*(IF(ISNUMBER(AN108),AN108,0)-$I$11)))),IF($I$8="SIGMOID_DEC",MAX(Настройки!$B$14,$I$16+($I$17-$I$16)/(1+EXP($I$12*(IF(ISNUMBER(AN108),AN108,0)-$I$11)))),IF($I$8="TOP_PERCENT",IF((COUNTIF(INDEX(Данные!$A$7:$CV$106,0,MATCH($I$9,Данные!$A$6:$CV$6,0)),"&gt;"&amp;IF(ISNUMBER(AN108),AN108,0))+COUNTIFS(INDEX(Данные!$A$7:$CV$106,0,MATCH($I$9,Данные!$A$6:$CV$6,0)),IF(ISNUMBER(AN108),AN108,0),Данные!$A$7:$A$106,"&lt;"&amp;$A108)+1)/COUNT(INDEX(Данные!$A$7:$CV$106,0,MATCH($I$9,Данные!$A$6:$CV$6,0)))&lt;=$I$11,$I$14,$I$15),IF($I$8="MANUAL_MU",MAX(Настройки!$B$14,MIN(1,IF(ISNUMBER(AN108),AN108,0))),IF($I$8="COUNT_FLAG_RULE",IF(IF(ISNUMBER(AN108),AN108,0)&lt;=$I$11,$I$14,IF(IF(ISNUMBER(AN108),AN108,0)&gt;=$I$12,$I$15,IF(OR(LOWER(LEFT(BS108&amp;"",2))="да",BS108=1),$I$13,$I$15))),IF(OR(AND($I$8="YES_NO",OR(LOWER(LEFT(AN108&amp;"",2))="да",AN108=1)),AND($I$8="THRESHOLD_GE",IF(ISNUMBER(AN108),AN108,0)&gt;=$I$11),AND($I$8="THRESHOLD_GT",IF(ISNUMBER(AN108),AN108,0)&gt;$I$11),AND($I$8="THRESHOLD_LE",IF(ISNUMBER(AN108),AN108,0)&lt;=$I$11),AND($I$8="THRESHOLD_LT",IF(ISNUMBER(AN108),AN108,0)&lt;$I$11),AND($I$8="CHANGE_PCT_GE",IF(IF(ISNUMBER(BS108),BS108,0)=0,IF(ISNUMBER(AN108),AN108,0)&gt;0,(IF(ISNUMBER(AN108),AN108,0)-IF(ISNUMBER(BS108),BS108,0))/ABS(IF(ISNUMBER(BS108),BS108,0))&gt;=$I$11)),AND($I$8="CHANGE_ABS_GE",ABS(IF(ISNUMBER(AN108),AN108,0)-IF(ISNUMBER(BS108),BS108,0))&gt;=$I$11),AND($I$8="COUNT_LT",IF(ISNUMBER(AN108),AN108,0)&lt;$I$11),AND($I$8="COUNT_LE",IF(ISNUMBER(AN108),AN108,0)&lt;=$I$11),AND($I$8="AND_YES",OR(LOWER(LEFT(AN108&amp;"",2))="да",AN108=1),OR(LOWER(LEFT(BS108&amp;"",2))="да",BS108=1)),AND($I$8="OR_YES",OR(OR(LOWER(LEFT(AN108&amp;"",2))="да",AN108=1),OR(LOWER(LEFT(BS108&amp;"",2))="да",BS108=1)))),$I$14,$I$15))))))))))</f>
        <v/>
      </c>
      <c r="J108" s="19" t="str">
        <f>IF($A108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108="#FIELD",AO108="",AND(OR($J$8="CHANGE_PCT_GE",$J$8="CHANGE_ABS_GE",$J$8="COUNT_FLAG_RULE",$J$8="AND_YES",$J$8="OR_YES"),OR(BT108="#FIELD",BT108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108)))),IF($J$18="LOW_MU",MAX(Настройки!$B$14,$J$16),IF($J$18="NEUTRAL",Настройки!$B$15,IF($J$18="IGNORE","IGNORE",IF(OR(AO108="#FIELD",BT108="#FIELD"),"Поле не найдено","Недостаточно данных")))),IF($J$8="SIGMOID_INC",MAX(Настройки!$B$14,$J$16+($J$17-$J$16)/(1+EXP(-$J$12*(IF(ISNUMBER(AO108),AO108,0)-$J$11)))),IF($J$8="SIGMOID_DEC",MAX(Настройки!$B$14,$J$16+($J$17-$J$16)/(1+EXP($J$12*(IF(ISNUMBER(AO108),AO108,0)-$J$11)))),IF($J$8="TOP_PERCENT",IF((COUNTIF(INDEX(Данные!$A$7:$CV$106,0,MATCH($J$9,Данные!$A$6:$CV$6,0)),"&gt;"&amp;IF(ISNUMBER(AO108),AO108,0))+COUNTIFS(INDEX(Данные!$A$7:$CV$106,0,MATCH($J$9,Данные!$A$6:$CV$6,0)),IF(ISNUMBER(AO108),AO108,0),Данные!$A$7:$A$106,"&lt;"&amp;$A108)+1)/COUNT(INDEX(Данные!$A$7:$CV$106,0,MATCH($J$9,Данные!$A$6:$CV$6,0)))&lt;=$J$11,$J$14,$J$15),IF($J$8="MANUAL_MU",MAX(Настройки!$B$14,MIN(1,IF(ISNUMBER(AO108),AO108,0))),IF($J$8="COUNT_FLAG_RULE",IF(IF(ISNUMBER(AO108),AO108,0)&lt;=$J$11,$J$14,IF(IF(ISNUMBER(AO108),AO108,0)&gt;=$J$12,$J$15,IF(OR(LOWER(LEFT(BT108&amp;"",2))="да",BT108=1),$J$13,$J$15))),IF(OR(AND($J$8="YES_NO",OR(LOWER(LEFT(AO108&amp;"",2))="да",AO108=1)),AND($J$8="THRESHOLD_GE",IF(ISNUMBER(AO108),AO108,0)&gt;=$J$11),AND($J$8="THRESHOLD_GT",IF(ISNUMBER(AO108),AO108,0)&gt;$J$11),AND($J$8="THRESHOLD_LE",IF(ISNUMBER(AO108),AO108,0)&lt;=$J$11),AND($J$8="THRESHOLD_LT",IF(ISNUMBER(AO108),AO108,0)&lt;$J$11),AND($J$8="CHANGE_PCT_GE",IF(IF(ISNUMBER(BT108),BT108,0)=0,IF(ISNUMBER(AO108),AO108,0)&gt;0,(IF(ISNUMBER(AO108),AO108,0)-IF(ISNUMBER(BT108),BT108,0))/ABS(IF(ISNUMBER(BT108),BT108,0))&gt;=$J$11)),AND($J$8="CHANGE_ABS_GE",ABS(IF(ISNUMBER(AO108),AO108,0)-IF(ISNUMBER(BT108),BT108,0))&gt;=$J$11),AND($J$8="COUNT_LT",IF(ISNUMBER(AO108),AO108,0)&lt;$J$11),AND($J$8="COUNT_LE",IF(ISNUMBER(AO108),AO108,0)&lt;=$J$11),AND($J$8="AND_YES",OR(LOWER(LEFT(AO108&amp;"",2))="да",AO108=1),OR(LOWER(LEFT(BT108&amp;"",2))="да",BT108=1)),AND($J$8="OR_YES",OR(OR(LOWER(LEFT(AO108&amp;"",2))="да",AO108=1),OR(LOWER(LEFT(BT108&amp;"",2))="да",BT108=1)))),$J$14,$J$15))))))))))</f>
        <v/>
      </c>
      <c r="K108" s="19" t="str">
        <f>IF($A108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108="#FIELD",AP108="",AND(OR($K$8="CHANGE_PCT_GE",$K$8="CHANGE_ABS_GE",$K$8="COUNT_FLAG_RULE",$K$8="AND_YES",$K$8="OR_YES"),OR(BU108="#FIELD",BU108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108)))),IF($K$18="LOW_MU",MAX(Настройки!$B$14,$K$16),IF($K$18="NEUTRAL",Настройки!$B$15,IF($K$18="IGNORE","IGNORE",IF(OR(AP108="#FIELD",BU108="#FIELD"),"Поле не найдено","Недостаточно данных")))),IF($K$8="SIGMOID_INC",MAX(Настройки!$B$14,$K$16+($K$17-$K$16)/(1+EXP(-$K$12*(IF(ISNUMBER(AP108),AP108,0)-$K$11)))),IF($K$8="SIGMOID_DEC",MAX(Настройки!$B$14,$K$16+($K$17-$K$16)/(1+EXP($K$12*(IF(ISNUMBER(AP108),AP108,0)-$K$11)))),IF($K$8="TOP_PERCENT",IF((COUNTIF(INDEX(Данные!$A$7:$CV$106,0,MATCH($K$9,Данные!$A$6:$CV$6,0)),"&gt;"&amp;IF(ISNUMBER(AP108),AP108,0))+COUNTIFS(INDEX(Данные!$A$7:$CV$106,0,MATCH($K$9,Данные!$A$6:$CV$6,0)),IF(ISNUMBER(AP108),AP108,0),Данные!$A$7:$A$106,"&lt;"&amp;$A108)+1)/COUNT(INDEX(Данные!$A$7:$CV$106,0,MATCH($K$9,Данные!$A$6:$CV$6,0)))&lt;=$K$11,$K$14,$K$15),IF($K$8="MANUAL_MU",MAX(Настройки!$B$14,MIN(1,IF(ISNUMBER(AP108),AP108,0))),IF($K$8="COUNT_FLAG_RULE",IF(IF(ISNUMBER(AP108),AP108,0)&lt;=$K$11,$K$14,IF(IF(ISNUMBER(AP108),AP108,0)&gt;=$K$12,$K$15,IF(OR(LOWER(LEFT(BU108&amp;"",2))="да",BU108=1),$K$13,$K$15))),IF(OR(AND($K$8="YES_NO",OR(LOWER(LEFT(AP108&amp;"",2))="да",AP108=1)),AND($K$8="THRESHOLD_GE",IF(ISNUMBER(AP108),AP108,0)&gt;=$K$11),AND($K$8="THRESHOLD_GT",IF(ISNUMBER(AP108),AP108,0)&gt;$K$11),AND($K$8="THRESHOLD_LE",IF(ISNUMBER(AP108),AP108,0)&lt;=$K$11),AND($K$8="THRESHOLD_LT",IF(ISNUMBER(AP108),AP108,0)&lt;$K$11),AND($K$8="CHANGE_PCT_GE",IF(IF(ISNUMBER(BU108),BU108,0)=0,IF(ISNUMBER(AP108),AP108,0)&gt;0,(IF(ISNUMBER(AP108),AP108,0)-IF(ISNUMBER(BU108),BU108,0))/ABS(IF(ISNUMBER(BU108),BU108,0))&gt;=$K$11)),AND($K$8="CHANGE_ABS_GE",ABS(IF(ISNUMBER(AP108),AP108,0)-IF(ISNUMBER(BU108),BU108,0))&gt;=$K$11),AND($K$8="COUNT_LT",IF(ISNUMBER(AP108),AP108,0)&lt;$K$11),AND($K$8="COUNT_LE",IF(ISNUMBER(AP108),AP108,0)&lt;=$K$11),AND($K$8="AND_YES",OR(LOWER(LEFT(AP108&amp;"",2))="да",AP108=1),OR(LOWER(LEFT(BU108&amp;"",2))="да",BU108=1)),AND($K$8="OR_YES",OR(OR(LOWER(LEFT(AP108&amp;"",2))="да",AP108=1),OR(LOWER(LEFT(BU108&amp;"",2))="да",BU108=1)))),$K$14,$K$15))))))))))</f>
        <v/>
      </c>
      <c r="L108" s="19" t="str">
        <f>IF($A108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108="#FIELD",AQ108="",AND(OR($L$8="CHANGE_PCT_GE",$L$8="CHANGE_ABS_GE",$L$8="COUNT_FLAG_RULE",$L$8="AND_YES",$L$8="OR_YES"),OR(BV108="#FIELD",BV108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108)))),IF($L$18="LOW_MU",MAX(Настройки!$B$14,$L$16),IF($L$18="NEUTRAL",Настройки!$B$15,IF($L$18="IGNORE","IGNORE",IF(OR(AQ108="#FIELD",BV108="#FIELD"),"Поле не найдено","Недостаточно данных")))),IF($L$8="SIGMOID_INC",MAX(Настройки!$B$14,$L$16+($L$17-$L$16)/(1+EXP(-$L$12*(IF(ISNUMBER(AQ108),AQ108,0)-$L$11)))),IF($L$8="SIGMOID_DEC",MAX(Настройки!$B$14,$L$16+($L$17-$L$16)/(1+EXP($L$12*(IF(ISNUMBER(AQ108),AQ108,0)-$L$11)))),IF($L$8="TOP_PERCENT",IF((COUNTIF(INDEX(Данные!$A$7:$CV$106,0,MATCH($L$9,Данные!$A$6:$CV$6,0)),"&gt;"&amp;IF(ISNUMBER(AQ108),AQ108,0))+COUNTIFS(INDEX(Данные!$A$7:$CV$106,0,MATCH($L$9,Данные!$A$6:$CV$6,0)),IF(ISNUMBER(AQ108),AQ108,0),Данные!$A$7:$A$106,"&lt;"&amp;$A108)+1)/COUNT(INDEX(Данные!$A$7:$CV$106,0,MATCH($L$9,Данные!$A$6:$CV$6,0)))&lt;=$L$11,$L$14,$L$15),IF($L$8="MANUAL_MU",MAX(Настройки!$B$14,MIN(1,IF(ISNUMBER(AQ108),AQ108,0))),IF($L$8="COUNT_FLAG_RULE",IF(IF(ISNUMBER(AQ108),AQ108,0)&lt;=$L$11,$L$14,IF(IF(ISNUMBER(AQ108),AQ108,0)&gt;=$L$12,$L$15,IF(OR(LOWER(LEFT(BV108&amp;"",2))="да",BV108=1),$L$13,$L$15))),IF(OR(AND($L$8="YES_NO",OR(LOWER(LEFT(AQ108&amp;"",2))="да",AQ108=1)),AND($L$8="THRESHOLD_GE",IF(ISNUMBER(AQ108),AQ108,0)&gt;=$L$11),AND($L$8="THRESHOLD_GT",IF(ISNUMBER(AQ108),AQ108,0)&gt;$L$11),AND($L$8="THRESHOLD_LE",IF(ISNUMBER(AQ108),AQ108,0)&lt;=$L$11),AND($L$8="THRESHOLD_LT",IF(ISNUMBER(AQ108),AQ108,0)&lt;$L$11),AND($L$8="CHANGE_PCT_GE",IF(IF(ISNUMBER(BV108),BV108,0)=0,IF(ISNUMBER(AQ108),AQ108,0)&gt;0,(IF(ISNUMBER(AQ108),AQ108,0)-IF(ISNUMBER(BV108),BV108,0))/ABS(IF(ISNUMBER(BV108),BV108,0))&gt;=$L$11)),AND($L$8="CHANGE_ABS_GE",ABS(IF(ISNUMBER(AQ108),AQ108,0)-IF(ISNUMBER(BV108),BV108,0))&gt;=$L$11),AND($L$8="COUNT_LT",IF(ISNUMBER(AQ108),AQ108,0)&lt;$L$11),AND($L$8="COUNT_LE",IF(ISNUMBER(AQ108),AQ108,0)&lt;=$L$11),AND($L$8="AND_YES",OR(LOWER(LEFT(AQ108&amp;"",2))="да",AQ108=1),OR(LOWER(LEFT(BV108&amp;"",2))="да",BV108=1)),AND($L$8="OR_YES",OR(OR(LOWER(LEFT(AQ108&amp;"",2))="да",AQ108=1),OR(LOWER(LEFT(BV108&amp;"",2))="да",BV108=1)))),$L$14,$L$15))))))))))</f>
        <v/>
      </c>
      <c r="M108" s="19" t="str">
        <f>IF($A108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108="#FIELD",AR108="",AND(OR($M$8="CHANGE_PCT_GE",$M$8="CHANGE_ABS_GE",$M$8="COUNT_FLAG_RULE",$M$8="AND_YES",$M$8="OR_YES"),OR(BW108="#FIELD",BW108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108)))),IF($M$18="LOW_MU",MAX(Настройки!$B$14,$M$16),IF($M$18="NEUTRAL",Настройки!$B$15,IF($M$18="IGNORE","IGNORE",IF(OR(AR108="#FIELD",BW108="#FIELD"),"Поле не найдено","Недостаточно данных")))),IF($M$8="SIGMOID_INC",MAX(Настройки!$B$14,$M$16+($M$17-$M$16)/(1+EXP(-$M$12*(IF(ISNUMBER(AR108),AR108,0)-$M$11)))),IF($M$8="SIGMOID_DEC",MAX(Настройки!$B$14,$M$16+($M$17-$M$16)/(1+EXP($M$12*(IF(ISNUMBER(AR108),AR108,0)-$M$11)))),IF($M$8="TOP_PERCENT",IF((COUNTIF(INDEX(Данные!$A$7:$CV$106,0,MATCH($M$9,Данные!$A$6:$CV$6,0)),"&gt;"&amp;IF(ISNUMBER(AR108),AR108,0))+COUNTIFS(INDEX(Данные!$A$7:$CV$106,0,MATCH($M$9,Данные!$A$6:$CV$6,0)),IF(ISNUMBER(AR108),AR108,0),Данные!$A$7:$A$106,"&lt;"&amp;$A108)+1)/COUNT(INDEX(Данные!$A$7:$CV$106,0,MATCH($M$9,Данные!$A$6:$CV$6,0)))&lt;=$M$11,$M$14,$M$15),IF($M$8="MANUAL_MU",MAX(Настройки!$B$14,MIN(1,IF(ISNUMBER(AR108),AR108,0))),IF($M$8="COUNT_FLAG_RULE",IF(IF(ISNUMBER(AR108),AR108,0)&lt;=$M$11,$M$14,IF(IF(ISNUMBER(AR108),AR108,0)&gt;=$M$12,$M$15,IF(OR(LOWER(LEFT(BW108&amp;"",2))="да",BW108=1),$M$13,$M$15))),IF(OR(AND($M$8="YES_NO",OR(LOWER(LEFT(AR108&amp;"",2))="да",AR108=1)),AND($M$8="THRESHOLD_GE",IF(ISNUMBER(AR108),AR108,0)&gt;=$M$11),AND($M$8="THRESHOLD_GT",IF(ISNUMBER(AR108),AR108,0)&gt;$M$11),AND($M$8="THRESHOLD_LE",IF(ISNUMBER(AR108),AR108,0)&lt;=$M$11),AND($M$8="THRESHOLD_LT",IF(ISNUMBER(AR108),AR108,0)&lt;$M$11),AND($M$8="CHANGE_PCT_GE",IF(IF(ISNUMBER(BW108),BW108,0)=0,IF(ISNUMBER(AR108),AR108,0)&gt;0,(IF(ISNUMBER(AR108),AR108,0)-IF(ISNUMBER(BW108),BW108,0))/ABS(IF(ISNUMBER(BW108),BW108,0))&gt;=$M$11)),AND($M$8="CHANGE_ABS_GE",ABS(IF(ISNUMBER(AR108),AR108,0)-IF(ISNUMBER(BW108),BW108,0))&gt;=$M$11),AND($M$8="COUNT_LT",IF(ISNUMBER(AR108),AR108,0)&lt;$M$11),AND($M$8="COUNT_LE",IF(ISNUMBER(AR108),AR108,0)&lt;=$M$11),AND($M$8="AND_YES",OR(LOWER(LEFT(AR108&amp;"",2))="да",AR108=1),OR(LOWER(LEFT(BW108&amp;"",2))="да",BW108=1)),AND($M$8="OR_YES",OR(OR(LOWER(LEFT(AR108&amp;"",2))="да",AR108=1),OR(LOWER(LEFT(BW108&amp;"",2))="да",BW108=1)))),$M$14,$M$15))))))))))</f>
        <v/>
      </c>
      <c r="N108" s="19" t="str">
        <f>IF($A108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108="#FIELD",AS108="",AND(OR($N$8="CHANGE_PCT_GE",$N$8="CHANGE_ABS_GE",$N$8="COUNT_FLAG_RULE",$N$8="AND_YES",$N$8="OR_YES"),OR(BX108="#FIELD",BX108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108)))),IF($N$18="LOW_MU",MAX(Настройки!$B$14,$N$16),IF($N$18="NEUTRAL",Настройки!$B$15,IF($N$18="IGNORE","IGNORE",IF(OR(AS108="#FIELD",BX108="#FIELD"),"Поле не найдено","Недостаточно данных")))),IF($N$8="SIGMOID_INC",MAX(Настройки!$B$14,$N$16+($N$17-$N$16)/(1+EXP(-$N$12*(IF(ISNUMBER(AS108),AS108,0)-$N$11)))),IF($N$8="SIGMOID_DEC",MAX(Настройки!$B$14,$N$16+($N$17-$N$16)/(1+EXP($N$12*(IF(ISNUMBER(AS108),AS108,0)-$N$11)))),IF($N$8="TOP_PERCENT",IF((COUNTIF(INDEX(Данные!$A$7:$CV$106,0,MATCH($N$9,Данные!$A$6:$CV$6,0)),"&gt;"&amp;IF(ISNUMBER(AS108),AS108,0))+COUNTIFS(INDEX(Данные!$A$7:$CV$106,0,MATCH($N$9,Данные!$A$6:$CV$6,0)),IF(ISNUMBER(AS108),AS108,0),Данные!$A$7:$A$106,"&lt;"&amp;$A108)+1)/COUNT(INDEX(Данные!$A$7:$CV$106,0,MATCH($N$9,Данные!$A$6:$CV$6,0)))&lt;=$N$11,$N$14,$N$15),IF($N$8="MANUAL_MU",MAX(Настройки!$B$14,MIN(1,IF(ISNUMBER(AS108),AS108,0))),IF($N$8="COUNT_FLAG_RULE",IF(IF(ISNUMBER(AS108),AS108,0)&lt;=$N$11,$N$14,IF(IF(ISNUMBER(AS108),AS108,0)&gt;=$N$12,$N$15,IF(OR(LOWER(LEFT(BX108&amp;"",2))="да",BX108=1),$N$13,$N$15))),IF(OR(AND($N$8="YES_NO",OR(LOWER(LEFT(AS108&amp;"",2))="да",AS108=1)),AND($N$8="THRESHOLD_GE",IF(ISNUMBER(AS108),AS108,0)&gt;=$N$11),AND($N$8="THRESHOLD_GT",IF(ISNUMBER(AS108),AS108,0)&gt;$N$11),AND($N$8="THRESHOLD_LE",IF(ISNUMBER(AS108),AS108,0)&lt;=$N$11),AND($N$8="THRESHOLD_LT",IF(ISNUMBER(AS108),AS108,0)&lt;$N$11),AND($N$8="CHANGE_PCT_GE",IF(IF(ISNUMBER(BX108),BX108,0)=0,IF(ISNUMBER(AS108),AS108,0)&gt;0,(IF(ISNUMBER(AS108),AS108,0)-IF(ISNUMBER(BX108),BX108,0))/ABS(IF(ISNUMBER(BX108),BX108,0))&gt;=$N$11)),AND($N$8="CHANGE_ABS_GE",ABS(IF(ISNUMBER(AS108),AS108,0)-IF(ISNUMBER(BX108),BX108,0))&gt;=$N$11),AND($N$8="COUNT_LT",IF(ISNUMBER(AS108),AS108,0)&lt;$N$11),AND($N$8="COUNT_LE",IF(ISNUMBER(AS108),AS108,0)&lt;=$N$11),AND($N$8="AND_YES",OR(LOWER(LEFT(AS108&amp;"",2))="да",AS108=1),OR(LOWER(LEFT(BX108&amp;"",2))="да",BX108=1)),AND($N$8="OR_YES",OR(OR(LOWER(LEFT(AS108&amp;"",2))="да",AS108=1),OR(LOWER(LEFT(BX108&amp;"",2))="да",BX108=1)))),$N$14,$N$15))))))))))</f>
        <v/>
      </c>
      <c r="O108" s="19" t="str">
        <f>IF($A108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108="#FIELD",AT108="",AND(OR($O$8="CHANGE_PCT_GE",$O$8="CHANGE_ABS_GE",$O$8="COUNT_FLAG_RULE",$O$8="AND_YES",$O$8="OR_YES"),OR(BY108="#FIELD",BY108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108)))),IF($O$18="LOW_MU",MAX(Настройки!$B$14,$O$16),IF($O$18="NEUTRAL",Настройки!$B$15,IF($O$18="IGNORE","IGNORE",IF(OR(AT108="#FIELD",BY108="#FIELD"),"Поле не найдено","Недостаточно данных")))),IF($O$8="SIGMOID_INC",MAX(Настройки!$B$14,$O$16+($O$17-$O$16)/(1+EXP(-$O$12*(IF(ISNUMBER(AT108),AT108,0)-$O$11)))),IF($O$8="SIGMOID_DEC",MAX(Настройки!$B$14,$O$16+($O$17-$O$16)/(1+EXP($O$12*(IF(ISNUMBER(AT108),AT108,0)-$O$11)))),IF($O$8="TOP_PERCENT",IF((COUNTIF(INDEX(Данные!$A$7:$CV$106,0,MATCH($O$9,Данные!$A$6:$CV$6,0)),"&gt;"&amp;IF(ISNUMBER(AT108),AT108,0))+COUNTIFS(INDEX(Данные!$A$7:$CV$106,0,MATCH($O$9,Данные!$A$6:$CV$6,0)),IF(ISNUMBER(AT108),AT108,0),Данные!$A$7:$A$106,"&lt;"&amp;$A108)+1)/COUNT(INDEX(Данные!$A$7:$CV$106,0,MATCH($O$9,Данные!$A$6:$CV$6,0)))&lt;=$O$11,$O$14,$O$15),IF($O$8="MANUAL_MU",MAX(Настройки!$B$14,MIN(1,IF(ISNUMBER(AT108),AT108,0))),IF($O$8="COUNT_FLAG_RULE",IF(IF(ISNUMBER(AT108),AT108,0)&lt;=$O$11,$O$14,IF(IF(ISNUMBER(AT108),AT108,0)&gt;=$O$12,$O$15,IF(OR(LOWER(LEFT(BY108&amp;"",2))="да",BY108=1),$O$13,$O$15))),IF(OR(AND($O$8="YES_NO",OR(LOWER(LEFT(AT108&amp;"",2))="да",AT108=1)),AND($O$8="THRESHOLD_GE",IF(ISNUMBER(AT108),AT108,0)&gt;=$O$11),AND($O$8="THRESHOLD_GT",IF(ISNUMBER(AT108),AT108,0)&gt;$O$11),AND($O$8="THRESHOLD_LE",IF(ISNUMBER(AT108),AT108,0)&lt;=$O$11),AND($O$8="THRESHOLD_LT",IF(ISNUMBER(AT108),AT108,0)&lt;$O$11),AND($O$8="CHANGE_PCT_GE",IF(IF(ISNUMBER(BY108),BY108,0)=0,IF(ISNUMBER(AT108),AT108,0)&gt;0,(IF(ISNUMBER(AT108),AT108,0)-IF(ISNUMBER(BY108),BY108,0))/ABS(IF(ISNUMBER(BY108),BY108,0))&gt;=$O$11)),AND($O$8="CHANGE_ABS_GE",ABS(IF(ISNUMBER(AT108),AT108,0)-IF(ISNUMBER(BY108),BY108,0))&gt;=$O$11),AND($O$8="COUNT_LT",IF(ISNUMBER(AT108),AT108,0)&lt;$O$11),AND($O$8="COUNT_LE",IF(ISNUMBER(AT108),AT108,0)&lt;=$O$11),AND($O$8="AND_YES",OR(LOWER(LEFT(AT108&amp;"",2))="да",AT108=1),OR(LOWER(LEFT(BY108&amp;"",2))="да",BY108=1)),AND($O$8="OR_YES",OR(OR(LOWER(LEFT(AT108&amp;"",2))="да",AT108=1),OR(LOWER(LEFT(BY108&amp;"",2))="да",BY108=1)))),$O$14,$O$15))))))))))</f>
        <v/>
      </c>
      <c r="P108" s="19" t="str">
        <f>IF($A108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108="#FIELD",AU108="",AND(OR($P$8="CHANGE_PCT_GE",$P$8="CHANGE_ABS_GE",$P$8="COUNT_FLAG_RULE",$P$8="AND_YES",$P$8="OR_YES"),OR(BZ108="#FIELD",BZ108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108)))),IF($P$18="LOW_MU",MAX(Настройки!$B$14,$P$16),IF($P$18="NEUTRAL",Настройки!$B$15,IF($P$18="IGNORE","IGNORE",IF(OR(AU108="#FIELD",BZ108="#FIELD"),"Поле не найдено","Недостаточно данных")))),IF($P$8="SIGMOID_INC",MAX(Настройки!$B$14,$P$16+($P$17-$P$16)/(1+EXP(-$P$12*(IF(ISNUMBER(AU108),AU108,0)-$P$11)))),IF($P$8="SIGMOID_DEC",MAX(Настройки!$B$14,$P$16+($P$17-$P$16)/(1+EXP($P$12*(IF(ISNUMBER(AU108),AU108,0)-$P$11)))),IF($P$8="TOP_PERCENT",IF((COUNTIF(INDEX(Данные!$A$7:$CV$106,0,MATCH($P$9,Данные!$A$6:$CV$6,0)),"&gt;"&amp;IF(ISNUMBER(AU108),AU108,0))+COUNTIFS(INDEX(Данные!$A$7:$CV$106,0,MATCH($P$9,Данные!$A$6:$CV$6,0)),IF(ISNUMBER(AU108),AU108,0),Данные!$A$7:$A$106,"&lt;"&amp;$A108)+1)/COUNT(INDEX(Данные!$A$7:$CV$106,0,MATCH($P$9,Данные!$A$6:$CV$6,0)))&lt;=$P$11,$P$14,$P$15),IF($P$8="MANUAL_MU",MAX(Настройки!$B$14,MIN(1,IF(ISNUMBER(AU108),AU108,0))),IF($P$8="COUNT_FLAG_RULE",IF(IF(ISNUMBER(AU108),AU108,0)&lt;=$P$11,$P$14,IF(IF(ISNUMBER(AU108),AU108,0)&gt;=$P$12,$P$15,IF(OR(LOWER(LEFT(BZ108&amp;"",2))="да",BZ108=1),$P$13,$P$15))),IF(OR(AND($P$8="YES_NO",OR(LOWER(LEFT(AU108&amp;"",2))="да",AU108=1)),AND($P$8="THRESHOLD_GE",IF(ISNUMBER(AU108),AU108,0)&gt;=$P$11),AND($P$8="THRESHOLD_GT",IF(ISNUMBER(AU108),AU108,0)&gt;$P$11),AND($P$8="THRESHOLD_LE",IF(ISNUMBER(AU108),AU108,0)&lt;=$P$11),AND($P$8="THRESHOLD_LT",IF(ISNUMBER(AU108),AU108,0)&lt;$P$11),AND($P$8="CHANGE_PCT_GE",IF(IF(ISNUMBER(BZ108),BZ108,0)=0,IF(ISNUMBER(AU108),AU108,0)&gt;0,(IF(ISNUMBER(AU108),AU108,0)-IF(ISNUMBER(BZ108),BZ108,0))/ABS(IF(ISNUMBER(BZ108),BZ108,0))&gt;=$P$11)),AND($P$8="CHANGE_ABS_GE",ABS(IF(ISNUMBER(AU108),AU108,0)-IF(ISNUMBER(BZ108),BZ108,0))&gt;=$P$11),AND($P$8="COUNT_LT",IF(ISNUMBER(AU108),AU108,0)&lt;$P$11),AND($P$8="COUNT_LE",IF(ISNUMBER(AU108),AU108,0)&lt;=$P$11),AND($P$8="AND_YES",OR(LOWER(LEFT(AU108&amp;"",2))="да",AU108=1),OR(LOWER(LEFT(BZ108&amp;"",2))="да",BZ108=1)),AND($P$8="OR_YES",OR(OR(LOWER(LEFT(AU108&amp;"",2))="да",AU108=1),OR(LOWER(LEFT(BZ108&amp;"",2))="да",BZ108=1)))),$P$14,$P$15))))))))))</f>
        <v/>
      </c>
      <c r="Q108" s="19" t="str">
        <f>IF($A108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108="#FIELD",AV108="",AND(OR($Q$8="CHANGE_PCT_GE",$Q$8="CHANGE_ABS_GE",$Q$8="COUNT_FLAG_RULE",$Q$8="AND_YES",$Q$8="OR_YES"),OR(CA108="#FIELD",CA108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108)))),IF($Q$18="LOW_MU",MAX(Настройки!$B$14,$Q$16),IF($Q$18="NEUTRAL",Настройки!$B$15,IF($Q$18="IGNORE","IGNORE",IF(OR(AV108="#FIELD",CA108="#FIELD"),"Поле не найдено","Недостаточно данных")))),IF($Q$8="SIGMOID_INC",MAX(Настройки!$B$14,$Q$16+($Q$17-$Q$16)/(1+EXP(-$Q$12*(IF(ISNUMBER(AV108),AV108,0)-$Q$11)))),IF($Q$8="SIGMOID_DEC",MAX(Настройки!$B$14,$Q$16+($Q$17-$Q$16)/(1+EXP($Q$12*(IF(ISNUMBER(AV108),AV108,0)-$Q$11)))),IF($Q$8="TOP_PERCENT",IF((COUNTIF(INDEX(Данные!$A$7:$CV$106,0,MATCH($Q$9,Данные!$A$6:$CV$6,0)),"&gt;"&amp;IF(ISNUMBER(AV108),AV108,0))+COUNTIFS(INDEX(Данные!$A$7:$CV$106,0,MATCH($Q$9,Данные!$A$6:$CV$6,0)),IF(ISNUMBER(AV108),AV108,0),Данные!$A$7:$A$106,"&lt;"&amp;$A108)+1)/COUNT(INDEX(Данные!$A$7:$CV$106,0,MATCH($Q$9,Данные!$A$6:$CV$6,0)))&lt;=$Q$11,$Q$14,$Q$15),IF($Q$8="MANUAL_MU",MAX(Настройки!$B$14,MIN(1,IF(ISNUMBER(AV108),AV108,0))),IF($Q$8="COUNT_FLAG_RULE",IF(IF(ISNUMBER(AV108),AV108,0)&lt;=$Q$11,$Q$14,IF(IF(ISNUMBER(AV108),AV108,0)&gt;=$Q$12,$Q$15,IF(OR(LOWER(LEFT(CA108&amp;"",2))="да",CA108=1),$Q$13,$Q$15))),IF(OR(AND($Q$8="YES_NO",OR(LOWER(LEFT(AV108&amp;"",2))="да",AV108=1)),AND($Q$8="THRESHOLD_GE",IF(ISNUMBER(AV108),AV108,0)&gt;=$Q$11),AND($Q$8="THRESHOLD_GT",IF(ISNUMBER(AV108),AV108,0)&gt;$Q$11),AND($Q$8="THRESHOLD_LE",IF(ISNUMBER(AV108),AV108,0)&lt;=$Q$11),AND($Q$8="THRESHOLD_LT",IF(ISNUMBER(AV108),AV108,0)&lt;$Q$11),AND($Q$8="CHANGE_PCT_GE",IF(IF(ISNUMBER(CA108),CA108,0)=0,IF(ISNUMBER(AV108),AV108,0)&gt;0,(IF(ISNUMBER(AV108),AV108,0)-IF(ISNUMBER(CA108),CA108,0))/ABS(IF(ISNUMBER(CA108),CA108,0))&gt;=$Q$11)),AND($Q$8="CHANGE_ABS_GE",ABS(IF(ISNUMBER(AV108),AV108,0)-IF(ISNUMBER(CA108),CA108,0))&gt;=$Q$11),AND($Q$8="COUNT_LT",IF(ISNUMBER(AV108),AV108,0)&lt;$Q$11),AND($Q$8="COUNT_LE",IF(ISNUMBER(AV108),AV108,0)&lt;=$Q$11),AND($Q$8="AND_YES",OR(LOWER(LEFT(AV108&amp;"",2))="да",AV108=1),OR(LOWER(LEFT(CA108&amp;"",2))="да",CA108=1)),AND($Q$8="OR_YES",OR(OR(LOWER(LEFT(AV108&amp;"",2))="да",AV108=1),OR(LOWER(LEFT(CA108&amp;"",2))="да",CA108=1)))),$Q$14,$Q$15))))))))))</f>
        <v/>
      </c>
      <c r="R108" s="69" t="str">
        <f>IF($A108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108="#FIELD",AW108="",AND(OR($R$8="CHANGE_PCT_GE",$R$8="CHANGE_ABS_GE",$R$8="COUNT_FLAG_RULE",$R$8="AND_YES",$R$8="OR_YES"),OR(CB108="#FIELD",CB108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108)))),IF($R$18="LOW_MU",MAX(Настройки!$B$14,$R$16),IF($R$18="NEUTRAL",Настройки!$B$15,IF($R$18="IGNORE","IGNORE",IF(OR(AW108="#FIELD",CB108="#FIELD"),"Поле не найдено","Недостаточно данных")))),IF($R$8="SIGMOID_INC",MAX(Настройки!$B$14,$R$16+($R$17-$R$16)/(1+EXP(-$R$12*(IF(ISNUMBER(AW108),AW108,0)-$R$11)))),IF($R$8="SIGMOID_DEC",MAX(Настройки!$B$14,$R$16+($R$17-$R$16)/(1+EXP($R$12*(IF(ISNUMBER(AW108),AW108,0)-$R$11)))),IF($R$8="TOP_PERCENT",IF((COUNTIF(INDEX(Данные!$A$7:$CV$106,0,MATCH($R$9,Данные!$A$6:$CV$6,0)),"&gt;"&amp;IF(ISNUMBER(AW108),AW108,0))+COUNTIFS(INDEX(Данные!$A$7:$CV$106,0,MATCH($R$9,Данные!$A$6:$CV$6,0)),IF(ISNUMBER(AW108),AW108,0),Данные!$A$7:$A$106,"&lt;"&amp;$A108)+1)/COUNT(INDEX(Данные!$A$7:$CV$106,0,MATCH($R$9,Данные!$A$6:$CV$6,0)))&lt;=$R$11,$R$14,$R$15),IF($R$8="MANUAL_MU",MAX(Настройки!$B$14,MIN(1,IF(ISNUMBER(AW108),AW108,0))),IF($R$8="COUNT_FLAG_RULE",IF(IF(ISNUMBER(AW108),AW108,0)&lt;=$R$11,$R$14,IF(IF(ISNUMBER(AW108),AW108,0)&gt;=$R$12,$R$15,IF(OR(LOWER(LEFT(CB108&amp;"",2))="да",CB108=1),$R$13,$R$15))),IF(OR(AND($R$8="YES_NO",OR(LOWER(LEFT(AW108&amp;"",2))="да",AW108=1)),AND($R$8="THRESHOLD_GE",IF(ISNUMBER(AW108),AW108,0)&gt;=$R$11),AND($R$8="THRESHOLD_GT",IF(ISNUMBER(AW108),AW108,0)&gt;$R$11),AND($R$8="THRESHOLD_LE",IF(ISNUMBER(AW108),AW108,0)&lt;=$R$11),AND($R$8="THRESHOLD_LT",IF(ISNUMBER(AW108),AW108,0)&lt;$R$11),AND($R$8="CHANGE_PCT_GE",IF(IF(ISNUMBER(CB108),CB108,0)=0,IF(ISNUMBER(AW108),AW108,0)&gt;0,(IF(ISNUMBER(AW108),AW108,0)-IF(ISNUMBER(CB108),CB108,0))/ABS(IF(ISNUMBER(CB108),CB108,0))&gt;=$R$11)),AND($R$8="CHANGE_ABS_GE",ABS(IF(ISNUMBER(AW108),AW108,0)-IF(ISNUMBER(CB108),CB108,0))&gt;=$R$11),AND($R$8="COUNT_LT",IF(ISNUMBER(AW108),AW108,0)&lt;$R$11),AND($R$8="COUNT_LE",IF(ISNUMBER(AW108),AW108,0)&lt;=$R$11),AND($R$8="AND_YES",OR(LOWER(LEFT(AW108&amp;"",2))="да",AW108=1),OR(LOWER(LEFT(CB108&amp;"",2))="да",CB108=1)),AND($R$8="OR_YES",OR(OR(LOWER(LEFT(AW108&amp;"",2))="да",AW108=1),OR(LOWER(LEFT(CB108&amp;"",2))="да",CB108=1)))),$R$14,$R$15))))))))))</f>
        <v/>
      </c>
      <c r="S108" s="70" t="str">
        <f>IF($A108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108="#FIELD",AX108="",AND(OR($S$8="CHANGE_PCT_GE",$S$8="CHANGE_ABS_GE",$S$8="COUNT_FLAG_RULE",$S$8="AND_YES",$S$8="OR_YES"),OR(CC108="#FIELD",CC108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108)))),IF($S$18="LOW_MU",MAX(Настройки!$B$14,$S$16),IF($S$18="NEUTRAL",Настройки!$B$15,IF($S$18="IGNORE","IGNORE",IF(OR(AX108="#FIELD",CC108="#FIELD"),"Поле не найдено","Недостаточно данных")))),IF($S$8="SIGMOID_INC",MAX(Настройки!$B$14,$S$16+($S$17-$S$16)/(1+EXP(-$S$12*(IF(ISNUMBER(AX108),AX108,0)-$S$11)))),IF($S$8="SIGMOID_DEC",MAX(Настройки!$B$14,$S$16+($S$17-$S$16)/(1+EXP($S$12*(IF(ISNUMBER(AX108),AX108,0)-$S$11)))),IF($S$8="TOP_PERCENT",IF((COUNTIF(INDEX(Данные!$A$7:$CV$106,0,MATCH($S$9,Данные!$A$6:$CV$6,0)),"&gt;"&amp;IF(ISNUMBER(AX108),AX108,0))+COUNTIFS(INDEX(Данные!$A$7:$CV$106,0,MATCH($S$9,Данные!$A$6:$CV$6,0)),IF(ISNUMBER(AX108),AX108,0),Данные!$A$7:$A$106,"&lt;"&amp;$A108)+1)/COUNT(INDEX(Данные!$A$7:$CV$106,0,MATCH($S$9,Данные!$A$6:$CV$6,0)))&lt;=$S$11,$S$14,$S$15),IF($S$8="MANUAL_MU",MAX(Настройки!$B$14,MIN(1,IF(ISNUMBER(AX108),AX108,0))),IF($S$8="COUNT_FLAG_RULE",IF(IF(ISNUMBER(AX108),AX108,0)&lt;=$S$11,$S$14,IF(IF(ISNUMBER(AX108),AX108,0)&gt;=$S$12,$S$15,IF(OR(LOWER(LEFT(CC108&amp;"",2))="да",CC108=1),$S$13,$S$15))),IF(OR(AND($S$8="YES_NO",OR(LOWER(LEFT(AX108&amp;"",2))="да",AX108=1)),AND($S$8="THRESHOLD_GE",IF(ISNUMBER(AX108),AX108,0)&gt;=$S$11),AND($S$8="THRESHOLD_GT",IF(ISNUMBER(AX108),AX108,0)&gt;$S$11),AND($S$8="THRESHOLD_LE",IF(ISNUMBER(AX108),AX108,0)&lt;=$S$11),AND($S$8="THRESHOLD_LT",IF(ISNUMBER(AX108),AX108,0)&lt;$S$11),AND($S$8="CHANGE_PCT_GE",IF(IF(ISNUMBER(CC108),CC108,0)=0,IF(ISNUMBER(AX108),AX108,0)&gt;0,(IF(ISNUMBER(AX108),AX108,0)-IF(ISNUMBER(CC108),CC108,0))/ABS(IF(ISNUMBER(CC108),CC108,0))&gt;=$S$11)),AND($S$8="CHANGE_ABS_GE",ABS(IF(ISNUMBER(AX108),AX108,0)-IF(ISNUMBER(CC108),CC108,0))&gt;=$S$11),AND($S$8="COUNT_LT",IF(ISNUMBER(AX108),AX108,0)&lt;$S$11),AND($S$8="COUNT_LE",IF(ISNUMBER(AX108),AX108,0)&lt;=$S$11),AND($S$8="AND_YES",OR(LOWER(LEFT(AX108&amp;"",2))="да",AX108=1),OR(LOWER(LEFT(CC108&amp;"",2))="да",CC108=1)),AND($S$8="OR_YES",OR(OR(LOWER(LEFT(AX108&amp;"",2))="да",AX108=1),OR(LOWER(LEFT(CC108&amp;"",2))="да",CC108=1)))),$S$14,$S$15))))))))))</f>
        <v/>
      </c>
      <c r="T108" s="70" t="str">
        <f>IF($A108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108="#FIELD",AY108="",AND(OR($T$8="CHANGE_PCT_GE",$T$8="CHANGE_ABS_GE",$T$8="COUNT_FLAG_RULE",$T$8="AND_YES",$T$8="OR_YES"),OR(CD108="#FIELD",CD108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108)))),IF($T$18="LOW_MU",MAX(Настройки!$B$14,$T$16),IF($T$18="NEUTRAL",Настройки!$B$15,IF($T$18="IGNORE","IGNORE",IF(OR(AY108="#FIELD",CD108="#FIELD"),"Поле не найдено","Недостаточно данных")))),IF($T$8="SIGMOID_INC",MAX(Настройки!$B$14,$T$16+($T$17-$T$16)/(1+EXP(-$T$12*(IF(ISNUMBER(AY108),AY108,0)-$T$11)))),IF($T$8="SIGMOID_DEC",MAX(Настройки!$B$14,$T$16+($T$17-$T$16)/(1+EXP($T$12*(IF(ISNUMBER(AY108),AY108,0)-$T$11)))),IF($T$8="TOP_PERCENT",IF((COUNTIF(INDEX(Данные!$A$7:$CV$106,0,MATCH($T$9,Данные!$A$6:$CV$6,0)),"&gt;"&amp;IF(ISNUMBER(AY108),AY108,0))+COUNTIFS(INDEX(Данные!$A$7:$CV$106,0,MATCH($T$9,Данные!$A$6:$CV$6,0)),IF(ISNUMBER(AY108),AY108,0),Данные!$A$7:$A$106,"&lt;"&amp;$A108)+1)/COUNT(INDEX(Данные!$A$7:$CV$106,0,MATCH($T$9,Данные!$A$6:$CV$6,0)))&lt;=$T$11,$T$14,$T$15),IF($T$8="MANUAL_MU",MAX(Настройки!$B$14,MIN(1,IF(ISNUMBER(AY108),AY108,0))),IF($T$8="COUNT_FLAG_RULE",IF(IF(ISNUMBER(AY108),AY108,0)&lt;=$T$11,$T$14,IF(IF(ISNUMBER(AY108),AY108,0)&gt;=$T$12,$T$15,IF(OR(LOWER(LEFT(CD108&amp;"",2))="да",CD108=1),$T$13,$T$15))),IF(OR(AND($T$8="YES_NO",OR(LOWER(LEFT(AY108&amp;"",2))="да",AY108=1)),AND($T$8="THRESHOLD_GE",IF(ISNUMBER(AY108),AY108,0)&gt;=$T$11),AND($T$8="THRESHOLD_GT",IF(ISNUMBER(AY108),AY108,0)&gt;$T$11),AND($T$8="THRESHOLD_LE",IF(ISNUMBER(AY108),AY108,0)&lt;=$T$11),AND($T$8="THRESHOLD_LT",IF(ISNUMBER(AY108),AY108,0)&lt;$T$11),AND($T$8="CHANGE_PCT_GE",IF(IF(ISNUMBER(CD108),CD108,0)=0,IF(ISNUMBER(AY108),AY108,0)&gt;0,(IF(ISNUMBER(AY108),AY108,0)-IF(ISNUMBER(CD108),CD108,0))/ABS(IF(ISNUMBER(CD108),CD108,0))&gt;=$T$11)),AND($T$8="CHANGE_ABS_GE",ABS(IF(ISNUMBER(AY108),AY108,0)-IF(ISNUMBER(CD108),CD108,0))&gt;=$T$11),AND($T$8="COUNT_LT",IF(ISNUMBER(AY108),AY108,0)&lt;$T$11),AND($T$8="COUNT_LE",IF(ISNUMBER(AY108),AY108,0)&lt;=$T$11),AND($T$8="AND_YES",OR(LOWER(LEFT(AY108&amp;"",2))="да",AY108=1),OR(LOWER(LEFT(CD108&amp;"",2))="да",CD108=1)),AND($T$8="OR_YES",OR(OR(LOWER(LEFT(AY108&amp;"",2))="да",AY108=1),OR(LOWER(LEFT(CD108&amp;"",2))="да",CD108=1)))),$T$14,$T$15))))))))))</f>
        <v/>
      </c>
      <c r="U108" s="70" t="str">
        <f>IF($A108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108="#FIELD",AZ108="",AND(OR($U$8="CHANGE_PCT_GE",$U$8="CHANGE_ABS_GE",$U$8="COUNT_FLAG_RULE",$U$8="AND_YES",$U$8="OR_YES"),OR(CE108="#FIELD",CE108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108)))),IF($U$18="LOW_MU",MAX(Настройки!$B$14,$U$16),IF($U$18="NEUTRAL",Настройки!$B$15,IF($U$18="IGNORE","IGNORE",IF(OR(AZ108="#FIELD",CE108="#FIELD"),"Поле не найдено","Недостаточно данных")))),IF($U$8="SIGMOID_INC",MAX(Настройки!$B$14,$U$16+($U$17-$U$16)/(1+EXP(-$U$12*(IF(ISNUMBER(AZ108),AZ108,0)-$U$11)))),IF($U$8="SIGMOID_DEC",MAX(Настройки!$B$14,$U$16+($U$17-$U$16)/(1+EXP($U$12*(IF(ISNUMBER(AZ108),AZ108,0)-$U$11)))),IF($U$8="TOP_PERCENT",IF((COUNTIF(INDEX(Данные!$A$7:$CV$106,0,MATCH($U$9,Данные!$A$6:$CV$6,0)),"&gt;"&amp;IF(ISNUMBER(AZ108),AZ108,0))+COUNTIFS(INDEX(Данные!$A$7:$CV$106,0,MATCH($U$9,Данные!$A$6:$CV$6,0)),IF(ISNUMBER(AZ108),AZ108,0),Данные!$A$7:$A$106,"&lt;"&amp;$A108)+1)/COUNT(INDEX(Данные!$A$7:$CV$106,0,MATCH($U$9,Данные!$A$6:$CV$6,0)))&lt;=$U$11,$U$14,$U$15),IF($U$8="MANUAL_MU",MAX(Настройки!$B$14,MIN(1,IF(ISNUMBER(AZ108),AZ108,0))),IF($U$8="COUNT_FLAG_RULE",IF(IF(ISNUMBER(AZ108),AZ108,0)&lt;=$U$11,$U$14,IF(IF(ISNUMBER(AZ108),AZ108,0)&gt;=$U$12,$U$15,IF(OR(LOWER(LEFT(CE108&amp;"",2))="да",CE108=1),$U$13,$U$15))),IF(OR(AND($U$8="YES_NO",OR(LOWER(LEFT(AZ108&amp;"",2))="да",AZ108=1)),AND($U$8="THRESHOLD_GE",IF(ISNUMBER(AZ108),AZ108,0)&gt;=$U$11),AND($U$8="THRESHOLD_GT",IF(ISNUMBER(AZ108),AZ108,0)&gt;$U$11),AND($U$8="THRESHOLD_LE",IF(ISNUMBER(AZ108),AZ108,0)&lt;=$U$11),AND($U$8="THRESHOLD_LT",IF(ISNUMBER(AZ108),AZ108,0)&lt;$U$11),AND($U$8="CHANGE_PCT_GE",IF(IF(ISNUMBER(CE108),CE108,0)=0,IF(ISNUMBER(AZ108),AZ108,0)&gt;0,(IF(ISNUMBER(AZ108),AZ108,0)-IF(ISNUMBER(CE108),CE108,0))/ABS(IF(ISNUMBER(CE108),CE108,0))&gt;=$U$11)),AND($U$8="CHANGE_ABS_GE",ABS(IF(ISNUMBER(AZ108),AZ108,0)-IF(ISNUMBER(CE108),CE108,0))&gt;=$U$11),AND($U$8="COUNT_LT",IF(ISNUMBER(AZ108),AZ108,0)&lt;$U$11),AND($U$8="COUNT_LE",IF(ISNUMBER(AZ108),AZ108,0)&lt;=$U$11),AND($U$8="AND_YES",OR(LOWER(LEFT(AZ108&amp;"",2))="да",AZ108=1),OR(LOWER(LEFT(CE108&amp;"",2))="да",CE108=1)),AND($U$8="OR_YES",OR(OR(LOWER(LEFT(AZ108&amp;"",2))="да",AZ108=1),OR(LOWER(LEFT(CE108&amp;"",2))="да",CE108=1)))),$U$14,$U$15))))))))))</f>
        <v/>
      </c>
      <c r="V108" s="70" t="str">
        <f>IF($A108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108="#FIELD",BA108="",AND(OR($V$8="CHANGE_PCT_GE",$V$8="CHANGE_ABS_GE",$V$8="COUNT_FLAG_RULE",$V$8="AND_YES",$V$8="OR_YES"),OR(CF108="#FIELD",CF108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108)))),IF($V$18="LOW_MU",MAX(Настройки!$B$14,$V$16),IF($V$18="NEUTRAL",Настройки!$B$15,IF($V$18="IGNORE","IGNORE",IF(OR(BA108="#FIELD",CF108="#FIELD"),"Поле не найдено","Недостаточно данных")))),IF($V$8="SIGMOID_INC",MAX(Настройки!$B$14,$V$16+($V$17-$V$16)/(1+EXP(-$V$12*(IF(ISNUMBER(BA108),BA108,0)-$V$11)))),IF($V$8="SIGMOID_DEC",MAX(Настройки!$B$14,$V$16+($V$17-$V$16)/(1+EXP($V$12*(IF(ISNUMBER(BA108),BA108,0)-$V$11)))),IF($V$8="TOP_PERCENT",IF((COUNTIF(INDEX(Данные!$A$7:$CV$106,0,MATCH($V$9,Данные!$A$6:$CV$6,0)),"&gt;"&amp;IF(ISNUMBER(BA108),BA108,0))+COUNTIFS(INDEX(Данные!$A$7:$CV$106,0,MATCH($V$9,Данные!$A$6:$CV$6,0)),IF(ISNUMBER(BA108),BA108,0),Данные!$A$7:$A$106,"&lt;"&amp;$A108)+1)/COUNT(INDEX(Данные!$A$7:$CV$106,0,MATCH($V$9,Данные!$A$6:$CV$6,0)))&lt;=$V$11,$V$14,$V$15),IF($V$8="MANUAL_MU",MAX(Настройки!$B$14,MIN(1,IF(ISNUMBER(BA108),BA108,0))),IF($V$8="COUNT_FLAG_RULE",IF(IF(ISNUMBER(BA108),BA108,0)&lt;=$V$11,$V$14,IF(IF(ISNUMBER(BA108),BA108,0)&gt;=$V$12,$V$15,IF(OR(LOWER(LEFT(CF108&amp;"",2))="да",CF108=1),$V$13,$V$15))),IF(OR(AND($V$8="YES_NO",OR(LOWER(LEFT(BA108&amp;"",2))="да",BA108=1)),AND($V$8="THRESHOLD_GE",IF(ISNUMBER(BA108),BA108,0)&gt;=$V$11),AND($V$8="THRESHOLD_GT",IF(ISNUMBER(BA108),BA108,0)&gt;$V$11),AND($V$8="THRESHOLD_LE",IF(ISNUMBER(BA108),BA108,0)&lt;=$V$11),AND($V$8="THRESHOLD_LT",IF(ISNUMBER(BA108),BA108,0)&lt;$V$11),AND($V$8="CHANGE_PCT_GE",IF(IF(ISNUMBER(CF108),CF108,0)=0,IF(ISNUMBER(BA108),BA108,0)&gt;0,(IF(ISNUMBER(BA108),BA108,0)-IF(ISNUMBER(CF108),CF108,0))/ABS(IF(ISNUMBER(CF108),CF108,0))&gt;=$V$11)),AND($V$8="CHANGE_ABS_GE",ABS(IF(ISNUMBER(BA108),BA108,0)-IF(ISNUMBER(CF108),CF108,0))&gt;=$V$11),AND($V$8="COUNT_LT",IF(ISNUMBER(BA108),BA108,0)&lt;$V$11),AND($V$8="COUNT_LE",IF(ISNUMBER(BA108),BA108,0)&lt;=$V$11),AND($V$8="AND_YES",OR(LOWER(LEFT(BA108&amp;"",2))="да",BA108=1),OR(LOWER(LEFT(CF108&amp;"",2))="да",CF108=1)),AND($V$8="OR_YES",OR(OR(LOWER(LEFT(BA108&amp;"",2))="да",BA108=1),OR(LOWER(LEFT(CF108&amp;"",2))="да",CF108=1)))),$V$14,$V$15))))))))))</f>
        <v/>
      </c>
      <c r="W108" s="70" t="str">
        <f>IF($A108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108="#FIELD",BB108="",AND(OR($W$8="CHANGE_PCT_GE",$W$8="CHANGE_ABS_GE",$W$8="COUNT_FLAG_RULE",$W$8="AND_YES",$W$8="OR_YES"),OR(CG108="#FIELD",CG108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108)))),IF($W$18="LOW_MU",MAX(Настройки!$B$14,$W$16),IF($W$18="NEUTRAL",Настройки!$B$15,IF($W$18="IGNORE","IGNORE",IF(OR(BB108="#FIELD",CG108="#FIELD"),"Поле не найдено","Недостаточно данных")))),IF($W$8="SIGMOID_INC",MAX(Настройки!$B$14,$W$16+($W$17-$W$16)/(1+EXP(-$W$12*(IF(ISNUMBER(BB108),BB108,0)-$W$11)))),IF($W$8="SIGMOID_DEC",MAX(Настройки!$B$14,$W$16+($W$17-$W$16)/(1+EXP($W$12*(IF(ISNUMBER(BB108),BB108,0)-$W$11)))),IF($W$8="TOP_PERCENT",IF((COUNTIF(INDEX(Данные!$A$7:$CV$106,0,MATCH($W$9,Данные!$A$6:$CV$6,0)),"&gt;"&amp;IF(ISNUMBER(BB108),BB108,0))+COUNTIFS(INDEX(Данные!$A$7:$CV$106,0,MATCH($W$9,Данные!$A$6:$CV$6,0)),IF(ISNUMBER(BB108),BB108,0),Данные!$A$7:$A$106,"&lt;"&amp;$A108)+1)/COUNT(INDEX(Данные!$A$7:$CV$106,0,MATCH($W$9,Данные!$A$6:$CV$6,0)))&lt;=$W$11,$W$14,$W$15),IF($W$8="MANUAL_MU",MAX(Настройки!$B$14,MIN(1,IF(ISNUMBER(BB108),BB108,0))),IF($W$8="COUNT_FLAG_RULE",IF(IF(ISNUMBER(BB108),BB108,0)&lt;=$W$11,$W$14,IF(IF(ISNUMBER(BB108),BB108,0)&gt;=$W$12,$W$15,IF(OR(LOWER(LEFT(CG108&amp;"",2))="да",CG108=1),$W$13,$W$15))),IF(OR(AND($W$8="YES_NO",OR(LOWER(LEFT(BB108&amp;"",2))="да",BB108=1)),AND($W$8="THRESHOLD_GE",IF(ISNUMBER(BB108),BB108,0)&gt;=$W$11),AND($W$8="THRESHOLD_GT",IF(ISNUMBER(BB108),BB108,0)&gt;$W$11),AND($W$8="THRESHOLD_LE",IF(ISNUMBER(BB108),BB108,0)&lt;=$W$11),AND($W$8="THRESHOLD_LT",IF(ISNUMBER(BB108),BB108,0)&lt;$W$11),AND($W$8="CHANGE_PCT_GE",IF(IF(ISNUMBER(CG108),CG108,0)=0,IF(ISNUMBER(BB108),BB108,0)&gt;0,(IF(ISNUMBER(BB108),BB108,0)-IF(ISNUMBER(CG108),CG108,0))/ABS(IF(ISNUMBER(CG108),CG108,0))&gt;=$W$11)),AND($W$8="CHANGE_ABS_GE",ABS(IF(ISNUMBER(BB108),BB108,0)-IF(ISNUMBER(CG108),CG108,0))&gt;=$W$11),AND($W$8="COUNT_LT",IF(ISNUMBER(BB108),BB108,0)&lt;$W$11),AND($W$8="COUNT_LE",IF(ISNUMBER(BB108),BB108,0)&lt;=$W$11),AND($W$8="AND_YES",OR(LOWER(LEFT(BB108&amp;"",2))="да",BB108=1),OR(LOWER(LEFT(CG108&amp;"",2))="да",CG108=1)),AND($W$8="OR_YES",OR(OR(LOWER(LEFT(BB108&amp;"",2))="да",BB108=1),OR(LOWER(LEFT(CG108&amp;"",2))="да",CG108=1)))),$W$14,$W$15))))))))))</f>
        <v/>
      </c>
      <c r="X108" s="70" t="str">
        <f>IF($A108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108="#FIELD",BC108="",AND(OR($X$8="CHANGE_PCT_GE",$X$8="CHANGE_ABS_GE",$X$8="COUNT_FLAG_RULE",$X$8="AND_YES",$X$8="OR_YES"),OR(CH108="#FIELD",CH108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108)))),IF($X$18="LOW_MU",MAX(Настройки!$B$14,$X$16),IF($X$18="NEUTRAL",Настройки!$B$15,IF($X$18="IGNORE","IGNORE",IF(OR(BC108="#FIELD",CH108="#FIELD"),"Поле не найдено","Недостаточно данных")))),IF($X$8="SIGMOID_INC",MAX(Настройки!$B$14,$X$16+($X$17-$X$16)/(1+EXP(-$X$12*(IF(ISNUMBER(BC108),BC108,0)-$X$11)))),IF($X$8="SIGMOID_DEC",MAX(Настройки!$B$14,$X$16+($X$17-$X$16)/(1+EXP($X$12*(IF(ISNUMBER(BC108),BC108,0)-$X$11)))),IF($X$8="TOP_PERCENT",IF((COUNTIF(INDEX(Данные!$A$7:$CV$106,0,MATCH($X$9,Данные!$A$6:$CV$6,0)),"&gt;"&amp;IF(ISNUMBER(BC108),BC108,0))+COUNTIFS(INDEX(Данные!$A$7:$CV$106,0,MATCH($X$9,Данные!$A$6:$CV$6,0)),IF(ISNUMBER(BC108),BC108,0),Данные!$A$7:$A$106,"&lt;"&amp;$A108)+1)/COUNT(INDEX(Данные!$A$7:$CV$106,0,MATCH($X$9,Данные!$A$6:$CV$6,0)))&lt;=$X$11,$X$14,$X$15),IF($X$8="MANUAL_MU",MAX(Настройки!$B$14,MIN(1,IF(ISNUMBER(BC108),BC108,0))),IF($X$8="COUNT_FLAG_RULE",IF(IF(ISNUMBER(BC108),BC108,0)&lt;=$X$11,$X$14,IF(IF(ISNUMBER(BC108),BC108,0)&gt;=$X$12,$X$15,IF(OR(LOWER(LEFT(CH108&amp;"",2))="да",CH108=1),$X$13,$X$15))),IF(OR(AND($X$8="YES_NO",OR(LOWER(LEFT(BC108&amp;"",2))="да",BC108=1)),AND($X$8="THRESHOLD_GE",IF(ISNUMBER(BC108),BC108,0)&gt;=$X$11),AND($X$8="THRESHOLD_GT",IF(ISNUMBER(BC108),BC108,0)&gt;$X$11),AND($X$8="THRESHOLD_LE",IF(ISNUMBER(BC108),BC108,0)&lt;=$X$11),AND($X$8="THRESHOLD_LT",IF(ISNUMBER(BC108),BC108,0)&lt;$X$11),AND($X$8="CHANGE_PCT_GE",IF(IF(ISNUMBER(CH108),CH108,0)=0,IF(ISNUMBER(BC108),BC108,0)&gt;0,(IF(ISNUMBER(BC108),BC108,0)-IF(ISNUMBER(CH108),CH108,0))/ABS(IF(ISNUMBER(CH108),CH108,0))&gt;=$X$11)),AND($X$8="CHANGE_ABS_GE",ABS(IF(ISNUMBER(BC108),BC108,0)-IF(ISNUMBER(CH108),CH108,0))&gt;=$X$11),AND($X$8="COUNT_LT",IF(ISNUMBER(BC108),BC108,0)&lt;$X$11),AND($X$8="COUNT_LE",IF(ISNUMBER(BC108),BC108,0)&lt;=$X$11),AND($X$8="AND_YES",OR(LOWER(LEFT(BC108&amp;"",2))="да",BC108=1),OR(LOWER(LEFT(CH108&amp;"",2))="да",CH108=1)),AND($X$8="OR_YES",OR(OR(LOWER(LEFT(BC108&amp;"",2))="да",BC108=1),OR(LOWER(LEFT(CH108&amp;"",2))="да",CH108=1)))),$X$14,$X$15))))))))))</f>
        <v/>
      </c>
      <c r="Y108" s="70" t="str">
        <f>IF($A108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108="#FIELD",BD108="",AND(OR($Y$8="CHANGE_PCT_GE",$Y$8="CHANGE_ABS_GE",$Y$8="COUNT_FLAG_RULE",$Y$8="AND_YES",$Y$8="OR_YES"),OR(CI108="#FIELD",CI108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108)))),IF($Y$18="LOW_MU",MAX(Настройки!$B$14,$Y$16),IF($Y$18="NEUTRAL",Настройки!$B$15,IF($Y$18="IGNORE","IGNORE",IF(OR(BD108="#FIELD",CI108="#FIELD"),"Поле не найдено","Недостаточно данных")))),IF($Y$8="SIGMOID_INC",MAX(Настройки!$B$14,$Y$16+($Y$17-$Y$16)/(1+EXP(-$Y$12*(IF(ISNUMBER(BD108),BD108,0)-$Y$11)))),IF($Y$8="SIGMOID_DEC",MAX(Настройки!$B$14,$Y$16+($Y$17-$Y$16)/(1+EXP($Y$12*(IF(ISNUMBER(BD108),BD108,0)-$Y$11)))),IF($Y$8="TOP_PERCENT",IF((COUNTIF(INDEX(Данные!$A$7:$CV$106,0,MATCH($Y$9,Данные!$A$6:$CV$6,0)),"&gt;"&amp;IF(ISNUMBER(BD108),BD108,0))+COUNTIFS(INDEX(Данные!$A$7:$CV$106,0,MATCH($Y$9,Данные!$A$6:$CV$6,0)),IF(ISNUMBER(BD108),BD108,0),Данные!$A$7:$A$106,"&lt;"&amp;$A108)+1)/COUNT(INDEX(Данные!$A$7:$CV$106,0,MATCH($Y$9,Данные!$A$6:$CV$6,0)))&lt;=$Y$11,$Y$14,$Y$15),IF($Y$8="MANUAL_MU",MAX(Настройки!$B$14,MIN(1,IF(ISNUMBER(BD108),BD108,0))),IF($Y$8="COUNT_FLAG_RULE",IF(IF(ISNUMBER(BD108),BD108,0)&lt;=$Y$11,$Y$14,IF(IF(ISNUMBER(BD108),BD108,0)&gt;=$Y$12,$Y$15,IF(OR(LOWER(LEFT(CI108&amp;"",2))="да",CI108=1),$Y$13,$Y$15))),IF(OR(AND($Y$8="YES_NO",OR(LOWER(LEFT(BD108&amp;"",2))="да",BD108=1)),AND($Y$8="THRESHOLD_GE",IF(ISNUMBER(BD108),BD108,0)&gt;=$Y$11),AND($Y$8="THRESHOLD_GT",IF(ISNUMBER(BD108),BD108,0)&gt;$Y$11),AND($Y$8="THRESHOLD_LE",IF(ISNUMBER(BD108),BD108,0)&lt;=$Y$11),AND($Y$8="THRESHOLD_LT",IF(ISNUMBER(BD108),BD108,0)&lt;$Y$11),AND($Y$8="CHANGE_PCT_GE",IF(IF(ISNUMBER(CI108),CI108,0)=0,IF(ISNUMBER(BD108),BD108,0)&gt;0,(IF(ISNUMBER(BD108),BD108,0)-IF(ISNUMBER(CI108),CI108,0))/ABS(IF(ISNUMBER(CI108),CI108,0))&gt;=$Y$11)),AND($Y$8="CHANGE_ABS_GE",ABS(IF(ISNUMBER(BD108),BD108,0)-IF(ISNUMBER(CI108),CI108,0))&gt;=$Y$11),AND($Y$8="COUNT_LT",IF(ISNUMBER(BD108),BD108,0)&lt;$Y$11),AND($Y$8="COUNT_LE",IF(ISNUMBER(BD108),BD108,0)&lt;=$Y$11),AND($Y$8="AND_YES",OR(LOWER(LEFT(BD108&amp;"",2))="да",BD108=1),OR(LOWER(LEFT(CI108&amp;"",2))="да",CI108=1)),AND($Y$8="OR_YES",OR(OR(LOWER(LEFT(BD108&amp;"",2))="да",BD108=1),OR(LOWER(LEFT(CI108&amp;"",2))="да",CI108=1)))),$Y$14,$Y$15))))))))))</f>
        <v/>
      </c>
      <c r="Z108" s="70" t="str">
        <f>IF($A108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108="#FIELD",BE108="",AND(OR($Z$8="CHANGE_PCT_GE",$Z$8="CHANGE_ABS_GE",$Z$8="COUNT_FLAG_RULE",$Z$8="AND_YES",$Z$8="OR_YES"),OR(CJ108="#FIELD",CJ108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108)))),IF($Z$18="LOW_MU",MAX(Настройки!$B$14,$Z$16),IF($Z$18="NEUTRAL",Настройки!$B$15,IF($Z$18="IGNORE","IGNORE",IF(OR(BE108="#FIELD",CJ108="#FIELD"),"Поле не найдено","Недостаточно данных")))),IF($Z$8="SIGMOID_INC",MAX(Настройки!$B$14,$Z$16+($Z$17-$Z$16)/(1+EXP(-$Z$12*(IF(ISNUMBER(BE108),BE108,0)-$Z$11)))),IF($Z$8="SIGMOID_DEC",MAX(Настройки!$B$14,$Z$16+($Z$17-$Z$16)/(1+EXP($Z$12*(IF(ISNUMBER(BE108),BE108,0)-$Z$11)))),IF($Z$8="TOP_PERCENT",IF((COUNTIF(INDEX(Данные!$A$7:$CV$106,0,MATCH($Z$9,Данные!$A$6:$CV$6,0)),"&gt;"&amp;IF(ISNUMBER(BE108),BE108,0))+COUNTIFS(INDEX(Данные!$A$7:$CV$106,0,MATCH($Z$9,Данные!$A$6:$CV$6,0)),IF(ISNUMBER(BE108),BE108,0),Данные!$A$7:$A$106,"&lt;"&amp;$A108)+1)/COUNT(INDEX(Данные!$A$7:$CV$106,0,MATCH($Z$9,Данные!$A$6:$CV$6,0)))&lt;=$Z$11,$Z$14,$Z$15),IF($Z$8="MANUAL_MU",MAX(Настройки!$B$14,MIN(1,IF(ISNUMBER(BE108),BE108,0))),IF($Z$8="COUNT_FLAG_RULE",IF(IF(ISNUMBER(BE108),BE108,0)&lt;=$Z$11,$Z$14,IF(IF(ISNUMBER(BE108),BE108,0)&gt;=$Z$12,$Z$15,IF(OR(LOWER(LEFT(CJ108&amp;"",2))="да",CJ108=1),$Z$13,$Z$15))),IF(OR(AND($Z$8="YES_NO",OR(LOWER(LEFT(BE108&amp;"",2))="да",BE108=1)),AND($Z$8="THRESHOLD_GE",IF(ISNUMBER(BE108),BE108,0)&gt;=$Z$11),AND($Z$8="THRESHOLD_GT",IF(ISNUMBER(BE108),BE108,0)&gt;$Z$11),AND($Z$8="THRESHOLD_LE",IF(ISNUMBER(BE108),BE108,0)&lt;=$Z$11),AND($Z$8="THRESHOLD_LT",IF(ISNUMBER(BE108),BE108,0)&lt;$Z$11),AND($Z$8="CHANGE_PCT_GE",IF(IF(ISNUMBER(CJ108),CJ108,0)=0,IF(ISNUMBER(BE108),BE108,0)&gt;0,(IF(ISNUMBER(BE108),BE108,0)-IF(ISNUMBER(CJ108),CJ108,0))/ABS(IF(ISNUMBER(CJ108),CJ108,0))&gt;=$Z$11)),AND($Z$8="CHANGE_ABS_GE",ABS(IF(ISNUMBER(BE108),BE108,0)-IF(ISNUMBER(CJ108),CJ108,0))&gt;=$Z$11),AND($Z$8="COUNT_LT",IF(ISNUMBER(BE108),BE108,0)&lt;$Z$11),AND($Z$8="COUNT_LE",IF(ISNUMBER(BE108),BE108,0)&lt;=$Z$11),AND($Z$8="AND_YES",OR(LOWER(LEFT(BE108&amp;"",2))="да",BE108=1),OR(LOWER(LEFT(CJ108&amp;"",2))="да",CJ108=1)),AND($Z$8="OR_YES",OR(OR(LOWER(LEFT(BE108&amp;"",2))="да",BE108=1),OR(LOWER(LEFT(CJ108&amp;"",2))="да",CJ108=1)))),$Z$14,$Z$15))))))))))</f>
        <v/>
      </c>
      <c r="AA108" s="70" t="str">
        <f>IF($A108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108="#FIELD",BF108="",AND(OR($AA$8="CHANGE_PCT_GE",$AA$8="CHANGE_ABS_GE",$AA$8="COUNT_FLAG_RULE",$AA$8="AND_YES",$AA$8="OR_YES"),OR(CK108="#FIELD",CK108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108)))),IF($AA$18="LOW_MU",MAX(Настройки!$B$14,$AA$16),IF($AA$18="NEUTRAL",Настройки!$B$15,IF($AA$18="IGNORE","IGNORE",IF(OR(BF108="#FIELD",CK108="#FIELD"),"Поле не найдено","Недостаточно данных")))),IF($AA$8="SIGMOID_INC",MAX(Настройки!$B$14,$AA$16+($AA$17-$AA$16)/(1+EXP(-$AA$12*(IF(ISNUMBER(BF108),BF108,0)-$AA$11)))),IF($AA$8="SIGMOID_DEC",MAX(Настройки!$B$14,$AA$16+($AA$17-$AA$16)/(1+EXP($AA$12*(IF(ISNUMBER(BF108),BF108,0)-$AA$11)))),IF($AA$8="TOP_PERCENT",IF((COUNTIF(INDEX(Данные!$A$7:$CV$106,0,MATCH($AA$9,Данные!$A$6:$CV$6,0)),"&gt;"&amp;IF(ISNUMBER(BF108),BF108,0))+COUNTIFS(INDEX(Данные!$A$7:$CV$106,0,MATCH($AA$9,Данные!$A$6:$CV$6,0)),IF(ISNUMBER(BF108),BF108,0),Данные!$A$7:$A$106,"&lt;"&amp;$A108)+1)/COUNT(INDEX(Данные!$A$7:$CV$106,0,MATCH($AA$9,Данные!$A$6:$CV$6,0)))&lt;=$AA$11,$AA$14,$AA$15),IF($AA$8="MANUAL_MU",MAX(Настройки!$B$14,MIN(1,IF(ISNUMBER(BF108),BF108,0))),IF($AA$8="COUNT_FLAG_RULE",IF(IF(ISNUMBER(BF108),BF108,0)&lt;=$AA$11,$AA$14,IF(IF(ISNUMBER(BF108),BF108,0)&gt;=$AA$12,$AA$15,IF(OR(LOWER(LEFT(CK108&amp;"",2))="да",CK108=1),$AA$13,$AA$15))),IF(OR(AND($AA$8="YES_NO",OR(LOWER(LEFT(BF108&amp;"",2))="да",BF108=1)),AND($AA$8="THRESHOLD_GE",IF(ISNUMBER(BF108),BF108,0)&gt;=$AA$11),AND($AA$8="THRESHOLD_GT",IF(ISNUMBER(BF108),BF108,0)&gt;$AA$11),AND($AA$8="THRESHOLD_LE",IF(ISNUMBER(BF108),BF108,0)&lt;=$AA$11),AND($AA$8="THRESHOLD_LT",IF(ISNUMBER(BF108),BF108,0)&lt;$AA$11),AND($AA$8="CHANGE_PCT_GE",IF(IF(ISNUMBER(CK108),CK108,0)=0,IF(ISNUMBER(BF108),BF108,0)&gt;0,(IF(ISNUMBER(BF108),BF108,0)-IF(ISNUMBER(CK108),CK108,0))/ABS(IF(ISNUMBER(CK108),CK108,0))&gt;=$AA$11)),AND($AA$8="CHANGE_ABS_GE",ABS(IF(ISNUMBER(BF108),BF108,0)-IF(ISNUMBER(CK108),CK108,0))&gt;=$AA$11),AND($AA$8="COUNT_LT",IF(ISNUMBER(BF108),BF108,0)&lt;$AA$11),AND($AA$8="COUNT_LE",IF(ISNUMBER(BF108),BF108,0)&lt;=$AA$11),AND($AA$8="AND_YES",OR(LOWER(LEFT(BF108&amp;"",2))="да",BF108=1),OR(LOWER(LEFT(CK108&amp;"",2))="да",CK108=1)),AND($AA$8="OR_YES",OR(OR(LOWER(LEFT(BF108&amp;"",2))="да",BF108=1),OR(LOWER(LEFT(CK108&amp;"",2))="да",CK108=1)))),$AA$14,$AA$15))))))))))</f>
        <v/>
      </c>
      <c r="AB108" s="70" t="str">
        <f>IF($A108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108="#FIELD",BG108="",AND(OR($AB$8="CHANGE_PCT_GE",$AB$8="CHANGE_ABS_GE",$AB$8="COUNT_FLAG_RULE",$AB$8="AND_YES",$AB$8="OR_YES"),OR(CL108="#FIELD",CL108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108)))),IF($AB$18="LOW_MU",MAX(Настройки!$B$14,$AB$16),IF($AB$18="NEUTRAL",Настройки!$B$15,IF($AB$18="IGNORE","IGNORE",IF(OR(BG108="#FIELD",CL108="#FIELD"),"Поле не найдено","Недостаточно данных")))),IF($AB$8="SIGMOID_INC",MAX(Настройки!$B$14,$AB$16+($AB$17-$AB$16)/(1+EXP(-$AB$12*(IF(ISNUMBER(BG108),BG108,0)-$AB$11)))),IF($AB$8="SIGMOID_DEC",MAX(Настройки!$B$14,$AB$16+($AB$17-$AB$16)/(1+EXP($AB$12*(IF(ISNUMBER(BG108),BG108,0)-$AB$11)))),IF($AB$8="TOP_PERCENT",IF((COUNTIF(INDEX(Данные!$A$7:$CV$106,0,MATCH($AB$9,Данные!$A$6:$CV$6,0)),"&gt;"&amp;IF(ISNUMBER(BG108),BG108,0))+COUNTIFS(INDEX(Данные!$A$7:$CV$106,0,MATCH($AB$9,Данные!$A$6:$CV$6,0)),IF(ISNUMBER(BG108),BG108,0),Данные!$A$7:$A$106,"&lt;"&amp;$A108)+1)/COUNT(INDEX(Данные!$A$7:$CV$106,0,MATCH($AB$9,Данные!$A$6:$CV$6,0)))&lt;=$AB$11,$AB$14,$AB$15),IF($AB$8="MANUAL_MU",MAX(Настройки!$B$14,MIN(1,IF(ISNUMBER(BG108),BG108,0))),IF($AB$8="COUNT_FLAG_RULE",IF(IF(ISNUMBER(BG108),BG108,0)&lt;=$AB$11,$AB$14,IF(IF(ISNUMBER(BG108),BG108,0)&gt;=$AB$12,$AB$15,IF(OR(LOWER(LEFT(CL108&amp;"",2))="да",CL108=1),$AB$13,$AB$15))),IF(OR(AND($AB$8="YES_NO",OR(LOWER(LEFT(BG108&amp;"",2))="да",BG108=1)),AND($AB$8="THRESHOLD_GE",IF(ISNUMBER(BG108),BG108,0)&gt;=$AB$11),AND($AB$8="THRESHOLD_GT",IF(ISNUMBER(BG108),BG108,0)&gt;$AB$11),AND($AB$8="THRESHOLD_LE",IF(ISNUMBER(BG108),BG108,0)&lt;=$AB$11),AND($AB$8="THRESHOLD_LT",IF(ISNUMBER(BG108),BG108,0)&lt;$AB$11),AND($AB$8="CHANGE_PCT_GE",IF(IF(ISNUMBER(CL108),CL108,0)=0,IF(ISNUMBER(BG108),BG108,0)&gt;0,(IF(ISNUMBER(BG108),BG108,0)-IF(ISNUMBER(CL108),CL108,0))/ABS(IF(ISNUMBER(CL108),CL108,0))&gt;=$AB$11)),AND($AB$8="CHANGE_ABS_GE",ABS(IF(ISNUMBER(BG108),BG108,0)-IF(ISNUMBER(CL108),CL108,0))&gt;=$AB$11),AND($AB$8="COUNT_LT",IF(ISNUMBER(BG108),BG108,0)&lt;$AB$11),AND($AB$8="COUNT_LE",IF(ISNUMBER(BG108),BG108,0)&lt;=$AB$11),AND($AB$8="AND_YES",OR(LOWER(LEFT(BG108&amp;"",2))="да",BG108=1),OR(LOWER(LEFT(CL108&amp;"",2))="да",CL108=1)),AND($AB$8="OR_YES",OR(OR(LOWER(LEFT(BG108&amp;"",2))="да",BG108=1),OR(LOWER(LEFT(CL108&amp;"",2))="да",CL108=1)))),$AB$14,$AB$15))))))))))</f>
        <v/>
      </c>
      <c r="AC108" s="70" t="str">
        <f>IF($A108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108="#FIELD",BH108="",AND(OR($AC$8="CHANGE_PCT_GE",$AC$8="CHANGE_ABS_GE",$AC$8="COUNT_FLAG_RULE",$AC$8="AND_YES",$AC$8="OR_YES"),OR(CM108="#FIELD",CM108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108)))),IF($AC$18="LOW_MU",MAX(Настройки!$B$14,$AC$16),IF($AC$18="NEUTRAL",Настройки!$B$15,IF($AC$18="IGNORE","IGNORE",IF(OR(BH108="#FIELD",CM108="#FIELD"),"Поле не найдено","Недостаточно данных")))),IF($AC$8="SIGMOID_INC",MAX(Настройки!$B$14,$AC$16+($AC$17-$AC$16)/(1+EXP(-$AC$12*(IF(ISNUMBER(BH108),BH108,0)-$AC$11)))),IF($AC$8="SIGMOID_DEC",MAX(Настройки!$B$14,$AC$16+($AC$17-$AC$16)/(1+EXP($AC$12*(IF(ISNUMBER(BH108),BH108,0)-$AC$11)))),IF($AC$8="TOP_PERCENT",IF((COUNTIF(INDEX(Данные!$A$7:$CV$106,0,MATCH($AC$9,Данные!$A$6:$CV$6,0)),"&gt;"&amp;IF(ISNUMBER(BH108),BH108,0))+COUNTIFS(INDEX(Данные!$A$7:$CV$106,0,MATCH($AC$9,Данные!$A$6:$CV$6,0)),IF(ISNUMBER(BH108),BH108,0),Данные!$A$7:$A$106,"&lt;"&amp;$A108)+1)/COUNT(INDEX(Данные!$A$7:$CV$106,0,MATCH($AC$9,Данные!$A$6:$CV$6,0)))&lt;=$AC$11,$AC$14,$AC$15),IF($AC$8="MANUAL_MU",MAX(Настройки!$B$14,MIN(1,IF(ISNUMBER(BH108),BH108,0))),IF($AC$8="COUNT_FLAG_RULE",IF(IF(ISNUMBER(BH108),BH108,0)&lt;=$AC$11,$AC$14,IF(IF(ISNUMBER(BH108),BH108,0)&gt;=$AC$12,$AC$15,IF(OR(LOWER(LEFT(CM108&amp;"",2))="да",CM108=1),$AC$13,$AC$15))),IF(OR(AND($AC$8="YES_NO",OR(LOWER(LEFT(BH108&amp;"",2))="да",BH108=1)),AND($AC$8="THRESHOLD_GE",IF(ISNUMBER(BH108),BH108,0)&gt;=$AC$11),AND($AC$8="THRESHOLD_GT",IF(ISNUMBER(BH108),BH108,0)&gt;$AC$11),AND($AC$8="THRESHOLD_LE",IF(ISNUMBER(BH108),BH108,0)&lt;=$AC$11),AND($AC$8="THRESHOLD_LT",IF(ISNUMBER(BH108),BH108,0)&lt;$AC$11),AND($AC$8="CHANGE_PCT_GE",IF(IF(ISNUMBER(CM108),CM108,0)=0,IF(ISNUMBER(BH108),BH108,0)&gt;0,(IF(ISNUMBER(BH108),BH108,0)-IF(ISNUMBER(CM108),CM108,0))/ABS(IF(ISNUMBER(CM108),CM108,0))&gt;=$AC$11)),AND($AC$8="CHANGE_ABS_GE",ABS(IF(ISNUMBER(BH108),BH108,0)-IF(ISNUMBER(CM108),CM108,0))&gt;=$AC$11),AND($AC$8="COUNT_LT",IF(ISNUMBER(BH108),BH108,0)&lt;$AC$11),AND($AC$8="COUNT_LE",IF(ISNUMBER(BH108),BH108,0)&lt;=$AC$11),AND($AC$8="AND_YES",OR(LOWER(LEFT(BH108&amp;"",2))="да",BH108=1),OR(LOWER(LEFT(CM108&amp;"",2))="да",CM108=1)),AND($AC$8="OR_YES",OR(OR(LOWER(LEFT(BH108&amp;"",2))="да",BH108=1),OR(LOWER(LEFT(CM108&amp;"",2))="да",CM108=1)))),$AC$14,$AC$15))))))))))</f>
        <v/>
      </c>
      <c r="AD108" s="70" t="str">
        <f>IF($A108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108="#FIELD",BI108="",AND(OR($AD$8="CHANGE_PCT_GE",$AD$8="CHANGE_ABS_GE",$AD$8="COUNT_FLAG_RULE",$AD$8="AND_YES",$AD$8="OR_YES"),OR(CN108="#FIELD",CN108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108)))),IF($AD$18="LOW_MU",MAX(Настройки!$B$14,$AD$16),IF($AD$18="NEUTRAL",Настройки!$B$15,IF($AD$18="IGNORE","IGNORE",IF(OR(BI108="#FIELD",CN108="#FIELD"),"Поле не найдено","Недостаточно данных")))),IF($AD$8="SIGMOID_INC",MAX(Настройки!$B$14,$AD$16+($AD$17-$AD$16)/(1+EXP(-$AD$12*(IF(ISNUMBER(BI108),BI108,0)-$AD$11)))),IF($AD$8="SIGMOID_DEC",MAX(Настройки!$B$14,$AD$16+($AD$17-$AD$16)/(1+EXP($AD$12*(IF(ISNUMBER(BI108),BI108,0)-$AD$11)))),IF($AD$8="TOP_PERCENT",IF((COUNTIF(INDEX(Данные!$A$7:$CV$106,0,MATCH($AD$9,Данные!$A$6:$CV$6,0)),"&gt;"&amp;IF(ISNUMBER(BI108),BI108,0))+COUNTIFS(INDEX(Данные!$A$7:$CV$106,0,MATCH($AD$9,Данные!$A$6:$CV$6,0)),IF(ISNUMBER(BI108),BI108,0),Данные!$A$7:$A$106,"&lt;"&amp;$A108)+1)/COUNT(INDEX(Данные!$A$7:$CV$106,0,MATCH($AD$9,Данные!$A$6:$CV$6,0)))&lt;=$AD$11,$AD$14,$AD$15),IF($AD$8="MANUAL_MU",MAX(Настройки!$B$14,MIN(1,IF(ISNUMBER(BI108),BI108,0))),IF($AD$8="COUNT_FLAG_RULE",IF(IF(ISNUMBER(BI108),BI108,0)&lt;=$AD$11,$AD$14,IF(IF(ISNUMBER(BI108),BI108,0)&gt;=$AD$12,$AD$15,IF(OR(LOWER(LEFT(CN108&amp;"",2))="да",CN108=1),$AD$13,$AD$15))),IF(OR(AND($AD$8="YES_NO",OR(LOWER(LEFT(BI108&amp;"",2))="да",BI108=1)),AND($AD$8="THRESHOLD_GE",IF(ISNUMBER(BI108),BI108,0)&gt;=$AD$11),AND($AD$8="THRESHOLD_GT",IF(ISNUMBER(BI108),BI108,0)&gt;$AD$11),AND($AD$8="THRESHOLD_LE",IF(ISNUMBER(BI108),BI108,0)&lt;=$AD$11),AND($AD$8="THRESHOLD_LT",IF(ISNUMBER(BI108),BI108,0)&lt;$AD$11),AND($AD$8="CHANGE_PCT_GE",IF(IF(ISNUMBER(CN108),CN108,0)=0,IF(ISNUMBER(BI108),BI108,0)&gt;0,(IF(ISNUMBER(BI108),BI108,0)-IF(ISNUMBER(CN108),CN108,0))/ABS(IF(ISNUMBER(CN108),CN108,0))&gt;=$AD$11)),AND($AD$8="CHANGE_ABS_GE",ABS(IF(ISNUMBER(BI108),BI108,0)-IF(ISNUMBER(CN108),CN108,0))&gt;=$AD$11),AND($AD$8="COUNT_LT",IF(ISNUMBER(BI108),BI108,0)&lt;$AD$11),AND($AD$8="COUNT_LE",IF(ISNUMBER(BI108),BI108,0)&lt;=$AD$11),AND($AD$8="AND_YES",OR(LOWER(LEFT(BI108&amp;"",2))="да",BI108=1),OR(LOWER(LEFT(CN108&amp;"",2))="да",CN108=1)),AND($AD$8="OR_YES",OR(OR(LOWER(LEFT(BI108&amp;"",2))="да",BI108=1),OR(LOWER(LEFT(CN108&amp;"",2))="да",CN108=1)))),$AD$14,$AD$15))))))))))</f>
        <v/>
      </c>
      <c r="AE108" s="71" t="str">
        <f>IF($A108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108="#FIELD",BJ108="",AND(OR($AE$8="CHANGE_PCT_GE",$AE$8="CHANGE_ABS_GE",$AE$8="COUNT_FLAG_RULE",$AE$8="AND_YES",$AE$8="OR_YES"),OR(CO108="#FIELD",CO108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108)))),IF($AE$18="LOW_MU",MAX(Настройки!$B$14,$AE$16),IF($AE$18="NEUTRAL",Настройки!$B$15,IF($AE$18="IGNORE","IGNORE",IF(OR(BJ108="#FIELD",CO108="#FIELD"),"Поле не найдено","Недостаточно данных")))),IF($AE$8="SIGMOID_INC",MAX(Настройки!$B$14,$AE$16+($AE$17-$AE$16)/(1+EXP(-$AE$12*(IF(ISNUMBER(BJ108),BJ108,0)-$AE$11)))),IF($AE$8="SIGMOID_DEC",MAX(Настройки!$B$14,$AE$16+($AE$17-$AE$16)/(1+EXP($AE$12*(IF(ISNUMBER(BJ108),BJ108,0)-$AE$11)))),IF($AE$8="TOP_PERCENT",IF((COUNTIF(INDEX(Данные!$A$7:$CV$106,0,MATCH($AE$9,Данные!$A$6:$CV$6,0)),"&gt;"&amp;IF(ISNUMBER(BJ108),BJ108,0))+COUNTIFS(INDEX(Данные!$A$7:$CV$106,0,MATCH($AE$9,Данные!$A$6:$CV$6,0)),IF(ISNUMBER(BJ108),BJ108,0),Данные!$A$7:$A$106,"&lt;"&amp;$A108)+1)/COUNT(INDEX(Данные!$A$7:$CV$106,0,MATCH($AE$9,Данные!$A$6:$CV$6,0)))&lt;=$AE$11,$AE$14,$AE$15),IF($AE$8="MANUAL_MU",MAX(Настройки!$B$14,MIN(1,IF(ISNUMBER(BJ108),BJ108,0))),IF($AE$8="COUNT_FLAG_RULE",IF(IF(ISNUMBER(BJ108),BJ108,0)&lt;=$AE$11,$AE$14,IF(IF(ISNUMBER(BJ108),BJ108,0)&gt;=$AE$12,$AE$15,IF(OR(LOWER(LEFT(CO108&amp;"",2))="да",CO108=1),$AE$13,$AE$15))),IF(OR(AND($AE$8="YES_NO",OR(LOWER(LEFT(BJ108&amp;"",2))="да",BJ108=1)),AND($AE$8="THRESHOLD_GE",IF(ISNUMBER(BJ108),BJ108,0)&gt;=$AE$11),AND($AE$8="THRESHOLD_GT",IF(ISNUMBER(BJ108),BJ108,0)&gt;$AE$11),AND($AE$8="THRESHOLD_LE",IF(ISNUMBER(BJ108),BJ108,0)&lt;=$AE$11),AND($AE$8="THRESHOLD_LT",IF(ISNUMBER(BJ108),BJ108,0)&lt;$AE$11),AND($AE$8="CHANGE_PCT_GE",IF(IF(ISNUMBER(CO108),CO108,0)=0,IF(ISNUMBER(BJ108),BJ108,0)&gt;0,(IF(ISNUMBER(BJ108),BJ108,0)-IF(ISNUMBER(CO108),CO108,0))/ABS(IF(ISNUMBER(CO108),CO108,0))&gt;=$AE$11)),AND($AE$8="CHANGE_ABS_GE",ABS(IF(ISNUMBER(BJ108),BJ108,0)-IF(ISNUMBER(CO108),CO108,0))&gt;=$AE$11),AND($AE$8="COUNT_LT",IF(ISNUMBER(BJ108),BJ108,0)&lt;$AE$11),AND($AE$8="COUNT_LE",IF(ISNUMBER(BJ108),BJ108,0)&lt;=$AE$11),AND($AE$8="AND_YES",OR(LOWER(LEFT(BJ108&amp;"",2))="да",BJ108=1),OR(LOWER(LEFT(CO108&amp;"",2))="да",CO108=1)),AND($AE$8="OR_YES",OR(OR(LOWER(LEFT(BJ108&amp;"",2))="да",BJ108=1),OR(LOWER(LEFT(CO108&amp;"",2))="да",CO108=1)))),$AE$14,$AE$15))))))))))</f>
        <v/>
      </c>
      <c r="AF108" s="75"/>
      <c r="AG108" s="76" t="str">
        <f>IF($A108="","",IF($B$4&lt;&gt;"Да","",IF($B$9="","",IF(COUNTIF(Данные!$A$6:$CV$6,$B$9)=0,"#FIELD",INDEX(Данные!$A$7:$CV$106,ROW()-19,MATCH($B$9,Данные!$A$6:$CV$6,0))))))</f>
        <v/>
      </c>
      <c r="AH108" s="76" t="str">
        <f>IF($A108="","",IF($C$4&lt;&gt;"Да","",IF($C$9="","",IF(COUNTIF(Данные!$A$6:$CV$6,$C$9)=0,"#FIELD",INDEX(Данные!$A$7:$CV$106,ROW()-19,MATCH($C$9,Данные!$A$6:$CV$6,0))))))</f>
        <v/>
      </c>
      <c r="AI108" s="76" t="str">
        <f>IF($A108="","",IF($D$4&lt;&gt;"Да","",IF($D$9="","",IF(COUNTIF(Данные!$A$6:$CV$6,$D$9)=0,"#FIELD",INDEX(Данные!$A$7:$CV$106,ROW()-19,MATCH($D$9,Данные!$A$6:$CV$6,0))))))</f>
        <v/>
      </c>
      <c r="AJ108" s="76" t="str">
        <f>IF($A108="","",IF($E$4&lt;&gt;"Да","",IF($E$9="","",IF(COUNTIF(Данные!$A$6:$CV$6,$E$9)=0,"#FIELD",INDEX(Данные!$A$7:$CV$106,ROW()-19,MATCH($E$9,Данные!$A$6:$CV$6,0))))))</f>
        <v/>
      </c>
      <c r="AK108" s="76" t="str">
        <f>IF($A108="","",IF($F$4&lt;&gt;"Да","",IF($F$9="","",IF(COUNTIF(Данные!$A$6:$CV$6,$F$9)=0,"#FIELD",INDEX(Данные!$A$7:$CV$106,ROW()-19,MATCH($F$9,Данные!$A$6:$CV$6,0))))))</f>
        <v/>
      </c>
      <c r="AL108" s="76" t="str">
        <f>IF($A108="","",IF($G$4&lt;&gt;"Да","",IF($G$9="","",IF(COUNTIF(Данные!$A$6:$CV$6,$G$9)=0,"#FIELD",INDEX(Данные!$A$7:$CV$106,ROW()-19,MATCH($G$9,Данные!$A$6:$CV$6,0))))))</f>
        <v/>
      </c>
      <c r="AM108" s="76" t="str">
        <f>IF($A108="","",IF($H$4&lt;&gt;"Да","",IF($H$9="","",IF(COUNTIF(Данные!$A$6:$CV$6,$H$9)=0,"#FIELD",INDEX(Данные!$A$7:$CV$106,ROW()-19,MATCH($H$9,Данные!$A$6:$CV$6,0))))))</f>
        <v/>
      </c>
      <c r="AN108" s="76" t="str">
        <f>IF($A108="","",IF($I$4&lt;&gt;"Да","",IF($I$9="","",IF(COUNTIF(Данные!$A$6:$CV$6,$I$9)=0,"#FIELD",INDEX(Данные!$A$7:$CV$106,ROW()-19,MATCH($I$9,Данные!$A$6:$CV$6,0))))))</f>
        <v/>
      </c>
      <c r="AO108" s="76" t="str">
        <f>IF($A108="","",IF($J$4&lt;&gt;"Да","",IF($J$9="","",IF(COUNTIF(Данные!$A$6:$CV$6,$J$9)=0,"#FIELD",INDEX(Данные!$A$7:$CV$106,ROW()-19,MATCH($J$9,Данные!$A$6:$CV$6,0))))))</f>
        <v/>
      </c>
      <c r="AP108" s="76" t="str">
        <f>IF($A108="","",IF($K$4&lt;&gt;"Да","",IF($K$9="","",IF(COUNTIF(Данные!$A$6:$CV$6,$K$9)=0,"#FIELD",INDEX(Данные!$A$7:$CV$106,ROW()-19,MATCH($K$9,Данные!$A$6:$CV$6,0))))))</f>
        <v/>
      </c>
      <c r="AQ108" s="76" t="str">
        <f>IF($A108="","",IF($L$4&lt;&gt;"Да","",IF($L$9="","",IF(COUNTIF(Данные!$A$6:$CV$6,$L$9)=0,"#FIELD",INDEX(Данные!$A$7:$CV$106,ROW()-19,MATCH($L$9,Данные!$A$6:$CV$6,0))))))</f>
        <v/>
      </c>
      <c r="AR108" s="76" t="str">
        <f>IF($A108="","",IF($M$4&lt;&gt;"Да","",IF($M$9="","",IF(COUNTIF(Данные!$A$6:$CV$6,$M$9)=0,"#FIELD",INDEX(Данные!$A$7:$CV$106,ROW()-19,MATCH($M$9,Данные!$A$6:$CV$6,0))))))</f>
        <v/>
      </c>
      <c r="AS108" s="76" t="str">
        <f>IF($A108="","",IF($N$4&lt;&gt;"Да","",IF($N$9="","",IF(COUNTIF(Данные!$A$6:$CV$6,$N$9)=0,"#FIELD",INDEX(Данные!$A$7:$CV$106,ROW()-19,MATCH($N$9,Данные!$A$6:$CV$6,0))))))</f>
        <v/>
      </c>
      <c r="AT108" s="76" t="str">
        <f>IF($A108="","",IF($O$4&lt;&gt;"Да","",IF($O$9="","",IF(COUNTIF(Данные!$A$6:$CV$6,$O$9)=0,"#FIELD",INDEX(Данные!$A$7:$CV$106,ROW()-19,MATCH($O$9,Данные!$A$6:$CV$6,0))))))</f>
        <v/>
      </c>
      <c r="AU108" s="76" t="str">
        <f>IF($A108="","",IF($P$4&lt;&gt;"Да","",IF($P$9="","",IF(COUNTIF(Данные!$A$6:$CV$6,$P$9)=0,"#FIELD",INDEX(Данные!$A$7:$CV$106,ROW()-19,MATCH($P$9,Данные!$A$6:$CV$6,0))))))</f>
        <v/>
      </c>
      <c r="AV108" s="76" t="str">
        <f>IF($A108="","",IF($Q$4&lt;&gt;"Да","",IF($Q$9="","",IF(COUNTIF(Данные!$A$6:$CV$6,$Q$9)=0,"#FIELD",INDEX(Данные!$A$7:$CV$106,ROW()-19,MATCH($Q$9,Данные!$A$6:$CV$6,0))))))</f>
        <v/>
      </c>
      <c r="AW108" s="76" t="str">
        <f>IF($A108="","",IF($R$4&lt;&gt;"Да","",IF($R$9="","",IF(COUNTIF(Данные!$A$6:$CV$6,$R$9)=0,"#FIELD",INDEX(Данные!$A$7:$CV$106,ROW()-19,MATCH($R$9,Данные!$A$6:$CV$6,0))))))</f>
        <v/>
      </c>
      <c r="AX108" s="76" t="str">
        <f>IF($A108="","",IF($S$4&lt;&gt;"Да","",IF($S$9="","",IF(COUNTIF(Данные!$A$6:$CV$6,$S$9)=0,"#FIELD",INDEX(Данные!$A$7:$CV$106,ROW()-19,MATCH($S$9,Данные!$A$6:$CV$6,0))))))</f>
        <v/>
      </c>
      <c r="AY108" s="76" t="str">
        <f>IF($A108="","",IF($T$4&lt;&gt;"Да","",IF($T$9="","",IF(COUNTIF(Данные!$A$6:$CV$6,$T$9)=0,"#FIELD",INDEX(Данные!$A$7:$CV$106,ROW()-19,MATCH($T$9,Данные!$A$6:$CV$6,0))))))</f>
        <v/>
      </c>
      <c r="AZ108" s="76" t="str">
        <f>IF($A108="","",IF($U$4&lt;&gt;"Да","",IF($U$9="","",IF(COUNTIF(Данные!$A$6:$CV$6,$U$9)=0,"#FIELD",INDEX(Данные!$A$7:$CV$106,ROW()-19,MATCH($U$9,Данные!$A$6:$CV$6,0))))))</f>
        <v/>
      </c>
      <c r="BA108" s="76" t="str">
        <f>IF($A108="","",IF($V$4&lt;&gt;"Да","",IF($V$9="","",IF(COUNTIF(Данные!$A$6:$CV$6,$V$9)=0,"#FIELD",INDEX(Данные!$A$7:$CV$106,ROW()-19,MATCH($V$9,Данные!$A$6:$CV$6,0))))))</f>
        <v/>
      </c>
      <c r="BB108" s="76" t="str">
        <f>IF($A108="","",IF($W$4&lt;&gt;"Да","",IF($W$9="","",IF(COUNTIF(Данные!$A$6:$CV$6,$W$9)=0,"#FIELD",INDEX(Данные!$A$7:$CV$106,ROW()-19,MATCH($W$9,Данные!$A$6:$CV$6,0))))))</f>
        <v/>
      </c>
      <c r="BC108" s="76" t="str">
        <f>IF($A108="","",IF($X$4&lt;&gt;"Да","",IF($X$9="","",IF(COUNTIF(Данные!$A$6:$CV$6,$X$9)=0,"#FIELD",INDEX(Данные!$A$7:$CV$106,ROW()-19,MATCH($X$9,Данные!$A$6:$CV$6,0))))))</f>
        <v/>
      </c>
      <c r="BD108" s="76" t="str">
        <f>IF($A108="","",IF($Y$4&lt;&gt;"Да","",IF($Y$9="","",IF(COUNTIF(Данные!$A$6:$CV$6,$Y$9)=0,"#FIELD",INDEX(Данные!$A$7:$CV$106,ROW()-19,MATCH($Y$9,Данные!$A$6:$CV$6,0))))))</f>
        <v/>
      </c>
      <c r="BE108" s="76" t="str">
        <f>IF($A108="","",IF($Z$4&lt;&gt;"Да","",IF($Z$9="","",IF(COUNTIF(Данные!$A$6:$CV$6,$Z$9)=0,"#FIELD",INDEX(Данные!$A$7:$CV$106,ROW()-19,MATCH($Z$9,Данные!$A$6:$CV$6,0))))))</f>
        <v/>
      </c>
      <c r="BF108" s="76" t="str">
        <f>IF($A108="","",IF($AA$4&lt;&gt;"Да","",IF($AA$9="","",IF(COUNTIF(Данные!$A$6:$CV$6,$AA$9)=0,"#FIELD",INDEX(Данные!$A$7:$CV$106,ROW()-19,MATCH($AA$9,Данные!$A$6:$CV$6,0))))))</f>
        <v/>
      </c>
      <c r="BG108" s="76" t="str">
        <f>IF($A108="","",IF($AB$4&lt;&gt;"Да","",IF($AB$9="","",IF(COUNTIF(Данные!$A$6:$CV$6,$AB$9)=0,"#FIELD",INDEX(Данные!$A$7:$CV$106,ROW()-19,MATCH($AB$9,Данные!$A$6:$CV$6,0))))))</f>
        <v/>
      </c>
      <c r="BH108" s="76" t="str">
        <f>IF($A108="","",IF($AC$4&lt;&gt;"Да","",IF($AC$9="","",IF(COUNTIF(Данные!$A$6:$CV$6,$AC$9)=0,"#FIELD",INDEX(Данные!$A$7:$CV$106,ROW()-19,MATCH($AC$9,Данные!$A$6:$CV$6,0))))))</f>
        <v/>
      </c>
      <c r="BI108" s="76" t="str">
        <f>IF($A108="","",IF($AD$4&lt;&gt;"Да","",IF($AD$9="","",IF(COUNTIF(Данные!$A$6:$CV$6,$AD$9)=0,"#FIELD",INDEX(Данные!$A$7:$CV$106,ROW()-19,MATCH($AD$9,Данные!$A$6:$CV$6,0))))))</f>
        <v/>
      </c>
      <c r="BJ108" s="76" t="str">
        <f>IF($A108="","",IF($AE$4&lt;&gt;"Да","",IF($AE$9="","",IF(COUNTIF(Данные!$A$6:$CV$6,$AE$9)=0,"#FIELD",INDEX(Данные!$A$7:$CV$106,ROW()-19,MATCH($AE$9,Данные!$A$6:$CV$6,0))))))</f>
        <v/>
      </c>
      <c r="BK108" s="76"/>
      <c r="BL108" s="76" t="str">
        <f>IF($A108="","",IF($B$4&lt;&gt;"Да","",IF($B$10="","",IF(COUNTIF(Данные!$A$6:$CV$6,$B$10)=0,"#FIELD",INDEX(Данные!$A$7:$CV$106,ROW()-19,MATCH($B$10,Данные!$A$6:$CV$6,0))))))</f>
        <v/>
      </c>
      <c r="BM108" s="76" t="str">
        <f>IF($A108="","",IF($C$4&lt;&gt;"Да","",IF($C$10="","",IF(COUNTIF(Данные!$A$6:$CV$6,$C$10)=0,"#FIELD",INDEX(Данные!$A$7:$CV$106,ROW()-19,MATCH($C$10,Данные!$A$6:$CV$6,0))))))</f>
        <v/>
      </c>
      <c r="BN108" s="76" t="str">
        <f>IF($A108="","",IF($D$4&lt;&gt;"Да","",IF($D$10="","",IF(COUNTIF(Данные!$A$6:$CV$6,$D$10)=0,"#FIELD",INDEX(Данные!$A$7:$CV$106,ROW()-19,MATCH($D$10,Данные!$A$6:$CV$6,0))))))</f>
        <v/>
      </c>
      <c r="BO108" s="76" t="str">
        <f>IF($A108="","",IF($E$4&lt;&gt;"Да","",IF($E$10="","",IF(COUNTIF(Данные!$A$6:$CV$6,$E$10)=0,"#FIELD",INDEX(Данные!$A$7:$CV$106,ROW()-19,MATCH($E$10,Данные!$A$6:$CV$6,0))))))</f>
        <v/>
      </c>
      <c r="BP108" s="76" t="str">
        <f>IF($A108="","",IF($F$4&lt;&gt;"Да","",IF($F$10="","",IF(COUNTIF(Данные!$A$6:$CV$6,$F$10)=0,"#FIELD",INDEX(Данные!$A$7:$CV$106,ROW()-19,MATCH($F$10,Данные!$A$6:$CV$6,0))))))</f>
        <v/>
      </c>
      <c r="BQ108" s="76" t="str">
        <f>IF($A108="","",IF($G$4&lt;&gt;"Да","",IF($G$10="","",IF(COUNTIF(Данные!$A$6:$CV$6,$G$10)=0,"#FIELD",INDEX(Данные!$A$7:$CV$106,ROW()-19,MATCH($G$10,Данные!$A$6:$CV$6,0))))))</f>
        <v/>
      </c>
      <c r="BR108" s="76" t="str">
        <f>IF($A108="","",IF($H$4&lt;&gt;"Да","",IF($H$10="","",IF(COUNTIF(Данные!$A$6:$CV$6,$H$10)=0,"#FIELD",INDEX(Данные!$A$7:$CV$106,ROW()-19,MATCH($H$10,Данные!$A$6:$CV$6,0))))))</f>
        <v/>
      </c>
      <c r="BS108" s="76" t="str">
        <f>IF($A108="","",IF($I$4&lt;&gt;"Да","",IF($I$10="","",IF(COUNTIF(Данные!$A$6:$CV$6,$I$10)=0,"#FIELD",INDEX(Данные!$A$7:$CV$106,ROW()-19,MATCH($I$10,Данные!$A$6:$CV$6,0))))))</f>
        <v/>
      </c>
      <c r="BT108" s="76" t="str">
        <f>IF($A108="","",IF($J$4&lt;&gt;"Да","",IF($J$10="","",IF(COUNTIF(Данные!$A$6:$CV$6,$J$10)=0,"#FIELD",INDEX(Данные!$A$7:$CV$106,ROW()-19,MATCH($J$10,Данные!$A$6:$CV$6,0))))))</f>
        <v/>
      </c>
      <c r="BU108" s="76" t="str">
        <f>IF($A108="","",IF($K$4&lt;&gt;"Да","",IF($K$10="","",IF(COUNTIF(Данные!$A$6:$CV$6,$K$10)=0,"#FIELD",INDEX(Данные!$A$7:$CV$106,ROW()-19,MATCH($K$10,Данные!$A$6:$CV$6,0))))))</f>
        <v/>
      </c>
      <c r="BV108" s="76" t="str">
        <f>IF($A108="","",IF($L$4&lt;&gt;"Да","",IF($L$10="","",IF(COUNTIF(Данные!$A$6:$CV$6,$L$10)=0,"#FIELD",INDEX(Данные!$A$7:$CV$106,ROW()-19,MATCH($L$10,Данные!$A$6:$CV$6,0))))))</f>
        <v/>
      </c>
      <c r="BW108" s="76" t="str">
        <f>IF($A108="","",IF($M$4&lt;&gt;"Да","",IF($M$10="","",IF(COUNTIF(Данные!$A$6:$CV$6,$M$10)=0,"#FIELD",INDEX(Данные!$A$7:$CV$106,ROW()-19,MATCH($M$10,Данные!$A$6:$CV$6,0))))))</f>
        <v/>
      </c>
      <c r="BX108" s="76" t="str">
        <f>IF($A108="","",IF($N$4&lt;&gt;"Да","",IF($N$10="","",IF(COUNTIF(Данные!$A$6:$CV$6,$N$10)=0,"#FIELD",INDEX(Данные!$A$7:$CV$106,ROW()-19,MATCH($N$10,Данные!$A$6:$CV$6,0))))))</f>
        <v/>
      </c>
      <c r="BY108" s="76" t="str">
        <f>IF($A108="","",IF($O$4&lt;&gt;"Да","",IF($O$10="","",IF(COUNTIF(Данные!$A$6:$CV$6,$O$10)=0,"#FIELD",INDEX(Данные!$A$7:$CV$106,ROW()-19,MATCH($O$10,Данные!$A$6:$CV$6,0))))))</f>
        <v/>
      </c>
      <c r="BZ108" s="76" t="str">
        <f>IF($A108="","",IF($P$4&lt;&gt;"Да","",IF($P$10="","",IF(COUNTIF(Данные!$A$6:$CV$6,$P$10)=0,"#FIELD",INDEX(Данные!$A$7:$CV$106,ROW()-19,MATCH($P$10,Данные!$A$6:$CV$6,0))))))</f>
        <v/>
      </c>
      <c r="CA108" s="76" t="str">
        <f>IF($A108="","",IF($Q$4&lt;&gt;"Да","",IF($Q$10="","",IF(COUNTIF(Данные!$A$6:$CV$6,$Q$10)=0,"#FIELD",INDEX(Данные!$A$7:$CV$106,ROW()-19,MATCH($Q$10,Данные!$A$6:$CV$6,0))))))</f>
        <v/>
      </c>
      <c r="CB108" s="76" t="str">
        <f>IF($A108="","",IF($R$4&lt;&gt;"Да","",IF($R$10="","",IF(COUNTIF(Данные!$A$6:$CV$6,$R$10)=0,"#FIELD",INDEX(Данные!$A$7:$CV$106,ROW()-19,MATCH($R$10,Данные!$A$6:$CV$6,0))))))</f>
        <v/>
      </c>
      <c r="CC108" s="76" t="str">
        <f>IF($A108="","",IF($S$4&lt;&gt;"Да","",IF($S$10="","",IF(COUNTIF(Данные!$A$6:$CV$6,$S$10)=0,"#FIELD",INDEX(Данные!$A$7:$CV$106,ROW()-19,MATCH($S$10,Данные!$A$6:$CV$6,0))))))</f>
        <v/>
      </c>
      <c r="CD108" s="76" t="str">
        <f>IF($A108="","",IF($T$4&lt;&gt;"Да","",IF($T$10="","",IF(COUNTIF(Данные!$A$6:$CV$6,$T$10)=0,"#FIELD",INDEX(Данные!$A$7:$CV$106,ROW()-19,MATCH($T$10,Данные!$A$6:$CV$6,0))))))</f>
        <v/>
      </c>
      <c r="CE108" s="76" t="str">
        <f>IF($A108="","",IF($U$4&lt;&gt;"Да","",IF($U$10="","",IF(COUNTIF(Данные!$A$6:$CV$6,$U$10)=0,"#FIELD",INDEX(Данные!$A$7:$CV$106,ROW()-19,MATCH($U$10,Данные!$A$6:$CV$6,0))))))</f>
        <v/>
      </c>
      <c r="CF108" s="76" t="str">
        <f>IF($A108="","",IF($V$4&lt;&gt;"Да","",IF($V$10="","",IF(COUNTIF(Данные!$A$6:$CV$6,$V$10)=0,"#FIELD",INDEX(Данные!$A$7:$CV$106,ROW()-19,MATCH($V$10,Данные!$A$6:$CV$6,0))))))</f>
        <v/>
      </c>
      <c r="CG108" s="76" t="str">
        <f>IF($A108="","",IF($W$4&lt;&gt;"Да","",IF($W$10="","",IF(COUNTIF(Данные!$A$6:$CV$6,$W$10)=0,"#FIELD",INDEX(Данные!$A$7:$CV$106,ROW()-19,MATCH($W$10,Данные!$A$6:$CV$6,0))))))</f>
        <v/>
      </c>
      <c r="CH108" s="76" t="str">
        <f>IF($A108="","",IF($X$4&lt;&gt;"Да","",IF($X$10="","",IF(COUNTIF(Данные!$A$6:$CV$6,$X$10)=0,"#FIELD",INDEX(Данные!$A$7:$CV$106,ROW()-19,MATCH($X$10,Данные!$A$6:$CV$6,0))))))</f>
        <v/>
      </c>
      <c r="CI108" s="76" t="str">
        <f>IF($A108="","",IF($Y$4&lt;&gt;"Да","",IF($Y$10="","",IF(COUNTIF(Данные!$A$6:$CV$6,$Y$10)=0,"#FIELD",INDEX(Данные!$A$7:$CV$106,ROW()-19,MATCH($Y$10,Данные!$A$6:$CV$6,0))))))</f>
        <v/>
      </c>
      <c r="CJ108" s="76" t="str">
        <f>IF($A108="","",IF($Z$4&lt;&gt;"Да","",IF($Z$10="","",IF(COUNTIF(Данные!$A$6:$CV$6,$Z$10)=0,"#FIELD",INDEX(Данные!$A$7:$CV$106,ROW()-19,MATCH($Z$10,Данные!$A$6:$CV$6,0))))))</f>
        <v/>
      </c>
      <c r="CK108" s="76" t="str">
        <f>IF($A108="","",IF($AA$4&lt;&gt;"Да","",IF($AA$10="","",IF(COUNTIF(Данные!$A$6:$CV$6,$AA$10)=0,"#FIELD",INDEX(Данные!$A$7:$CV$106,ROW()-19,MATCH($AA$10,Данные!$A$6:$CV$6,0))))))</f>
        <v/>
      </c>
      <c r="CL108" s="76" t="str">
        <f>IF($A108="","",IF($AB$4&lt;&gt;"Да","",IF($AB$10="","",IF(COUNTIF(Данные!$A$6:$CV$6,$AB$10)=0,"#FIELD",INDEX(Данные!$A$7:$CV$106,ROW()-19,MATCH($AB$10,Данные!$A$6:$CV$6,0))))))</f>
        <v/>
      </c>
      <c r="CM108" s="76" t="str">
        <f>IF($A108="","",IF($AC$4&lt;&gt;"Да","",IF($AC$10="","",IF(COUNTIF(Данные!$A$6:$CV$6,$AC$10)=0,"#FIELD",INDEX(Данные!$A$7:$CV$106,ROW()-19,MATCH($AC$10,Данные!$A$6:$CV$6,0))))))</f>
        <v/>
      </c>
      <c r="CN108" s="76" t="str">
        <f>IF($A108="","",IF($AD$4&lt;&gt;"Да","",IF($AD$10="","",IF(COUNTIF(Данные!$A$6:$CV$6,$AD$10)=0,"#FIELD",INDEX(Данные!$A$7:$CV$106,ROW()-19,MATCH($AD$10,Данные!$A$6:$CV$6,0))))))</f>
        <v/>
      </c>
      <c r="CO108" s="77" t="str">
        <f>IF($A108="","",IF($AE$4&lt;&gt;"Да","",IF($AE$10="","",IF(COUNTIF(Данные!$A$6:$CV$6,$AE$10)=0,"#FIELD",INDEX(Данные!$A$7:$CV$106,ROW()-19,MATCH($AE$10,Данные!$A$6:$CV$6,0))))))</f>
        <v/>
      </c>
    </row>
    <row r="109" spans="1:93">
      <c r="A109" s="24" t="str">
        <f>IF(Данные!A96="","",Данные!A96)</f>
        <v/>
      </c>
      <c r="B109" s="19" t="str">
        <f>IF($A109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109="#FIELD",AG109="",AND(OR($B$8="CHANGE_PCT_GE",$B$8="CHANGE_ABS_GE",$B$8="COUNT_FLAG_RULE",$B$8="AND_YES",$B$8="OR_YES"),OR(BL109="#FIELD",BL109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109)))),IF($B$18="LOW_MU",MAX(Настройки!$B$14,$B$16),IF($B$18="NEUTRAL",Настройки!$B$15,IF($B$18="IGNORE","IGNORE",IF(OR(AG109="#FIELD",BL109="#FIELD"),"Поле не найдено","Недостаточно данных")))),IF($B$8="SIGMOID_INC",MAX(Настройки!$B$14,$B$16+($B$17-$B$16)/(1+EXP(-$B$12*(IF(ISNUMBER(AG109),AG109,0)-$B$11)))),IF($B$8="SIGMOID_DEC",MAX(Настройки!$B$14,$B$16+($B$17-$B$16)/(1+EXP($B$12*(IF(ISNUMBER(AG109),AG109,0)-$B$11)))),IF($B$8="TOP_PERCENT",IF((COUNTIF(INDEX(Данные!$A$7:$CV$106,0,MATCH($B$9,Данные!$A$6:$CV$6,0)),"&gt;"&amp;IF(ISNUMBER(AG109),AG109,0))+COUNTIFS(INDEX(Данные!$A$7:$CV$106,0,MATCH($B$9,Данные!$A$6:$CV$6,0)),IF(ISNUMBER(AG109),AG109,0),Данные!$A$7:$A$106,"&lt;"&amp;$A109)+1)/COUNT(INDEX(Данные!$A$7:$CV$106,0,MATCH($B$9,Данные!$A$6:$CV$6,0)))&lt;=$B$11,$B$14,$B$15),IF($B$8="MANUAL_MU",MAX(Настройки!$B$14,MIN(1,IF(ISNUMBER(AG109),AG109,0))),IF($B$8="COUNT_FLAG_RULE",IF(IF(ISNUMBER(AG109),AG109,0)&lt;=$B$11,$B$14,IF(IF(ISNUMBER(AG109),AG109,0)&gt;=$B$12,$B$15,IF(OR(LOWER(LEFT(BL109&amp;"",2))="да",BL109=1),$B$13,$B$15))),IF(OR(AND($B$8="YES_NO",OR(LOWER(LEFT(AG109&amp;"",2))="да",AG109=1)),AND($B$8="THRESHOLD_GE",IF(ISNUMBER(AG109),AG109,0)&gt;=$B$11),AND($B$8="THRESHOLD_GT",IF(ISNUMBER(AG109),AG109,0)&gt;$B$11),AND($B$8="THRESHOLD_LE",IF(ISNUMBER(AG109),AG109,0)&lt;=$B$11),AND($B$8="THRESHOLD_LT",IF(ISNUMBER(AG109),AG109,0)&lt;$B$11),AND($B$8="CHANGE_PCT_GE",IF(IF(ISNUMBER(BL109),BL109,0)=0,IF(ISNUMBER(AG109),AG109,0)&gt;0,(IF(ISNUMBER(AG109),AG109,0)-IF(ISNUMBER(BL109),BL109,0))/ABS(IF(ISNUMBER(BL109),BL109,0))&gt;=$B$11)),AND($B$8="CHANGE_ABS_GE",ABS(IF(ISNUMBER(AG109),AG109,0)-IF(ISNUMBER(BL109),BL109,0))&gt;=$B$11),AND($B$8="COUNT_LT",IF(ISNUMBER(AG109),AG109,0)&lt;$B$11),AND($B$8="COUNT_LE",IF(ISNUMBER(AG109),AG109,0)&lt;=$B$11),AND($B$8="AND_YES",OR(LOWER(LEFT(AG109&amp;"",2))="да",AG109=1),OR(LOWER(LEFT(BL109&amp;"",2))="да",BL109=1)),AND($B$8="OR_YES",OR(OR(LOWER(LEFT(AG109&amp;"",2))="да",AG109=1),OR(LOWER(LEFT(BL109&amp;"",2))="да",BL109=1)))),$B$14,$B$15))))))))))</f>
        <v/>
      </c>
      <c r="C109" s="19" t="str">
        <f>IF($A109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109="#FIELD",AH109="",AND(OR($C$8="CHANGE_PCT_GE",$C$8="CHANGE_ABS_GE",$C$8="COUNT_FLAG_RULE",$C$8="AND_YES",$C$8="OR_YES"),OR(BM109="#FIELD",BM109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109)))),IF($C$18="LOW_MU",MAX(Настройки!$B$14,$C$16),IF($C$18="NEUTRAL",Настройки!$B$15,IF($C$18="IGNORE","IGNORE",IF(OR(AH109="#FIELD",BM109="#FIELD"),"Поле не найдено","Недостаточно данных")))),IF($C$8="SIGMOID_INC",MAX(Настройки!$B$14,$C$16+($C$17-$C$16)/(1+EXP(-$C$12*(IF(ISNUMBER(AH109),AH109,0)-$C$11)))),IF($C$8="SIGMOID_DEC",MAX(Настройки!$B$14,$C$16+($C$17-$C$16)/(1+EXP($C$12*(IF(ISNUMBER(AH109),AH109,0)-$C$11)))),IF($C$8="TOP_PERCENT",IF((COUNTIF(INDEX(Данные!$A$7:$CV$106,0,MATCH($C$9,Данные!$A$6:$CV$6,0)),"&gt;"&amp;IF(ISNUMBER(AH109),AH109,0))+COUNTIFS(INDEX(Данные!$A$7:$CV$106,0,MATCH($C$9,Данные!$A$6:$CV$6,0)),IF(ISNUMBER(AH109),AH109,0),Данные!$A$7:$A$106,"&lt;"&amp;$A109)+1)/COUNT(INDEX(Данные!$A$7:$CV$106,0,MATCH($C$9,Данные!$A$6:$CV$6,0)))&lt;=$C$11,$C$14,$C$15),IF($C$8="MANUAL_MU",MAX(Настройки!$B$14,MIN(1,IF(ISNUMBER(AH109),AH109,0))),IF($C$8="COUNT_FLAG_RULE",IF(IF(ISNUMBER(AH109),AH109,0)&lt;=$C$11,$C$14,IF(IF(ISNUMBER(AH109),AH109,0)&gt;=$C$12,$C$15,IF(OR(LOWER(LEFT(BM109&amp;"",2))="да",BM109=1),$C$13,$C$15))),IF(OR(AND($C$8="YES_NO",OR(LOWER(LEFT(AH109&amp;"",2))="да",AH109=1)),AND($C$8="THRESHOLD_GE",IF(ISNUMBER(AH109),AH109,0)&gt;=$C$11),AND($C$8="THRESHOLD_GT",IF(ISNUMBER(AH109),AH109,0)&gt;$C$11),AND($C$8="THRESHOLD_LE",IF(ISNUMBER(AH109),AH109,0)&lt;=$C$11),AND($C$8="THRESHOLD_LT",IF(ISNUMBER(AH109),AH109,0)&lt;$C$11),AND($C$8="CHANGE_PCT_GE",IF(IF(ISNUMBER(BM109),BM109,0)=0,IF(ISNUMBER(AH109),AH109,0)&gt;0,(IF(ISNUMBER(AH109),AH109,0)-IF(ISNUMBER(BM109),BM109,0))/ABS(IF(ISNUMBER(BM109),BM109,0))&gt;=$C$11)),AND($C$8="CHANGE_ABS_GE",ABS(IF(ISNUMBER(AH109),AH109,0)-IF(ISNUMBER(BM109),BM109,0))&gt;=$C$11),AND($C$8="COUNT_LT",IF(ISNUMBER(AH109),AH109,0)&lt;$C$11),AND($C$8="COUNT_LE",IF(ISNUMBER(AH109),AH109,0)&lt;=$C$11),AND($C$8="AND_YES",OR(LOWER(LEFT(AH109&amp;"",2))="да",AH109=1),OR(LOWER(LEFT(BM109&amp;"",2))="да",BM109=1)),AND($C$8="OR_YES",OR(OR(LOWER(LEFT(AH109&amp;"",2))="да",AH109=1),OR(LOWER(LEFT(BM109&amp;"",2))="да",BM109=1)))),$C$14,$C$15))))))))))</f>
        <v/>
      </c>
      <c r="D109" s="19" t="str">
        <f>IF($A109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109="#FIELD",AI109="",AND(OR($D$8="CHANGE_PCT_GE",$D$8="CHANGE_ABS_GE",$D$8="COUNT_FLAG_RULE",$D$8="AND_YES",$D$8="OR_YES"),OR(BN109="#FIELD",BN109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109)))),IF($D$18="LOW_MU",MAX(Настройки!$B$14,$D$16),IF($D$18="NEUTRAL",Настройки!$B$15,IF($D$18="IGNORE","IGNORE",IF(OR(AI109="#FIELD",BN109="#FIELD"),"Поле не найдено","Недостаточно данных")))),IF($D$8="SIGMOID_INC",MAX(Настройки!$B$14,$D$16+($D$17-$D$16)/(1+EXP(-$D$12*(IF(ISNUMBER(AI109),AI109,0)-$D$11)))),IF($D$8="SIGMOID_DEC",MAX(Настройки!$B$14,$D$16+($D$17-$D$16)/(1+EXP($D$12*(IF(ISNUMBER(AI109),AI109,0)-$D$11)))),IF($D$8="TOP_PERCENT",IF((COUNTIF(INDEX(Данные!$A$7:$CV$106,0,MATCH($D$9,Данные!$A$6:$CV$6,0)),"&gt;"&amp;IF(ISNUMBER(AI109),AI109,0))+COUNTIFS(INDEX(Данные!$A$7:$CV$106,0,MATCH($D$9,Данные!$A$6:$CV$6,0)),IF(ISNUMBER(AI109),AI109,0),Данные!$A$7:$A$106,"&lt;"&amp;$A109)+1)/COUNT(INDEX(Данные!$A$7:$CV$106,0,MATCH($D$9,Данные!$A$6:$CV$6,0)))&lt;=$D$11,$D$14,$D$15),IF($D$8="MANUAL_MU",MAX(Настройки!$B$14,MIN(1,IF(ISNUMBER(AI109),AI109,0))),IF($D$8="COUNT_FLAG_RULE",IF(IF(ISNUMBER(AI109),AI109,0)&lt;=$D$11,$D$14,IF(IF(ISNUMBER(AI109),AI109,0)&gt;=$D$12,$D$15,IF(OR(LOWER(LEFT(BN109&amp;"",2))="да",BN109=1),$D$13,$D$15))),IF(OR(AND($D$8="YES_NO",OR(LOWER(LEFT(AI109&amp;"",2))="да",AI109=1)),AND($D$8="THRESHOLD_GE",IF(ISNUMBER(AI109),AI109,0)&gt;=$D$11),AND($D$8="THRESHOLD_GT",IF(ISNUMBER(AI109),AI109,0)&gt;$D$11),AND($D$8="THRESHOLD_LE",IF(ISNUMBER(AI109),AI109,0)&lt;=$D$11),AND($D$8="THRESHOLD_LT",IF(ISNUMBER(AI109),AI109,0)&lt;$D$11),AND($D$8="CHANGE_PCT_GE",IF(IF(ISNUMBER(BN109),BN109,0)=0,IF(ISNUMBER(AI109),AI109,0)&gt;0,(IF(ISNUMBER(AI109),AI109,0)-IF(ISNUMBER(BN109),BN109,0))/ABS(IF(ISNUMBER(BN109),BN109,0))&gt;=$D$11)),AND($D$8="CHANGE_ABS_GE",ABS(IF(ISNUMBER(AI109),AI109,0)-IF(ISNUMBER(BN109),BN109,0))&gt;=$D$11),AND($D$8="COUNT_LT",IF(ISNUMBER(AI109),AI109,0)&lt;$D$11),AND($D$8="COUNT_LE",IF(ISNUMBER(AI109),AI109,0)&lt;=$D$11),AND($D$8="AND_YES",OR(LOWER(LEFT(AI109&amp;"",2))="да",AI109=1),OR(LOWER(LEFT(BN109&amp;"",2))="да",BN109=1)),AND($D$8="OR_YES",OR(OR(LOWER(LEFT(AI109&amp;"",2))="да",AI109=1),OR(LOWER(LEFT(BN109&amp;"",2))="да",BN109=1)))),$D$14,$D$15))))))))))</f>
        <v/>
      </c>
      <c r="E109" s="19" t="str">
        <f>IF($A109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109="#FIELD",AJ109="",AND(OR($E$8="CHANGE_PCT_GE",$E$8="CHANGE_ABS_GE",$E$8="COUNT_FLAG_RULE",$E$8="AND_YES",$E$8="OR_YES"),OR(BO109="#FIELD",BO109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109)))),IF($E$18="LOW_MU",MAX(Настройки!$B$14,$E$16),IF($E$18="NEUTRAL",Настройки!$B$15,IF($E$18="IGNORE","IGNORE",IF(OR(AJ109="#FIELD",BO109="#FIELD"),"Поле не найдено","Недостаточно данных")))),IF($E$8="SIGMOID_INC",MAX(Настройки!$B$14,$E$16+($E$17-$E$16)/(1+EXP(-$E$12*(IF(ISNUMBER(AJ109),AJ109,0)-$E$11)))),IF($E$8="SIGMOID_DEC",MAX(Настройки!$B$14,$E$16+($E$17-$E$16)/(1+EXP($E$12*(IF(ISNUMBER(AJ109),AJ109,0)-$E$11)))),IF($E$8="TOP_PERCENT",IF((COUNTIF(INDEX(Данные!$A$7:$CV$106,0,MATCH($E$9,Данные!$A$6:$CV$6,0)),"&gt;"&amp;IF(ISNUMBER(AJ109),AJ109,0))+COUNTIFS(INDEX(Данные!$A$7:$CV$106,0,MATCH($E$9,Данные!$A$6:$CV$6,0)),IF(ISNUMBER(AJ109),AJ109,0),Данные!$A$7:$A$106,"&lt;"&amp;$A109)+1)/COUNT(INDEX(Данные!$A$7:$CV$106,0,MATCH($E$9,Данные!$A$6:$CV$6,0)))&lt;=$E$11,$E$14,$E$15),IF($E$8="MANUAL_MU",MAX(Настройки!$B$14,MIN(1,IF(ISNUMBER(AJ109),AJ109,0))),IF($E$8="COUNT_FLAG_RULE",IF(IF(ISNUMBER(AJ109),AJ109,0)&lt;=$E$11,$E$14,IF(IF(ISNUMBER(AJ109),AJ109,0)&gt;=$E$12,$E$15,IF(OR(LOWER(LEFT(BO109&amp;"",2))="да",BO109=1),$E$13,$E$15))),IF(OR(AND($E$8="YES_NO",OR(LOWER(LEFT(AJ109&amp;"",2))="да",AJ109=1)),AND($E$8="THRESHOLD_GE",IF(ISNUMBER(AJ109),AJ109,0)&gt;=$E$11),AND($E$8="THRESHOLD_GT",IF(ISNUMBER(AJ109),AJ109,0)&gt;$E$11),AND($E$8="THRESHOLD_LE",IF(ISNUMBER(AJ109),AJ109,0)&lt;=$E$11),AND($E$8="THRESHOLD_LT",IF(ISNUMBER(AJ109),AJ109,0)&lt;$E$11),AND($E$8="CHANGE_PCT_GE",IF(IF(ISNUMBER(BO109),BO109,0)=0,IF(ISNUMBER(AJ109),AJ109,0)&gt;0,(IF(ISNUMBER(AJ109),AJ109,0)-IF(ISNUMBER(BO109),BO109,0))/ABS(IF(ISNUMBER(BO109),BO109,0))&gt;=$E$11)),AND($E$8="CHANGE_ABS_GE",ABS(IF(ISNUMBER(AJ109),AJ109,0)-IF(ISNUMBER(BO109),BO109,0))&gt;=$E$11),AND($E$8="COUNT_LT",IF(ISNUMBER(AJ109),AJ109,0)&lt;$E$11),AND($E$8="COUNT_LE",IF(ISNUMBER(AJ109),AJ109,0)&lt;=$E$11),AND($E$8="AND_YES",OR(LOWER(LEFT(AJ109&amp;"",2))="да",AJ109=1),OR(LOWER(LEFT(BO109&amp;"",2))="да",BO109=1)),AND($E$8="OR_YES",OR(OR(LOWER(LEFT(AJ109&amp;"",2))="да",AJ109=1),OR(LOWER(LEFT(BO109&amp;"",2))="да",BO109=1)))),$E$14,$E$15))))))))))</f>
        <v/>
      </c>
      <c r="F109" s="19" t="str">
        <f>IF($A109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109="#FIELD",AK109="",AND(OR($F$8="CHANGE_PCT_GE",$F$8="CHANGE_ABS_GE",$F$8="COUNT_FLAG_RULE",$F$8="AND_YES",$F$8="OR_YES"),OR(BP109="#FIELD",BP109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109)))),IF($F$18="LOW_MU",MAX(Настройки!$B$14,$F$16),IF($F$18="NEUTRAL",Настройки!$B$15,IF($F$18="IGNORE","IGNORE",IF(OR(AK109="#FIELD",BP109="#FIELD"),"Поле не найдено","Недостаточно данных")))),IF($F$8="SIGMOID_INC",MAX(Настройки!$B$14,$F$16+($F$17-$F$16)/(1+EXP(-$F$12*(IF(ISNUMBER(AK109),AK109,0)-$F$11)))),IF($F$8="SIGMOID_DEC",MAX(Настройки!$B$14,$F$16+($F$17-$F$16)/(1+EXP($F$12*(IF(ISNUMBER(AK109),AK109,0)-$F$11)))),IF($F$8="TOP_PERCENT",IF((COUNTIF(INDEX(Данные!$A$7:$CV$106,0,MATCH($F$9,Данные!$A$6:$CV$6,0)),"&gt;"&amp;IF(ISNUMBER(AK109),AK109,0))+COUNTIFS(INDEX(Данные!$A$7:$CV$106,0,MATCH($F$9,Данные!$A$6:$CV$6,0)),IF(ISNUMBER(AK109),AK109,0),Данные!$A$7:$A$106,"&lt;"&amp;$A109)+1)/COUNT(INDEX(Данные!$A$7:$CV$106,0,MATCH($F$9,Данные!$A$6:$CV$6,0)))&lt;=$F$11,$F$14,$F$15),IF($F$8="MANUAL_MU",MAX(Настройки!$B$14,MIN(1,IF(ISNUMBER(AK109),AK109,0))),IF($F$8="COUNT_FLAG_RULE",IF(IF(ISNUMBER(AK109),AK109,0)&lt;=$F$11,$F$14,IF(IF(ISNUMBER(AK109),AK109,0)&gt;=$F$12,$F$15,IF(OR(LOWER(LEFT(BP109&amp;"",2))="да",BP109=1),$F$13,$F$15))),IF(OR(AND($F$8="YES_NO",OR(LOWER(LEFT(AK109&amp;"",2))="да",AK109=1)),AND($F$8="THRESHOLD_GE",IF(ISNUMBER(AK109),AK109,0)&gt;=$F$11),AND($F$8="THRESHOLD_GT",IF(ISNUMBER(AK109),AK109,0)&gt;$F$11),AND($F$8="THRESHOLD_LE",IF(ISNUMBER(AK109),AK109,0)&lt;=$F$11),AND($F$8="THRESHOLD_LT",IF(ISNUMBER(AK109),AK109,0)&lt;$F$11),AND($F$8="CHANGE_PCT_GE",IF(IF(ISNUMBER(BP109),BP109,0)=0,IF(ISNUMBER(AK109),AK109,0)&gt;0,(IF(ISNUMBER(AK109),AK109,0)-IF(ISNUMBER(BP109),BP109,0))/ABS(IF(ISNUMBER(BP109),BP109,0))&gt;=$F$11)),AND($F$8="CHANGE_ABS_GE",ABS(IF(ISNUMBER(AK109),AK109,0)-IF(ISNUMBER(BP109),BP109,0))&gt;=$F$11),AND($F$8="COUNT_LT",IF(ISNUMBER(AK109),AK109,0)&lt;$F$11),AND($F$8="COUNT_LE",IF(ISNUMBER(AK109),AK109,0)&lt;=$F$11),AND($F$8="AND_YES",OR(LOWER(LEFT(AK109&amp;"",2))="да",AK109=1),OR(LOWER(LEFT(BP109&amp;"",2))="да",BP109=1)),AND($F$8="OR_YES",OR(OR(LOWER(LEFT(AK109&amp;"",2))="да",AK109=1),OR(LOWER(LEFT(BP109&amp;"",2))="да",BP109=1)))),$F$14,$F$15))))))))))</f>
        <v/>
      </c>
      <c r="G109" s="19" t="str">
        <f>IF($A109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109="#FIELD",AL109="",AND(OR($G$8="CHANGE_PCT_GE",$G$8="CHANGE_ABS_GE",$G$8="COUNT_FLAG_RULE",$G$8="AND_YES",$G$8="OR_YES"),OR(BQ109="#FIELD",BQ109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109)))),IF($G$18="LOW_MU",MAX(Настройки!$B$14,$G$16),IF($G$18="NEUTRAL",Настройки!$B$15,IF($G$18="IGNORE","IGNORE",IF(OR(AL109="#FIELD",BQ109="#FIELD"),"Поле не найдено","Недостаточно данных")))),IF($G$8="SIGMOID_INC",MAX(Настройки!$B$14,$G$16+($G$17-$G$16)/(1+EXP(-$G$12*(IF(ISNUMBER(AL109),AL109,0)-$G$11)))),IF($G$8="SIGMOID_DEC",MAX(Настройки!$B$14,$G$16+($G$17-$G$16)/(1+EXP($G$12*(IF(ISNUMBER(AL109),AL109,0)-$G$11)))),IF($G$8="TOP_PERCENT",IF((COUNTIF(INDEX(Данные!$A$7:$CV$106,0,MATCH($G$9,Данные!$A$6:$CV$6,0)),"&gt;"&amp;IF(ISNUMBER(AL109),AL109,0))+COUNTIFS(INDEX(Данные!$A$7:$CV$106,0,MATCH($G$9,Данные!$A$6:$CV$6,0)),IF(ISNUMBER(AL109),AL109,0),Данные!$A$7:$A$106,"&lt;"&amp;$A109)+1)/COUNT(INDEX(Данные!$A$7:$CV$106,0,MATCH($G$9,Данные!$A$6:$CV$6,0)))&lt;=$G$11,$G$14,$G$15),IF($G$8="MANUAL_MU",MAX(Настройки!$B$14,MIN(1,IF(ISNUMBER(AL109),AL109,0))),IF($G$8="COUNT_FLAG_RULE",IF(IF(ISNUMBER(AL109),AL109,0)&lt;=$G$11,$G$14,IF(IF(ISNUMBER(AL109),AL109,0)&gt;=$G$12,$G$15,IF(OR(LOWER(LEFT(BQ109&amp;"",2))="да",BQ109=1),$G$13,$G$15))),IF(OR(AND($G$8="YES_NO",OR(LOWER(LEFT(AL109&amp;"",2))="да",AL109=1)),AND($G$8="THRESHOLD_GE",IF(ISNUMBER(AL109),AL109,0)&gt;=$G$11),AND($G$8="THRESHOLD_GT",IF(ISNUMBER(AL109),AL109,0)&gt;$G$11),AND($G$8="THRESHOLD_LE",IF(ISNUMBER(AL109),AL109,0)&lt;=$G$11),AND($G$8="THRESHOLD_LT",IF(ISNUMBER(AL109),AL109,0)&lt;$G$11),AND($G$8="CHANGE_PCT_GE",IF(IF(ISNUMBER(BQ109),BQ109,0)=0,IF(ISNUMBER(AL109),AL109,0)&gt;0,(IF(ISNUMBER(AL109),AL109,0)-IF(ISNUMBER(BQ109),BQ109,0))/ABS(IF(ISNUMBER(BQ109),BQ109,0))&gt;=$G$11)),AND($G$8="CHANGE_ABS_GE",ABS(IF(ISNUMBER(AL109),AL109,0)-IF(ISNUMBER(BQ109),BQ109,0))&gt;=$G$11),AND($G$8="COUNT_LT",IF(ISNUMBER(AL109),AL109,0)&lt;$G$11),AND($G$8="COUNT_LE",IF(ISNUMBER(AL109),AL109,0)&lt;=$G$11),AND($G$8="AND_YES",OR(LOWER(LEFT(AL109&amp;"",2))="да",AL109=1),OR(LOWER(LEFT(BQ109&amp;"",2))="да",BQ109=1)),AND($G$8="OR_YES",OR(OR(LOWER(LEFT(AL109&amp;"",2))="да",AL109=1),OR(LOWER(LEFT(BQ109&amp;"",2))="да",BQ109=1)))),$G$14,$G$15))))))))))</f>
        <v/>
      </c>
      <c r="H109" s="19" t="str">
        <f>IF($A109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109="#FIELD",AM109="",AND(OR($H$8="CHANGE_PCT_GE",$H$8="CHANGE_ABS_GE",$H$8="COUNT_FLAG_RULE",$H$8="AND_YES",$H$8="OR_YES"),OR(BR109="#FIELD",BR109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109)))),IF($H$18="LOW_MU",MAX(Настройки!$B$14,$H$16),IF($H$18="NEUTRAL",Настройки!$B$15,IF($H$18="IGNORE","IGNORE",IF(OR(AM109="#FIELD",BR109="#FIELD"),"Поле не найдено","Недостаточно данных")))),IF($H$8="SIGMOID_INC",MAX(Настройки!$B$14,$H$16+($H$17-$H$16)/(1+EXP(-$H$12*(IF(ISNUMBER(AM109),AM109,0)-$H$11)))),IF($H$8="SIGMOID_DEC",MAX(Настройки!$B$14,$H$16+($H$17-$H$16)/(1+EXP($H$12*(IF(ISNUMBER(AM109),AM109,0)-$H$11)))),IF($H$8="TOP_PERCENT",IF((COUNTIF(INDEX(Данные!$A$7:$CV$106,0,MATCH($H$9,Данные!$A$6:$CV$6,0)),"&gt;"&amp;IF(ISNUMBER(AM109),AM109,0))+COUNTIFS(INDEX(Данные!$A$7:$CV$106,0,MATCH($H$9,Данные!$A$6:$CV$6,0)),IF(ISNUMBER(AM109),AM109,0),Данные!$A$7:$A$106,"&lt;"&amp;$A109)+1)/COUNT(INDEX(Данные!$A$7:$CV$106,0,MATCH($H$9,Данные!$A$6:$CV$6,0)))&lt;=$H$11,$H$14,$H$15),IF($H$8="MANUAL_MU",MAX(Настройки!$B$14,MIN(1,IF(ISNUMBER(AM109),AM109,0))),IF($H$8="COUNT_FLAG_RULE",IF(IF(ISNUMBER(AM109),AM109,0)&lt;=$H$11,$H$14,IF(IF(ISNUMBER(AM109),AM109,0)&gt;=$H$12,$H$15,IF(OR(LOWER(LEFT(BR109&amp;"",2))="да",BR109=1),$H$13,$H$15))),IF(OR(AND($H$8="YES_NO",OR(LOWER(LEFT(AM109&amp;"",2))="да",AM109=1)),AND($H$8="THRESHOLD_GE",IF(ISNUMBER(AM109),AM109,0)&gt;=$H$11),AND($H$8="THRESHOLD_GT",IF(ISNUMBER(AM109),AM109,0)&gt;$H$11),AND($H$8="THRESHOLD_LE",IF(ISNUMBER(AM109),AM109,0)&lt;=$H$11),AND($H$8="THRESHOLD_LT",IF(ISNUMBER(AM109),AM109,0)&lt;$H$11),AND($H$8="CHANGE_PCT_GE",IF(IF(ISNUMBER(BR109),BR109,0)=0,IF(ISNUMBER(AM109),AM109,0)&gt;0,(IF(ISNUMBER(AM109),AM109,0)-IF(ISNUMBER(BR109),BR109,0))/ABS(IF(ISNUMBER(BR109),BR109,0))&gt;=$H$11)),AND($H$8="CHANGE_ABS_GE",ABS(IF(ISNUMBER(AM109),AM109,0)-IF(ISNUMBER(BR109),BR109,0))&gt;=$H$11),AND($H$8="COUNT_LT",IF(ISNUMBER(AM109),AM109,0)&lt;$H$11),AND($H$8="COUNT_LE",IF(ISNUMBER(AM109),AM109,0)&lt;=$H$11),AND($H$8="AND_YES",OR(LOWER(LEFT(AM109&amp;"",2))="да",AM109=1),OR(LOWER(LEFT(BR109&amp;"",2))="да",BR109=1)),AND($H$8="OR_YES",OR(OR(LOWER(LEFT(AM109&amp;"",2))="да",AM109=1),OR(LOWER(LEFT(BR109&amp;"",2))="да",BR109=1)))),$H$14,$H$15))))))))))</f>
        <v/>
      </c>
      <c r="I109" s="19" t="str">
        <f>IF($A109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109="#FIELD",AN109="",AND(OR($I$8="CHANGE_PCT_GE",$I$8="CHANGE_ABS_GE",$I$8="COUNT_FLAG_RULE",$I$8="AND_YES",$I$8="OR_YES"),OR(BS109="#FIELD",BS109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109)))),IF($I$18="LOW_MU",MAX(Настройки!$B$14,$I$16),IF($I$18="NEUTRAL",Настройки!$B$15,IF($I$18="IGNORE","IGNORE",IF(OR(AN109="#FIELD",BS109="#FIELD"),"Поле не найдено","Недостаточно данных")))),IF($I$8="SIGMOID_INC",MAX(Настройки!$B$14,$I$16+($I$17-$I$16)/(1+EXP(-$I$12*(IF(ISNUMBER(AN109),AN109,0)-$I$11)))),IF($I$8="SIGMOID_DEC",MAX(Настройки!$B$14,$I$16+($I$17-$I$16)/(1+EXP($I$12*(IF(ISNUMBER(AN109),AN109,0)-$I$11)))),IF($I$8="TOP_PERCENT",IF((COUNTIF(INDEX(Данные!$A$7:$CV$106,0,MATCH($I$9,Данные!$A$6:$CV$6,0)),"&gt;"&amp;IF(ISNUMBER(AN109),AN109,0))+COUNTIFS(INDEX(Данные!$A$7:$CV$106,0,MATCH($I$9,Данные!$A$6:$CV$6,0)),IF(ISNUMBER(AN109),AN109,0),Данные!$A$7:$A$106,"&lt;"&amp;$A109)+1)/COUNT(INDEX(Данные!$A$7:$CV$106,0,MATCH($I$9,Данные!$A$6:$CV$6,0)))&lt;=$I$11,$I$14,$I$15),IF($I$8="MANUAL_MU",MAX(Настройки!$B$14,MIN(1,IF(ISNUMBER(AN109),AN109,0))),IF($I$8="COUNT_FLAG_RULE",IF(IF(ISNUMBER(AN109),AN109,0)&lt;=$I$11,$I$14,IF(IF(ISNUMBER(AN109),AN109,0)&gt;=$I$12,$I$15,IF(OR(LOWER(LEFT(BS109&amp;"",2))="да",BS109=1),$I$13,$I$15))),IF(OR(AND($I$8="YES_NO",OR(LOWER(LEFT(AN109&amp;"",2))="да",AN109=1)),AND($I$8="THRESHOLD_GE",IF(ISNUMBER(AN109),AN109,0)&gt;=$I$11),AND($I$8="THRESHOLD_GT",IF(ISNUMBER(AN109),AN109,0)&gt;$I$11),AND($I$8="THRESHOLD_LE",IF(ISNUMBER(AN109),AN109,0)&lt;=$I$11),AND($I$8="THRESHOLD_LT",IF(ISNUMBER(AN109),AN109,0)&lt;$I$11),AND($I$8="CHANGE_PCT_GE",IF(IF(ISNUMBER(BS109),BS109,0)=0,IF(ISNUMBER(AN109),AN109,0)&gt;0,(IF(ISNUMBER(AN109),AN109,0)-IF(ISNUMBER(BS109),BS109,0))/ABS(IF(ISNUMBER(BS109),BS109,0))&gt;=$I$11)),AND($I$8="CHANGE_ABS_GE",ABS(IF(ISNUMBER(AN109),AN109,0)-IF(ISNUMBER(BS109),BS109,0))&gt;=$I$11),AND($I$8="COUNT_LT",IF(ISNUMBER(AN109),AN109,0)&lt;$I$11),AND($I$8="COUNT_LE",IF(ISNUMBER(AN109),AN109,0)&lt;=$I$11),AND($I$8="AND_YES",OR(LOWER(LEFT(AN109&amp;"",2))="да",AN109=1),OR(LOWER(LEFT(BS109&amp;"",2))="да",BS109=1)),AND($I$8="OR_YES",OR(OR(LOWER(LEFT(AN109&amp;"",2))="да",AN109=1),OR(LOWER(LEFT(BS109&amp;"",2))="да",BS109=1)))),$I$14,$I$15))))))))))</f>
        <v/>
      </c>
      <c r="J109" s="19" t="str">
        <f>IF($A109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109="#FIELD",AO109="",AND(OR($J$8="CHANGE_PCT_GE",$J$8="CHANGE_ABS_GE",$J$8="COUNT_FLAG_RULE",$J$8="AND_YES",$J$8="OR_YES"),OR(BT109="#FIELD",BT109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109)))),IF($J$18="LOW_MU",MAX(Настройки!$B$14,$J$16),IF($J$18="NEUTRAL",Настройки!$B$15,IF($J$18="IGNORE","IGNORE",IF(OR(AO109="#FIELD",BT109="#FIELD"),"Поле не найдено","Недостаточно данных")))),IF($J$8="SIGMOID_INC",MAX(Настройки!$B$14,$J$16+($J$17-$J$16)/(1+EXP(-$J$12*(IF(ISNUMBER(AO109),AO109,0)-$J$11)))),IF($J$8="SIGMOID_DEC",MAX(Настройки!$B$14,$J$16+($J$17-$J$16)/(1+EXP($J$12*(IF(ISNUMBER(AO109),AO109,0)-$J$11)))),IF($J$8="TOP_PERCENT",IF((COUNTIF(INDEX(Данные!$A$7:$CV$106,0,MATCH($J$9,Данные!$A$6:$CV$6,0)),"&gt;"&amp;IF(ISNUMBER(AO109),AO109,0))+COUNTIFS(INDEX(Данные!$A$7:$CV$106,0,MATCH($J$9,Данные!$A$6:$CV$6,0)),IF(ISNUMBER(AO109),AO109,0),Данные!$A$7:$A$106,"&lt;"&amp;$A109)+1)/COUNT(INDEX(Данные!$A$7:$CV$106,0,MATCH($J$9,Данные!$A$6:$CV$6,0)))&lt;=$J$11,$J$14,$J$15),IF($J$8="MANUAL_MU",MAX(Настройки!$B$14,MIN(1,IF(ISNUMBER(AO109),AO109,0))),IF($J$8="COUNT_FLAG_RULE",IF(IF(ISNUMBER(AO109),AO109,0)&lt;=$J$11,$J$14,IF(IF(ISNUMBER(AO109),AO109,0)&gt;=$J$12,$J$15,IF(OR(LOWER(LEFT(BT109&amp;"",2))="да",BT109=1),$J$13,$J$15))),IF(OR(AND($J$8="YES_NO",OR(LOWER(LEFT(AO109&amp;"",2))="да",AO109=1)),AND($J$8="THRESHOLD_GE",IF(ISNUMBER(AO109),AO109,0)&gt;=$J$11),AND($J$8="THRESHOLD_GT",IF(ISNUMBER(AO109),AO109,0)&gt;$J$11),AND($J$8="THRESHOLD_LE",IF(ISNUMBER(AO109),AO109,0)&lt;=$J$11),AND($J$8="THRESHOLD_LT",IF(ISNUMBER(AO109),AO109,0)&lt;$J$11),AND($J$8="CHANGE_PCT_GE",IF(IF(ISNUMBER(BT109),BT109,0)=0,IF(ISNUMBER(AO109),AO109,0)&gt;0,(IF(ISNUMBER(AO109),AO109,0)-IF(ISNUMBER(BT109),BT109,0))/ABS(IF(ISNUMBER(BT109),BT109,0))&gt;=$J$11)),AND($J$8="CHANGE_ABS_GE",ABS(IF(ISNUMBER(AO109),AO109,0)-IF(ISNUMBER(BT109),BT109,0))&gt;=$J$11),AND($J$8="COUNT_LT",IF(ISNUMBER(AO109),AO109,0)&lt;$J$11),AND($J$8="COUNT_LE",IF(ISNUMBER(AO109),AO109,0)&lt;=$J$11),AND($J$8="AND_YES",OR(LOWER(LEFT(AO109&amp;"",2))="да",AO109=1),OR(LOWER(LEFT(BT109&amp;"",2))="да",BT109=1)),AND($J$8="OR_YES",OR(OR(LOWER(LEFT(AO109&amp;"",2))="да",AO109=1),OR(LOWER(LEFT(BT109&amp;"",2))="да",BT109=1)))),$J$14,$J$15))))))))))</f>
        <v/>
      </c>
      <c r="K109" s="19" t="str">
        <f>IF($A109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109="#FIELD",AP109="",AND(OR($K$8="CHANGE_PCT_GE",$K$8="CHANGE_ABS_GE",$K$8="COUNT_FLAG_RULE",$K$8="AND_YES",$K$8="OR_YES"),OR(BU109="#FIELD",BU109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109)))),IF($K$18="LOW_MU",MAX(Настройки!$B$14,$K$16),IF($K$18="NEUTRAL",Настройки!$B$15,IF($K$18="IGNORE","IGNORE",IF(OR(AP109="#FIELD",BU109="#FIELD"),"Поле не найдено","Недостаточно данных")))),IF($K$8="SIGMOID_INC",MAX(Настройки!$B$14,$K$16+($K$17-$K$16)/(1+EXP(-$K$12*(IF(ISNUMBER(AP109),AP109,0)-$K$11)))),IF($K$8="SIGMOID_DEC",MAX(Настройки!$B$14,$K$16+($K$17-$K$16)/(1+EXP($K$12*(IF(ISNUMBER(AP109),AP109,0)-$K$11)))),IF($K$8="TOP_PERCENT",IF((COUNTIF(INDEX(Данные!$A$7:$CV$106,0,MATCH($K$9,Данные!$A$6:$CV$6,0)),"&gt;"&amp;IF(ISNUMBER(AP109),AP109,0))+COUNTIFS(INDEX(Данные!$A$7:$CV$106,0,MATCH($K$9,Данные!$A$6:$CV$6,0)),IF(ISNUMBER(AP109),AP109,0),Данные!$A$7:$A$106,"&lt;"&amp;$A109)+1)/COUNT(INDEX(Данные!$A$7:$CV$106,0,MATCH($K$9,Данные!$A$6:$CV$6,0)))&lt;=$K$11,$K$14,$K$15),IF($K$8="MANUAL_MU",MAX(Настройки!$B$14,MIN(1,IF(ISNUMBER(AP109),AP109,0))),IF($K$8="COUNT_FLAG_RULE",IF(IF(ISNUMBER(AP109),AP109,0)&lt;=$K$11,$K$14,IF(IF(ISNUMBER(AP109),AP109,0)&gt;=$K$12,$K$15,IF(OR(LOWER(LEFT(BU109&amp;"",2))="да",BU109=1),$K$13,$K$15))),IF(OR(AND($K$8="YES_NO",OR(LOWER(LEFT(AP109&amp;"",2))="да",AP109=1)),AND($K$8="THRESHOLD_GE",IF(ISNUMBER(AP109),AP109,0)&gt;=$K$11),AND($K$8="THRESHOLD_GT",IF(ISNUMBER(AP109),AP109,0)&gt;$K$11),AND($K$8="THRESHOLD_LE",IF(ISNUMBER(AP109),AP109,0)&lt;=$K$11),AND($K$8="THRESHOLD_LT",IF(ISNUMBER(AP109),AP109,0)&lt;$K$11),AND($K$8="CHANGE_PCT_GE",IF(IF(ISNUMBER(BU109),BU109,0)=0,IF(ISNUMBER(AP109),AP109,0)&gt;0,(IF(ISNUMBER(AP109),AP109,0)-IF(ISNUMBER(BU109),BU109,0))/ABS(IF(ISNUMBER(BU109),BU109,0))&gt;=$K$11)),AND($K$8="CHANGE_ABS_GE",ABS(IF(ISNUMBER(AP109),AP109,0)-IF(ISNUMBER(BU109),BU109,0))&gt;=$K$11),AND($K$8="COUNT_LT",IF(ISNUMBER(AP109),AP109,0)&lt;$K$11),AND($K$8="COUNT_LE",IF(ISNUMBER(AP109),AP109,0)&lt;=$K$11),AND($K$8="AND_YES",OR(LOWER(LEFT(AP109&amp;"",2))="да",AP109=1),OR(LOWER(LEFT(BU109&amp;"",2))="да",BU109=1)),AND($K$8="OR_YES",OR(OR(LOWER(LEFT(AP109&amp;"",2))="да",AP109=1),OR(LOWER(LEFT(BU109&amp;"",2))="да",BU109=1)))),$K$14,$K$15))))))))))</f>
        <v/>
      </c>
      <c r="L109" s="19" t="str">
        <f>IF($A109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109="#FIELD",AQ109="",AND(OR($L$8="CHANGE_PCT_GE",$L$8="CHANGE_ABS_GE",$L$8="COUNT_FLAG_RULE",$L$8="AND_YES",$L$8="OR_YES"),OR(BV109="#FIELD",BV109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109)))),IF($L$18="LOW_MU",MAX(Настройки!$B$14,$L$16),IF($L$18="NEUTRAL",Настройки!$B$15,IF($L$18="IGNORE","IGNORE",IF(OR(AQ109="#FIELD",BV109="#FIELD"),"Поле не найдено","Недостаточно данных")))),IF($L$8="SIGMOID_INC",MAX(Настройки!$B$14,$L$16+($L$17-$L$16)/(1+EXP(-$L$12*(IF(ISNUMBER(AQ109),AQ109,0)-$L$11)))),IF($L$8="SIGMOID_DEC",MAX(Настройки!$B$14,$L$16+($L$17-$L$16)/(1+EXP($L$12*(IF(ISNUMBER(AQ109),AQ109,0)-$L$11)))),IF($L$8="TOP_PERCENT",IF((COUNTIF(INDEX(Данные!$A$7:$CV$106,0,MATCH($L$9,Данные!$A$6:$CV$6,0)),"&gt;"&amp;IF(ISNUMBER(AQ109),AQ109,0))+COUNTIFS(INDEX(Данные!$A$7:$CV$106,0,MATCH($L$9,Данные!$A$6:$CV$6,0)),IF(ISNUMBER(AQ109),AQ109,0),Данные!$A$7:$A$106,"&lt;"&amp;$A109)+1)/COUNT(INDEX(Данные!$A$7:$CV$106,0,MATCH($L$9,Данные!$A$6:$CV$6,0)))&lt;=$L$11,$L$14,$L$15),IF($L$8="MANUAL_MU",MAX(Настройки!$B$14,MIN(1,IF(ISNUMBER(AQ109),AQ109,0))),IF($L$8="COUNT_FLAG_RULE",IF(IF(ISNUMBER(AQ109),AQ109,0)&lt;=$L$11,$L$14,IF(IF(ISNUMBER(AQ109),AQ109,0)&gt;=$L$12,$L$15,IF(OR(LOWER(LEFT(BV109&amp;"",2))="да",BV109=1),$L$13,$L$15))),IF(OR(AND($L$8="YES_NO",OR(LOWER(LEFT(AQ109&amp;"",2))="да",AQ109=1)),AND($L$8="THRESHOLD_GE",IF(ISNUMBER(AQ109),AQ109,0)&gt;=$L$11),AND($L$8="THRESHOLD_GT",IF(ISNUMBER(AQ109),AQ109,0)&gt;$L$11),AND($L$8="THRESHOLD_LE",IF(ISNUMBER(AQ109),AQ109,0)&lt;=$L$11),AND($L$8="THRESHOLD_LT",IF(ISNUMBER(AQ109),AQ109,0)&lt;$L$11),AND($L$8="CHANGE_PCT_GE",IF(IF(ISNUMBER(BV109),BV109,0)=0,IF(ISNUMBER(AQ109),AQ109,0)&gt;0,(IF(ISNUMBER(AQ109),AQ109,0)-IF(ISNUMBER(BV109),BV109,0))/ABS(IF(ISNUMBER(BV109),BV109,0))&gt;=$L$11)),AND($L$8="CHANGE_ABS_GE",ABS(IF(ISNUMBER(AQ109),AQ109,0)-IF(ISNUMBER(BV109),BV109,0))&gt;=$L$11),AND($L$8="COUNT_LT",IF(ISNUMBER(AQ109),AQ109,0)&lt;$L$11),AND($L$8="COUNT_LE",IF(ISNUMBER(AQ109),AQ109,0)&lt;=$L$11),AND($L$8="AND_YES",OR(LOWER(LEFT(AQ109&amp;"",2))="да",AQ109=1),OR(LOWER(LEFT(BV109&amp;"",2))="да",BV109=1)),AND($L$8="OR_YES",OR(OR(LOWER(LEFT(AQ109&amp;"",2))="да",AQ109=1),OR(LOWER(LEFT(BV109&amp;"",2))="да",BV109=1)))),$L$14,$L$15))))))))))</f>
        <v/>
      </c>
      <c r="M109" s="19" t="str">
        <f>IF($A109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109="#FIELD",AR109="",AND(OR($M$8="CHANGE_PCT_GE",$M$8="CHANGE_ABS_GE",$M$8="COUNT_FLAG_RULE",$M$8="AND_YES",$M$8="OR_YES"),OR(BW109="#FIELD",BW109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109)))),IF($M$18="LOW_MU",MAX(Настройки!$B$14,$M$16),IF($M$18="NEUTRAL",Настройки!$B$15,IF($M$18="IGNORE","IGNORE",IF(OR(AR109="#FIELD",BW109="#FIELD"),"Поле не найдено","Недостаточно данных")))),IF($M$8="SIGMOID_INC",MAX(Настройки!$B$14,$M$16+($M$17-$M$16)/(1+EXP(-$M$12*(IF(ISNUMBER(AR109),AR109,0)-$M$11)))),IF($M$8="SIGMOID_DEC",MAX(Настройки!$B$14,$M$16+($M$17-$M$16)/(1+EXP($M$12*(IF(ISNUMBER(AR109),AR109,0)-$M$11)))),IF($M$8="TOP_PERCENT",IF((COUNTIF(INDEX(Данные!$A$7:$CV$106,0,MATCH($M$9,Данные!$A$6:$CV$6,0)),"&gt;"&amp;IF(ISNUMBER(AR109),AR109,0))+COUNTIFS(INDEX(Данные!$A$7:$CV$106,0,MATCH($M$9,Данные!$A$6:$CV$6,0)),IF(ISNUMBER(AR109),AR109,0),Данные!$A$7:$A$106,"&lt;"&amp;$A109)+1)/COUNT(INDEX(Данные!$A$7:$CV$106,0,MATCH($M$9,Данные!$A$6:$CV$6,0)))&lt;=$M$11,$M$14,$M$15),IF($M$8="MANUAL_MU",MAX(Настройки!$B$14,MIN(1,IF(ISNUMBER(AR109),AR109,0))),IF($M$8="COUNT_FLAG_RULE",IF(IF(ISNUMBER(AR109),AR109,0)&lt;=$M$11,$M$14,IF(IF(ISNUMBER(AR109),AR109,0)&gt;=$M$12,$M$15,IF(OR(LOWER(LEFT(BW109&amp;"",2))="да",BW109=1),$M$13,$M$15))),IF(OR(AND($M$8="YES_NO",OR(LOWER(LEFT(AR109&amp;"",2))="да",AR109=1)),AND($M$8="THRESHOLD_GE",IF(ISNUMBER(AR109),AR109,0)&gt;=$M$11),AND($M$8="THRESHOLD_GT",IF(ISNUMBER(AR109),AR109,0)&gt;$M$11),AND($M$8="THRESHOLD_LE",IF(ISNUMBER(AR109),AR109,0)&lt;=$M$11),AND($M$8="THRESHOLD_LT",IF(ISNUMBER(AR109),AR109,0)&lt;$M$11),AND($M$8="CHANGE_PCT_GE",IF(IF(ISNUMBER(BW109),BW109,0)=0,IF(ISNUMBER(AR109),AR109,0)&gt;0,(IF(ISNUMBER(AR109),AR109,0)-IF(ISNUMBER(BW109),BW109,0))/ABS(IF(ISNUMBER(BW109),BW109,0))&gt;=$M$11)),AND($M$8="CHANGE_ABS_GE",ABS(IF(ISNUMBER(AR109),AR109,0)-IF(ISNUMBER(BW109),BW109,0))&gt;=$M$11),AND($M$8="COUNT_LT",IF(ISNUMBER(AR109),AR109,0)&lt;$M$11),AND($M$8="COUNT_LE",IF(ISNUMBER(AR109),AR109,0)&lt;=$M$11),AND($M$8="AND_YES",OR(LOWER(LEFT(AR109&amp;"",2))="да",AR109=1),OR(LOWER(LEFT(BW109&amp;"",2))="да",BW109=1)),AND($M$8="OR_YES",OR(OR(LOWER(LEFT(AR109&amp;"",2))="да",AR109=1),OR(LOWER(LEFT(BW109&amp;"",2))="да",BW109=1)))),$M$14,$M$15))))))))))</f>
        <v/>
      </c>
      <c r="N109" s="19" t="str">
        <f>IF($A109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109="#FIELD",AS109="",AND(OR($N$8="CHANGE_PCT_GE",$N$8="CHANGE_ABS_GE",$N$8="COUNT_FLAG_RULE",$N$8="AND_YES",$N$8="OR_YES"),OR(BX109="#FIELD",BX109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109)))),IF($N$18="LOW_MU",MAX(Настройки!$B$14,$N$16),IF($N$18="NEUTRAL",Настройки!$B$15,IF($N$18="IGNORE","IGNORE",IF(OR(AS109="#FIELD",BX109="#FIELD"),"Поле не найдено","Недостаточно данных")))),IF($N$8="SIGMOID_INC",MAX(Настройки!$B$14,$N$16+($N$17-$N$16)/(1+EXP(-$N$12*(IF(ISNUMBER(AS109),AS109,0)-$N$11)))),IF($N$8="SIGMOID_DEC",MAX(Настройки!$B$14,$N$16+($N$17-$N$16)/(1+EXP($N$12*(IF(ISNUMBER(AS109),AS109,0)-$N$11)))),IF($N$8="TOP_PERCENT",IF((COUNTIF(INDEX(Данные!$A$7:$CV$106,0,MATCH($N$9,Данные!$A$6:$CV$6,0)),"&gt;"&amp;IF(ISNUMBER(AS109),AS109,0))+COUNTIFS(INDEX(Данные!$A$7:$CV$106,0,MATCH($N$9,Данные!$A$6:$CV$6,0)),IF(ISNUMBER(AS109),AS109,0),Данные!$A$7:$A$106,"&lt;"&amp;$A109)+1)/COUNT(INDEX(Данные!$A$7:$CV$106,0,MATCH($N$9,Данные!$A$6:$CV$6,0)))&lt;=$N$11,$N$14,$N$15),IF($N$8="MANUAL_MU",MAX(Настройки!$B$14,MIN(1,IF(ISNUMBER(AS109),AS109,0))),IF($N$8="COUNT_FLAG_RULE",IF(IF(ISNUMBER(AS109),AS109,0)&lt;=$N$11,$N$14,IF(IF(ISNUMBER(AS109),AS109,0)&gt;=$N$12,$N$15,IF(OR(LOWER(LEFT(BX109&amp;"",2))="да",BX109=1),$N$13,$N$15))),IF(OR(AND($N$8="YES_NO",OR(LOWER(LEFT(AS109&amp;"",2))="да",AS109=1)),AND($N$8="THRESHOLD_GE",IF(ISNUMBER(AS109),AS109,0)&gt;=$N$11),AND($N$8="THRESHOLD_GT",IF(ISNUMBER(AS109),AS109,0)&gt;$N$11),AND($N$8="THRESHOLD_LE",IF(ISNUMBER(AS109),AS109,0)&lt;=$N$11),AND($N$8="THRESHOLD_LT",IF(ISNUMBER(AS109),AS109,0)&lt;$N$11),AND($N$8="CHANGE_PCT_GE",IF(IF(ISNUMBER(BX109),BX109,0)=0,IF(ISNUMBER(AS109),AS109,0)&gt;0,(IF(ISNUMBER(AS109),AS109,0)-IF(ISNUMBER(BX109),BX109,0))/ABS(IF(ISNUMBER(BX109),BX109,0))&gt;=$N$11)),AND($N$8="CHANGE_ABS_GE",ABS(IF(ISNUMBER(AS109),AS109,0)-IF(ISNUMBER(BX109),BX109,0))&gt;=$N$11),AND($N$8="COUNT_LT",IF(ISNUMBER(AS109),AS109,0)&lt;$N$11),AND($N$8="COUNT_LE",IF(ISNUMBER(AS109),AS109,0)&lt;=$N$11),AND($N$8="AND_YES",OR(LOWER(LEFT(AS109&amp;"",2))="да",AS109=1),OR(LOWER(LEFT(BX109&amp;"",2))="да",BX109=1)),AND($N$8="OR_YES",OR(OR(LOWER(LEFT(AS109&amp;"",2))="да",AS109=1),OR(LOWER(LEFT(BX109&amp;"",2))="да",BX109=1)))),$N$14,$N$15))))))))))</f>
        <v/>
      </c>
      <c r="O109" s="19" t="str">
        <f>IF($A109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109="#FIELD",AT109="",AND(OR($O$8="CHANGE_PCT_GE",$O$8="CHANGE_ABS_GE",$O$8="COUNT_FLAG_RULE",$O$8="AND_YES",$O$8="OR_YES"),OR(BY109="#FIELD",BY109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109)))),IF($O$18="LOW_MU",MAX(Настройки!$B$14,$O$16),IF($O$18="NEUTRAL",Настройки!$B$15,IF($O$18="IGNORE","IGNORE",IF(OR(AT109="#FIELD",BY109="#FIELD"),"Поле не найдено","Недостаточно данных")))),IF($O$8="SIGMOID_INC",MAX(Настройки!$B$14,$O$16+($O$17-$O$16)/(1+EXP(-$O$12*(IF(ISNUMBER(AT109),AT109,0)-$O$11)))),IF($O$8="SIGMOID_DEC",MAX(Настройки!$B$14,$O$16+($O$17-$O$16)/(1+EXP($O$12*(IF(ISNUMBER(AT109),AT109,0)-$O$11)))),IF($O$8="TOP_PERCENT",IF((COUNTIF(INDEX(Данные!$A$7:$CV$106,0,MATCH($O$9,Данные!$A$6:$CV$6,0)),"&gt;"&amp;IF(ISNUMBER(AT109),AT109,0))+COUNTIFS(INDEX(Данные!$A$7:$CV$106,0,MATCH($O$9,Данные!$A$6:$CV$6,0)),IF(ISNUMBER(AT109),AT109,0),Данные!$A$7:$A$106,"&lt;"&amp;$A109)+1)/COUNT(INDEX(Данные!$A$7:$CV$106,0,MATCH($O$9,Данные!$A$6:$CV$6,0)))&lt;=$O$11,$O$14,$O$15),IF($O$8="MANUAL_MU",MAX(Настройки!$B$14,MIN(1,IF(ISNUMBER(AT109),AT109,0))),IF($O$8="COUNT_FLAG_RULE",IF(IF(ISNUMBER(AT109),AT109,0)&lt;=$O$11,$O$14,IF(IF(ISNUMBER(AT109),AT109,0)&gt;=$O$12,$O$15,IF(OR(LOWER(LEFT(BY109&amp;"",2))="да",BY109=1),$O$13,$O$15))),IF(OR(AND($O$8="YES_NO",OR(LOWER(LEFT(AT109&amp;"",2))="да",AT109=1)),AND($O$8="THRESHOLD_GE",IF(ISNUMBER(AT109),AT109,0)&gt;=$O$11),AND($O$8="THRESHOLD_GT",IF(ISNUMBER(AT109),AT109,0)&gt;$O$11),AND($O$8="THRESHOLD_LE",IF(ISNUMBER(AT109),AT109,0)&lt;=$O$11),AND($O$8="THRESHOLD_LT",IF(ISNUMBER(AT109),AT109,0)&lt;$O$11),AND($O$8="CHANGE_PCT_GE",IF(IF(ISNUMBER(BY109),BY109,0)=0,IF(ISNUMBER(AT109),AT109,0)&gt;0,(IF(ISNUMBER(AT109),AT109,0)-IF(ISNUMBER(BY109),BY109,0))/ABS(IF(ISNUMBER(BY109),BY109,0))&gt;=$O$11)),AND($O$8="CHANGE_ABS_GE",ABS(IF(ISNUMBER(AT109),AT109,0)-IF(ISNUMBER(BY109),BY109,0))&gt;=$O$11),AND($O$8="COUNT_LT",IF(ISNUMBER(AT109),AT109,0)&lt;$O$11),AND($O$8="COUNT_LE",IF(ISNUMBER(AT109),AT109,0)&lt;=$O$11),AND($O$8="AND_YES",OR(LOWER(LEFT(AT109&amp;"",2))="да",AT109=1),OR(LOWER(LEFT(BY109&amp;"",2))="да",BY109=1)),AND($O$8="OR_YES",OR(OR(LOWER(LEFT(AT109&amp;"",2))="да",AT109=1),OR(LOWER(LEFT(BY109&amp;"",2))="да",BY109=1)))),$O$14,$O$15))))))))))</f>
        <v/>
      </c>
      <c r="P109" s="19" t="str">
        <f>IF($A109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109="#FIELD",AU109="",AND(OR($P$8="CHANGE_PCT_GE",$P$8="CHANGE_ABS_GE",$P$8="COUNT_FLAG_RULE",$P$8="AND_YES",$P$8="OR_YES"),OR(BZ109="#FIELD",BZ109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109)))),IF($P$18="LOW_MU",MAX(Настройки!$B$14,$P$16),IF($P$18="NEUTRAL",Настройки!$B$15,IF($P$18="IGNORE","IGNORE",IF(OR(AU109="#FIELD",BZ109="#FIELD"),"Поле не найдено","Недостаточно данных")))),IF($P$8="SIGMOID_INC",MAX(Настройки!$B$14,$P$16+($P$17-$P$16)/(1+EXP(-$P$12*(IF(ISNUMBER(AU109),AU109,0)-$P$11)))),IF($P$8="SIGMOID_DEC",MAX(Настройки!$B$14,$P$16+($P$17-$P$16)/(1+EXP($P$12*(IF(ISNUMBER(AU109),AU109,0)-$P$11)))),IF($P$8="TOP_PERCENT",IF((COUNTIF(INDEX(Данные!$A$7:$CV$106,0,MATCH($P$9,Данные!$A$6:$CV$6,0)),"&gt;"&amp;IF(ISNUMBER(AU109),AU109,0))+COUNTIFS(INDEX(Данные!$A$7:$CV$106,0,MATCH($P$9,Данные!$A$6:$CV$6,0)),IF(ISNUMBER(AU109),AU109,0),Данные!$A$7:$A$106,"&lt;"&amp;$A109)+1)/COUNT(INDEX(Данные!$A$7:$CV$106,0,MATCH($P$9,Данные!$A$6:$CV$6,0)))&lt;=$P$11,$P$14,$P$15),IF($P$8="MANUAL_MU",MAX(Настройки!$B$14,MIN(1,IF(ISNUMBER(AU109),AU109,0))),IF($P$8="COUNT_FLAG_RULE",IF(IF(ISNUMBER(AU109),AU109,0)&lt;=$P$11,$P$14,IF(IF(ISNUMBER(AU109),AU109,0)&gt;=$P$12,$P$15,IF(OR(LOWER(LEFT(BZ109&amp;"",2))="да",BZ109=1),$P$13,$P$15))),IF(OR(AND($P$8="YES_NO",OR(LOWER(LEFT(AU109&amp;"",2))="да",AU109=1)),AND($P$8="THRESHOLD_GE",IF(ISNUMBER(AU109),AU109,0)&gt;=$P$11),AND($P$8="THRESHOLD_GT",IF(ISNUMBER(AU109),AU109,0)&gt;$P$11),AND($P$8="THRESHOLD_LE",IF(ISNUMBER(AU109),AU109,0)&lt;=$P$11),AND($P$8="THRESHOLD_LT",IF(ISNUMBER(AU109),AU109,0)&lt;$P$11),AND($P$8="CHANGE_PCT_GE",IF(IF(ISNUMBER(BZ109),BZ109,0)=0,IF(ISNUMBER(AU109),AU109,0)&gt;0,(IF(ISNUMBER(AU109),AU109,0)-IF(ISNUMBER(BZ109),BZ109,0))/ABS(IF(ISNUMBER(BZ109),BZ109,0))&gt;=$P$11)),AND($P$8="CHANGE_ABS_GE",ABS(IF(ISNUMBER(AU109),AU109,0)-IF(ISNUMBER(BZ109),BZ109,0))&gt;=$P$11),AND($P$8="COUNT_LT",IF(ISNUMBER(AU109),AU109,0)&lt;$P$11),AND($P$8="COUNT_LE",IF(ISNUMBER(AU109),AU109,0)&lt;=$P$11),AND($P$8="AND_YES",OR(LOWER(LEFT(AU109&amp;"",2))="да",AU109=1),OR(LOWER(LEFT(BZ109&amp;"",2))="да",BZ109=1)),AND($P$8="OR_YES",OR(OR(LOWER(LEFT(AU109&amp;"",2))="да",AU109=1),OR(LOWER(LEFT(BZ109&amp;"",2))="да",BZ109=1)))),$P$14,$P$15))))))))))</f>
        <v/>
      </c>
      <c r="Q109" s="19" t="str">
        <f>IF($A109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109="#FIELD",AV109="",AND(OR($Q$8="CHANGE_PCT_GE",$Q$8="CHANGE_ABS_GE",$Q$8="COUNT_FLAG_RULE",$Q$8="AND_YES",$Q$8="OR_YES"),OR(CA109="#FIELD",CA109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109)))),IF($Q$18="LOW_MU",MAX(Настройки!$B$14,$Q$16),IF($Q$18="NEUTRAL",Настройки!$B$15,IF($Q$18="IGNORE","IGNORE",IF(OR(AV109="#FIELD",CA109="#FIELD"),"Поле не найдено","Недостаточно данных")))),IF($Q$8="SIGMOID_INC",MAX(Настройки!$B$14,$Q$16+($Q$17-$Q$16)/(1+EXP(-$Q$12*(IF(ISNUMBER(AV109),AV109,0)-$Q$11)))),IF($Q$8="SIGMOID_DEC",MAX(Настройки!$B$14,$Q$16+($Q$17-$Q$16)/(1+EXP($Q$12*(IF(ISNUMBER(AV109),AV109,0)-$Q$11)))),IF($Q$8="TOP_PERCENT",IF((COUNTIF(INDEX(Данные!$A$7:$CV$106,0,MATCH($Q$9,Данные!$A$6:$CV$6,0)),"&gt;"&amp;IF(ISNUMBER(AV109),AV109,0))+COUNTIFS(INDEX(Данные!$A$7:$CV$106,0,MATCH($Q$9,Данные!$A$6:$CV$6,0)),IF(ISNUMBER(AV109),AV109,0),Данные!$A$7:$A$106,"&lt;"&amp;$A109)+1)/COUNT(INDEX(Данные!$A$7:$CV$106,0,MATCH($Q$9,Данные!$A$6:$CV$6,0)))&lt;=$Q$11,$Q$14,$Q$15),IF($Q$8="MANUAL_MU",MAX(Настройки!$B$14,MIN(1,IF(ISNUMBER(AV109),AV109,0))),IF($Q$8="COUNT_FLAG_RULE",IF(IF(ISNUMBER(AV109),AV109,0)&lt;=$Q$11,$Q$14,IF(IF(ISNUMBER(AV109),AV109,0)&gt;=$Q$12,$Q$15,IF(OR(LOWER(LEFT(CA109&amp;"",2))="да",CA109=1),$Q$13,$Q$15))),IF(OR(AND($Q$8="YES_NO",OR(LOWER(LEFT(AV109&amp;"",2))="да",AV109=1)),AND($Q$8="THRESHOLD_GE",IF(ISNUMBER(AV109),AV109,0)&gt;=$Q$11),AND($Q$8="THRESHOLD_GT",IF(ISNUMBER(AV109),AV109,0)&gt;$Q$11),AND($Q$8="THRESHOLD_LE",IF(ISNUMBER(AV109),AV109,0)&lt;=$Q$11),AND($Q$8="THRESHOLD_LT",IF(ISNUMBER(AV109),AV109,0)&lt;$Q$11),AND($Q$8="CHANGE_PCT_GE",IF(IF(ISNUMBER(CA109),CA109,0)=0,IF(ISNUMBER(AV109),AV109,0)&gt;0,(IF(ISNUMBER(AV109),AV109,0)-IF(ISNUMBER(CA109),CA109,0))/ABS(IF(ISNUMBER(CA109),CA109,0))&gt;=$Q$11)),AND($Q$8="CHANGE_ABS_GE",ABS(IF(ISNUMBER(AV109),AV109,0)-IF(ISNUMBER(CA109),CA109,0))&gt;=$Q$11),AND($Q$8="COUNT_LT",IF(ISNUMBER(AV109),AV109,0)&lt;$Q$11),AND($Q$8="COUNT_LE",IF(ISNUMBER(AV109),AV109,0)&lt;=$Q$11),AND($Q$8="AND_YES",OR(LOWER(LEFT(AV109&amp;"",2))="да",AV109=1),OR(LOWER(LEFT(CA109&amp;"",2))="да",CA109=1)),AND($Q$8="OR_YES",OR(OR(LOWER(LEFT(AV109&amp;"",2))="да",AV109=1),OR(LOWER(LEFT(CA109&amp;"",2))="да",CA109=1)))),$Q$14,$Q$15))))))))))</f>
        <v/>
      </c>
      <c r="R109" s="69" t="str">
        <f>IF($A109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109="#FIELD",AW109="",AND(OR($R$8="CHANGE_PCT_GE",$R$8="CHANGE_ABS_GE",$R$8="COUNT_FLAG_RULE",$R$8="AND_YES",$R$8="OR_YES"),OR(CB109="#FIELD",CB109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109)))),IF($R$18="LOW_MU",MAX(Настройки!$B$14,$R$16),IF($R$18="NEUTRAL",Настройки!$B$15,IF($R$18="IGNORE","IGNORE",IF(OR(AW109="#FIELD",CB109="#FIELD"),"Поле не найдено","Недостаточно данных")))),IF($R$8="SIGMOID_INC",MAX(Настройки!$B$14,$R$16+($R$17-$R$16)/(1+EXP(-$R$12*(IF(ISNUMBER(AW109),AW109,0)-$R$11)))),IF($R$8="SIGMOID_DEC",MAX(Настройки!$B$14,$R$16+($R$17-$R$16)/(1+EXP($R$12*(IF(ISNUMBER(AW109),AW109,0)-$R$11)))),IF($R$8="TOP_PERCENT",IF((COUNTIF(INDEX(Данные!$A$7:$CV$106,0,MATCH($R$9,Данные!$A$6:$CV$6,0)),"&gt;"&amp;IF(ISNUMBER(AW109),AW109,0))+COUNTIFS(INDEX(Данные!$A$7:$CV$106,0,MATCH($R$9,Данные!$A$6:$CV$6,0)),IF(ISNUMBER(AW109),AW109,0),Данные!$A$7:$A$106,"&lt;"&amp;$A109)+1)/COUNT(INDEX(Данные!$A$7:$CV$106,0,MATCH($R$9,Данные!$A$6:$CV$6,0)))&lt;=$R$11,$R$14,$R$15),IF($R$8="MANUAL_MU",MAX(Настройки!$B$14,MIN(1,IF(ISNUMBER(AW109),AW109,0))),IF($R$8="COUNT_FLAG_RULE",IF(IF(ISNUMBER(AW109),AW109,0)&lt;=$R$11,$R$14,IF(IF(ISNUMBER(AW109),AW109,0)&gt;=$R$12,$R$15,IF(OR(LOWER(LEFT(CB109&amp;"",2))="да",CB109=1),$R$13,$R$15))),IF(OR(AND($R$8="YES_NO",OR(LOWER(LEFT(AW109&amp;"",2))="да",AW109=1)),AND($R$8="THRESHOLD_GE",IF(ISNUMBER(AW109),AW109,0)&gt;=$R$11),AND($R$8="THRESHOLD_GT",IF(ISNUMBER(AW109),AW109,0)&gt;$R$11),AND($R$8="THRESHOLD_LE",IF(ISNUMBER(AW109),AW109,0)&lt;=$R$11),AND($R$8="THRESHOLD_LT",IF(ISNUMBER(AW109),AW109,0)&lt;$R$11),AND($R$8="CHANGE_PCT_GE",IF(IF(ISNUMBER(CB109),CB109,0)=0,IF(ISNUMBER(AW109),AW109,0)&gt;0,(IF(ISNUMBER(AW109),AW109,0)-IF(ISNUMBER(CB109),CB109,0))/ABS(IF(ISNUMBER(CB109),CB109,0))&gt;=$R$11)),AND($R$8="CHANGE_ABS_GE",ABS(IF(ISNUMBER(AW109),AW109,0)-IF(ISNUMBER(CB109),CB109,0))&gt;=$R$11),AND($R$8="COUNT_LT",IF(ISNUMBER(AW109),AW109,0)&lt;$R$11),AND($R$8="COUNT_LE",IF(ISNUMBER(AW109),AW109,0)&lt;=$R$11),AND($R$8="AND_YES",OR(LOWER(LEFT(AW109&amp;"",2))="да",AW109=1),OR(LOWER(LEFT(CB109&amp;"",2))="да",CB109=1)),AND($R$8="OR_YES",OR(OR(LOWER(LEFT(AW109&amp;"",2))="да",AW109=1),OR(LOWER(LEFT(CB109&amp;"",2))="да",CB109=1)))),$R$14,$R$15))))))))))</f>
        <v/>
      </c>
      <c r="S109" s="70" t="str">
        <f>IF($A109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109="#FIELD",AX109="",AND(OR($S$8="CHANGE_PCT_GE",$S$8="CHANGE_ABS_GE",$S$8="COUNT_FLAG_RULE",$S$8="AND_YES",$S$8="OR_YES"),OR(CC109="#FIELD",CC109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109)))),IF($S$18="LOW_MU",MAX(Настройки!$B$14,$S$16),IF($S$18="NEUTRAL",Настройки!$B$15,IF($S$18="IGNORE","IGNORE",IF(OR(AX109="#FIELD",CC109="#FIELD"),"Поле не найдено","Недостаточно данных")))),IF($S$8="SIGMOID_INC",MAX(Настройки!$B$14,$S$16+($S$17-$S$16)/(1+EXP(-$S$12*(IF(ISNUMBER(AX109),AX109,0)-$S$11)))),IF($S$8="SIGMOID_DEC",MAX(Настройки!$B$14,$S$16+($S$17-$S$16)/(1+EXP($S$12*(IF(ISNUMBER(AX109),AX109,0)-$S$11)))),IF($S$8="TOP_PERCENT",IF((COUNTIF(INDEX(Данные!$A$7:$CV$106,0,MATCH($S$9,Данные!$A$6:$CV$6,0)),"&gt;"&amp;IF(ISNUMBER(AX109),AX109,0))+COUNTIFS(INDEX(Данные!$A$7:$CV$106,0,MATCH($S$9,Данные!$A$6:$CV$6,0)),IF(ISNUMBER(AX109),AX109,0),Данные!$A$7:$A$106,"&lt;"&amp;$A109)+1)/COUNT(INDEX(Данные!$A$7:$CV$106,0,MATCH($S$9,Данные!$A$6:$CV$6,0)))&lt;=$S$11,$S$14,$S$15),IF($S$8="MANUAL_MU",MAX(Настройки!$B$14,MIN(1,IF(ISNUMBER(AX109),AX109,0))),IF($S$8="COUNT_FLAG_RULE",IF(IF(ISNUMBER(AX109),AX109,0)&lt;=$S$11,$S$14,IF(IF(ISNUMBER(AX109),AX109,0)&gt;=$S$12,$S$15,IF(OR(LOWER(LEFT(CC109&amp;"",2))="да",CC109=1),$S$13,$S$15))),IF(OR(AND($S$8="YES_NO",OR(LOWER(LEFT(AX109&amp;"",2))="да",AX109=1)),AND($S$8="THRESHOLD_GE",IF(ISNUMBER(AX109),AX109,0)&gt;=$S$11),AND($S$8="THRESHOLD_GT",IF(ISNUMBER(AX109),AX109,0)&gt;$S$11),AND($S$8="THRESHOLD_LE",IF(ISNUMBER(AX109),AX109,0)&lt;=$S$11),AND($S$8="THRESHOLD_LT",IF(ISNUMBER(AX109),AX109,0)&lt;$S$11),AND($S$8="CHANGE_PCT_GE",IF(IF(ISNUMBER(CC109),CC109,0)=0,IF(ISNUMBER(AX109),AX109,0)&gt;0,(IF(ISNUMBER(AX109),AX109,0)-IF(ISNUMBER(CC109),CC109,0))/ABS(IF(ISNUMBER(CC109),CC109,0))&gt;=$S$11)),AND($S$8="CHANGE_ABS_GE",ABS(IF(ISNUMBER(AX109),AX109,0)-IF(ISNUMBER(CC109),CC109,0))&gt;=$S$11),AND($S$8="COUNT_LT",IF(ISNUMBER(AX109),AX109,0)&lt;$S$11),AND($S$8="COUNT_LE",IF(ISNUMBER(AX109),AX109,0)&lt;=$S$11),AND($S$8="AND_YES",OR(LOWER(LEFT(AX109&amp;"",2))="да",AX109=1),OR(LOWER(LEFT(CC109&amp;"",2))="да",CC109=1)),AND($S$8="OR_YES",OR(OR(LOWER(LEFT(AX109&amp;"",2))="да",AX109=1),OR(LOWER(LEFT(CC109&amp;"",2))="да",CC109=1)))),$S$14,$S$15))))))))))</f>
        <v/>
      </c>
      <c r="T109" s="70" t="str">
        <f>IF($A109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109="#FIELD",AY109="",AND(OR($T$8="CHANGE_PCT_GE",$T$8="CHANGE_ABS_GE",$T$8="COUNT_FLAG_RULE",$T$8="AND_YES",$T$8="OR_YES"),OR(CD109="#FIELD",CD109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109)))),IF($T$18="LOW_MU",MAX(Настройки!$B$14,$T$16),IF($T$18="NEUTRAL",Настройки!$B$15,IF($T$18="IGNORE","IGNORE",IF(OR(AY109="#FIELD",CD109="#FIELD"),"Поле не найдено","Недостаточно данных")))),IF($T$8="SIGMOID_INC",MAX(Настройки!$B$14,$T$16+($T$17-$T$16)/(1+EXP(-$T$12*(IF(ISNUMBER(AY109),AY109,0)-$T$11)))),IF($T$8="SIGMOID_DEC",MAX(Настройки!$B$14,$T$16+($T$17-$T$16)/(1+EXP($T$12*(IF(ISNUMBER(AY109),AY109,0)-$T$11)))),IF($T$8="TOP_PERCENT",IF((COUNTIF(INDEX(Данные!$A$7:$CV$106,0,MATCH($T$9,Данные!$A$6:$CV$6,0)),"&gt;"&amp;IF(ISNUMBER(AY109),AY109,0))+COUNTIFS(INDEX(Данные!$A$7:$CV$106,0,MATCH($T$9,Данные!$A$6:$CV$6,0)),IF(ISNUMBER(AY109),AY109,0),Данные!$A$7:$A$106,"&lt;"&amp;$A109)+1)/COUNT(INDEX(Данные!$A$7:$CV$106,0,MATCH($T$9,Данные!$A$6:$CV$6,0)))&lt;=$T$11,$T$14,$T$15),IF($T$8="MANUAL_MU",MAX(Настройки!$B$14,MIN(1,IF(ISNUMBER(AY109),AY109,0))),IF($T$8="COUNT_FLAG_RULE",IF(IF(ISNUMBER(AY109),AY109,0)&lt;=$T$11,$T$14,IF(IF(ISNUMBER(AY109),AY109,0)&gt;=$T$12,$T$15,IF(OR(LOWER(LEFT(CD109&amp;"",2))="да",CD109=1),$T$13,$T$15))),IF(OR(AND($T$8="YES_NO",OR(LOWER(LEFT(AY109&amp;"",2))="да",AY109=1)),AND($T$8="THRESHOLD_GE",IF(ISNUMBER(AY109),AY109,0)&gt;=$T$11),AND($T$8="THRESHOLD_GT",IF(ISNUMBER(AY109),AY109,0)&gt;$T$11),AND($T$8="THRESHOLD_LE",IF(ISNUMBER(AY109),AY109,0)&lt;=$T$11),AND($T$8="THRESHOLD_LT",IF(ISNUMBER(AY109),AY109,0)&lt;$T$11),AND($T$8="CHANGE_PCT_GE",IF(IF(ISNUMBER(CD109),CD109,0)=0,IF(ISNUMBER(AY109),AY109,0)&gt;0,(IF(ISNUMBER(AY109),AY109,0)-IF(ISNUMBER(CD109),CD109,0))/ABS(IF(ISNUMBER(CD109),CD109,0))&gt;=$T$11)),AND($T$8="CHANGE_ABS_GE",ABS(IF(ISNUMBER(AY109),AY109,0)-IF(ISNUMBER(CD109),CD109,0))&gt;=$T$11),AND($T$8="COUNT_LT",IF(ISNUMBER(AY109),AY109,0)&lt;$T$11),AND($T$8="COUNT_LE",IF(ISNUMBER(AY109),AY109,0)&lt;=$T$11),AND($T$8="AND_YES",OR(LOWER(LEFT(AY109&amp;"",2))="да",AY109=1),OR(LOWER(LEFT(CD109&amp;"",2))="да",CD109=1)),AND($T$8="OR_YES",OR(OR(LOWER(LEFT(AY109&amp;"",2))="да",AY109=1),OR(LOWER(LEFT(CD109&amp;"",2))="да",CD109=1)))),$T$14,$T$15))))))))))</f>
        <v/>
      </c>
      <c r="U109" s="70" t="str">
        <f>IF($A109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109="#FIELD",AZ109="",AND(OR($U$8="CHANGE_PCT_GE",$U$8="CHANGE_ABS_GE",$U$8="COUNT_FLAG_RULE",$U$8="AND_YES",$U$8="OR_YES"),OR(CE109="#FIELD",CE109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109)))),IF($U$18="LOW_MU",MAX(Настройки!$B$14,$U$16),IF($U$18="NEUTRAL",Настройки!$B$15,IF($U$18="IGNORE","IGNORE",IF(OR(AZ109="#FIELD",CE109="#FIELD"),"Поле не найдено","Недостаточно данных")))),IF($U$8="SIGMOID_INC",MAX(Настройки!$B$14,$U$16+($U$17-$U$16)/(1+EXP(-$U$12*(IF(ISNUMBER(AZ109),AZ109,0)-$U$11)))),IF($U$8="SIGMOID_DEC",MAX(Настройки!$B$14,$U$16+($U$17-$U$16)/(1+EXP($U$12*(IF(ISNUMBER(AZ109),AZ109,0)-$U$11)))),IF($U$8="TOP_PERCENT",IF((COUNTIF(INDEX(Данные!$A$7:$CV$106,0,MATCH($U$9,Данные!$A$6:$CV$6,0)),"&gt;"&amp;IF(ISNUMBER(AZ109),AZ109,0))+COUNTIFS(INDEX(Данные!$A$7:$CV$106,0,MATCH($U$9,Данные!$A$6:$CV$6,0)),IF(ISNUMBER(AZ109),AZ109,0),Данные!$A$7:$A$106,"&lt;"&amp;$A109)+1)/COUNT(INDEX(Данные!$A$7:$CV$106,0,MATCH($U$9,Данные!$A$6:$CV$6,0)))&lt;=$U$11,$U$14,$U$15),IF($U$8="MANUAL_MU",MAX(Настройки!$B$14,MIN(1,IF(ISNUMBER(AZ109),AZ109,0))),IF($U$8="COUNT_FLAG_RULE",IF(IF(ISNUMBER(AZ109),AZ109,0)&lt;=$U$11,$U$14,IF(IF(ISNUMBER(AZ109),AZ109,0)&gt;=$U$12,$U$15,IF(OR(LOWER(LEFT(CE109&amp;"",2))="да",CE109=1),$U$13,$U$15))),IF(OR(AND($U$8="YES_NO",OR(LOWER(LEFT(AZ109&amp;"",2))="да",AZ109=1)),AND($U$8="THRESHOLD_GE",IF(ISNUMBER(AZ109),AZ109,0)&gt;=$U$11),AND($U$8="THRESHOLD_GT",IF(ISNUMBER(AZ109),AZ109,0)&gt;$U$11),AND($U$8="THRESHOLD_LE",IF(ISNUMBER(AZ109),AZ109,0)&lt;=$U$11),AND($U$8="THRESHOLD_LT",IF(ISNUMBER(AZ109),AZ109,0)&lt;$U$11),AND($U$8="CHANGE_PCT_GE",IF(IF(ISNUMBER(CE109),CE109,0)=0,IF(ISNUMBER(AZ109),AZ109,0)&gt;0,(IF(ISNUMBER(AZ109),AZ109,0)-IF(ISNUMBER(CE109),CE109,0))/ABS(IF(ISNUMBER(CE109),CE109,0))&gt;=$U$11)),AND($U$8="CHANGE_ABS_GE",ABS(IF(ISNUMBER(AZ109),AZ109,0)-IF(ISNUMBER(CE109),CE109,0))&gt;=$U$11),AND($U$8="COUNT_LT",IF(ISNUMBER(AZ109),AZ109,0)&lt;$U$11),AND($U$8="COUNT_LE",IF(ISNUMBER(AZ109),AZ109,0)&lt;=$U$11),AND($U$8="AND_YES",OR(LOWER(LEFT(AZ109&amp;"",2))="да",AZ109=1),OR(LOWER(LEFT(CE109&amp;"",2))="да",CE109=1)),AND($U$8="OR_YES",OR(OR(LOWER(LEFT(AZ109&amp;"",2))="да",AZ109=1),OR(LOWER(LEFT(CE109&amp;"",2))="да",CE109=1)))),$U$14,$U$15))))))))))</f>
        <v/>
      </c>
      <c r="V109" s="70" t="str">
        <f>IF($A109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109="#FIELD",BA109="",AND(OR($V$8="CHANGE_PCT_GE",$V$8="CHANGE_ABS_GE",$V$8="COUNT_FLAG_RULE",$V$8="AND_YES",$V$8="OR_YES"),OR(CF109="#FIELD",CF109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109)))),IF($V$18="LOW_MU",MAX(Настройки!$B$14,$V$16),IF($V$18="NEUTRAL",Настройки!$B$15,IF($V$18="IGNORE","IGNORE",IF(OR(BA109="#FIELD",CF109="#FIELD"),"Поле не найдено","Недостаточно данных")))),IF($V$8="SIGMOID_INC",MAX(Настройки!$B$14,$V$16+($V$17-$V$16)/(1+EXP(-$V$12*(IF(ISNUMBER(BA109),BA109,0)-$V$11)))),IF($V$8="SIGMOID_DEC",MAX(Настройки!$B$14,$V$16+($V$17-$V$16)/(1+EXP($V$12*(IF(ISNUMBER(BA109),BA109,0)-$V$11)))),IF($V$8="TOP_PERCENT",IF((COUNTIF(INDEX(Данные!$A$7:$CV$106,0,MATCH($V$9,Данные!$A$6:$CV$6,0)),"&gt;"&amp;IF(ISNUMBER(BA109),BA109,0))+COUNTIFS(INDEX(Данные!$A$7:$CV$106,0,MATCH($V$9,Данные!$A$6:$CV$6,0)),IF(ISNUMBER(BA109),BA109,0),Данные!$A$7:$A$106,"&lt;"&amp;$A109)+1)/COUNT(INDEX(Данные!$A$7:$CV$106,0,MATCH($V$9,Данные!$A$6:$CV$6,0)))&lt;=$V$11,$V$14,$V$15),IF($V$8="MANUAL_MU",MAX(Настройки!$B$14,MIN(1,IF(ISNUMBER(BA109),BA109,0))),IF($V$8="COUNT_FLAG_RULE",IF(IF(ISNUMBER(BA109),BA109,0)&lt;=$V$11,$V$14,IF(IF(ISNUMBER(BA109),BA109,0)&gt;=$V$12,$V$15,IF(OR(LOWER(LEFT(CF109&amp;"",2))="да",CF109=1),$V$13,$V$15))),IF(OR(AND($V$8="YES_NO",OR(LOWER(LEFT(BA109&amp;"",2))="да",BA109=1)),AND($V$8="THRESHOLD_GE",IF(ISNUMBER(BA109),BA109,0)&gt;=$V$11),AND($V$8="THRESHOLD_GT",IF(ISNUMBER(BA109),BA109,0)&gt;$V$11),AND($V$8="THRESHOLD_LE",IF(ISNUMBER(BA109),BA109,0)&lt;=$V$11),AND($V$8="THRESHOLD_LT",IF(ISNUMBER(BA109),BA109,0)&lt;$V$11),AND($V$8="CHANGE_PCT_GE",IF(IF(ISNUMBER(CF109),CF109,0)=0,IF(ISNUMBER(BA109),BA109,0)&gt;0,(IF(ISNUMBER(BA109),BA109,0)-IF(ISNUMBER(CF109),CF109,0))/ABS(IF(ISNUMBER(CF109),CF109,0))&gt;=$V$11)),AND($V$8="CHANGE_ABS_GE",ABS(IF(ISNUMBER(BA109),BA109,0)-IF(ISNUMBER(CF109),CF109,0))&gt;=$V$11),AND($V$8="COUNT_LT",IF(ISNUMBER(BA109),BA109,0)&lt;$V$11),AND($V$8="COUNT_LE",IF(ISNUMBER(BA109),BA109,0)&lt;=$V$11),AND($V$8="AND_YES",OR(LOWER(LEFT(BA109&amp;"",2))="да",BA109=1),OR(LOWER(LEFT(CF109&amp;"",2))="да",CF109=1)),AND($V$8="OR_YES",OR(OR(LOWER(LEFT(BA109&amp;"",2))="да",BA109=1),OR(LOWER(LEFT(CF109&amp;"",2))="да",CF109=1)))),$V$14,$V$15))))))))))</f>
        <v/>
      </c>
      <c r="W109" s="70" t="str">
        <f>IF($A109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109="#FIELD",BB109="",AND(OR($W$8="CHANGE_PCT_GE",$W$8="CHANGE_ABS_GE",$W$8="COUNT_FLAG_RULE",$W$8="AND_YES",$W$8="OR_YES"),OR(CG109="#FIELD",CG109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109)))),IF($W$18="LOW_MU",MAX(Настройки!$B$14,$W$16),IF($W$18="NEUTRAL",Настройки!$B$15,IF($W$18="IGNORE","IGNORE",IF(OR(BB109="#FIELD",CG109="#FIELD"),"Поле не найдено","Недостаточно данных")))),IF($W$8="SIGMOID_INC",MAX(Настройки!$B$14,$W$16+($W$17-$W$16)/(1+EXP(-$W$12*(IF(ISNUMBER(BB109),BB109,0)-$W$11)))),IF($W$8="SIGMOID_DEC",MAX(Настройки!$B$14,$W$16+($W$17-$W$16)/(1+EXP($W$12*(IF(ISNUMBER(BB109),BB109,0)-$W$11)))),IF($W$8="TOP_PERCENT",IF((COUNTIF(INDEX(Данные!$A$7:$CV$106,0,MATCH($W$9,Данные!$A$6:$CV$6,0)),"&gt;"&amp;IF(ISNUMBER(BB109),BB109,0))+COUNTIFS(INDEX(Данные!$A$7:$CV$106,0,MATCH($W$9,Данные!$A$6:$CV$6,0)),IF(ISNUMBER(BB109),BB109,0),Данные!$A$7:$A$106,"&lt;"&amp;$A109)+1)/COUNT(INDEX(Данные!$A$7:$CV$106,0,MATCH($W$9,Данные!$A$6:$CV$6,0)))&lt;=$W$11,$W$14,$W$15),IF($W$8="MANUAL_MU",MAX(Настройки!$B$14,MIN(1,IF(ISNUMBER(BB109),BB109,0))),IF($W$8="COUNT_FLAG_RULE",IF(IF(ISNUMBER(BB109),BB109,0)&lt;=$W$11,$W$14,IF(IF(ISNUMBER(BB109),BB109,0)&gt;=$W$12,$W$15,IF(OR(LOWER(LEFT(CG109&amp;"",2))="да",CG109=1),$W$13,$W$15))),IF(OR(AND($W$8="YES_NO",OR(LOWER(LEFT(BB109&amp;"",2))="да",BB109=1)),AND($W$8="THRESHOLD_GE",IF(ISNUMBER(BB109),BB109,0)&gt;=$W$11),AND($W$8="THRESHOLD_GT",IF(ISNUMBER(BB109),BB109,0)&gt;$W$11),AND($W$8="THRESHOLD_LE",IF(ISNUMBER(BB109),BB109,0)&lt;=$W$11),AND($W$8="THRESHOLD_LT",IF(ISNUMBER(BB109),BB109,0)&lt;$W$11),AND($W$8="CHANGE_PCT_GE",IF(IF(ISNUMBER(CG109),CG109,0)=0,IF(ISNUMBER(BB109),BB109,0)&gt;0,(IF(ISNUMBER(BB109),BB109,0)-IF(ISNUMBER(CG109),CG109,0))/ABS(IF(ISNUMBER(CG109),CG109,0))&gt;=$W$11)),AND($W$8="CHANGE_ABS_GE",ABS(IF(ISNUMBER(BB109),BB109,0)-IF(ISNUMBER(CG109),CG109,0))&gt;=$W$11),AND($W$8="COUNT_LT",IF(ISNUMBER(BB109),BB109,0)&lt;$W$11),AND($W$8="COUNT_LE",IF(ISNUMBER(BB109),BB109,0)&lt;=$W$11),AND($W$8="AND_YES",OR(LOWER(LEFT(BB109&amp;"",2))="да",BB109=1),OR(LOWER(LEFT(CG109&amp;"",2))="да",CG109=1)),AND($W$8="OR_YES",OR(OR(LOWER(LEFT(BB109&amp;"",2))="да",BB109=1),OR(LOWER(LEFT(CG109&amp;"",2))="да",CG109=1)))),$W$14,$W$15))))))))))</f>
        <v/>
      </c>
      <c r="X109" s="70" t="str">
        <f>IF($A109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109="#FIELD",BC109="",AND(OR($X$8="CHANGE_PCT_GE",$X$8="CHANGE_ABS_GE",$X$8="COUNT_FLAG_RULE",$X$8="AND_YES",$X$8="OR_YES"),OR(CH109="#FIELD",CH109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109)))),IF($X$18="LOW_MU",MAX(Настройки!$B$14,$X$16),IF($X$18="NEUTRAL",Настройки!$B$15,IF($X$18="IGNORE","IGNORE",IF(OR(BC109="#FIELD",CH109="#FIELD"),"Поле не найдено","Недостаточно данных")))),IF($X$8="SIGMOID_INC",MAX(Настройки!$B$14,$X$16+($X$17-$X$16)/(1+EXP(-$X$12*(IF(ISNUMBER(BC109),BC109,0)-$X$11)))),IF($X$8="SIGMOID_DEC",MAX(Настройки!$B$14,$X$16+($X$17-$X$16)/(1+EXP($X$12*(IF(ISNUMBER(BC109),BC109,0)-$X$11)))),IF($X$8="TOP_PERCENT",IF((COUNTIF(INDEX(Данные!$A$7:$CV$106,0,MATCH($X$9,Данные!$A$6:$CV$6,0)),"&gt;"&amp;IF(ISNUMBER(BC109),BC109,0))+COUNTIFS(INDEX(Данные!$A$7:$CV$106,0,MATCH($X$9,Данные!$A$6:$CV$6,0)),IF(ISNUMBER(BC109),BC109,0),Данные!$A$7:$A$106,"&lt;"&amp;$A109)+1)/COUNT(INDEX(Данные!$A$7:$CV$106,0,MATCH($X$9,Данные!$A$6:$CV$6,0)))&lt;=$X$11,$X$14,$X$15),IF($X$8="MANUAL_MU",MAX(Настройки!$B$14,MIN(1,IF(ISNUMBER(BC109),BC109,0))),IF($X$8="COUNT_FLAG_RULE",IF(IF(ISNUMBER(BC109),BC109,0)&lt;=$X$11,$X$14,IF(IF(ISNUMBER(BC109),BC109,0)&gt;=$X$12,$X$15,IF(OR(LOWER(LEFT(CH109&amp;"",2))="да",CH109=1),$X$13,$X$15))),IF(OR(AND($X$8="YES_NO",OR(LOWER(LEFT(BC109&amp;"",2))="да",BC109=1)),AND($X$8="THRESHOLD_GE",IF(ISNUMBER(BC109),BC109,0)&gt;=$X$11),AND($X$8="THRESHOLD_GT",IF(ISNUMBER(BC109),BC109,0)&gt;$X$11),AND($X$8="THRESHOLD_LE",IF(ISNUMBER(BC109),BC109,0)&lt;=$X$11),AND($X$8="THRESHOLD_LT",IF(ISNUMBER(BC109),BC109,0)&lt;$X$11),AND($X$8="CHANGE_PCT_GE",IF(IF(ISNUMBER(CH109),CH109,0)=0,IF(ISNUMBER(BC109),BC109,0)&gt;0,(IF(ISNUMBER(BC109),BC109,0)-IF(ISNUMBER(CH109),CH109,0))/ABS(IF(ISNUMBER(CH109),CH109,0))&gt;=$X$11)),AND($X$8="CHANGE_ABS_GE",ABS(IF(ISNUMBER(BC109),BC109,0)-IF(ISNUMBER(CH109),CH109,0))&gt;=$X$11),AND($X$8="COUNT_LT",IF(ISNUMBER(BC109),BC109,0)&lt;$X$11),AND($X$8="COUNT_LE",IF(ISNUMBER(BC109),BC109,0)&lt;=$X$11),AND($X$8="AND_YES",OR(LOWER(LEFT(BC109&amp;"",2))="да",BC109=1),OR(LOWER(LEFT(CH109&amp;"",2))="да",CH109=1)),AND($X$8="OR_YES",OR(OR(LOWER(LEFT(BC109&amp;"",2))="да",BC109=1),OR(LOWER(LEFT(CH109&amp;"",2))="да",CH109=1)))),$X$14,$X$15))))))))))</f>
        <v/>
      </c>
      <c r="Y109" s="70" t="str">
        <f>IF($A109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109="#FIELD",BD109="",AND(OR($Y$8="CHANGE_PCT_GE",$Y$8="CHANGE_ABS_GE",$Y$8="COUNT_FLAG_RULE",$Y$8="AND_YES",$Y$8="OR_YES"),OR(CI109="#FIELD",CI109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109)))),IF($Y$18="LOW_MU",MAX(Настройки!$B$14,$Y$16),IF($Y$18="NEUTRAL",Настройки!$B$15,IF($Y$18="IGNORE","IGNORE",IF(OR(BD109="#FIELD",CI109="#FIELD"),"Поле не найдено","Недостаточно данных")))),IF($Y$8="SIGMOID_INC",MAX(Настройки!$B$14,$Y$16+($Y$17-$Y$16)/(1+EXP(-$Y$12*(IF(ISNUMBER(BD109),BD109,0)-$Y$11)))),IF($Y$8="SIGMOID_DEC",MAX(Настройки!$B$14,$Y$16+($Y$17-$Y$16)/(1+EXP($Y$12*(IF(ISNUMBER(BD109),BD109,0)-$Y$11)))),IF($Y$8="TOP_PERCENT",IF((COUNTIF(INDEX(Данные!$A$7:$CV$106,0,MATCH($Y$9,Данные!$A$6:$CV$6,0)),"&gt;"&amp;IF(ISNUMBER(BD109),BD109,0))+COUNTIFS(INDEX(Данные!$A$7:$CV$106,0,MATCH($Y$9,Данные!$A$6:$CV$6,0)),IF(ISNUMBER(BD109),BD109,0),Данные!$A$7:$A$106,"&lt;"&amp;$A109)+1)/COUNT(INDEX(Данные!$A$7:$CV$106,0,MATCH($Y$9,Данные!$A$6:$CV$6,0)))&lt;=$Y$11,$Y$14,$Y$15),IF($Y$8="MANUAL_MU",MAX(Настройки!$B$14,MIN(1,IF(ISNUMBER(BD109),BD109,0))),IF($Y$8="COUNT_FLAG_RULE",IF(IF(ISNUMBER(BD109),BD109,0)&lt;=$Y$11,$Y$14,IF(IF(ISNUMBER(BD109),BD109,0)&gt;=$Y$12,$Y$15,IF(OR(LOWER(LEFT(CI109&amp;"",2))="да",CI109=1),$Y$13,$Y$15))),IF(OR(AND($Y$8="YES_NO",OR(LOWER(LEFT(BD109&amp;"",2))="да",BD109=1)),AND($Y$8="THRESHOLD_GE",IF(ISNUMBER(BD109),BD109,0)&gt;=$Y$11),AND($Y$8="THRESHOLD_GT",IF(ISNUMBER(BD109),BD109,0)&gt;$Y$11),AND($Y$8="THRESHOLD_LE",IF(ISNUMBER(BD109),BD109,0)&lt;=$Y$11),AND($Y$8="THRESHOLD_LT",IF(ISNUMBER(BD109),BD109,0)&lt;$Y$11),AND($Y$8="CHANGE_PCT_GE",IF(IF(ISNUMBER(CI109),CI109,0)=0,IF(ISNUMBER(BD109),BD109,0)&gt;0,(IF(ISNUMBER(BD109),BD109,0)-IF(ISNUMBER(CI109),CI109,0))/ABS(IF(ISNUMBER(CI109),CI109,0))&gt;=$Y$11)),AND($Y$8="CHANGE_ABS_GE",ABS(IF(ISNUMBER(BD109),BD109,0)-IF(ISNUMBER(CI109),CI109,0))&gt;=$Y$11),AND($Y$8="COUNT_LT",IF(ISNUMBER(BD109),BD109,0)&lt;$Y$11),AND($Y$8="COUNT_LE",IF(ISNUMBER(BD109),BD109,0)&lt;=$Y$11),AND($Y$8="AND_YES",OR(LOWER(LEFT(BD109&amp;"",2))="да",BD109=1),OR(LOWER(LEFT(CI109&amp;"",2))="да",CI109=1)),AND($Y$8="OR_YES",OR(OR(LOWER(LEFT(BD109&amp;"",2))="да",BD109=1),OR(LOWER(LEFT(CI109&amp;"",2))="да",CI109=1)))),$Y$14,$Y$15))))))))))</f>
        <v/>
      </c>
      <c r="Z109" s="70" t="str">
        <f>IF($A109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109="#FIELD",BE109="",AND(OR($Z$8="CHANGE_PCT_GE",$Z$8="CHANGE_ABS_GE",$Z$8="COUNT_FLAG_RULE",$Z$8="AND_YES",$Z$8="OR_YES"),OR(CJ109="#FIELD",CJ109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109)))),IF($Z$18="LOW_MU",MAX(Настройки!$B$14,$Z$16),IF($Z$18="NEUTRAL",Настройки!$B$15,IF($Z$18="IGNORE","IGNORE",IF(OR(BE109="#FIELD",CJ109="#FIELD"),"Поле не найдено","Недостаточно данных")))),IF($Z$8="SIGMOID_INC",MAX(Настройки!$B$14,$Z$16+($Z$17-$Z$16)/(1+EXP(-$Z$12*(IF(ISNUMBER(BE109),BE109,0)-$Z$11)))),IF($Z$8="SIGMOID_DEC",MAX(Настройки!$B$14,$Z$16+($Z$17-$Z$16)/(1+EXP($Z$12*(IF(ISNUMBER(BE109),BE109,0)-$Z$11)))),IF($Z$8="TOP_PERCENT",IF((COUNTIF(INDEX(Данные!$A$7:$CV$106,0,MATCH($Z$9,Данные!$A$6:$CV$6,0)),"&gt;"&amp;IF(ISNUMBER(BE109),BE109,0))+COUNTIFS(INDEX(Данные!$A$7:$CV$106,0,MATCH($Z$9,Данные!$A$6:$CV$6,0)),IF(ISNUMBER(BE109),BE109,0),Данные!$A$7:$A$106,"&lt;"&amp;$A109)+1)/COUNT(INDEX(Данные!$A$7:$CV$106,0,MATCH($Z$9,Данные!$A$6:$CV$6,0)))&lt;=$Z$11,$Z$14,$Z$15),IF($Z$8="MANUAL_MU",MAX(Настройки!$B$14,MIN(1,IF(ISNUMBER(BE109),BE109,0))),IF($Z$8="COUNT_FLAG_RULE",IF(IF(ISNUMBER(BE109),BE109,0)&lt;=$Z$11,$Z$14,IF(IF(ISNUMBER(BE109),BE109,0)&gt;=$Z$12,$Z$15,IF(OR(LOWER(LEFT(CJ109&amp;"",2))="да",CJ109=1),$Z$13,$Z$15))),IF(OR(AND($Z$8="YES_NO",OR(LOWER(LEFT(BE109&amp;"",2))="да",BE109=1)),AND($Z$8="THRESHOLD_GE",IF(ISNUMBER(BE109),BE109,0)&gt;=$Z$11),AND($Z$8="THRESHOLD_GT",IF(ISNUMBER(BE109),BE109,0)&gt;$Z$11),AND($Z$8="THRESHOLD_LE",IF(ISNUMBER(BE109),BE109,0)&lt;=$Z$11),AND($Z$8="THRESHOLD_LT",IF(ISNUMBER(BE109),BE109,0)&lt;$Z$11),AND($Z$8="CHANGE_PCT_GE",IF(IF(ISNUMBER(CJ109),CJ109,0)=0,IF(ISNUMBER(BE109),BE109,0)&gt;0,(IF(ISNUMBER(BE109),BE109,0)-IF(ISNUMBER(CJ109),CJ109,0))/ABS(IF(ISNUMBER(CJ109),CJ109,0))&gt;=$Z$11)),AND($Z$8="CHANGE_ABS_GE",ABS(IF(ISNUMBER(BE109),BE109,0)-IF(ISNUMBER(CJ109),CJ109,0))&gt;=$Z$11),AND($Z$8="COUNT_LT",IF(ISNUMBER(BE109),BE109,0)&lt;$Z$11),AND($Z$8="COUNT_LE",IF(ISNUMBER(BE109),BE109,0)&lt;=$Z$11),AND($Z$8="AND_YES",OR(LOWER(LEFT(BE109&amp;"",2))="да",BE109=1),OR(LOWER(LEFT(CJ109&amp;"",2))="да",CJ109=1)),AND($Z$8="OR_YES",OR(OR(LOWER(LEFT(BE109&amp;"",2))="да",BE109=1),OR(LOWER(LEFT(CJ109&amp;"",2))="да",CJ109=1)))),$Z$14,$Z$15))))))))))</f>
        <v/>
      </c>
      <c r="AA109" s="70" t="str">
        <f>IF($A109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109="#FIELD",BF109="",AND(OR($AA$8="CHANGE_PCT_GE",$AA$8="CHANGE_ABS_GE",$AA$8="COUNT_FLAG_RULE",$AA$8="AND_YES",$AA$8="OR_YES"),OR(CK109="#FIELD",CK109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109)))),IF($AA$18="LOW_MU",MAX(Настройки!$B$14,$AA$16),IF($AA$18="NEUTRAL",Настройки!$B$15,IF($AA$18="IGNORE","IGNORE",IF(OR(BF109="#FIELD",CK109="#FIELD"),"Поле не найдено","Недостаточно данных")))),IF($AA$8="SIGMOID_INC",MAX(Настройки!$B$14,$AA$16+($AA$17-$AA$16)/(1+EXP(-$AA$12*(IF(ISNUMBER(BF109),BF109,0)-$AA$11)))),IF($AA$8="SIGMOID_DEC",MAX(Настройки!$B$14,$AA$16+($AA$17-$AA$16)/(1+EXP($AA$12*(IF(ISNUMBER(BF109),BF109,0)-$AA$11)))),IF($AA$8="TOP_PERCENT",IF((COUNTIF(INDEX(Данные!$A$7:$CV$106,0,MATCH($AA$9,Данные!$A$6:$CV$6,0)),"&gt;"&amp;IF(ISNUMBER(BF109),BF109,0))+COUNTIFS(INDEX(Данные!$A$7:$CV$106,0,MATCH($AA$9,Данные!$A$6:$CV$6,0)),IF(ISNUMBER(BF109),BF109,0),Данные!$A$7:$A$106,"&lt;"&amp;$A109)+1)/COUNT(INDEX(Данные!$A$7:$CV$106,0,MATCH($AA$9,Данные!$A$6:$CV$6,0)))&lt;=$AA$11,$AA$14,$AA$15),IF($AA$8="MANUAL_MU",MAX(Настройки!$B$14,MIN(1,IF(ISNUMBER(BF109),BF109,0))),IF($AA$8="COUNT_FLAG_RULE",IF(IF(ISNUMBER(BF109),BF109,0)&lt;=$AA$11,$AA$14,IF(IF(ISNUMBER(BF109),BF109,0)&gt;=$AA$12,$AA$15,IF(OR(LOWER(LEFT(CK109&amp;"",2))="да",CK109=1),$AA$13,$AA$15))),IF(OR(AND($AA$8="YES_NO",OR(LOWER(LEFT(BF109&amp;"",2))="да",BF109=1)),AND($AA$8="THRESHOLD_GE",IF(ISNUMBER(BF109),BF109,0)&gt;=$AA$11),AND($AA$8="THRESHOLD_GT",IF(ISNUMBER(BF109),BF109,0)&gt;$AA$11),AND($AA$8="THRESHOLD_LE",IF(ISNUMBER(BF109),BF109,0)&lt;=$AA$11),AND($AA$8="THRESHOLD_LT",IF(ISNUMBER(BF109),BF109,0)&lt;$AA$11),AND($AA$8="CHANGE_PCT_GE",IF(IF(ISNUMBER(CK109),CK109,0)=0,IF(ISNUMBER(BF109),BF109,0)&gt;0,(IF(ISNUMBER(BF109),BF109,0)-IF(ISNUMBER(CK109),CK109,0))/ABS(IF(ISNUMBER(CK109),CK109,0))&gt;=$AA$11)),AND($AA$8="CHANGE_ABS_GE",ABS(IF(ISNUMBER(BF109),BF109,0)-IF(ISNUMBER(CK109),CK109,0))&gt;=$AA$11),AND($AA$8="COUNT_LT",IF(ISNUMBER(BF109),BF109,0)&lt;$AA$11),AND($AA$8="COUNT_LE",IF(ISNUMBER(BF109),BF109,0)&lt;=$AA$11),AND($AA$8="AND_YES",OR(LOWER(LEFT(BF109&amp;"",2))="да",BF109=1),OR(LOWER(LEFT(CK109&amp;"",2))="да",CK109=1)),AND($AA$8="OR_YES",OR(OR(LOWER(LEFT(BF109&amp;"",2))="да",BF109=1),OR(LOWER(LEFT(CK109&amp;"",2))="да",CK109=1)))),$AA$14,$AA$15))))))))))</f>
        <v/>
      </c>
      <c r="AB109" s="70" t="str">
        <f>IF($A109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109="#FIELD",BG109="",AND(OR($AB$8="CHANGE_PCT_GE",$AB$8="CHANGE_ABS_GE",$AB$8="COUNT_FLAG_RULE",$AB$8="AND_YES",$AB$8="OR_YES"),OR(CL109="#FIELD",CL109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109)))),IF($AB$18="LOW_MU",MAX(Настройки!$B$14,$AB$16),IF($AB$18="NEUTRAL",Настройки!$B$15,IF($AB$18="IGNORE","IGNORE",IF(OR(BG109="#FIELD",CL109="#FIELD"),"Поле не найдено","Недостаточно данных")))),IF($AB$8="SIGMOID_INC",MAX(Настройки!$B$14,$AB$16+($AB$17-$AB$16)/(1+EXP(-$AB$12*(IF(ISNUMBER(BG109),BG109,0)-$AB$11)))),IF($AB$8="SIGMOID_DEC",MAX(Настройки!$B$14,$AB$16+($AB$17-$AB$16)/(1+EXP($AB$12*(IF(ISNUMBER(BG109),BG109,0)-$AB$11)))),IF($AB$8="TOP_PERCENT",IF((COUNTIF(INDEX(Данные!$A$7:$CV$106,0,MATCH($AB$9,Данные!$A$6:$CV$6,0)),"&gt;"&amp;IF(ISNUMBER(BG109),BG109,0))+COUNTIFS(INDEX(Данные!$A$7:$CV$106,0,MATCH($AB$9,Данные!$A$6:$CV$6,0)),IF(ISNUMBER(BG109),BG109,0),Данные!$A$7:$A$106,"&lt;"&amp;$A109)+1)/COUNT(INDEX(Данные!$A$7:$CV$106,0,MATCH($AB$9,Данные!$A$6:$CV$6,0)))&lt;=$AB$11,$AB$14,$AB$15),IF($AB$8="MANUAL_MU",MAX(Настройки!$B$14,MIN(1,IF(ISNUMBER(BG109),BG109,0))),IF($AB$8="COUNT_FLAG_RULE",IF(IF(ISNUMBER(BG109),BG109,0)&lt;=$AB$11,$AB$14,IF(IF(ISNUMBER(BG109),BG109,0)&gt;=$AB$12,$AB$15,IF(OR(LOWER(LEFT(CL109&amp;"",2))="да",CL109=1),$AB$13,$AB$15))),IF(OR(AND($AB$8="YES_NO",OR(LOWER(LEFT(BG109&amp;"",2))="да",BG109=1)),AND($AB$8="THRESHOLD_GE",IF(ISNUMBER(BG109),BG109,0)&gt;=$AB$11),AND($AB$8="THRESHOLD_GT",IF(ISNUMBER(BG109),BG109,0)&gt;$AB$11),AND($AB$8="THRESHOLD_LE",IF(ISNUMBER(BG109),BG109,0)&lt;=$AB$11),AND($AB$8="THRESHOLD_LT",IF(ISNUMBER(BG109),BG109,0)&lt;$AB$11),AND($AB$8="CHANGE_PCT_GE",IF(IF(ISNUMBER(CL109),CL109,0)=0,IF(ISNUMBER(BG109),BG109,0)&gt;0,(IF(ISNUMBER(BG109),BG109,0)-IF(ISNUMBER(CL109),CL109,0))/ABS(IF(ISNUMBER(CL109),CL109,0))&gt;=$AB$11)),AND($AB$8="CHANGE_ABS_GE",ABS(IF(ISNUMBER(BG109),BG109,0)-IF(ISNUMBER(CL109),CL109,0))&gt;=$AB$11),AND($AB$8="COUNT_LT",IF(ISNUMBER(BG109),BG109,0)&lt;$AB$11),AND($AB$8="COUNT_LE",IF(ISNUMBER(BG109),BG109,0)&lt;=$AB$11),AND($AB$8="AND_YES",OR(LOWER(LEFT(BG109&amp;"",2))="да",BG109=1),OR(LOWER(LEFT(CL109&amp;"",2))="да",CL109=1)),AND($AB$8="OR_YES",OR(OR(LOWER(LEFT(BG109&amp;"",2))="да",BG109=1),OR(LOWER(LEFT(CL109&amp;"",2))="да",CL109=1)))),$AB$14,$AB$15))))))))))</f>
        <v/>
      </c>
      <c r="AC109" s="70" t="str">
        <f>IF($A109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109="#FIELD",BH109="",AND(OR($AC$8="CHANGE_PCT_GE",$AC$8="CHANGE_ABS_GE",$AC$8="COUNT_FLAG_RULE",$AC$8="AND_YES",$AC$8="OR_YES"),OR(CM109="#FIELD",CM109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109)))),IF($AC$18="LOW_MU",MAX(Настройки!$B$14,$AC$16),IF($AC$18="NEUTRAL",Настройки!$B$15,IF($AC$18="IGNORE","IGNORE",IF(OR(BH109="#FIELD",CM109="#FIELD"),"Поле не найдено","Недостаточно данных")))),IF($AC$8="SIGMOID_INC",MAX(Настройки!$B$14,$AC$16+($AC$17-$AC$16)/(1+EXP(-$AC$12*(IF(ISNUMBER(BH109),BH109,0)-$AC$11)))),IF($AC$8="SIGMOID_DEC",MAX(Настройки!$B$14,$AC$16+($AC$17-$AC$16)/(1+EXP($AC$12*(IF(ISNUMBER(BH109),BH109,0)-$AC$11)))),IF($AC$8="TOP_PERCENT",IF((COUNTIF(INDEX(Данные!$A$7:$CV$106,0,MATCH($AC$9,Данные!$A$6:$CV$6,0)),"&gt;"&amp;IF(ISNUMBER(BH109),BH109,0))+COUNTIFS(INDEX(Данные!$A$7:$CV$106,0,MATCH($AC$9,Данные!$A$6:$CV$6,0)),IF(ISNUMBER(BH109),BH109,0),Данные!$A$7:$A$106,"&lt;"&amp;$A109)+1)/COUNT(INDEX(Данные!$A$7:$CV$106,0,MATCH($AC$9,Данные!$A$6:$CV$6,0)))&lt;=$AC$11,$AC$14,$AC$15),IF($AC$8="MANUAL_MU",MAX(Настройки!$B$14,MIN(1,IF(ISNUMBER(BH109),BH109,0))),IF($AC$8="COUNT_FLAG_RULE",IF(IF(ISNUMBER(BH109),BH109,0)&lt;=$AC$11,$AC$14,IF(IF(ISNUMBER(BH109),BH109,0)&gt;=$AC$12,$AC$15,IF(OR(LOWER(LEFT(CM109&amp;"",2))="да",CM109=1),$AC$13,$AC$15))),IF(OR(AND($AC$8="YES_NO",OR(LOWER(LEFT(BH109&amp;"",2))="да",BH109=1)),AND($AC$8="THRESHOLD_GE",IF(ISNUMBER(BH109),BH109,0)&gt;=$AC$11),AND($AC$8="THRESHOLD_GT",IF(ISNUMBER(BH109),BH109,0)&gt;$AC$11),AND($AC$8="THRESHOLD_LE",IF(ISNUMBER(BH109),BH109,0)&lt;=$AC$11),AND($AC$8="THRESHOLD_LT",IF(ISNUMBER(BH109),BH109,0)&lt;$AC$11),AND($AC$8="CHANGE_PCT_GE",IF(IF(ISNUMBER(CM109),CM109,0)=0,IF(ISNUMBER(BH109),BH109,0)&gt;0,(IF(ISNUMBER(BH109),BH109,0)-IF(ISNUMBER(CM109),CM109,0))/ABS(IF(ISNUMBER(CM109),CM109,0))&gt;=$AC$11)),AND($AC$8="CHANGE_ABS_GE",ABS(IF(ISNUMBER(BH109),BH109,0)-IF(ISNUMBER(CM109),CM109,0))&gt;=$AC$11),AND($AC$8="COUNT_LT",IF(ISNUMBER(BH109),BH109,0)&lt;$AC$11),AND($AC$8="COUNT_LE",IF(ISNUMBER(BH109),BH109,0)&lt;=$AC$11),AND($AC$8="AND_YES",OR(LOWER(LEFT(BH109&amp;"",2))="да",BH109=1),OR(LOWER(LEFT(CM109&amp;"",2))="да",CM109=1)),AND($AC$8="OR_YES",OR(OR(LOWER(LEFT(BH109&amp;"",2))="да",BH109=1),OR(LOWER(LEFT(CM109&amp;"",2))="да",CM109=1)))),$AC$14,$AC$15))))))))))</f>
        <v/>
      </c>
      <c r="AD109" s="70" t="str">
        <f>IF($A109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109="#FIELD",BI109="",AND(OR($AD$8="CHANGE_PCT_GE",$AD$8="CHANGE_ABS_GE",$AD$8="COUNT_FLAG_RULE",$AD$8="AND_YES",$AD$8="OR_YES"),OR(CN109="#FIELD",CN109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109)))),IF($AD$18="LOW_MU",MAX(Настройки!$B$14,$AD$16),IF($AD$18="NEUTRAL",Настройки!$B$15,IF($AD$18="IGNORE","IGNORE",IF(OR(BI109="#FIELD",CN109="#FIELD"),"Поле не найдено","Недостаточно данных")))),IF($AD$8="SIGMOID_INC",MAX(Настройки!$B$14,$AD$16+($AD$17-$AD$16)/(1+EXP(-$AD$12*(IF(ISNUMBER(BI109),BI109,0)-$AD$11)))),IF($AD$8="SIGMOID_DEC",MAX(Настройки!$B$14,$AD$16+($AD$17-$AD$16)/(1+EXP($AD$12*(IF(ISNUMBER(BI109),BI109,0)-$AD$11)))),IF($AD$8="TOP_PERCENT",IF((COUNTIF(INDEX(Данные!$A$7:$CV$106,0,MATCH($AD$9,Данные!$A$6:$CV$6,0)),"&gt;"&amp;IF(ISNUMBER(BI109),BI109,0))+COUNTIFS(INDEX(Данные!$A$7:$CV$106,0,MATCH($AD$9,Данные!$A$6:$CV$6,0)),IF(ISNUMBER(BI109),BI109,0),Данные!$A$7:$A$106,"&lt;"&amp;$A109)+1)/COUNT(INDEX(Данные!$A$7:$CV$106,0,MATCH($AD$9,Данные!$A$6:$CV$6,0)))&lt;=$AD$11,$AD$14,$AD$15),IF($AD$8="MANUAL_MU",MAX(Настройки!$B$14,MIN(1,IF(ISNUMBER(BI109),BI109,0))),IF($AD$8="COUNT_FLAG_RULE",IF(IF(ISNUMBER(BI109),BI109,0)&lt;=$AD$11,$AD$14,IF(IF(ISNUMBER(BI109),BI109,0)&gt;=$AD$12,$AD$15,IF(OR(LOWER(LEFT(CN109&amp;"",2))="да",CN109=1),$AD$13,$AD$15))),IF(OR(AND($AD$8="YES_NO",OR(LOWER(LEFT(BI109&amp;"",2))="да",BI109=1)),AND($AD$8="THRESHOLD_GE",IF(ISNUMBER(BI109),BI109,0)&gt;=$AD$11),AND($AD$8="THRESHOLD_GT",IF(ISNUMBER(BI109),BI109,0)&gt;$AD$11),AND($AD$8="THRESHOLD_LE",IF(ISNUMBER(BI109),BI109,0)&lt;=$AD$11),AND($AD$8="THRESHOLD_LT",IF(ISNUMBER(BI109),BI109,0)&lt;$AD$11),AND($AD$8="CHANGE_PCT_GE",IF(IF(ISNUMBER(CN109),CN109,0)=0,IF(ISNUMBER(BI109),BI109,0)&gt;0,(IF(ISNUMBER(BI109),BI109,0)-IF(ISNUMBER(CN109),CN109,0))/ABS(IF(ISNUMBER(CN109),CN109,0))&gt;=$AD$11)),AND($AD$8="CHANGE_ABS_GE",ABS(IF(ISNUMBER(BI109),BI109,0)-IF(ISNUMBER(CN109),CN109,0))&gt;=$AD$11),AND($AD$8="COUNT_LT",IF(ISNUMBER(BI109),BI109,0)&lt;$AD$11),AND($AD$8="COUNT_LE",IF(ISNUMBER(BI109),BI109,0)&lt;=$AD$11),AND($AD$8="AND_YES",OR(LOWER(LEFT(BI109&amp;"",2))="да",BI109=1),OR(LOWER(LEFT(CN109&amp;"",2))="да",CN109=1)),AND($AD$8="OR_YES",OR(OR(LOWER(LEFT(BI109&amp;"",2))="да",BI109=1),OR(LOWER(LEFT(CN109&amp;"",2))="да",CN109=1)))),$AD$14,$AD$15))))))))))</f>
        <v/>
      </c>
      <c r="AE109" s="71" t="str">
        <f>IF($A109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109="#FIELD",BJ109="",AND(OR($AE$8="CHANGE_PCT_GE",$AE$8="CHANGE_ABS_GE",$AE$8="COUNT_FLAG_RULE",$AE$8="AND_YES",$AE$8="OR_YES"),OR(CO109="#FIELD",CO109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109)))),IF($AE$18="LOW_MU",MAX(Настройки!$B$14,$AE$16),IF($AE$18="NEUTRAL",Настройки!$B$15,IF($AE$18="IGNORE","IGNORE",IF(OR(BJ109="#FIELD",CO109="#FIELD"),"Поле не найдено","Недостаточно данных")))),IF($AE$8="SIGMOID_INC",MAX(Настройки!$B$14,$AE$16+($AE$17-$AE$16)/(1+EXP(-$AE$12*(IF(ISNUMBER(BJ109),BJ109,0)-$AE$11)))),IF($AE$8="SIGMOID_DEC",MAX(Настройки!$B$14,$AE$16+($AE$17-$AE$16)/(1+EXP($AE$12*(IF(ISNUMBER(BJ109),BJ109,0)-$AE$11)))),IF($AE$8="TOP_PERCENT",IF((COUNTIF(INDEX(Данные!$A$7:$CV$106,0,MATCH($AE$9,Данные!$A$6:$CV$6,0)),"&gt;"&amp;IF(ISNUMBER(BJ109),BJ109,0))+COUNTIFS(INDEX(Данные!$A$7:$CV$106,0,MATCH($AE$9,Данные!$A$6:$CV$6,0)),IF(ISNUMBER(BJ109),BJ109,0),Данные!$A$7:$A$106,"&lt;"&amp;$A109)+1)/COUNT(INDEX(Данные!$A$7:$CV$106,0,MATCH($AE$9,Данные!$A$6:$CV$6,0)))&lt;=$AE$11,$AE$14,$AE$15),IF($AE$8="MANUAL_MU",MAX(Настройки!$B$14,MIN(1,IF(ISNUMBER(BJ109),BJ109,0))),IF($AE$8="COUNT_FLAG_RULE",IF(IF(ISNUMBER(BJ109),BJ109,0)&lt;=$AE$11,$AE$14,IF(IF(ISNUMBER(BJ109),BJ109,0)&gt;=$AE$12,$AE$15,IF(OR(LOWER(LEFT(CO109&amp;"",2))="да",CO109=1),$AE$13,$AE$15))),IF(OR(AND($AE$8="YES_NO",OR(LOWER(LEFT(BJ109&amp;"",2))="да",BJ109=1)),AND($AE$8="THRESHOLD_GE",IF(ISNUMBER(BJ109),BJ109,0)&gt;=$AE$11),AND($AE$8="THRESHOLD_GT",IF(ISNUMBER(BJ109),BJ109,0)&gt;$AE$11),AND($AE$8="THRESHOLD_LE",IF(ISNUMBER(BJ109),BJ109,0)&lt;=$AE$11),AND($AE$8="THRESHOLD_LT",IF(ISNUMBER(BJ109),BJ109,0)&lt;$AE$11),AND($AE$8="CHANGE_PCT_GE",IF(IF(ISNUMBER(CO109),CO109,0)=0,IF(ISNUMBER(BJ109),BJ109,0)&gt;0,(IF(ISNUMBER(BJ109),BJ109,0)-IF(ISNUMBER(CO109),CO109,0))/ABS(IF(ISNUMBER(CO109),CO109,0))&gt;=$AE$11)),AND($AE$8="CHANGE_ABS_GE",ABS(IF(ISNUMBER(BJ109),BJ109,0)-IF(ISNUMBER(CO109),CO109,0))&gt;=$AE$11),AND($AE$8="COUNT_LT",IF(ISNUMBER(BJ109),BJ109,0)&lt;$AE$11),AND($AE$8="COUNT_LE",IF(ISNUMBER(BJ109),BJ109,0)&lt;=$AE$11),AND($AE$8="AND_YES",OR(LOWER(LEFT(BJ109&amp;"",2))="да",BJ109=1),OR(LOWER(LEFT(CO109&amp;"",2))="да",CO109=1)),AND($AE$8="OR_YES",OR(OR(LOWER(LEFT(BJ109&amp;"",2))="да",BJ109=1),OR(LOWER(LEFT(CO109&amp;"",2))="да",CO109=1)))),$AE$14,$AE$15))))))))))</f>
        <v/>
      </c>
      <c r="AF109" s="75"/>
      <c r="AG109" s="76" t="str">
        <f>IF($A109="","",IF($B$4&lt;&gt;"Да","",IF($B$9="","",IF(COUNTIF(Данные!$A$6:$CV$6,$B$9)=0,"#FIELD",INDEX(Данные!$A$7:$CV$106,ROW()-19,MATCH($B$9,Данные!$A$6:$CV$6,0))))))</f>
        <v/>
      </c>
      <c r="AH109" s="76" t="str">
        <f>IF($A109="","",IF($C$4&lt;&gt;"Да","",IF($C$9="","",IF(COUNTIF(Данные!$A$6:$CV$6,$C$9)=0,"#FIELD",INDEX(Данные!$A$7:$CV$106,ROW()-19,MATCH($C$9,Данные!$A$6:$CV$6,0))))))</f>
        <v/>
      </c>
      <c r="AI109" s="76" t="str">
        <f>IF($A109="","",IF($D$4&lt;&gt;"Да","",IF($D$9="","",IF(COUNTIF(Данные!$A$6:$CV$6,$D$9)=0,"#FIELD",INDEX(Данные!$A$7:$CV$106,ROW()-19,MATCH($D$9,Данные!$A$6:$CV$6,0))))))</f>
        <v/>
      </c>
      <c r="AJ109" s="76" t="str">
        <f>IF($A109="","",IF($E$4&lt;&gt;"Да","",IF($E$9="","",IF(COUNTIF(Данные!$A$6:$CV$6,$E$9)=0,"#FIELD",INDEX(Данные!$A$7:$CV$106,ROW()-19,MATCH($E$9,Данные!$A$6:$CV$6,0))))))</f>
        <v/>
      </c>
      <c r="AK109" s="76" t="str">
        <f>IF($A109="","",IF($F$4&lt;&gt;"Да","",IF($F$9="","",IF(COUNTIF(Данные!$A$6:$CV$6,$F$9)=0,"#FIELD",INDEX(Данные!$A$7:$CV$106,ROW()-19,MATCH($F$9,Данные!$A$6:$CV$6,0))))))</f>
        <v/>
      </c>
      <c r="AL109" s="76" t="str">
        <f>IF($A109="","",IF($G$4&lt;&gt;"Да","",IF($G$9="","",IF(COUNTIF(Данные!$A$6:$CV$6,$G$9)=0,"#FIELD",INDEX(Данные!$A$7:$CV$106,ROW()-19,MATCH($G$9,Данные!$A$6:$CV$6,0))))))</f>
        <v/>
      </c>
      <c r="AM109" s="76" t="str">
        <f>IF($A109="","",IF($H$4&lt;&gt;"Да","",IF($H$9="","",IF(COUNTIF(Данные!$A$6:$CV$6,$H$9)=0,"#FIELD",INDEX(Данные!$A$7:$CV$106,ROW()-19,MATCH($H$9,Данные!$A$6:$CV$6,0))))))</f>
        <v/>
      </c>
      <c r="AN109" s="76" t="str">
        <f>IF($A109="","",IF($I$4&lt;&gt;"Да","",IF($I$9="","",IF(COUNTIF(Данные!$A$6:$CV$6,$I$9)=0,"#FIELD",INDEX(Данные!$A$7:$CV$106,ROW()-19,MATCH($I$9,Данные!$A$6:$CV$6,0))))))</f>
        <v/>
      </c>
      <c r="AO109" s="76" t="str">
        <f>IF($A109="","",IF($J$4&lt;&gt;"Да","",IF($J$9="","",IF(COUNTIF(Данные!$A$6:$CV$6,$J$9)=0,"#FIELD",INDEX(Данные!$A$7:$CV$106,ROW()-19,MATCH($J$9,Данные!$A$6:$CV$6,0))))))</f>
        <v/>
      </c>
      <c r="AP109" s="76" t="str">
        <f>IF($A109="","",IF($K$4&lt;&gt;"Да","",IF($K$9="","",IF(COUNTIF(Данные!$A$6:$CV$6,$K$9)=0,"#FIELD",INDEX(Данные!$A$7:$CV$106,ROW()-19,MATCH($K$9,Данные!$A$6:$CV$6,0))))))</f>
        <v/>
      </c>
      <c r="AQ109" s="76" t="str">
        <f>IF($A109="","",IF($L$4&lt;&gt;"Да","",IF($L$9="","",IF(COUNTIF(Данные!$A$6:$CV$6,$L$9)=0,"#FIELD",INDEX(Данные!$A$7:$CV$106,ROW()-19,MATCH($L$9,Данные!$A$6:$CV$6,0))))))</f>
        <v/>
      </c>
      <c r="AR109" s="76" t="str">
        <f>IF($A109="","",IF($M$4&lt;&gt;"Да","",IF($M$9="","",IF(COUNTIF(Данные!$A$6:$CV$6,$M$9)=0,"#FIELD",INDEX(Данные!$A$7:$CV$106,ROW()-19,MATCH($M$9,Данные!$A$6:$CV$6,0))))))</f>
        <v/>
      </c>
      <c r="AS109" s="76" t="str">
        <f>IF($A109="","",IF($N$4&lt;&gt;"Да","",IF($N$9="","",IF(COUNTIF(Данные!$A$6:$CV$6,$N$9)=0,"#FIELD",INDEX(Данные!$A$7:$CV$106,ROW()-19,MATCH($N$9,Данные!$A$6:$CV$6,0))))))</f>
        <v/>
      </c>
      <c r="AT109" s="76" t="str">
        <f>IF($A109="","",IF($O$4&lt;&gt;"Да","",IF($O$9="","",IF(COUNTIF(Данные!$A$6:$CV$6,$O$9)=0,"#FIELD",INDEX(Данные!$A$7:$CV$106,ROW()-19,MATCH($O$9,Данные!$A$6:$CV$6,0))))))</f>
        <v/>
      </c>
      <c r="AU109" s="76" t="str">
        <f>IF($A109="","",IF($P$4&lt;&gt;"Да","",IF($P$9="","",IF(COUNTIF(Данные!$A$6:$CV$6,$P$9)=0,"#FIELD",INDEX(Данные!$A$7:$CV$106,ROW()-19,MATCH($P$9,Данные!$A$6:$CV$6,0))))))</f>
        <v/>
      </c>
      <c r="AV109" s="76" t="str">
        <f>IF($A109="","",IF($Q$4&lt;&gt;"Да","",IF($Q$9="","",IF(COUNTIF(Данные!$A$6:$CV$6,$Q$9)=0,"#FIELD",INDEX(Данные!$A$7:$CV$106,ROW()-19,MATCH($Q$9,Данные!$A$6:$CV$6,0))))))</f>
        <v/>
      </c>
      <c r="AW109" s="76" t="str">
        <f>IF($A109="","",IF($R$4&lt;&gt;"Да","",IF($R$9="","",IF(COUNTIF(Данные!$A$6:$CV$6,$R$9)=0,"#FIELD",INDEX(Данные!$A$7:$CV$106,ROW()-19,MATCH($R$9,Данные!$A$6:$CV$6,0))))))</f>
        <v/>
      </c>
      <c r="AX109" s="76" t="str">
        <f>IF($A109="","",IF($S$4&lt;&gt;"Да","",IF($S$9="","",IF(COUNTIF(Данные!$A$6:$CV$6,$S$9)=0,"#FIELD",INDEX(Данные!$A$7:$CV$106,ROW()-19,MATCH($S$9,Данные!$A$6:$CV$6,0))))))</f>
        <v/>
      </c>
      <c r="AY109" s="76" t="str">
        <f>IF($A109="","",IF($T$4&lt;&gt;"Да","",IF($T$9="","",IF(COUNTIF(Данные!$A$6:$CV$6,$T$9)=0,"#FIELD",INDEX(Данные!$A$7:$CV$106,ROW()-19,MATCH($T$9,Данные!$A$6:$CV$6,0))))))</f>
        <v/>
      </c>
      <c r="AZ109" s="76" t="str">
        <f>IF($A109="","",IF($U$4&lt;&gt;"Да","",IF($U$9="","",IF(COUNTIF(Данные!$A$6:$CV$6,$U$9)=0,"#FIELD",INDEX(Данные!$A$7:$CV$106,ROW()-19,MATCH($U$9,Данные!$A$6:$CV$6,0))))))</f>
        <v/>
      </c>
      <c r="BA109" s="76" t="str">
        <f>IF($A109="","",IF($V$4&lt;&gt;"Да","",IF($V$9="","",IF(COUNTIF(Данные!$A$6:$CV$6,$V$9)=0,"#FIELD",INDEX(Данные!$A$7:$CV$106,ROW()-19,MATCH($V$9,Данные!$A$6:$CV$6,0))))))</f>
        <v/>
      </c>
      <c r="BB109" s="76" t="str">
        <f>IF($A109="","",IF($W$4&lt;&gt;"Да","",IF($W$9="","",IF(COUNTIF(Данные!$A$6:$CV$6,$W$9)=0,"#FIELD",INDEX(Данные!$A$7:$CV$106,ROW()-19,MATCH($W$9,Данные!$A$6:$CV$6,0))))))</f>
        <v/>
      </c>
      <c r="BC109" s="76" t="str">
        <f>IF($A109="","",IF($X$4&lt;&gt;"Да","",IF($X$9="","",IF(COUNTIF(Данные!$A$6:$CV$6,$X$9)=0,"#FIELD",INDEX(Данные!$A$7:$CV$106,ROW()-19,MATCH($X$9,Данные!$A$6:$CV$6,0))))))</f>
        <v/>
      </c>
      <c r="BD109" s="76" t="str">
        <f>IF($A109="","",IF($Y$4&lt;&gt;"Да","",IF($Y$9="","",IF(COUNTIF(Данные!$A$6:$CV$6,$Y$9)=0,"#FIELD",INDEX(Данные!$A$7:$CV$106,ROW()-19,MATCH($Y$9,Данные!$A$6:$CV$6,0))))))</f>
        <v/>
      </c>
      <c r="BE109" s="76" t="str">
        <f>IF($A109="","",IF($Z$4&lt;&gt;"Да","",IF($Z$9="","",IF(COUNTIF(Данные!$A$6:$CV$6,$Z$9)=0,"#FIELD",INDEX(Данные!$A$7:$CV$106,ROW()-19,MATCH($Z$9,Данные!$A$6:$CV$6,0))))))</f>
        <v/>
      </c>
      <c r="BF109" s="76" t="str">
        <f>IF($A109="","",IF($AA$4&lt;&gt;"Да","",IF($AA$9="","",IF(COUNTIF(Данные!$A$6:$CV$6,$AA$9)=0,"#FIELD",INDEX(Данные!$A$7:$CV$106,ROW()-19,MATCH($AA$9,Данные!$A$6:$CV$6,0))))))</f>
        <v/>
      </c>
      <c r="BG109" s="76" t="str">
        <f>IF($A109="","",IF($AB$4&lt;&gt;"Да","",IF($AB$9="","",IF(COUNTIF(Данные!$A$6:$CV$6,$AB$9)=0,"#FIELD",INDEX(Данные!$A$7:$CV$106,ROW()-19,MATCH($AB$9,Данные!$A$6:$CV$6,0))))))</f>
        <v/>
      </c>
      <c r="BH109" s="76" t="str">
        <f>IF($A109="","",IF($AC$4&lt;&gt;"Да","",IF($AC$9="","",IF(COUNTIF(Данные!$A$6:$CV$6,$AC$9)=0,"#FIELD",INDEX(Данные!$A$7:$CV$106,ROW()-19,MATCH($AC$9,Данные!$A$6:$CV$6,0))))))</f>
        <v/>
      </c>
      <c r="BI109" s="76" t="str">
        <f>IF($A109="","",IF($AD$4&lt;&gt;"Да","",IF($AD$9="","",IF(COUNTIF(Данные!$A$6:$CV$6,$AD$9)=0,"#FIELD",INDEX(Данные!$A$7:$CV$106,ROW()-19,MATCH($AD$9,Данные!$A$6:$CV$6,0))))))</f>
        <v/>
      </c>
      <c r="BJ109" s="76" t="str">
        <f>IF($A109="","",IF($AE$4&lt;&gt;"Да","",IF($AE$9="","",IF(COUNTIF(Данные!$A$6:$CV$6,$AE$9)=0,"#FIELD",INDEX(Данные!$A$7:$CV$106,ROW()-19,MATCH($AE$9,Данные!$A$6:$CV$6,0))))))</f>
        <v/>
      </c>
      <c r="BK109" s="76"/>
      <c r="BL109" s="76" t="str">
        <f>IF($A109="","",IF($B$4&lt;&gt;"Да","",IF($B$10="","",IF(COUNTIF(Данные!$A$6:$CV$6,$B$10)=0,"#FIELD",INDEX(Данные!$A$7:$CV$106,ROW()-19,MATCH($B$10,Данные!$A$6:$CV$6,0))))))</f>
        <v/>
      </c>
      <c r="BM109" s="76" t="str">
        <f>IF($A109="","",IF($C$4&lt;&gt;"Да","",IF($C$10="","",IF(COUNTIF(Данные!$A$6:$CV$6,$C$10)=0,"#FIELD",INDEX(Данные!$A$7:$CV$106,ROW()-19,MATCH($C$10,Данные!$A$6:$CV$6,0))))))</f>
        <v/>
      </c>
      <c r="BN109" s="76" t="str">
        <f>IF($A109="","",IF($D$4&lt;&gt;"Да","",IF($D$10="","",IF(COUNTIF(Данные!$A$6:$CV$6,$D$10)=0,"#FIELD",INDEX(Данные!$A$7:$CV$106,ROW()-19,MATCH($D$10,Данные!$A$6:$CV$6,0))))))</f>
        <v/>
      </c>
      <c r="BO109" s="76" t="str">
        <f>IF($A109="","",IF($E$4&lt;&gt;"Да","",IF($E$10="","",IF(COUNTIF(Данные!$A$6:$CV$6,$E$10)=0,"#FIELD",INDEX(Данные!$A$7:$CV$106,ROW()-19,MATCH($E$10,Данные!$A$6:$CV$6,0))))))</f>
        <v/>
      </c>
      <c r="BP109" s="76" t="str">
        <f>IF($A109="","",IF($F$4&lt;&gt;"Да","",IF($F$10="","",IF(COUNTIF(Данные!$A$6:$CV$6,$F$10)=0,"#FIELD",INDEX(Данные!$A$7:$CV$106,ROW()-19,MATCH($F$10,Данные!$A$6:$CV$6,0))))))</f>
        <v/>
      </c>
      <c r="BQ109" s="76" t="str">
        <f>IF($A109="","",IF($G$4&lt;&gt;"Да","",IF($G$10="","",IF(COUNTIF(Данные!$A$6:$CV$6,$G$10)=0,"#FIELD",INDEX(Данные!$A$7:$CV$106,ROW()-19,MATCH($G$10,Данные!$A$6:$CV$6,0))))))</f>
        <v/>
      </c>
      <c r="BR109" s="76" t="str">
        <f>IF($A109="","",IF($H$4&lt;&gt;"Да","",IF($H$10="","",IF(COUNTIF(Данные!$A$6:$CV$6,$H$10)=0,"#FIELD",INDEX(Данные!$A$7:$CV$106,ROW()-19,MATCH($H$10,Данные!$A$6:$CV$6,0))))))</f>
        <v/>
      </c>
      <c r="BS109" s="76" t="str">
        <f>IF($A109="","",IF($I$4&lt;&gt;"Да","",IF($I$10="","",IF(COUNTIF(Данные!$A$6:$CV$6,$I$10)=0,"#FIELD",INDEX(Данные!$A$7:$CV$106,ROW()-19,MATCH($I$10,Данные!$A$6:$CV$6,0))))))</f>
        <v/>
      </c>
      <c r="BT109" s="76" t="str">
        <f>IF($A109="","",IF($J$4&lt;&gt;"Да","",IF($J$10="","",IF(COUNTIF(Данные!$A$6:$CV$6,$J$10)=0,"#FIELD",INDEX(Данные!$A$7:$CV$106,ROW()-19,MATCH($J$10,Данные!$A$6:$CV$6,0))))))</f>
        <v/>
      </c>
      <c r="BU109" s="76" t="str">
        <f>IF($A109="","",IF($K$4&lt;&gt;"Да","",IF($K$10="","",IF(COUNTIF(Данные!$A$6:$CV$6,$K$10)=0,"#FIELD",INDEX(Данные!$A$7:$CV$106,ROW()-19,MATCH($K$10,Данные!$A$6:$CV$6,0))))))</f>
        <v/>
      </c>
      <c r="BV109" s="76" t="str">
        <f>IF($A109="","",IF($L$4&lt;&gt;"Да","",IF($L$10="","",IF(COUNTIF(Данные!$A$6:$CV$6,$L$10)=0,"#FIELD",INDEX(Данные!$A$7:$CV$106,ROW()-19,MATCH($L$10,Данные!$A$6:$CV$6,0))))))</f>
        <v/>
      </c>
      <c r="BW109" s="76" t="str">
        <f>IF($A109="","",IF($M$4&lt;&gt;"Да","",IF($M$10="","",IF(COUNTIF(Данные!$A$6:$CV$6,$M$10)=0,"#FIELD",INDEX(Данные!$A$7:$CV$106,ROW()-19,MATCH($M$10,Данные!$A$6:$CV$6,0))))))</f>
        <v/>
      </c>
      <c r="BX109" s="76" t="str">
        <f>IF($A109="","",IF($N$4&lt;&gt;"Да","",IF($N$10="","",IF(COUNTIF(Данные!$A$6:$CV$6,$N$10)=0,"#FIELD",INDEX(Данные!$A$7:$CV$106,ROW()-19,MATCH($N$10,Данные!$A$6:$CV$6,0))))))</f>
        <v/>
      </c>
      <c r="BY109" s="76" t="str">
        <f>IF($A109="","",IF($O$4&lt;&gt;"Да","",IF($O$10="","",IF(COUNTIF(Данные!$A$6:$CV$6,$O$10)=0,"#FIELD",INDEX(Данные!$A$7:$CV$106,ROW()-19,MATCH($O$10,Данные!$A$6:$CV$6,0))))))</f>
        <v/>
      </c>
      <c r="BZ109" s="76" t="str">
        <f>IF($A109="","",IF($P$4&lt;&gt;"Да","",IF($P$10="","",IF(COUNTIF(Данные!$A$6:$CV$6,$P$10)=0,"#FIELD",INDEX(Данные!$A$7:$CV$106,ROW()-19,MATCH($P$10,Данные!$A$6:$CV$6,0))))))</f>
        <v/>
      </c>
      <c r="CA109" s="76" t="str">
        <f>IF($A109="","",IF($Q$4&lt;&gt;"Да","",IF($Q$10="","",IF(COUNTIF(Данные!$A$6:$CV$6,$Q$10)=0,"#FIELD",INDEX(Данные!$A$7:$CV$106,ROW()-19,MATCH($Q$10,Данные!$A$6:$CV$6,0))))))</f>
        <v/>
      </c>
      <c r="CB109" s="76" t="str">
        <f>IF($A109="","",IF($R$4&lt;&gt;"Да","",IF($R$10="","",IF(COUNTIF(Данные!$A$6:$CV$6,$R$10)=0,"#FIELD",INDEX(Данные!$A$7:$CV$106,ROW()-19,MATCH($R$10,Данные!$A$6:$CV$6,0))))))</f>
        <v/>
      </c>
      <c r="CC109" s="76" t="str">
        <f>IF($A109="","",IF($S$4&lt;&gt;"Да","",IF($S$10="","",IF(COUNTIF(Данные!$A$6:$CV$6,$S$10)=0,"#FIELD",INDEX(Данные!$A$7:$CV$106,ROW()-19,MATCH($S$10,Данные!$A$6:$CV$6,0))))))</f>
        <v/>
      </c>
      <c r="CD109" s="76" t="str">
        <f>IF($A109="","",IF($T$4&lt;&gt;"Да","",IF($T$10="","",IF(COUNTIF(Данные!$A$6:$CV$6,$T$10)=0,"#FIELD",INDEX(Данные!$A$7:$CV$106,ROW()-19,MATCH($T$10,Данные!$A$6:$CV$6,0))))))</f>
        <v/>
      </c>
      <c r="CE109" s="76" t="str">
        <f>IF($A109="","",IF($U$4&lt;&gt;"Да","",IF($U$10="","",IF(COUNTIF(Данные!$A$6:$CV$6,$U$10)=0,"#FIELD",INDEX(Данные!$A$7:$CV$106,ROW()-19,MATCH($U$10,Данные!$A$6:$CV$6,0))))))</f>
        <v/>
      </c>
      <c r="CF109" s="76" t="str">
        <f>IF($A109="","",IF($V$4&lt;&gt;"Да","",IF($V$10="","",IF(COUNTIF(Данные!$A$6:$CV$6,$V$10)=0,"#FIELD",INDEX(Данные!$A$7:$CV$106,ROW()-19,MATCH($V$10,Данные!$A$6:$CV$6,0))))))</f>
        <v/>
      </c>
      <c r="CG109" s="76" t="str">
        <f>IF($A109="","",IF($W$4&lt;&gt;"Да","",IF($W$10="","",IF(COUNTIF(Данные!$A$6:$CV$6,$W$10)=0,"#FIELD",INDEX(Данные!$A$7:$CV$106,ROW()-19,MATCH($W$10,Данные!$A$6:$CV$6,0))))))</f>
        <v/>
      </c>
      <c r="CH109" s="76" t="str">
        <f>IF($A109="","",IF($X$4&lt;&gt;"Да","",IF($X$10="","",IF(COUNTIF(Данные!$A$6:$CV$6,$X$10)=0,"#FIELD",INDEX(Данные!$A$7:$CV$106,ROW()-19,MATCH($X$10,Данные!$A$6:$CV$6,0))))))</f>
        <v/>
      </c>
      <c r="CI109" s="76" t="str">
        <f>IF($A109="","",IF($Y$4&lt;&gt;"Да","",IF($Y$10="","",IF(COUNTIF(Данные!$A$6:$CV$6,$Y$10)=0,"#FIELD",INDEX(Данные!$A$7:$CV$106,ROW()-19,MATCH($Y$10,Данные!$A$6:$CV$6,0))))))</f>
        <v/>
      </c>
      <c r="CJ109" s="76" t="str">
        <f>IF($A109="","",IF($Z$4&lt;&gt;"Да","",IF($Z$10="","",IF(COUNTIF(Данные!$A$6:$CV$6,$Z$10)=0,"#FIELD",INDEX(Данные!$A$7:$CV$106,ROW()-19,MATCH($Z$10,Данные!$A$6:$CV$6,0))))))</f>
        <v/>
      </c>
      <c r="CK109" s="76" t="str">
        <f>IF($A109="","",IF($AA$4&lt;&gt;"Да","",IF($AA$10="","",IF(COUNTIF(Данные!$A$6:$CV$6,$AA$10)=0,"#FIELD",INDEX(Данные!$A$7:$CV$106,ROW()-19,MATCH($AA$10,Данные!$A$6:$CV$6,0))))))</f>
        <v/>
      </c>
      <c r="CL109" s="76" t="str">
        <f>IF($A109="","",IF($AB$4&lt;&gt;"Да","",IF($AB$10="","",IF(COUNTIF(Данные!$A$6:$CV$6,$AB$10)=0,"#FIELD",INDEX(Данные!$A$7:$CV$106,ROW()-19,MATCH($AB$10,Данные!$A$6:$CV$6,0))))))</f>
        <v/>
      </c>
      <c r="CM109" s="76" t="str">
        <f>IF($A109="","",IF($AC$4&lt;&gt;"Да","",IF($AC$10="","",IF(COUNTIF(Данные!$A$6:$CV$6,$AC$10)=0,"#FIELD",INDEX(Данные!$A$7:$CV$106,ROW()-19,MATCH($AC$10,Данные!$A$6:$CV$6,0))))))</f>
        <v/>
      </c>
      <c r="CN109" s="76" t="str">
        <f>IF($A109="","",IF($AD$4&lt;&gt;"Да","",IF($AD$10="","",IF(COUNTIF(Данные!$A$6:$CV$6,$AD$10)=0,"#FIELD",INDEX(Данные!$A$7:$CV$106,ROW()-19,MATCH($AD$10,Данные!$A$6:$CV$6,0))))))</f>
        <v/>
      </c>
      <c r="CO109" s="77" t="str">
        <f>IF($A109="","",IF($AE$4&lt;&gt;"Да","",IF($AE$10="","",IF(COUNTIF(Данные!$A$6:$CV$6,$AE$10)=0,"#FIELD",INDEX(Данные!$A$7:$CV$106,ROW()-19,MATCH($AE$10,Данные!$A$6:$CV$6,0))))))</f>
        <v/>
      </c>
    </row>
    <row r="110" spans="1:93">
      <c r="A110" s="24" t="str">
        <f>IF(Данные!A97="","",Данные!A97)</f>
        <v/>
      </c>
      <c r="B110" s="19" t="str">
        <f>IF($A110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110="#FIELD",AG110="",AND(OR($B$8="CHANGE_PCT_GE",$B$8="CHANGE_ABS_GE",$B$8="COUNT_FLAG_RULE",$B$8="AND_YES",$B$8="OR_YES"),OR(BL110="#FIELD",BL110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110)))),IF($B$18="LOW_MU",MAX(Настройки!$B$14,$B$16),IF($B$18="NEUTRAL",Настройки!$B$15,IF($B$18="IGNORE","IGNORE",IF(OR(AG110="#FIELD",BL110="#FIELD"),"Поле не найдено","Недостаточно данных")))),IF($B$8="SIGMOID_INC",MAX(Настройки!$B$14,$B$16+($B$17-$B$16)/(1+EXP(-$B$12*(IF(ISNUMBER(AG110),AG110,0)-$B$11)))),IF($B$8="SIGMOID_DEC",MAX(Настройки!$B$14,$B$16+($B$17-$B$16)/(1+EXP($B$12*(IF(ISNUMBER(AG110),AG110,0)-$B$11)))),IF($B$8="TOP_PERCENT",IF((COUNTIF(INDEX(Данные!$A$7:$CV$106,0,MATCH($B$9,Данные!$A$6:$CV$6,0)),"&gt;"&amp;IF(ISNUMBER(AG110),AG110,0))+COUNTIFS(INDEX(Данные!$A$7:$CV$106,0,MATCH($B$9,Данные!$A$6:$CV$6,0)),IF(ISNUMBER(AG110),AG110,0),Данные!$A$7:$A$106,"&lt;"&amp;$A110)+1)/COUNT(INDEX(Данные!$A$7:$CV$106,0,MATCH($B$9,Данные!$A$6:$CV$6,0)))&lt;=$B$11,$B$14,$B$15),IF($B$8="MANUAL_MU",MAX(Настройки!$B$14,MIN(1,IF(ISNUMBER(AG110),AG110,0))),IF($B$8="COUNT_FLAG_RULE",IF(IF(ISNUMBER(AG110),AG110,0)&lt;=$B$11,$B$14,IF(IF(ISNUMBER(AG110),AG110,0)&gt;=$B$12,$B$15,IF(OR(LOWER(LEFT(BL110&amp;"",2))="да",BL110=1),$B$13,$B$15))),IF(OR(AND($B$8="YES_NO",OR(LOWER(LEFT(AG110&amp;"",2))="да",AG110=1)),AND($B$8="THRESHOLD_GE",IF(ISNUMBER(AG110),AG110,0)&gt;=$B$11),AND($B$8="THRESHOLD_GT",IF(ISNUMBER(AG110),AG110,0)&gt;$B$11),AND($B$8="THRESHOLD_LE",IF(ISNUMBER(AG110),AG110,0)&lt;=$B$11),AND($B$8="THRESHOLD_LT",IF(ISNUMBER(AG110),AG110,0)&lt;$B$11),AND($B$8="CHANGE_PCT_GE",IF(IF(ISNUMBER(BL110),BL110,0)=0,IF(ISNUMBER(AG110),AG110,0)&gt;0,(IF(ISNUMBER(AG110),AG110,0)-IF(ISNUMBER(BL110),BL110,0))/ABS(IF(ISNUMBER(BL110),BL110,0))&gt;=$B$11)),AND($B$8="CHANGE_ABS_GE",ABS(IF(ISNUMBER(AG110),AG110,0)-IF(ISNUMBER(BL110),BL110,0))&gt;=$B$11),AND($B$8="COUNT_LT",IF(ISNUMBER(AG110),AG110,0)&lt;$B$11),AND($B$8="COUNT_LE",IF(ISNUMBER(AG110),AG110,0)&lt;=$B$11),AND($B$8="AND_YES",OR(LOWER(LEFT(AG110&amp;"",2))="да",AG110=1),OR(LOWER(LEFT(BL110&amp;"",2))="да",BL110=1)),AND($B$8="OR_YES",OR(OR(LOWER(LEFT(AG110&amp;"",2))="да",AG110=1),OR(LOWER(LEFT(BL110&amp;"",2))="да",BL110=1)))),$B$14,$B$15))))))))))</f>
        <v/>
      </c>
      <c r="C110" s="19" t="str">
        <f>IF($A110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110="#FIELD",AH110="",AND(OR($C$8="CHANGE_PCT_GE",$C$8="CHANGE_ABS_GE",$C$8="COUNT_FLAG_RULE",$C$8="AND_YES",$C$8="OR_YES"),OR(BM110="#FIELD",BM110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110)))),IF($C$18="LOW_MU",MAX(Настройки!$B$14,$C$16),IF($C$18="NEUTRAL",Настройки!$B$15,IF($C$18="IGNORE","IGNORE",IF(OR(AH110="#FIELD",BM110="#FIELD"),"Поле не найдено","Недостаточно данных")))),IF($C$8="SIGMOID_INC",MAX(Настройки!$B$14,$C$16+($C$17-$C$16)/(1+EXP(-$C$12*(IF(ISNUMBER(AH110),AH110,0)-$C$11)))),IF($C$8="SIGMOID_DEC",MAX(Настройки!$B$14,$C$16+($C$17-$C$16)/(1+EXP($C$12*(IF(ISNUMBER(AH110),AH110,0)-$C$11)))),IF($C$8="TOP_PERCENT",IF((COUNTIF(INDEX(Данные!$A$7:$CV$106,0,MATCH($C$9,Данные!$A$6:$CV$6,0)),"&gt;"&amp;IF(ISNUMBER(AH110),AH110,0))+COUNTIFS(INDEX(Данные!$A$7:$CV$106,0,MATCH($C$9,Данные!$A$6:$CV$6,0)),IF(ISNUMBER(AH110),AH110,0),Данные!$A$7:$A$106,"&lt;"&amp;$A110)+1)/COUNT(INDEX(Данные!$A$7:$CV$106,0,MATCH($C$9,Данные!$A$6:$CV$6,0)))&lt;=$C$11,$C$14,$C$15),IF($C$8="MANUAL_MU",MAX(Настройки!$B$14,MIN(1,IF(ISNUMBER(AH110),AH110,0))),IF($C$8="COUNT_FLAG_RULE",IF(IF(ISNUMBER(AH110),AH110,0)&lt;=$C$11,$C$14,IF(IF(ISNUMBER(AH110),AH110,0)&gt;=$C$12,$C$15,IF(OR(LOWER(LEFT(BM110&amp;"",2))="да",BM110=1),$C$13,$C$15))),IF(OR(AND($C$8="YES_NO",OR(LOWER(LEFT(AH110&amp;"",2))="да",AH110=1)),AND($C$8="THRESHOLD_GE",IF(ISNUMBER(AH110),AH110,0)&gt;=$C$11),AND($C$8="THRESHOLD_GT",IF(ISNUMBER(AH110),AH110,0)&gt;$C$11),AND($C$8="THRESHOLD_LE",IF(ISNUMBER(AH110),AH110,0)&lt;=$C$11),AND($C$8="THRESHOLD_LT",IF(ISNUMBER(AH110),AH110,0)&lt;$C$11),AND($C$8="CHANGE_PCT_GE",IF(IF(ISNUMBER(BM110),BM110,0)=0,IF(ISNUMBER(AH110),AH110,0)&gt;0,(IF(ISNUMBER(AH110),AH110,0)-IF(ISNUMBER(BM110),BM110,0))/ABS(IF(ISNUMBER(BM110),BM110,0))&gt;=$C$11)),AND($C$8="CHANGE_ABS_GE",ABS(IF(ISNUMBER(AH110),AH110,0)-IF(ISNUMBER(BM110),BM110,0))&gt;=$C$11),AND($C$8="COUNT_LT",IF(ISNUMBER(AH110),AH110,0)&lt;$C$11),AND($C$8="COUNT_LE",IF(ISNUMBER(AH110),AH110,0)&lt;=$C$11),AND($C$8="AND_YES",OR(LOWER(LEFT(AH110&amp;"",2))="да",AH110=1),OR(LOWER(LEFT(BM110&amp;"",2))="да",BM110=1)),AND($C$8="OR_YES",OR(OR(LOWER(LEFT(AH110&amp;"",2))="да",AH110=1),OR(LOWER(LEFT(BM110&amp;"",2))="да",BM110=1)))),$C$14,$C$15))))))))))</f>
        <v/>
      </c>
      <c r="D110" s="19" t="str">
        <f>IF($A110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110="#FIELD",AI110="",AND(OR($D$8="CHANGE_PCT_GE",$D$8="CHANGE_ABS_GE",$D$8="COUNT_FLAG_RULE",$D$8="AND_YES",$D$8="OR_YES"),OR(BN110="#FIELD",BN110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110)))),IF($D$18="LOW_MU",MAX(Настройки!$B$14,$D$16),IF($D$18="NEUTRAL",Настройки!$B$15,IF($D$18="IGNORE","IGNORE",IF(OR(AI110="#FIELD",BN110="#FIELD"),"Поле не найдено","Недостаточно данных")))),IF($D$8="SIGMOID_INC",MAX(Настройки!$B$14,$D$16+($D$17-$D$16)/(1+EXP(-$D$12*(IF(ISNUMBER(AI110),AI110,0)-$D$11)))),IF($D$8="SIGMOID_DEC",MAX(Настройки!$B$14,$D$16+($D$17-$D$16)/(1+EXP($D$12*(IF(ISNUMBER(AI110),AI110,0)-$D$11)))),IF($D$8="TOP_PERCENT",IF((COUNTIF(INDEX(Данные!$A$7:$CV$106,0,MATCH($D$9,Данные!$A$6:$CV$6,0)),"&gt;"&amp;IF(ISNUMBER(AI110),AI110,0))+COUNTIFS(INDEX(Данные!$A$7:$CV$106,0,MATCH($D$9,Данные!$A$6:$CV$6,0)),IF(ISNUMBER(AI110),AI110,0),Данные!$A$7:$A$106,"&lt;"&amp;$A110)+1)/COUNT(INDEX(Данные!$A$7:$CV$106,0,MATCH($D$9,Данные!$A$6:$CV$6,0)))&lt;=$D$11,$D$14,$D$15),IF($D$8="MANUAL_MU",MAX(Настройки!$B$14,MIN(1,IF(ISNUMBER(AI110),AI110,0))),IF($D$8="COUNT_FLAG_RULE",IF(IF(ISNUMBER(AI110),AI110,0)&lt;=$D$11,$D$14,IF(IF(ISNUMBER(AI110),AI110,0)&gt;=$D$12,$D$15,IF(OR(LOWER(LEFT(BN110&amp;"",2))="да",BN110=1),$D$13,$D$15))),IF(OR(AND($D$8="YES_NO",OR(LOWER(LEFT(AI110&amp;"",2))="да",AI110=1)),AND($D$8="THRESHOLD_GE",IF(ISNUMBER(AI110),AI110,0)&gt;=$D$11),AND($D$8="THRESHOLD_GT",IF(ISNUMBER(AI110),AI110,0)&gt;$D$11),AND($D$8="THRESHOLD_LE",IF(ISNUMBER(AI110),AI110,0)&lt;=$D$11),AND($D$8="THRESHOLD_LT",IF(ISNUMBER(AI110),AI110,0)&lt;$D$11),AND($D$8="CHANGE_PCT_GE",IF(IF(ISNUMBER(BN110),BN110,0)=0,IF(ISNUMBER(AI110),AI110,0)&gt;0,(IF(ISNUMBER(AI110),AI110,0)-IF(ISNUMBER(BN110),BN110,0))/ABS(IF(ISNUMBER(BN110),BN110,0))&gt;=$D$11)),AND($D$8="CHANGE_ABS_GE",ABS(IF(ISNUMBER(AI110),AI110,0)-IF(ISNUMBER(BN110),BN110,0))&gt;=$D$11),AND($D$8="COUNT_LT",IF(ISNUMBER(AI110),AI110,0)&lt;$D$11),AND($D$8="COUNT_LE",IF(ISNUMBER(AI110),AI110,0)&lt;=$D$11),AND($D$8="AND_YES",OR(LOWER(LEFT(AI110&amp;"",2))="да",AI110=1),OR(LOWER(LEFT(BN110&amp;"",2))="да",BN110=1)),AND($D$8="OR_YES",OR(OR(LOWER(LEFT(AI110&amp;"",2))="да",AI110=1),OR(LOWER(LEFT(BN110&amp;"",2))="да",BN110=1)))),$D$14,$D$15))))))))))</f>
        <v/>
      </c>
      <c r="E110" s="19" t="str">
        <f>IF($A110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110="#FIELD",AJ110="",AND(OR($E$8="CHANGE_PCT_GE",$E$8="CHANGE_ABS_GE",$E$8="COUNT_FLAG_RULE",$E$8="AND_YES",$E$8="OR_YES"),OR(BO110="#FIELD",BO110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110)))),IF($E$18="LOW_MU",MAX(Настройки!$B$14,$E$16),IF($E$18="NEUTRAL",Настройки!$B$15,IF($E$18="IGNORE","IGNORE",IF(OR(AJ110="#FIELD",BO110="#FIELD"),"Поле не найдено","Недостаточно данных")))),IF($E$8="SIGMOID_INC",MAX(Настройки!$B$14,$E$16+($E$17-$E$16)/(1+EXP(-$E$12*(IF(ISNUMBER(AJ110),AJ110,0)-$E$11)))),IF($E$8="SIGMOID_DEC",MAX(Настройки!$B$14,$E$16+($E$17-$E$16)/(1+EXP($E$12*(IF(ISNUMBER(AJ110),AJ110,0)-$E$11)))),IF($E$8="TOP_PERCENT",IF((COUNTIF(INDEX(Данные!$A$7:$CV$106,0,MATCH($E$9,Данные!$A$6:$CV$6,0)),"&gt;"&amp;IF(ISNUMBER(AJ110),AJ110,0))+COUNTIFS(INDEX(Данные!$A$7:$CV$106,0,MATCH($E$9,Данные!$A$6:$CV$6,0)),IF(ISNUMBER(AJ110),AJ110,0),Данные!$A$7:$A$106,"&lt;"&amp;$A110)+1)/COUNT(INDEX(Данные!$A$7:$CV$106,0,MATCH($E$9,Данные!$A$6:$CV$6,0)))&lt;=$E$11,$E$14,$E$15),IF($E$8="MANUAL_MU",MAX(Настройки!$B$14,MIN(1,IF(ISNUMBER(AJ110),AJ110,0))),IF($E$8="COUNT_FLAG_RULE",IF(IF(ISNUMBER(AJ110),AJ110,0)&lt;=$E$11,$E$14,IF(IF(ISNUMBER(AJ110),AJ110,0)&gt;=$E$12,$E$15,IF(OR(LOWER(LEFT(BO110&amp;"",2))="да",BO110=1),$E$13,$E$15))),IF(OR(AND($E$8="YES_NO",OR(LOWER(LEFT(AJ110&amp;"",2))="да",AJ110=1)),AND($E$8="THRESHOLD_GE",IF(ISNUMBER(AJ110),AJ110,0)&gt;=$E$11),AND($E$8="THRESHOLD_GT",IF(ISNUMBER(AJ110),AJ110,0)&gt;$E$11),AND($E$8="THRESHOLD_LE",IF(ISNUMBER(AJ110),AJ110,0)&lt;=$E$11),AND($E$8="THRESHOLD_LT",IF(ISNUMBER(AJ110),AJ110,0)&lt;$E$11),AND($E$8="CHANGE_PCT_GE",IF(IF(ISNUMBER(BO110),BO110,0)=0,IF(ISNUMBER(AJ110),AJ110,0)&gt;0,(IF(ISNUMBER(AJ110),AJ110,0)-IF(ISNUMBER(BO110),BO110,0))/ABS(IF(ISNUMBER(BO110),BO110,0))&gt;=$E$11)),AND($E$8="CHANGE_ABS_GE",ABS(IF(ISNUMBER(AJ110),AJ110,0)-IF(ISNUMBER(BO110),BO110,0))&gt;=$E$11),AND($E$8="COUNT_LT",IF(ISNUMBER(AJ110),AJ110,0)&lt;$E$11),AND($E$8="COUNT_LE",IF(ISNUMBER(AJ110),AJ110,0)&lt;=$E$11),AND($E$8="AND_YES",OR(LOWER(LEFT(AJ110&amp;"",2))="да",AJ110=1),OR(LOWER(LEFT(BO110&amp;"",2))="да",BO110=1)),AND($E$8="OR_YES",OR(OR(LOWER(LEFT(AJ110&amp;"",2))="да",AJ110=1),OR(LOWER(LEFT(BO110&amp;"",2))="да",BO110=1)))),$E$14,$E$15))))))))))</f>
        <v/>
      </c>
      <c r="F110" s="19" t="str">
        <f>IF($A110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110="#FIELD",AK110="",AND(OR($F$8="CHANGE_PCT_GE",$F$8="CHANGE_ABS_GE",$F$8="COUNT_FLAG_RULE",$F$8="AND_YES",$F$8="OR_YES"),OR(BP110="#FIELD",BP110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110)))),IF($F$18="LOW_MU",MAX(Настройки!$B$14,$F$16),IF($F$18="NEUTRAL",Настройки!$B$15,IF($F$18="IGNORE","IGNORE",IF(OR(AK110="#FIELD",BP110="#FIELD"),"Поле не найдено","Недостаточно данных")))),IF($F$8="SIGMOID_INC",MAX(Настройки!$B$14,$F$16+($F$17-$F$16)/(1+EXP(-$F$12*(IF(ISNUMBER(AK110),AK110,0)-$F$11)))),IF($F$8="SIGMOID_DEC",MAX(Настройки!$B$14,$F$16+($F$17-$F$16)/(1+EXP($F$12*(IF(ISNUMBER(AK110),AK110,0)-$F$11)))),IF($F$8="TOP_PERCENT",IF((COUNTIF(INDEX(Данные!$A$7:$CV$106,0,MATCH($F$9,Данные!$A$6:$CV$6,0)),"&gt;"&amp;IF(ISNUMBER(AK110),AK110,0))+COUNTIFS(INDEX(Данные!$A$7:$CV$106,0,MATCH($F$9,Данные!$A$6:$CV$6,0)),IF(ISNUMBER(AK110),AK110,0),Данные!$A$7:$A$106,"&lt;"&amp;$A110)+1)/COUNT(INDEX(Данные!$A$7:$CV$106,0,MATCH($F$9,Данные!$A$6:$CV$6,0)))&lt;=$F$11,$F$14,$F$15),IF($F$8="MANUAL_MU",MAX(Настройки!$B$14,MIN(1,IF(ISNUMBER(AK110),AK110,0))),IF($F$8="COUNT_FLAG_RULE",IF(IF(ISNUMBER(AK110),AK110,0)&lt;=$F$11,$F$14,IF(IF(ISNUMBER(AK110),AK110,0)&gt;=$F$12,$F$15,IF(OR(LOWER(LEFT(BP110&amp;"",2))="да",BP110=1),$F$13,$F$15))),IF(OR(AND($F$8="YES_NO",OR(LOWER(LEFT(AK110&amp;"",2))="да",AK110=1)),AND($F$8="THRESHOLD_GE",IF(ISNUMBER(AK110),AK110,0)&gt;=$F$11),AND($F$8="THRESHOLD_GT",IF(ISNUMBER(AK110),AK110,0)&gt;$F$11),AND($F$8="THRESHOLD_LE",IF(ISNUMBER(AK110),AK110,0)&lt;=$F$11),AND($F$8="THRESHOLD_LT",IF(ISNUMBER(AK110),AK110,0)&lt;$F$11),AND($F$8="CHANGE_PCT_GE",IF(IF(ISNUMBER(BP110),BP110,0)=0,IF(ISNUMBER(AK110),AK110,0)&gt;0,(IF(ISNUMBER(AK110),AK110,0)-IF(ISNUMBER(BP110),BP110,0))/ABS(IF(ISNUMBER(BP110),BP110,0))&gt;=$F$11)),AND($F$8="CHANGE_ABS_GE",ABS(IF(ISNUMBER(AK110),AK110,0)-IF(ISNUMBER(BP110),BP110,0))&gt;=$F$11),AND($F$8="COUNT_LT",IF(ISNUMBER(AK110),AK110,0)&lt;$F$11),AND($F$8="COUNT_LE",IF(ISNUMBER(AK110),AK110,0)&lt;=$F$11),AND($F$8="AND_YES",OR(LOWER(LEFT(AK110&amp;"",2))="да",AK110=1),OR(LOWER(LEFT(BP110&amp;"",2))="да",BP110=1)),AND($F$8="OR_YES",OR(OR(LOWER(LEFT(AK110&amp;"",2))="да",AK110=1),OR(LOWER(LEFT(BP110&amp;"",2))="да",BP110=1)))),$F$14,$F$15))))))))))</f>
        <v/>
      </c>
      <c r="G110" s="19" t="str">
        <f>IF($A110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110="#FIELD",AL110="",AND(OR($G$8="CHANGE_PCT_GE",$G$8="CHANGE_ABS_GE",$G$8="COUNT_FLAG_RULE",$G$8="AND_YES",$G$8="OR_YES"),OR(BQ110="#FIELD",BQ110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110)))),IF($G$18="LOW_MU",MAX(Настройки!$B$14,$G$16),IF($G$18="NEUTRAL",Настройки!$B$15,IF($G$18="IGNORE","IGNORE",IF(OR(AL110="#FIELD",BQ110="#FIELD"),"Поле не найдено","Недостаточно данных")))),IF($G$8="SIGMOID_INC",MAX(Настройки!$B$14,$G$16+($G$17-$G$16)/(1+EXP(-$G$12*(IF(ISNUMBER(AL110),AL110,0)-$G$11)))),IF($G$8="SIGMOID_DEC",MAX(Настройки!$B$14,$G$16+($G$17-$G$16)/(1+EXP($G$12*(IF(ISNUMBER(AL110),AL110,0)-$G$11)))),IF($G$8="TOP_PERCENT",IF((COUNTIF(INDEX(Данные!$A$7:$CV$106,0,MATCH($G$9,Данные!$A$6:$CV$6,0)),"&gt;"&amp;IF(ISNUMBER(AL110),AL110,0))+COUNTIFS(INDEX(Данные!$A$7:$CV$106,0,MATCH($G$9,Данные!$A$6:$CV$6,0)),IF(ISNUMBER(AL110),AL110,0),Данные!$A$7:$A$106,"&lt;"&amp;$A110)+1)/COUNT(INDEX(Данные!$A$7:$CV$106,0,MATCH($G$9,Данные!$A$6:$CV$6,0)))&lt;=$G$11,$G$14,$G$15),IF($G$8="MANUAL_MU",MAX(Настройки!$B$14,MIN(1,IF(ISNUMBER(AL110),AL110,0))),IF($G$8="COUNT_FLAG_RULE",IF(IF(ISNUMBER(AL110),AL110,0)&lt;=$G$11,$G$14,IF(IF(ISNUMBER(AL110),AL110,0)&gt;=$G$12,$G$15,IF(OR(LOWER(LEFT(BQ110&amp;"",2))="да",BQ110=1),$G$13,$G$15))),IF(OR(AND($G$8="YES_NO",OR(LOWER(LEFT(AL110&amp;"",2))="да",AL110=1)),AND($G$8="THRESHOLD_GE",IF(ISNUMBER(AL110),AL110,0)&gt;=$G$11),AND($G$8="THRESHOLD_GT",IF(ISNUMBER(AL110),AL110,0)&gt;$G$11),AND($G$8="THRESHOLD_LE",IF(ISNUMBER(AL110),AL110,0)&lt;=$G$11),AND($G$8="THRESHOLD_LT",IF(ISNUMBER(AL110),AL110,0)&lt;$G$11),AND($G$8="CHANGE_PCT_GE",IF(IF(ISNUMBER(BQ110),BQ110,0)=0,IF(ISNUMBER(AL110),AL110,0)&gt;0,(IF(ISNUMBER(AL110),AL110,0)-IF(ISNUMBER(BQ110),BQ110,0))/ABS(IF(ISNUMBER(BQ110),BQ110,0))&gt;=$G$11)),AND($G$8="CHANGE_ABS_GE",ABS(IF(ISNUMBER(AL110),AL110,0)-IF(ISNUMBER(BQ110),BQ110,0))&gt;=$G$11),AND($G$8="COUNT_LT",IF(ISNUMBER(AL110),AL110,0)&lt;$G$11),AND($G$8="COUNT_LE",IF(ISNUMBER(AL110),AL110,0)&lt;=$G$11),AND($G$8="AND_YES",OR(LOWER(LEFT(AL110&amp;"",2))="да",AL110=1),OR(LOWER(LEFT(BQ110&amp;"",2))="да",BQ110=1)),AND($G$8="OR_YES",OR(OR(LOWER(LEFT(AL110&amp;"",2))="да",AL110=1),OR(LOWER(LEFT(BQ110&amp;"",2))="да",BQ110=1)))),$G$14,$G$15))))))))))</f>
        <v/>
      </c>
      <c r="H110" s="19" t="str">
        <f>IF($A110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110="#FIELD",AM110="",AND(OR($H$8="CHANGE_PCT_GE",$H$8="CHANGE_ABS_GE",$H$8="COUNT_FLAG_RULE",$H$8="AND_YES",$H$8="OR_YES"),OR(BR110="#FIELD",BR110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110)))),IF($H$18="LOW_MU",MAX(Настройки!$B$14,$H$16),IF($H$18="NEUTRAL",Настройки!$B$15,IF($H$18="IGNORE","IGNORE",IF(OR(AM110="#FIELD",BR110="#FIELD"),"Поле не найдено","Недостаточно данных")))),IF($H$8="SIGMOID_INC",MAX(Настройки!$B$14,$H$16+($H$17-$H$16)/(1+EXP(-$H$12*(IF(ISNUMBER(AM110),AM110,0)-$H$11)))),IF($H$8="SIGMOID_DEC",MAX(Настройки!$B$14,$H$16+($H$17-$H$16)/(1+EXP($H$12*(IF(ISNUMBER(AM110),AM110,0)-$H$11)))),IF($H$8="TOP_PERCENT",IF((COUNTIF(INDEX(Данные!$A$7:$CV$106,0,MATCH($H$9,Данные!$A$6:$CV$6,0)),"&gt;"&amp;IF(ISNUMBER(AM110),AM110,0))+COUNTIFS(INDEX(Данные!$A$7:$CV$106,0,MATCH($H$9,Данные!$A$6:$CV$6,0)),IF(ISNUMBER(AM110),AM110,0),Данные!$A$7:$A$106,"&lt;"&amp;$A110)+1)/COUNT(INDEX(Данные!$A$7:$CV$106,0,MATCH($H$9,Данные!$A$6:$CV$6,0)))&lt;=$H$11,$H$14,$H$15),IF($H$8="MANUAL_MU",MAX(Настройки!$B$14,MIN(1,IF(ISNUMBER(AM110),AM110,0))),IF($H$8="COUNT_FLAG_RULE",IF(IF(ISNUMBER(AM110),AM110,0)&lt;=$H$11,$H$14,IF(IF(ISNUMBER(AM110),AM110,0)&gt;=$H$12,$H$15,IF(OR(LOWER(LEFT(BR110&amp;"",2))="да",BR110=1),$H$13,$H$15))),IF(OR(AND($H$8="YES_NO",OR(LOWER(LEFT(AM110&amp;"",2))="да",AM110=1)),AND($H$8="THRESHOLD_GE",IF(ISNUMBER(AM110),AM110,0)&gt;=$H$11),AND($H$8="THRESHOLD_GT",IF(ISNUMBER(AM110),AM110,0)&gt;$H$11),AND($H$8="THRESHOLD_LE",IF(ISNUMBER(AM110),AM110,0)&lt;=$H$11),AND($H$8="THRESHOLD_LT",IF(ISNUMBER(AM110),AM110,0)&lt;$H$11),AND($H$8="CHANGE_PCT_GE",IF(IF(ISNUMBER(BR110),BR110,0)=0,IF(ISNUMBER(AM110),AM110,0)&gt;0,(IF(ISNUMBER(AM110),AM110,0)-IF(ISNUMBER(BR110),BR110,0))/ABS(IF(ISNUMBER(BR110),BR110,0))&gt;=$H$11)),AND($H$8="CHANGE_ABS_GE",ABS(IF(ISNUMBER(AM110),AM110,0)-IF(ISNUMBER(BR110),BR110,0))&gt;=$H$11),AND($H$8="COUNT_LT",IF(ISNUMBER(AM110),AM110,0)&lt;$H$11),AND($H$8="COUNT_LE",IF(ISNUMBER(AM110),AM110,0)&lt;=$H$11),AND($H$8="AND_YES",OR(LOWER(LEFT(AM110&amp;"",2))="да",AM110=1),OR(LOWER(LEFT(BR110&amp;"",2))="да",BR110=1)),AND($H$8="OR_YES",OR(OR(LOWER(LEFT(AM110&amp;"",2))="да",AM110=1),OR(LOWER(LEFT(BR110&amp;"",2))="да",BR110=1)))),$H$14,$H$15))))))))))</f>
        <v/>
      </c>
      <c r="I110" s="19" t="str">
        <f>IF($A110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110="#FIELD",AN110="",AND(OR($I$8="CHANGE_PCT_GE",$I$8="CHANGE_ABS_GE",$I$8="COUNT_FLAG_RULE",$I$8="AND_YES",$I$8="OR_YES"),OR(BS110="#FIELD",BS110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110)))),IF($I$18="LOW_MU",MAX(Настройки!$B$14,$I$16),IF($I$18="NEUTRAL",Настройки!$B$15,IF($I$18="IGNORE","IGNORE",IF(OR(AN110="#FIELD",BS110="#FIELD"),"Поле не найдено","Недостаточно данных")))),IF($I$8="SIGMOID_INC",MAX(Настройки!$B$14,$I$16+($I$17-$I$16)/(1+EXP(-$I$12*(IF(ISNUMBER(AN110),AN110,0)-$I$11)))),IF($I$8="SIGMOID_DEC",MAX(Настройки!$B$14,$I$16+($I$17-$I$16)/(1+EXP($I$12*(IF(ISNUMBER(AN110),AN110,0)-$I$11)))),IF($I$8="TOP_PERCENT",IF((COUNTIF(INDEX(Данные!$A$7:$CV$106,0,MATCH($I$9,Данные!$A$6:$CV$6,0)),"&gt;"&amp;IF(ISNUMBER(AN110),AN110,0))+COUNTIFS(INDEX(Данные!$A$7:$CV$106,0,MATCH($I$9,Данные!$A$6:$CV$6,0)),IF(ISNUMBER(AN110),AN110,0),Данные!$A$7:$A$106,"&lt;"&amp;$A110)+1)/COUNT(INDEX(Данные!$A$7:$CV$106,0,MATCH($I$9,Данные!$A$6:$CV$6,0)))&lt;=$I$11,$I$14,$I$15),IF($I$8="MANUAL_MU",MAX(Настройки!$B$14,MIN(1,IF(ISNUMBER(AN110),AN110,0))),IF($I$8="COUNT_FLAG_RULE",IF(IF(ISNUMBER(AN110),AN110,0)&lt;=$I$11,$I$14,IF(IF(ISNUMBER(AN110),AN110,0)&gt;=$I$12,$I$15,IF(OR(LOWER(LEFT(BS110&amp;"",2))="да",BS110=1),$I$13,$I$15))),IF(OR(AND($I$8="YES_NO",OR(LOWER(LEFT(AN110&amp;"",2))="да",AN110=1)),AND($I$8="THRESHOLD_GE",IF(ISNUMBER(AN110),AN110,0)&gt;=$I$11),AND($I$8="THRESHOLD_GT",IF(ISNUMBER(AN110),AN110,0)&gt;$I$11),AND($I$8="THRESHOLD_LE",IF(ISNUMBER(AN110),AN110,0)&lt;=$I$11),AND($I$8="THRESHOLD_LT",IF(ISNUMBER(AN110),AN110,0)&lt;$I$11),AND($I$8="CHANGE_PCT_GE",IF(IF(ISNUMBER(BS110),BS110,0)=0,IF(ISNUMBER(AN110),AN110,0)&gt;0,(IF(ISNUMBER(AN110),AN110,0)-IF(ISNUMBER(BS110),BS110,0))/ABS(IF(ISNUMBER(BS110),BS110,0))&gt;=$I$11)),AND($I$8="CHANGE_ABS_GE",ABS(IF(ISNUMBER(AN110),AN110,0)-IF(ISNUMBER(BS110),BS110,0))&gt;=$I$11),AND($I$8="COUNT_LT",IF(ISNUMBER(AN110),AN110,0)&lt;$I$11),AND($I$8="COUNT_LE",IF(ISNUMBER(AN110),AN110,0)&lt;=$I$11),AND($I$8="AND_YES",OR(LOWER(LEFT(AN110&amp;"",2))="да",AN110=1),OR(LOWER(LEFT(BS110&amp;"",2))="да",BS110=1)),AND($I$8="OR_YES",OR(OR(LOWER(LEFT(AN110&amp;"",2))="да",AN110=1),OR(LOWER(LEFT(BS110&amp;"",2))="да",BS110=1)))),$I$14,$I$15))))))))))</f>
        <v/>
      </c>
      <c r="J110" s="19" t="str">
        <f>IF($A110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110="#FIELD",AO110="",AND(OR($J$8="CHANGE_PCT_GE",$J$8="CHANGE_ABS_GE",$J$8="COUNT_FLAG_RULE",$J$8="AND_YES",$J$8="OR_YES"),OR(BT110="#FIELD",BT110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110)))),IF($J$18="LOW_MU",MAX(Настройки!$B$14,$J$16),IF($J$18="NEUTRAL",Настройки!$B$15,IF($J$18="IGNORE","IGNORE",IF(OR(AO110="#FIELD",BT110="#FIELD"),"Поле не найдено","Недостаточно данных")))),IF($J$8="SIGMOID_INC",MAX(Настройки!$B$14,$J$16+($J$17-$J$16)/(1+EXP(-$J$12*(IF(ISNUMBER(AO110),AO110,0)-$J$11)))),IF($J$8="SIGMOID_DEC",MAX(Настройки!$B$14,$J$16+($J$17-$J$16)/(1+EXP($J$12*(IF(ISNUMBER(AO110),AO110,0)-$J$11)))),IF($J$8="TOP_PERCENT",IF((COUNTIF(INDEX(Данные!$A$7:$CV$106,0,MATCH($J$9,Данные!$A$6:$CV$6,0)),"&gt;"&amp;IF(ISNUMBER(AO110),AO110,0))+COUNTIFS(INDEX(Данные!$A$7:$CV$106,0,MATCH($J$9,Данные!$A$6:$CV$6,0)),IF(ISNUMBER(AO110),AO110,0),Данные!$A$7:$A$106,"&lt;"&amp;$A110)+1)/COUNT(INDEX(Данные!$A$7:$CV$106,0,MATCH($J$9,Данные!$A$6:$CV$6,0)))&lt;=$J$11,$J$14,$J$15),IF($J$8="MANUAL_MU",MAX(Настройки!$B$14,MIN(1,IF(ISNUMBER(AO110),AO110,0))),IF($J$8="COUNT_FLAG_RULE",IF(IF(ISNUMBER(AO110),AO110,0)&lt;=$J$11,$J$14,IF(IF(ISNUMBER(AO110),AO110,0)&gt;=$J$12,$J$15,IF(OR(LOWER(LEFT(BT110&amp;"",2))="да",BT110=1),$J$13,$J$15))),IF(OR(AND($J$8="YES_NO",OR(LOWER(LEFT(AO110&amp;"",2))="да",AO110=1)),AND($J$8="THRESHOLD_GE",IF(ISNUMBER(AO110),AO110,0)&gt;=$J$11),AND($J$8="THRESHOLD_GT",IF(ISNUMBER(AO110),AO110,0)&gt;$J$11),AND($J$8="THRESHOLD_LE",IF(ISNUMBER(AO110),AO110,0)&lt;=$J$11),AND($J$8="THRESHOLD_LT",IF(ISNUMBER(AO110),AO110,0)&lt;$J$11),AND($J$8="CHANGE_PCT_GE",IF(IF(ISNUMBER(BT110),BT110,0)=0,IF(ISNUMBER(AO110),AO110,0)&gt;0,(IF(ISNUMBER(AO110),AO110,0)-IF(ISNUMBER(BT110),BT110,0))/ABS(IF(ISNUMBER(BT110),BT110,0))&gt;=$J$11)),AND($J$8="CHANGE_ABS_GE",ABS(IF(ISNUMBER(AO110),AO110,0)-IF(ISNUMBER(BT110),BT110,0))&gt;=$J$11),AND($J$8="COUNT_LT",IF(ISNUMBER(AO110),AO110,0)&lt;$J$11),AND($J$8="COUNT_LE",IF(ISNUMBER(AO110),AO110,0)&lt;=$J$11),AND($J$8="AND_YES",OR(LOWER(LEFT(AO110&amp;"",2))="да",AO110=1),OR(LOWER(LEFT(BT110&amp;"",2))="да",BT110=1)),AND($J$8="OR_YES",OR(OR(LOWER(LEFT(AO110&amp;"",2))="да",AO110=1),OR(LOWER(LEFT(BT110&amp;"",2))="да",BT110=1)))),$J$14,$J$15))))))))))</f>
        <v/>
      </c>
      <c r="K110" s="19" t="str">
        <f>IF($A110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110="#FIELD",AP110="",AND(OR($K$8="CHANGE_PCT_GE",$K$8="CHANGE_ABS_GE",$K$8="COUNT_FLAG_RULE",$K$8="AND_YES",$K$8="OR_YES"),OR(BU110="#FIELD",BU110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110)))),IF($K$18="LOW_MU",MAX(Настройки!$B$14,$K$16),IF($K$18="NEUTRAL",Настройки!$B$15,IF($K$18="IGNORE","IGNORE",IF(OR(AP110="#FIELD",BU110="#FIELD"),"Поле не найдено","Недостаточно данных")))),IF($K$8="SIGMOID_INC",MAX(Настройки!$B$14,$K$16+($K$17-$K$16)/(1+EXP(-$K$12*(IF(ISNUMBER(AP110),AP110,0)-$K$11)))),IF($K$8="SIGMOID_DEC",MAX(Настройки!$B$14,$K$16+($K$17-$K$16)/(1+EXP($K$12*(IF(ISNUMBER(AP110),AP110,0)-$K$11)))),IF($K$8="TOP_PERCENT",IF((COUNTIF(INDEX(Данные!$A$7:$CV$106,0,MATCH($K$9,Данные!$A$6:$CV$6,0)),"&gt;"&amp;IF(ISNUMBER(AP110),AP110,0))+COUNTIFS(INDEX(Данные!$A$7:$CV$106,0,MATCH($K$9,Данные!$A$6:$CV$6,0)),IF(ISNUMBER(AP110),AP110,0),Данные!$A$7:$A$106,"&lt;"&amp;$A110)+1)/COUNT(INDEX(Данные!$A$7:$CV$106,0,MATCH($K$9,Данные!$A$6:$CV$6,0)))&lt;=$K$11,$K$14,$K$15),IF($K$8="MANUAL_MU",MAX(Настройки!$B$14,MIN(1,IF(ISNUMBER(AP110),AP110,0))),IF($K$8="COUNT_FLAG_RULE",IF(IF(ISNUMBER(AP110),AP110,0)&lt;=$K$11,$K$14,IF(IF(ISNUMBER(AP110),AP110,0)&gt;=$K$12,$K$15,IF(OR(LOWER(LEFT(BU110&amp;"",2))="да",BU110=1),$K$13,$K$15))),IF(OR(AND($K$8="YES_NO",OR(LOWER(LEFT(AP110&amp;"",2))="да",AP110=1)),AND($K$8="THRESHOLD_GE",IF(ISNUMBER(AP110),AP110,0)&gt;=$K$11),AND($K$8="THRESHOLD_GT",IF(ISNUMBER(AP110),AP110,0)&gt;$K$11),AND($K$8="THRESHOLD_LE",IF(ISNUMBER(AP110),AP110,0)&lt;=$K$11),AND($K$8="THRESHOLD_LT",IF(ISNUMBER(AP110),AP110,0)&lt;$K$11),AND($K$8="CHANGE_PCT_GE",IF(IF(ISNUMBER(BU110),BU110,0)=0,IF(ISNUMBER(AP110),AP110,0)&gt;0,(IF(ISNUMBER(AP110),AP110,0)-IF(ISNUMBER(BU110),BU110,0))/ABS(IF(ISNUMBER(BU110),BU110,0))&gt;=$K$11)),AND($K$8="CHANGE_ABS_GE",ABS(IF(ISNUMBER(AP110),AP110,0)-IF(ISNUMBER(BU110),BU110,0))&gt;=$K$11),AND($K$8="COUNT_LT",IF(ISNUMBER(AP110),AP110,0)&lt;$K$11),AND($K$8="COUNT_LE",IF(ISNUMBER(AP110),AP110,0)&lt;=$K$11),AND($K$8="AND_YES",OR(LOWER(LEFT(AP110&amp;"",2))="да",AP110=1),OR(LOWER(LEFT(BU110&amp;"",2))="да",BU110=1)),AND($K$8="OR_YES",OR(OR(LOWER(LEFT(AP110&amp;"",2))="да",AP110=1),OR(LOWER(LEFT(BU110&amp;"",2))="да",BU110=1)))),$K$14,$K$15))))))))))</f>
        <v/>
      </c>
      <c r="L110" s="19" t="str">
        <f>IF($A110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110="#FIELD",AQ110="",AND(OR($L$8="CHANGE_PCT_GE",$L$8="CHANGE_ABS_GE",$L$8="COUNT_FLAG_RULE",$L$8="AND_YES",$L$8="OR_YES"),OR(BV110="#FIELD",BV110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110)))),IF($L$18="LOW_MU",MAX(Настройки!$B$14,$L$16),IF($L$18="NEUTRAL",Настройки!$B$15,IF($L$18="IGNORE","IGNORE",IF(OR(AQ110="#FIELD",BV110="#FIELD"),"Поле не найдено","Недостаточно данных")))),IF($L$8="SIGMOID_INC",MAX(Настройки!$B$14,$L$16+($L$17-$L$16)/(1+EXP(-$L$12*(IF(ISNUMBER(AQ110),AQ110,0)-$L$11)))),IF($L$8="SIGMOID_DEC",MAX(Настройки!$B$14,$L$16+($L$17-$L$16)/(1+EXP($L$12*(IF(ISNUMBER(AQ110),AQ110,0)-$L$11)))),IF($L$8="TOP_PERCENT",IF((COUNTIF(INDEX(Данные!$A$7:$CV$106,0,MATCH($L$9,Данные!$A$6:$CV$6,0)),"&gt;"&amp;IF(ISNUMBER(AQ110),AQ110,0))+COUNTIFS(INDEX(Данные!$A$7:$CV$106,0,MATCH($L$9,Данные!$A$6:$CV$6,0)),IF(ISNUMBER(AQ110),AQ110,0),Данные!$A$7:$A$106,"&lt;"&amp;$A110)+1)/COUNT(INDEX(Данные!$A$7:$CV$106,0,MATCH($L$9,Данные!$A$6:$CV$6,0)))&lt;=$L$11,$L$14,$L$15),IF($L$8="MANUAL_MU",MAX(Настройки!$B$14,MIN(1,IF(ISNUMBER(AQ110),AQ110,0))),IF($L$8="COUNT_FLAG_RULE",IF(IF(ISNUMBER(AQ110),AQ110,0)&lt;=$L$11,$L$14,IF(IF(ISNUMBER(AQ110),AQ110,0)&gt;=$L$12,$L$15,IF(OR(LOWER(LEFT(BV110&amp;"",2))="да",BV110=1),$L$13,$L$15))),IF(OR(AND($L$8="YES_NO",OR(LOWER(LEFT(AQ110&amp;"",2))="да",AQ110=1)),AND($L$8="THRESHOLD_GE",IF(ISNUMBER(AQ110),AQ110,0)&gt;=$L$11),AND($L$8="THRESHOLD_GT",IF(ISNUMBER(AQ110),AQ110,0)&gt;$L$11),AND($L$8="THRESHOLD_LE",IF(ISNUMBER(AQ110),AQ110,0)&lt;=$L$11),AND($L$8="THRESHOLD_LT",IF(ISNUMBER(AQ110),AQ110,0)&lt;$L$11),AND($L$8="CHANGE_PCT_GE",IF(IF(ISNUMBER(BV110),BV110,0)=0,IF(ISNUMBER(AQ110),AQ110,0)&gt;0,(IF(ISNUMBER(AQ110),AQ110,0)-IF(ISNUMBER(BV110),BV110,0))/ABS(IF(ISNUMBER(BV110),BV110,0))&gt;=$L$11)),AND($L$8="CHANGE_ABS_GE",ABS(IF(ISNUMBER(AQ110),AQ110,0)-IF(ISNUMBER(BV110),BV110,0))&gt;=$L$11),AND($L$8="COUNT_LT",IF(ISNUMBER(AQ110),AQ110,0)&lt;$L$11),AND($L$8="COUNT_LE",IF(ISNUMBER(AQ110),AQ110,0)&lt;=$L$11),AND($L$8="AND_YES",OR(LOWER(LEFT(AQ110&amp;"",2))="да",AQ110=1),OR(LOWER(LEFT(BV110&amp;"",2))="да",BV110=1)),AND($L$8="OR_YES",OR(OR(LOWER(LEFT(AQ110&amp;"",2))="да",AQ110=1),OR(LOWER(LEFT(BV110&amp;"",2))="да",BV110=1)))),$L$14,$L$15))))))))))</f>
        <v/>
      </c>
      <c r="M110" s="19" t="str">
        <f>IF($A110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110="#FIELD",AR110="",AND(OR($M$8="CHANGE_PCT_GE",$M$8="CHANGE_ABS_GE",$M$8="COUNT_FLAG_RULE",$M$8="AND_YES",$M$8="OR_YES"),OR(BW110="#FIELD",BW110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110)))),IF($M$18="LOW_MU",MAX(Настройки!$B$14,$M$16),IF($M$18="NEUTRAL",Настройки!$B$15,IF($M$18="IGNORE","IGNORE",IF(OR(AR110="#FIELD",BW110="#FIELD"),"Поле не найдено","Недостаточно данных")))),IF($M$8="SIGMOID_INC",MAX(Настройки!$B$14,$M$16+($M$17-$M$16)/(1+EXP(-$M$12*(IF(ISNUMBER(AR110),AR110,0)-$M$11)))),IF($M$8="SIGMOID_DEC",MAX(Настройки!$B$14,$M$16+($M$17-$M$16)/(1+EXP($M$12*(IF(ISNUMBER(AR110),AR110,0)-$M$11)))),IF($M$8="TOP_PERCENT",IF((COUNTIF(INDEX(Данные!$A$7:$CV$106,0,MATCH($M$9,Данные!$A$6:$CV$6,0)),"&gt;"&amp;IF(ISNUMBER(AR110),AR110,0))+COUNTIFS(INDEX(Данные!$A$7:$CV$106,0,MATCH($M$9,Данные!$A$6:$CV$6,0)),IF(ISNUMBER(AR110),AR110,0),Данные!$A$7:$A$106,"&lt;"&amp;$A110)+1)/COUNT(INDEX(Данные!$A$7:$CV$106,0,MATCH($M$9,Данные!$A$6:$CV$6,0)))&lt;=$M$11,$M$14,$M$15),IF($M$8="MANUAL_MU",MAX(Настройки!$B$14,MIN(1,IF(ISNUMBER(AR110),AR110,0))),IF($M$8="COUNT_FLAG_RULE",IF(IF(ISNUMBER(AR110),AR110,0)&lt;=$M$11,$M$14,IF(IF(ISNUMBER(AR110),AR110,0)&gt;=$M$12,$M$15,IF(OR(LOWER(LEFT(BW110&amp;"",2))="да",BW110=1),$M$13,$M$15))),IF(OR(AND($M$8="YES_NO",OR(LOWER(LEFT(AR110&amp;"",2))="да",AR110=1)),AND($M$8="THRESHOLD_GE",IF(ISNUMBER(AR110),AR110,0)&gt;=$M$11),AND($M$8="THRESHOLD_GT",IF(ISNUMBER(AR110),AR110,0)&gt;$M$11),AND($M$8="THRESHOLD_LE",IF(ISNUMBER(AR110),AR110,0)&lt;=$M$11),AND($M$8="THRESHOLD_LT",IF(ISNUMBER(AR110),AR110,0)&lt;$M$11),AND($M$8="CHANGE_PCT_GE",IF(IF(ISNUMBER(BW110),BW110,0)=0,IF(ISNUMBER(AR110),AR110,0)&gt;0,(IF(ISNUMBER(AR110),AR110,0)-IF(ISNUMBER(BW110),BW110,0))/ABS(IF(ISNUMBER(BW110),BW110,0))&gt;=$M$11)),AND($M$8="CHANGE_ABS_GE",ABS(IF(ISNUMBER(AR110),AR110,0)-IF(ISNUMBER(BW110),BW110,0))&gt;=$M$11),AND($M$8="COUNT_LT",IF(ISNUMBER(AR110),AR110,0)&lt;$M$11),AND($M$8="COUNT_LE",IF(ISNUMBER(AR110),AR110,0)&lt;=$M$11),AND($M$8="AND_YES",OR(LOWER(LEFT(AR110&amp;"",2))="да",AR110=1),OR(LOWER(LEFT(BW110&amp;"",2))="да",BW110=1)),AND($M$8="OR_YES",OR(OR(LOWER(LEFT(AR110&amp;"",2))="да",AR110=1),OR(LOWER(LEFT(BW110&amp;"",2))="да",BW110=1)))),$M$14,$M$15))))))))))</f>
        <v/>
      </c>
      <c r="N110" s="19" t="str">
        <f>IF($A110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110="#FIELD",AS110="",AND(OR($N$8="CHANGE_PCT_GE",$N$8="CHANGE_ABS_GE",$N$8="COUNT_FLAG_RULE",$N$8="AND_YES",$N$8="OR_YES"),OR(BX110="#FIELD",BX110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110)))),IF($N$18="LOW_MU",MAX(Настройки!$B$14,$N$16),IF($N$18="NEUTRAL",Настройки!$B$15,IF($N$18="IGNORE","IGNORE",IF(OR(AS110="#FIELD",BX110="#FIELD"),"Поле не найдено","Недостаточно данных")))),IF($N$8="SIGMOID_INC",MAX(Настройки!$B$14,$N$16+($N$17-$N$16)/(1+EXP(-$N$12*(IF(ISNUMBER(AS110),AS110,0)-$N$11)))),IF($N$8="SIGMOID_DEC",MAX(Настройки!$B$14,$N$16+($N$17-$N$16)/(1+EXP($N$12*(IF(ISNUMBER(AS110),AS110,0)-$N$11)))),IF($N$8="TOP_PERCENT",IF((COUNTIF(INDEX(Данные!$A$7:$CV$106,0,MATCH($N$9,Данные!$A$6:$CV$6,0)),"&gt;"&amp;IF(ISNUMBER(AS110),AS110,0))+COUNTIFS(INDEX(Данные!$A$7:$CV$106,0,MATCH($N$9,Данные!$A$6:$CV$6,0)),IF(ISNUMBER(AS110),AS110,0),Данные!$A$7:$A$106,"&lt;"&amp;$A110)+1)/COUNT(INDEX(Данные!$A$7:$CV$106,0,MATCH($N$9,Данные!$A$6:$CV$6,0)))&lt;=$N$11,$N$14,$N$15),IF($N$8="MANUAL_MU",MAX(Настройки!$B$14,MIN(1,IF(ISNUMBER(AS110),AS110,0))),IF($N$8="COUNT_FLAG_RULE",IF(IF(ISNUMBER(AS110),AS110,0)&lt;=$N$11,$N$14,IF(IF(ISNUMBER(AS110),AS110,0)&gt;=$N$12,$N$15,IF(OR(LOWER(LEFT(BX110&amp;"",2))="да",BX110=1),$N$13,$N$15))),IF(OR(AND($N$8="YES_NO",OR(LOWER(LEFT(AS110&amp;"",2))="да",AS110=1)),AND($N$8="THRESHOLD_GE",IF(ISNUMBER(AS110),AS110,0)&gt;=$N$11),AND($N$8="THRESHOLD_GT",IF(ISNUMBER(AS110),AS110,0)&gt;$N$11),AND($N$8="THRESHOLD_LE",IF(ISNUMBER(AS110),AS110,0)&lt;=$N$11),AND($N$8="THRESHOLD_LT",IF(ISNUMBER(AS110),AS110,0)&lt;$N$11),AND($N$8="CHANGE_PCT_GE",IF(IF(ISNUMBER(BX110),BX110,0)=0,IF(ISNUMBER(AS110),AS110,0)&gt;0,(IF(ISNUMBER(AS110),AS110,0)-IF(ISNUMBER(BX110),BX110,0))/ABS(IF(ISNUMBER(BX110),BX110,0))&gt;=$N$11)),AND($N$8="CHANGE_ABS_GE",ABS(IF(ISNUMBER(AS110),AS110,0)-IF(ISNUMBER(BX110),BX110,0))&gt;=$N$11),AND($N$8="COUNT_LT",IF(ISNUMBER(AS110),AS110,0)&lt;$N$11),AND($N$8="COUNT_LE",IF(ISNUMBER(AS110),AS110,0)&lt;=$N$11),AND($N$8="AND_YES",OR(LOWER(LEFT(AS110&amp;"",2))="да",AS110=1),OR(LOWER(LEFT(BX110&amp;"",2))="да",BX110=1)),AND($N$8="OR_YES",OR(OR(LOWER(LEFT(AS110&amp;"",2))="да",AS110=1),OR(LOWER(LEFT(BX110&amp;"",2))="да",BX110=1)))),$N$14,$N$15))))))))))</f>
        <v/>
      </c>
      <c r="O110" s="19" t="str">
        <f>IF($A110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110="#FIELD",AT110="",AND(OR($O$8="CHANGE_PCT_GE",$O$8="CHANGE_ABS_GE",$O$8="COUNT_FLAG_RULE",$O$8="AND_YES",$O$8="OR_YES"),OR(BY110="#FIELD",BY110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110)))),IF($O$18="LOW_MU",MAX(Настройки!$B$14,$O$16),IF($O$18="NEUTRAL",Настройки!$B$15,IF($O$18="IGNORE","IGNORE",IF(OR(AT110="#FIELD",BY110="#FIELD"),"Поле не найдено","Недостаточно данных")))),IF($O$8="SIGMOID_INC",MAX(Настройки!$B$14,$O$16+($O$17-$O$16)/(1+EXP(-$O$12*(IF(ISNUMBER(AT110),AT110,0)-$O$11)))),IF($O$8="SIGMOID_DEC",MAX(Настройки!$B$14,$O$16+($O$17-$O$16)/(1+EXP($O$12*(IF(ISNUMBER(AT110),AT110,0)-$O$11)))),IF($O$8="TOP_PERCENT",IF((COUNTIF(INDEX(Данные!$A$7:$CV$106,0,MATCH($O$9,Данные!$A$6:$CV$6,0)),"&gt;"&amp;IF(ISNUMBER(AT110),AT110,0))+COUNTIFS(INDEX(Данные!$A$7:$CV$106,0,MATCH($O$9,Данные!$A$6:$CV$6,0)),IF(ISNUMBER(AT110),AT110,0),Данные!$A$7:$A$106,"&lt;"&amp;$A110)+1)/COUNT(INDEX(Данные!$A$7:$CV$106,0,MATCH($O$9,Данные!$A$6:$CV$6,0)))&lt;=$O$11,$O$14,$O$15),IF($O$8="MANUAL_MU",MAX(Настройки!$B$14,MIN(1,IF(ISNUMBER(AT110),AT110,0))),IF($O$8="COUNT_FLAG_RULE",IF(IF(ISNUMBER(AT110),AT110,0)&lt;=$O$11,$O$14,IF(IF(ISNUMBER(AT110),AT110,0)&gt;=$O$12,$O$15,IF(OR(LOWER(LEFT(BY110&amp;"",2))="да",BY110=1),$O$13,$O$15))),IF(OR(AND($O$8="YES_NO",OR(LOWER(LEFT(AT110&amp;"",2))="да",AT110=1)),AND($O$8="THRESHOLD_GE",IF(ISNUMBER(AT110),AT110,0)&gt;=$O$11),AND($O$8="THRESHOLD_GT",IF(ISNUMBER(AT110),AT110,0)&gt;$O$11),AND($O$8="THRESHOLD_LE",IF(ISNUMBER(AT110),AT110,0)&lt;=$O$11),AND($O$8="THRESHOLD_LT",IF(ISNUMBER(AT110),AT110,0)&lt;$O$11),AND($O$8="CHANGE_PCT_GE",IF(IF(ISNUMBER(BY110),BY110,0)=0,IF(ISNUMBER(AT110),AT110,0)&gt;0,(IF(ISNUMBER(AT110),AT110,0)-IF(ISNUMBER(BY110),BY110,0))/ABS(IF(ISNUMBER(BY110),BY110,0))&gt;=$O$11)),AND($O$8="CHANGE_ABS_GE",ABS(IF(ISNUMBER(AT110),AT110,0)-IF(ISNUMBER(BY110),BY110,0))&gt;=$O$11),AND($O$8="COUNT_LT",IF(ISNUMBER(AT110),AT110,0)&lt;$O$11),AND($O$8="COUNT_LE",IF(ISNUMBER(AT110),AT110,0)&lt;=$O$11),AND($O$8="AND_YES",OR(LOWER(LEFT(AT110&amp;"",2))="да",AT110=1),OR(LOWER(LEFT(BY110&amp;"",2))="да",BY110=1)),AND($O$8="OR_YES",OR(OR(LOWER(LEFT(AT110&amp;"",2))="да",AT110=1),OR(LOWER(LEFT(BY110&amp;"",2))="да",BY110=1)))),$O$14,$O$15))))))))))</f>
        <v/>
      </c>
      <c r="P110" s="19" t="str">
        <f>IF($A110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110="#FIELD",AU110="",AND(OR($P$8="CHANGE_PCT_GE",$P$8="CHANGE_ABS_GE",$P$8="COUNT_FLAG_RULE",$P$8="AND_YES",$P$8="OR_YES"),OR(BZ110="#FIELD",BZ110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110)))),IF($P$18="LOW_MU",MAX(Настройки!$B$14,$P$16),IF($P$18="NEUTRAL",Настройки!$B$15,IF($P$18="IGNORE","IGNORE",IF(OR(AU110="#FIELD",BZ110="#FIELD"),"Поле не найдено","Недостаточно данных")))),IF($P$8="SIGMOID_INC",MAX(Настройки!$B$14,$P$16+($P$17-$P$16)/(1+EXP(-$P$12*(IF(ISNUMBER(AU110),AU110,0)-$P$11)))),IF($P$8="SIGMOID_DEC",MAX(Настройки!$B$14,$P$16+($P$17-$P$16)/(1+EXP($P$12*(IF(ISNUMBER(AU110),AU110,0)-$P$11)))),IF($P$8="TOP_PERCENT",IF((COUNTIF(INDEX(Данные!$A$7:$CV$106,0,MATCH($P$9,Данные!$A$6:$CV$6,0)),"&gt;"&amp;IF(ISNUMBER(AU110),AU110,0))+COUNTIFS(INDEX(Данные!$A$7:$CV$106,0,MATCH($P$9,Данные!$A$6:$CV$6,0)),IF(ISNUMBER(AU110),AU110,0),Данные!$A$7:$A$106,"&lt;"&amp;$A110)+1)/COUNT(INDEX(Данные!$A$7:$CV$106,0,MATCH($P$9,Данные!$A$6:$CV$6,0)))&lt;=$P$11,$P$14,$P$15),IF($P$8="MANUAL_MU",MAX(Настройки!$B$14,MIN(1,IF(ISNUMBER(AU110),AU110,0))),IF($P$8="COUNT_FLAG_RULE",IF(IF(ISNUMBER(AU110),AU110,0)&lt;=$P$11,$P$14,IF(IF(ISNUMBER(AU110),AU110,0)&gt;=$P$12,$P$15,IF(OR(LOWER(LEFT(BZ110&amp;"",2))="да",BZ110=1),$P$13,$P$15))),IF(OR(AND($P$8="YES_NO",OR(LOWER(LEFT(AU110&amp;"",2))="да",AU110=1)),AND($P$8="THRESHOLD_GE",IF(ISNUMBER(AU110),AU110,0)&gt;=$P$11),AND($P$8="THRESHOLD_GT",IF(ISNUMBER(AU110),AU110,0)&gt;$P$11),AND($P$8="THRESHOLD_LE",IF(ISNUMBER(AU110),AU110,0)&lt;=$P$11),AND($P$8="THRESHOLD_LT",IF(ISNUMBER(AU110),AU110,0)&lt;$P$11),AND($P$8="CHANGE_PCT_GE",IF(IF(ISNUMBER(BZ110),BZ110,0)=0,IF(ISNUMBER(AU110),AU110,0)&gt;0,(IF(ISNUMBER(AU110),AU110,0)-IF(ISNUMBER(BZ110),BZ110,0))/ABS(IF(ISNUMBER(BZ110),BZ110,0))&gt;=$P$11)),AND($P$8="CHANGE_ABS_GE",ABS(IF(ISNUMBER(AU110),AU110,0)-IF(ISNUMBER(BZ110),BZ110,0))&gt;=$P$11),AND($P$8="COUNT_LT",IF(ISNUMBER(AU110),AU110,0)&lt;$P$11),AND($P$8="COUNT_LE",IF(ISNUMBER(AU110),AU110,0)&lt;=$P$11),AND($P$8="AND_YES",OR(LOWER(LEFT(AU110&amp;"",2))="да",AU110=1),OR(LOWER(LEFT(BZ110&amp;"",2))="да",BZ110=1)),AND($P$8="OR_YES",OR(OR(LOWER(LEFT(AU110&amp;"",2))="да",AU110=1),OR(LOWER(LEFT(BZ110&amp;"",2))="да",BZ110=1)))),$P$14,$P$15))))))))))</f>
        <v/>
      </c>
      <c r="Q110" s="19" t="str">
        <f>IF($A110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110="#FIELD",AV110="",AND(OR($Q$8="CHANGE_PCT_GE",$Q$8="CHANGE_ABS_GE",$Q$8="COUNT_FLAG_RULE",$Q$8="AND_YES",$Q$8="OR_YES"),OR(CA110="#FIELD",CA110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110)))),IF($Q$18="LOW_MU",MAX(Настройки!$B$14,$Q$16),IF($Q$18="NEUTRAL",Настройки!$B$15,IF($Q$18="IGNORE","IGNORE",IF(OR(AV110="#FIELD",CA110="#FIELD"),"Поле не найдено","Недостаточно данных")))),IF($Q$8="SIGMOID_INC",MAX(Настройки!$B$14,$Q$16+($Q$17-$Q$16)/(1+EXP(-$Q$12*(IF(ISNUMBER(AV110),AV110,0)-$Q$11)))),IF($Q$8="SIGMOID_DEC",MAX(Настройки!$B$14,$Q$16+($Q$17-$Q$16)/(1+EXP($Q$12*(IF(ISNUMBER(AV110),AV110,0)-$Q$11)))),IF($Q$8="TOP_PERCENT",IF((COUNTIF(INDEX(Данные!$A$7:$CV$106,0,MATCH($Q$9,Данные!$A$6:$CV$6,0)),"&gt;"&amp;IF(ISNUMBER(AV110),AV110,0))+COUNTIFS(INDEX(Данные!$A$7:$CV$106,0,MATCH($Q$9,Данные!$A$6:$CV$6,0)),IF(ISNUMBER(AV110),AV110,0),Данные!$A$7:$A$106,"&lt;"&amp;$A110)+1)/COUNT(INDEX(Данные!$A$7:$CV$106,0,MATCH($Q$9,Данные!$A$6:$CV$6,0)))&lt;=$Q$11,$Q$14,$Q$15),IF($Q$8="MANUAL_MU",MAX(Настройки!$B$14,MIN(1,IF(ISNUMBER(AV110),AV110,0))),IF($Q$8="COUNT_FLAG_RULE",IF(IF(ISNUMBER(AV110),AV110,0)&lt;=$Q$11,$Q$14,IF(IF(ISNUMBER(AV110),AV110,0)&gt;=$Q$12,$Q$15,IF(OR(LOWER(LEFT(CA110&amp;"",2))="да",CA110=1),$Q$13,$Q$15))),IF(OR(AND($Q$8="YES_NO",OR(LOWER(LEFT(AV110&amp;"",2))="да",AV110=1)),AND($Q$8="THRESHOLD_GE",IF(ISNUMBER(AV110),AV110,0)&gt;=$Q$11),AND($Q$8="THRESHOLD_GT",IF(ISNUMBER(AV110),AV110,0)&gt;$Q$11),AND($Q$8="THRESHOLD_LE",IF(ISNUMBER(AV110),AV110,0)&lt;=$Q$11),AND($Q$8="THRESHOLD_LT",IF(ISNUMBER(AV110),AV110,0)&lt;$Q$11),AND($Q$8="CHANGE_PCT_GE",IF(IF(ISNUMBER(CA110),CA110,0)=0,IF(ISNUMBER(AV110),AV110,0)&gt;0,(IF(ISNUMBER(AV110),AV110,0)-IF(ISNUMBER(CA110),CA110,0))/ABS(IF(ISNUMBER(CA110),CA110,0))&gt;=$Q$11)),AND($Q$8="CHANGE_ABS_GE",ABS(IF(ISNUMBER(AV110),AV110,0)-IF(ISNUMBER(CA110),CA110,0))&gt;=$Q$11),AND($Q$8="COUNT_LT",IF(ISNUMBER(AV110),AV110,0)&lt;$Q$11),AND($Q$8="COUNT_LE",IF(ISNUMBER(AV110),AV110,0)&lt;=$Q$11),AND($Q$8="AND_YES",OR(LOWER(LEFT(AV110&amp;"",2))="да",AV110=1),OR(LOWER(LEFT(CA110&amp;"",2))="да",CA110=1)),AND($Q$8="OR_YES",OR(OR(LOWER(LEFT(AV110&amp;"",2))="да",AV110=1),OR(LOWER(LEFT(CA110&amp;"",2))="да",CA110=1)))),$Q$14,$Q$15))))))))))</f>
        <v/>
      </c>
      <c r="R110" s="69" t="str">
        <f>IF($A110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110="#FIELD",AW110="",AND(OR($R$8="CHANGE_PCT_GE",$R$8="CHANGE_ABS_GE",$R$8="COUNT_FLAG_RULE",$R$8="AND_YES",$R$8="OR_YES"),OR(CB110="#FIELD",CB110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110)))),IF($R$18="LOW_MU",MAX(Настройки!$B$14,$R$16),IF($R$18="NEUTRAL",Настройки!$B$15,IF($R$18="IGNORE","IGNORE",IF(OR(AW110="#FIELD",CB110="#FIELD"),"Поле не найдено","Недостаточно данных")))),IF($R$8="SIGMOID_INC",MAX(Настройки!$B$14,$R$16+($R$17-$R$16)/(1+EXP(-$R$12*(IF(ISNUMBER(AW110),AW110,0)-$R$11)))),IF($R$8="SIGMOID_DEC",MAX(Настройки!$B$14,$R$16+($R$17-$R$16)/(1+EXP($R$12*(IF(ISNUMBER(AW110),AW110,0)-$R$11)))),IF($R$8="TOP_PERCENT",IF((COUNTIF(INDEX(Данные!$A$7:$CV$106,0,MATCH($R$9,Данные!$A$6:$CV$6,0)),"&gt;"&amp;IF(ISNUMBER(AW110),AW110,0))+COUNTIFS(INDEX(Данные!$A$7:$CV$106,0,MATCH($R$9,Данные!$A$6:$CV$6,0)),IF(ISNUMBER(AW110),AW110,0),Данные!$A$7:$A$106,"&lt;"&amp;$A110)+1)/COUNT(INDEX(Данные!$A$7:$CV$106,0,MATCH($R$9,Данные!$A$6:$CV$6,0)))&lt;=$R$11,$R$14,$R$15),IF($R$8="MANUAL_MU",MAX(Настройки!$B$14,MIN(1,IF(ISNUMBER(AW110),AW110,0))),IF($R$8="COUNT_FLAG_RULE",IF(IF(ISNUMBER(AW110),AW110,0)&lt;=$R$11,$R$14,IF(IF(ISNUMBER(AW110),AW110,0)&gt;=$R$12,$R$15,IF(OR(LOWER(LEFT(CB110&amp;"",2))="да",CB110=1),$R$13,$R$15))),IF(OR(AND($R$8="YES_NO",OR(LOWER(LEFT(AW110&amp;"",2))="да",AW110=1)),AND($R$8="THRESHOLD_GE",IF(ISNUMBER(AW110),AW110,0)&gt;=$R$11),AND($R$8="THRESHOLD_GT",IF(ISNUMBER(AW110),AW110,0)&gt;$R$11),AND($R$8="THRESHOLD_LE",IF(ISNUMBER(AW110),AW110,0)&lt;=$R$11),AND($R$8="THRESHOLD_LT",IF(ISNUMBER(AW110),AW110,0)&lt;$R$11),AND($R$8="CHANGE_PCT_GE",IF(IF(ISNUMBER(CB110),CB110,0)=0,IF(ISNUMBER(AW110),AW110,0)&gt;0,(IF(ISNUMBER(AW110),AW110,0)-IF(ISNUMBER(CB110),CB110,0))/ABS(IF(ISNUMBER(CB110),CB110,0))&gt;=$R$11)),AND($R$8="CHANGE_ABS_GE",ABS(IF(ISNUMBER(AW110),AW110,0)-IF(ISNUMBER(CB110),CB110,0))&gt;=$R$11),AND($R$8="COUNT_LT",IF(ISNUMBER(AW110),AW110,0)&lt;$R$11),AND($R$8="COUNT_LE",IF(ISNUMBER(AW110),AW110,0)&lt;=$R$11),AND($R$8="AND_YES",OR(LOWER(LEFT(AW110&amp;"",2))="да",AW110=1),OR(LOWER(LEFT(CB110&amp;"",2))="да",CB110=1)),AND($R$8="OR_YES",OR(OR(LOWER(LEFT(AW110&amp;"",2))="да",AW110=1),OR(LOWER(LEFT(CB110&amp;"",2))="да",CB110=1)))),$R$14,$R$15))))))))))</f>
        <v/>
      </c>
      <c r="S110" s="70" t="str">
        <f>IF($A110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110="#FIELD",AX110="",AND(OR($S$8="CHANGE_PCT_GE",$S$8="CHANGE_ABS_GE",$S$8="COUNT_FLAG_RULE",$S$8="AND_YES",$S$8="OR_YES"),OR(CC110="#FIELD",CC110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110)))),IF($S$18="LOW_MU",MAX(Настройки!$B$14,$S$16),IF($S$18="NEUTRAL",Настройки!$B$15,IF($S$18="IGNORE","IGNORE",IF(OR(AX110="#FIELD",CC110="#FIELD"),"Поле не найдено","Недостаточно данных")))),IF($S$8="SIGMOID_INC",MAX(Настройки!$B$14,$S$16+($S$17-$S$16)/(1+EXP(-$S$12*(IF(ISNUMBER(AX110),AX110,0)-$S$11)))),IF($S$8="SIGMOID_DEC",MAX(Настройки!$B$14,$S$16+($S$17-$S$16)/(1+EXP($S$12*(IF(ISNUMBER(AX110),AX110,0)-$S$11)))),IF($S$8="TOP_PERCENT",IF((COUNTIF(INDEX(Данные!$A$7:$CV$106,0,MATCH($S$9,Данные!$A$6:$CV$6,0)),"&gt;"&amp;IF(ISNUMBER(AX110),AX110,0))+COUNTIFS(INDEX(Данные!$A$7:$CV$106,0,MATCH($S$9,Данные!$A$6:$CV$6,0)),IF(ISNUMBER(AX110),AX110,0),Данные!$A$7:$A$106,"&lt;"&amp;$A110)+1)/COUNT(INDEX(Данные!$A$7:$CV$106,0,MATCH($S$9,Данные!$A$6:$CV$6,0)))&lt;=$S$11,$S$14,$S$15),IF($S$8="MANUAL_MU",MAX(Настройки!$B$14,MIN(1,IF(ISNUMBER(AX110),AX110,0))),IF($S$8="COUNT_FLAG_RULE",IF(IF(ISNUMBER(AX110),AX110,0)&lt;=$S$11,$S$14,IF(IF(ISNUMBER(AX110),AX110,0)&gt;=$S$12,$S$15,IF(OR(LOWER(LEFT(CC110&amp;"",2))="да",CC110=1),$S$13,$S$15))),IF(OR(AND($S$8="YES_NO",OR(LOWER(LEFT(AX110&amp;"",2))="да",AX110=1)),AND($S$8="THRESHOLD_GE",IF(ISNUMBER(AX110),AX110,0)&gt;=$S$11),AND($S$8="THRESHOLD_GT",IF(ISNUMBER(AX110),AX110,0)&gt;$S$11),AND($S$8="THRESHOLD_LE",IF(ISNUMBER(AX110),AX110,0)&lt;=$S$11),AND($S$8="THRESHOLD_LT",IF(ISNUMBER(AX110),AX110,0)&lt;$S$11),AND($S$8="CHANGE_PCT_GE",IF(IF(ISNUMBER(CC110),CC110,0)=0,IF(ISNUMBER(AX110),AX110,0)&gt;0,(IF(ISNUMBER(AX110),AX110,0)-IF(ISNUMBER(CC110),CC110,0))/ABS(IF(ISNUMBER(CC110),CC110,0))&gt;=$S$11)),AND($S$8="CHANGE_ABS_GE",ABS(IF(ISNUMBER(AX110),AX110,0)-IF(ISNUMBER(CC110),CC110,0))&gt;=$S$11),AND($S$8="COUNT_LT",IF(ISNUMBER(AX110),AX110,0)&lt;$S$11),AND($S$8="COUNT_LE",IF(ISNUMBER(AX110),AX110,0)&lt;=$S$11),AND($S$8="AND_YES",OR(LOWER(LEFT(AX110&amp;"",2))="да",AX110=1),OR(LOWER(LEFT(CC110&amp;"",2))="да",CC110=1)),AND($S$8="OR_YES",OR(OR(LOWER(LEFT(AX110&amp;"",2))="да",AX110=1),OR(LOWER(LEFT(CC110&amp;"",2))="да",CC110=1)))),$S$14,$S$15))))))))))</f>
        <v/>
      </c>
      <c r="T110" s="70" t="str">
        <f>IF($A110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110="#FIELD",AY110="",AND(OR($T$8="CHANGE_PCT_GE",$T$8="CHANGE_ABS_GE",$T$8="COUNT_FLAG_RULE",$T$8="AND_YES",$T$8="OR_YES"),OR(CD110="#FIELD",CD110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110)))),IF($T$18="LOW_MU",MAX(Настройки!$B$14,$T$16),IF($T$18="NEUTRAL",Настройки!$B$15,IF($T$18="IGNORE","IGNORE",IF(OR(AY110="#FIELD",CD110="#FIELD"),"Поле не найдено","Недостаточно данных")))),IF($T$8="SIGMOID_INC",MAX(Настройки!$B$14,$T$16+($T$17-$T$16)/(1+EXP(-$T$12*(IF(ISNUMBER(AY110),AY110,0)-$T$11)))),IF($T$8="SIGMOID_DEC",MAX(Настройки!$B$14,$T$16+($T$17-$T$16)/(1+EXP($T$12*(IF(ISNUMBER(AY110),AY110,0)-$T$11)))),IF($T$8="TOP_PERCENT",IF((COUNTIF(INDEX(Данные!$A$7:$CV$106,0,MATCH($T$9,Данные!$A$6:$CV$6,0)),"&gt;"&amp;IF(ISNUMBER(AY110),AY110,0))+COUNTIFS(INDEX(Данные!$A$7:$CV$106,0,MATCH($T$9,Данные!$A$6:$CV$6,0)),IF(ISNUMBER(AY110),AY110,0),Данные!$A$7:$A$106,"&lt;"&amp;$A110)+1)/COUNT(INDEX(Данные!$A$7:$CV$106,0,MATCH($T$9,Данные!$A$6:$CV$6,0)))&lt;=$T$11,$T$14,$T$15),IF($T$8="MANUAL_MU",MAX(Настройки!$B$14,MIN(1,IF(ISNUMBER(AY110),AY110,0))),IF($T$8="COUNT_FLAG_RULE",IF(IF(ISNUMBER(AY110),AY110,0)&lt;=$T$11,$T$14,IF(IF(ISNUMBER(AY110),AY110,0)&gt;=$T$12,$T$15,IF(OR(LOWER(LEFT(CD110&amp;"",2))="да",CD110=1),$T$13,$T$15))),IF(OR(AND($T$8="YES_NO",OR(LOWER(LEFT(AY110&amp;"",2))="да",AY110=1)),AND($T$8="THRESHOLD_GE",IF(ISNUMBER(AY110),AY110,0)&gt;=$T$11),AND($T$8="THRESHOLD_GT",IF(ISNUMBER(AY110),AY110,0)&gt;$T$11),AND($T$8="THRESHOLD_LE",IF(ISNUMBER(AY110),AY110,0)&lt;=$T$11),AND($T$8="THRESHOLD_LT",IF(ISNUMBER(AY110),AY110,0)&lt;$T$11),AND($T$8="CHANGE_PCT_GE",IF(IF(ISNUMBER(CD110),CD110,0)=0,IF(ISNUMBER(AY110),AY110,0)&gt;0,(IF(ISNUMBER(AY110),AY110,0)-IF(ISNUMBER(CD110),CD110,0))/ABS(IF(ISNUMBER(CD110),CD110,0))&gt;=$T$11)),AND($T$8="CHANGE_ABS_GE",ABS(IF(ISNUMBER(AY110),AY110,0)-IF(ISNUMBER(CD110),CD110,0))&gt;=$T$11),AND($T$8="COUNT_LT",IF(ISNUMBER(AY110),AY110,0)&lt;$T$11),AND($T$8="COUNT_LE",IF(ISNUMBER(AY110),AY110,0)&lt;=$T$11),AND($T$8="AND_YES",OR(LOWER(LEFT(AY110&amp;"",2))="да",AY110=1),OR(LOWER(LEFT(CD110&amp;"",2))="да",CD110=1)),AND($T$8="OR_YES",OR(OR(LOWER(LEFT(AY110&amp;"",2))="да",AY110=1),OR(LOWER(LEFT(CD110&amp;"",2))="да",CD110=1)))),$T$14,$T$15))))))))))</f>
        <v/>
      </c>
      <c r="U110" s="70" t="str">
        <f>IF($A110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110="#FIELD",AZ110="",AND(OR($U$8="CHANGE_PCT_GE",$U$8="CHANGE_ABS_GE",$U$8="COUNT_FLAG_RULE",$U$8="AND_YES",$U$8="OR_YES"),OR(CE110="#FIELD",CE110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110)))),IF($U$18="LOW_MU",MAX(Настройки!$B$14,$U$16),IF($U$18="NEUTRAL",Настройки!$B$15,IF($U$18="IGNORE","IGNORE",IF(OR(AZ110="#FIELD",CE110="#FIELD"),"Поле не найдено","Недостаточно данных")))),IF($U$8="SIGMOID_INC",MAX(Настройки!$B$14,$U$16+($U$17-$U$16)/(1+EXP(-$U$12*(IF(ISNUMBER(AZ110),AZ110,0)-$U$11)))),IF($U$8="SIGMOID_DEC",MAX(Настройки!$B$14,$U$16+($U$17-$U$16)/(1+EXP($U$12*(IF(ISNUMBER(AZ110),AZ110,0)-$U$11)))),IF($U$8="TOP_PERCENT",IF((COUNTIF(INDEX(Данные!$A$7:$CV$106,0,MATCH($U$9,Данные!$A$6:$CV$6,0)),"&gt;"&amp;IF(ISNUMBER(AZ110),AZ110,0))+COUNTIFS(INDEX(Данные!$A$7:$CV$106,0,MATCH($U$9,Данные!$A$6:$CV$6,0)),IF(ISNUMBER(AZ110),AZ110,0),Данные!$A$7:$A$106,"&lt;"&amp;$A110)+1)/COUNT(INDEX(Данные!$A$7:$CV$106,0,MATCH($U$9,Данные!$A$6:$CV$6,0)))&lt;=$U$11,$U$14,$U$15),IF($U$8="MANUAL_MU",MAX(Настройки!$B$14,MIN(1,IF(ISNUMBER(AZ110),AZ110,0))),IF($U$8="COUNT_FLAG_RULE",IF(IF(ISNUMBER(AZ110),AZ110,0)&lt;=$U$11,$U$14,IF(IF(ISNUMBER(AZ110),AZ110,0)&gt;=$U$12,$U$15,IF(OR(LOWER(LEFT(CE110&amp;"",2))="да",CE110=1),$U$13,$U$15))),IF(OR(AND($U$8="YES_NO",OR(LOWER(LEFT(AZ110&amp;"",2))="да",AZ110=1)),AND($U$8="THRESHOLD_GE",IF(ISNUMBER(AZ110),AZ110,0)&gt;=$U$11),AND($U$8="THRESHOLD_GT",IF(ISNUMBER(AZ110),AZ110,0)&gt;$U$11),AND($U$8="THRESHOLD_LE",IF(ISNUMBER(AZ110),AZ110,0)&lt;=$U$11),AND($U$8="THRESHOLD_LT",IF(ISNUMBER(AZ110),AZ110,0)&lt;$U$11),AND($U$8="CHANGE_PCT_GE",IF(IF(ISNUMBER(CE110),CE110,0)=0,IF(ISNUMBER(AZ110),AZ110,0)&gt;0,(IF(ISNUMBER(AZ110),AZ110,0)-IF(ISNUMBER(CE110),CE110,0))/ABS(IF(ISNUMBER(CE110),CE110,0))&gt;=$U$11)),AND($U$8="CHANGE_ABS_GE",ABS(IF(ISNUMBER(AZ110),AZ110,0)-IF(ISNUMBER(CE110),CE110,0))&gt;=$U$11),AND($U$8="COUNT_LT",IF(ISNUMBER(AZ110),AZ110,0)&lt;$U$11),AND($U$8="COUNT_LE",IF(ISNUMBER(AZ110),AZ110,0)&lt;=$U$11),AND($U$8="AND_YES",OR(LOWER(LEFT(AZ110&amp;"",2))="да",AZ110=1),OR(LOWER(LEFT(CE110&amp;"",2))="да",CE110=1)),AND($U$8="OR_YES",OR(OR(LOWER(LEFT(AZ110&amp;"",2))="да",AZ110=1),OR(LOWER(LEFT(CE110&amp;"",2))="да",CE110=1)))),$U$14,$U$15))))))))))</f>
        <v/>
      </c>
      <c r="V110" s="70" t="str">
        <f>IF($A110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110="#FIELD",BA110="",AND(OR($V$8="CHANGE_PCT_GE",$V$8="CHANGE_ABS_GE",$V$8="COUNT_FLAG_RULE",$V$8="AND_YES",$V$8="OR_YES"),OR(CF110="#FIELD",CF110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110)))),IF($V$18="LOW_MU",MAX(Настройки!$B$14,$V$16),IF($V$18="NEUTRAL",Настройки!$B$15,IF($V$18="IGNORE","IGNORE",IF(OR(BA110="#FIELD",CF110="#FIELD"),"Поле не найдено","Недостаточно данных")))),IF($V$8="SIGMOID_INC",MAX(Настройки!$B$14,$V$16+($V$17-$V$16)/(1+EXP(-$V$12*(IF(ISNUMBER(BA110),BA110,0)-$V$11)))),IF($V$8="SIGMOID_DEC",MAX(Настройки!$B$14,$V$16+($V$17-$V$16)/(1+EXP($V$12*(IF(ISNUMBER(BA110),BA110,0)-$V$11)))),IF($V$8="TOP_PERCENT",IF((COUNTIF(INDEX(Данные!$A$7:$CV$106,0,MATCH($V$9,Данные!$A$6:$CV$6,0)),"&gt;"&amp;IF(ISNUMBER(BA110),BA110,0))+COUNTIFS(INDEX(Данные!$A$7:$CV$106,0,MATCH($V$9,Данные!$A$6:$CV$6,0)),IF(ISNUMBER(BA110),BA110,0),Данные!$A$7:$A$106,"&lt;"&amp;$A110)+1)/COUNT(INDEX(Данные!$A$7:$CV$106,0,MATCH($V$9,Данные!$A$6:$CV$6,0)))&lt;=$V$11,$V$14,$V$15),IF($V$8="MANUAL_MU",MAX(Настройки!$B$14,MIN(1,IF(ISNUMBER(BA110),BA110,0))),IF($V$8="COUNT_FLAG_RULE",IF(IF(ISNUMBER(BA110),BA110,0)&lt;=$V$11,$V$14,IF(IF(ISNUMBER(BA110),BA110,0)&gt;=$V$12,$V$15,IF(OR(LOWER(LEFT(CF110&amp;"",2))="да",CF110=1),$V$13,$V$15))),IF(OR(AND($V$8="YES_NO",OR(LOWER(LEFT(BA110&amp;"",2))="да",BA110=1)),AND($V$8="THRESHOLD_GE",IF(ISNUMBER(BA110),BA110,0)&gt;=$V$11),AND($V$8="THRESHOLD_GT",IF(ISNUMBER(BA110),BA110,0)&gt;$V$11),AND($V$8="THRESHOLD_LE",IF(ISNUMBER(BA110),BA110,0)&lt;=$V$11),AND($V$8="THRESHOLD_LT",IF(ISNUMBER(BA110),BA110,0)&lt;$V$11),AND($V$8="CHANGE_PCT_GE",IF(IF(ISNUMBER(CF110),CF110,0)=0,IF(ISNUMBER(BA110),BA110,0)&gt;0,(IF(ISNUMBER(BA110),BA110,0)-IF(ISNUMBER(CF110),CF110,0))/ABS(IF(ISNUMBER(CF110),CF110,0))&gt;=$V$11)),AND($V$8="CHANGE_ABS_GE",ABS(IF(ISNUMBER(BA110),BA110,0)-IF(ISNUMBER(CF110),CF110,0))&gt;=$V$11),AND($V$8="COUNT_LT",IF(ISNUMBER(BA110),BA110,0)&lt;$V$11),AND($V$8="COUNT_LE",IF(ISNUMBER(BA110),BA110,0)&lt;=$V$11),AND($V$8="AND_YES",OR(LOWER(LEFT(BA110&amp;"",2))="да",BA110=1),OR(LOWER(LEFT(CF110&amp;"",2))="да",CF110=1)),AND($V$8="OR_YES",OR(OR(LOWER(LEFT(BA110&amp;"",2))="да",BA110=1),OR(LOWER(LEFT(CF110&amp;"",2))="да",CF110=1)))),$V$14,$V$15))))))))))</f>
        <v/>
      </c>
      <c r="W110" s="70" t="str">
        <f>IF($A110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110="#FIELD",BB110="",AND(OR($W$8="CHANGE_PCT_GE",$W$8="CHANGE_ABS_GE",$W$8="COUNT_FLAG_RULE",$W$8="AND_YES",$W$8="OR_YES"),OR(CG110="#FIELD",CG110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110)))),IF($W$18="LOW_MU",MAX(Настройки!$B$14,$W$16),IF($W$18="NEUTRAL",Настройки!$B$15,IF($W$18="IGNORE","IGNORE",IF(OR(BB110="#FIELD",CG110="#FIELD"),"Поле не найдено","Недостаточно данных")))),IF($W$8="SIGMOID_INC",MAX(Настройки!$B$14,$W$16+($W$17-$W$16)/(1+EXP(-$W$12*(IF(ISNUMBER(BB110),BB110,0)-$W$11)))),IF($W$8="SIGMOID_DEC",MAX(Настройки!$B$14,$W$16+($W$17-$W$16)/(1+EXP($W$12*(IF(ISNUMBER(BB110),BB110,0)-$W$11)))),IF($W$8="TOP_PERCENT",IF((COUNTIF(INDEX(Данные!$A$7:$CV$106,0,MATCH($W$9,Данные!$A$6:$CV$6,0)),"&gt;"&amp;IF(ISNUMBER(BB110),BB110,0))+COUNTIFS(INDEX(Данные!$A$7:$CV$106,0,MATCH($W$9,Данные!$A$6:$CV$6,0)),IF(ISNUMBER(BB110),BB110,0),Данные!$A$7:$A$106,"&lt;"&amp;$A110)+1)/COUNT(INDEX(Данные!$A$7:$CV$106,0,MATCH($W$9,Данные!$A$6:$CV$6,0)))&lt;=$W$11,$W$14,$W$15),IF($W$8="MANUAL_MU",MAX(Настройки!$B$14,MIN(1,IF(ISNUMBER(BB110),BB110,0))),IF($W$8="COUNT_FLAG_RULE",IF(IF(ISNUMBER(BB110),BB110,0)&lt;=$W$11,$W$14,IF(IF(ISNUMBER(BB110),BB110,0)&gt;=$W$12,$W$15,IF(OR(LOWER(LEFT(CG110&amp;"",2))="да",CG110=1),$W$13,$W$15))),IF(OR(AND($W$8="YES_NO",OR(LOWER(LEFT(BB110&amp;"",2))="да",BB110=1)),AND($W$8="THRESHOLD_GE",IF(ISNUMBER(BB110),BB110,0)&gt;=$W$11),AND($W$8="THRESHOLD_GT",IF(ISNUMBER(BB110),BB110,0)&gt;$W$11),AND($W$8="THRESHOLD_LE",IF(ISNUMBER(BB110),BB110,0)&lt;=$W$11),AND($W$8="THRESHOLD_LT",IF(ISNUMBER(BB110),BB110,0)&lt;$W$11),AND($W$8="CHANGE_PCT_GE",IF(IF(ISNUMBER(CG110),CG110,0)=0,IF(ISNUMBER(BB110),BB110,0)&gt;0,(IF(ISNUMBER(BB110),BB110,0)-IF(ISNUMBER(CG110),CG110,0))/ABS(IF(ISNUMBER(CG110),CG110,0))&gt;=$W$11)),AND($W$8="CHANGE_ABS_GE",ABS(IF(ISNUMBER(BB110),BB110,0)-IF(ISNUMBER(CG110),CG110,0))&gt;=$W$11),AND($W$8="COUNT_LT",IF(ISNUMBER(BB110),BB110,0)&lt;$W$11),AND($W$8="COUNT_LE",IF(ISNUMBER(BB110),BB110,0)&lt;=$W$11),AND($W$8="AND_YES",OR(LOWER(LEFT(BB110&amp;"",2))="да",BB110=1),OR(LOWER(LEFT(CG110&amp;"",2))="да",CG110=1)),AND($W$8="OR_YES",OR(OR(LOWER(LEFT(BB110&amp;"",2))="да",BB110=1),OR(LOWER(LEFT(CG110&amp;"",2))="да",CG110=1)))),$W$14,$W$15))))))))))</f>
        <v/>
      </c>
      <c r="X110" s="70" t="str">
        <f>IF($A110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110="#FIELD",BC110="",AND(OR($X$8="CHANGE_PCT_GE",$X$8="CHANGE_ABS_GE",$X$8="COUNT_FLAG_RULE",$X$8="AND_YES",$X$8="OR_YES"),OR(CH110="#FIELD",CH110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110)))),IF($X$18="LOW_MU",MAX(Настройки!$B$14,$X$16),IF($X$18="NEUTRAL",Настройки!$B$15,IF($X$18="IGNORE","IGNORE",IF(OR(BC110="#FIELD",CH110="#FIELD"),"Поле не найдено","Недостаточно данных")))),IF($X$8="SIGMOID_INC",MAX(Настройки!$B$14,$X$16+($X$17-$X$16)/(1+EXP(-$X$12*(IF(ISNUMBER(BC110),BC110,0)-$X$11)))),IF($X$8="SIGMOID_DEC",MAX(Настройки!$B$14,$X$16+($X$17-$X$16)/(1+EXP($X$12*(IF(ISNUMBER(BC110),BC110,0)-$X$11)))),IF($X$8="TOP_PERCENT",IF((COUNTIF(INDEX(Данные!$A$7:$CV$106,0,MATCH($X$9,Данные!$A$6:$CV$6,0)),"&gt;"&amp;IF(ISNUMBER(BC110),BC110,0))+COUNTIFS(INDEX(Данные!$A$7:$CV$106,0,MATCH($X$9,Данные!$A$6:$CV$6,0)),IF(ISNUMBER(BC110),BC110,0),Данные!$A$7:$A$106,"&lt;"&amp;$A110)+1)/COUNT(INDEX(Данные!$A$7:$CV$106,0,MATCH($X$9,Данные!$A$6:$CV$6,0)))&lt;=$X$11,$X$14,$X$15),IF($X$8="MANUAL_MU",MAX(Настройки!$B$14,MIN(1,IF(ISNUMBER(BC110),BC110,0))),IF($X$8="COUNT_FLAG_RULE",IF(IF(ISNUMBER(BC110),BC110,0)&lt;=$X$11,$X$14,IF(IF(ISNUMBER(BC110),BC110,0)&gt;=$X$12,$X$15,IF(OR(LOWER(LEFT(CH110&amp;"",2))="да",CH110=1),$X$13,$X$15))),IF(OR(AND($X$8="YES_NO",OR(LOWER(LEFT(BC110&amp;"",2))="да",BC110=1)),AND($X$8="THRESHOLD_GE",IF(ISNUMBER(BC110),BC110,0)&gt;=$X$11),AND($X$8="THRESHOLD_GT",IF(ISNUMBER(BC110),BC110,0)&gt;$X$11),AND($X$8="THRESHOLD_LE",IF(ISNUMBER(BC110),BC110,0)&lt;=$X$11),AND($X$8="THRESHOLD_LT",IF(ISNUMBER(BC110),BC110,0)&lt;$X$11),AND($X$8="CHANGE_PCT_GE",IF(IF(ISNUMBER(CH110),CH110,0)=0,IF(ISNUMBER(BC110),BC110,0)&gt;0,(IF(ISNUMBER(BC110),BC110,0)-IF(ISNUMBER(CH110),CH110,0))/ABS(IF(ISNUMBER(CH110),CH110,0))&gt;=$X$11)),AND($X$8="CHANGE_ABS_GE",ABS(IF(ISNUMBER(BC110),BC110,0)-IF(ISNUMBER(CH110),CH110,0))&gt;=$X$11),AND($X$8="COUNT_LT",IF(ISNUMBER(BC110),BC110,0)&lt;$X$11),AND($X$8="COUNT_LE",IF(ISNUMBER(BC110),BC110,0)&lt;=$X$11),AND($X$8="AND_YES",OR(LOWER(LEFT(BC110&amp;"",2))="да",BC110=1),OR(LOWER(LEFT(CH110&amp;"",2))="да",CH110=1)),AND($X$8="OR_YES",OR(OR(LOWER(LEFT(BC110&amp;"",2))="да",BC110=1),OR(LOWER(LEFT(CH110&amp;"",2))="да",CH110=1)))),$X$14,$X$15))))))))))</f>
        <v/>
      </c>
      <c r="Y110" s="70" t="str">
        <f>IF($A110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110="#FIELD",BD110="",AND(OR($Y$8="CHANGE_PCT_GE",$Y$8="CHANGE_ABS_GE",$Y$8="COUNT_FLAG_RULE",$Y$8="AND_YES",$Y$8="OR_YES"),OR(CI110="#FIELD",CI110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110)))),IF($Y$18="LOW_MU",MAX(Настройки!$B$14,$Y$16),IF($Y$18="NEUTRAL",Настройки!$B$15,IF($Y$18="IGNORE","IGNORE",IF(OR(BD110="#FIELD",CI110="#FIELD"),"Поле не найдено","Недостаточно данных")))),IF($Y$8="SIGMOID_INC",MAX(Настройки!$B$14,$Y$16+($Y$17-$Y$16)/(1+EXP(-$Y$12*(IF(ISNUMBER(BD110),BD110,0)-$Y$11)))),IF($Y$8="SIGMOID_DEC",MAX(Настройки!$B$14,$Y$16+($Y$17-$Y$16)/(1+EXP($Y$12*(IF(ISNUMBER(BD110),BD110,0)-$Y$11)))),IF($Y$8="TOP_PERCENT",IF((COUNTIF(INDEX(Данные!$A$7:$CV$106,0,MATCH($Y$9,Данные!$A$6:$CV$6,0)),"&gt;"&amp;IF(ISNUMBER(BD110),BD110,0))+COUNTIFS(INDEX(Данные!$A$7:$CV$106,0,MATCH($Y$9,Данные!$A$6:$CV$6,0)),IF(ISNUMBER(BD110),BD110,0),Данные!$A$7:$A$106,"&lt;"&amp;$A110)+1)/COUNT(INDEX(Данные!$A$7:$CV$106,0,MATCH($Y$9,Данные!$A$6:$CV$6,0)))&lt;=$Y$11,$Y$14,$Y$15),IF($Y$8="MANUAL_MU",MAX(Настройки!$B$14,MIN(1,IF(ISNUMBER(BD110),BD110,0))),IF($Y$8="COUNT_FLAG_RULE",IF(IF(ISNUMBER(BD110),BD110,0)&lt;=$Y$11,$Y$14,IF(IF(ISNUMBER(BD110),BD110,0)&gt;=$Y$12,$Y$15,IF(OR(LOWER(LEFT(CI110&amp;"",2))="да",CI110=1),$Y$13,$Y$15))),IF(OR(AND($Y$8="YES_NO",OR(LOWER(LEFT(BD110&amp;"",2))="да",BD110=1)),AND($Y$8="THRESHOLD_GE",IF(ISNUMBER(BD110),BD110,0)&gt;=$Y$11),AND($Y$8="THRESHOLD_GT",IF(ISNUMBER(BD110),BD110,0)&gt;$Y$11),AND($Y$8="THRESHOLD_LE",IF(ISNUMBER(BD110),BD110,0)&lt;=$Y$11),AND($Y$8="THRESHOLD_LT",IF(ISNUMBER(BD110),BD110,0)&lt;$Y$11),AND($Y$8="CHANGE_PCT_GE",IF(IF(ISNUMBER(CI110),CI110,0)=0,IF(ISNUMBER(BD110),BD110,0)&gt;0,(IF(ISNUMBER(BD110),BD110,0)-IF(ISNUMBER(CI110),CI110,0))/ABS(IF(ISNUMBER(CI110),CI110,0))&gt;=$Y$11)),AND($Y$8="CHANGE_ABS_GE",ABS(IF(ISNUMBER(BD110),BD110,0)-IF(ISNUMBER(CI110),CI110,0))&gt;=$Y$11),AND($Y$8="COUNT_LT",IF(ISNUMBER(BD110),BD110,0)&lt;$Y$11),AND($Y$8="COUNT_LE",IF(ISNUMBER(BD110),BD110,0)&lt;=$Y$11),AND($Y$8="AND_YES",OR(LOWER(LEFT(BD110&amp;"",2))="да",BD110=1),OR(LOWER(LEFT(CI110&amp;"",2))="да",CI110=1)),AND($Y$8="OR_YES",OR(OR(LOWER(LEFT(BD110&amp;"",2))="да",BD110=1),OR(LOWER(LEFT(CI110&amp;"",2))="да",CI110=1)))),$Y$14,$Y$15))))))))))</f>
        <v/>
      </c>
      <c r="Z110" s="70" t="str">
        <f>IF($A110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110="#FIELD",BE110="",AND(OR($Z$8="CHANGE_PCT_GE",$Z$8="CHANGE_ABS_GE",$Z$8="COUNT_FLAG_RULE",$Z$8="AND_YES",$Z$8="OR_YES"),OR(CJ110="#FIELD",CJ110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110)))),IF($Z$18="LOW_MU",MAX(Настройки!$B$14,$Z$16),IF($Z$18="NEUTRAL",Настройки!$B$15,IF($Z$18="IGNORE","IGNORE",IF(OR(BE110="#FIELD",CJ110="#FIELD"),"Поле не найдено","Недостаточно данных")))),IF($Z$8="SIGMOID_INC",MAX(Настройки!$B$14,$Z$16+($Z$17-$Z$16)/(1+EXP(-$Z$12*(IF(ISNUMBER(BE110),BE110,0)-$Z$11)))),IF($Z$8="SIGMOID_DEC",MAX(Настройки!$B$14,$Z$16+($Z$17-$Z$16)/(1+EXP($Z$12*(IF(ISNUMBER(BE110),BE110,0)-$Z$11)))),IF($Z$8="TOP_PERCENT",IF((COUNTIF(INDEX(Данные!$A$7:$CV$106,0,MATCH($Z$9,Данные!$A$6:$CV$6,0)),"&gt;"&amp;IF(ISNUMBER(BE110),BE110,0))+COUNTIFS(INDEX(Данные!$A$7:$CV$106,0,MATCH($Z$9,Данные!$A$6:$CV$6,0)),IF(ISNUMBER(BE110),BE110,0),Данные!$A$7:$A$106,"&lt;"&amp;$A110)+1)/COUNT(INDEX(Данные!$A$7:$CV$106,0,MATCH($Z$9,Данные!$A$6:$CV$6,0)))&lt;=$Z$11,$Z$14,$Z$15),IF($Z$8="MANUAL_MU",MAX(Настройки!$B$14,MIN(1,IF(ISNUMBER(BE110),BE110,0))),IF($Z$8="COUNT_FLAG_RULE",IF(IF(ISNUMBER(BE110),BE110,0)&lt;=$Z$11,$Z$14,IF(IF(ISNUMBER(BE110),BE110,0)&gt;=$Z$12,$Z$15,IF(OR(LOWER(LEFT(CJ110&amp;"",2))="да",CJ110=1),$Z$13,$Z$15))),IF(OR(AND($Z$8="YES_NO",OR(LOWER(LEFT(BE110&amp;"",2))="да",BE110=1)),AND($Z$8="THRESHOLD_GE",IF(ISNUMBER(BE110),BE110,0)&gt;=$Z$11),AND($Z$8="THRESHOLD_GT",IF(ISNUMBER(BE110),BE110,0)&gt;$Z$11),AND($Z$8="THRESHOLD_LE",IF(ISNUMBER(BE110),BE110,0)&lt;=$Z$11),AND($Z$8="THRESHOLD_LT",IF(ISNUMBER(BE110),BE110,0)&lt;$Z$11),AND($Z$8="CHANGE_PCT_GE",IF(IF(ISNUMBER(CJ110),CJ110,0)=0,IF(ISNUMBER(BE110),BE110,0)&gt;0,(IF(ISNUMBER(BE110),BE110,0)-IF(ISNUMBER(CJ110),CJ110,0))/ABS(IF(ISNUMBER(CJ110),CJ110,0))&gt;=$Z$11)),AND($Z$8="CHANGE_ABS_GE",ABS(IF(ISNUMBER(BE110),BE110,0)-IF(ISNUMBER(CJ110),CJ110,0))&gt;=$Z$11),AND($Z$8="COUNT_LT",IF(ISNUMBER(BE110),BE110,0)&lt;$Z$11),AND($Z$8="COUNT_LE",IF(ISNUMBER(BE110),BE110,0)&lt;=$Z$11),AND($Z$8="AND_YES",OR(LOWER(LEFT(BE110&amp;"",2))="да",BE110=1),OR(LOWER(LEFT(CJ110&amp;"",2))="да",CJ110=1)),AND($Z$8="OR_YES",OR(OR(LOWER(LEFT(BE110&amp;"",2))="да",BE110=1),OR(LOWER(LEFT(CJ110&amp;"",2))="да",CJ110=1)))),$Z$14,$Z$15))))))))))</f>
        <v/>
      </c>
      <c r="AA110" s="70" t="str">
        <f>IF($A110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110="#FIELD",BF110="",AND(OR($AA$8="CHANGE_PCT_GE",$AA$8="CHANGE_ABS_GE",$AA$8="COUNT_FLAG_RULE",$AA$8="AND_YES",$AA$8="OR_YES"),OR(CK110="#FIELD",CK110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110)))),IF($AA$18="LOW_MU",MAX(Настройки!$B$14,$AA$16),IF($AA$18="NEUTRAL",Настройки!$B$15,IF($AA$18="IGNORE","IGNORE",IF(OR(BF110="#FIELD",CK110="#FIELD"),"Поле не найдено","Недостаточно данных")))),IF($AA$8="SIGMOID_INC",MAX(Настройки!$B$14,$AA$16+($AA$17-$AA$16)/(1+EXP(-$AA$12*(IF(ISNUMBER(BF110),BF110,0)-$AA$11)))),IF($AA$8="SIGMOID_DEC",MAX(Настройки!$B$14,$AA$16+($AA$17-$AA$16)/(1+EXP($AA$12*(IF(ISNUMBER(BF110),BF110,0)-$AA$11)))),IF($AA$8="TOP_PERCENT",IF((COUNTIF(INDEX(Данные!$A$7:$CV$106,0,MATCH($AA$9,Данные!$A$6:$CV$6,0)),"&gt;"&amp;IF(ISNUMBER(BF110),BF110,0))+COUNTIFS(INDEX(Данные!$A$7:$CV$106,0,MATCH($AA$9,Данные!$A$6:$CV$6,0)),IF(ISNUMBER(BF110),BF110,0),Данные!$A$7:$A$106,"&lt;"&amp;$A110)+1)/COUNT(INDEX(Данные!$A$7:$CV$106,0,MATCH($AA$9,Данные!$A$6:$CV$6,0)))&lt;=$AA$11,$AA$14,$AA$15),IF($AA$8="MANUAL_MU",MAX(Настройки!$B$14,MIN(1,IF(ISNUMBER(BF110),BF110,0))),IF($AA$8="COUNT_FLAG_RULE",IF(IF(ISNUMBER(BF110),BF110,0)&lt;=$AA$11,$AA$14,IF(IF(ISNUMBER(BF110),BF110,0)&gt;=$AA$12,$AA$15,IF(OR(LOWER(LEFT(CK110&amp;"",2))="да",CK110=1),$AA$13,$AA$15))),IF(OR(AND($AA$8="YES_NO",OR(LOWER(LEFT(BF110&amp;"",2))="да",BF110=1)),AND($AA$8="THRESHOLD_GE",IF(ISNUMBER(BF110),BF110,0)&gt;=$AA$11),AND($AA$8="THRESHOLD_GT",IF(ISNUMBER(BF110),BF110,0)&gt;$AA$11),AND($AA$8="THRESHOLD_LE",IF(ISNUMBER(BF110),BF110,0)&lt;=$AA$11),AND($AA$8="THRESHOLD_LT",IF(ISNUMBER(BF110),BF110,0)&lt;$AA$11),AND($AA$8="CHANGE_PCT_GE",IF(IF(ISNUMBER(CK110),CK110,0)=0,IF(ISNUMBER(BF110),BF110,0)&gt;0,(IF(ISNUMBER(BF110),BF110,0)-IF(ISNUMBER(CK110),CK110,0))/ABS(IF(ISNUMBER(CK110),CK110,0))&gt;=$AA$11)),AND($AA$8="CHANGE_ABS_GE",ABS(IF(ISNUMBER(BF110),BF110,0)-IF(ISNUMBER(CK110),CK110,0))&gt;=$AA$11),AND($AA$8="COUNT_LT",IF(ISNUMBER(BF110),BF110,0)&lt;$AA$11),AND($AA$8="COUNT_LE",IF(ISNUMBER(BF110),BF110,0)&lt;=$AA$11),AND($AA$8="AND_YES",OR(LOWER(LEFT(BF110&amp;"",2))="да",BF110=1),OR(LOWER(LEFT(CK110&amp;"",2))="да",CK110=1)),AND($AA$8="OR_YES",OR(OR(LOWER(LEFT(BF110&amp;"",2))="да",BF110=1),OR(LOWER(LEFT(CK110&amp;"",2))="да",CK110=1)))),$AA$14,$AA$15))))))))))</f>
        <v/>
      </c>
      <c r="AB110" s="70" t="str">
        <f>IF($A110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110="#FIELD",BG110="",AND(OR($AB$8="CHANGE_PCT_GE",$AB$8="CHANGE_ABS_GE",$AB$8="COUNT_FLAG_RULE",$AB$8="AND_YES",$AB$8="OR_YES"),OR(CL110="#FIELD",CL110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110)))),IF($AB$18="LOW_MU",MAX(Настройки!$B$14,$AB$16),IF($AB$18="NEUTRAL",Настройки!$B$15,IF($AB$18="IGNORE","IGNORE",IF(OR(BG110="#FIELD",CL110="#FIELD"),"Поле не найдено","Недостаточно данных")))),IF($AB$8="SIGMOID_INC",MAX(Настройки!$B$14,$AB$16+($AB$17-$AB$16)/(1+EXP(-$AB$12*(IF(ISNUMBER(BG110),BG110,0)-$AB$11)))),IF($AB$8="SIGMOID_DEC",MAX(Настройки!$B$14,$AB$16+($AB$17-$AB$16)/(1+EXP($AB$12*(IF(ISNUMBER(BG110),BG110,0)-$AB$11)))),IF($AB$8="TOP_PERCENT",IF((COUNTIF(INDEX(Данные!$A$7:$CV$106,0,MATCH($AB$9,Данные!$A$6:$CV$6,0)),"&gt;"&amp;IF(ISNUMBER(BG110),BG110,0))+COUNTIFS(INDEX(Данные!$A$7:$CV$106,0,MATCH($AB$9,Данные!$A$6:$CV$6,0)),IF(ISNUMBER(BG110),BG110,0),Данные!$A$7:$A$106,"&lt;"&amp;$A110)+1)/COUNT(INDEX(Данные!$A$7:$CV$106,0,MATCH($AB$9,Данные!$A$6:$CV$6,0)))&lt;=$AB$11,$AB$14,$AB$15),IF($AB$8="MANUAL_MU",MAX(Настройки!$B$14,MIN(1,IF(ISNUMBER(BG110),BG110,0))),IF($AB$8="COUNT_FLAG_RULE",IF(IF(ISNUMBER(BG110),BG110,0)&lt;=$AB$11,$AB$14,IF(IF(ISNUMBER(BG110),BG110,0)&gt;=$AB$12,$AB$15,IF(OR(LOWER(LEFT(CL110&amp;"",2))="да",CL110=1),$AB$13,$AB$15))),IF(OR(AND($AB$8="YES_NO",OR(LOWER(LEFT(BG110&amp;"",2))="да",BG110=1)),AND($AB$8="THRESHOLD_GE",IF(ISNUMBER(BG110),BG110,0)&gt;=$AB$11),AND($AB$8="THRESHOLD_GT",IF(ISNUMBER(BG110),BG110,0)&gt;$AB$11),AND($AB$8="THRESHOLD_LE",IF(ISNUMBER(BG110),BG110,0)&lt;=$AB$11),AND($AB$8="THRESHOLD_LT",IF(ISNUMBER(BG110),BG110,0)&lt;$AB$11),AND($AB$8="CHANGE_PCT_GE",IF(IF(ISNUMBER(CL110),CL110,0)=0,IF(ISNUMBER(BG110),BG110,0)&gt;0,(IF(ISNUMBER(BG110),BG110,0)-IF(ISNUMBER(CL110),CL110,0))/ABS(IF(ISNUMBER(CL110),CL110,0))&gt;=$AB$11)),AND($AB$8="CHANGE_ABS_GE",ABS(IF(ISNUMBER(BG110),BG110,0)-IF(ISNUMBER(CL110),CL110,0))&gt;=$AB$11),AND($AB$8="COUNT_LT",IF(ISNUMBER(BG110),BG110,0)&lt;$AB$11),AND($AB$8="COUNT_LE",IF(ISNUMBER(BG110),BG110,0)&lt;=$AB$11),AND($AB$8="AND_YES",OR(LOWER(LEFT(BG110&amp;"",2))="да",BG110=1),OR(LOWER(LEFT(CL110&amp;"",2))="да",CL110=1)),AND($AB$8="OR_YES",OR(OR(LOWER(LEFT(BG110&amp;"",2))="да",BG110=1),OR(LOWER(LEFT(CL110&amp;"",2))="да",CL110=1)))),$AB$14,$AB$15))))))))))</f>
        <v/>
      </c>
      <c r="AC110" s="70" t="str">
        <f>IF($A110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110="#FIELD",BH110="",AND(OR($AC$8="CHANGE_PCT_GE",$AC$8="CHANGE_ABS_GE",$AC$8="COUNT_FLAG_RULE",$AC$8="AND_YES",$AC$8="OR_YES"),OR(CM110="#FIELD",CM110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110)))),IF($AC$18="LOW_MU",MAX(Настройки!$B$14,$AC$16),IF($AC$18="NEUTRAL",Настройки!$B$15,IF($AC$18="IGNORE","IGNORE",IF(OR(BH110="#FIELD",CM110="#FIELD"),"Поле не найдено","Недостаточно данных")))),IF($AC$8="SIGMOID_INC",MAX(Настройки!$B$14,$AC$16+($AC$17-$AC$16)/(1+EXP(-$AC$12*(IF(ISNUMBER(BH110),BH110,0)-$AC$11)))),IF($AC$8="SIGMOID_DEC",MAX(Настройки!$B$14,$AC$16+($AC$17-$AC$16)/(1+EXP($AC$12*(IF(ISNUMBER(BH110),BH110,0)-$AC$11)))),IF($AC$8="TOP_PERCENT",IF((COUNTIF(INDEX(Данные!$A$7:$CV$106,0,MATCH($AC$9,Данные!$A$6:$CV$6,0)),"&gt;"&amp;IF(ISNUMBER(BH110),BH110,0))+COUNTIFS(INDEX(Данные!$A$7:$CV$106,0,MATCH($AC$9,Данные!$A$6:$CV$6,0)),IF(ISNUMBER(BH110),BH110,0),Данные!$A$7:$A$106,"&lt;"&amp;$A110)+1)/COUNT(INDEX(Данные!$A$7:$CV$106,0,MATCH($AC$9,Данные!$A$6:$CV$6,0)))&lt;=$AC$11,$AC$14,$AC$15),IF($AC$8="MANUAL_MU",MAX(Настройки!$B$14,MIN(1,IF(ISNUMBER(BH110),BH110,0))),IF($AC$8="COUNT_FLAG_RULE",IF(IF(ISNUMBER(BH110),BH110,0)&lt;=$AC$11,$AC$14,IF(IF(ISNUMBER(BH110),BH110,0)&gt;=$AC$12,$AC$15,IF(OR(LOWER(LEFT(CM110&amp;"",2))="да",CM110=1),$AC$13,$AC$15))),IF(OR(AND($AC$8="YES_NO",OR(LOWER(LEFT(BH110&amp;"",2))="да",BH110=1)),AND($AC$8="THRESHOLD_GE",IF(ISNUMBER(BH110),BH110,0)&gt;=$AC$11),AND($AC$8="THRESHOLD_GT",IF(ISNUMBER(BH110),BH110,0)&gt;$AC$11),AND($AC$8="THRESHOLD_LE",IF(ISNUMBER(BH110),BH110,0)&lt;=$AC$11),AND($AC$8="THRESHOLD_LT",IF(ISNUMBER(BH110),BH110,0)&lt;$AC$11),AND($AC$8="CHANGE_PCT_GE",IF(IF(ISNUMBER(CM110),CM110,0)=0,IF(ISNUMBER(BH110),BH110,0)&gt;0,(IF(ISNUMBER(BH110),BH110,0)-IF(ISNUMBER(CM110),CM110,0))/ABS(IF(ISNUMBER(CM110),CM110,0))&gt;=$AC$11)),AND($AC$8="CHANGE_ABS_GE",ABS(IF(ISNUMBER(BH110),BH110,0)-IF(ISNUMBER(CM110),CM110,0))&gt;=$AC$11),AND($AC$8="COUNT_LT",IF(ISNUMBER(BH110),BH110,0)&lt;$AC$11),AND($AC$8="COUNT_LE",IF(ISNUMBER(BH110),BH110,0)&lt;=$AC$11),AND($AC$8="AND_YES",OR(LOWER(LEFT(BH110&amp;"",2))="да",BH110=1),OR(LOWER(LEFT(CM110&amp;"",2))="да",CM110=1)),AND($AC$8="OR_YES",OR(OR(LOWER(LEFT(BH110&amp;"",2))="да",BH110=1),OR(LOWER(LEFT(CM110&amp;"",2))="да",CM110=1)))),$AC$14,$AC$15))))))))))</f>
        <v/>
      </c>
      <c r="AD110" s="70" t="str">
        <f>IF($A110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110="#FIELD",BI110="",AND(OR($AD$8="CHANGE_PCT_GE",$AD$8="CHANGE_ABS_GE",$AD$8="COUNT_FLAG_RULE",$AD$8="AND_YES",$AD$8="OR_YES"),OR(CN110="#FIELD",CN110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110)))),IF($AD$18="LOW_MU",MAX(Настройки!$B$14,$AD$16),IF($AD$18="NEUTRAL",Настройки!$B$15,IF($AD$18="IGNORE","IGNORE",IF(OR(BI110="#FIELD",CN110="#FIELD"),"Поле не найдено","Недостаточно данных")))),IF($AD$8="SIGMOID_INC",MAX(Настройки!$B$14,$AD$16+($AD$17-$AD$16)/(1+EXP(-$AD$12*(IF(ISNUMBER(BI110),BI110,0)-$AD$11)))),IF($AD$8="SIGMOID_DEC",MAX(Настройки!$B$14,$AD$16+($AD$17-$AD$16)/(1+EXP($AD$12*(IF(ISNUMBER(BI110),BI110,0)-$AD$11)))),IF($AD$8="TOP_PERCENT",IF((COUNTIF(INDEX(Данные!$A$7:$CV$106,0,MATCH($AD$9,Данные!$A$6:$CV$6,0)),"&gt;"&amp;IF(ISNUMBER(BI110),BI110,0))+COUNTIFS(INDEX(Данные!$A$7:$CV$106,0,MATCH($AD$9,Данные!$A$6:$CV$6,0)),IF(ISNUMBER(BI110),BI110,0),Данные!$A$7:$A$106,"&lt;"&amp;$A110)+1)/COUNT(INDEX(Данные!$A$7:$CV$106,0,MATCH($AD$9,Данные!$A$6:$CV$6,0)))&lt;=$AD$11,$AD$14,$AD$15),IF($AD$8="MANUAL_MU",MAX(Настройки!$B$14,MIN(1,IF(ISNUMBER(BI110),BI110,0))),IF($AD$8="COUNT_FLAG_RULE",IF(IF(ISNUMBER(BI110),BI110,0)&lt;=$AD$11,$AD$14,IF(IF(ISNUMBER(BI110),BI110,0)&gt;=$AD$12,$AD$15,IF(OR(LOWER(LEFT(CN110&amp;"",2))="да",CN110=1),$AD$13,$AD$15))),IF(OR(AND($AD$8="YES_NO",OR(LOWER(LEFT(BI110&amp;"",2))="да",BI110=1)),AND($AD$8="THRESHOLD_GE",IF(ISNUMBER(BI110),BI110,0)&gt;=$AD$11),AND($AD$8="THRESHOLD_GT",IF(ISNUMBER(BI110),BI110,0)&gt;$AD$11),AND($AD$8="THRESHOLD_LE",IF(ISNUMBER(BI110),BI110,0)&lt;=$AD$11),AND($AD$8="THRESHOLD_LT",IF(ISNUMBER(BI110),BI110,0)&lt;$AD$11),AND($AD$8="CHANGE_PCT_GE",IF(IF(ISNUMBER(CN110),CN110,0)=0,IF(ISNUMBER(BI110),BI110,0)&gt;0,(IF(ISNUMBER(BI110),BI110,0)-IF(ISNUMBER(CN110),CN110,0))/ABS(IF(ISNUMBER(CN110),CN110,0))&gt;=$AD$11)),AND($AD$8="CHANGE_ABS_GE",ABS(IF(ISNUMBER(BI110),BI110,0)-IF(ISNUMBER(CN110),CN110,0))&gt;=$AD$11),AND($AD$8="COUNT_LT",IF(ISNUMBER(BI110),BI110,0)&lt;$AD$11),AND($AD$8="COUNT_LE",IF(ISNUMBER(BI110),BI110,0)&lt;=$AD$11),AND($AD$8="AND_YES",OR(LOWER(LEFT(BI110&amp;"",2))="да",BI110=1),OR(LOWER(LEFT(CN110&amp;"",2))="да",CN110=1)),AND($AD$8="OR_YES",OR(OR(LOWER(LEFT(BI110&amp;"",2))="да",BI110=1),OR(LOWER(LEFT(CN110&amp;"",2))="да",CN110=1)))),$AD$14,$AD$15))))))))))</f>
        <v/>
      </c>
      <c r="AE110" s="71" t="str">
        <f>IF($A110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110="#FIELD",BJ110="",AND(OR($AE$8="CHANGE_PCT_GE",$AE$8="CHANGE_ABS_GE",$AE$8="COUNT_FLAG_RULE",$AE$8="AND_YES",$AE$8="OR_YES"),OR(CO110="#FIELD",CO110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110)))),IF($AE$18="LOW_MU",MAX(Настройки!$B$14,$AE$16),IF($AE$18="NEUTRAL",Настройки!$B$15,IF($AE$18="IGNORE","IGNORE",IF(OR(BJ110="#FIELD",CO110="#FIELD"),"Поле не найдено","Недостаточно данных")))),IF($AE$8="SIGMOID_INC",MAX(Настройки!$B$14,$AE$16+($AE$17-$AE$16)/(1+EXP(-$AE$12*(IF(ISNUMBER(BJ110),BJ110,0)-$AE$11)))),IF($AE$8="SIGMOID_DEC",MAX(Настройки!$B$14,$AE$16+($AE$17-$AE$16)/(1+EXP($AE$12*(IF(ISNUMBER(BJ110),BJ110,0)-$AE$11)))),IF($AE$8="TOP_PERCENT",IF((COUNTIF(INDEX(Данные!$A$7:$CV$106,0,MATCH($AE$9,Данные!$A$6:$CV$6,0)),"&gt;"&amp;IF(ISNUMBER(BJ110),BJ110,0))+COUNTIFS(INDEX(Данные!$A$7:$CV$106,0,MATCH($AE$9,Данные!$A$6:$CV$6,0)),IF(ISNUMBER(BJ110),BJ110,0),Данные!$A$7:$A$106,"&lt;"&amp;$A110)+1)/COUNT(INDEX(Данные!$A$7:$CV$106,0,MATCH($AE$9,Данные!$A$6:$CV$6,0)))&lt;=$AE$11,$AE$14,$AE$15),IF($AE$8="MANUAL_MU",MAX(Настройки!$B$14,MIN(1,IF(ISNUMBER(BJ110),BJ110,0))),IF($AE$8="COUNT_FLAG_RULE",IF(IF(ISNUMBER(BJ110),BJ110,0)&lt;=$AE$11,$AE$14,IF(IF(ISNUMBER(BJ110),BJ110,0)&gt;=$AE$12,$AE$15,IF(OR(LOWER(LEFT(CO110&amp;"",2))="да",CO110=1),$AE$13,$AE$15))),IF(OR(AND($AE$8="YES_NO",OR(LOWER(LEFT(BJ110&amp;"",2))="да",BJ110=1)),AND($AE$8="THRESHOLD_GE",IF(ISNUMBER(BJ110),BJ110,0)&gt;=$AE$11),AND($AE$8="THRESHOLD_GT",IF(ISNUMBER(BJ110),BJ110,0)&gt;$AE$11),AND($AE$8="THRESHOLD_LE",IF(ISNUMBER(BJ110),BJ110,0)&lt;=$AE$11),AND($AE$8="THRESHOLD_LT",IF(ISNUMBER(BJ110),BJ110,0)&lt;$AE$11),AND($AE$8="CHANGE_PCT_GE",IF(IF(ISNUMBER(CO110),CO110,0)=0,IF(ISNUMBER(BJ110),BJ110,0)&gt;0,(IF(ISNUMBER(BJ110),BJ110,0)-IF(ISNUMBER(CO110),CO110,0))/ABS(IF(ISNUMBER(CO110),CO110,0))&gt;=$AE$11)),AND($AE$8="CHANGE_ABS_GE",ABS(IF(ISNUMBER(BJ110),BJ110,0)-IF(ISNUMBER(CO110),CO110,0))&gt;=$AE$11),AND($AE$8="COUNT_LT",IF(ISNUMBER(BJ110),BJ110,0)&lt;$AE$11),AND($AE$8="COUNT_LE",IF(ISNUMBER(BJ110),BJ110,0)&lt;=$AE$11),AND($AE$8="AND_YES",OR(LOWER(LEFT(BJ110&amp;"",2))="да",BJ110=1),OR(LOWER(LEFT(CO110&amp;"",2))="да",CO110=1)),AND($AE$8="OR_YES",OR(OR(LOWER(LEFT(BJ110&amp;"",2))="да",BJ110=1),OR(LOWER(LEFT(CO110&amp;"",2))="да",CO110=1)))),$AE$14,$AE$15))))))))))</f>
        <v/>
      </c>
      <c r="AF110" s="75"/>
      <c r="AG110" s="76" t="str">
        <f>IF($A110="","",IF($B$4&lt;&gt;"Да","",IF($B$9="","",IF(COUNTIF(Данные!$A$6:$CV$6,$B$9)=0,"#FIELD",INDEX(Данные!$A$7:$CV$106,ROW()-19,MATCH($B$9,Данные!$A$6:$CV$6,0))))))</f>
        <v/>
      </c>
      <c r="AH110" s="76" t="str">
        <f>IF($A110="","",IF($C$4&lt;&gt;"Да","",IF($C$9="","",IF(COUNTIF(Данные!$A$6:$CV$6,$C$9)=0,"#FIELD",INDEX(Данные!$A$7:$CV$106,ROW()-19,MATCH($C$9,Данные!$A$6:$CV$6,0))))))</f>
        <v/>
      </c>
      <c r="AI110" s="76" t="str">
        <f>IF($A110="","",IF($D$4&lt;&gt;"Да","",IF($D$9="","",IF(COUNTIF(Данные!$A$6:$CV$6,$D$9)=0,"#FIELD",INDEX(Данные!$A$7:$CV$106,ROW()-19,MATCH($D$9,Данные!$A$6:$CV$6,0))))))</f>
        <v/>
      </c>
      <c r="AJ110" s="76" t="str">
        <f>IF($A110="","",IF($E$4&lt;&gt;"Да","",IF($E$9="","",IF(COUNTIF(Данные!$A$6:$CV$6,$E$9)=0,"#FIELD",INDEX(Данные!$A$7:$CV$106,ROW()-19,MATCH($E$9,Данные!$A$6:$CV$6,0))))))</f>
        <v/>
      </c>
      <c r="AK110" s="76" t="str">
        <f>IF($A110="","",IF($F$4&lt;&gt;"Да","",IF($F$9="","",IF(COUNTIF(Данные!$A$6:$CV$6,$F$9)=0,"#FIELD",INDEX(Данные!$A$7:$CV$106,ROW()-19,MATCH($F$9,Данные!$A$6:$CV$6,0))))))</f>
        <v/>
      </c>
      <c r="AL110" s="76" t="str">
        <f>IF($A110="","",IF($G$4&lt;&gt;"Да","",IF($G$9="","",IF(COUNTIF(Данные!$A$6:$CV$6,$G$9)=0,"#FIELD",INDEX(Данные!$A$7:$CV$106,ROW()-19,MATCH($G$9,Данные!$A$6:$CV$6,0))))))</f>
        <v/>
      </c>
      <c r="AM110" s="76" t="str">
        <f>IF($A110="","",IF($H$4&lt;&gt;"Да","",IF($H$9="","",IF(COUNTIF(Данные!$A$6:$CV$6,$H$9)=0,"#FIELD",INDEX(Данные!$A$7:$CV$106,ROW()-19,MATCH($H$9,Данные!$A$6:$CV$6,0))))))</f>
        <v/>
      </c>
      <c r="AN110" s="76" t="str">
        <f>IF($A110="","",IF($I$4&lt;&gt;"Да","",IF($I$9="","",IF(COUNTIF(Данные!$A$6:$CV$6,$I$9)=0,"#FIELD",INDEX(Данные!$A$7:$CV$106,ROW()-19,MATCH($I$9,Данные!$A$6:$CV$6,0))))))</f>
        <v/>
      </c>
      <c r="AO110" s="76" t="str">
        <f>IF($A110="","",IF($J$4&lt;&gt;"Да","",IF($J$9="","",IF(COUNTIF(Данные!$A$6:$CV$6,$J$9)=0,"#FIELD",INDEX(Данные!$A$7:$CV$106,ROW()-19,MATCH($J$9,Данные!$A$6:$CV$6,0))))))</f>
        <v/>
      </c>
      <c r="AP110" s="76" t="str">
        <f>IF($A110="","",IF($K$4&lt;&gt;"Да","",IF($K$9="","",IF(COUNTIF(Данные!$A$6:$CV$6,$K$9)=0,"#FIELD",INDEX(Данные!$A$7:$CV$106,ROW()-19,MATCH($K$9,Данные!$A$6:$CV$6,0))))))</f>
        <v/>
      </c>
      <c r="AQ110" s="76" t="str">
        <f>IF($A110="","",IF($L$4&lt;&gt;"Да","",IF($L$9="","",IF(COUNTIF(Данные!$A$6:$CV$6,$L$9)=0,"#FIELD",INDEX(Данные!$A$7:$CV$106,ROW()-19,MATCH($L$9,Данные!$A$6:$CV$6,0))))))</f>
        <v/>
      </c>
      <c r="AR110" s="76" t="str">
        <f>IF($A110="","",IF($M$4&lt;&gt;"Да","",IF($M$9="","",IF(COUNTIF(Данные!$A$6:$CV$6,$M$9)=0,"#FIELD",INDEX(Данные!$A$7:$CV$106,ROW()-19,MATCH($M$9,Данные!$A$6:$CV$6,0))))))</f>
        <v/>
      </c>
      <c r="AS110" s="76" t="str">
        <f>IF($A110="","",IF($N$4&lt;&gt;"Да","",IF($N$9="","",IF(COUNTIF(Данные!$A$6:$CV$6,$N$9)=0,"#FIELD",INDEX(Данные!$A$7:$CV$106,ROW()-19,MATCH($N$9,Данные!$A$6:$CV$6,0))))))</f>
        <v/>
      </c>
      <c r="AT110" s="76" t="str">
        <f>IF($A110="","",IF($O$4&lt;&gt;"Да","",IF($O$9="","",IF(COUNTIF(Данные!$A$6:$CV$6,$O$9)=0,"#FIELD",INDEX(Данные!$A$7:$CV$106,ROW()-19,MATCH($O$9,Данные!$A$6:$CV$6,0))))))</f>
        <v/>
      </c>
      <c r="AU110" s="76" t="str">
        <f>IF($A110="","",IF($P$4&lt;&gt;"Да","",IF($P$9="","",IF(COUNTIF(Данные!$A$6:$CV$6,$P$9)=0,"#FIELD",INDEX(Данные!$A$7:$CV$106,ROW()-19,MATCH($P$9,Данные!$A$6:$CV$6,0))))))</f>
        <v/>
      </c>
      <c r="AV110" s="76" t="str">
        <f>IF($A110="","",IF($Q$4&lt;&gt;"Да","",IF($Q$9="","",IF(COUNTIF(Данные!$A$6:$CV$6,$Q$9)=0,"#FIELD",INDEX(Данные!$A$7:$CV$106,ROW()-19,MATCH($Q$9,Данные!$A$6:$CV$6,0))))))</f>
        <v/>
      </c>
      <c r="AW110" s="76" t="str">
        <f>IF($A110="","",IF($R$4&lt;&gt;"Да","",IF($R$9="","",IF(COUNTIF(Данные!$A$6:$CV$6,$R$9)=0,"#FIELD",INDEX(Данные!$A$7:$CV$106,ROW()-19,MATCH($R$9,Данные!$A$6:$CV$6,0))))))</f>
        <v/>
      </c>
      <c r="AX110" s="76" t="str">
        <f>IF($A110="","",IF($S$4&lt;&gt;"Да","",IF($S$9="","",IF(COUNTIF(Данные!$A$6:$CV$6,$S$9)=0,"#FIELD",INDEX(Данные!$A$7:$CV$106,ROW()-19,MATCH($S$9,Данные!$A$6:$CV$6,0))))))</f>
        <v/>
      </c>
      <c r="AY110" s="76" t="str">
        <f>IF($A110="","",IF($T$4&lt;&gt;"Да","",IF($T$9="","",IF(COUNTIF(Данные!$A$6:$CV$6,$T$9)=0,"#FIELD",INDEX(Данные!$A$7:$CV$106,ROW()-19,MATCH($T$9,Данные!$A$6:$CV$6,0))))))</f>
        <v/>
      </c>
      <c r="AZ110" s="76" t="str">
        <f>IF($A110="","",IF($U$4&lt;&gt;"Да","",IF($U$9="","",IF(COUNTIF(Данные!$A$6:$CV$6,$U$9)=0,"#FIELD",INDEX(Данные!$A$7:$CV$106,ROW()-19,MATCH($U$9,Данные!$A$6:$CV$6,0))))))</f>
        <v/>
      </c>
      <c r="BA110" s="76" t="str">
        <f>IF($A110="","",IF($V$4&lt;&gt;"Да","",IF($V$9="","",IF(COUNTIF(Данные!$A$6:$CV$6,$V$9)=0,"#FIELD",INDEX(Данные!$A$7:$CV$106,ROW()-19,MATCH($V$9,Данные!$A$6:$CV$6,0))))))</f>
        <v/>
      </c>
      <c r="BB110" s="76" t="str">
        <f>IF($A110="","",IF($W$4&lt;&gt;"Да","",IF($W$9="","",IF(COUNTIF(Данные!$A$6:$CV$6,$W$9)=0,"#FIELD",INDEX(Данные!$A$7:$CV$106,ROW()-19,MATCH($W$9,Данные!$A$6:$CV$6,0))))))</f>
        <v/>
      </c>
      <c r="BC110" s="76" t="str">
        <f>IF($A110="","",IF($X$4&lt;&gt;"Да","",IF($X$9="","",IF(COUNTIF(Данные!$A$6:$CV$6,$X$9)=0,"#FIELD",INDEX(Данные!$A$7:$CV$106,ROW()-19,MATCH($X$9,Данные!$A$6:$CV$6,0))))))</f>
        <v/>
      </c>
      <c r="BD110" s="76" t="str">
        <f>IF($A110="","",IF($Y$4&lt;&gt;"Да","",IF($Y$9="","",IF(COUNTIF(Данные!$A$6:$CV$6,$Y$9)=0,"#FIELD",INDEX(Данные!$A$7:$CV$106,ROW()-19,MATCH($Y$9,Данные!$A$6:$CV$6,0))))))</f>
        <v/>
      </c>
      <c r="BE110" s="76" t="str">
        <f>IF($A110="","",IF($Z$4&lt;&gt;"Да","",IF($Z$9="","",IF(COUNTIF(Данные!$A$6:$CV$6,$Z$9)=0,"#FIELD",INDEX(Данные!$A$7:$CV$106,ROW()-19,MATCH($Z$9,Данные!$A$6:$CV$6,0))))))</f>
        <v/>
      </c>
      <c r="BF110" s="76" t="str">
        <f>IF($A110="","",IF($AA$4&lt;&gt;"Да","",IF($AA$9="","",IF(COUNTIF(Данные!$A$6:$CV$6,$AA$9)=0,"#FIELD",INDEX(Данные!$A$7:$CV$106,ROW()-19,MATCH($AA$9,Данные!$A$6:$CV$6,0))))))</f>
        <v/>
      </c>
      <c r="BG110" s="76" t="str">
        <f>IF($A110="","",IF($AB$4&lt;&gt;"Да","",IF($AB$9="","",IF(COUNTIF(Данные!$A$6:$CV$6,$AB$9)=0,"#FIELD",INDEX(Данные!$A$7:$CV$106,ROW()-19,MATCH($AB$9,Данные!$A$6:$CV$6,0))))))</f>
        <v/>
      </c>
      <c r="BH110" s="76" t="str">
        <f>IF($A110="","",IF($AC$4&lt;&gt;"Да","",IF($AC$9="","",IF(COUNTIF(Данные!$A$6:$CV$6,$AC$9)=0,"#FIELD",INDEX(Данные!$A$7:$CV$106,ROW()-19,MATCH($AC$9,Данные!$A$6:$CV$6,0))))))</f>
        <v/>
      </c>
      <c r="BI110" s="76" t="str">
        <f>IF($A110="","",IF($AD$4&lt;&gt;"Да","",IF($AD$9="","",IF(COUNTIF(Данные!$A$6:$CV$6,$AD$9)=0,"#FIELD",INDEX(Данные!$A$7:$CV$106,ROW()-19,MATCH($AD$9,Данные!$A$6:$CV$6,0))))))</f>
        <v/>
      </c>
      <c r="BJ110" s="76" t="str">
        <f>IF($A110="","",IF($AE$4&lt;&gt;"Да","",IF($AE$9="","",IF(COUNTIF(Данные!$A$6:$CV$6,$AE$9)=0,"#FIELD",INDEX(Данные!$A$7:$CV$106,ROW()-19,MATCH($AE$9,Данные!$A$6:$CV$6,0))))))</f>
        <v/>
      </c>
      <c r="BK110" s="76"/>
      <c r="BL110" s="76" t="str">
        <f>IF($A110="","",IF($B$4&lt;&gt;"Да","",IF($B$10="","",IF(COUNTIF(Данные!$A$6:$CV$6,$B$10)=0,"#FIELD",INDEX(Данные!$A$7:$CV$106,ROW()-19,MATCH($B$10,Данные!$A$6:$CV$6,0))))))</f>
        <v/>
      </c>
      <c r="BM110" s="76" t="str">
        <f>IF($A110="","",IF($C$4&lt;&gt;"Да","",IF($C$10="","",IF(COUNTIF(Данные!$A$6:$CV$6,$C$10)=0,"#FIELD",INDEX(Данные!$A$7:$CV$106,ROW()-19,MATCH($C$10,Данные!$A$6:$CV$6,0))))))</f>
        <v/>
      </c>
      <c r="BN110" s="76" t="str">
        <f>IF($A110="","",IF($D$4&lt;&gt;"Да","",IF($D$10="","",IF(COUNTIF(Данные!$A$6:$CV$6,$D$10)=0,"#FIELD",INDEX(Данные!$A$7:$CV$106,ROW()-19,MATCH($D$10,Данные!$A$6:$CV$6,0))))))</f>
        <v/>
      </c>
      <c r="BO110" s="76" t="str">
        <f>IF($A110="","",IF($E$4&lt;&gt;"Да","",IF($E$10="","",IF(COUNTIF(Данные!$A$6:$CV$6,$E$10)=0,"#FIELD",INDEX(Данные!$A$7:$CV$106,ROW()-19,MATCH($E$10,Данные!$A$6:$CV$6,0))))))</f>
        <v/>
      </c>
      <c r="BP110" s="76" t="str">
        <f>IF($A110="","",IF($F$4&lt;&gt;"Да","",IF($F$10="","",IF(COUNTIF(Данные!$A$6:$CV$6,$F$10)=0,"#FIELD",INDEX(Данные!$A$7:$CV$106,ROW()-19,MATCH($F$10,Данные!$A$6:$CV$6,0))))))</f>
        <v/>
      </c>
      <c r="BQ110" s="76" t="str">
        <f>IF($A110="","",IF($G$4&lt;&gt;"Да","",IF($G$10="","",IF(COUNTIF(Данные!$A$6:$CV$6,$G$10)=0,"#FIELD",INDEX(Данные!$A$7:$CV$106,ROW()-19,MATCH($G$10,Данные!$A$6:$CV$6,0))))))</f>
        <v/>
      </c>
      <c r="BR110" s="76" t="str">
        <f>IF($A110="","",IF($H$4&lt;&gt;"Да","",IF($H$10="","",IF(COUNTIF(Данные!$A$6:$CV$6,$H$10)=0,"#FIELD",INDEX(Данные!$A$7:$CV$106,ROW()-19,MATCH($H$10,Данные!$A$6:$CV$6,0))))))</f>
        <v/>
      </c>
      <c r="BS110" s="76" t="str">
        <f>IF($A110="","",IF($I$4&lt;&gt;"Да","",IF($I$10="","",IF(COUNTIF(Данные!$A$6:$CV$6,$I$10)=0,"#FIELD",INDEX(Данные!$A$7:$CV$106,ROW()-19,MATCH($I$10,Данные!$A$6:$CV$6,0))))))</f>
        <v/>
      </c>
      <c r="BT110" s="76" t="str">
        <f>IF($A110="","",IF($J$4&lt;&gt;"Да","",IF($J$10="","",IF(COUNTIF(Данные!$A$6:$CV$6,$J$10)=0,"#FIELD",INDEX(Данные!$A$7:$CV$106,ROW()-19,MATCH($J$10,Данные!$A$6:$CV$6,0))))))</f>
        <v/>
      </c>
      <c r="BU110" s="76" t="str">
        <f>IF($A110="","",IF($K$4&lt;&gt;"Да","",IF($K$10="","",IF(COUNTIF(Данные!$A$6:$CV$6,$K$10)=0,"#FIELD",INDEX(Данные!$A$7:$CV$106,ROW()-19,MATCH($K$10,Данные!$A$6:$CV$6,0))))))</f>
        <v/>
      </c>
      <c r="BV110" s="76" t="str">
        <f>IF($A110="","",IF($L$4&lt;&gt;"Да","",IF($L$10="","",IF(COUNTIF(Данные!$A$6:$CV$6,$L$10)=0,"#FIELD",INDEX(Данные!$A$7:$CV$106,ROW()-19,MATCH($L$10,Данные!$A$6:$CV$6,0))))))</f>
        <v/>
      </c>
      <c r="BW110" s="76" t="str">
        <f>IF($A110="","",IF($M$4&lt;&gt;"Да","",IF($M$10="","",IF(COUNTIF(Данные!$A$6:$CV$6,$M$10)=0,"#FIELD",INDEX(Данные!$A$7:$CV$106,ROW()-19,MATCH($M$10,Данные!$A$6:$CV$6,0))))))</f>
        <v/>
      </c>
      <c r="BX110" s="76" t="str">
        <f>IF($A110="","",IF($N$4&lt;&gt;"Да","",IF($N$10="","",IF(COUNTIF(Данные!$A$6:$CV$6,$N$10)=0,"#FIELD",INDEX(Данные!$A$7:$CV$106,ROW()-19,MATCH($N$10,Данные!$A$6:$CV$6,0))))))</f>
        <v/>
      </c>
      <c r="BY110" s="76" t="str">
        <f>IF($A110="","",IF($O$4&lt;&gt;"Да","",IF($O$10="","",IF(COUNTIF(Данные!$A$6:$CV$6,$O$10)=0,"#FIELD",INDEX(Данные!$A$7:$CV$106,ROW()-19,MATCH($O$10,Данные!$A$6:$CV$6,0))))))</f>
        <v/>
      </c>
      <c r="BZ110" s="76" t="str">
        <f>IF($A110="","",IF($P$4&lt;&gt;"Да","",IF($P$10="","",IF(COUNTIF(Данные!$A$6:$CV$6,$P$10)=0,"#FIELD",INDEX(Данные!$A$7:$CV$106,ROW()-19,MATCH($P$10,Данные!$A$6:$CV$6,0))))))</f>
        <v/>
      </c>
      <c r="CA110" s="76" t="str">
        <f>IF($A110="","",IF($Q$4&lt;&gt;"Да","",IF($Q$10="","",IF(COUNTIF(Данные!$A$6:$CV$6,$Q$10)=0,"#FIELD",INDEX(Данные!$A$7:$CV$106,ROW()-19,MATCH($Q$10,Данные!$A$6:$CV$6,0))))))</f>
        <v/>
      </c>
      <c r="CB110" s="76" t="str">
        <f>IF($A110="","",IF($R$4&lt;&gt;"Да","",IF($R$10="","",IF(COUNTIF(Данные!$A$6:$CV$6,$R$10)=0,"#FIELD",INDEX(Данные!$A$7:$CV$106,ROW()-19,MATCH($R$10,Данные!$A$6:$CV$6,0))))))</f>
        <v/>
      </c>
      <c r="CC110" s="76" t="str">
        <f>IF($A110="","",IF($S$4&lt;&gt;"Да","",IF($S$10="","",IF(COUNTIF(Данные!$A$6:$CV$6,$S$10)=0,"#FIELD",INDEX(Данные!$A$7:$CV$106,ROW()-19,MATCH($S$10,Данные!$A$6:$CV$6,0))))))</f>
        <v/>
      </c>
      <c r="CD110" s="76" t="str">
        <f>IF($A110="","",IF($T$4&lt;&gt;"Да","",IF($T$10="","",IF(COUNTIF(Данные!$A$6:$CV$6,$T$10)=0,"#FIELD",INDEX(Данные!$A$7:$CV$106,ROW()-19,MATCH($T$10,Данные!$A$6:$CV$6,0))))))</f>
        <v/>
      </c>
      <c r="CE110" s="76" t="str">
        <f>IF($A110="","",IF($U$4&lt;&gt;"Да","",IF($U$10="","",IF(COUNTIF(Данные!$A$6:$CV$6,$U$10)=0,"#FIELD",INDEX(Данные!$A$7:$CV$106,ROW()-19,MATCH($U$10,Данные!$A$6:$CV$6,0))))))</f>
        <v/>
      </c>
      <c r="CF110" s="76" t="str">
        <f>IF($A110="","",IF($V$4&lt;&gt;"Да","",IF($V$10="","",IF(COUNTIF(Данные!$A$6:$CV$6,$V$10)=0,"#FIELD",INDEX(Данные!$A$7:$CV$106,ROW()-19,MATCH($V$10,Данные!$A$6:$CV$6,0))))))</f>
        <v/>
      </c>
      <c r="CG110" s="76" t="str">
        <f>IF($A110="","",IF($W$4&lt;&gt;"Да","",IF($W$10="","",IF(COUNTIF(Данные!$A$6:$CV$6,$W$10)=0,"#FIELD",INDEX(Данные!$A$7:$CV$106,ROW()-19,MATCH($W$10,Данные!$A$6:$CV$6,0))))))</f>
        <v/>
      </c>
      <c r="CH110" s="76" t="str">
        <f>IF($A110="","",IF($X$4&lt;&gt;"Да","",IF($X$10="","",IF(COUNTIF(Данные!$A$6:$CV$6,$X$10)=0,"#FIELD",INDEX(Данные!$A$7:$CV$106,ROW()-19,MATCH($X$10,Данные!$A$6:$CV$6,0))))))</f>
        <v/>
      </c>
      <c r="CI110" s="76" t="str">
        <f>IF($A110="","",IF($Y$4&lt;&gt;"Да","",IF($Y$10="","",IF(COUNTIF(Данные!$A$6:$CV$6,$Y$10)=0,"#FIELD",INDEX(Данные!$A$7:$CV$106,ROW()-19,MATCH($Y$10,Данные!$A$6:$CV$6,0))))))</f>
        <v/>
      </c>
      <c r="CJ110" s="76" t="str">
        <f>IF($A110="","",IF($Z$4&lt;&gt;"Да","",IF($Z$10="","",IF(COUNTIF(Данные!$A$6:$CV$6,$Z$10)=0,"#FIELD",INDEX(Данные!$A$7:$CV$106,ROW()-19,MATCH($Z$10,Данные!$A$6:$CV$6,0))))))</f>
        <v/>
      </c>
      <c r="CK110" s="76" t="str">
        <f>IF($A110="","",IF($AA$4&lt;&gt;"Да","",IF($AA$10="","",IF(COUNTIF(Данные!$A$6:$CV$6,$AA$10)=0,"#FIELD",INDEX(Данные!$A$7:$CV$106,ROW()-19,MATCH($AA$10,Данные!$A$6:$CV$6,0))))))</f>
        <v/>
      </c>
      <c r="CL110" s="76" t="str">
        <f>IF($A110="","",IF($AB$4&lt;&gt;"Да","",IF($AB$10="","",IF(COUNTIF(Данные!$A$6:$CV$6,$AB$10)=0,"#FIELD",INDEX(Данные!$A$7:$CV$106,ROW()-19,MATCH($AB$10,Данные!$A$6:$CV$6,0))))))</f>
        <v/>
      </c>
      <c r="CM110" s="76" t="str">
        <f>IF($A110="","",IF($AC$4&lt;&gt;"Да","",IF($AC$10="","",IF(COUNTIF(Данные!$A$6:$CV$6,$AC$10)=0,"#FIELD",INDEX(Данные!$A$7:$CV$106,ROW()-19,MATCH($AC$10,Данные!$A$6:$CV$6,0))))))</f>
        <v/>
      </c>
      <c r="CN110" s="76" t="str">
        <f>IF($A110="","",IF($AD$4&lt;&gt;"Да","",IF($AD$10="","",IF(COUNTIF(Данные!$A$6:$CV$6,$AD$10)=0,"#FIELD",INDEX(Данные!$A$7:$CV$106,ROW()-19,MATCH($AD$10,Данные!$A$6:$CV$6,0))))))</f>
        <v/>
      </c>
      <c r="CO110" s="77" t="str">
        <f>IF($A110="","",IF($AE$4&lt;&gt;"Да","",IF($AE$10="","",IF(COUNTIF(Данные!$A$6:$CV$6,$AE$10)=0,"#FIELD",INDEX(Данные!$A$7:$CV$106,ROW()-19,MATCH($AE$10,Данные!$A$6:$CV$6,0))))))</f>
        <v/>
      </c>
    </row>
    <row r="111" spans="1:93">
      <c r="A111" s="24" t="str">
        <f>IF(Данные!A98="","",Данные!A98)</f>
        <v/>
      </c>
      <c r="B111" s="19" t="str">
        <f>IF($A111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111="#FIELD",AG111="",AND(OR($B$8="CHANGE_PCT_GE",$B$8="CHANGE_ABS_GE",$B$8="COUNT_FLAG_RULE",$B$8="AND_YES",$B$8="OR_YES"),OR(BL111="#FIELD",BL111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111)))),IF($B$18="LOW_MU",MAX(Настройки!$B$14,$B$16),IF($B$18="NEUTRAL",Настройки!$B$15,IF($B$18="IGNORE","IGNORE",IF(OR(AG111="#FIELD",BL111="#FIELD"),"Поле не найдено","Недостаточно данных")))),IF($B$8="SIGMOID_INC",MAX(Настройки!$B$14,$B$16+($B$17-$B$16)/(1+EXP(-$B$12*(IF(ISNUMBER(AG111),AG111,0)-$B$11)))),IF($B$8="SIGMOID_DEC",MAX(Настройки!$B$14,$B$16+($B$17-$B$16)/(1+EXP($B$12*(IF(ISNUMBER(AG111),AG111,0)-$B$11)))),IF($B$8="TOP_PERCENT",IF((COUNTIF(INDEX(Данные!$A$7:$CV$106,0,MATCH($B$9,Данные!$A$6:$CV$6,0)),"&gt;"&amp;IF(ISNUMBER(AG111),AG111,0))+COUNTIFS(INDEX(Данные!$A$7:$CV$106,0,MATCH($B$9,Данные!$A$6:$CV$6,0)),IF(ISNUMBER(AG111),AG111,0),Данные!$A$7:$A$106,"&lt;"&amp;$A111)+1)/COUNT(INDEX(Данные!$A$7:$CV$106,0,MATCH($B$9,Данные!$A$6:$CV$6,0)))&lt;=$B$11,$B$14,$B$15),IF($B$8="MANUAL_MU",MAX(Настройки!$B$14,MIN(1,IF(ISNUMBER(AG111),AG111,0))),IF($B$8="COUNT_FLAG_RULE",IF(IF(ISNUMBER(AG111),AG111,0)&lt;=$B$11,$B$14,IF(IF(ISNUMBER(AG111),AG111,0)&gt;=$B$12,$B$15,IF(OR(LOWER(LEFT(BL111&amp;"",2))="да",BL111=1),$B$13,$B$15))),IF(OR(AND($B$8="YES_NO",OR(LOWER(LEFT(AG111&amp;"",2))="да",AG111=1)),AND($B$8="THRESHOLD_GE",IF(ISNUMBER(AG111),AG111,0)&gt;=$B$11),AND($B$8="THRESHOLD_GT",IF(ISNUMBER(AG111),AG111,0)&gt;$B$11),AND($B$8="THRESHOLD_LE",IF(ISNUMBER(AG111),AG111,0)&lt;=$B$11),AND($B$8="THRESHOLD_LT",IF(ISNUMBER(AG111),AG111,0)&lt;$B$11),AND($B$8="CHANGE_PCT_GE",IF(IF(ISNUMBER(BL111),BL111,0)=0,IF(ISNUMBER(AG111),AG111,0)&gt;0,(IF(ISNUMBER(AG111),AG111,0)-IF(ISNUMBER(BL111),BL111,0))/ABS(IF(ISNUMBER(BL111),BL111,0))&gt;=$B$11)),AND($B$8="CHANGE_ABS_GE",ABS(IF(ISNUMBER(AG111),AG111,0)-IF(ISNUMBER(BL111),BL111,0))&gt;=$B$11),AND($B$8="COUNT_LT",IF(ISNUMBER(AG111),AG111,0)&lt;$B$11),AND($B$8="COUNT_LE",IF(ISNUMBER(AG111),AG111,0)&lt;=$B$11),AND($B$8="AND_YES",OR(LOWER(LEFT(AG111&amp;"",2))="да",AG111=1),OR(LOWER(LEFT(BL111&amp;"",2))="да",BL111=1)),AND($B$8="OR_YES",OR(OR(LOWER(LEFT(AG111&amp;"",2))="да",AG111=1),OR(LOWER(LEFT(BL111&amp;"",2))="да",BL111=1)))),$B$14,$B$15))))))))))</f>
        <v/>
      </c>
      <c r="C111" s="19" t="str">
        <f>IF($A111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111="#FIELD",AH111="",AND(OR($C$8="CHANGE_PCT_GE",$C$8="CHANGE_ABS_GE",$C$8="COUNT_FLAG_RULE",$C$8="AND_YES",$C$8="OR_YES"),OR(BM111="#FIELD",BM111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111)))),IF($C$18="LOW_MU",MAX(Настройки!$B$14,$C$16),IF($C$18="NEUTRAL",Настройки!$B$15,IF($C$18="IGNORE","IGNORE",IF(OR(AH111="#FIELD",BM111="#FIELD"),"Поле не найдено","Недостаточно данных")))),IF($C$8="SIGMOID_INC",MAX(Настройки!$B$14,$C$16+($C$17-$C$16)/(1+EXP(-$C$12*(IF(ISNUMBER(AH111),AH111,0)-$C$11)))),IF($C$8="SIGMOID_DEC",MAX(Настройки!$B$14,$C$16+($C$17-$C$16)/(1+EXP($C$12*(IF(ISNUMBER(AH111),AH111,0)-$C$11)))),IF($C$8="TOP_PERCENT",IF((COUNTIF(INDEX(Данные!$A$7:$CV$106,0,MATCH($C$9,Данные!$A$6:$CV$6,0)),"&gt;"&amp;IF(ISNUMBER(AH111),AH111,0))+COUNTIFS(INDEX(Данные!$A$7:$CV$106,0,MATCH($C$9,Данные!$A$6:$CV$6,0)),IF(ISNUMBER(AH111),AH111,0),Данные!$A$7:$A$106,"&lt;"&amp;$A111)+1)/COUNT(INDEX(Данные!$A$7:$CV$106,0,MATCH($C$9,Данные!$A$6:$CV$6,0)))&lt;=$C$11,$C$14,$C$15),IF($C$8="MANUAL_MU",MAX(Настройки!$B$14,MIN(1,IF(ISNUMBER(AH111),AH111,0))),IF($C$8="COUNT_FLAG_RULE",IF(IF(ISNUMBER(AH111),AH111,0)&lt;=$C$11,$C$14,IF(IF(ISNUMBER(AH111),AH111,0)&gt;=$C$12,$C$15,IF(OR(LOWER(LEFT(BM111&amp;"",2))="да",BM111=1),$C$13,$C$15))),IF(OR(AND($C$8="YES_NO",OR(LOWER(LEFT(AH111&amp;"",2))="да",AH111=1)),AND($C$8="THRESHOLD_GE",IF(ISNUMBER(AH111),AH111,0)&gt;=$C$11),AND($C$8="THRESHOLD_GT",IF(ISNUMBER(AH111),AH111,0)&gt;$C$11),AND($C$8="THRESHOLD_LE",IF(ISNUMBER(AH111),AH111,0)&lt;=$C$11),AND($C$8="THRESHOLD_LT",IF(ISNUMBER(AH111),AH111,0)&lt;$C$11),AND($C$8="CHANGE_PCT_GE",IF(IF(ISNUMBER(BM111),BM111,0)=0,IF(ISNUMBER(AH111),AH111,0)&gt;0,(IF(ISNUMBER(AH111),AH111,0)-IF(ISNUMBER(BM111),BM111,0))/ABS(IF(ISNUMBER(BM111),BM111,0))&gt;=$C$11)),AND($C$8="CHANGE_ABS_GE",ABS(IF(ISNUMBER(AH111),AH111,0)-IF(ISNUMBER(BM111),BM111,0))&gt;=$C$11),AND($C$8="COUNT_LT",IF(ISNUMBER(AH111),AH111,0)&lt;$C$11),AND($C$8="COUNT_LE",IF(ISNUMBER(AH111),AH111,0)&lt;=$C$11),AND($C$8="AND_YES",OR(LOWER(LEFT(AH111&amp;"",2))="да",AH111=1),OR(LOWER(LEFT(BM111&amp;"",2))="да",BM111=1)),AND($C$8="OR_YES",OR(OR(LOWER(LEFT(AH111&amp;"",2))="да",AH111=1),OR(LOWER(LEFT(BM111&amp;"",2))="да",BM111=1)))),$C$14,$C$15))))))))))</f>
        <v/>
      </c>
      <c r="D111" s="19" t="str">
        <f>IF($A111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111="#FIELD",AI111="",AND(OR($D$8="CHANGE_PCT_GE",$D$8="CHANGE_ABS_GE",$D$8="COUNT_FLAG_RULE",$D$8="AND_YES",$D$8="OR_YES"),OR(BN111="#FIELD",BN111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111)))),IF($D$18="LOW_MU",MAX(Настройки!$B$14,$D$16),IF($D$18="NEUTRAL",Настройки!$B$15,IF($D$18="IGNORE","IGNORE",IF(OR(AI111="#FIELD",BN111="#FIELD"),"Поле не найдено","Недостаточно данных")))),IF($D$8="SIGMOID_INC",MAX(Настройки!$B$14,$D$16+($D$17-$D$16)/(1+EXP(-$D$12*(IF(ISNUMBER(AI111),AI111,0)-$D$11)))),IF($D$8="SIGMOID_DEC",MAX(Настройки!$B$14,$D$16+($D$17-$D$16)/(1+EXP($D$12*(IF(ISNUMBER(AI111),AI111,0)-$D$11)))),IF($D$8="TOP_PERCENT",IF((COUNTIF(INDEX(Данные!$A$7:$CV$106,0,MATCH($D$9,Данные!$A$6:$CV$6,0)),"&gt;"&amp;IF(ISNUMBER(AI111),AI111,0))+COUNTIFS(INDEX(Данные!$A$7:$CV$106,0,MATCH($D$9,Данные!$A$6:$CV$6,0)),IF(ISNUMBER(AI111),AI111,0),Данные!$A$7:$A$106,"&lt;"&amp;$A111)+1)/COUNT(INDEX(Данные!$A$7:$CV$106,0,MATCH($D$9,Данные!$A$6:$CV$6,0)))&lt;=$D$11,$D$14,$D$15),IF($D$8="MANUAL_MU",MAX(Настройки!$B$14,MIN(1,IF(ISNUMBER(AI111),AI111,0))),IF($D$8="COUNT_FLAG_RULE",IF(IF(ISNUMBER(AI111),AI111,0)&lt;=$D$11,$D$14,IF(IF(ISNUMBER(AI111),AI111,0)&gt;=$D$12,$D$15,IF(OR(LOWER(LEFT(BN111&amp;"",2))="да",BN111=1),$D$13,$D$15))),IF(OR(AND($D$8="YES_NO",OR(LOWER(LEFT(AI111&amp;"",2))="да",AI111=1)),AND($D$8="THRESHOLD_GE",IF(ISNUMBER(AI111),AI111,0)&gt;=$D$11),AND($D$8="THRESHOLD_GT",IF(ISNUMBER(AI111),AI111,0)&gt;$D$11),AND($D$8="THRESHOLD_LE",IF(ISNUMBER(AI111),AI111,0)&lt;=$D$11),AND($D$8="THRESHOLD_LT",IF(ISNUMBER(AI111),AI111,0)&lt;$D$11),AND($D$8="CHANGE_PCT_GE",IF(IF(ISNUMBER(BN111),BN111,0)=0,IF(ISNUMBER(AI111),AI111,0)&gt;0,(IF(ISNUMBER(AI111),AI111,0)-IF(ISNUMBER(BN111),BN111,0))/ABS(IF(ISNUMBER(BN111),BN111,0))&gt;=$D$11)),AND($D$8="CHANGE_ABS_GE",ABS(IF(ISNUMBER(AI111),AI111,0)-IF(ISNUMBER(BN111),BN111,0))&gt;=$D$11),AND($D$8="COUNT_LT",IF(ISNUMBER(AI111),AI111,0)&lt;$D$11),AND($D$8="COUNT_LE",IF(ISNUMBER(AI111),AI111,0)&lt;=$D$11),AND($D$8="AND_YES",OR(LOWER(LEFT(AI111&amp;"",2))="да",AI111=1),OR(LOWER(LEFT(BN111&amp;"",2))="да",BN111=1)),AND($D$8="OR_YES",OR(OR(LOWER(LEFT(AI111&amp;"",2))="да",AI111=1),OR(LOWER(LEFT(BN111&amp;"",2))="да",BN111=1)))),$D$14,$D$15))))))))))</f>
        <v/>
      </c>
      <c r="E111" s="19" t="str">
        <f>IF($A111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111="#FIELD",AJ111="",AND(OR($E$8="CHANGE_PCT_GE",$E$8="CHANGE_ABS_GE",$E$8="COUNT_FLAG_RULE",$E$8="AND_YES",$E$8="OR_YES"),OR(BO111="#FIELD",BO111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111)))),IF($E$18="LOW_MU",MAX(Настройки!$B$14,$E$16),IF($E$18="NEUTRAL",Настройки!$B$15,IF($E$18="IGNORE","IGNORE",IF(OR(AJ111="#FIELD",BO111="#FIELD"),"Поле не найдено","Недостаточно данных")))),IF($E$8="SIGMOID_INC",MAX(Настройки!$B$14,$E$16+($E$17-$E$16)/(1+EXP(-$E$12*(IF(ISNUMBER(AJ111),AJ111,0)-$E$11)))),IF($E$8="SIGMOID_DEC",MAX(Настройки!$B$14,$E$16+($E$17-$E$16)/(1+EXP($E$12*(IF(ISNUMBER(AJ111),AJ111,0)-$E$11)))),IF($E$8="TOP_PERCENT",IF((COUNTIF(INDEX(Данные!$A$7:$CV$106,0,MATCH($E$9,Данные!$A$6:$CV$6,0)),"&gt;"&amp;IF(ISNUMBER(AJ111),AJ111,0))+COUNTIFS(INDEX(Данные!$A$7:$CV$106,0,MATCH($E$9,Данные!$A$6:$CV$6,0)),IF(ISNUMBER(AJ111),AJ111,0),Данные!$A$7:$A$106,"&lt;"&amp;$A111)+1)/COUNT(INDEX(Данные!$A$7:$CV$106,0,MATCH($E$9,Данные!$A$6:$CV$6,0)))&lt;=$E$11,$E$14,$E$15),IF($E$8="MANUAL_MU",MAX(Настройки!$B$14,MIN(1,IF(ISNUMBER(AJ111),AJ111,0))),IF($E$8="COUNT_FLAG_RULE",IF(IF(ISNUMBER(AJ111),AJ111,0)&lt;=$E$11,$E$14,IF(IF(ISNUMBER(AJ111),AJ111,0)&gt;=$E$12,$E$15,IF(OR(LOWER(LEFT(BO111&amp;"",2))="да",BO111=1),$E$13,$E$15))),IF(OR(AND($E$8="YES_NO",OR(LOWER(LEFT(AJ111&amp;"",2))="да",AJ111=1)),AND($E$8="THRESHOLD_GE",IF(ISNUMBER(AJ111),AJ111,0)&gt;=$E$11),AND($E$8="THRESHOLD_GT",IF(ISNUMBER(AJ111),AJ111,0)&gt;$E$11),AND($E$8="THRESHOLD_LE",IF(ISNUMBER(AJ111),AJ111,0)&lt;=$E$11),AND($E$8="THRESHOLD_LT",IF(ISNUMBER(AJ111),AJ111,0)&lt;$E$11),AND($E$8="CHANGE_PCT_GE",IF(IF(ISNUMBER(BO111),BO111,0)=0,IF(ISNUMBER(AJ111),AJ111,0)&gt;0,(IF(ISNUMBER(AJ111),AJ111,0)-IF(ISNUMBER(BO111),BO111,0))/ABS(IF(ISNUMBER(BO111),BO111,0))&gt;=$E$11)),AND($E$8="CHANGE_ABS_GE",ABS(IF(ISNUMBER(AJ111),AJ111,0)-IF(ISNUMBER(BO111),BO111,0))&gt;=$E$11),AND($E$8="COUNT_LT",IF(ISNUMBER(AJ111),AJ111,0)&lt;$E$11),AND($E$8="COUNT_LE",IF(ISNUMBER(AJ111),AJ111,0)&lt;=$E$11),AND($E$8="AND_YES",OR(LOWER(LEFT(AJ111&amp;"",2))="да",AJ111=1),OR(LOWER(LEFT(BO111&amp;"",2))="да",BO111=1)),AND($E$8="OR_YES",OR(OR(LOWER(LEFT(AJ111&amp;"",2))="да",AJ111=1),OR(LOWER(LEFT(BO111&amp;"",2))="да",BO111=1)))),$E$14,$E$15))))))))))</f>
        <v/>
      </c>
      <c r="F111" s="19" t="str">
        <f>IF($A111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111="#FIELD",AK111="",AND(OR($F$8="CHANGE_PCT_GE",$F$8="CHANGE_ABS_GE",$F$8="COUNT_FLAG_RULE",$F$8="AND_YES",$F$8="OR_YES"),OR(BP111="#FIELD",BP111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111)))),IF($F$18="LOW_MU",MAX(Настройки!$B$14,$F$16),IF($F$18="NEUTRAL",Настройки!$B$15,IF($F$18="IGNORE","IGNORE",IF(OR(AK111="#FIELD",BP111="#FIELD"),"Поле не найдено","Недостаточно данных")))),IF($F$8="SIGMOID_INC",MAX(Настройки!$B$14,$F$16+($F$17-$F$16)/(1+EXP(-$F$12*(IF(ISNUMBER(AK111),AK111,0)-$F$11)))),IF($F$8="SIGMOID_DEC",MAX(Настройки!$B$14,$F$16+($F$17-$F$16)/(1+EXP($F$12*(IF(ISNUMBER(AK111),AK111,0)-$F$11)))),IF($F$8="TOP_PERCENT",IF((COUNTIF(INDEX(Данные!$A$7:$CV$106,0,MATCH($F$9,Данные!$A$6:$CV$6,0)),"&gt;"&amp;IF(ISNUMBER(AK111),AK111,0))+COUNTIFS(INDEX(Данные!$A$7:$CV$106,0,MATCH($F$9,Данные!$A$6:$CV$6,0)),IF(ISNUMBER(AK111),AK111,0),Данные!$A$7:$A$106,"&lt;"&amp;$A111)+1)/COUNT(INDEX(Данные!$A$7:$CV$106,0,MATCH($F$9,Данные!$A$6:$CV$6,0)))&lt;=$F$11,$F$14,$F$15),IF($F$8="MANUAL_MU",MAX(Настройки!$B$14,MIN(1,IF(ISNUMBER(AK111),AK111,0))),IF($F$8="COUNT_FLAG_RULE",IF(IF(ISNUMBER(AK111),AK111,0)&lt;=$F$11,$F$14,IF(IF(ISNUMBER(AK111),AK111,0)&gt;=$F$12,$F$15,IF(OR(LOWER(LEFT(BP111&amp;"",2))="да",BP111=1),$F$13,$F$15))),IF(OR(AND($F$8="YES_NO",OR(LOWER(LEFT(AK111&amp;"",2))="да",AK111=1)),AND($F$8="THRESHOLD_GE",IF(ISNUMBER(AK111),AK111,0)&gt;=$F$11),AND($F$8="THRESHOLD_GT",IF(ISNUMBER(AK111),AK111,0)&gt;$F$11),AND($F$8="THRESHOLD_LE",IF(ISNUMBER(AK111),AK111,0)&lt;=$F$11),AND($F$8="THRESHOLD_LT",IF(ISNUMBER(AK111),AK111,0)&lt;$F$11),AND($F$8="CHANGE_PCT_GE",IF(IF(ISNUMBER(BP111),BP111,0)=0,IF(ISNUMBER(AK111),AK111,0)&gt;0,(IF(ISNUMBER(AK111),AK111,0)-IF(ISNUMBER(BP111),BP111,0))/ABS(IF(ISNUMBER(BP111),BP111,0))&gt;=$F$11)),AND($F$8="CHANGE_ABS_GE",ABS(IF(ISNUMBER(AK111),AK111,0)-IF(ISNUMBER(BP111),BP111,0))&gt;=$F$11),AND($F$8="COUNT_LT",IF(ISNUMBER(AK111),AK111,0)&lt;$F$11),AND($F$8="COUNT_LE",IF(ISNUMBER(AK111),AK111,0)&lt;=$F$11),AND($F$8="AND_YES",OR(LOWER(LEFT(AK111&amp;"",2))="да",AK111=1),OR(LOWER(LEFT(BP111&amp;"",2))="да",BP111=1)),AND($F$8="OR_YES",OR(OR(LOWER(LEFT(AK111&amp;"",2))="да",AK111=1),OR(LOWER(LEFT(BP111&amp;"",2))="да",BP111=1)))),$F$14,$F$15))))))))))</f>
        <v/>
      </c>
      <c r="G111" s="19" t="str">
        <f>IF($A111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111="#FIELD",AL111="",AND(OR($G$8="CHANGE_PCT_GE",$G$8="CHANGE_ABS_GE",$G$8="COUNT_FLAG_RULE",$G$8="AND_YES",$G$8="OR_YES"),OR(BQ111="#FIELD",BQ111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111)))),IF($G$18="LOW_MU",MAX(Настройки!$B$14,$G$16),IF($G$18="NEUTRAL",Настройки!$B$15,IF($G$18="IGNORE","IGNORE",IF(OR(AL111="#FIELD",BQ111="#FIELD"),"Поле не найдено","Недостаточно данных")))),IF($G$8="SIGMOID_INC",MAX(Настройки!$B$14,$G$16+($G$17-$G$16)/(1+EXP(-$G$12*(IF(ISNUMBER(AL111),AL111,0)-$G$11)))),IF($G$8="SIGMOID_DEC",MAX(Настройки!$B$14,$G$16+($G$17-$G$16)/(1+EXP($G$12*(IF(ISNUMBER(AL111),AL111,0)-$G$11)))),IF($G$8="TOP_PERCENT",IF((COUNTIF(INDEX(Данные!$A$7:$CV$106,0,MATCH($G$9,Данные!$A$6:$CV$6,0)),"&gt;"&amp;IF(ISNUMBER(AL111),AL111,0))+COUNTIFS(INDEX(Данные!$A$7:$CV$106,0,MATCH($G$9,Данные!$A$6:$CV$6,0)),IF(ISNUMBER(AL111),AL111,0),Данные!$A$7:$A$106,"&lt;"&amp;$A111)+1)/COUNT(INDEX(Данные!$A$7:$CV$106,0,MATCH($G$9,Данные!$A$6:$CV$6,0)))&lt;=$G$11,$G$14,$G$15),IF($G$8="MANUAL_MU",MAX(Настройки!$B$14,MIN(1,IF(ISNUMBER(AL111),AL111,0))),IF($G$8="COUNT_FLAG_RULE",IF(IF(ISNUMBER(AL111),AL111,0)&lt;=$G$11,$G$14,IF(IF(ISNUMBER(AL111),AL111,0)&gt;=$G$12,$G$15,IF(OR(LOWER(LEFT(BQ111&amp;"",2))="да",BQ111=1),$G$13,$G$15))),IF(OR(AND($G$8="YES_NO",OR(LOWER(LEFT(AL111&amp;"",2))="да",AL111=1)),AND($G$8="THRESHOLD_GE",IF(ISNUMBER(AL111),AL111,0)&gt;=$G$11),AND($G$8="THRESHOLD_GT",IF(ISNUMBER(AL111),AL111,0)&gt;$G$11),AND($G$8="THRESHOLD_LE",IF(ISNUMBER(AL111),AL111,0)&lt;=$G$11),AND($G$8="THRESHOLD_LT",IF(ISNUMBER(AL111),AL111,0)&lt;$G$11),AND($G$8="CHANGE_PCT_GE",IF(IF(ISNUMBER(BQ111),BQ111,0)=0,IF(ISNUMBER(AL111),AL111,0)&gt;0,(IF(ISNUMBER(AL111),AL111,0)-IF(ISNUMBER(BQ111),BQ111,0))/ABS(IF(ISNUMBER(BQ111),BQ111,0))&gt;=$G$11)),AND($G$8="CHANGE_ABS_GE",ABS(IF(ISNUMBER(AL111),AL111,0)-IF(ISNUMBER(BQ111),BQ111,0))&gt;=$G$11),AND($G$8="COUNT_LT",IF(ISNUMBER(AL111),AL111,0)&lt;$G$11),AND($G$8="COUNT_LE",IF(ISNUMBER(AL111),AL111,0)&lt;=$G$11),AND($G$8="AND_YES",OR(LOWER(LEFT(AL111&amp;"",2))="да",AL111=1),OR(LOWER(LEFT(BQ111&amp;"",2))="да",BQ111=1)),AND($G$8="OR_YES",OR(OR(LOWER(LEFT(AL111&amp;"",2))="да",AL111=1),OR(LOWER(LEFT(BQ111&amp;"",2))="да",BQ111=1)))),$G$14,$G$15))))))))))</f>
        <v/>
      </c>
      <c r="H111" s="19" t="str">
        <f>IF($A111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111="#FIELD",AM111="",AND(OR($H$8="CHANGE_PCT_GE",$H$8="CHANGE_ABS_GE",$H$8="COUNT_FLAG_RULE",$H$8="AND_YES",$H$8="OR_YES"),OR(BR111="#FIELD",BR111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111)))),IF($H$18="LOW_MU",MAX(Настройки!$B$14,$H$16),IF($H$18="NEUTRAL",Настройки!$B$15,IF($H$18="IGNORE","IGNORE",IF(OR(AM111="#FIELD",BR111="#FIELD"),"Поле не найдено","Недостаточно данных")))),IF($H$8="SIGMOID_INC",MAX(Настройки!$B$14,$H$16+($H$17-$H$16)/(1+EXP(-$H$12*(IF(ISNUMBER(AM111),AM111,0)-$H$11)))),IF($H$8="SIGMOID_DEC",MAX(Настройки!$B$14,$H$16+($H$17-$H$16)/(1+EXP($H$12*(IF(ISNUMBER(AM111),AM111,0)-$H$11)))),IF($H$8="TOP_PERCENT",IF((COUNTIF(INDEX(Данные!$A$7:$CV$106,0,MATCH($H$9,Данные!$A$6:$CV$6,0)),"&gt;"&amp;IF(ISNUMBER(AM111),AM111,0))+COUNTIFS(INDEX(Данные!$A$7:$CV$106,0,MATCH($H$9,Данные!$A$6:$CV$6,0)),IF(ISNUMBER(AM111),AM111,0),Данные!$A$7:$A$106,"&lt;"&amp;$A111)+1)/COUNT(INDEX(Данные!$A$7:$CV$106,0,MATCH($H$9,Данные!$A$6:$CV$6,0)))&lt;=$H$11,$H$14,$H$15),IF($H$8="MANUAL_MU",MAX(Настройки!$B$14,MIN(1,IF(ISNUMBER(AM111),AM111,0))),IF($H$8="COUNT_FLAG_RULE",IF(IF(ISNUMBER(AM111),AM111,0)&lt;=$H$11,$H$14,IF(IF(ISNUMBER(AM111),AM111,0)&gt;=$H$12,$H$15,IF(OR(LOWER(LEFT(BR111&amp;"",2))="да",BR111=1),$H$13,$H$15))),IF(OR(AND($H$8="YES_NO",OR(LOWER(LEFT(AM111&amp;"",2))="да",AM111=1)),AND($H$8="THRESHOLD_GE",IF(ISNUMBER(AM111),AM111,0)&gt;=$H$11),AND($H$8="THRESHOLD_GT",IF(ISNUMBER(AM111),AM111,0)&gt;$H$11),AND($H$8="THRESHOLD_LE",IF(ISNUMBER(AM111),AM111,0)&lt;=$H$11),AND($H$8="THRESHOLD_LT",IF(ISNUMBER(AM111),AM111,0)&lt;$H$11),AND($H$8="CHANGE_PCT_GE",IF(IF(ISNUMBER(BR111),BR111,0)=0,IF(ISNUMBER(AM111),AM111,0)&gt;0,(IF(ISNUMBER(AM111),AM111,0)-IF(ISNUMBER(BR111),BR111,0))/ABS(IF(ISNUMBER(BR111),BR111,0))&gt;=$H$11)),AND($H$8="CHANGE_ABS_GE",ABS(IF(ISNUMBER(AM111),AM111,0)-IF(ISNUMBER(BR111),BR111,0))&gt;=$H$11),AND($H$8="COUNT_LT",IF(ISNUMBER(AM111),AM111,0)&lt;$H$11),AND($H$8="COUNT_LE",IF(ISNUMBER(AM111),AM111,0)&lt;=$H$11),AND($H$8="AND_YES",OR(LOWER(LEFT(AM111&amp;"",2))="да",AM111=1),OR(LOWER(LEFT(BR111&amp;"",2))="да",BR111=1)),AND($H$8="OR_YES",OR(OR(LOWER(LEFT(AM111&amp;"",2))="да",AM111=1),OR(LOWER(LEFT(BR111&amp;"",2))="да",BR111=1)))),$H$14,$H$15))))))))))</f>
        <v/>
      </c>
      <c r="I111" s="19" t="str">
        <f>IF($A111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111="#FIELD",AN111="",AND(OR($I$8="CHANGE_PCT_GE",$I$8="CHANGE_ABS_GE",$I$8="COUNT_FLAG_RULE",$I$8="AND_YES",$I$8="OR_YES"),OR(BS111="#FIELD",BS111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111)))),IF($I$18="LOW_MU",MAX(Настройки!$B$14,$I$16),IF($I$18="NEUTRAL",Настройки!$B$15,IF($I$18="IGNORE","IGNORE",IF(OR(AN111="#FIELD",BS111="#FIELD"),"Поле не найдено","Недостаточно данных")))),IF($I$8="SIGMOID_INC",MAX(Настройки!$B$14,$I$16+($I$17-$I$16)/(1+EXP(-$I$12*(IF(ISNUMBER(AN111),AN111,0)-$I$11)))),IF($I$8="SIGMOID_DEC",MAX(Настройки!$B$14,$I$16+($I$17-$I$16)/(1+EXP($I$12*(IF(ISNUMBER(AN111),AN111,0)-$I$11)))),IF($I$8="TOP_PERCENT",IF((COUNTIF(INDEX(Данные!$A$7:$CV$106,0,MATCH($I$9,Данные!$A$6:$CV$6,0)),"&gt;"&amp;IF(ISNUMBER(AN111),AN111,0))+COUNTIFS(INDEX(Данные!$A$7:$CV$106,0,MATCH($I$9,Данные!$A$6:$CV$6,0)),IF(ISNUMBER(AN111),AN111,0),Данные!$A$7:$A$106,"&lt;"&amp;$A111)+1)/COUNT(INDEX(Данные!$A$7:$CV$106,0,MATCH($I$9,Данные!$A$6:$CV$6,0)))&lt;=$I$11,$I$14,$I$15),IF($I$8="MANUAL_MU",MAX(Настройки!$B$14,MIN(1,IF(ISNUMBER(AN111),AN111,0))),IF($I$8="COUNT_FLAG_RULE",IF(IF(ISNUMBER(AN111),AN111,0)&lt;=$I$11,$I$14,IF(IF(ISNUMBER(AN111),AN111,0)&gt;=$I$12,$I$15,IF(OR(LOWER(LEFT(BS111&amp;"",2))="да",BS111=1),$I$13,$I$15))),IF(OR(AND($I$8="YES_NO",OR(LOWER(LEFT(AN111&amp;"",2))="да",AN111=1)),AND($I$8="THRESHOLD_GE",IF(ISNUMBER(AN111),AN111,0)&gt;=$I$11),AND($I$8="THRESHOLD_GT",IF(ISNUMBER(AN111),AN111,0)&gt;$I$11),AND($I$8="THRESHOLD_LE",IF(ISNUMBER(AN111),AN111,0)&lt;=$I$11),AND($I$8="THRESHOLD_LT",IF(ISNUMBER(AN111),AN111,0)&lt;$I$11),AND($I$8="CHANGE_PCT_GE",IF(IF(ISNUMBER(BS111),BS111,0)=0,IF(ISNUMBER(AN111),AN111,0)&gt;0,(IF(ISNUMBER(AN111),AN111,0)-IF(ISNUMBER(BS111),BS111,0))/ABS(IF(ISNUMBER(BS111),BS111,0))&gt;=$I$11)),AND($I$8="CHANGE_ABS_GE",ABS(IF(ISNUMBER(AN111),AN111,0)-IF(ISNUMBER(BS111),BS111,0))&gt;=$I$11),AND($I$8="COUNT_LT",IF(ISNUMBER(AN111),AN111,0)&lt;$I$11),AND($I$8="COUNT_LE",IF(ISNUMBER(AN111),AN111,0)&lt;=$I$11),AND($I$8="AND_YES",OR(LOWER(LEFT(AN111&amp;"",2))="да",AN111=1),OR(LOWER(LEFT(BS111&amp;"",2))="да",BS111=1)),AND($I$8="OR_YES",OR(OR(LOWER(LEFT(AN111&amp;"",2))="да",AN111=1),OR(LOWER(LEFT(BS111&amp;"",2))="да",BS111=1)))),$I$14,$I$15))))))))))</f>
        <v/>
      </c>
      <c r="J111" s="19" t="str">
        <f>IF($A111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111="#FIELD",AO111="",AND(OR($J$8="CHANGE_PCT_GE",$J$8="CHANGE_ABS_GE",$J$8="COUNT_FLAG_RULE",$J$8="AND_YES",$J$8="OR_YES"),OR(BT111="#FIELD",BT111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111)))),IF($J$18="LOW_MU",MAX(Настройки!$B$14,$J$16),IF($J$18="NEUTRAL",Настройки!$B$15,IF($J$18="IGNORE","IGNORE",IF(OR(AO111="#FIELD",BT111="#FIELD"),"Поле не найдено","Недостаточно данных")))),IF($J$8="SIGMOID_INC",MAX(Настройки!$B$14,$J$16+($J$17-$J$16)/(1+EXP(-$J$12*(IF(ISNUMBER(AO111),AO111,0)-$J$11)))),IF($J$8="SIGMOID_DEC",MAX(Настройки!$B$14,$J$16+($J$17-$J$16)/(1+EXP($J$12*(IF(ISNUMBER(AO111),AO111,0)-$J$11)))),IF($J$8="TOP_PERCENT",IF((COUNTIF(INDEX(Данные!$A$7:$CV$106,0,MATCH($J$9,Данные!$A$6:$CV$6,0)),"&gt;"&amp;IF(ISNUMBER(AO111),AO111,0))+COUNTIFS(INDEX(Данные!$A$7:$CV$106,0,MATCH($J$9,Данные!$A$6:$CV$6,0)),IF(ISNUMBER(AO111),AO111,0),Данные!$A$7:$A$106,"&lt;"&amp;$A111)+1)/COUNT(INDEX(Данные!$A$7:$CV$106,0,MATCH($J$9,Данные!$A$6:$CV$6,0)))&lt;=$J$11,$J$14,$J$15),IF($J$8="MANUAL_MU",MAX(Настройки!$B$14,MIN(1,IF(ISNUMBER(AO111),AO111,0))),IF($J$8="COUNT_FLAG_RULE",IF(IF(ISNUMBER(AO111),AO111,0)&lt;=$J$11,$J$14,IF(IF(ISNUMBER(AO111),AO111,0)&gt;=$J$12,$J$15,IF(OR(LOWER(LEFT(BT111&amp;"",2))="да",BT111=1),$J$13,$J$15))),IF(OR(AND($J$8="YES_NO",OR(LOWER(LEFT(AO111&amp;"",2))="да",AO111=1)),AND($J$8="THRESHOLD_GE",IF(ISNUMBER(AO111),AO111,0)&gt;=$J$11),AND($J$8="THRESHOLD_GT",IF(ISNUMBER(AO111),AO111,0)&gt;$J$11),AND($J$8="THRESHOLD_LE",IF(ISNUMBER(AO111),AO111,0)&lt;=$J$11),AND($J$8="THRESHOLD_LT",IF(ISNUMBER(AO111),AO111,0)&lt;$J$11),AND($J$8="CHANGE_PCT_GE",IF(IF(ISNUMBER(BT111),BT111,0)=0,IF(ISNUMBER(AO111),AO111,0)&gt;0,(IF(ISNUMBER(AO111),AO111,0)-IF(ISNUMBER(BT111),BT111,0))/ABS(IF(ISNUMBER(BT111),BT111,0))&gt;=$J$11)),AND($J$8="CHANGE_ABS_GE",ABS(IF(ISNUMBER(AO111),AO111,0)-IF(ISNUMBER(BT111),BT111,0))&gt;=$J$11),AND($J$8="COUNT_LT",IF(ISNUMBER(AO111),AO111,0)&lt;$J$11),AND($J$8="COUNT_LE",IF(ISNUMBER(AO111),AO111,0)&lt;=$J$11),AND($J$8="AND_YES",OR(LOWER(LEFT(AO111&amp;"",2))="да",AO111=1),OR(LOWER(LEFT(BT111&amp;"",2))="да",BT111=1)),AND($J$8="OR_YES",OR(OR(LOWER(LEFT(AO111&amp;"",2))="да",AO111=1),OR(LOWER(LEFT(BT111&amp;"",2))="да",BT111=1)))),$J$14,$J$15))))))))))</f>
        <v/>
      </c>
      <c r="K111" s="19" t="str">
        <f>IF($A111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111="#FIELD",AP111="",AND(OR($K$8="CHANGE_PCT_GE",$K$8="CHANGE_ABS_GE",$K$8="COUNT_FLAG_RULE",$K$8="AND_YES",$K$8="OR_YES"),OR(BU111="#FIELD",BU111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111)))),IF($K$18="LOW_MU",MAX(Настройки!$B$14,$K$16),IF($K$18="NEUTRAL",Настройки!$B$15,IF($K$18="IGNORE","IGNORE",IF(OR(AP111="#FIELD",BU111="#FIELD"),"Поле не найдено","Недостаточно данных")))),IF($K$8="SIGMOID_INC",MAX(Настройки!$B$14,$K$16+($K$17-$K$16)/(1+EXP(-$K$12*(IF(ISNUMBER(AP111),AP111,0)-$K$11)))),IF($K$8="SIGMOID_DEC",MAX(Настройки!$B$14,$K$16+($K$17-$K$16)/(1+EXP($K$12*(IF(ISNUMBER(AP111),AP111,0)-$K$11)))),IF($K$8="TOP_PERCENT",IF((COUNTIF(INDEX(Данные!$A$7:$CV$106,0,MATCH($K$9,Данные!$A$6:$CV$6,0)),"&gt;"&amp;IF(ISNUMBER(AP111),AP111,0))+COUNTIFS(INDEX(Данные!$A$7:$CV$106,0,MATCH($K$9,Данные!$A$6:$CV$6,0)),IF(ISNUMBER(AP111),AP111,0),Данные!$A$7:$A$106,"&lt;"&amp;$A111)+1)/COUNT(INDEX(Данные!$A$7:$CV$106,0,MATCH($K$9,Данные!$A$6:$CV$6,0)))&lt;=$K$11,$K$14,$K$15),IF($K$8="MANUAL_MU",MAX(Настройки!$B$14,MIN(1,IF(ISNUMBER(AP111),AP111,0))),IF($K$8="COUNT_FLAG_RULE",IF(IF(ISNUMBER(AP111),AP111,0)&lt;=$K$11,$K$14,IF(IF(ISNUMBER(AP111),AP111,0)&gt;=$K$12,$K$15,IF(OR(LOWER(LEFT(BU111&amp;"",2))="да",BU111=1),$K$13,$K$15))),IF(OR(AND($K$8="YES_NO",OR(LOWER(LEFT(AP111&amp;"",2))="да",AP111=1)),AND($K$8="THRESHOLD_GE",IF(ISNUMBER(AP111),AP111,0)&gt;=$K$11),AND($K$8="THRESHOLD_GT",IF(ISNUMBER(AP111),AP111,0)&gt;$K$11),AND($K$8="THRESHOLD_LE",IF(ISNUMBER(AP111),AP111,0)&lt;=$K$11),AND($K$8="THRESHOLD_LT",IF(ISNUMBER(AP111),AP111,0)&lt;$K$11),AND($K$8="CHANGE_PCT_GE",IF(IF(ISNUMBER(BU111),BU111,0)=0,IF(ISNUMBER(AP111),AP111,0)&gt;0,(IF(ISNUMBER(AP111),AP111,0)-IF(ISNUMBER(BU111),BU111,0))/ABS(IF(ISNUMBER(BU111),BU111,0))&gt;=$K$11)),AND($K$8="CHANGE_ABS_GE",ABS(IF(ISNUMBER(AP111),AP111,0)-IF(ISNUMBER(BU111),BU111,0))&gt;=$K$11),AND($K$8="COUNT_LT",IF(ISNUMBER(AP111),AP111,0)&lt;$K$11),AND($K$8="COUNT_LE",IF(ISNUMBER(AP111),AP111,0)&lt;=$K$11),AND($K$8="AND_YES",OR(LOWER(LEFT(AP111&amp;"",2))="да",AP111=1),OR(LOWER(LEFT(BU111&amp;"",2))="да",BU111=1)),AND($K$8="OR_YES",OR(OR(LOWER(LEFT(AP111&amp;"",2))="да",AP111=1),OR(LOWER(LEFT(BU111&amp;"",2))="да",BU111=1)))),$K$14,$K$15))))))))))</f>
        <v/>
      </c>
      <c r="L111" s="19" t="str">
        <f>IF($A111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111="#FIELD",AQ111="",AND(OR($L$8="CHANGE_PCT_GE",$L$8="CHANGE_ABS_GE",$L$8="COUNT_FLAG_RULE",$L$8="AND_YES",$L$8="OR_YES"),OR(BV111="#FIELD",BV111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111)))),IF($L$18="LOW_MU",MAX(Настройки!$B$14,$L$16),IF($L$18="NEUTRAL",Настройки!$B$15,IF($L$18="IGNORE","IGNORE",IF(OR(AQ111="#FIELD",BV111="#FIELD"),"Поле не найдено","Недостаточно данных")))),IF($L$8="SIGMOID_INC",MAX(Настройки!$B$14,$L$16+($L$17-$L$16)/(1+EXP(-$L$12*(IF(ISNUMBER(AQ111),AQ111,0)-$L$11)))),IF($L$8="SIGMOID_DEC",MAX(Настройки!$B$14,$L$16+($L$17-$L$16)/(1+EXP($L$12*(IF(ISNUMBER(AQ111),AQ111,0)-$L$11)))),IF($L$8="TOP_PERCENT",IF((COUNTIF(INDEX(Данные!$A$7:$CV$106,0,MATCH($L$9,Данные!$A$6:$CV$6,0)),"&gt;"&amp;IF(ISNUMBER(AQ111),AQ111,0))+COUNTIFS(INDEX(Данные!$A$7:$CV$106,0,MATCH($L$9,Данные!$A$6:$CV$6,0)),IF(ISNUMBER(AQ111),AQ111,0),Данные!$A$7:$A$106,"&lt;"&amp;$A111)+1)/COUNT(INDEX(Данные!$A$7:$CV$106,0,MATCH($L$9,Данные!$A$6:$CV$6,0)))&lt;=$L$11,$L$14,$L$15),IF($L$8="MANUAL_MU",MAX(Настройки!$B$14,MIN(1,IF(ISNUMBER(AQ111),AQ111,0))),IF($L$8="COUNT_FLAG_RULE",IF(IF(ISNUMBER(AQ111),AQ111,0)&lt;=$L$11,$L$14,IF(IF(ISNUMBER(AQ111),AQ111,0)&gt;=$L$12,$L$15,IF(OR(LOWER(LEFT(BV111&amp;"",2))="да",BV111=1),$L$13,$L$15))),IF(OR(AND($L$8="YES_NO",OR(LOWER(LEFT(AQ111&amp;"",2))="да",AQ111=1)),AND($L$8="THRESHOLD_GE",IF(ISNUMBER(AQ111),AQ111,0)&gt;=$L$11),AND($L$8="THRESHOLD_GT",IF(ISNUMBER(AQ111),AQ111,0)&gt;$L$11),AND($L$8="THRESHOLD_LE",IF(ISNUMBER(AQ111),AQ111,0)&lt;=$L$11),AND($L$8="THRESHOLD_LT",IF(ISNUMBER(AQ111),AQ111,0)&lt;$L$11),AND($L$8="CHANGE_PCT_GE",IF(IF(ISNUMBER(BV111),BV111,0)=0,IF(ISNUMBER(AQ111),AQ111,0)&gt;0,(IF(ISNUMBER(AQ111),AQ111,0)-IF(ISNUMBER(BV111),BV111,0))/ABS(IF(ISNUMBER(BV111),BV111,0))&gt;=$L$11)),AND($L$8="CHANGE_ABS_GE",ABS(IF(ISNUMBER(AQ111),AQ111,0)-IF(ISNUMBER(BV111),BV111,0))&gt;=$L$11),AND($L$8="COUNT_LT",IF(ISNUMBER(AQ111),AQ111,0)&lt;$L$11),AND($L$8="COUNT_LE",IF(ISNUMBER(AQ111),AQ111,0)&lt;=$L$11),AND($L$8="AND_YES",OR(LOWER(LEFT(AQ111&amp;"",2))="да",AQ111=1),OR(LOWER(LEFT(BV111&amp;"",2))="да",BV111=1)),AND($L$8="OR_YES",OR(OR(LOWER(LEFT(AQ111&amp;"",2))="да",AQ111=1),OR(LOWER(LEFT(BV111&amp;"",2))="да",BV111=1)))),$L$14,$L$15))))))))))</f>
        <v/>
      </c>
      <c r="M111" s="19" t="str">
        <f>IF($A111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111="#FIELD",AR111="",AND(OR($M$8="CHANGE_PCT_GE",$M$8="CHANGE_ABS_GE",$M$8="COUNT_FLAG_RULE",$M$8="AND_YES",$M$8="OR_YES"),OR(BW111="#FIELD",BW111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111)))),IF($M$18="LOW_MU",MAX(Настройки!$B$14,$M$16),IF($M$18="NEUTRAL",Настройки!$B$15,IF($M$18="IGNORE","IGNORE",IF(OR(AR111="#FIELD",BW111="#FIELD"),"Поле не найдено","Недостаточно данных")))),IF($M$8="SIGMOID_INC",MAX(Настройки!$B$14,$M$16+($M$17-$M$16)/(1+EXP(-$M$12*(IF(ISNUMBER(AR111),AR111,0)-$M$11)))),IF($M$8="SIGMOID_DEC",MAX(Настройки!$B$14,$M$16+($M$17-$M$16)/(1+EXP($M$12*(IF(ISNUMBER(AR111),AR111,0)-$M$11)))),IF($M$8="TOP_PERCENT",IF((COUNTIF(INDEX(Данные!$A$7:$CV$106,0,MATCH($M$9,Данные!$A$6:$CV$6,0)),"&gt;"&amp;IF(ISNUMBER(AR111),AR111,0))+COUNTIFS(INDEX(Данные!$A$7:$CV$106,0,MATCH($M$9,Данные!$A$6:$CV$6,0)),IF(ISNUMBER(AR111),AR111,0),Данные!$A$7:$A$106,"&lt;"&amp;$A111)+1)/COUNT(INDEX(Данные!$A$7:$CV$106,0,MATCH($M$9,Данные!$A$6:$CV$6,0)))&lt;=$M$11,$M$14,$M$15),IF($M$8="MANUAL_MU",MAX(Настройки!$B$14,MIN(1,IF(ISNUMBER(AR111),AR111,0))),IF($M$8="COUNT_FLAG_RULE",IF(IF(ISNUMBER(AR111),AR111,0)&lt;=$M$11,$M$14,IF(IF(ISNUMBER(AR111),AR111,0)&gt;=$M$12,$M$15,IF(OR(LOWER(LEFT(BW111&amp;"",2))="да",BW111=1),$M$13,$M$15))),IF(OR(AND($M$8="YES_NO",OR(LOWER(LEFT(AR111&amp;"",2))="да",AR111=1)),AND($M$8="THRESHOLD_GE",IF(ISNUMBER(AR111),AR111,0)&gt;=$M$11),AND($M$8="THRESHOLD_GT",IF(ISNUMBER(AR111),AR111,0)&gt;$M$11),AND($M$8="THRESHOLD_LE",IF(ISNUMBER(AR111),AR111,0)&lt;=$M$11),AND($M$8="THRESHOLD_LT",IF(ISNUMBER(AR111),AR111,0)&lt;$M$11),AND($M$8="CHANGE_PCT_GE",IF(IF(ISNUMBER(BW111),BW111,0)=0,IF(ISNUMBER(AR111),AR111,0)&gt;0,(IF(ISNUMBER(AR111),AR111,0)-IF(ISNUMBER(BW111),BW111,0))/ABS(IF(ISNUMBER(BW111),BW111,0))&gt;=$M$11)),AND($M$8="CHANGE_ABS_GE",ABS(IF(ISNUMBER(AR111),AR111,0)-IF(ISNUMBER(BW111),BW111,0))&gt;=$M$11),AND($M$8="COUNT_LT",IF(ISNUMBER(AR111),AR111,0)&lt;$M$11),AND($M$8="COUNT_LE",IF(ISNUMBER(AR111),AR111,0)&lt;=$M$11),AND($M$8="AND_YES",OR(LOWER(LEFT(AR111&amp;"",2))="да",AR111=1),OR(LOWER(LEFT(BW111&amp;"",2))="да",BW111=1)),AND($M$8="OR_YES",OR(OR(LOWER(LEFT(AR111&amp;"",2))="да",AR111=1),OR(LOWER(LEFT(BW111&amp;"",2))="да",BW111=1)))),$M$14,$M$15))))))))))</f>
        <v/>
      </c>
      <c r="N111" s="19" t="str">
        <f>IF($A111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111="#FIELD",AS111="",AND(OR($N$8="CHANGE_PCT_GE",$N$8="CHANGE_ABS_GE",$N$8="COUNT_FLAG_RULE",$N$8="AND_YES",$N$8="OR_YES"),OR(BX111="#FIELD",BX111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111)))),IF($N$18="LOW_MU",MAX(Настройки!$B$14,$N$16),IF($N$18="NEUTRAL",Настройки!$B$15,IF($N$18="IGNORE","IGNORE",IF(OR(AS111="#FIELD",BX111="#FIELD"),"Поле не найдено","Недостаточно данных")))),IF($N$8="SIGMOID_INC",MAX(Настройки!$B$14,$N$16+($N$17-$N$16)/(1+EXP(-$N$12*(IF(ISNUMBER(AS111),AS111,0)-$N$11)))),IF($N$8="SIGMOID_DEC",MAX(Настройки!$B$14,$N$16+($N$17-$N$16)/(1+EXP($N$12*(IF(ISNUMBER(AS111),AS111,0)-$N$11)))),IF($N$8="TOP_PERCENT",IF((COUNTIF(INDEX(Данные!$A$7:$CV$106,0,MATCH($N$9,Данные!$A$6:$CV$6,0)),"&gt;"&amp;IF(ISNUMBER(AS111),AS111,0))+COUNTIFS(INDEX(Данные!$A$7:$CV$106,0,MATCH($N$9,Данные!$A$6:$CV$6,0)),IF(ISNUMBER(AS111),AS111,0),Данные!$A$7:$A$106,"&lt;"&amp;$A111)+1)/COUNT(INDEX(Данные!$A$7:$CV$106,0,MATCH($N$9,Данные!$A$6:$CV$6,0)))&lt;=$N$11,$N$14,$N$15),IF($N$8="MANUAL_MU",MAX(Настройки!$B$14,MIN(1,IF(ISNUMBER(AS111),AS111,0))),IF($N$8="COUNT_FLAG_RULE",IF(IF(ISNUMBER(AS111),AS111,0)&lt;=$N$11,$N$14,IF(IF(ISNUMBER(AS111),AS111,0)&gt;=$N$12,$N$15,IF(OR(LOWER(LEFT(BX111&amp;"",2))="да",BX111=1),$N$13,$N$15))),IF(OR(AND($N$8="YES_NO",OR(LOWER(LEFT(AS111&amp;"",2))="да",AS111=1)),AND($N$8="THRESHOLD_GE",IF(ISNUMBER(AS111),AS111,0)&gt;=$N$11),AND($N$8="THRESHOLD_GT",IF(ISNUMBER(AS111),AS111,0)&gt;$N$11),AND($N$8="THRESHOLD_LE",IF(ISNUMBER(AS111),AS111,0)&lt;=$N$11),AND($N$8="THRESHOLD_LT",IF(ISNUMBER(AS111),AS111,0)&lt;$N$11),AND($N$8="CHANGE_PCT_GE",IF(IF(ISNUMBER(BX111),BX111,0)=0,IF(ISNUMBER(AS111),AS111,0)&gt;0,(IF(ISNUMBER(AS111),AS111,0)-IF(ISNUMBER(BX111),BX111,0))/ABS(IF(ISNUMBER(BX111),BX111,0))&gt;=$N$11)),AND($N$8="CHANGE_ABS_GE",ABS(IF(ISNUMBER(AS111),AS111,0)-IF(ISNUMBER(BX111),BX111,0))&gt;=$N$11),AND($N$8="COUNT_LT",IF(ISNUMBER(AS111),AS111,0)&lt;$N$11),AND($N$8="COUNT_LE",IF(ISNUMBER(AS111),AS111,0)&lt;=$N$11),AND($N$8="AND_YES",OR(LOWER(LEFT(AS111&amp;"",2))="да",AS111=1),OR(LOWER(LEFT(BX111&amp;"",2))="да",BX111=1)),AND($N$8="OR_YES",OR(OR(LOWER(LEFT(AS111&amp;"",2))="да",AS111=1),OR(LOWER(LEFT(BX111&amp;"",2))="да",BX111=1)))),$N$14,$N$15))))))))))</f>
        <v/>
      </c>
      <c r="O111" s="19" t="str">
        <f>IF($A111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111="#FIELD",AT111="",AND(OR($O$8="CHANGE_PCT_GE",$O$8="CHANGE_ABS_GE",$O$8="COUNT_FLAG_RULE",$O$8="AND_YES",$O$8="OR_YES"),OR(BY111="#FIELD",BY111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111)))),IF($O$18="LOW_MU",MAX(Настройки!$B$14,$O$16),IF($O$18="NEUTRAL",Настройки!$B$15,IF($O$18="IGNORE","IGNORE",IF(OR(AT111="#FIELD",BY111="#FIELD"),"Поле не найдено","Недостаточно данных")))),IF($O$8="SIGMOID_INC",MAX(Настройки!$B$14,$O$16+($O$17-$O$16)/(1+EXP(-$O$12*(IF(ISNUMBER(AT111),AT111,0)-$O$11)))),IF($O$8="SIGMOID_DEC",MAX(Настройки!$B$14,$O$16+($O$17-$O$16)/(1+EXP($O$12*(IF(ISNUMBER(AT111),AT111,0)-$O$11)))),IF($O$8="TOP_PERCENT",IF((COUNTIF(INDEX(Данные!$A$7:$CV$106,0,MATCH($O$9,Данные!$A$6:$CV$6,0)),"&gt;"&amp;IF(ISNUMBER(AT111),AT111,0))+COUNTIFS(INDEX(Данные!$A$7:$CV$106,0,MATCH($O$9,Данные!$A$6:$CV$6,0)),IF(ISNUMBER(AT111),AT111,0),Данные!$A$7:$A$106,"&lt;"&amp;$A111)+1)/COUNT(INDEX(Данные!$A$7:$CV$106,0,MATCH($O$9,Данные!$A$6:$CV$6,0)))&lt;=$O$11,$O$14,$O$15),IF($O$8="MANUAL_MU",MAX(Настройки!$B$14,MIN(1,IF(ISNUMBER(AT111),AT111,0))),IF($O$8="COUNT_FLAG_RULE",IF(IF(ISNUMBER(AT111),AT111,0)&lt;=$O$11,$O$14,IF(IF(ISNUMBER(AT111),AT111,0)&gt;=$O$12,$O$15,IF(OR(LOWER(LEFT(BY111&amp;"",2))="да",BY111=1),$O$13,$O$15))),IF(OR(AND($O$8="YES_NO",OR(LOWER(LEFT(AT111&amp;"",2))="да",AT111=1)),AND($O$8="THRESHOLD_GE",IF(ISNUMBER(AT111),AT111,0)&gt;=$O$11),AND($O$8="THRESHOLD_GT",IF(ISNUMBER(AT111),AT111,0)&gt;$O$11),AND($O$8="THRESHOLD_LE",IF(ISNUMBER(AT111),AT111,0)&lt;=$O$11),AND($O$8="THRESHOLD_LT",IF(ISNUMBER(AT111),AT111,0)&lt;$O$11),AND($O$8="CHANGE_PCT_GE",IF(IF(ISNUMBER(BY111),BY111,0)=0,IF(ISNUMBER(AT111),AT111,0)&gt;0,(IF(ISNUMBER(AT111),AT111,0)-IF(ISNUMBER(BY111),BY111,0))/ABS(IF(ISNUMBER(BY111),BY111,0))&gt;=$O$11)),AND($O$8="CHANGE_ABS_GE",ABS(IF(ISNUMBER(AT111),AT111,0)-IF(ISNUMBER(BY111),BY111,0))&gt;=$O$11),AND($O$8="COUNT_LT",IF(ISNUMBER(AT111),AT111,0)&lt;$O$11),AND($O$8="COUNT_LE",IF(ISNUMBER(AT111),AT111,0)&lt;=$O$11),AND($O$8="AND_YES",OR(LOWER(LEFT(AT111&amp;"",2))="да",AT111=1),OR(LOWER(LEFT(BY111&amp;"",2))="да",BY111=1)),AND($O$8="OR_YES",OR(OR(LOWER(LEFT(AT111&amp;"",2))="да",AT111=1),OR(LOWER(LEFT(BY111&amp;"",2))="да",BY111=1)))),$O$14,$O$15))))))))))</f>
        <v/>
      </c>
      <c r="P111" s="19" t="str">
        <f>IF($A111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111="#FIELD",AU111="",AND(OR($P$8="CHANGE_PCT_GE",$P$8="CHANGE_ABS_GE",$P$8="COUNT_FLAG_RULE",$P$8="AND_YES",$P$8="OR_YES"),OR(BZ111="#FIELD",BZ111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111)))),IF($P$18="LOW_MU",MAX(Настройки!$B$14,$P$16),IF($P$18="NEUTRAL",Настройки!$B$15,IF($P$18="IGNORE","IGNORE",IF(OR(AU111="#FIELD",BZ111="#FIELD"),"Поле не найдено","Недостаточно данных")))),IF($P$8="SIGMOID_INC",MAX(Настройки!$B$14,$P$16+($P$17-$P$16)/(1+EXP(-$P$12*(IF(ISNUMBER(AU111),AU111,0)-$P$11)))),IF($P$8="SIGMOID_DEC",MAX(Настройки!$B$14,$P$16+($P$17-$P$16)/(1+EXP($P$12*(IF(ISNUMBER(AU111),AU111,0)-$P$11)))),IF($P$8="TOP_PERCENT",IF((COUNTIF(INDEX(Данные!$A$7:$CV$106,0,MATCH($P$9,Данные!$A$6:$CV$6,0)),"&gt;"&amp;IF(ISNUMBER(AU111),AU111,0))+COUNTIFS(INDEX(Данные!$A$7:$CV$106,0,MATCH($P$9,Данные!$A$6:$CV$6,0)),IF(ISNUMBER(AU111),AU111,0),Данные!$A$7:$A$106,"&lt;"&amp;$A111)+1)/COUNT(INDEX(Данные!$A$7:$CV$106,0,MATCH($P$9,Данные!$A$6:$CV$6,0)))&lt;=$P$11,$P$14,$P$15),IF($P$8="MANUAL_MU",MAX(Настройки!$B$14,MIN(1,IF(ISNUMBER(AU111),AU111,0))),IF($P$8="COUNT_FLAG_RULE",IF(IF(ISNUMBER(AU111),AU111,0)&lt;=$P$11,$P$14,IF(IF(ISNUMBER(AU111),AU111,0)&gt;=$P$12,$P$15,IF(OR(LOWER(LEFT(BZ111&amp;"",2))="да",BZ111=1),$P$13,$P$15))),IF(OR(AND($P$8="YES_NO",OR(LOWER(LEFT(AU111&amp;"",2))="да",AU111=1)),AND($P$8="THRESHOLD_GE",IF(ISNUMBER(AU111),AU111,0)&gt;=$P$11),AND($P$8="THRESHOLD_GT",IF(ISNUMBER(AU111),AU111,0)&gt;$P$11),AND($P$8="THRESHOLD_LE",IF(ISNUMBER(AU111),AU111,0)&lt;=$P$11),AND($P$8="THRESHOLD_LT",IF(ISNUMBER(AU111),AU111,0)&lt;$P$11),AND($P$8="CHANGE_PCT_GE",IF(IF(ISNUMBER(BZ111),BZ111,0)=0,IF(ISNUMBER(AU111),AU111,0)&gt;0,(IF(ISNUMBER(AU111),AU111,0)-IF(ISNUMBER(BZ111),BZ111,0))/ABS(IF(ISNUMBER(BZ111),BZ111,0))&gt;=$P$11)),AND($P$8="CHANGE_ABS_GE",ABS(IF(ISNUMBER(AU111),AU111,0)-IF(ISNUMBER(BZ111),BZ111,0))&gt;=$P$11),AND($P$8="COUNT_LT",IF(ISNUMBER(AU111),AU111,0)&lt;$P$11),AND($P$8="COUNT_LE",IF(ISNUMBER(AU111),AU111,0)&lt;=$P$11),AND($P$8="AND_YES",OR(LOWER(LEFT(AU111&amp;"",2))="да",AU111=1),OR(LOWER(LEFT(BZ111&amp;"",2))="да",BZ111=1)),AND($P$8="OR_YES",OR(OR(LOWER(LEFT(AU111&amp;"",2))="да",AU111=1),OR(LOWER(LEFT(BZ111&amp;"",2))="да",BZ111=1)))),$P$14,$P$15))))))))))</f>
        <v/>
      </c>
      <c r="Q111" s="19" t="str">
        <f>IF($A111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111="#FIELD",AV111="",AND(OR($Q$8="CHANGE_PCT_GE",$Q$8="CHANGE_ABS_GE",$Q$8="COUNT_FLAG_RULE",$Q$8="AND_YES",$Q$8="OR_YES"),OR(CA111="#FIELD",CA111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111)))),IF($Q$18="LOW_MU",MAX(Настройки!$B$14,$Q$16),IF($Q$18="NEUTRAL",Настройки!$B$15,IF($Q$18="IGNORE","IGNORE",IF(OR(AV111="#FIELD",CA111="#FIELD"),"Поле не найдено","Недостаточно данных")))),IF($Q$8="SIGMOID_INC",MAX(Настройки!$B$14,$Q$16+($Q$17-$Q$16)/(1+EXP(-$Q$12*(IF(ISNUMBER(AV111),AV111,0)-$Q$11)))),IF($Q$8="SIGMOID_DEC",MAX(Настройки!$B$14,$Q$16+($Q$17-$Q$16)/(1+EXP($Q$12*(IF(ISNUMBER(AV111),AV111,0)-$Q$11)))),IF($Q$8="TOP_PERCENT",IF((COUNTIF(INDEX(Данные!$A$7:$CV$106,0,MATCH($Q$9,Данные!$A$6:$CV$6,0)),"&gt;"&amp;IF(ISNUMBER(AV111),AV111,0))+COUNTIFS(INDEX(Данные!$A$7:$CV$106,0,MATCH($Q$9,Данные!$A$6:$CV$6,0)),IF(ISNUMBER(AV111),AV111,0),Данные!$A$7:$A$106,"&lt;"&amp;$A111)+1)/COUNT(INDEX(Данные!$A$7:$CV$106,0,MATCH($Q$9,Данные!$A$6:$CV$6,0)))&lt;=$Q$11,$Q$14,$Q$15),IF($Q$8="MANUAL_MU",MAX(Настройки!$B$14,MIN(1,IF(ISNUMBER(AV111),AV111,0))),IF($Q$8="COUNT_FLAG_RULE",IF(IF(ISNUMBER(AV111),AV111,0)&lt;=$Q$11,$Q$14,IF(IF(ISNUMBER(AV111),AV111,0)&gt;=$Q$12,$Q$15,IF(OR(LOWER(LEFT(CA111&amp;"",2))="да",CA111=1),$Q$13,$Q$15))),IF(OR(AND($Q$8="YES_NO",OR(LOWER(LEFT(AV111&amp;"",2))="да",AV111=1)),AND($Q$8="THRESHOLD_GE",IF(ISNUMBER(AV111),AV111,0)&gt;=$Q$11),AND($Q$8="THRESHOLD_GT",IF(ISNUMBER(AV111),AV111,0)&gt;$Q$11),AND($Q$8="THRESHOLD_LE",IF(ISNUMBER(AV111),AV111,0)&lt;=$Q$11),AND($Q$8="THRESHOLD_LT",IF(ISNUMBER(AV111),AV111,0)&lt;$Q$11),AND($Q$8="CHANGE_PCT_GE",IF(IF(ISNUMBER(CA111),CA111,0)=0,IF(ISNUMBER(AV111),AV111,0)&gt;0,(IF(ISNUMBER(AV111),AV111,0)-IF(ISNUMBER(CA111),CA111,0))/ABS(IF(ISNUMBER(CA111),CA111,0))&gt;=$Q$11)),AND($Q$8="CHANGE_ABS_GE",ABS(IF(ISNUMBER(AV111),AV111,0)-IF(ISNUMBER(CA111),CA111,0))&gt;=$Q$11),AND($Q$8="COUNT_LT",IF(ISNUMBER(AV111),AV111,0)&lt;$Q$11),AND($Q$8="COUNT_LE",IF(ISNUMBER(AV111),AV111,0)&lt;=$Q$11),AND($Q$8="AND_YES",OR(LOWER(LEFT(AV111&amp;"",2))="да",AV111=1),OR(LOWER(LEFT(CA111&amp;"",2))="да",CA111=1)),AND($Q$8="OR_YES",OR(OR(LOWER(LEFT(AV111&amp;"",2))="да",AV111=1),OR(LOWER(LEFT(CA111&amp;"",2))="да",CA111=1)))),$Q$14,$Q$15))))))))))</f>
        <v/>
      </c>
      <c r="R111" s="69" t="str">
        <f>IF($A111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111="#FIELD",AW111="",AND(OR($R$8="CHANGE_PCT_GE",$R$8="CHANGE_ABS_GE",$R$8="COUNT_FLAG_RULE",$R$8="AND_YES",$R$8="OR_YES"),OR(CB111="#FIELD",CB111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111)))),IF($R$18="LOW_MU",MAX(Настройки!$B$14,$R$16),IF($R$18="NEUTRAL",Настройки!$B$15,IF($R$18="IGNORE","IGNORE",IF(OR(AW111="#FIELD",CB111="#FIELD"),"Поле не найдено","Недостаточно данных")))),IF($R$8="SIGMOID_INC",MAX(Настройки!$B$14,$R$16+($R$17-$R$16)/(1+EXP(-$R$12*(IF(ISNUMBER(AW111),AW111,0)-$R$11)))),IF($R$8="SIGMOID_DEC",MAX(Настройки!$B$14,$R$16+($R$17-$R$16)/(1+EXP($R$12*(IF(ISNUMBER(AW111),AW111,0)-$R$11)))),IF($R$8="TOP_PERCENT",IF((COUNTIF(INDEX(Данные!$A$7:$CV$106,0,MATCH($R$9,Данные!$A$6:$CV$6,0)),"&gt;"&amp;IF(ISNUMBER(AW111),AW111,0))+COUNTIFS(INDEX(Данные!$A$7:$CV$106,0,MATCH($R$9,Данные!$A$6:$CV$6,0)),IF(ISNUMBER(AW111),AW111,0),Данные!$A$7:$A$106,"&lt;"&amp;$A111)+1)/COUNT(INDEX(Данные!$A$7:$CV$106,0,MATCH($R$9,Данные!$A$6:$CV$6,0)))&lt;=$R$11,$R$14,$R$15),IF($R$8="MANUAL_MU",MAX(Настройки!$B$14,MIN(1,IF(ISNUMBER(AW111),AW111,0))),IF($R$8="COUNT_FLAG_RULE",IF(IF(ISNUMBER(AW111),AW111,0)&lt;=$R$11,$R$14,IF(IF(ISNUMBER(AW111),AW111,0)&gt;=$R$12,$R$15,IF(OR(LOWER(LEFT(CB111&amp;"",2))="да",CB111=1),$R$13,$R$15))),IF(OR(AND($R$8="YES_NO",OR(LOWER(LEFT(AW111&amp;"",2))="да",AW111=1)),AND($R$8="THRESHOLD_GE",IF(ISNUMBER(AW111),AW111,0)&gt;=$R$11),AND($R$8="THRESHOLD_GT",IF(ISNUMBER(AW111),AW111,0)&gt;$R$11),AND($R$8="THRESHOLD_LE",IF(ISNUMBER(AW111),AW111,0)&lt;=$R$11),AND($R$8="THRESHOLD_LT",IF(ISNUMBER(AW111),AW111,0)&lt;$R$11),AND($R$8="CHANGE_PCT_GE",IF(IF(ISNUMBER(CB111),CB111,0)=0,IF(ISNUMBER(AW111),AW111,0)&gt;0,(IF(ISNUMBER(AW111),AW111,0)-IF(ISNUMBER(CB111),CB111,0))/ABS(IF(ISNUMBER(CB111),CB111,0))&gt;=$R$11)),AND($R$8="CHANGE_ABS_GE",ABS(IF(ISNUMBER(AW111),AW111,0)-IF(ISNUMBER(CB111),CB111,0))&gt;=$R$11),AND($R$8="COUNT_LT",IF(ISNUMBER(AW111),AW111,0)&lt;$R$11),AND($R$8="COUNT_LE",IF(ISNUMBER(AW111),AW111,0)&lt;=$R$11),AND($R$8="AND_YES",OR(LOWER(LEFT(AW111&amp;"",2))="да",AW111=1),OR(LOWER(LEFT(CB111&amp;"",2))="да",CB111=1)),AND($R$8="OR_YES",OR(OR(LOWER(LEFT(AW111&amp;"",2))="да",AW111=1),OR(LOWER(LEFT(CB111&amp;"",2))="да",CB111=1)))),$R$14,$R$15))))))))))</f>
        <v/>
      </c>
      <c r="S111" s="70" t="str">
        <f>IF($A111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111="#FIELD",AX111="",AND(OR($S$8="CHANGE_PCT_GE",$S$8="CHANGE_ABS_GE",$S$8="COUNT_FLAG_RULE",$S$8="AND_YES",$S$8="OR_YES"),OR(CC111="#FIELD",CC111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111)))),IF($S$18="LOW_MU",MAX(Настройки!$B$14,$S$16),IF($S$18="NEUTRAL",Настройки!$B$15,IF($S$18="IGNORE","IGNORE",IF(OR(AX111="#FIELD",CC111="#FIELD"),"Поле не найдено","Недостаточно данных")))),IF($S$8="SIGMOID_INC",MAX(Настройки!$B$14,$S$16+($S$17-$S$16)/(1+EXP(-$S$12*(IF(ISNUMBER(AX111),AX111,0)-$S$11)))),IF($S$8="SIGMOID_DEC",MAX(Настройки!$B$14,$S$16+($S$17-$S$16)/(1+EXP($S$12*(IF(ISNUMBER(AX111),AX111,0)-$S$11)))),IF($S$8="TOP_PERCENT",IF((COUNTIF(INDEX(Данные!$A$7:$CV$106,0,MATCH($S$9,Данные!$A$6:$CV$6,0)),"&gt;"&amp;IF(ISNUMBER(AX111),AX111,0))+COUNTIFS(INDEX(Данные!$A$7:$CV$106,0,MATCH($S$9,Данные!$A$6:$CV$6,0)),IF(ISNUMBER(AX111),AX111,0),Данные!$A$7:$A$106,"&lt;"&amp;$A111)+1)/COUNT(INDEX(Данные!$A$7:$CV$106,0,MATCH($S$9,Данные!$A$6:$CV$6,0)))&lt;=$S$11,$S$14,$S$15),IF($S$8="MANUAL_MU",MAX(Настройки!$B$14,MIN(1,IF(ISNUMBER(AX111),AX111,0))),IF($S$8="COUNT_FLAG_RULE",IF(IF(ISNUMBER(AX111),AX111,0)&lt;=$S$11,$S$14,IF(IF(ISNUMBER(AX111),AX111,0)&gt;=$S$12,$S$15,IF(OR(LOWER(LEFT(CC111&amp;"",2))="да",CC111=1),$S$13,$S$15))),IF(OR(AND($S$8="YES_NO",OR(LOWER(LEFT(AX111&amp;"",2))="да",AX111=1)),AND($S$8="THRESHOLD_GE",IF(ISNUMBER(AX111),AX111,0)&gt;=$S$11),AND($S$8="THRESHOLD_GT",IF(ISNUMBER(AX111),AX111,0)&gt;$S$11),AND($S$8="THRESHOLD_LE",IF(ISNUMBER(AX111),AX111,0)&lt;=$S$11),AND($S$8="THRESHOLD_LT",IF(ISNUMBER(AX111),AX111,0)&lt;$S$11),AND($S$8="CHANGE_PCT_GE",IF(IF(ISNUMBER(CC111),CC111,0)=0,IF(ISNUMBER(AX111),AX111,0)&gt;0,(IF(ISNUMBER(AX111),AX111,0)-IF(ISNUMBER(CC111),CC111,0))/ABS(IF(ISNUMBER(CC111),CC111,0))&gt;=$S$11)),AND($S$8="CHANGE_ABS_GE",ABS(IF(ISNUMBER(AX111),AX111,0)-IF(ISNUMBER(CC111),CC111,0))&gt;=$S$11),AND($S$8="COUNT_LT",IF(ISNUMBER(AX111),AX111,0)&lt;$S$11),AND($S$8="COUNT_LE",IF(ISNUMBER(AX111),AX111,0)&lt;=$S$11),AND($S$8="AND_YES",OR(LOWER(LEFT(AX111&amp;"",2))="да",AX111=1),OR(LOWER(LEFT(CC111&amp;"",2))="да",CC111=1)),AND($S$8="OR_YES",OR(OR(LOWER(LEFT(AX111&amp;"",2))="да",AX111=1),OR(LOWER(LEFT(CC111&amp;"",2))="да",CC111=1)))),$S$14,$S$15))))))))))</f>
        <v/>
      </c>
      <c r="T111" s="70" t="str">
        <f>IF($A111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111="#FIELD",AY111="",AND(OR($T$8="CHANGE_PCT_GE",$T$8="CHANGE_ABS_GE",$T$8="COUNT_FLAG_RULE",$T$8="AND_YES",$T$8="OR_YES"),OR(CD111="#FIELD",CD111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111)))),IF($T$18="LOW_MU",MAX(Настройки!$B$14,$T$16),IF($T$18="NEUTRAL",Настройки!$B$15,IF($T$18="IGNORE","IGNORE",IF(OR(AY111="#FIELD",CD111="#FIELD"),"Поле не найдено","Недостаточно данных")))),IF($T$8="SIGMOID_INC",MAX(Настройки!$B$14,$T$16+($T$17-$T$16)/(1+EXP(-$T$12*(IF(ISNUMBER(AY111),AY111,0)-$T$11)))),IF($T$8="SIGMOID_DEC",MAX(Настройки!$B$14,$T$16+($T$17-$T$16)/(1+EXP($T$12*(IF(ISNUMBER(AY111),AY111,0)-$T$11)))),IF($T$8="TOP_PERCENT",IF((COUNTIF(INDEX(Данные!$A$7:$CV$106,0,MATCH($T$9,Данные!$A$6:$CV$6,0)),"&gt;"&amp;IF(ISNUMBER(AY111),AY111,0))+COUNTIFS(INDEX(Данные!$A$7:$CV$106,0,MATCH($T$9,Данные!$A$6:$CV$6,0)),IF(ISNUMBER(AY111),AY111,0),Данные!$A$7:$A$106,"&lt;"&amp;$A111)+1)/COUNT(INDEX(Данные!$A$7:$CV$106,0,MATCH($T$9,Данные!$A$6:$CV$6,0)))&lt;=$T$11,$T$14,$T$15),IF($T$8="MANUAL_MU",MAX(Настройки!$B$14,MIN(1,IF(ISNUMBER(AY111),AY111,0))),IF($T$8="COUNT_FLAG_RULE",IF(IF(ISNUMBER(AY111),AY111,0)&lt;=$T$11,$T$14,IF(IF(ISNUMBER(AY111),AY111,0)&gt;=$T$12,$T$15,IF(OR(LOWER(LEFT(CD111&amp;"",2))="да",CD111=1),$T$13,$T$15))),IF(OR(AND($T$8="YES_NO",OR(LOWER(LEFT(AY111&amp;"",2))="да",AY111=1)),AND($T$8="THRESHOLD_GE",IF(ISNUMBER(AY111),AY111,0)&gt;=$T$11),AND($T$8="THRESHOLD_GT",IF(ISNUMBER(AY111),AY111,0)&gt;$T$11),AND($T$8="THRESHOLD_LE",IF(ISNUMBER(AY111),AY111,0)&lt;=$T$11),AND($T$8="THRESHOLD_LT",IF(ISNUMBER(AY111),AY111,0)&lt;$T$11),AND($T$8="CHANGE_PCT_GE",IF(IF(ISNUMBER(CD111),CD111,0)=0,IF(ISNUMBER(AY111),AY111,0)&gt;0,(IF(ISNUMBER(AY111),AY111,0)-IF(ISNUMBER(CD111),CD111,0))/ABS(IF(ISNUMBER(CD111),CD111,0))&gt;=$T$11)),AND($T$8="CHANGE_ABS_GE",ABS(IF(ISNUMBER(AY111),AY111,0)-IF(ISNUMBER(CD111),CD111,0))&gt;=$T$11),AND($T$8="COUNT_LT",IF(ISNUMBER(AY111),AY111,0)&lt;$T$11),AND($T$8="COUNT_LE",IF(ISNUMBER(AY111),AY111,0)&lt;=$T$11),AND($T$8="AND_YES",OR(LOWER(LEFT(AY111&amp;"",2))="да",AY111=1),OR(LOWER(LEFT(CD111&amp;"",2))="да",CD111=1)),AND($T$8="OR_YES",OR(OR(LOWER(LEFT(AY111&amp;"",2))="да",AY111=1),OR(LOWER(LEFT(CD111&amp;"",2))="да",CD111=1)))),$T$14,$T$15))))))))))</f>
        <v/>
      </c>
      <c r="U111" s="70" t="str">
        <f>IF($A111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111="#FIELD",AZ111="",AND(OR($U$8="CHANGE_PCT_GE",$U$8="CHANGE_ABS_GE",$U$8="COUNT_FLAG_RULE",$U$8="AND_YES",$U$8="OR_YES"),OR(CE111="#FIELD",CE111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111)))),IF($U$18="LOW_MU",MAX(Настройки!$B$14,$U$16),IF($U$18="NEUTRAL",Настройки!$B$15,IF($U$18="IGNORE","IGNORE",IF(OR(AZ111="#FIELD",CE111="#FIELD"),"Поле не найдено","Недостаточно данных")))),IF($U$8="SIGMOID_INC",MAX(Настройки!$B$14,$U$16+($U$17-$U$16)/(1+EXP(-$U$12*(IF(ISNUMBER(AZ111),AZ111,0)-$U$11)))),IF($U$8="SIGMOID_DEC",MAX(Настройки!$B$14,$U$16+($U$17-$U$16)/(1+EXP($U$12*(IF(ISNUMBER(AZ111),AZ111,0)-$U$11)))),IF($U$8="TOP_PERCENT",IF((COUNTIF(INDEX(Данные!$A$7:$CV$106,0,MATCH($U$9,Данные!$A$6:$CV$6,0)),"&gt;"&amp;IF(ISNUMBER(AZ111),AZ111,0))+COUNTIFS(INDEX(Данные!$A$7:$CV$106,0,MATCH($U$9,Данные!$A$6:$CV$6,0)),IF(ISNUMBER(AZ111),AZ111,0),Данные!$A$7:$A$106,"&lt;"&amp;$A111)+1)/COUNT(INDEX(Данные!$A$7:$CV$106,0,MATCH($U$9,Данные!$A$6:$CV$6,0)))&lt;=$U$11,$U$14,$U$15),IF($U$8="MANUAL_MU",MAX(Настройки!$B$14,MIN(1,IF(ISNUMBER(AZ111),AZ111,0))),IF($U$8="COUNT_FLAG_RULE",IF(IF(ISNUMBER(AZ111),AZ111,0)&lt;=$U$11,$U$14,IF(IF(ISNUMBER(AZ111),AZ111,0)&gt;=$U$12,$U$15,IF(OR(LOWER(LEFT(CE111&amp;"",2))="да",CE111=1),$U$13,$U$15))),IF(OR(AND($U$8="YES_NO",OR(LOWER(LEFT(AZ111&amp;"",2))="да",AZ111=1)),AND($U$8="THRESHOLD_GE",IF(ISNUMBER(AZ111),AZ111,0)&gt;=$U$11),AND($U$8="THRESHOLD_GT",IF(ISNUMBER(AZ111),AZ111,0)&gt;$U$11),AND($U$8="THRESHOLD_LE",IF(ISNUMBER(AZ111),AZ111,0)&lt;=$U$11),AND($U$8="THRESHOLD_LT",IF(ISNUMBER(AZ111),AZ111,0)&lt;$U$11),AND($U$8="CHANGE_PCT_GE",IF(IF(ISNUMBER(CE111),CE111,0)=0,IF(ISNUMBER(AZ111),AZ111,0)&gt;0,(IF(ISNUMBER(AZ111),AZ111,0)-IF(ISNUMBER(CE111),CE111,0))/ABS(IF(ISNUMBER(CE111),CE111,0))&gt;=$U$11)),AND($U$8="CHANGE_ABS_GE",ABS(IF(ISNUMBER(AZ111),AZ111,0)-IF(ISNUMBER(CE111),CE111,0))&gt;=$U$11),AND($U$8="COUNT_LT",IF(ISNUMBER(AZ111),AZ111,0)&lt;$U$11),AND($U$8="COUNT_LE",IF(ISNUMBER(AZ111),AZ111,0)&lt;=$U$11),AND($U$8="AND_YES",OR(LOWER(LEFT(AZ111&amp;"",2))="да",AZ111=1),OR(LOWER(LEFT(CE111&amp;"",2))="да",CE111=1)),AND($U$8="OR_YES",OR(OR(LOWER(LEFT(AZ111&amp;"",2))="да",AZ111=1),OR(LOWER(LEFT(CE111&amp;"",2))="да",CE111=1)))),$U$14,$U$15))))))))))</f>
        <v/>
      </c>
      <c r="V111" s="70" t="str">
        <f>IF($A111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111="#FIELD",BA111="",AND(OR($V$8="CHANGE_PCT_GE",$V$8="CHANGE_ABS_GE",$V$8="COUNT_FLAG_RULE",$V$8="AND_YES",$V$8="OR_YES"),OR(CF111="#FIELD",CF111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111)))),IF($V$18="LOW_MU",MAX(Настройки!$B$14,$V$16),IF($V$18="NEUTRAL",Настройки!$B$15,IF($V$18="IGNORE","IGNORE",IF(OR(BA111="#FIELD",CF111="#FIELD"),"Поле не найдено","Недостаточно данных")))),IF($V$8="SIGMOID_INC",MAX(Настройки!$B$14,$V$16+($V$17-$V$16)/(1+EXP(-$V$12*(IF(ISNUMBER(BA111),BA111,0)-$V$11)))),IF($V$8="SIGMOID_DEC",MAX(Настройки!$B$14,$V$16+($V$17-$V$16)/(1+EXP($V$12*(IF(ISNUMBER(BA111),BA111,0)-$V$11)))),IF($V$8="TOP_PERCENT",IF((COUNTIF(INDEX(Данные!$A$7:$CV$106,0,MATCH($V$9,Данные!$A$6:$CV$6,0)),"&gt;"&amp;IF(ISNUMBER(BA111),BA111,0))+COUNTIFS(INDEX(Данные!$A$7:$CV$106,0,MATCH($V$9,Данные!$A$6:$CV$6,0)),IF(ISNUMBER(BA111),BA111,0),Данные!$A$7:$A$106,"&lt;"&amp;$A111)+1)/COUNT(INDEX(Данные!$A$7:$CV$106,0,MATCH($V$9,Данные!$A$6:$CV$6,0)))&lt;=$V$11,$V$14,$V$15),IF($V$8="MANUAL_MU",MAX(Настройки!$B$14,MIN(1,IF(ISNUMBER(BA111),BA111,0))),IF($V$8="COUNT_FLAG_RULE",IF(IF(ISNUMBER(BA111),BA111,0)&lt;=$V$11,$V$14,IF(IF(ISNUMBER(BA111),BA111,0)&gt;=$V$12,$V$15,IF(OR(LOWER(LEFT(CF111&amp;"",2))="да",CF111=1),$V$13,$V$15))),IF(OR(AND($V$8="YES_NO",OR(LOWER(LEFT(BA111&amp;"",2))="да",BA111=1)),AND($V$8="THRESHOLD_GE",IF(ISNUMBER(BA111),BA111,0)&gt;=$V$11),AND($V$8="THRESHOLD_GT",IF(ISNUMBER(BA111),BA111,0)&gt;$V$11),AND($V$8="THRESHOLD_LE",IF(ISNUMBER(BA111),BA111,0)&lt;=$V$11),AND($V$8="THRESHOLD_LT",IF(ISNUMBER(BA111),BA111,0)&lt;$V$11),AND($V$8="CHANGE_PCT_GE",IF(IF(ISNUMBER(CF111),CF111,0)=0,IF(ISNUMBER(BA111),BA111,0)&gt;0,(IF(ISNUMBER(BA111),BA111,0)-IF(ISNUMBER(CF111),CF111,0))/ABS(IF(ISNUMBER(CF111),CF111,0))&gt;=$V$11)),AND($V$8="CHANGE_ABS_GE",ABS(IF(ISNUMBER(BA111),BA111,0)-IF(ISNUMBER(CF111),CF111,0))&gt;=$V$11),AND($V$8="COUNT_LT",IF(ISNUMBER(BA111),BA111,0)&lt;$V$11),AND($V$8="COUNT_LE",IF(ISNUMBER(BA111),BA111,0)&lt;=$V$11),AND($V$8="AND_YES",OR(LOWER(LEFT(BA111&amp;"",2))="да",BA111=1),OR(LOWER(LEFT(CF111&amp;"",2))="да",CF111=1)),AND($V$8="OR_YES",OR(OR(LOWER(LEFT(BA111&amp;"",2))="да",BA111=1),OR(LOWER(LEFT(CF111&amp;"",2))="да",CF111=1)))),$V$14,$V$15))))))))))</f>
        <v/>
      </c>
      <c r="W111" s="70" t="str">
        <f>IF($A111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111="#FIELD",BB111="",AND(OR($W$8="CHANGE_PCT_GE",$W$8="CHANGE_ABS_GE",$W$8="COUNT_FLAG_RULE",$W$8="AND_YES",$W$8="OR_YES"),OR(CG111="#FIELD",CG111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111)))),IF($W$18="LOW_MU",MAX(Настройки!$B$14,$W$16),IF($W$18="NEUTRAL",Настройки!$B$15,IF($W$18="IGNORE","IGNORE",IF(OR(BB111="#FIELD",CG111="#FIELD"),"Поле не найдено","Недостаточно данных")))),IF($W$8="SIGMOID_INC",MAX(Настройки!$B$14,$W$16+($W$17-$W$16)/(1+EXP(-$W$12*(IF(ISNUMBER(BB111),BB111,0)-$W$11)))),IF($W$8="SIGMOID_DEC",MAX(Настройки!$B$14,$W$16+($W$17-$W$16)/(1+EXP($W$12*(IF(ISNUMBER(BB111),BB111,0)-$W$11)))),IF($W$8="TOP_PERCENT",IF((COUNTIF(INDEX(Данные!$A$7:$CV$106,0,MATCH($W$9,Данные!$A$6:$CV$6,0)),"&gt;"&amp;IF(ISNUMBER(BB111),BB111,0))+COUNTIFS(INDEX(Данные!$A$7:$CV$106,0,MATCH($W$9,Данные!$A$6:$CV$6,0)),IF(ISNUMBER(BB111),BB111,0),Данные!$A$7:$A$106,"&lt;"&amp;$A111)+1)/COUNT(INDEX(Данные!$A$7:$CV$106,0,MATCH($W$9,Данные!$A$6:$CV$6,0)))&lt;=$W$11,$W$14,$W$15),IF($W$8="MANUAL_MU",MAX(Настройки!$B$14,MIN(1,IF(ISNUMBER(BB111),BB111,0))),IF($W$8="COUNT_FLAG_RULE",IF(IF(ISNUMBER(BB111),BB111,0)&lt;=$W$11,$W$14,IF(IF(ISNUMBER(BB111),BB111,0)&gt;=$W$12,$W$15,IF(OR(LOWER(LEFT(CG111&amp;"",2))="да",CG111=1),$W$13,$W$15))),IF(OR(AND($W$8="YES_NO",OR(LOWER(LEFT(BB111&amp;"",2))="да",BB111=1)),AND($W$8="THRESHOLD_GE",IF(ISNUMBER(BB111),BB111,0)&gt;=$W$11),AND($W$8="THRESHOLD_GT",IF(ISNUMBER(BB111),BB111,0)&gt;$W$11),AND($W$8="THRESHOLD_LE",IF(ISNUMBER(BB111),BB111,0)&lt;=$W$11),AND($W$8="THRESHOLD_LT",IF(ISNUMBER(BB111),BB111,0)&lt;$W$11),AND($W$8="CHANGE_PCT_GE",IF(IF(ISNUMBER(CG111),CG111,0)=0,IF(ISNUMBER(BB111),BB111,0)&gt;0,(IF(ISNUMBER(BB111),BB111,0)-IF(ISNUMBER(CG111),CG111,0))/ABS(IF(ISNUMBER(CG111),CG111,0))&gt;=$W$11)),AND($W$8="CHANGE_ABS_GE",ABS(IF(ISNUMBER(BB111),BB111,0)-IF(ISNUMBER(CG111),CG111,0))&gt;=$W$11),AND($W$8="COUNT_LT",IF(ISNUMBER(BB111),BB111,0)&lt;$W$11),AND($W$8="COUNT_LE",IF(ISNUMBER(BB111),BB111,0)&lt;=$W$11),AND($W$8="AND_YES",OR(LOWER(LEFT(BB111&amp;"",2))="да",BB111=1),OR(LOWER(LEFT(CG111&amp;"",2))="да",CG111=1)),AND($W$8="OR_YES",OR(OR(LOWER(LEFT(BB111&amp;"",2))="да",BB111=1),OR(LOWER(LEFT(CG111&amp;"",2))="да",CG111=1)))),$W$14,$W$15))))))))))</f>
        <v/>
      </c>
      <c r="X111" s="70" t="str">
        <f>IF($A111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111="#FIELD",BC111="",AND(OR($X$8="CHANGE_PCT_GE",$X$8="CHANGE_ABS_GE",$X$8="COUNT_FLAG_RULE",$X$8="AND_YES",$X$8="OR_YES"),OR(CH111="#FIELD",CH111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111)))),IF($X$18="LOW_MU",MAX(Настройки!$B$14,$X$16),IF($X$18="NEUTRAL",Настройки!$B$15,IF($X$18="IGNORE","IGNORE",IF(OR(BC111="#FIELD",CH111="#FIELD"),"Поле не найдено","Недостаточно данных")))),IF($X$8="SIGMOID_INC",MAX(Настройки!$B$14,$X$16+($X$17-$X$16)/(1+EXP(-$X$12*(IF(ISNUMBER(BC111),BC111,0)-$X$11)))),IF($X$8="SIGMOID_DEC",MAX(Настройки!$B$14,$X$16+($X$17-$X$16)/(1+EXP($X$12*(IF(ISNUMBER(BC111),BC111,0)-$X$11)))),IF($X$8="TOP_PERCENT",IF((COUNTIF(INDEX(Данные!$A$7:$CV$106,0,MATCH($X$9,Данные!$A$6:$CV$6,0)),"&gt;"&amp;IF(ISNUMBER(BC111),BC111,0))+COUNTIFS(INDEX(Данные!$A$7:$CV$106,0,MATCH($X$9,Данные!$A$6:$CV$6,0)),IF(ISNUMBER(BC111),BC111,0),Данные!$A$7:$A$106,"&lt;"&amp;$A111)+1)/COUNT(INDEX(Данные!$A$7:$CV$106,0,MATCH($X$9,Данные!$A$6:$CV$6,0)))&lt;=$X$11,$X$14,$X$15),IF($X$8="MANUAL_MU",MAX(Настройки!$B$14,MIN(1,IF(ISNUMBER(BC111),BC111,0))),IF($X$8="COUNT_FLAG_RULE",IF(IF(ISNUMBER(BC111),BC111,0)&lt;=$X$11,$X$14,IF(IF(ISNUMBER(BC111),BC111,0)&gt;=$X$12,$X$15,IF(OR(LOWER(LEFT(CH111&amp;"",2))="да",CH111=1),$X$13,$X$15))),IF(OR(AND($X$8="YES_NO",OR(LOWER(LEFT(BC111&amp;"",2))="да",BC111=1)),AND($X$8="THRESHOLD_GE",IF(ISNUMBER(BC111),BC111,0)&gt;=$X$11),AND($X$8="THRESHOLD_GT",IF(ISNUMBER(BC111),BC111,0)&gt;$X$11),AND($X$8="THRESHOLD_LE",IF(ISNUMBER(BC111),BC111,0)&lt;=$X$11),AND($X$8="THRESHOLD_LT",IF(ISNUMBER(BC111),BC111,0)&lt;$X$11),AND($X$8="CHANGE_PCT_GE",IF(IF(ISNUMBER(CH111),CH111,0)=0,IF(ISNUMBER(BC111),BC111,0)&gt;0,(IF(ISNUMBER(BC111),BC111,0)-IF(ISNUMBER(CH111),CH111,0))/ABS(IF(ISNUMBER(CH111),CH111,0))&gt;=$X$11)),AND($X$8="CHANGE_ABS_GE",ABS(IF(ISNUMBER(BC111),BC111,0)-IF(ISNUMBER(CH111),CH111,0))&gt;=$X$11),AND($X$8="COUNT_LT",IF(ISNUMBER(BC111),BC111,0)&lt;$X$11),AND($X$8="COUNT_LE",IF(ISNUMBER(BC111),BC111,0)&lt;=$X$11),AND($X$8="AND_YES",OR(LOWER(LEFT(BC111&amp;"",2))="да",BC111=1),OR(LOWER(LEFT(CH111&amp;"",2))="да",CH111=1)),AND($X$8="OR_YES",OR(OR(LOWER(LEFT(BC111&amp;"",2))="да",BC111=1),OR(LOWER(LEFT(CH111&amp;"",2))="да",CH111=1)))),$X$14,$X$15))))))))))</f>
        <v/>
      </c>
      <c r="Y111" s="70" t="str">
        <f>IF($A111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111="#FIELD",BD111="",AND(OR($Y$8="CHANGE_PCT_GE",$Y$8="CHANGE_ABS_GE",$Y$8="COUNT_FLAG_RULE",$Y$8="AND_YES",$Y$8="OR_YES"),OR(CI111="#FIELD",CI111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111)))),IF($Y$18="LOW_MU",MAX(Настройки!$B$14,$Y$16),IF($Y$18="NEUTRAL",Настройки!$B$15,IF($Y$18="IGNORE","IGNORE",IF(OR(BD111="#FIELD",CI111="#FIELD"),"Поле не найдено","Недостаточно данных")))),IF($Y$8="SIGMOID_INC",MAX(Настройки!$B$14,$Y$16+($Y$17-$Y$16)/(1+EXP(-$Y$12*(IF(ISNUMBER(BD111),BD111,0)-$Y$11)))),IF($Y$8="SIGMOID_DEC",MAX(Настройки!$B$14,$Y$16+($Y$17-$Y$16)/(1+EXP($Y$12*(IF(ISNUMBER(BD111),BD111,0)-$Y$11)))),IF($Y$8="TOP_PERCENT",IF((COUNTIF(INDEX(Данные!$A$7:$CV$106,0,MATCH($Y$9,Данные!$A$6:$CV$6,0)),"&gt;"&amp;IF(ISNUMBER(BD111),BD111,0))+COUNTIFS(INDEX(Данные!$A$7:$CV$106,0,MATCH($Y$9,Данные!$A$6:$CV$6,0)),IF(ISNUMBER(BD111),BD111,0),Данные!$A$7:$A$106,"&lt;"&amp;$A111)+1)/COUNT(INDEX(Данные!$A$7:$CV$106,0,MATCH($Y$9,Данные!$A$6:$CV$6,0)))&lt;=$Y$11,$Y$14,$Y$15),IF($Y$8="MANUAL_MU",MAX(Настройки!$B$14,MIN(1,IF(ISNUMBER(BD111),BD111,0))),IF($Y$8="COUNT_FLAG_RULE",IF(IF(ISNUMBER(BD111),BD111,0)&lt;=$Y$11,$Y$14,IF(IF(ISNUMBER(BD111),BD111,0)&gt;=$Y$12,$Y$15,IF(OR(LOWER(LEFT(CI111&amp;"",2))="да",CI111=1),$Y$13,$Y$15))),IF(OR(AND($Y$8="YES_NO",OR(LOWER(LEFT(BD111&amp;"",2))="да",BD111=1)),AND($Y$8="THRESHOLD_GE",IF(ISNUMBER(BD111),BD111,0)&gt;=$Y$11),AND($Y$8="THRESHOLD_GT",IF(ISNUMBER(BD111),BD111,0)&gt;$Y$11),AND($Y$8="THRESHOLD_LE",IF(ISNUMBER(BD111),BD111,0)&lt;=$Y$11),AND($Y$8="THRESHOLD_LT",IF(ISNUMBER(BD111),BD111,0)&lt;$Y$11),AND($Y$8="CHANGE_PCT_GE",IF(IF(ISNUMBER(CI111),CI111,0)=0,IF(ISNUMBER(BD111),BD111,0)&gt;0,(IF(ISNUMBER(BD111),BD111,0)-IF(ISNUMBER(CI111),CI111,0))/ABS(IF(ISNUMBER(CI111),CI111,0))&gt;=$Y$11)),AND($Y$8="CHANGE_ABS_GE",ABS(IF(ISNUMBER(BD111),BD111,0)-IF(ISNUMBER(CI111),CI111,0))&gt;=$Y$11),AND($Y$8="COUNT_LT",IF(ISNUMBER(BD111),BD111,0)&lt;$Y$11),AND($Y$8="COUNT_LE",IF(ISNUMBER(BD111),BD111,0)&lt;=$Y$11),AND($Y$8="AND_YES",OR(LOWER(LEFT(BD111&amp;"",2))="да",BD111=1),OR(LOWER(LEFT(CI111&amp;"",2))="да",CI111=1)),AND($Y$8="OR_YES",OR(OR(LOWER(LEFT(BD111&amp;"",2))="да",BD111=1),OR(LOWER(LEFT(CI111&amp;"",2))="да",CI111=1)))),$Y$14,$Y$15))))))))))</f>
        <v/>
      </c>
      <c r="Z111" s="70" t="str">
        <f>IF($A111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111="#FIELD",BE111="",AND(OR($Z$8="CHANGE_PCT_GE",$Z$8="CHANGE_ABS_GE",$Z$8="COUNT_FLAG_RULE",$Z$8="AND_YES",$Z$8="OR_YES"),OR(CJ111="#FIELD",CJ111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111)))),IF($Z$18="LOW_MU",MAX(Настройки!$B$14,$Z$16),IF($Z$18="NEUTRAL",Настройки!$B$15,IF($Z$18="IGNORE","IGNORE",IF(OR(BE111="#FIELD",CJ111="#FIELD"),"Поле не найдено","Недостаточно данных")))),IF($Z$8="SIGMOID_INC",MAX(Настройки!$B$14,$Z$16+($Z$17-$Z$16)/(1+EXP(-$Z$12*(IF(ISNUMBER(BE111),BE111,0)-$Z$11)))),IF($Z$8="SIGMOID_DEC",MAX(Настройки!$B$14,$Z$16+($Z$17-$Z$16)/(1+EXP($Z$12*(IF(ISNUMBER(BE111),BE111,0)-$Z$11)))),IF($Z$8="TOP_PERCENT",IF((COUNTIF(INDEX(Данные!$A$7:$CV$106,0,MATCH($Z$9,Данные!$A$6:$CV$6,0)),"&gt;"&amp;IF(ISNUMBER(BE111),BE111,0))+COUNTIFS(INDEX(Данные!$A$7:$CV$106,0,MATCH($Z$9,Данные!$A$6:$CV$6,0)),IF(ISNUMBER(BE111),BE111,0),Данные!$A$7:$A$106,"&lt;"&amp;$A111)+1)/COUNT(INDEX(Данные!$A$7:$CV$106,0,MATCH($Z$9,Данные!$A$6:$CV$6,0)))&lt;=$Z$11,$Z$14,$Z$15),IF($Z$8="MANUAL_MU",MAX(Настройки!$B$14,MIN(1,IF(ISNUMBER(BE111),BE111,0))),IF($Z$8="COUNT_FLAG_RULE",IF(IF(ISNUMBER(BE111),BE111,0)&lt;=$Z$11,$Z$14,IF(IF(ISNUMBER(BE111),BE111,0)&gt;=$Z$12,$Z$15,IF(OR(LOWER(LEFT(CJ111&amp;"",2))="да",CJ111=1),$Z$13,$Z$15))),IF(OR(AND($Z$8="YES_NO",OR(LOWER(LEFT(BE111&amp;"",2))="да",BE111=1)),AND($Z$8="THRESHOLD_GE",IF(ISNUMBER(BE111),BE111,0)&gt;=$Z$11),AND($Z$8="THRESHOLD_GT",IF(ISNUMBER(BE111),BE111,0)&gt;$Z$11),AND($Z$8="THRESHOLD_LE",IF(ISNUMBER(BE111),BE111,0)&lt;=$Z$11),AND($Z$8="THRESHOLD_LT",IF(ISNUMBER(BE111),BE111,0)&lt;$Z$11),AND($Z$8="CHANGE_PCT_GE",IF(IF(ISNUMBER(CJ111),CJ111,0)=0,IF(ISNUMBER(BE111),BE111,0)&gt;0,(IF(ISNUMBER(BE111),BE111,0)-IF(ISNUMBER(CJ111),CJ111,0))/ABS(IF(ISNUMBER(CJ111),CJ111,0))&gt;=$Z$11)),AND($Z$8="CHANGE_ABS_GE",ABS(IF(ISNUMBER(BE111),BE111,0)-IF(ISNUMBER(CJ111),CJ111,0))&gt;=$Z$11),AND($Z$8="COUNT_LT",IF(ISNUMBER(BE111),BE111,0)&lt;$Z$11),AND($Z$8="COUNT_LE",IF(ISNUMBER(BE111),BE111,0)&lt;=$Z$11),AND($Z$8="AND_YES",OR(LOWER(LEFT(BE111&amp;"",2))="да",BE111=1),OR(LOWER(LEFT(CJ111&amp;"",2))="да",CJ111=1)),AND($Z$8="OR_YES",OR(OR(LOWER(LEFT(BE111&amp;"",2))="да",BE111=1),OR(LOWER(LEFT(CJ111&amp;"",2))="да",CJ111=1)))),$Z$14,$Z$15))))))))))</f>
        <v/>
      </c>
      <c r="AA111" s="70" t="str">
        <f>IF($A111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111="#FIELD",BF111="",AND(OR($AA$8="CHANGE_PCT_GE",$AA$8="CHANGE_ABS_GE",$AA$8="COUNT_FLAG_RULE",$AA$8="AND_YES",$AA$8="OR_YES"),OR(CK111="#FIELD",CK111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111)))),IF($AA$18="LOW_MU",MAX(Настройки!$B$14,$AA$16),IF($AA$18="NEUTRAL",Настройки!$B$15,IF($AA$18="IGNORE","IGNORE",IF(OR(BF111="#FIELD",CK111="#FIELD"),"Поле не найдено","Недостаточно данных")))),IF($AA$8="SIGMOID_INC",MAX(Настройки!$B$14,$AA$16+($AA$17-$AA$16)/(1+EXP(-$AA$12*(IF(ISNUMBER(BF111),BF111,0)-$AA$11)))),IF($AA$8="SIGMOID_DEC",MAX(Настройки!$B$14,$AA$16+($AA$17-$AA$16)/(1+EXP($AA$12*(IF(ISNUMBER(BF111),BF111,0)-$AA$11)))),IF($AA$8="TOP_PERCENT",IF((COUNTIF(INDEX(Данные!$A$7:$CV$106,0,MATCH($AA$9,Данные!$A$6:$CV$6,0)),"&gt;"&amp;IF(ISNUMBER(BF111),BF111,0))+COUNTIFS(INDEX(Данные!$A$7:$CV$106,0,MATCH($AA$9,Данные!$A$6:$CV$6,0)),IF(ISNUMBER(BF111),BF111,0),Данные!$A$7:$A$106,"&lt;"&amp;$A111)+1)/COUNT(INDEX(Данные!$A$7:$CV$106,0,MATCH($AA$9,Данные!$A$6:$CV$6,0)))&lt;=$AA$11,$AA$14,$AA$15),IF($AA$8="MANUAL_MU",MAX(Настройки!$B$14,MIN(1,IF(ISNUMBER(BF111),BF111,0))),IF($AA$8="COUNT_FLAG_RULE",IF(IF(ISNUMBER(BF111),BF111,0)&lt;=$AA$11,$AA$14,IF(IF(ISNUMBER(BF111),BF111,0)&gt;=$AA$12,$AA$15,IF(OR(LOWER(LEFT(CK111&amp;"",2))="да",CK111=1),$AA$13,$AA$15))),IF(OR(AND($AA$8="YES_NO",OR(LOWER(LEFT(BF111&amp;"",2))="да",BF111=1)),AND($AA$8="THRESHOLD_GE",IF(ISNUMBER(BF111),BF111,0)&gt;=$AA$11),AND($AA$8="THRESHOLD_GT",IF(ISNUMBER(BF111),BF111,0)&gt;$AA$11),AND($AA$8="THRESHOLD_LE",IF(ISNUMBER(BF111),BF111,0)&lt;=$AA$11),AND($AA$8="THRESHOLD_LT",IF(ISNUMBER(BF111),BF111,0)&lt;$AA$11),AND($AA$8="CHANGE_PCT_GE",IF(IF(ISNUMBER(CK111),CK111,0)=0,IF(ISNUMBER(BF111),BF111,0)&gt;0,(IF(ISNUMBER(BF111),BF111,0)-IF(ISNUMBER(CK111),CK111,0))/ABS(IF(ISNUMBER(CK111),CK111,0))&gt;=$AA$11)),AND($AA$8="CHANGE_ABS_GE",ABS(IF(ISNUMBER(BF111),BF111,0)-IF(ISNUMBER(CK111),CK111,0))&gt;=$AA$11),AND($AA$8="COUNT_LT",IF(ISNUMBER(BF111),BF111,0)&lt;$AA$11),AND($AA$8="COUNT_LE",IF(ISNUMBER(BF111),BF111,0)&lt;=$AA$11),AND($AA$8="AND_YES",OR(LOWER(LEFT(BF111&amp;"",2))="да",BF111=1),OR(LOWER(LEFT(CK111&amp;"",2))="да",CK111=1)),AND($AA$8="OR_YES",OR(OR(LOWER(LEFT(BF111&amp;"",2))="да",BF111=1),OR(LOWER(LEFT(CK111&amp;"",2))="да",CK111=1)))),$AA$14,$AA$15))))))))))</f>
        <v/>
      </c>
      <c r="AB111" s="70" t="str">
        <f>IF($A111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111="#FIELD",BG111="",AND(OR($AB$8="CHANGE_PCT_GE",$AB$8="CHANGE_ABS_GE",$AB$8="COUNT_FLAG_RULE",$AB$8="AND_YES",$AB$8="OR_YES"),OR(CL111="#FIELD",CL111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111)))),IF($AB$18="LOW_MU",MAX(Настройки!$B$14,$AB$16),IF($AB$18="NEUTRAL",Настройки!$B$15,IF($AB$18="IGNORE","IGNORE",IF(OR(BG111="#FIELD",CL111="#FIELD"),"Поле не найдено","Недостаточно данных")))),IF($AB$8="SIGMOID_INC",MAX(Настройки!$B$14,$AB$16+($AB$17-$AB$16)/(1+EXP(-$AB$12*(IF(ISNUMBER(BG111),BG111,0)-$AB$11)))),IF($AB$8="SIGMOID_DEC",MAX(Настройки!$B$14,$AB$16+($AB$17-$AB$16)/(1+EXP($AB$12*(IF(ISNUMBER(BG111),BG111,0)-$AB$11)))),IF($AB$8="TOP_PERCENT",IF((COUNTIF(INDEX(Данные!$A$7:$CV$106,0,MATCH($AB$9,Данные!$A$6:$CV$6,0)),"&gt;"&amp;IF(ISNUMBER(BG111),BG111,0))+COUNTIFS(INDEX(Данные!$A$7:$CV$106,0,MATCH($AB$9,Данные!$A$6:$CV$6,0)),IF(ISNUMBER(BG111),BG111,0),Данные!$A$7:$A$106,"&lt;"&amp;$A111)+1)/COUNT(INDEX(Данные!$A$7:$CV$106,0,MATCH($AB$9,Данные!$A$6:$CV$6,0)))&lt;=$AB$11,$AB$14,$AB$15),IF($AB$8="MANUAL_MU",MAX(Настройки!$B$14,MIN(1,IF(ISNUMBER(BG111),BG111,0))),IF($AB$8="COUNT_FLAG_RULE",IF(IF(ISNUMBER(BG111),BG111,0)&lt;=$AB$11,$AB$14,IF(IF(ISNUMBER(BG111),BG111,0)&gt;=$AB$12,$AB$15,IF(OR(LOWER(LEFT(CL111&amp;"",2))="да",CL111=1),$AB$13,$AB$15))),IF(OR(AND($AB$8="YES_NO",OR(LOWER(LEFT(BG111&amp;"",2))="да",BG111=1)),AND($AB$8="THRESHOLD_GE",IF(ISNUMBER(BG111),BG111,0)&gt;=$AB$11),AND($AB$8="THRESHOLD_GT",IF(ISNUMBER(BG111),BG111,0)&gt;$AB$11),AND($AB$8="THRESHOLD_LE",IF(ISNUMBER(BG111),BG111,0)&lt;=$AB$11),AND($AB$8="THRESHOLD_LT",IF(ISNUMBER(BG111),BG111,0)&lt;$AB$11),AND($AB$8="CHANGE_PCT_GE",IF(IF(ISNUMBER(CL111),CL111,0)=0,IF(ISNUMBER(BG111),BG111,0)&gt;0,(IF(ISNUMBER(BG111),BG111,0)-IF(ISNUMBER(CL111),CL111,0))/ABS(IF(ISNUMBER(CL111),CL111,0))&gt;=$AB$11)),AND($AB$8="CHANGE_ABS_GE",ABS(IF(ISNUMBER(BG111),BG111,0)-IF(ISNUMBER(CL111),CL111,0))&gt;=$AB$11),AND($AB$8="COUNT_LT",IF(ISNUMBER(BG111),BG111,0)&lt;$AB$11),AND($AB$8="COUNT_LE",IF(ISNUMBER(BG111),BG111,0)&lt;=$AB$11),AND($AB$8="AND_YES",OR(LOWER(LEFT(BG111&amp;"",2))="да",BG111=1),OR(LOWER(LEFT(CL111&amp;"",2))="да",CL111=1)),AND($AB$8="OR_YES",OR(OR(LOWER(LEFT(BG111&amp;"",2))="да",BG111=1),OR(LOWER(LEFT(CL111&amp;"",2))="да",CL111=1)))),$AB$14,$AB$15))))))))))</f>
        <v/>
      </c>
      <c r="AC111" s="70" t="str">
        <f>IF($A111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111="#FIELD",BH111="",AND(OR($AC$8="CHANGE_PCT_GE",$AC$8="CHANGE_ABS_GE",$AC$8="COUNT_FLAG_RULE",$AC$8="AND_YES",$AC$8="OR_YES"),OR(CM111="#FIELD",CM111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111)))),IF($AC$18="LOW_MU",MAX(Настройки!$B$14,$AC$16),IF($AC$18="NEUTRAL",Настройки!$B$15,IF($AC$18="IGNORE","IGNORE",IF(OR(BH111="#FIELD",CM111="#FIELD"),"Поле не найдено","Недостаточно данных")))),IF($AC$8="SIGMOID_INC",MAX(Настройки!$B$14,$AC$16+($AC$17-$AC$16)/(1+EXP(-$AC$12*(IF(ISNUMBER(BH111),BH111,0)-$AC$11)))),IF($AC$8="SIGMOID_DEC",MAX(Настройки!$B$14,$AC$16+($AC$17-$AC$16)/(1+EXP($AC$12*(IF(ISNUMBER(BH111),BH111,0)-$AC$11)))),IF($AC$8="TOP_PERCENT",IF((COUNTIF(INDEX(Данные!$A$7:$CV$106,0,MATCH($AC$9,Данные!$A$6:$CV$6,0)),"&gt;"&amp;IF(ISNUMBER(BH111),BH111,0))+COUNTIFS(INDEX(Данные!$A$7:$CV$106,0,MATCH($AC$9,Данные!$A$6:$CV$6,0)),IF(ISNUMBER(BH111),BH111,0),Данные!$A$7:$A$106,"&lt;"&amp;$A111)+1)/COUNT(INDEX(Данные!$A$7:$CV$106,0,MATCH($AC$9,Данные!$A$6:$CV$6,0)))&lt;=$AC$11,$AC$14,$AC$15),IF($AC$8="MANUAL_MU",MAX(Настройки!$B$14,MIN(1,IF(ISNUMBER(BH111),BH111,0))),IF($AC$8="COUNT_FLAG_RULE",IF(IF(ISNUMBER(BH111),BH111,0)&lt;=$AC$11,$AC$14,IF(IF(ISNUMBER(BH111),BH111,0)&gt;=$AC$12,$AC$15,IF(OR(LOWER(LEFT(CM111&amp;"",2))="да",CM111=1),$AC$13,$AC$15))),IF(OR(AND($AC$8="YES_NO",OR(LOWER(LEFT(BH111&amp;"",2))="да",BH111=1)),AND($AC$8="THRESHOLD_GE",IF(ISNUMBER(BH111),BH111,0)&gt;=$AC$11),AND($AC$8="THRESHOLD_GT",IF(ISNUMBER(BH111),BH111,0)&gt;$AC$11),AND($AC$8="THRESHOLD_LE",IF(ISNUMBER(BH111),BH111,0)&lt;=$AC$11),AND($AC$8="THRESHOLD_LT",IF(ISNUMBER(BH111),BH111,0)&lt;$AC$11),AND($AC$8="CHANGE_PCT_GE",IF(IF(ISNUMBER(CM111),CM111,0)=0,IF(ISNUMBER(BH111),BH111,0)&gt;0,(IF(ISNUMBER(BH111),BH111,0)-IF(ISNUMBER(CM111),CM111,0))/ABS(IF(ISNUMBER(CM111),CM111,0))&gt;=$AC$11)),AND($AC$8="CHANGE_ABS_GE",ABS(IF(ISNUMBER(BH111),BH111,0)-IF(ISNUMBER(CM111),CM111,0))&gt;=$AC$11),AND($AC$8="COUNT_LT",IF(ISNUMBER(BH111),BH111,0)&lt;$AC$11),AND($AC$8="COUNT_LE",IF(ISNUMBER(BH111),BH111,0)&lt;=$AC$11),AND($AC$8="AND_YES",OR(LOWER(LEFT(BH111&amp;"",2))="да",BH111=1),OR(LOWER(LEFT(CM111&amp;"",2))="да",CM111=1)),AND($AC$8="OR_YES",OR(OR(LOWER(LEFT(BH111&amp;"",2))="да",BH111=1),OR(LOWER(LEFT(CM111&amp;"",2))="да",CM111=1)))),$AC$14,$AC$15))))))))))</f>
        <v/>
      </c>
      <c r="AD111" s="70" t="str">
        <f>IF($A111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111="#FIELD",BI111="",AND(OR($AD$8="CHANGE_PCT_GE",$AD$8="CHANGE_ABS_GE",$AD$8="COUNT_FLAG_RULE",$AD$8="AND_YES",$AD$8="OR_YES"),OR(CN111="#FIELD",CN111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111)))),IF($AD$18="LOW_MU",MAX(Настройки!$B$14,$AD$16),IF($AD$18="NEUTRAL",Настройки!$B$15,IF($AD$18="IGNORE","IGNORE",IF(OR(BI111="#FIELD",CN111="#FIELD"),"Поле не найдено","Недостаточно данных")))),IF($AD$8="SIGMOID_INC",MAX(Настройки!$B$14,$AD$16+($AD$17-$AD$16)/(1+EXP(-$AD$12*(IF(ISNUMBER(BI111),BI111,0)-$AD$11)))),IF($AD$8="SIGMOID_DEC",MAX(Настройки!$B$14,$AD$16+($AD$17-$AD$16)/(1+EXP($AD$12*(IF(ISNUMBER(BI111),BI111,0)-$AD$11)))),IF($AD$8="TOP_PERCENT",IF((COUNTIF(INDEX(Данные!$A$7:$CV$106,0,MATCH($AD$9,Данные!$A$6:$CV$6,0)),"&gt;"&amp;IF(ISNUMBER(BI111),BI111,0))+COUNTIFS(INDEX(Данные!$A$7:$CV$106,0,MATCH($AD$9,Данные!$A$6:$CV$6,0)),IF(ISNUMBER(BI111),BI111,0),Данные!$A$7:$A$106,"&lt;"&amp;$A111)+1)/COUNT(INDEX(Данные!$A$7:$CV$106,0,MATCH($AD$9,Данные!$A$6:$CV$6,0)))&lt;=$AD$11,$AD$14,$AD$15),IF($AD$8="MANUAL_MU",MAX(Настройки!$B$14,MIN(1,IF(ISNUMBER(BI111),BI111,0))),IF($AD$8="COUNT_FLAG_RULE",IF(IF(ISNUMBER(BI111),BI111,0)&lt;=$AD$11,$AD$14,IF(IF(ISNUMBER(BI111),BI111,0)&gt;=$AD$12,$AD$15,IF(OR(LOWER(LEFT(CN111&amp;"",2))="да",CN111=1),$AD$13,$AD$15))),IF(OR(AND($AD$8="YES_NO",OR(LOWER(LEFT(BI111&amp;"",2))="да",BI111=1)),AND($AD$8="THRESHOLD_GE",IF(ISNUMBER(BI111),BI111,0)&gt;=$AD$11),AND($AD$8="THRESHOLD_GT",IF(ISNUMBER(BI111),BI111,0)&gt;$AD$11),AND($AD$8="THRESHOLD_LE",IF(ISNUMBER(BI111),BI111,0)&lt;=$AD$11),AND($AD$8="THRESHOLD_LT",IF(ISNUMBER(BI111),BI111,0)&lt;$AD$11),AND($AD$8="CHANGE_PCT_GE",IF(IF(ISNUMBER(CN111),CN111,0)=0,IF(ISNUMBER(BI111),BI111,0)&gt;0,(IF(ISNUMBER(BI111),BI111,0)-IF(ISNUMBER(CN111),CN111,0))/ABS(IF(ISNUMBER(CN111),CN111,0))&gt;=$AD$11)),AND($AD$8="CHANGE_ABS_GE",ABS(IF(ISNUMBER(BI111),BI111,0)-IF(ISNUMBER(CN111),CN111,0))&gt;=$AD$11),AND($AD$8="COUNT_LT",IF(ISNUMBER(BI111),BI111,0)&lt;$AD$11),AND($AD$8="COUNT_LE",IF(ISNUMBER(BI111),BI111,0)&lt;=$AD$11),AND($AD$8="AND_YES",OR(LOWER(LEFT(BI111&amp;"",2))="да",BI111=1),OR(LOWER(LEFT(CN111&amp;"",2))="да",CN111=1)),AND($AD$8="OR_YES",OR(OR(LOWER(LEFT(BI111&amp;"",2))="да",BI111=1),OR(LOWER(LEFT(CN111&amp;"",2))="да",CN111=1)))),$AD$14,$AD$15))))))))))</f>
        <v/>
      </c>
      <c r="AE111" s="71" t="str">
        <f>IF($A111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111="#FIELD",BJ111="",AND(OR($AE$8="CHANGE_PCT_GE",$AE$8="CHANGE_ABS_GE",$AE$8="COUNT_FLAG_RULE",$AE$8="AND_YES",$AE$8="OR_YES"),OR(CO111="#FIELD",CO111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111)))),IF($AE$18="LOW_MU",MAX(Настройки!$B$14,$AE$16),IF($AE$18="NEUTRAL",Настройки!$B$15,IF($AE$18="IGNORE","IGNORE",IF(OR(BJ111="#FIELD",CO111="#FIELD"),"Поле не найдено","Недостаточно данных")))),IF($AE$8="SIGMOID_INC",MAX(Настройки!$B$14,$AE$16+($AE$17-$AE$16)/(1+EXP(-$AE$12*(IF(ISNUMBER(BJ111),BJ111,0)-$AE$11)))),IF($AE$8="SIGMOID_DEC",MAX(Настройки!$B$14,$AE$16+($AE$17-$AE$16)/(1+EXP($AE$12*(IF(ISNUMBER(BJ111),BJ111,0)-$AE$11)))),IF($AE$8="TOP_PERCENT",IF((COUNTIF(INDEX(Данные!$A$7:$CV$106,0,MATCH($AE$9,Данные!$A$6:$CV$6,0)),"&gt;"&amp;IF(ISNUMBER(BJ111),BJ111,0))+COUNTIFS(INDEX(Данные!$A$7:$CV$106,0,MATCH($AE$9,Данные!$A$6:$CV$6,0)),IF(ISNUMBER(BJ111),BJ111,0),Данные!$A$7:$A$106,"&lt;"&amp;$A111)+1)/COUNT(INDEX(Данные!$A$7:$CV$106,0,MATCH($AE$9,Данные!$A$6:$CV$6,0)))&lt;=$AE$11,$AE$14,$AE$15),IF($AE$8="MANUAL_MU",MAX(Настройки!$B$14,MIN(1,IF(ISNUMBER(BJ111),BJ111,0))),IF($AE$8="COUNT_FLAG_RULE",IF(IF(ISNUMBER(BJ111),BJ111,0)&lt;=$AE$11,$AE$14,IF(IF(ISNUMBER(BJ111),BJ111,0)&gt;=$AE$12,$AE$15,IF(OR(LOWER(LEFT(CO111&amp;"",2))="да",CO111=1),$AE$13,$AE$15))),IF(OR(AND($AE$8="YES_NO",OR(LOWER(LEFT(BJ111&amp;"",2))="да",BJ111=1)),AND($AE$8="THRESHOLD_GE",IF(ISNUMBER(BJ111),BJ111,0)&gt;=$AE$11),AND($AE$8="THRESHOLD_GT",IF(ISNUMBER(BJ111),BJ111,0)&gt;$AE$11),AND($AE$8="THRESHOLD_LE",IF(ISNUMBER(BJ111),BJ111,0)&lt;=$AE$11),AND($AE$8="THRESHOLD_LT",IF(ISNUMBER(BJ111),BJ111,0)&lt;$AE$11),AND($AE$8="CHANGE_PCT_GE",IF(IF(ISNUMBER(CO111),CO111,0)=0,IF(ISNUMBER(BJ111),BJ111,0)&gt;0,(IF(ISNUMBER(BJ111),BJ111,0)-IF(ISNUMBER(CO111),CO111,0))/ABS(IF(ISNUMBER(CO111),CO111,0))&gt;=$AE$11)),AND($AE$8="CHANGE_ABS_GE",ABS(IF(ISNUMBER(BJ111),BJ111,0)-IF(ISNUMBER(CO111),CO111,0))&gt;=$AE$11),AND($AE$8="COUNT_LT",IF(ISNUMBER(BJ111),BJ111,0)&lt;$AE$11),AND($AE$8="COUNT_LE",IF(ISNUMBER(BJ111),BJ111,0)&lt;=$AE$11),AND($AE$8="AND_YES",OR(LOWER(LEFT(BJ111&amp;"",2))="да",BJ111=1),OR(LOWER(LEFT(CO111&amp;"",2))="да",CO111=1)),AND($AE$8="OR_YES",OR(OR(LOWER(LEFT(BJ111&amp;"",2))="да",BJ111=1),OR(LOWER(LEFT(CO111&amp;"",2))="да",CO111=1)))),$AE$14,$AE$15))))))))))</f>
        <v/>
      </c>
      <c r="AF111" s="75"/>
      <c r="AG111" s="76" t="str">
        <f>IF($A111="","",IF($B$4&lt;&gt;"Да","",IF($B$9="","",IF(COUNTIF(Данные!$A$6:$CV$6,$B$9)=0,"#FIELD",INDEX(Данные!$A$7:$CV$106,ROW()-19,MATCH($B$9,Данные!$A$6:$CV$6,0))))))</f>
        <v/>
      </c>
      <c r="AH111" s="76" t="str">
        <f>IF($A111="","",IF($C$4&lt;&gt;"Да","",IF($C$9="","",IF(COUNTIF(Данные!$A$6:$CV$6,$C$9)=0,"#FIELD",INDEX(Данные!$A$7:$CV$106,ROW()-19,MATCH($C$9,Данные!$A$6:$CV$6,0))))))</f>
        <v/>
      </c>
      <c r="AI111" s="76" t="str">
        <f>IF($A111="","",IF($D$4&lt;&gt;"Да","",IF($D$9="","",IF(COUNTIF(Данные!$A$6:$CV$6,$D$9)=0,"#FIELD",INDEX(Данные!$A$7:$CV$106,ROW()-19,MATCH($D$9,Данные!$A$6:$CV$6,0))))))</f>
        <v/>
      </c>
      <c r="AJ111" s="76" t="str">
        <f>IF($A111="","",IF($E$4&lt;&gt;"Да","",IF($E$9="","",IF(COUNTIF(Данные!$A$6:$CV$6,$E$9)=0,"#FIELD",INDEX(Данные!$A$7:$CV$106,ROW()-19,MATCH($E$9,Данные!$A$6:$CV$6,0))))))</f>
        <v/>
      </c>
      <c r="AK111" s="76" t="str">
        <f>IF($A111="","",IF($F$4&lt;&gt;"Да","",IF($F$9="","",IF(COUNTIF(Данные!$A$6:$CV$6,$F$9)=0,"#FIELD",INDEX(Данные!$A$7:$CV$106,ROW()-19,MATCH($F$9,Данные!$A$6:$CV$6,0))))))</f>
        <v/>
      </c>
      <c r="AL111" s="76" t="str">
        <f>IF($A111="","",IF($G$4&lt;&gt;"Да","",IF($G$9="","",IF(COUNTIF(Данные!$A$6:$CV$6,$G$9)=0,"#FIELD",INDEX(Данные!$A$7:$CV$106,ROW()-19,MATCH($G$9,Данные!$A$6:$CV$6,0))))))</f>
        <v/>
      </c>
      <c r="AM111" s="76" t="str">
        <f>IF($A111="","",IF($H$4&lt;&gt;"Да","",IF($H$9="","",IF(COUNTIF(Данные!$A$6:$CV$6,$H$9)=0,"#FIELD",INDEX(Данные!$A$7:$CV$106,ROW()-19,MATCH($H$9,Данные!$A$6:$CV$6,0))))))</f>
        <v/>
      </c>
      <c r="AN111" s="76" t="str">
        <f>IF($A111="","",IF($I$4&lt;&gt;"Да","",IF($I$9="","",IF(COUNTIF(Данные!$A$6:$CV$6,$I$9)=0,"#FIELD",INDEX(Данные!$A$7:$CV$106,ROW()-19,MATCH($I$9,Данные!$A$6:$CV$6,0))))))</f>
        <v/>
      </c>
      <c r="AO111" s="76" t="str">
        <f>IF($A111="","",IF($J$4&lt;&gt;"Да","",IF($J$9="","",IF(COUNTIF(Данные!$A$6:$CV$6,$J$9)=0,"#FIELD",INDEX(Данные!$A$7:$CV$106,ROW()-19,MATCH($J$9,Данные!$A$6:$CV$6,0))))))</f>
        <v/>
      </c>
      <c r="AP111" s="76" t="str">
        <f>IF($A111="","",IF($K$4&lt;&gt;"Да","",IF($K$9="","",IF(COUNTIF(Данные!$A$6:$CV$6,$K$9)=0,"#FIELD",INDEX(Данные!$A$7:$CV$106,ROW()-19,MATCH($K$9,Данные!$A$6:$CV$6,0))))))</f>
        <v/>
      </c>
      <c r="AQ111" s="76" t="str">
        <f>IF($A111="","",IF($L$4&lt;&gt;"Да","",IF($L$9="","",IF(COUNTIF(Данные!$A$6:$CV$6,$L$9)=0,"#FIELD",INDEX(Данные!$A$7:$CV$106,ROW()-19,MATCH($L$9,Данные!$A$6:$CV$6,0))))))</f>
        <v/>
      </c>
      <c r="AR111" s="76" t="str">
        <f>IF($A111="","",IF($M$4&lt;&gt;"Да","",IF($M$9="","",IF(COUNTIF(Данные!$A$6:$CV$6,$M$9)=0,"#FIELD",INDEX(Данные!$A$7:$CV$106,ROW()-19,MATCH($M$9,Данные!$A$6:$CV$6,0))))))</f>
        <v/>
      </c>
      <c r="AS111" s="76" t="str">
        <f>IF($A111="","",IF($N$4&lt;&gt;"Да","",IF($N$9="","",IF(COUNTIF(Данные!$A$6:$CV$6,$N$9)=0,"#FIELD",INDEX(Данные!$A$7:$CV$106,ROW()-19,MATCH($N$9,Данные!$A$6:$CV$6,0))))))</f>
        <v/>
      </c>
      <c r="AT111" s="76" t="str">
        <f>IF($A111="","",IF($O$4&lt;&gt;"Да","",IF($O$9="","",IF(COUNTIF(Данные!$A$6:$CV$6,$O$9)=0,"#FIELD",INDEX(Данные!$A$7:$CV$106,ROW()-19,MATCH($O$9,Данные!$A$6:$CV$6,0))))))</f>
        <v/>
      </c>
      <c r="AU111" s="76" t="str">
        <f>IF($A111="","",IF($P$4&lt;&gt;"Да","",IF($P$9="","",IF(COUNTIF(Данные!$A$6:$CV$6,$P$9)=0,"#FIELD",INDEX(Данные!$A$7:$CV$106,ROW()-19,MATCH($P$9,Данные!$A$6:$CV$6,0))))))</f>
        <v/>
      </c>
      <c r="AV111" s="76" t="str">
        <f>IF($A111="","",IF($Q$4&lt;&gt;"Да","",IF($Q$9="","",IF(COUNTIF(Данные!$A$6:$CV$6,$Q$9)=0,"#FIELD",INDEX(Данные!$A$7:$CV$106,ROW()-19,MATCH($Q$9,Данные!$A$6:$CV$6,0))))))</f>
        <v/>
      </c>
      <c r="AW111" s="76" t="str">
        <f>IF($A111="","",IF($R$4&lt;&gt;"Да","",IF($R$9="","",IF(COUNTIF(Данные!$A$6:$CV$6,$R$9)=0,"#FIELD",INDEX(Данные!$A$7:$CV$106,ROW()-19,MATCH($R$9,Данные!$A$6:$CV$6,0))))))</f>
        <v/>
      </c>
      <c r="AX111" s="76" t="str">
        <f>IF($A111="","",IF($S$4&lt;&gt;"Да","",IF($S$9="","",IF(COUNTIF(Данные!$A$6:$CV$6,$S$9)=0,"#FIELD",INDEX(Данные!$A$7:$CV$106,ROW()-19,MATCH($S$9,Данные!$A$6:$CV$6,0))))))</f>
        <v/>
      </c>
      <c r="AY111" s="76" t="str">
        <f>IF($A111="","",IF($T$4&lt;&gt;"Да","",IF($T$9="","",IF(COUNTIF(Данные!$A$6:$CV$6,$T$9)=0,"#FIELD",INDEX(Данные!$A$7:$CV$106,ROW()-19,MATCH($T$9,Данные!$A$6:$CV$6,0))))))</f>
        <v/>
      </c>
      <c r="AZ111" s="76" t="str">
        <f>IF($A111="","",IF($U$4&lt;&gt;"Да","",IF($U$9="","",IF(COUNTIF(Данные!$A$6:$CV$6,$U$9)=0,"#FIELD",INDEX(Данные!$A$7:$CV$106,ROW()-19,MATCH($U$9,Данные!$A$6:$CV$6,0))))))</f>
        <v/>
      </c>
      <c r="BA111" s="76" t="str">
        <f>IF($A111="","",IF($V$4&lt;&gt;"Да","",IF($V$9="","",IF(COUNTIF(Данные!$A$6:$CV$6,$V$9)=0,"#FIELD",INDEX(Данные!$A$7:$CV$106,ROW()-19,MATCH($V$9,Данные!$A$6:$CV$6,0))))))</f>
        <v/>
      </c>
      <c r="BB111" s="76" t="str">
        <f>IF($A111="","",IF($W$4&lt;&gt;"Да","",IF($W$9="","",IF(COUNTIF(Данные!$A$6:$CV$6,$W$9)=0,"#FIELD",INDEX(Данные!$A$7:$CV$106,ROW()-19,MATCH($W$9,Данные!$A$6:$CV$6,0))))))</f>
        <v/>
      </c>
      <c r="BC111" s="76" t="str">
        <f>IF($A111="","",IF($X$4&lt;&gt;"Да","",IF($X$9="","",IF(COUNTIF(Данные!$A$6:$CV$6,$X$9)=0,"#FIELD",INDEX(Данные!$A$7:$CV$106,ROW()-19,MATCH($X$9,Данные!$A$6:$CV$6,0))))))</f>
        <v/>
      </c>
      <c r="BD111" s="76" t="str">
        <f>IF($A111="","",IF($Y$4&lt;&gt;"Да","",IF($Y$9="","",IF(COUNTIF(Данные!$A$6:$CV$6,$Y$9)=0,"#FIELD",INDEX(Данные!$A$7:$CV$106,ROW()-19,MATCH($Y$9,Данные!$A$6:$CV$6,0))))))</f>
        <v/>
      </c>
      <c r="BE111" s="76" t="str">
        <f>IF($A111="","",IF($Z$4&lt;&gt;"Да","",IF($Z$9="","",IF(COUNTIF(Данные!$A$6:$CV$6,$Z$9)=0,"#FIELD",INDEX(Данные!$A$7:$CV$106,ROW()-19,MATCH($Z$9,Данные!$A$6:$CV$6,0))))))</f>
        <v/>
      </c>
      <c r="BF111" s="76" t="str">
        <f>IF($A111="","",IF($AA$4&lt;&gt;"Да","",IF($AA$9="","",IF(COUNTIF(Данные!$A$6:$CV$6,$AA$9)=0,"#FIELD",INDEX(Данные!$A$7:$CV$106,ROW()-19,MATCH($AA$9,Данные!$A$6:$CV$6,0))))))</f>
        <v/>
      </c>
      <c r="BG111" s="76" t="str">
        <f>IF($A111="","",IF($AB$4&lt;&gt;"Да","",IF($AB$9="","",IF(COUNTIF(Данные!$A$6:$CV$6,$AB$9)=0,"#FIELD",INDEX(Данные!$A$7:$CV$106,ROW()-19,MATCH($AB$9,Данные!$A$6:$CV$6,0))))))</f>
        <v/>
      </c>
      <c r="BH111" s="76" t="str">
        <f>IF($A111="","",IF($AC$4&lt;&gt;"Да","",IF($AC$9="","",IF(COUNTIF(Данные!$A$6:$CV$6,$AC$9)=0,"#FIELD",INDEX(Данные!$A$7:$CV$106,ROW()-19,MATCH($AC$9,Данные!$A$6:$CV$6,0))))))</f>
        <v/>
      </c>
      <c r="BI111" s="76" t="str">
        <f>IF($A111="","",IF($AD$4&lt;&gt;"Да","",IF($AD$9="","",IF(COUNTIF(Данные!$A$6:$CV$6,$AD$9)=0,"#FIELD",INDEX(Данные!$A$7:$CV$106,ROW()-19,MATCH($AD$9,Данные!$A$6:$CV$6,0))))))</f>
        <v/>
      </c>
      <c r="BJ111" s="76" t="str">
        <f>IF($A111="","",IF($AE$4&lt;&gt;"Да","",IF($AE$9="","",IF(COUNTIF(Данные!$A$6:$CV$6,$AE$9)=0,"#FIELD",INDEX(Данные!$A$7:$CV$106,ROW()-19,MATCH($AE$9,Данные!$A$6:$CV$6,0))))))</f>
        <v/>
      </c>
      <c r="BK111" s="76"/>
      <c r="BL111" s="76" t="str">
        <f>IF($A111="","",IF($B$4&lt;&gt;"Да","",IF($B$10="","",IF(COUNTIF(Данные!$A$6:$CV$6,$B$10)=0,"#FIELD",INDEX(Данные!$A$7:$CV$106,ROW()-19,MATCH($B$10,Данные!$A$6:$CV$6,0))))))</f>
        <v/>
      </c>
      <c r="BM111" s="76" t="str">
        <f>IF($A111="","",IF($C$4&lt;&gt;"Да","",IF($C$10="","",IF(COUNTIF(Данные!$A$6:$CV$6,$C$10)=0,"#FIELD",INDEX(Данные!$A$7:$CV$106,ROW()-19,MATCH($C$10,Данные!$A$6:$CV$6,0))))))</f>
        <v/>
      </c>
      <c r="BN111" s="76" t="str">
        <f>IF($A111="","",IF($D$4&lt;&gt;"Да","",IF($D$10="","",IF(COUNTIF(Данные!$A$6:$CV$6,$D$10)=0,"#FIELD",INDEX(Данные!$A$7:$CV$106,ROW()-19,MATCH($D$10,Данные!$A$6:$CV$6,0))))))</f>
        <v/>
      </c>
      <c r="BO111" s="76" t="str">
        <f>IF($A111="","",IF($E$4&lt;&gt;"Да","",IF($E$10="","",IF(COUNTIF(Данные!$A$6:$CV$6,$E$10)=0,"#FIELD",INDEX(Данные!$A$7:$CV$106,ROW()-19,MATCH($E$10,Данные!$A$6:$CV$6,0))))))</f>
        <v/>
      </c>
      <c r="BP111" s="76" t="str">
        <f>IF($A111="","",IF($F$4&lt;&gt;"Да","",IF($F$10="","",IF(COUNTIF(Данные!$A$6:$CV$6,$F$10)=0,"#FIELD",INDEX(Данные!$A$7:$CV$106,ROW()-19,MATCH($F$10,Данные!$A$6:$CV$6,0))))))</f>
        <v/>
      </c>
      <c r="BQ111" s="76" t="str">
        <f>IF($A111="","",IF($G$4&lt;&gt;"Да","",IF($G$10="","",IF(COUNTIF(Данные!$A$6:$CV$6,$G$10)=0,"#FIELD",INDEX(Данные!$A$7:$CV$106,ROW()-19,MATCH($G$10,Данные!$A$6:$CV$6,0))))))</f>
        <v/>
      </c>
      <c r="BR111" s="76" t="str">
        <f>IF($A111="","",IF($H$4&lt;&gt;"Да","",IF($H$10="","",IF(COUNTIF(Данные!$A$6:$CV$6,$H$10)=0,"#FIELD",INDEX(Данные!$A$7:$CV$106,ROW()-19,MATCH($H$10,Данные!$A$6:$CV$6,0))))))</f>
        <v/>
      </c>
      <c r="BS111" s="76" t="str">
        <f>IF($A111="","",IF($I$4&lt;&gt;"Да","",IF($I$10="","",IF(COUNTIF(Данные!$A$6:$CV$6,$I$10)=0,"#FIELD",INDEX(Данные!$A$7:$CV$106,ROW()-19,MATCH($I$10,Данные!$A$6:$CV$6,0))))))</f>
        <v/>
      </c>
      <c r="BT111" s="76" t="str">
        <f>IF($A111="","",IF($J$4&lt;&gt;"Да","",IF($J$10="","",IF(COUNTIF(Данные!$A$6:$CV$6,$J$10)=0,"#FIELD",INDEX(Данные!$A$7:$CV$106,ROW()-19,MATCH($J$10,Данные!$A$6:$CV$6,0))))))</f>
        <v/>
      </c>
      <c r="BU111" s="76" t="str">
        <f>IF($A111="","",IF($K$4&lt;&gt;"Да","",IF($K$10="","",IF(COUNTIF(Данные!$A$6:$CV$6,$K$10)=0,"#FIELD",INDEX(Данные!$A$7:$CV$106,ROW()-19,MATCH($K$10,Данные!$A$6:$CV$6,0))))))</f>
        <v/>
      </c>
      <c r="BV111" s="76" t="str">
        <f>IF($A111="","",IF($L$4&lt;&gt;"Да","",IF($L$10="","",IF(COUNTIF(Данные!$A$6:$CV$6,$L$10)=0,"#FIELD",INDEX(Данные!$A$7:$CV$106,ROW()-19,MATCH($L$10,Данные!$A$6:$CV$6,0))))))</f>
        <v/>
      </c>
      <c r="BW111" s="76" t="str">
        <f>IF($A111="","",IF($M$4&lt;&gt;"Да","",IF($M$10="","",IF(COUNTIF(Данные!$A$6:$CV$6,$M$10)=0,"#FIELD",INDEX(Данные!$A$7:$CV$106,ROW()-19,MATCH($M$10,Данные!$A$6:$CV$6,0))))))</f>
        <v/>
      </c>
      <c r="BX111" s="76" t="str">
        <f>IF($A111="","",IF($N$4&lt;&gt;"Да","",IF($N$10="","",IF(COUNTIF(Данные!$A$6:$CV$6,$N$10)=0,"#FIELD",INDEX(Данные!$A$7:$CV$106,ROW()-19,MATCH($N$10,Данные!$A$6:$CV$6,0))))))</f>
        <v/>
      </c>
      <c r="BY111" s="76" t="str">
        <f>IF($A111="","",IF($O$4&lt;&gt;"Да","",IF($O$10="","",IF(COUNTIF(Данные!$A$6:$CV$6,$O$10)=0,"#FIELD",INDEX(Данные!$A$7:$CV$106,ROW()-19,MATCH($O$10,Данные!$A$6:$CV$6,0))))))</f>
        <v/>
      </c>
      <c r="BZ111" s="76" t="str">
        <f>IF($A111="","",IF($P$4&lt;&gt;"Да","",IF($P$10="","",IF(COUNTIF(Данные!$A$6:$CV$6,$P$10)=0,"#FIELD",INDEX(Данные!$A$7:$CV$106,ROW()-19,MATCH($P$10,Данные!$A$6:$CV$6,0))))))</f>
        <v/>
      </c>
      <c r="CA111" s="76" t="str">
        <f>IF($A111="","",IF($Q$4&lt;&gt;"Да","",IF($Q$10="","",IF(COUNTIF(Данные!$A$6:$CV$6,$Q$10)=0,"#FIELD",INDEX(Данные!$A$7:$CV$106,ROW()-19,MATCH($Q$10,Данные!$A$6:$CV$6,0))))))</f>
        <v/>
      </c>
      <c r="CB111" s="76" t="str">
        <f>IF($A111="","",IF($R$4&lt;&gt;"Да","",IF($R$10="","",IF(COUNTIF(Данные!$A$6:$CV$6,$R$10)=0,"#FIELD",INDEX(Данные!$A$7:$CV$106,ROW()-19,MATCH($R$10,Данные!$A$6:$CV$6,0))))))</f>
        <v/>
      </c>
      <c r="CC111" s="76" t="str">
        <f>IF($A111="","",IF($S$4&lt;&gt;"Да","",IF($S$10="","",IF(COUNTIF(Данные!$A$6:$CV$6,$S$10)=0,"#FIELD",INDEX(Данные!$A$7:$CV$106,ROW()-19,MATCH($S$10,Данные!$A$6:$CV$6,0))))))</f>
        <v/>
      </c>
      <c r="CD111" s="76" t="str">
        <f>IF($A111="","",IF($T$4&lt;&gt;"Да","",IF($T$10="","",IF(COUNTIF(Данные!$A$6:$CV$6,$T$10)=0,"#FIELD",INDEX(Данные!$A$7:$CV$106,ROW()-19,MATCH($T$10,Данные!$A$6:$CV$6,0))))))</f>
        <v/>
      </c>
      <c r="CE111" s="76" t="str">
        <f>IF($A111="","",IF($U$4&lt;&gt;"Да","",IF($U$10="","",IF(COUNTIF(Данные!$A$6:$CV$6,$U$10)=0,"#FIELD",INDEX(Данные!$A$7:$CV$106,ROW()-19,MATCH($U$10,Данные!$A$6:$CV$6,0))))))</f>
        <v/>
      </c>
      <c r="CF111" s="76" t="str">
        <f>IF($A111="","",IF($V$4&lt;&gt;"Да","",IF($V$10="","",IF(COUNTIF(Данные!$A$6:$CV$6,$V$10)=0,"#FIELD",INDEX(Данные!$A$7:$CV$106,ROW()-19,MATCH($V$10,Данные!$A$6:$CV$6,0))))))</f>
        <v/>
      </c>
      <c r="CG111" s="76" t="str">
        <f>IF($A111="","",IF($W$4&lt;&gt;"Да","",IF($W$10="","",IF(COUNTIF(Данные!$A$6:$CV$6,$W$10)=0,"#FIELD",INDEX(Данные!$A$7:$CV$106,ROW()-19,MATCH($W$10,Данные!$A$6:$CV$6,0))))))</f>
        <v/>
      </c>
      <c r="CH111" s="76" t="str">
        <f>IF($A111="","",IF($X$4&lt;&gt;"Да","",IF($X$10="","",IF(COUNTIF(Данные!$A$6:$CV$6,$X$10)=0,"#FIELD",INDEX(Данные!$A$7:$CV$106,ROW()-19,MATCH($X$10,Данные!$A$6:$CV$6,0))))))</f>
        <v/>
      </c>
      <c r="CI111" s="76" t="str">
        <f>IF($A111="","",IF($Y$4&lt;&gt;"Да","",IF($Y$10="","",IF(COUNTIF(Данные!$A$6:$CV$6,$Y$10)=0,"#FIELD",INDEX(Данные!$A$7:$CV$106,ROW()-19,MATCH($Y$10,Данные!$A$6:$CV$6,0))))))</f>
        <v/>
      </c>
      <c r="CJ111" s="76" t="str">
        <f>IF($A111="","",IF($Z$4&lt;&gt;"Да","",IF($Z$10="","",IF(COUNTIF(Данные!$A$6:$CV$6,$Z$10)=0,"#FIELD",INDEX(Данные!$A$7:$CV$106,ROW()-19,MATCH($Z$10,Данные!$A$6:$CV$6,0))))))</f>
        <v/>
      </c>
      <c r="CK111" s="76" t="str">
        <f>IF($A111="","",IF($AA$4&lt;&gt;"Да","",IF($AA$10="","",IF(COUNTIF(Данные!$A$6:$CV$6,$AA$10)=0,"#FIELD",INDEX(Данные!$A$7:$CV$106,ROW()-19,MATCH($AA$10,Данные!$A$6:$CV$6,0))))))</f>
        <v/>
      </c>
      <c r="CL111" s="76" t="str">
        <f>IF($A111="","",IF($AB$4&lt;&gt;"Да","",IF($AB$10="","",IF(COUNTIF(Данные!$A$6:$CV$6,$AB$10)=0,"#FIELD",INDEX(Данные!$A$7:$CV$106,ROW()-19,MATCH($AB$10,Данные!$A$6:$CV$6,0))))))</f>
        <v/>
      </c>
      <c r="CM111" s="76" t="str">
        <f>IF($A111="","",IF($AC$4&lt;&gt;"Да","",IF($AC$10="","",IF(COUNTIF(Данные!$A$6:$CV$6,$AC$10)=0,"#FIELD",INDEX(Данные!$A$7:$CV$106,ROW()-19,MATCH($AC$10,Данные!$A$6:$CV$6,0))))))</f>
        <v/>
      </c>
      <c r="CN111" s="76" t="str">
        <f>IF($A111="","",IF($AD$4&lt;&gt;"Да","",IF($AD$10="","",IF(COUNTIF(Данные!$A$6:$CV$6,$AD$10)=0,"#FIELD",INDEX(Данные!$A$7:$CV$106,ROW()-19,MATCH($AD$10,Данные!$A$6:$CV$6,0))))))</f>
        <v/>
      </c>
      <c r="CO111" s="77" t="str">
        <f>IF($A111="","",IF($AE$4&lt;&gt;"Да","",IF($AE$10="","",IF(COUNTIF(Данные!$A$6:$CV$6,$AE$10)=0,"#FIELD",INDEX(Данные!$A$7:$CV$106,ROW()-19,MATCH($AE$10,Данные!$A$6:$CV$6,0))))))</f>
        <v/>
      </c>
    </row>
    <row r="112" spans="1:93">
      <c r="A112" s="24" t="str">
        <f>IF(Данные!A99="","",Данные!A99)</f>
        <v/>
      </c>
      <c r="B112" s="19" t="str">
        <f>IF($A112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112="#FIELD",AG112="",AND(OR($B$8="CHANGE_PCT_GE",$B$8="CHANGE_ABS_GE",$B$8="COUNT_FLAG_RULE",$B$8="AND_YES",$B$8="OR_YES"),OR(BL112="#FIELD",BL112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112)))),IF($B$18="LOW_MU",MAX(Настройки!$B$14,$B$16),IF($B$18="NEUTRAL",Настройки!$B$15,IF($B$18="IGNORE","IGNORE",IF(OR(AG112="#FIELD",BL112="#FIELD"),"Поле не найдено","Недостаточно данных")))),IF($B$8="SIGMOID_INC",MAX(Настройки!$B$14,$B$16+($B$17-$B$16)/(1+EXP(-$B$12*(IF(ISNUMBER(AG112),AG112,0)-$B$11)))),IF($B$8="SIGMOID_DEC",MAX(Настройки!$B$14,$B$16+($B$17-$B$16)/(1+EXP($B$12*(IF(ISNUMBER(AG112),AG112,0)-$B$11)))),IF($B$8="TOP_PERCENT",IF((COUNTIF(INDEX(Данные!$A$7:$CV$106,0,MATCH($B$9,Данные!$A$6:$CV$6,0)),"&gt;"&amp;IF(ISNUMBER(AG112),AG112,0))+COUNTIFS(INDEX(Данные!$A$7:$CV$106,0,MATCH($B$9,Данные!$A$6:$CV$6,0)),IF(ISNUMBER(AG112),AG112,0),Данные!$A$7:$A$106,"&lt;"&amp;$A112)+1)/COUNT(INDEX(Данные!$A$7:$CV$106,0,MATCH($B$9,Данные!$A$6:$CV$6,0)))&lt;=$B$11,$B$14,$B$15),IF($B$8="MANUAL_MU",MAX(Настройки!$B$14,MIN(1,IF(ISNUMBER(AG112),AG112,0))),IF($B$8="COUNT_FLAG_RULE",IF(IF(ISNUMBER(AG112),AG112,0)&lt;=$B$11,$B$14,IF(IF(ISNUMBER(AG112),AG112,0)&gt;=$B$12,$B$15,IF(OR(LOWER(LEFT(BL112&amp;"",2))="да",BL112=1),$B$13,$B$15))),IF(OR(AND($B$8="YES_NO",OR(LOWER(LEFT(AG112&amp;"",2))="да",AG112=1)),AND($B$8="THRESHOLD_GE",IF(ISNUMBER(AG112),AG112,0)&gt;=$B$11),AND($B$8="THRESHOLD_GT",IF(ISNUMBER(AG112),AG112,0)&gt;$B$11),AND($B$8="THRESHOLD_LE",IF(ISNUMBER(AG112),AG112,0)&lt;=$B$11),AND($B$8="THRESHOLD_LT",IF(ISNUMBER(AG112),AG112,0)&lt;$B$11),AND($B$8="CHANGE_PCT_GE",IF(IF(ISNUMBER(BL112),BL112,0)=0,IF(ISNUMBER(AG112),AG112,0)&gt;0,(IF(ISNUMBER(AG112),AG112,0)-IF(ISNUMBER(BL112),BL112,0))/ABS(IF(ISNUMBER(BL112),BL112,0))&gt;=$B$11)),AND($B$8="CHANGE_ABS_GE",ABS(IF(ISNUMBER(AG112),AG112,0)-IF(ISNUMBER(BL112),BL112,0))&gt;=$B$11),AND($B$8="COUNT_LT",IF(ISNUMBER(AG112),AG112,0)&lt;$B$11),AND($B$8="COUNT_LE",IF(ISNUMBER(AG112),AG112,0)&lt;=$B$11),AND($B$8="AND_YES",OR(LOWER(LEFT(AG112&amp;"",2))="да",AG112=1),OR(LOWER(LEFT(BL112&amp;"",2))="да",BL112=1)),AND($B$8="OR_YES",OR(OR(LOWER(LEFT(AG112&amp;"",2))="да",AG112=1),OR(LOWER(LEFT(BL112&amp;"",2))="да",BL112=1)))),$B$14,$B$15))))))))))</f>
        <v/>
      </c>
      <c r="C112" s="19" t="str">
        <f>IF($A112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112="#FIELD",AH112="",AND(OR($C$8="CHANGE_PCT_GE",$C$8="CHANGE_ABS_GE",$C$8="COUNT_FLAG_RULE",$C$8="AND_YES",$C$8="OR_YES"),OR(BM112="#FIELD",BM112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112)))),IF($C$18="LOW_MU",MAX(Настройки!$B$14,$C$16),IF($C$18="NEUTRAL",Настройки!$B$15,IF($C$18="IGNORE","IGNORE",IF(OR(AH112="#FIELD",BM112="#FIELD"),"Поле не найдено","Недостаточно данных")))),IF($C$8="SIGMOID_INC",MAX(Настройки!$B$14,$C$16+($C$17-$C$16)/(1+EXP(-$C$12*(IF(ISNUMBER(AH112),AH112,0)-$C$11)))),IF($C$8="SIGMOID_DEC",MAX(Настройки!$B$14,$C$16+($C$17-$C$16)/(1+EXP($C$12*(IF(ISNUMBER(AH112),AH112,0)-$C$11)))),IF($C$8="TOP_PERCENT",IF((COUNTIF(INDEX(Данные!$A$7:$CV$106,0,MATCH($C$9,Данные!$A$6:$CV$6,0)),"&gt;"&amp;IF(ISNUMBER(AH112),AH112,0))+COUNTIFS(INDEX(Данные!$A$7:$CV$106,0,MATCH($C$9,Данные!$A$6:$CV$6,0)),IF(ISNUMBER(AH112),AH112,0),Данные!$A$7:$A$106,"&lt;"&amp;$A112)+1)/COUNT(INDEX(Данные!$A$7:$CV$106,0,MATCH($C$9,Данные!$A$6:$CV$6,0)))&lt;=$C$11,$C$14,$C$15),IF($C$8="MANUAL_MU",MAX(Настройки!$B$14,MIN(1,IF(ISNUMBER(AH112),AH112,0))),IF($C$8="COUNT_FLAG_RULE",IF(IF(ISNUMBER(AH112),AH112,0)&lt;=$C$11,$C$14,IF(IF(ISNUMBER(AH112),AH112,0)&gt;=$C$12,$C$15,IF(OR(LOWER(LEFT(BM112&amp;"",2))="да",BM112=1),$C$13,$C$15))),IF(OR(AND($C$8="YES_NO",OR(LOWER(LEFT(AH112&amp;"",2))="да",AH112=1)),AND($C$8="THRESHOLD_GE",IF(ISNUMBER(AH112),AH112,0)&gt;=$C$11),AND($C$8="THRESHOLD_GT",IF(ISNUMBER(AH112),AH112,0)&gt;$C$11),AND($C$8="THRESHOLD_LE",IF(ISNUMBER(AH112),AH112,0)&lt;=$C$11),AND($C$8="THRESHOLD_LT",IF(ISNUMBER(AH112),AH112,0)&lt;$C$11),AND($C$8="CHANGE_PCT_GE",IF(IF(ISNUMBER(BM112),BM112,0)=0,IF(ISNUMBER(AH112),AH112,0)&gt;0,(IF(ISNUMBER(AH112),AH112,0)-IF(ISNUMBER(BM112),BM112,0))/ABS(IF(ISNUMBER(BM112),BM112,0))&gt;=$C$11)),AND($C$8="CHANGE_ABS_GE",ABS(IF(ISNUMBER(AH112),AH112,0)-IF(ISNUMBER(BM112),BM112,0))&gt;=$C$11),AND($C$8="COUNT_LT",IF(ISNUMBER(AH112),AH112,0)&lt;$C$11),AND($C$8="COUNT_LE",IF(ISNUMBER(AH112),AH112,0)&lt;=$C$11),AND($C$8="AND_YES",OR(LOWER(LEFT(AH112&amp;"",2))="да",AH112=1),OR(LOWER(LEFT(BM112&amp;"",2))="да",BM112=1)),AND($C$8="OR_YES",OR(OR(LOWER(LEFT(AH112&amp;"",2))="да",AH112=1),OR(LOWER(LEFT(BM112&amp;"",2))="да",BM112=1)))),$C$14,$C$15))))))))))</f>
        <v/>
      </c>
      <c r="D112" s="19" t="str">
        <f>IF($A112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112="#FIELD",AI112="",AND(OR($D$8="CHANGE_PCT_GE",$D$8="CHANGE_ABS_GE",$D$8="COUNT_FLAG_RULE",$D$8="AND_YES",$D$8="OR_YES"),OR(BN112="#FIELD",BN112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112)))),IF($D$18="LOW_MU",MAX(Настройки!$B$14,$D$16),IF($D$18="NEUTRAL",Настройки!$B$15,IF($D$18="IGNORE","IGNORE",IF(OR(AI112="#FIELD",BN112="#FIELD"),"Поле не найдено","Недостаточно данных")))),IF($D$8="SIGMOID_INC",MAX(Настройки!$B$14,$D$16+($D$17-$D$16)/(1+EXP(-$D$12*(IF(ISNUMBER(AI112),AI112,0)-$D$11)))),IF($D$8="SIGMOID_DEC",MAX(Настройки!$B$14,$D$16+($D$17-$D$16)/(1+EXP($D$12*(IF(ISNUMBER(AI112),AI112,0)-$D$11)))),IF($D$8="TOP_PERCENT",IF((COUNTIF(INDEX(Данные!$A$7:$CV$106,0,MATCH($D$9,Данные!$A$6:$CV$6,0)),"&gt;"&amp;IF(ISNUMBER(AI112),AI112,0))+COUNTIFS(INDEX(Данные!$A$7:$CV$106,0,MATCH($D$9,Данные!$A$6:$CV$6,0)),IF(ISNUMBER(AI112),AI112,0),Данные!$A$7:$A$106,"&lt;"&amp;$A112)+1)/COUNT(INDEX(Данные!$A$7:$CV$106,0,MATCH($D$9,Данные!$A$6:$CV$6,0)))&lt;=$D$11,$D$14,$D$15),IF($D$8="MANUAL_MU",MAX(Настройки!$B$14,MIN(1,IF(ISNUMBER(AI112),AI112,0))),IF($D$8="COUNT_FLAG_RULE",IF(IF(ISNUMBER(AI112),AI112,0)&lt;=$D$11,$D$14,IF(IF(ISNUMBER(AI112),AI112,0)&gt;=$D$12,$D$15,IF(OR(LOWER(LEFT(BN112&amp;"",2))="да",BN112=1),$D$13,$D$15))),IF(OR(AND($D$8="YES_NO",OR(LOWER(LEFT(AI112&amp;"",2))="да",AI112=1)),AND($D$8="THRESHOLD_GE",IF(ISNUMBER(AI112),AI112,0)&gt;=$D$11),AND($D$8="THRESHOLD_GT",IF(ISNUMBER(AI112),AI112,0)&gt;$D$11),AND($D$8="THRESHOLD_LE",IF(ISNUMBER(AI112),AI112,0)&lt;=$D$11),AND($D$8="THRESHOLD_LT",IF(ISNUMBER(AI112),AI112,0)&lt;$D$11),AND($D$8="CHANGE_PCT_GE",IF(IF(ISNUMBER(BN112),BN112,0)=0,IF(ISNUMBER(AI112),AI112,0)&gt;0,(IF(ISNUMBER(AI112),AI112,0)-IF(ISNUMBER(BN112),BN112,0))/ABS(IF(ISNUMBER(BN112),BN112,0))&gt;=$D$11)),AND($D$8="CHANGE_ABS_GE",ABS(IF(ISNUMBER(AI112),AI112,0)-IF(ISNUMBER(BN112),BN112,0))&gt;=$D$11),AND($D$8="COUNT_LT",IF(ISNUMBER(AI112),AI112,0)&lt;$D$11),AND($D$8="COUNT_LE",IF(ISNUMBER(AI112),AI112,0)&lt;=$D$11),AND($D$8="AND_YES",OR(LOWER(LEFT(AI112&amp;"",2))="да",AI112=1),OR(LOWER(LEFT(BN112&amp;"",2))="да",BN112=1)),AND($D$8="OR_YES",OR(OR(LOWER(LEFT(AI112&amp;"",2))="да",AI112=1),OR(LOWER(LEFT(BN112&amp;"",2))="да",BN112=1)))),$D$14,$D$15))))))))))</f>
        <v/>
      </c>
      <c r="E112" s="19" t="str">
        <f>IF($A112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112="#FIELD",AJ112="",AND(OR($E$8="CHANGE_PCT_GE",$E$8="CHANGE_ABS_GE",$E$8="COUNT_FLAG_RULE",$E$8="AND_YES",$E$8="OR_YES"),OR(BO112="#FIELD",BO112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112)))),IF($E$18="LOW_MU",MAX(Настройки!$B$14,$E$16),IF($E$18="NEUTRAL",Настройки!$B$15,IF($E$18="IGNORE","IGNORE",IF(OR(AJ112="#FIELD",BO112="#FIELD"),"Поле не найдено","Недостаточно данных")))),IF($E$8="SIGMOID_INC",MAX(Настройки!$B$14,$E$16+($E$17-$E$16)/(1+EXP(-$E$12*(IF(ISNUMBER(AJ112),AJ112,0)-$E$11)))),IF($E$8="SIGMOID_DEC",MAX(Настройки!$B$14,$E$16+($E$17-$E$16)/(1+EXP($E$12*(IF(ISNUMBER(AJ112),AJ112,0)-$E$11)))),IF($E$8="TOP_PERCENT",IF((COUNTIF(INDEX(Данные!$A$7:$CV$106,0,MATCH($E$9,Данные!$A$6:$CV$6,0)),"&gt;"&amp;IF(ISNUMBER(AJ112),AJ112,0))+COUNTIFS(INDEX(Данные!$A$7:$CV$106,0,MATCH($E$9,Данные!$A$6:$CV$6,0)),IF(ISNUMBER(AJ112),AJ112,0),Данные!$A$7:$A$106,"&lt;"&amp;$A112)+1)/COUNT(INDEX(Данные!$A$7:$CV$106,0,MATCH($E$9,Данные!$A$6:$CV$6,0)))&lt;=$E$11,$E$14,$E$15),IF($E$8="MANUAL_MU",MAX(Настройки!$B$14,MIN(1,IF(ISNUMBER(AJ112),AJ112,0))),IF($E$8="COUNT_FLAG_RULE",IF(IF(ISNUMBER(AJ112),AJ112,0)&lt;=$E$11,$E$14,IF(IF(ISNUMBER(AJ112),AJ112,0)&gt;=$E$12,$E$15,IF(OR(LOWER(LEFT(BO112&amp;"",2))="да",BO112=1),$E$13,$E$15))),IF(OR(AND($E$8="YES_NO",OR(LOWER(LEFT(AJ112&amp;"",2))="да",AJ112=1)),AND($E$8="THRESHOLD_GE",IF(ISNUMBER(AJ112),AJ112,0)&gt;=$E$11),AND($E$8="THRESHOLD_GT",IF(ISNUMBER(AJ112),AJ112,0)&gt;$E$11),AND($E$8="THRESHOLD_LE",IF(ISNUMBER(AJ112),AJ112,0)&lt;=$E$11),AND($E$8="THRESHOLD_LT",IF(ISNUMBER(AJ112),AJ112,0)&lt;$E$11),AND($E$8="CHANGE_PCT_GE",IF(IF(ISNUMBER(BO112),BO112,0)=0,IF(ISNUMBER(AJ112),AJ112,0)&gt;0,(IF(ISNUMBER(AJ112),AJ112,0)-IF(ISNUMBER(BO112),BO112,0))/ABS(IF(ISNUMBER(BO112),BO112,0))&gt;=$E$11)),AND($E$8="CHANGE_ABS_GE",ABS(IF(ISNUMBER(AJ112),AJ112,0)-IF(ISNUMBER(BO112),BO112,0))&gt;=$E$11),AND($E$8="COUNT_LT",IF(ISNUMBER(AJ112),AJ112,0)&lt;$E$11),AND($E$8="COUNT_LE",IF(ISNUMBER(AJ112),AJ112,0)&lt;=$E$11),AND($E$8="AND_YES",OR(LOWER(LEFT(AJ112&amp;"",2))="да",AJ112=1),OR(LOWER(LEFT(BO112&amp;"",2))="да",BO112=1)),AND($E$8="OR_YES",OR(OR(LOWER(LEFT(AJ112&amp;"",2))="да",AJ112=1),OR(LOWER(LEFT(BO112&amp;"",2))="да",BO112=1)))),$E$14,$E$15))))))))))</f>
        <v/>
      </c>
      <c r="F112" s="19" t="str">
        <f>IF($A112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112="#FIELD",AK112="",AND(OR($F$8="CHANGE_PCT_GE",$F$8="CHANGE_ABS_GE",$F$8="COUNT_FLAG_RULE",$F$8="AND_YES",$F$8="OR_YES"),OR(BP112="#FIELD",BP112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112)))),IF($F$18="LOW_MU",MAX(Настройки!$B$14,$F$16),IF($F$18="NEUTRAL",Настройки!$B$15,IF($F$18="IGNORE","IGNORE",IF(OR(AK112="#FIELD",BP112="#FIELD"),"Поле не найдено","Недостаточно данных")))),IF($F$8="SIGMOID_INC",MAX(Настройки!$B$14,$F$16+($F$17-$F$16)/(1+EXP(-$F$12*(IF(ISNUMBER(AK112),AK112,0)-$F$11)))),IF($F$8="SIGMOID_DEC",MAX(Настройки!$B$14,$F$16+($F$17-$F$16)/(1+EXP($F$12*(IF(ISNUMBER(AK112),AK112,0)-$F$11)))),IF($F$8="TOP_PERCENT",IF((COUNTIF(INDEX(Данные!$A$7:$CV$106,0,MATCH($F$9,Данные!$A$6:$CV$6,0)),"&gt;"&amp;IF(ISNUMBER(AK112),AK112,0))+COUNTIFS(INDEX(Данные!$A$7:$CV$106,0,MATCH($F$9,Данные!$A$6:$CV$6,0)),IF(ISNUMBER(AK112),AK112,0),Данные!$A$7:$A$106,"&lt;"&amp;$A112)+1)/COUNT(INDEX(Данные!$A$7:$CV$106,0,MATCH($F$9,Данные!$A$6:$CV$6,0)))&lt;=$F$11,$F$14,$F$15),IF($F$8="MANUAL_MU",MAX(Настройки!$B$14,MIN(1,IF(ISNUMBER(AK112),AK112,0))),IF($F$8="COUNT_FLAG_RULE",IF(IF(ISNUMBER(AK112),AK112,0)&lt;=$F$11,$F$14,IF(IF(ISNUMBER(AK112),AK112,0)&gt;=$F$12,$F$15,IF(OR(LOWER(LEFT(BP112&amp;"",2))="да",BP112=1),$F$13,$F$15))),IF(OR(AND($F$8="YES_NO",OR(LOWER(LEFT(AK112&amp;"",2))="да",AK112=1)),AND($F$8="THRESHOLD_GE",IF(ISNUMBER(AK112),AK112,0)&gt;=$F$11),AND($F$8="THRESHOLD_GT",IF(ISNUMBER(AK112),AK112,0)&gt;$F$11),AND($F$8="THRESHOLD_LE",IF(ISNUMBER(AK112),AK112,0)&lt;=$F$11),AND($F$8="THRESHOLD_LT",IF(ISNUMBER(AK112),AK112,0)&lt;$F$11),AND($F$8="CHANGE_PCT_GE",IF(IF(ISNUMBER(BP112),BP112,0)=0,IF(ISNUMBER(AK112),AK112,0)&gt;0,(IF(ISNUMBER(AK112),AK112,0)-IF(ISNUMBER(BP112),BP112,0))/ABS(IF(ISNUMBER(BP112),BP112,0))&gt;=$F$11)),AND($F$8="CHANGE_ABS_GE",ABS(IF(ISNUMBER(AK112),AK112,0)-IF(ISNUMBER(BP112),BP112,0))&gt;=$F$11),AND($F$8="COUNT_LT",IF(ISNUMBER(AK112),AK112,0)&lt;$F$11),AND($F$8="COUNT_LE",IF(ISNUMBER(AK112),AK112,0)&lt;=$F$11),AND($F$8="AND_YES",OR(LOWER(LEFT(AK112&amp;"",2))="да",AK112=1),OR(LOWER(LEFT(BP112&amp;"",2))="да",BP112=1)),AND($F$8="OR_YES",OR(OR(LOWER(LEFT(AK112&amp;"",2))="да",AK112=1),OR(LOWER(LEFT(BP112&amp;"",2))="да",BP112=1)))),$F$14,$F$15))))))))))</f>
        <v/>
      </c>
      <c r="G112" s="19" t="str">
        <f>IF($A112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112="#FIELD",AL112="",AND(OR($G$8="CHANGE_PCT_GE",$G$8="CHANGE_ABS_GE",$G$8="COUNT_FLAG_RULE",$G$8="AND_YES",$G$8="OR_YES"),OR(BQ112="#FIELD",BQ112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112)))),IF($G$18="LOW_MU",MAX(Настройки!$B$14,$G$16),IF($G$18="NEUTRAL",Настройки!$B$15,IF($G$18="IGNORE","IGNORE",IF(OR(AL112="#FIELD",BQ112="#FIELD"),"Поле не найдено","Недостаточно данных")))),IF($G$8="SIGMOID_INC",MAX(Настройки!$B$14,$G$16+($G$17-$G$16)/(1+EXP(-$G$12*(IF(ISNUMBER(AL112),AL112,0)-$G$11)))),IF($G$8="SIGMOID_DEC",MAX(Настройки!$B$14,$G$16+($G$17-$G$16)/(1+EXP($G$12*(IF(ISNUMBER(AL112),AL112,0)-$G$11)))),IF($G$8="TOP_PERCENT",IF((COUNTIF(INDEX(Данные!$A$7:$CV$106,0,MATCH($G$9,Данные!$A$6:$CV$6,0)),"&gt;"&amp;IF(ISNUMBER(AL112),AL112,0))+COUNTIFS(INDEX(Данные!$A$7:$CV$106,0,MATCH($G$9,Данные!$A$6:$CV$6,0)),IF(ISNUMBER(AL112),AL112,0),Данные!$A$7:$A$106,"&lt;"&amp;$A112)+1)/COUNT(INDEX(Данные!$A$7:$CV$106,0,MATCH($G$9,Данные!$A$6:$CV$6,0)))&lt;=$G$11,$G$14,$G$15),IF($G$8="MANUAL_MU",MAX(Настройки!$B$14,MIN(1,IF(ISNUMBER(AL112),AL112,0))),IF($G$8="COUNT_FLAG_RULE",IF(IF(ISNUMBER(AL112),AL112,0)&lt;=$G$11,$G$14,IF(IF(ISNUMBER(AL112),AL112,0)&gt;=$G$12,$G$15,IF(OR(LOWER(LEFT(BQ112&amp;"",2))="да",BQ112=1),$G$13,$G$15))),IF(OR(AND($G$8="YES_NO",OR(LOWER(LEFT(AL112&amp;"",2))="да",AL112=1)),AND($G$8="THRESHOLD_GE",IF(ISNUMBER(AL112),AL112,0)&gt;=$G$11),AND($G$8="THRESHOLD_GT",IF(ISNUMBER(AL112),AL112,0)&gt;$G$11),AND($G$8="THRESHOLD_LE",IF(ISNUMBER(AL112),AL112,0)&lt;=$G$11),AND($G$8="THRESHOLD_LT",IF(ISNUMBER(AL112),AL112,0)&lt;$G$11),AND($G$8="CHANGE_PCT_GE",IF(IF(ISNUMBER(BQ112),BQ112,0)=0,IF(ISNUMBER(AL112),AL112,0)&gt;0,(IF(ISNUMBER(AL112),AL112,0)-IF(ISNUMBER(BQ112),BQ112,0))/ABS(IF(ISNUMBER(BQ112),BQ112,0))&gt;=$G$11)),AND($G$8="CHANGE_ABS_GE",ABS(IF(ISNUMBER(AL112),AL112,0)-IF(ISNUMBER(BQ112),BQ112,0))&gt;=$G$11),AND($G$8="COUNT_LT",IF(ISNUMBER(AL112),AL112,0)&lt;$G$11),AND($G$8="COUNT_LE",IF(ISNUMBER(AL112),AL112,0)&lt;=$G$11),AND($G$8="AND_YES",OR(LOWER(LEFT(AL112&amp;"",2))="да",AL112=1),OR(LOWER(LEFT(BQ112&amp;"",2))="да",BQ112=1)),AND($G$8="OR_YES",OR(OR(LOWER(LEFT(AL112&amp;"",2))="да",AL112=1),OR(LOWER(LEFT(BQ112&amp;"",2))="да",BQ112=1)))),$G$14,$G$15))))))))))</f>
        <v/>
      </c>
      <c r="H112" s="19" t="str">
        <f>IF($A112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112="#FIELD",AM112="",AND(OR($H$8="CHANGE_PCT_GE",$H$8="CHANGE_ABS_GE",$H$8="COUNT_FLAG_RULE",$H$8="AND_YES",$H$8="OR_YES"),OR(BR112="#FIELD",BR112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112)))),IF($H$18="LOW_MU",MAX(Настройки!$B$14,$H$16),IF($H$18="NEUTRAL",Настройки!$B$15,IF($H$18="IGNORE","IGNORE",IF(OR(AM112="#FIELD",BR112="#FIELD"),"Поле не найдено","Недостаточно данных")))),IF($H$8="SIGMOID_INC",MAX(Настройки!$B$14,$H$16+($H$17-$H$16)/(1+EXP(-$H$12*(IF(ISNUMBER(AM112),AM112,0)-$H$11)))),IF($H$8="SIGMOID_DEC",MAX(Настройки!$B$14,$H$16+($H$17-$H$16)/(1+EXP($H$12*(IF(ISNUMBER(AM112),AM112,0)-$H$11)))),IF($H$8="TOP_PERCENT",IF((COUNTIF(INDEX(Данные!$A$7:$CV$106,0,MATCH($H$9,Данные!$A$6:$CV$6,0)),"&gt;"&amp;IF(ISNUMBER(AM112),AM112,0))+COUNTIFS(INDEX(Данные!$A$7:$CV$106,0,MATCH($H$9,Данные!$A$6:$CV$6,0)),IF(ISNUMBER(AM112),AM112,0),Данные!$A$7:$A$106,"&lt;"&amp;$A112)+1)/COUNT(INDEX(Данные!$A$7:$CV$106,0,MATCH($H$9,Данные!$A$6:$CV$6,0)))&lt;=$H$11,$H$14,$H$15),IF($H$8="MANUAL_MU",MAX(Настройки!$B$14,MIN(1,IF(ISNUMBER(AM112),AM112,0))),IF($H$8="COUNT_FLAG_RULE",IF(IF(ISNUMBER(AM112),AM112,0)&lt;=$H$11,$H$14,IF(IF(ISNUMBER(AM112),AM112,0)&gt;=$H$12,$H$15,IF(OR(LOWER(LEFT(BR112&amp;"",2))="да",BR112=1),$H$13,$H$15))),IF(OR(AND($H$8="YES_NO",OR(LOWER(LEFT(AM112&amp;"",2))="да",AM112=1)),AND($H$8="THRESHOLD_GE",IF(ISNUMBER(AM112),AM112,0)&gt;=$H$11),AND($H$8="THRESHOLD_GT",IF(ISNUMBER(AM112),AM112,0)&gt;$H$11),AND($H$8="THRESHOLD_LE",IF(ISNUMBER(AM112),AM112,0)&lt;=$H$11),AND($H$8="THRESHOLD_LT",IF(ISNUMBER(AM112),AM112,0)&lt;$H$11),AND($H$8="CHANGE_PCT_GE",IF(IF(ISNUMBER(BR112),BR112,0)=0,IF(ISNUMBER(AM112),AM112,0)&gt;0,(IF(ISNUMBER(AM112),AM112,0)-IF(ISNUMBER(BR112),BR112,0))/ABS(IF(ISNUMBER(BR112),BR112,0))&gt;=$H$11)),AND($H$8="CHANGE_ABS_GE",ABS(IF(ISNUMBER(AM112),AM112,0)-IF(ISNUMBER(BR112),BR112,0))&gt;=$H$11),AND($H$8="COUNT_LT",IF(ISNUMBER(AM112),AM112,0)&lt;$H$11),AND($H$8="COUNT_LE",IF(ISNUMBER(AM112),AM112,0)&lt;=$H$11),AND($H$8="AND_YES",OR(LOWER(LEFT(AM112&amp;"",2))="да",AM112=1),OR(LOWER(LEFT(BR112&amp;"",2))="да",BR112=1)),AND($H$8="OR_YES",OR(OR(LOWER(LEFT(AM112&amp;"",2))="да",AM112=1),OR(LOWER(LEFT(BR112&amp;"",2))="да",BR112=1)))),$H$14,$H$15))))))))))</f>
        <v/>
      </c>
      <c r="I112" s="19" t="str">
        <f>IF($A112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112="#FIELD",AN112="",AND(OR($I$8="CHANGE_PCT_GE",$I$8="CHANGE_ABS_GE",$I$8="COUNT_FLAG_RULE",$I$8="AND_YES",$I$8="OR_YES"),OR(BS112="#FIELD",BS112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112)))),IF($I$18="LOW_MU",MAX(Настройки!$B$14,$I$16),IF($I$18="NEUTRAL",Настройки!$B$15,IF($I$18="IGNORE","IGNORE",IF(OR(AN112="#FIELD",BS112="#FIELD"),"Поле не найдено","Недостаточно данных")))),IF($I$8="SIGMOID_INC",MAX(Настройки!$B$14,$I$16+($I$17-$I$16)/(1+EXP(-$I$12*(IF(ISNUMBER(AN112),AN112,0)-$I$11)))),IF($I$8="SIGMOID_DEC",MAX(Настройки!$B$14,$I$16+($I$17-$I$16)/(1+EXP($I$12*(IF(ISNUMBER(AN112),AN112,0)-$I$11)))),IF($I$8="TOP_PERCENT",IF((COUNTIF(INDEX(Данные!$A$7:$CV$106,0,MATCH($I$9,Данные!$A$6:$CV$6,0)),"&gt;"&amp;IF(ISNUMBER(AN112),AN112,0))+COUNTIFS(INDEX(Данные!$A$7:$CV$106,0,MATCH($I$9,Данные!$A$6:$CV$6,0)),IF(ISNUMBER(AN112),AN112,0),Данные!$A$7:$A$106,"&lt;"&amp;$A112)+1)/COUNT(INDEX(Данные!$A$7:$CV$106,0,MATCH($I$9,Данные!$A$6:$CV$6,0)))&lt;=$I$11,$I$14,$I$15),IF($I$8="MANUAL_MU",MAX(Настройки!$B$14,MIN(1,IF(ISNUMBER(AN112),AN112,0))),IF($I$8="COUNT_FLAG_RULE",IF(IF(ISNUMBER(AN112),AN112,0)&lt;=$I$11,$I$14,IF(IF(ISNUMBER(AN112),AN112,0)&gt;=$I$12,$I$15,IF(OR(LOWER(LEFT(BS112&amp;"",2))="да",BS112=1),$I$13,$I$15))),IF(OR(AND($I$8="YES_NO",OR(LOWER(LEFT(AN112&amp;"",2))="да",AN112=1)),AND($I$8="THRESHOLD_GE",IF(ISNUMBER(AN112),AN112,0)&gt;=$I$11),AND($I$8="THRESHOLD_GT",IF(ISNUMBER(AN112),AN112,0)&gt;$I$11),AND($I$8="THRESHOLD_LE",IF(ISNUMBER(AN112),AN112,0)&lt;=$I$11),AND($I$8="THRESHOLD_LT",IF(ISNUMBER(AN112),AN112,0)&lt;$I$11),AND($I$8="CHANGE_PCT_GE",IF(IF(ISNUMBER(BS112),BS112,0)=0,IF(ISNUMBER(AN112),AN112,0)&gt;0,(IF(ISNUMBER(AN112),AN112,0)-IF(ISNUMBER(BS112),BS112,0))/ABS(IF(ISNUMBER(BS112),BS112,0))&gt;=$I$11)),AND($I$8="CHANGE_ABS_GE",ABS(IF(ISNUMBER(AN112),AN112,0)-IF(ISNUMBER(BS112),BS112,0))&gt;=$I$11),AND($I$8="COUNT_LT",IF(ISNUMBER(AN112),AN112,0)&lt;$I$11),AND($I$8="COUNT_LE",IF(ISNUMBER(AN112),AN112,0)&lt;=$I$11),AND($I$8="AND_YES",OR(LOWER(LEFT(AN112&amp;"",2))="да",AN112=1),OR(LOWER(LEFT(BS112&amp;"",2))="да",BS112=1)),AND($I$8="OR_YES",OR(OR(LOWER(LEFT(AN112&amp;"",2))="да",AN112=1),OR(LOWER(LEFT(BS112&amp;"",2))="да",BS112=1)))),$I$14,$I$15))))))))))</f>
        <v/>
      </c>
      <c r="J112" s="19" t="str">
        <f>IF($A112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112="#FIELD",AO112="",AND(OR($J$8="CHANGE_PCT_GE",$J$8="CHANGE_ABS_GE",$J$8="COUNT_FLAG_RULE",$J$8="AND_YES",$J$8="OR_YES"),OR(BT112="#FIELD",BT112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112)))),IF($J$18="LOW_MU",MAX(Настройки!$B$14,$J$16),IF($J$18="NEUTRAL",Настройки!$B$15,IF($J$18="IGNORE","IGNORE",IF(OR(AO112="#FIELD",BT112="#FIELD"),"Поле не найдено","Недостаточно данных")))),IF($J$8="SIGMOID_INC",MAX(Настройки!$B$14,$J$16+($J$17-$J$16)/(1+EXP(-$J$12*(IF(ISNUMBER(AO112),AO112,0)-$J$11)))),IF($J$8="SIGMOID_DEC",MAX(Настройки!$B$14,$J$16+($J$17-$J$16)/(1+EXP($J$12*(IF(ISNUMBER(AO112),AO112,0)-$J$11)))),IF($J$8="TOP_PERCENT",IF((COUNTIF(INDEX(Данные!$A$7:$CV$106,0,MATCH($J$9,Данные!$A$6:$CV$6,0)),"&gt;"&amp;IF(ISNUMBER(AO112),AO112,0))+COUNTIFS(INDEX(Данные!$A$7:$CV$106,0,MATCH($J$9,Данные!$A$6:$CV$6,0)),IF(ISNUMBER(AO112),AO112,0),Данные!$A$7:$A$106,"&lt;"&amp;$A112)+1)/COUNT(INDEX(Данные!$A$7:$CV$106,0,MATCH($J$9,Данные!$A$6:$CV$6,0)))&lt;=$J$11,$J$14,$J$15),IF($J$8="MANUAL_MU",MAX(Настройки!$B$14,MIN(1,IF(ISNUMBER(AO112),AO112,0))),IF($J$8="COUNT_FLAG_RULE",IF(IF(ISNUMBER(AO112),AO112,0)&lt;=$J$11,$J$14,IF(IF(ISNUMBER(AO112),AO112,0)&gt;=$J$12,$J$15,IF(OR(LOWER(LEFT(BT112&amp;"",2))="да",BT112=1),$J$13,$J$15))),IF(OR(AND($J$8="YES_NO",OR(LOWER(LEFT(AO112&amp;"",2))="да",AO112=1)),AND($J$8="THRESHOLD_GE",IF(ISNUMBER(AO112),AO112,0)&gt;=$J$11),AND($J$8="THRESHOLD_GT",IF(ISNUMBER(AO112),AO112,0)&gt;$J$11),AND($J$8="THRESHOLD_LE",IF(ISNUMBER(AO112),AO112,0)&lt;=$J$11),AND($J$8="THRESHOLD_LT",IF(ISNUMBER(AO112),AO112,0)&lt;$J$11),AND($J$8="CHANGE_PCT_GE",IF(IF(ISNUMBER(BT112),BT112,0)=0,IF(ISNUMBER(AO112),AO112,0)&gt;0,(IF(ISNUMBER(AO112),AO112,0)-IF(ISNUMBER(BT112),BT112,0))/ABS(IF(ISNUMBER(BT112),BT112,0))&gt;=$J$11)),AND($J$8="CHANGE_ABS_GE",ABS(IF(ISNUMBER(AO112),AO112,0)-IF(ISNUMBER(BT112),BT112,0))&gt;=$J$11),AND($J$8="COUNT_LT",IF(ISNUMBER(AO112),AO112,0)&lt;$J$11),AND($J$8="COUNT_LE",IF(ISNUMBER(AO112),AO112,0)&lt;=$J$11),AND($J$8="AND_YES",OR(LOWER(LEFT(AO112&amp;"",2))="да",AO112=1),OR(LOWER(LEFT(BT112&amp;"",2))="да",BT112=1)),AND($J$8="OR_YES",OR(OR(LOWER(LEFT(AO112&amp;"",2))="да",AO112=1),OR(LOWER(LEFT(BT112&amp;"",2))="да",BT112=1)))),$J$14,$J$15))))))))))</f>
        <v/>
      </c>
      <c r="K112" s="19" t="str">
        <f>IF($A112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112="#FIELD",AP112="",AND(OR($K$8="CHANGE_PCT_GE",$K$8="CHANGE_ABS_GE",$K$8="COUNT_FLAG_RULE",$K$8="AND_YES",$K$8="OR_YES"),OR(BU112="#FIELD",BU112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112)))),IF($K$18="LOW_MU",MAX(Настройки!$B$14,$K$16),IF($K$18="NEUTRAL",Настройки!$B$15,IF($K$18="IGNORE","IGNORE",IF(OR(AP112="#FIELD",BU112="#FIELD"),"Поле не найдено","Недостаточно данных")))),IF($K$8="SIGMOID_INC",MAX(Настройки!$B$14,$K$16+($K$17-$K$16)/(1+EXP(-$K$12*(IF(ISNUMBER(AP112),AP112,0)-$K$11)))),IF($K$8="SIGMOID_DEC",MAX(Настройки!$B$14,$K$16+($K$17-$K$16)/(1+EXP($K$12*(IF(ISNUMBER(AP112),AP112,0)-$K$11)))),IF($K$8="TOP_PERCENT",IF((COUNTIF(INDEX(Данные!$A$7:$CV$106,0,MATCH($K$9,Данные!$A$6:$CV$6,0)),"&gt;"&amp;IF(ISNUMBER(AP112),AP112,0))+COUNTIFS(INDEX(Данные!$A$7:$CV$106,0,MATCH($K$9,Данные!$A$6:$CV$6,0)),IF(ISNUMBER(AP112),AP112,0),Данные!$A$7:$A$106,"&lt;"&amp;$A112)+1)/COUNT(INDEX(Данные!$A$7:$CV$106,0,MATCH($K$9,Данные!$A$6:$CV$6,0)))&lt;=$K$11,$K$14,$K$15),IF($K$8="MANUAL_MU",MAX(Настройки!$B$14,MIN(1,IF(ISNUMBER(AP112),AP112,0))),IF($K$8="COUNT_FLAG_RULE",IF(IF(ISNUMBER(AP112),AP112,0)&lt;=$K$11,$K$14,IF(IF(ISNUMBER(AP112),AP112,0)&gt;=$K$12,$K$15,IF(OR(LOWER(LEFT(BU112&amp;"",2))="да",BU112=1),$K$13,$K$15))),IF(OR(AND($K$8="YES_NO",OR(LOWER(LEFT(AP112&amp;"",2))="да",AP112=1)),AND($K$8="THRESHOLD_GE",IF(ISNUMBER(AP112),AP112,0)&gt;=$K$11),AND($K$8="THRESHOLD_GT",IF(ISNUMBER(AP112),AP112,0)&gt;$K$11),AND($K$8="THRESHOLD_LE",IF(ISNUMBER(AP112),AP112,0)&lt;=$K$11),AND($K$8="THRESHOLD_LT",IF(ISNUMBER(AP112),AP112,0)&lt;$K$11),AND($K$8="CHANGE_PCT_GE",IF(IF(ISNUMBER(BU112),BU112,0)=0,IF(ISNUMBER(AP112),AP112,0)&gt;0,(IF(ISNUMBER(AP112),AP112,0)-IF(ISNUMBER(BU112),BU112,0))/ABS(IF(ISNUMBER(BU112),BU112,0))&gt;=$K$11)),AND($K$8="CHANGE_ABS_GE",ABS(IF(ISNUMBER(AP112),AP112,0)-IF(ISNUMBER(BU112),BU112,0))&gt;=$K$11),AND($K$8="COUNT_LT",IF(ISNUMBER(AP112),AP112,0)&lt;$K$11),AND($K$8="COUNT_LE",IF(ISNUMBER(AP112),AP112,0)&lt;=$K$11),AND($K$8="AND_YES",OR(LOWER(LEFT(AP112&amp;"",2))="да",AP112=1),OR(LOWER(LEFT(BU112&amp;"",2))="да",BU112=1)),AND($K$8="OR_YES",OR(OR(LOWER(LEFT(AP112&amp;"",2))="да",AP112=1),OR(LOWER(LEFT(BU112&amp;"",2))="да",BU112=1)))),$K$14,$K$15))))))))))</f>
        <v/>
      </c>
      <c r="L112" s="19" t="str">
        <f>IF($A112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112="#FIELD",AQ112="",AND(OR($L$8="CHANGE_PCT_GE",$L$8="CHANGE_ABS_GE",$L$8="COUNT_FLAG_RULE",$L$8="AND_YES",$L$8="OR_YES"),OR(BV112="#FIELD",BV112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112)))),IF($L$18="LOW_MU",MAX(Настройки!$B$14,$L$16),IF($L$18="NEUTRAL",Настройки!$B$15,IF($L$18="IGNORE","IGNORE",IF(OR(AQ112="#FIELD",BV112="#FIELD"),"Поле не найдено","Недостаточно данных")))),IF($L$8="SIGMOID_INC",MAX(Настройки!$B$14,$L$16+($L$17-$L$16)/(1+EXP(-$L$12*(IF(ISNUMBER(AQ112),AQ112,0)-$L$11)))),IF($L$8="SIGMOID_DEC",MAX(Настройки!$B$14,$L$16+($L$17-$L$16)/(1+EXP($L$12*(IF(ISNUMBER(AQ112),AQ112,0)-$L$11)))),IF($L$8="TOP_PERCENT",IF((COUNTIF(INDEX(Данные!$A$7:$CV$106,0,MATCH($L$9,Данные!$A$6:$CV$6,0)),"&gt;"&amp;IF(ISNUMBER(AQ112),AQ112,0))+COUNTIFS(INDEX(Данные!$A$7:$CV$106,0,MATCH($L$9,Данные!$A$6:$CV$6,0)),IF(ISNUMBER(AQ112),AQ112,0),Данные!$A$7:$A$106,"&lt;"&amp;$A112)+1)/COUNT(INDEX(Данные!$A$7:$CV$106,0,MATCH($L$9,Данные!$A$6:$CV$6,0)))&lt;=$L$11,$L$14,$L$15),IF($L$8="MANUAL_MU",MAX(Настройки!$B$14,MIN(1,IF(ISNUMBER(AQ112),AQ112,0))),IF($L$8="COUNT_FLAG_RULE",IF(IF(ISNUMBER(AQ112),AQ112,0)&lt;=$L$11,$L$14,IF(IF(ISNUMBER(AQ112),AQ112,0)&gt;=$L$12,$L$15,IF(OR(LOWER(LEFT(BV112&amp;"",2))="да",BV112=1),$L$13,$L$15))),IF(OR(AND($L$8="YES_NO",OR(LOWER(LEFT(AQ112&amp;"",2))="да",AQ112=1)),AND($L$8="THRESHOLD_GE",IF(ISNUMBER(AQ112),AQ112,0)&gt;=$L$11),AND($L$8="THRESHOLD_GT",IF(ISNUMBER(AQ112),AQ112,0)&gt;$L$11),AND($L$8="THRESHOLD_LE",IF(ISNUMBER(AQ112),AQ112,0)&lt;=$L$11),AND($L$8="THRESHOLD_LT",IF(ISNUMBER(AQ112),AQ112,0)&lt;$L$11),AND($L$8="CHANGE_PCT_GE",IF(IF(ISNUMBER(BV112),BV112,0)=0,IF(ISNUMBER(AQ112),AQ112,0)&gt;0,(IF(ISNUMBER(AQ112),AQ112,0)-IF(ISNUMBER(BV112),BV112,0))/ABS(IF(ISNUMBER(BV112),BV112,0))&gt;=$L$11)),AND($L$8="CHANGE_ABS_GE",ABS(IF(ISNUMBER(AQ112),AQ112,0)-IF(ISNUMBER(BV112),BV112,0))&gt;=$L$11),AND($L$8="COUNT_LT",IF(ISNUMBER(AQ112),AQ112,0)&lt;$L$11),AND($L$8="COUNT_LE",IF(ISNUMBER(AQ112),AQ112,0)&lt;=$L$11),AND($L$8="AND_YES",OR(LOWER(LEFT(AQ112&amp;"",2))="да",AQ112=1),OR(LOWER(LEFT(BV112&amp;"",2))="да",BV112=1)),AND($L$8="OR_YES",OR(OR(LOWER(LEFT(AQ112&amp;"",2))="да",AQ112=1),OR(LOWER(LEFT(BV112&amp;"",2))="да",BV112=1)))),$L$14,$L$15))))))))))</f>
        <v/>
      </c>
      <c r="M112" s="19" t="str">
        <f>IF($A112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112="#FIELD",AR112="",AND(OR($M$8="CHANGE_PCT_GE",$M$8="CHANGE_ABS_GE",$M$8="COUNT_FLAG_RULE",$M$8="AND_YES",$M$8="OR_YES"),OR(BW112="#FIELD",BW112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112)))),IF($M$18="LOW_MU",MAX(Настройки!$B$14,$M$16),IF($M$18="NEUTRAL",Настройки!$B$15,IF($M$18="IGNORE","IGNORE",IF(OR(AR112="#FIELD",BW112="#FIELD"),"Поле не найдено","Недостаточно данных")))),IF($M$8="SIGMOID_INC",MAX(Настройки!$B$14,$M$16+($M$17-$M$16)/(1+EXP(-$M$12*(IF(ISNUMBER(AR112),AR112,0)-$M$11)))),IF($M$8="SIGMOID_DEC",MAX(Настройки!$B$14,$M$16+($M$17-$M$16)/(1+EXP($M$12*(IF(ISNUMBER(AR112),AR112,0)-$M$11)))),IF($M$8="TOP_PERCENT",IF((COUNTIF(INDEX(Данные!$A$7:$CV$106,0,MATCH($M$9,Данные!$A$6:$CV$6,0)),"&gt;"&amp;IF(ISNUMBER(AR112),AR112,0))+COUNTIFS(INDEX(Данные!$A$7:$CV$106,0,MATCH($M$9,Данные!$A$6:$CV$6,0)),IF(ISNUMBER(AR112),AR112,0),Данные!$A$7:$A$106,"&lt;"&amp;$A112)+1)/COUNT(INDEX(Данные!$A$7:$CV$106,0,MATCH($M$9,Данные!$A$6:$CV$6,0)))&lt;=$M$11,$M$14,$M$15),IF($M$8="MANUAL_MU",MAX(Настройки!$B$14,MIN(1,IF(ISNUMBER(AR112),AR112,0))),IF($M$8="COUNT_FLAG_RULE",IF(IF(ISNUMBER(AR112),AR112,0)&lt;=$M$11,$M$14,IF(IF(ISNUMBER(AR112),AR112,0)&gt;=$M$12,$M$15,IF(OR(LOWER(LEFT(BW112&amp;"",2))="да",BW112=1),$M$13,$M$15))),IF(OR(AND($M$8="YES_NO",OR(LOWER(LEFT(AR112&amp;"",2))="да",AR112=1)),AND($M$8="THRESHOLD_GE",IF(ISNUMBER(AR112),AR112,0)&gt;=$M$11),AND($M$8="THRESHOLD_GT",IF(ISNUMBER(AR112),AR112,0)&gt;$M$11),AND($M$8="THRESHOLD_LE",IF(ISNUMBER(AR112),AR112,0)&lt;=$M$11),AND($M$8="THRESHOLD_LT",IF(ISNUMBER(AR112),AR112,0)&lt;$M$11),AND($M$8="CHANGE_PCT_GE",IF(IF(ISNUMBER(BW112),BW112,0)=0,IF(ISNUMBER(AR112),AR112,0)&gt;0,(IF(ISNUMBER(AR112),AR112,0)-IF(ISNUMBER(BW112),BW112,0))/ABS(IF(ISNUMBER(BW112),BW112,0))&gt;=$M$11)),AND($M$8="CHANGE_ABS_GE",ABS(IF(ISNUMBER(AR112),AR112,0)-IF(ISNUMBER(BW112),BW112,0))&gt;=$M$11),AND($M$8="COUNT_LT",IF(ISNUMBER(AR112),AR112,0)&lt;$M$11),AND($M$8="COUNT_LE",IF(ISNUMBER(AR112),AR112,0)&lt;=$M$11),AND($M$8="AND_YES",OR(LOWER(LEFT(AR112&amp;"",2))="да",AR112=1),OR(LOWER(LEFT(BW112&amp;"",2))="да",BW112=1)),AND($M$8="OR_YES",OR(OR(LOWER(LEFT(AR112&amp;"",2))="да",AR112=1),OR(LOWER(LEFT(BW112&amp;"",2))="да",BW112=1)))),$M$14,$M$15))))))))))</f>
        <v/>
      </c>
      <c r="N112" s="19" t="str">
        <f>IF($A112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112="#FIELD",AS112="",AND(OR($N$8="CHANGE_PCT_GE",$N$8="CHANGE_ABS_GE",$N$8="COUNT_FLAG_RULE",$N$8="AND_YES",$N$8="OR_YES"),OR(BX112="#FIELD",BX112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112)))),IF($N$18="LOW_MU",MAX(Настройки!$B$14,$N$16),IF($N$18="NEUTRAL",Настройки!$B$15,IF($N$18="IGNORE","IGNORE",IF(OR(AS112="#FIELD",BX112="#FIELD"),"Поле не найдено","Недостаточно данных")))),IF($N$8="SIGMOID_INC",MAX(Настройки!$B$14,$N$16+($N$17-$N$16)/(1+EXP(-$N$12*(IF(ISNUMBER(AS112),AS112,0)-$N$11)))),IF($N$8="SIGMOID_DEC",MAX(Настройки!$B$14,$N$16+($N$17-$N$16)/(1+EXP($N$12*(IF(ISNUMBER(AS112),AS112,0)-$N$11)))),IF($N$8="TOP_PERCENT",IF((COUNTIF(INDEX(Данные!$A$7:$CV$106,0,MATCH($N$9,Данные!$A$6:$CV$6,0)),"&gt;"&amp;IF(ISNUMBER(AS112),AS112,0))+COUNTIFS(INDEX(Данные!$A$7:$CV$106,0,MATCH($N$9,Данные!$A$6:$CV$6,0)),IF(ISNUMBER(AS112),AS112,0),Данные!$A$7:$A$106,"&lt;"&amp;$A112)+1)/COUNT(INDEX(Данные!$A$7:$CV$106,0,MATCH($N$9,Данные!$A$6:$CV$6,0)))&lt;=$N$11,$N$14,$N$15),IF($N$8="MANUAL_MU",MAX(Настройки!$B$14,MIN(1,IF(ISNUMBER(AS112),AS112,0))),IF($N$8="COUNT_FLAG_RULE",IF(IF(ISNUMBER(AS112),AS112,0)&lt;=$N$11,$N$14,IF(IF(ISNUMBER(AS112),AS112,0)&gt;=$N$12,$N$15,IF(OR(LOWER(LEFT(BX112&amp;"",2))="да",BX112=1),$N$13,$N$15))),IF(OR(AND($N$8="YES_NO",OR(LOWER(LEFT(AS112&amp;"",2))="да",AS112=1)),AND($N$8="THRESHOLD_GE",IF(ISNUMBER(AS112),AS112,0)&gt;=$N$11),AND($N$8="THRESHOLD_GT",IF(ISNUMBER(AS112),AS112,0)&gt;$N$11),AND($N$8="THRESHOLD_LE",IF(ISNUMBER(AS112),AS112,0)&lt;=$N$11),AND($N$8="THRESHOLD_LT",IF(ISNUMBER(AS112),AS112,0)&lt;$N$11),AND($N$8="CHANGE_PCT_GE",IF(IF(ISNUMBER(BX112),BX112,0)=0,IF(ISNUMBER(AS112),AS112,0)&gt;0,(IF(ISNUMBER(AS112),AS112,0)-IF(ISNUMBER(BX112),BX112,0))/ABS(IF(ISNUMBER(BX112),BX112,0))&gt;=$N$11)),AND($N$8="CHANGE_ABS_GE",ABS(IF(ISNUMBER(AS112),AS112,0)-IF(ISNUMBER(BX112),BX112,0))&gt;=$N$11),AND($N$8="COUNT_LT",IF(ISNUMBER(AS112),AS112,0)&lt;$N$11),AND($N$8="COUNT_LE",IF(ISNUMBER(AS112),AS112,0)&lt;=$N$11),AND($N$8="AND_YES",OR(LOWER(LEFT(AS112&amp;"",2))="да",AS112=1),OR(LOWER(LEFT(BX112&amp;"",2))="да",BX112=1)),AND($N$8="OR_YES",OR(OR(LOWER(LEFT(AS112&amp;"",2))="да",AS112=1),OR(LOWER(LEFT(BX112&amp;"",2))="да",BX112=1)))),$N$14,$N$15))))))))))</f>
        <v/>
      </c>
      <c r="O112" s="19" t="str">
        <f>IF($A112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112="#FIELD",AT112="",AND(OR($O$8="CHANGE_PCT_GE",$O$8="CHANGE_ABS_GE",$O$8="COUNT_FLAG_RULE",$O$8="AND_YES",$O$8="OR_YES"),OR(BY112="#FIELD",BY112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112)))),IF($O$18="LOW_MU",MAX(Настройки!$B$14,$O$16),IF($O$18="NEUTRAL",Настройки!$B$15,IF($O$18="IGNORE","IGNORE",IF(OR(AT112="#FIELD",BY112="#FIELD"),"Поле не найдено","Недостаточно данных")))),IF($O$8="SIGMOID_INC",MAX(Настройки!$B$14,$O$16+($O$17-$O$16)/(1+EXP(-$O$12*(IF(ISNUMBER(AT112),AT112,0)-$O$11)))),IF($O$8="SIGMOID_DEC",MAX(Настройки!$B$14,$O$16+($O$17-$O$16)/(1+EXP($O$12*(IF(ISNUMBER(AT112),AT112,0)-$O$11)))),IF($O$8="TOP_PERCENT",IF((COUNTIF(INDEX(Данные!$A$7:$CV$106,0,MATCH($O$9,Данные!$A$6:$CV$6,0)),"&gt;"&amp;IF(ISNUMBER(AT112),AT112,0))+COUNTIFS(INDEX(Данные!$A$7:$CV$106,0,MATCH($O$9,Данные!$A$6:$CV$6,0)),IF(ISNUMBER(AT112),AT112,0),Данные!$A$7:$A$106,"&lt;"&amp;$A112)+1)/COUNT(INDEX(Данные!$A$7:$CV$106,0,MATCH($O$9,Данные!$A$6:$CV$6,0)))&lt;=$O$11,$O$14,$O$15),IF($O$8="MANUAL_MU",MAX(Настройки!$B$14,MIN(1,IF(ISNUMBER(AT112),AT112,0))),IF($O$8="COUNT_FLAG_RULE",IF(IF(ISNUMBER(AT112),AT112,0)&lt;=$O$11,$O$14,IF(IF(ISNUMBER(AT112),AT112,0)&gt;=$O$12,$O$15,IF(OR(LOWER(LEFT(BY112&amp;"",2))="да",BY112=1),$O$13,$O$15))),IF(OR(AND($O$8="YES_NO",OR(LOWER(LEFT(AT112&amp;"",2))="да",AT112=1)),AND($O$8="THRESHOLD_GE",IF(ISNUMBER(AT112),AT112,0)&gt;=$O$11),AND($O$8="THRESHOLD_GT",IF(ISNUMBER(AT112),AT112,0)&gt;$O$11),AND($O$8="THRESHOLD_LE",IF(ISNUMBER(AT112),AT112,0)&lt;=$O$11),AND($O$8="THRESHOLD_LT",IF(ISNUMBER(AT112),AT112,0)&lt;$O$11),AND($O$8="CHANGE_PCT_GE",IF(IF(ISNUMBER(BY112),BY112,0)=0,IF(ISNUMBER(AT112),AT112,0)&gt;0,(IF(ISNUMBER(AT112),AT112,0)-IF(ISNUMBER(BY112),BY112,0))/ABS(IF(ISNUMBER(BY112),BY112,0))&gt;=$O$11)),AND($O$8="CHANGE_ABS_GE",ABS(IF(ISNUMBER(AT112),AT112,0)-IF(ISNUMBER(BY112),BY112,0))&gt;=$O$11),AND($O$8="COUNT_LT",IF(ISNUMBER(AT112),AT112,0)&lt;$O$11),AND($O$8="COUNT_LE",IF(ISNUMBER(AT112),AT112,0)&lt;=$O$11),AND($O$8="AND_YES",OR(LOWER(LEFT(AT112&amp;"",2))="да",AT112=1),OR(LOWER(LEFT(BY112&amp;"",2))="да",BY112=1)),AND($O$8="OR_YES",OR(OR(LOWER(LEFT(AT112&amp;"",2))="да",AT112=1),OR(LOWER(LEFT(BY112&amp;"",2))="да",BY112=1)))),$O$14,$O$15))))))))))</f>
        <v/>
      </c>
      <c r="P112" s="19" t="str">
        <f>IF($A112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112="#FIELD",AU112="",AND(OR($P$8="CHANGE_PCT_GE",$P$8="CHANGE_ABS_GE",$P$8="COUNT_FLAG_RULE",$P$8="AND_YES",$P$8="OR_YES"),OR(BZ112="#FIELD",BZ112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112)))),IF($P$18="LOW_MU",MAX(Настройки!$B$14,$P$16),IF($P$18="NEUTRAL",Настройки!$B$15,IF($P$18="IGNORE","IGNORE",IF(OR(AU112="#FIELD",BZ112="#FIELD"),"Поле не найдено","Недостаточно данных")))),IF($P$8="SIGMOID_INC",MAX(Настройки!$B$14,$P$16+($P$17-$P$16)/(1+EXP(-$P$12*(IF(ISNUMBER(AU112),AU112,0)-$P$11)))),IF($P$8="SIGMOID_DEC",MAX(Настройки!$B$14,$P$16+($P$17-$P$16)/(1+EXP($P$12*(IF(ISNUMBER(AU112),AU112,0)-$P$11)))),IF($P$8="TOP_PERCENT",IF((COUNTIF(INDEX(Данные!$A$7:$CV$106,0,MATCH($P$9,Данные!$A$6:$CV$6,0)),"&gt;"&amp;IF(ISNUMBER(AU112),AU112,0))+COUNTIFS(INDEX(Данные!$A$7:$CV$106,0,MATCH($P$9,Данные!$A$6:$CV$6,0)),IF(ISNUMBER(AU112),AU112,0),Данные!$A$7:$A$106,"&lt;"&amp;$A112)+1)/COUNT(INDEX(Данные!$A$7:$CV$106,0,MATCH($P$9,Данные!$A$6:$CV$6,0)))&lt;=$P$11,$P$14,$P$15),IF($P$8="MANUAL_MU",MAX(Настройки!$B$14,MIN(1,IF(ISNUMBER(AU112),AU112,0))),IF($P$8="COUNT_FLAG_RULE",IF(IF(ISNUMBER(AU112),AU112,0)&lt;=$P$11,$P$14,IF(IF(ISNUMBER(AU112),AU112,0)&gt;=$P$12,$P$15,IF(OR(LOWER(LEFT(BZ112&amp;"",2))="да",BZ112=1),$P$13,$P$15))),IF(OR(AND($P$8="YES_NO",OR(LOWER(LEFT(AU112&amp;"",2))="да",AU112=1)),AND($P$8="THRESHOLD_GE",IF(ISNUMBER(AU112),AU112,0)&gt;=$P$11),AND($P$8="THRESHOLD_GT",IF(ISNUMBER(AU112),AU112,0)&gt;$P$11),AND($P$8="THRESHOLD_LE",IF(ISNUMBER(AU112),AU112,0)&lt;=$P$11),AND($P$8="THRESHOLD_LT",IF(ISNUMBER(AU112),AU112,0)&lt;$P$11),AND($P$8="CHANGE_PCT_GE",IF(IF(ISNUMBER(BZ112),BZ112,0)=0,IF(ISNUMBER(AU112),AU112,0)&gt;0,(IF(ISNUMBER(AU112),AU112,0)-IF(ISNUMBER(BZ112),BZ112,0))/ABS(IF(ISNUMBER(BZ112),BZ112,0))&gt;=$P$11)),AND($P$8="CHANGE_ABS_GE",ABS(IF(ISNUMBER(AU112),AU112,0)-IF(ISNUMBER(BZ112),BZ112,0))&gt;=$P$11),AND($P$8="COUNT_LT",IF(ISNUMBER(AU112),AU112,0)&lt;$P$11),AND($P$8="COUNT_LE",IF(ISNUMBER(AU112),AU112,0)&lt;=$P$11),AND($P$8="AND_YES",OR(LOWER(LEFT(AU112&amp;"",2))="да",AU112=1),OR(LOWER(LEFT(BZ112&amp;"",2))="да",BZ112=1)),AND($P$8="OR_YES",OR(OR(LOWER(LEFT(AU112&amp;"",2))="да",AU112=1),OR(LOWER(LEFT(BZ112&amp;"",2))="да",BZ112=1)))),$P$14,$P$15))))))))))</f>
        <v/>
      </c>
      <c r="Q112" s="19" t="str">
        <f>IF($A112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112="#FIELD",AV112="",AND(OR($Q$8="CHANGE_PCT_GE",$Q$8="CHANGE_ABS_GE",$Q$8="COUNT_FLAG_RULE",$Q$8="AND_YES",$Q$8="OR_YES"),OR(CA112="#FIELD",CA112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112)))),IF($Q$18="LOW_MU",MAX(Настройки!$B$14,$Q$16),IF($Q$18="NEUTRAL",Настройки!$B$15,IF($Q$18="IGNORE","IGNORE",IF(OR(AV112="#FIELD",CA112="#FIELD"),"Поле не найдено","Недостаточно данных")))),IF($Q$8="SIGMOID_INC",MAX(Настройки!$B$14,$Q$16+($Q$17-$Q$16)/(1+EXP(-$Q$12*(IF(ISNUMBER(AV112),AV112,0)-$Q$11)))),IF($Q$8="SIGMOID_DEC",MAX(Настройки!$B$14,$Q$16+($Q$17-$Q$16)/(1+EXP($Q$12*(IF(ISNUMBER(AV112),AV112,0)-$Q$11)))),IF($Q$8="TOP_PERCENT",IF((COUNTIF(INDEX(Данные!$A$7:$CV$106,0,MATCH($Q$9,Данные!$A$6:$CV$6,0)),"&gt;"&amp;IF(ISNUMBER(AV112),AV112,0))+COUNTIFS(INDEX(Данные!$A$7:$CV$106,0,MATCH($Q$9,Данные!$A$6:$CV$6,0)),IF(ISNUMBER(AV112),AV112,0),Данные!$A$7:$A$106,"&lt;"&amp;$A112)+1)/COUNT(INDEX(Данные!$A$7:$CV$106,0,MATCH($Q$9,Данные!$A$6:$CV$6,0)))&lt;=$Q$11,$Q$14,$Q$15),IF($Q$8="MANUAL_MU",MAX(Настройки!$B$14,MIN(1,IF(ISNUMBER(AV112),AV112,0))),IF($Q$8="COUNT_FLAG_RULE",IF(IF(ISNUMBER(AV112),AV112,0)&lt;=$Q$11,$Q$14,IF(IF(ISNUMBER(AV112),AV112,0)&gt;=$Q$12,$Q$15,IF(OR(LOWER(LEFT(CA112&amp;"",2))="да",CA112=1),$Q$13,$Q$15))),IF(OR(AND($Q$8="YES_NO",OR(LOWER(LEFT(AV112&amp;"",2))="да",AV112=1)),AND($Q$8="THRESHOLD_GE",IF(ISNUMBER(AV112),AV112,0)&gt;=$Q$11),AND($Q$8="THRESHOLD_GT",IF(ISNUMBER(AV112),AV112,0)&gt;$Q$11),AND($Q$8="THRESHOLD_LE",IF(ISNUMBER(AV112),AV112,0)&lt;=$Q$11),AND($Q$8="THRESHOLD_LT",IF(ISNUMBER(AV112),AV112,0)&lt;$Q$11),AND($Q$8="CHANGE_PCT_GE",IF(IF(ISNUMBER(CA112),CA112,0)=0,IF(ISNUMBER(AV112),AV112,0)&gt;0,(IF(ISNUMBER(AV112),AV112,0)-IF(ISNUMBER(CA112),CA112,0))/ABS(IF(ISNUMBER(CA112),CA112,0))&gt;=$Q$11)),AND($Q$8="CHANGE_ABS_GE",ABS(IF(ISNUMBER(AV112),AV112,0)-IF(ISNUMBER(CA112),CA112,0))&gt;=$Q$11),AND($Q$8="COUNT_LT",IF(ISNUMBER(AV112),AV112,0)&lt;$Q$11),AND($Q$8="COUNT_LE",IF(ISNUMBER(AV112),AV112,0)&lt;=$Q$11),AND($Q$8="AND_YES",OR(LOWER(LEFT(AV112&amp;"",2))="да",AV112=1),OR(LOWER(LEFT(CA112&amp;"",2))="да",CA112=1)),AND($Q$8="OR_YES",OR(OR(LOWER(LEFT(AV112&amp;"",2))="да",AV112=1),OR(LOWER(LEFT(CA112&amp;"",2))="да",CA112=1)))),$Q$14,$Q$15))))))))))</f>
        <v/>
      </c>
      <c r="R112" s="69" t="str">
        <f>IF($A112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112="#FIELD",AW112="",AND(OR($R$8="CHANGE_PCT_GE",$R$8="CHANGE_ABS_GE",$R$8="COUNT_FLAG_RULE",$R$8="AND_YES",$R$8="OR_YES"),OR(CB112="#FIELD",CB112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112)))),IF($R$18="LOW_MU",MAX(Настройки!$B$14,$R$16),IF($R$18="NEUTRAL",Настройки!$B$15,IF($R$18="IGNORE","IGNORE",IF(OR(AW112="#FIELD",CB112="#FIELD"),"Поле не найдено","Недостаточно данных")))),IF($R$8="SIGMOID_INC",MAX(Настройки!$B$14,$R$16+($R$17-$R$16)/(1+EXP(-$R$12*(IF(ISNUMBER(AW112),AW112,0)-$R$11)))),IF($R$8="SIGMOID_DEC",MAX(Настройки!$B$14,$R$16+($R$17-$R$16)/(1+EXP($R$12*(IF(ISNUMBER(AW112),AW112,0)-$R$11)))),IF($R$8="TOP_PERCENT",IF((COUNTIF(INDEX(Данные!$A$7:$CV$106,0,MATCH($R$9,Данные!$A$6:$CV$6,0)),"&gt;"&amp;IF(ISNUMBER(AW112),AW112,0))+COUNTIFS(INDEX(Данные!$A$7:$CV$106,0,MATCH($R$9,Данные!$A$6:$CV$6,0)),IF(ISNUMBER(AW112),AW112,0),Данные!$A$7:$A$106,"&lt;"&amp;$A112)+1)/COUNT(INDEX(Данные!$A$7:$CV$106,0,MATCH($R$9,Данные!$A$6:$CV$6,0)))&lt;=$R$11,$R$14,$R$15),IF($R$8="MANUAL_MU",MAX(Настройки!$B$14,MIN(1,IF(ISNUMBER(AW112),AW112,0))),IF($R$8="COUNT_FLAG_RULE",IF(IF(ISNUMBER(AW112),AW112,0)&lt;=$R$11,$R$14,IF(IF(ISNUMBER(AW112),AW112,0)&gt;=$R$12,$R$15,IF(OR(LOWER(LEFT(CB112&amp;"",2))="да",CB112=1),$R$13,$R$15))),IF(OR(AND($R$8="YES_NO",OR(LOWER(LEFT(AW112&amp;"",2))="да",AW112=1)),AND($R$8="THRESHOLD_GE",IF(ISNUMBER(AW112),AW112,0)&gt;=$R$11),AND($R$8="THRESHOLD_GT",IF(ISNUMBER(AW112),AW112,0)&gt;$R$11),AND($R$8="THRESHOLD_LE",IF(ISNUMBER(AW112),AW112,0)&lt;=$R$11),AND($R$8="THRESHOLD_LT",IF(ISNUMBER(AW112),AW112,0)&lt;$R$11),AND($R$8="CHANGE_PCT_GE",IF(IF(ISNUMBER(CB112),CB112,0)=0,IF(ISNUMBER(AW112),AW112,0)&gt;0,(IF(ISNUMBER(AW112),AW112,0)-IF(ISNUMBER(CB112),CB112,0))/ABS(IF(ISNUMBER(CB112),CB112,0))&gt;=$R$11)),AND($R$8="CHANGE_ABS_GE",ABS(IF(ISNUMBER(AW112),AW112,0)-IF(ISNUMBER(CB112),CB112,0))&gt;=$R$11),AND($R$8="COUNT_LT",IF(ISNUMBER(AW112),AW112,0)&lt;$R$11),AND($R$8="COUNT_LE",IF(ISNUMBER(AW112),AW112,0)&lt;=$R$11),AND($R$8="AND_YES",OR(LOWER(LEFT(AW112&amp;"",2))="да",AW112=1),OR(LOWER(LEFT(CB112&amp;"",2))="да",CB112=1)),AND($R$8="OR_YES",OR(OR(LOWER(LEFT(AW112&amp;"",2))="да",AW112=1),OR(LOWER(LEFT(CB112&amp;"",2))="да",CB112=1)))),$R$14,$R$15))))))))))</f>
        <v/>
      </c>
      <c r="S112" s="70" t="str">
        <f>IF($A112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112="#FIELD",AX112="",AND(OR($S$8="CHANGE_PCT_GE",$S$8="CHANGE_ABS_GE",$S$8="COUNT_FLAG_RULE",$S$8="AND_YES",$S$8="OR_YES"),OR(CC112="#FIELD",CC112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112)))),IF($S$18="LOW_MU",MAX(Настройки!$B$14,$S$16),IF($S$18="NEUTRAL",Настройки!$B$15,IF($S$18="IGNORE","IGNORE",IF(OR(AX112="#FIELD",CC112="#FIELD"),"Поле не найдено","Недостаточно данных")))),IF($S$8="SIGMOID_INC",MAX(Настройки!$B$14,$S$16+($S$17-$S$16)/(1+EXP(-$S$12*(IF(ISNUMBER(AX112),AX112,0)-$S$11)))),IF($S$8="SIGMOID_DEC",MAX(Настройки!$B$14,$S$16+($S$17-$S$16)/(1+EXP($S$12*(IF(ISNUMBER(AX112),AX112,0)-$S$11)))),IF($S$8="TOP_PERCENT",IF((COUNTIF(INDEX(Данные!$A$7:$CV$106,0,MATCH($S$9,Данные!$A$6:$CV$6,0)),"&gt;"&amp;IF(ISNUMBER(AX112),AX112,0))+COUNTIFS(INDEX(Данные!$A$7:$CV$106,0,MATCH($S$9,Данные!$A$6:$CV$6,0)),IF(ISNUMBER(AX112),AX112,0),Данные!$A$7:$A$106,"&lt;"&amp;$A112)+1)/COUNT(INDEX(Данные!$A$7:$CV$106,0,MATCH($S$9,Данные!$A$6:$CV$6,0)))&lt;=$S$11,$S$14,$S$15),IF($S$8="MANUAL_MU",MAX(Настройки!$B$14,MIN(1,IF(ISNUMBER(AX112),AX112,0))),IF($S$8="COUNT_FLAG_RULE",IF(IF(ISNUMBER(AX112),AX112,0)&lt;=$S$11,$S$14,IF(IF(ISNUMBER(AX112),AX112,0)&gt;=$S$12,$S$15,IF(OR(LOWER(LEFT(CC112&amp;"",2))="да",CC112=1),$S$13,$S$15))),IF(OR(AND($S$8="YES_NO",OR(LOWER(LEFT(AX112&amp;"",2))="да",AX112=1)),AND($S$8="THRESHOLD_GE",IF(ISNUMBER(AX112),AX112,0)&gt;=$S$11),AND($S$8="THRESHOLD_GT",IF(ISNUMBER(AX112),AX112,0)&gt;$S$11),AND($S$8="THRESHOLD_LE",IF(ISNUMBER(AX112),AX112,0)&lt;=$S$11),AND($S$8="THRESHOLD_LT",IF(ISNUMBER(AX112),AX112,0)&lt;$S$11),AND($S$8="CHANGE_PCT_GE",IF(IF(ISNUMBER(CC112),CC112,0)=0,IF(ISNUMBER(AX112),AX112,0)&gt;0,(IF(ISNUMBER(AX112),AX112,0)-IF(ISNUMBER(CC112),CC112,0))/ABS(IF(ISNUMBER(CC112),CC112,0))&gt;=$S$11)),AND($S$8="CHANGE_ABS_GE",ABS(IF(ISNUMBER(AX112),AX112,0)-IF(ISNUMBER(CC112),CC112,0))&gt;=$S$11),AND($S$8="COUNT_LT",IF(ISNUMBER(AX112),AX112,0)&lt;$S$11),AND($S$8="COUNT_LE",IF(ISNUMBER(AX112),AX112,0)&lt;=$S$11),AND($S$8="AND_YES",OR(LOWER(LEFT(AX112&amp;"",2))="да",AX112=1),OR(LOWER(LEFT(CC112&amp;"",2))="да",CC112=1)),AND($S$8="OR_YES",OR(OR(LOWER(LEFT(AX112&amp;"",2))="да",AX112=1),OR(LOWER(LEFT(CC112&amp;"",2))="да",CC112=1)))),$S$14,$S$15))))))))))</f>
        <v/>
      </c>
      <c r="T112" s="70" t="str">
        <f>IF($A112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112="#FIELD",AY112="",AND(OR($T$8="CHANGE_PCT_GE",$T$8="CHANGE_ABS_GE",$T$8="COUNT_FLAG_RULE",$T$8="AND_YES",$T$8="OR_YES"),OR(CD112="#FIELD",CD112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112)))),IF($T$18="LOW_MU",MAX(Настройки!$B$14,$T$16),IF($T$18="NEUTRAL",Настройки!$B$15,IF($T$18="IGNORE","IGNORE",IF(OR(AY112="#FIELD",CD112="#FIELD"),"Поле не найдено","Недостаточно данных")))),IF($T$8="SIGMOID_INC",MAX(Настройки!$B$14,$T$16+($T$17-$T$16)/(1+EXP(-$T$12*(IF(ISNUMBER(AY112),AY112,0)-$T$11)))),IF($T$8="SIGMOID_DEC",MAX(Настройки!$B$14,$T$16+($T$17-$T$16)/(1+EXP($T$12*(IF(ISNUMBER(AY112),AY112,0)-$T$11)))),IF($T$8="TOP_PERCENT",IF((COUNTIF(INDEX(Данные!$A$7:$CV$106,0,MATCH($T$9,Данные!$A$6:$CV$6,0)),"&gt;"&amp;IF(ISNUMBER(AY112),AY112,0))+COUNTIFS(INDEX(Данные!$A$7:$CV$106,0,MATCH($T$9,Данные!$A$6:$CV$6,0)),IF(ISNUMBER(AY112),AY112,0),Данные!$A$7:$A$106,"&lt;"&amp;$A112)+1)/COUNT(INDEX(Данные!$A$7:$CV$106,0,MATCH($T$9,Данные!$A$6:$CV$6,0)))&lt;=$T$11,$T$14,$T$15),IF($T$8="MANUAL_MU",MAX(Настройки!$B$14,MIN(1,IF(ISNUMBER(AY112),AY112,0))),IF($T$8="COUNT_FLAG_RULE",IF(IF(ISNUMBER(AY112),AY112,0)&lt;=$T$11,$T$14,IF(IF(ISNUMBER(AY112),AY112,0)&gt;=$T$12,$T$15,IF(OR(LOWER(LEFT(CD112&amp;"",2))="да",CD112=1),$T$13,$T$15))),IF(OR(AND($T$8="YES_NO",OR(LOWER(LEFT(AY112&amp;"",2))="да",AY112=1)),AND($T$8="THRESHOLD_GE",IF(ISNUMBER(AY112),AY112,0)&gt;=$T$11),AND($T$8="THRESHOLD_GT",IF(ISNUMBER(AY112),AY112,0)&gt;$T$11),AND($T$8="THRESHOLD_LE",IF(ISNUMBER(AY112),AY112,0)&lt;=$T$11),AND($T$8="THRESHOLD_LT",IF(ISNUMBER(AY112),AY112,0)&lt;$T$11),AND($T$8="CHANGE_PCT_GE",IF(IF(ISNUMBER(CD112),CD112,0)=0,IF(ISNUMBER(AY112),AY112,0)&gt;0,(IF(ISNUMBER(AY112),AY112,0)-IF(ISNUMBER(CD112),CD112,0))/ABS(IF(ISNUMBER(CD112),CD112,0))&gt;=$T$11)),AND($T$8="CHANGE_ABS_GE",ABS(IF(ISNUMBER(AY112),AY112,0)-IF(ISNUMBER(CD112),CD112,0))&gt;=$T$11),AND($T$8="COUNT_LT",IF(ISNUMBER(AY112),AY112,0)&lt;$T$11),AND($T$8="COUNT_LE",IF(ISNUMBER(AY112),AY112,0)&lt;=$T$11),AND($T$8="AND_YES",OR(LOWER(LEFT(AY112&amp;"",2))="да",AY112=1),OR(LOWER(LEFT(CD112&amp;"",2))="да",CD112=1)),AND($T$8="OR_YES",OR(OR(LOWER(LEFT(AY112&amp;"",2))="да",AY112=1),OR(LOWER(LEFT(CD112&amp;"",2))="да",CD112=1)))),$T$14,$T$15))))))))))</f>
        <v/>
      </c>
      <c r="U112" s="70" t="str">
        <f>IF($A112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112="#FIELD",AZ112="",AND(OR($U$8="CHANGE_PCT_GE",$U$8="CHANGE_ABS_GE",$U$8="COUNT_FLAG_RULE",$U$8="AND_YES",$U$8="OR_YES"),OR(CE112="#FIELD",CE112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112)))),IF($U$18="LOW_MU",MAX(Настройки!$B$14,$U$16),IF($U$18="NEUTRAL",Настройки!$B$15,IF($U$18="IGNORE","IGNORE",IF(OR(AZ112="#FIELD",CE112="#FIELD"),"Поле не найдено","Недостаточно данных")))),IF($U$8="SIGMOID_INC",MAX(Настройки!$B$14,$U$16+($U$17-$U$16)/(1+EXP(-$U$12*(IF(ISNUMBER(AZ112),AZ112,0)-$U$11)))),IF($U$8="SIGMOID_DEC",MAX(Настройки!$B$14,$U$16+($U$17-$U$16)/(1+EXP($U$12*(IF(ISNUMBER(AZ112),AZ112,0)-$U$11)))),IF($U$8="TOP_PERCENT",IF((COUNTIF(INDEX(Данные!$A$7:$CV$106,0,MATCH($U$9,Данные!$A$6:$CV$6,0)),"&gt;"&amp;IF(ISNUMBER(AZ112),AZ112,0))+COUNTIFS(INDEX(Данные!$A$7:$CV$106,0,MATCH($U$9,Данные!$A$6:$CV$6,0)),IF(ISNUMBER(AZ112),AZ112,0),Данные!$A$7:$A$106,"&lt;"&amp;$A112)+1)/COUNT(INDEX(Данные!$A$7:$CV$106,0,MATCH($U$9,Данные!$A$6:$CV$6,0)))&lt;=$U$11,$U$14,$U$15),IF($U$8="MANUAL_MU",MAX(Настройки!$B$14,MIN(1,IF(ISNUMBER(AZ112),AZ112,0))),IF($U$8="COUNT_FLAG_RULE",IF(IF(ISNUMBER(AZ112),AZ112,0)&lt;=$U$11,$U$14,IF(IF(ISNUMBER(AZ112),AZ112,0)&gt;=$U$12,$U$15,IF(OR(LOWER(LEFT(CE112&amp;"",2))="да",CE112=1),$U$13,$U$15))),IF(OR(AND($U$8="YES_NO",OR(LOWER(LEFT(AZ112&amp;"",2))="да",AZ112=1)),AND($U$8="THRESHOLD_GE",IF(ISNUMBER(AZ112),AZ112,0)&gt;=$U$11),AND($U$8="THRESHOLD_GT",IF(ISNUMBER(AZ112),AZ112,0)&gt;$U$11),AND($U$8="THRESHOLD_LE",IF(ISNUMBER(AZ112),AZ112,0)&lt;=$U$11),AND($U$8="THRESHOLD_LT",IF(ISNUMBER(AZ112),AZ112,0)&lt;$U$11),AND($U$8="CHANGE_PCT_GE",IF(IF(ISNUMBER(CE112),CE112,0)=0,IF(ISNUMBER(AZ112),AZ112,0)&gt;0,(IF(ISNUMBER(AZ112),AZ112,0)-IF(ISNUMBER(CE112),CE112,0))/ABS(IF(ISNUMBER(CE112),CE112,0))&gt;=$U$11)),AND($U$8="CHANGE_ABS_GE",ABS(IF(ISNUMBER(AZ112),AZ112,0)-IF(ISNUMBER(CE112),CE112,0))&gt;=$U$11),AND($U$8="COUNT_LT",IF(ISNUMBER(AZ112),AZ112,0)&lt;$U$11),AND($U$8="COUNT_LE",IF(ISNUMBER(AZ112),AZ112,0)&lt;=$U$11),AND($U$8="AND_YES",OR(LOWER(LEFT(AZ112&amp;"",2))="да",AZ112=1),OR(LOWER(LEFT(CE112&amp;"",2))="да",CE112=1)),AND($U$8="OR_YES",OR(OR(LOWER(LEFT(AZ112&amp;"",2))="да",AZ112=1),OR(LOWER(LEFT(CE112&amp;"",2))="да",CE112=1)))),$U$14,$U$15))))))))))</f>
        <v/>
      </c>
      <c r="V112" s="70" t="str">
        <f>IF($A112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112="#FIELD",BA112="",AND(OR($V$8="CHANGE_PCT_GE",$V$8="CHANGE_ABS_GE",$V$8="COUNT_FLAG_RULE",$V$8="AND_YES",$V$8="OR_YES"),OR(CF112="#FIELD",CF112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112)))),IF($V$18="LOW_MU",MAX(Настройки!$B$14,$V$16),IF($V$18="NEUTRAL",Настройки!$B$15,IF($V$18="IGNORE","IGNORE",IF(OR(BA112="#FIELD",CF112="#FIELD"),"Поле не найдено","Недостаточно данных")))),IF($V$8="SIGMOID_INC",MAX(Настройки!$B$14,$V$16+($V$17-$V$16)/(1+EXP(-$V$12*(IF(ISNUMBER(BA112),BA112,0)-$V$11)))),IF($V$8="SIGMOID_DEC",MAX(Настройки!$B$14,$V$16+($V$17-$V$16)/(1+EXP($V$12*(IF(ISNUMBER(BA112),BA112,0)-$V$11)))),IF($V$8="TOP_PERCENT",IF((COUNTIF(INDEX(Данные!$A$7:$CV$106,0,MATCH($V$9,Данные!$A$6:$CV$6,0)),"&gt;"&amp;IF(ISNUMBER(BA112),BA112,0))+COUNTIFS(INDEX(Данные!$A$7:$CV$106,0,MATCH($V$9,Данные!$A$6:$CV$6,0)),IF(ISNUMBER(BA112),BA112,0),Данные!$A$7:$A$106,"&lt;"&amp;$A112)+1)/COUNT(INDEX(Данные!$A$7:$CV$106,0,MATCH($V$9,Данные!$A$6:$CV$6,0)))&lt;=$V$11,$V$14,$V$15),IF($V$8="MANUAL_MU",MAX(Настройки!$B$14,MIN(1,IF(ISNUMBER(BA112),BA112,0))),IF($V$8="COUNT_FLAG_RULE",IF(IF(ISNUMBER(BA112),BA112,0)&lt;=$V$11,$V$14,IF(IF(ISNUMBER(BA112),BA112,0)&gt;=$V$12,$V$15,IF(OR(LOWER(LEFT(CF112&amp;"",2))="да",CF112=1),$V$13,$V$15))),IF(OR(AND($V$8="YES_NO",OR(LOWER(LEFT(BA112&amp;"",2))="да",BA112=1)),AND($V$8="THRESHOLD_GE",IF(ISNUMBER(BA112),BA112,0)&gt;=$V$11),AND($V$8="THRESHOLD_GT",IF(ISNUMBER(BA112),BA112,0)&gt;$V$11),AND($V$8="THRESHOLD_LE",IF(ISNUMBER(BA112),BA112,0)&lt;=$V$11),AND($V$8="THRESHOLD_LT",IF(ISNUMBER(BA112),BA112,0)&lt;$V$11),AND($V$8="CHANGE_PCT_GE",IF(IF(ISNUMBER(CF112),CF112,0)=0,IF(ISNUMBER(BA112),BA112,0)&gt;0,(IF(ISNUMBER(BA112),BA112,0)-IF(ISNUMBER(CF112),CF112,0))/ABS(IF(ISNUMBER(CF112),CF112,0))&gt;=$V$11)),AND($V$8="CHANGE_ABS_GE",ABS(IF(ISNUMBER(BA112),BA112,0)-IF(ISNUMBER(CF112),CF112,0))&gt;=$V$11),AND($V$8="COUNT_LT",IF(ISNUMBER(BA112),BA112,0)&lt;$V$11),AND($V$8="COUNT_LE",IF(ISNUMBER(BA112),BA112,0)&lt;=$V$11),AND($V$8="AND_YES",OR(LOWER(LEFT(BA112&amp;"",2))="да",BA112=1),OR(LOWER(LEFT(CF112&amp;"",2))="да",CF112=1)),AND($V$8="OR_YES",OR(OR(LOWER(LEFT(BA112&amp;"",2))="да",BA112=1),OR(LOWER(LEFT(CF112&amp;"",2))="да",CF112=1)))),$V$14,$V$15))))))))))</f>
        <v/>
      </c>
      <c r="W112" s="70" t="str">
        <f>IF($A112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112="#FIELD",BB112="",AND(OR($W$8="CHANGE_PCT_GE",$W$8="CHANGE_ABS_GE",$W$8="COUNT_FLAG_RULE",$W$8="AND_YES",$W$8="OR_YES"),OR(CG112="#FIELD",CG112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112)))),IF($W$18="LOW_MU",MAX(Настройки!$B$14,$W$16),IF($W$18="NEUTRAL",Настройки!$B$15,IF($W$18="IGNORE","IGNORE",IF(OR(BB112="#FIELD",CG112="#FIELD"),"Поле не найдено","Недостаточно данных")))),IF($W$8="SIGMOID_INC",MAX(Настройки!$B$14,$W$16+($W$17-$W$16)/(1+EXP(-$W$12*(IF(ISNUMBER(BB112),BB112,0)-$W$11)))),IF($W$8="SIGMOID_DEC",MAX(Настройки!$B$14,$W$16+($W$17-$W$16)/(1+EXP($W$12*(IF(ISNUMBER(BB112),BB112,0)-$W$11)))),IF($W$8="TOP_PERCENT",IF((COUNTIF(INDEX(Данные!$A$7:$CV$106,0,MATCH($W$9,Данные!$A$6:$CV$6,0)),"&gt;"&amp;IF(ISNUMBER(BB112),BB112,0))+COUNTIFS(INDEX(Данные!$A$7:$CV$106,0,MATCH($W$9,Данные!$A$6:$CV$6,0)),IF(ISNUMBER(BB112),BB112,0),Данные!$A$7:$A$106,"&lt;"&amp;$A112)+1)/COUNT(INDEX(Данные!$A$7:$CV$106,0,MATCH($W$9,Данные!$A$6:$CV$6,0)))&lt;=$W$11,$W$14,$W$15),IF($W$8="MANUAL_MU",MAX(Настройки!$B$14,MIN(1,IF(ISNUMBER(BB112),BB112,0))),IF($W$8="COUNT_FLAG_RULE",IF(IF(ISNUMBER(BB112),BB112,0)&lt;=$W$11,$W$14,IF(IF(ISNUMBER(BB112),BB112,0)&gt;=$W$12,$W$15,IF(OR(LOWER(LEFT(CG112&amp;"",2))="да",CG112=1),$W$13,$W$15))),IF(OR(AND($W$8="YES_NO",OR(LOWER(LEFT(BB112&amp;"",2))="да",BB112=1)),AND($W$8="THRESHOLD_GE",IF(ISNUMBER(BB112),BB112,0)&gt;=$W$11),AND($W$8="THRESHOLD_GT",IF(ISNUMBER(BB112),BB112,0)&gt;$W$11),AND($W$8="THRESHOLD_LE",IF(ISNUMBER(BB112),BB112,0)&lt;=$W$11),AND($W$8="THRESHOLD_LT",IF(ISNUMBER(BB112),BB112,0)&lt;$W$11),AND($W$8="CHANGE_PCT_GE",IF(IF(ISNUMBER(CG112),CG112,0)=0,IF(ISNUMBER(BB112),BB112,0)&gt;0,(IF(ISNUMBER(BB112),BB112,0)-IF(ISNUMBER(CG112),CG112,0))/ABS(IF(ISNUMBER(CG112),CG112,0))&gt;=$W$11)),AND($W$8="CHANGE_ABS_GE",ABS(IF(ISNUMBER(BB112),BB112,0)-IF(ISNUMBER(CG112),CG112,0))&gt;=$W$11),AND($W$8="COUNT_LT",IF(ISNUMBER(BB112),BB112,0)&lt;$W$11),AND($W$8="COUNT_LE",IF(ISNUMBER(BB112),BB112,0)&lt;=$W$11),AND($W$8="AND_YES",OR(LOWER(LEFT(BB112&amp;"",2))="да",BB112=1),OR(LOWER(LEFT(CG112&amp;"",2))="да",CG112=1)),AND($W$8="OR_YES",OR(OR(LOWER(LEFT(BB112&amp;"",2))="да",BB112=1),OR(LOWER(LEFT(CG112&amp;"",2))="да",CG112=1)))),$W$14,$W$15))))))))))</f>
        <v/>
      </c>
      <c r="X112" s="70" t="str">
        <f>IF($A112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112="#FIELD",BC112="",AND(OR($X$8="CHANGE_PCT_GE",$X$8="CHANGE_ABS_GE",$X$8="COUNT_FLAG_RULE",$X$8="AND_YES",$X$8="OR_YES"),OR(CH112="#FIELD",CH112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112)))),IF($X$18="LOW_MU",MAX(Настройки!$B$14,$X$16),IF($X$18="NEUTRAL",Настройки!$B$15,IF($X$18="IGNORE","IGNORE",IF(OR(BC112="#FIELD",CH112="#FIELD"),"Поле не найдено","Недостаточно данных")))),IF($X$8="SIGMOID_INC",MAX(Настройки!$B$14,$X$16+($X$17-$X$16)/(1+EXP(-$X$12*(IF(ISNUMBER(BC112),BC112,0)-$X$11)))),IF($X$8="SIGMOID_DEC",MAX(Настройки!$B$14,$X$16+($X$17-$X$16)/(1+EXP($X$12*(IF(ISNUMBER(BC112),BC112,0)-$X$11)))),IF($X$8="TOP_PERCENT",IF((COUNTIF(INDEX(Данные!$A$7:$CV$106,0,MATCH($X$9,Данные!$A$6:$CV$6,0)),"&gt;"&amp;IF(ISNUMBER(BC112),BC112,0))+COUNTIFS(INDEX(Данные!$A$7:$CV$106,0,MATCH($X$9,Данные!$A$6:$CV$6,0)),IF(ISNUMBER(BC112),BC112,0),Данные!$A$7:$A$106,"&lt;"&amp;$A112)+1)/COUNT(INDEX(Данные!$A$7:$CV$106,0,MATCH($X$9,Данные!$A$6:$CV$6,0)))&lt;=$X$11,$X$14,$X$15),IF($X$8="MANUAL_MU",MAX(Настройки!$B$14,MIN(1,IF(ISNUMBER(BC112),BC112,0))),IF($X$8="COUNT_FLAG_RULE",IF(IF(ISNUMBER(BC112),BC112,0)&lt;=$X$11,$X$14,IF(IF(ISNUMBER(BC112),BC112,0)&gt;=$X$12,$X$15,IF(OR(LOWER(LEFT(CH112&amp;"",2))="да",CH112=1),$X$13,$X$15))),IF(OR(AND($X$8="YES_NO",OR(LOWER(LEFT(BC112&amp;"",2))="да",BC112=1)),AND($X$8="THRESHOLD_GE",IF(ISNUMBER(BC112),BC112,0)&gt;=$X$11),AND($X$8="THRESHOLD_GT",IF(ISNUMBER(BC112),BC112,0)&gt;$X$11),AND($X$8="THRESHOLD_LE",IF(ISNUMBER(BC112),BC112,0)&lt;=$X$11),AND($X$8="THRESHOLD_LT",IF(ISNUMBER(BC112),BC112,0)&lt;$X$11),AND($X$8="CHANGE_PCT_GE",IF(IF(ISNUMBER(CH112),CH112,0)=0,IF(ISNUMBER(BC112),BC112,0)&gt;0,(IF(ISNUMBER(BC112),BC112,0)-IF(ISNUMBER(CH112),CH112,0))/ABS(IF(ISNUMBER(CH112),CH112,0))&gt;=$X$11)),AND($X$8="CHANGE_ABS_GE",ABS(IF(ISNUMBER(BC112),BC112,0)-IF(ISNUMBER(CH112),CH112,0))&gt;=$X$11),AND($X$8="COUNT_LT",IF(ISNUMBER(BC112),BC112,0)&lt;$X$11),AND($X$8="COUNT_LE",IF(ISNUMBER(BC112),BC112,0)&lt;=$X$11),AND($X$8="AND_YES",OR(LOWER(LEFT(BC112&amp;"",2))="да",BC112=1),OR(LOWER(LEFT(CH112&amp;"",2))="да",CH112=1)),AND($X$8="OR_YES",OR(OR(LOWER(LEFT(BC112&amp;"",2))="да",BC112=1),OR(LOWER(LEFT(CH112&amp;"",2))="да",CH112=1)))),$X$14,$X$15))))))))))</f>
        <v/>
      </c>
      <c r="Y112" s="70" t="str">
        <f>IF($A112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112="#FIELD",BD112="",AND(OR($Y$8="CHANGE_PCT_GE",$Y$8="CHANGE_ABS_GE",$Y$8="COUNT_FLAG_RULE",$Y$8="AND_YES",$Y$8="OR_YES"),OR(CI112="#FIELD",CI112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112)))),IF($Y$18="LOW_MU",MAX(Настройки!$B$14,$Y$16),IF($Y$18="NEUTRAL",Настройки!$B$15,IF($Y$18="IGNORE","IGNORE",IF(OR(BD112="#FIELD",CI112="#FIELD"),"Поле не найдено","Недостаточно данных")))),IF($Y$8="SIGMOID_INC",MAX(Настройки!$B$14,$Y$16+($Y$17-$Y$16)/(1+EXP(-$Y$12*(IF(ISNUMBER(BD112),BD112,0)-$Y$11)))),IF($Y$8="SIGMOID_DEC",MAX(Настройки!$B$14,$Y$16+($Y$17-$Y$16)/(1+EXP($Y$12*(IF(ISNUMBER(BD112),BD112,0)-$Y$11)))),IF($Y$8="TOP_PERCENT",IF((COUNTIF(INDEX(Данные!$A$7:$CV$106,0,MATCH($Y$9,Данные!$A$6:$CV$6,0)),"&gt;"&amp;IF(ISNUMBER(BD112),BD112,0))+COUNTIFS(INDEX(Данные!$A$7:$CV$106,0,MATCH($Y$9,Данные!$A$6:$CV$6,0)),IF(ISNUMBER(BD112),BD112,0),Данные!$A$7:$A$106,"&lt;"&amp;$A112)+1)/COUNT(INDEX(Данные!$A$7:$CV$106,0,MATCH($Y$9,Данные!$A$6:$CV$6,0)))&lt;=$Y$11,$Y$14,$Y$15),IF($Y$8="MANUAL_MU",MAX(Настройки!$B$14,MIN(1,IF(ISNUMBER(BD112),BD112,0))),IF($Y$8="COUNT_FLAG_RULE",IF(IF(ISNUMBER(BD112),BD112,0)&lt;=$Y$11,$Y$14,IF(IF(ISNUMBER(BD112),BD112,0)&gt;=$Y$12,$Y$15,IF(OR(LOWER(LEFT(CI112&amp;"",2))="да",CI112=1),$Y$13,$Y$15))),IF(OR(AND($Y$8="YES_NO",OR(LOWER(LEFT(BD112&amp;"",2))="да",BD112=1)),AND($Y$8="THRESHOLD_GE",IF(ISNUMBER(BD112),BD112,0)&gt;=$Y$11),AND($Y$8="THRESHOLD_GT",IF(ISNUMBER(BD112),BD112,0)&gt;$Y$11),AND($Y$8="THRESHOLD_LE",IF(ISNUMBER(BD112),BD112,0)&lt;=$Y$11),AND($Y$8="THRESHOLD_LT",IF(ISNUMBER(BD112),BD112,0)&lt;$Y$11),AND($Y$8="CHANGE_PCT_GE",IF(IF(ISNUMBER(CI112),CI112,0)=0,IF(ISNUMBER(BD112),BD112,0)&gt;0,(IF(ISNUMBER(BD112),BD112,0)-IF(ISNUMBER(CI112),CI112,0))/ABS(IF(ISNUMBER(CI112),CI112,0))&gt;=$Y$11)),AND($Y$8="CHANGE_ABS_GE",ABS(IF(ISNUMBER(BD112),BD112,0)-IF(ISNUMBER(CI112),CI112,0))&gt;=$Y$11),AND($Y$8="COUNT_LT",IF(ISNUMBER(BD112),BD112,0)&lt;$Y$11),AND($Y$8="COUNT_LE",IF(ISNUMBER(BD112),BD112,0)&lt;=$Y$11),AND($Y$8="AND_YES",OR(LOWER(LEFT(BD112&amp;"",2))="да",BD112=1),OR(LOWER(LEFT(CI112&amp;"",2))="да",CI112=1)),AND($Y$8="OR_YES",OR(OR(LOWER(LEFT(BD112&amp;"",2))="да",BD112=1),OR(LOWER(LEFT(CI112&amp;"",2))="да",CI112=1)))),$Y$14,$Y$15))))))))))</f>
        <v/>
      </c>
      <c r="Z112" s="70" t="str">
        <f>IF($A112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112="#FIELD",BE112="",AND(OR($Z$8="CHANGE_PCT_GE",$Z$8="CHANGE_ABS_GE",$Z$8="COUNT_FLAG_RULE",$Z$8="AND_YES",$Z$8="OR_YES"),OR(CJ112="#FIELD",CJ112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112)))),IF($Z$18="LOW_MU",MAX(Настройки!$B$14,$Z$16),IF($Z$18="NEUTRAL",Настройки!$B$15,IF($Z$18="IGNORE","IGNORE",IF(OR(BE112="#FIELD",CJ112="#FIELD"),"Поле не найдено","Недостаточно данных")))),IF($Z$8="SIGMOID_INC",MAX(Настройки!$B$14,$Z$16+($Z$17-$Z$16)/(1+EXP(-$Z$12*(IF(ISNUMBER(BE112),BE112,0)-$Z$11)))),IF($Z$8="SIGMOID_DEC",MAX(Настройки!$B$14,$Z$16+($Z$17-$Z$16)/(1+EXP($Z$12*(IF(ISNUMBER(BE112),BE112,0)-$Z$11)))),IF($Z$8="TOP_PERCENT",IF((COUNTIF(INDEX(Данные!$A$7:$CV$106,0,MATCH($Z$9,Данные!$A$6:$CV$6,0)),"&gt;"&amp;IF(ISNUMBER(BE112),BE112,0))+COUNTIFS(INDEX(Данные!$A$7:$CV$106,0,MATCH($Z$9,Данные!$A$6:$CV$6,0)),IF(ISNUMBER(BE112),BE112,0),Данные!$A$7:$A$106,"&lt;"&amp;$A112)+1)/COUNT(INDEX(Данные!$A$7:$CV$106,0,MATCH($Z$9,Данные!$A$6:$CV$6,0)))&lt;=$Z$11,$Z$14,$Z$15),IF($Z$8="MANUAL_MU",MAX(Настройки!$B$14,MIN(1,IF(ISNUMBER(BE112),BE112,0))),IF($Z$8="COUNT_FLAG_RULE",IF(IF(ISNUMBER(BE112),BE112,0)&lt;=$Z$11,$Z$14,IF(IF(ISNUMBER(BE112),BE112,0)&gt;=$Z$12,$Z$15,IF(OR(LOWER(LEFT(CJ112&amp;"",2))="да",CJ112=1),$Z$13,$Z$15))),IF(OR(AND($Z$8="YES_NO",OR(LOWER(LEFT(BE112&amp;"",2))="да",BE112=1)),AND($Z$8="THRESHOLD_GE",IF(ISNUMBER(BE112),BE112,0)&gt;=$Z$11),AND($Z$8="THRESHOLD_GT",IF(ISNUMBER(BE112),BE112,0)&gt;$Z$11),AND($Z$8="THRESHOLD_LE",IF(ISNUMBER(BE112),BE112,0)&lt;=$Z$11),AND($Z$8="THRESHOLD_LT",IF(ISNUMBER(BE112),BE112,0)&lt;$Z$11),AND($Z$8="CHANGE_PCT_GE",IF(IF(ISNUMBER(CJ112),CJ112,0)=0,IF(ISNUMBER(BE112),BE112,0)&gt;0,(IF(ISNUMBER(BE112),BE112,0)-IF(ISNUMBER(CJ112),CJ112,0))/ABS(IF(ISNUMBER(CJ112),CJ112,0))&gt;=$Z$11)),AND($Z$8="CHANGE_ABS_GE",ABS(IF(ISNUMBER(BE112),BE112,0)-IF(ISNUMBER(CJ112),CJ112,0))&gt;=$Z$11),AND($Z$8="COUNT_LT",IF(ISNUMBER(BE112),BE112,0)&lt;$Z$11),AND($Z$8="COUNT_LE",IF(ISNUMBER(BE112),BE112,0)&lt;=$Z$11),AND($Z$8="AND_YES",OR(LOWER(LEFT(BE112&amp;"",2))="да",BE112=1),OR(LOWER(LEFT(CJ112&amp;"",2))="да",CJ112=1)),AND($Z$8="OR_YES",OR(OR(LOWER(LEFT(BE112&amp;"",2))="да",BE112=1),OR(LOWER(LEFT(CJ112&amp;"",2))="да",CJ112=1)))),$Z$14,$Z$15))))))))))</f>
        <v/>
      </c>
      <c r="AA112" s="70" t="str">
        <f>IF($A112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112="#FIELD",BF112="",AND(OR($AA$8="CHANGE_PCT_GE",$AA$8="CHANGE_ABS_GE",$AA$8="COUNT_FLAG_RULE",$AA$8="AND_YES",$AA$8="OR_YES"),OR(CK112="#FIELD",CK112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112)))),IF($AA$18="LOW_MU",MAX(Настройки!$B$14,$AA$16),IF($AA$18="NEUTRAL",Настройки!$B$15,IF($AA$18="IGNORE","IGNORE",IF(OR(BF112="#FIELD",CK112="#FIELD"),"Поле не найдено","Недостаточно данных")))),IF($AA$8="SIGMOID_INC",MAX(Настройки!$B$14,$AA$16+($AA$17-$AA$16)/(1+EXP(-$AA$12*(IF(ISNUMBER(BF112),BF112,0)-$AA$11)))),IF($AA$8="SIGMOID_DEC",MAX(Настройки!$B$14,$AA$16+($AA$17-$AA$16)/(1+EXP($AA$12*(IF(ISNUMBER(BF112),BF112,0)-$AA$11)))),IF($AA$8="TOP_PERCENT",IF((COUNTIF(INDEX(Данные!$A$7:$CV$106,0,MATCH($AA$9,Данные!$A$6:$CV$6,0)),"&gt;"&amp;IF(ISNUMBER(BF112),BF112,0))+COUNTIFS(INDEX(Данные!$A$7:$CV$106,0,MATCH($AA$9,Данные!$A$6:$CV$6,0)),IF(ISNUMBER(BF112),BF112,0),Данные!$A$7:$A$106,"&lt;"&amp;$A112)+1)/COUNT(INDEX(Данные!$A$7:$CV$106,0,MATCH($AA$9,Данные!$A$6:$CV$6,0)))&lt;=$AA$11,$AA$14,$AA$15),IF($AA$8="MANUAL_MU",MAX(Настройки!$B$14,MIN(1,IF(ISNUMBER(BF112),BF112,0))),IF($AA$8="COUNT_FLAG_RULE",IF(IF(ISNUMBER(BF112),BF112,0)&lt;=$AA$11,$AA$14,IF(IF(ISNUMBER(BF112),BF112,0)&gt;=$AA$12,$AA$15,IF(OR(LOWER(LEFT(CK112&amp;"",2))="да",CK112=1),$AA$13,$AA$15))),IF(OR(AND($AA$8="YES_NO",OR(LOWER(LEFT(BF112&amp;"",2))="да",BF112=1)),AND($AA$8="THRESHOLD_GE",IF(ISNUMBER(BF112),BF112,0)&gt;=$AA$11),AND($AA$8="THRESHOLD_GT",IF(ISNUMBER(BF112),BF112,0)&gt;$AA$11),AND($AA$8="THRESHOLD_LE",IF(ISNUMBER(BF112),BF112,0)&lt;=$AA$11),AND($AA$8="THRESHOLD_LT",IF(ISNUMBER(BF112),BF112,0)&lt;$AA$11),AND($AA$8="CHANGE_PCT_GE",IF(IF(ISNUMBER(CK112),CK112,0)=0,IF(ISNUMBER(BF112),BF112,0)&gt;0,(IF(ISNUMBER(BF112),BF112,0)-IF(ISNUMBER(CK112),CK112,0))/ABS(IF(ISNUMBER(CK112),CK112,0))&gt;=$AA$11)),AND($AA$8="CHANGE_ABS_GE",ABS(IF(ISNUMBER(BF112),BF112,0)-IF(ISNUMBER(CK112),CK112,0))&gt;=$AA$11),AND($AA$8="COUNT_LT",IF(ISNUMBER(BF112),BF112,0)&lt;$AA$11),AND($AA$8="COUNT_LE",IF(ISNUMBER(BF112),BF112,0)&lt;=$AA$11),AND($AA$8="AND_YES",OR(LOWER(LEFT(BF112&amp;"",2))="да",BF112=1),OR(LOWER(LEFT(CK112&amp;"",2))="да",CK112=1)),AND($AA$8="OR_YES",OR(OR(LOWER(LEFT(BF112&amp;"",2))="да",BF112=1),OR(LOWER(LEFT(CK112&amp;"",2))="да",CK112=1)))),$AA$14,$AA$15))))))))))</f>
        <v/>
      </c>
      <c r="AB112" s="70" t="str">
        <f>IF($A112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112="#FIELD",BG112="",AND(OR($AB$8="CHANGE_PCT_GE",$AB$8="CHANGE_ABS_GE",$AB$8="COUNT_FLAG_RULE",$AB$8="AND_YES",$AB$8="OR_YES"),OR(CL112="#FIELD",CL112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112)))),IF($AB$18="LOW_MU",MAX(Настройки!$B$14,$AB$16),IF($AB$18="NEUTRAL",Настройки!$B$15,IF($AB$18="IGNORE","IGNORE",IF(OR(BG112="#FIELD",CL112="#FIELD"),"Поле не найдено","Недостаточно данных")))),IF($AB$8="SIGMOID_INC",MAX(Настройки!$B$14,$AB$16+($AB$17-$AB$16)/(1+EXP(-$AB$12*(IF(ISNUMBER(BG112),BG112,0)-$AB$11)))),IF($AB$8="SIGMOID_DEC",MAX(Настройки!$B$14,$AB$16+($AB$17-$AB$16)/(1+EXP($AB$12*(IF(ISNUMBER(BG112),BG112,0)-$AB$11)))),IF($AB$8="TOP_PERCENT",IF((COUNTIF(INDEX(Данные!$A$7:$CV$106,0,MATCH($AB$9,Данные!$A$6:$CV$6,0)),"&gt;"&amp;IF(ISNUMBER(BG112),BG112,0))+COUNTIFS(INDEX(Данные!$A$7:$CV$106,0,MATCH($AB$9,Данные!$A$6:$CV$6,0)),IF(ISNUMBER(BG112),BG112,0),Данные!$A$7:$A$106,"&lt;"&amp;$A112)+1)/COUNT(INDEX(Данные!$A$7:$CV$106,0,MATCH($AB$9,Данные!$A$6:$CV$6,0)))&lt;=$AB$11,$AB$14,$AB$15),IF($AB$8="MANUAL_MU",MAX(Настройки!$B$14,MIN(1,IF(ISNUMBER(BG112),BG112,0))),IF($AB$8="COUNT_FLAG_RULE",IF(IF(ISNUMBER(BG112),BG112,0)&lt;=$AB$11,$AB$14,IF(IF(ISNUMBER(BG112),BG112,0)&gt;=$AB$12,$AB$15,IF(OR(LOWER(LEFT(CL112&amp;"",2))="да",CL112=1),$AB$13,$AB$15))),IF(OR(AND($AB$8="YES_NO",OR(LOWER(LEFT(BG112&amp;"",2))="да",BG112=1)),AND($AB$8="THRESHOLD_GE",IF(ISNUMBER(BG112),BG112,0)&gt;=$AB$11),AND($AB$8="THRESHOLD_GT",IF(ISNUMBER(BG112),BG112,0)&gt;$AB$11),AND($AB$8="THRESHOLD_LE",IF(ISNUMBER(BG112),BG112,0)&lt;=$AB$11),AND($AB$8="THRESHOLD_LT",IF(ISNUMBER(BG112),BG112,0)&lt;$AB$11),AND($AB$8="CHANGE_PCT_GE",IF(IF(ISNUMBER(CL112),CL112,0)=0,IF(ISNUMBER(BG112),BG112,0)&gt;0,(IF(ISNUMBER(BG112),BG112,0)-IF(ISNUMBER(CL112),CL112,0))/ABS(IF(ISNUMBER(CL112),CL112,0))&gt;=$AB$11)),AND($AB$8="CHANGE_ABS_GE",ABS(IF(ISNUMBER(BG112),BG112,0)-IF(ISNUMBER(CL112),CL112,0))&gt;=$AB$11),AND($AB$8="COUNT_LT",IF(ISNUMBER(BG112),BG112,0)&lt;$AB$11),AND($AB$8="COUNT_LE",IF(ISNUMBER(BG112),BG112,0)&lt;=$AB$11),AND($AB$8="AND_YES",OR(LOWER(LEFT(BG112&amp;"",2))="да",BG112=1),OR(LOWER(LEFT(CL112&amp;"",2))="да",CL112=1)),AND($AB$8="OR_YES",OR(OR(LOWER(LEFT(BG112&amp;"",2))="да",BG112=1),OR(LOWER(LEFT(CL112&amp;"",2))="да",CL112=1)))),$AB$14,$AB$15))))))))))</f>
        <v/>
      </c>
      <c r="AC112" s="70" t="str">
        <f>IF($A112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112="#FIELD",BH112="",AND(OR($AC$8="CHANGE_PCT_GE",$AC$8="CHANGE_ABS_GE",$AC$8="COUNT_FLAG_RULE",$AC$8="AND_YES",$AC$8="OR_YES"),OR(CM112="#FIELD",CM112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112)))),IF($AC$18="LOW_MU",MAX(Настройки!$B$14,$AC$16),IF($AC$18="NEUTRAL",Настройки!$B$15,IF($AC$18="IGNORE","IGNORE",IF(OR(BH112="#FIELD",CM112="#FIELD"),"Поле не найдено","Недостаточно данных")))),IF($AC$8="SIGMOID_INC",MAX(Настройки!$B$14,$AC$16+($AC$17-$AC$16)/(1+EXP(-$AC$12*(IF(ISNUMBER(BH112),BH112,0)-$AC$11)))),IF($AC$8="SIGMOID_DEC",MAX(Настройки!$B$14,$AC$16+($AC$17-$AC$16)/(1+EXP($AC$12*(IF(ISNUMBER(BH112),BH112,0)-$AC$11)))),IF($AC$8="TOP_PERCENT",IF((COUNTIF(INDEX(Данные!$A$7:$CV$106,0,MATCH($AC$9,Данные!$A$6:$CV$6,0)),"&gt;"&amp;IF(ISNUMBER(BH112),BH112,0))+COUNTIFS(INDEX(Данные!$A$7:$CV$106,0,MATCH($AC$9,Данные!$A$6:$CV$6,0)),IF(ISNUMBER(BH112),BH112,0),Данные!$A$7:$A$106,"&lt;"&amp;$A112)+1)/COUNT(INDEX(Данные!$A$7:$CV$106,0,MATCH($AC$9,Данные!$A$6:$CV$6,0)))&lt;=$AC$11,$AC$14,$AC$15),IF($AC$8="MANUAL_MU",MAX(Настройки!$B$14,MIN(1,IF(ISNUMBER(BH112),BH112,0))),IF($AC$8="COUNT_FLAG_RULE",IF(IF(ISNUMBER(BH112),BH112,0)&lt;=$AC$11,$AC$14,IF(IF(ISNUMBER(BH112),BH112,0)&gt;=$AC$12,$AC$15,IF(OR(LOWER(LEFT(CM112&amp;"",2))="да",CM112=1),$AC$13,$AC$15))),IF(OR(AND($AC$8="YES_NO",OR(LOWER(LEFT(BH112&amp;"",2))="да",BH112=1)),AND($AC$8="THRESHOLD_GE",IF(ISNUMBER(BH112),BH112,0)&gt;=$AC$11),AND($AC$8="THRESHOLD_GT",IF(ISNUMBER(BH112),BH112,0)&gt;$AC$11),AND($AC$8="THRESHOLD_LE",IF(ISNUMBER(BH112),BH112,0)&lt;=$AC$11),AND($AC$8="THRESHOLD_LT",IF(ISNUMBER(BH112),BH112,0)&lt;$AC$11),AND($AC$8="CHANGE_PCT_GE",IF(IF(ISNUMBER(CM112),CM112,0)=0,IF(ISNUMBER(BH112),BH112,0)&gt;0,(IF(ISNUMBER(BH112),BH112,0)-IF(ISNUMBER(CM112),CM112,0))/ABS(IF(ISNUMBER(CM112),CM112,0))&gt;=$AC$11)),AND($AC$8="CHANGE_ABS_GE",ABS(IF(ISNUMBER(BH112),BH112,0)-IF(ISNUMBER(CM112),CM112,0))&gt;=$AC$11),AND($AC$8="COUNT_LT",IF(ISNUMBER(BH112),BH112,0)&lt;$AC$11),AND($AC$8="COUNT_LE",IF(ISNUMBER(BH112),BH112,0)&lt;=$AC$11),AND($AC$8="AND_YES",OR(LOWER(LEFT(BH112&amp;"",2))="да",BH112=1),OR(LOWER(LEFT(CM112&amp;"",2))="да",CM112=1)),AND($AC$8="OR_YES",OR(OR(LOWER(LEFT(BH112&amp;"",2))="да",BH112=1),OR(LOWER(LEFT(CM112&amp;"",2))="да",CM112=1)))),$AC$14,$AC$15))))))))))</f>
        <v/>
      </c>
      <c r="AD112" s="70" t="str">
        <f>IF($A112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112="#FIELD",BI112="",AND(OR($AD$8="CHANGE_PCT_GE",$AD$8="CHANGE_ABS_GE",$AD$8="COUNT_FLAG_RULE",$AD$8="AND_YES",$AD$8="OR_YES"),OR(CN112="#FIELD",CN112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112)))),IF($AD$18="LOW_MU",MAX(Настройки!$B$14,$AD$16),IF($AD$18="NEUTRAL",Настройки!$B$15,IF($AD$18="IGNORE","IGNORE",IF(OR(BI112="#FIELD",CN112="#FIELD"),"Поле не найдено","Недостаточно данных")))),IF($AD$8="SIGMOID_INC",MAX(Настройки!$B$14,$AD$16+($AD$17-$AD$16)/(1+EXP(-$AD$12*(IF(ISNUMBER(BI112),BI112,0)-$AD$11)))),IF($AD$8="SIGMOID_DEC",MAX(Настройки!$B$14,$AD$16+($AD$17-$AD$16)/(1+EXP($AD$12*(IF(ISNUMBER(BI112),BI112,0)-$AD$11)))),IF($AD$8="TOP_PERCENT",IF((COUNTIF(INDEX(Данные!$A$7:$CV$106,0,MATCH($AD$9,Данные!$A$6:$CV$6,0)),"&gt;"&amp;IF(ISNUMBER(BI112),BI112,0))+COUNTIFS(INDEX(Данные!$A$7:$CV$106,0,MATCH($AD$9,Данные!$A$6:$CV$6,0)),IF(ISNUMBER(BI112),BI112,0),Данные!$A$7:$A$106,"&lt;"&amp;$A112)+1)/COUNT(INDEX(Данные!$A$7:$CV$106,0,MATCH($AD$9,Данные!$A$6:$CV$6,0)))&lt;=$AD$11,$AD$14,$AD$15),IF($AD$8="MANUAL_MU",MAX(Настройки!$B$14,MIN(1,IF(ISNUMBER(BI112),BI112,0))),IF($AD$8="COUNT_FLAG_RULE",IF(IF(ISNUMBER(BI112),BI112,0)&lt;=$AD$11,$AD$14,IF(IF(ISNUMBER(BI112),BI112,0)&gt;=$AD$12,$AD$15,IF(OR(LOWER(LEFT(CN112&amp;"",2))="да",CN112=1),$AD$13,$AD$15))),IF(OR(AND($AD$8="YES_NO",OR(LOWER(LEFT(BI112&amp;"",2))="да",BI112=1)),AND($AD$8="THRESHOLD_GE",IF(ISNUMBER(BI112),BI112,0)&gt;=$AD$11),AND($AD$8="THRESHOLD_GT",IF(ISNUMBER(BI112),BI112,0)&gt;$AD$11),AND($AD$8="THRESHOLD_LE",IF(ISNUMBER(BI112),BI112,0)&lt;=$AD$11),AND($AD$8="THRESHOLD_LT",IF(ISNUMBER(BI112),BI112,0)&lt;$AD$11),AND($AD$8="CHANGE_PCT_GE",IF(IF(ISNUMBER(CN112),CN112,0)=0,IF(ISNUMBER(BI112),BI112,0)&gt;0,(IF(ISNUMBER(BI112),BI112,0)-IF(ISNUMBER(CN112),CN112,0))/ABS(IF(ISNUMBER(CN112),CN112,0))&gt;=$AD$11)),AND($AD$8="CHANGE_ABS_GE",ABS(IF(ISNUMBER(BI112),BI112,0)-IF(ISNUMBER(CN112),CN112,0))&gt;=$AD$11),AND($AD$8="COUNT_LT",IF(ISNUMBER(BI112),BI112,0)&lt;$AD$11),AND($AD$8="COUNT_LE",IF(ISNUMBER(BI112),BI112,0)&lt;=$AD$11),AND($AD$8="AND_YES",OR(LOWER(LEFT(BI112&amp;"",2))="да",BI112=1),OR(LOWER(LEFT(CN112&amp;"",2))="да",CN112=1)),AND($AD$8="OR_YES",OR(OR(LOWER(LEFT(BI112&amp;"",2))="да",BI112=1),OR(LOWER(LEFT(CN112&amp;"",2))="да",CN112=1)))),$AD$14,$AD$15))))))))))</f>
        <v/>
      </c>
      <c r="AE112" s="71" t="str">
        <f>IF($A112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112="#FIELD",BJ112="",AND(OR($AE$8="CHANGE_PCT_GE",$AE$8="CHANGE_ABS_GE",$AE$8="COUNT_FLAG_RULE",$AE$8="AND_YES",$AE$8="OR_YES"),OR(CO112="#FIELD",CO112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112)))),IF($AE$18="LOW_MU",MAX(Настройки!$B$14,$AE$16),IF($AE$18="NEUTRAL",Настройки!$B$15,IF($AE$18="IGNORE","IGNORE",IF(OR(BJ112="#FIELD",CO112="#FIELD"),"Поле не найдено","Недостаточно данных")))),IF($AE$8="SIGMOID_INC",MAX(Настройки!$B$14,$AE$16+($AE$17-$AE$16)/(1+EXP(-$AE$12*(IF(ISNUMBER(BJ112),BJ112,0)-$AE$11)))),IF($AE$8="SIGMOID_DEC",MAX(Настройки!$B$14,$AE$16+($AE$17-$AE$16)/(1+EXP($AE$12*(IF(ISNUMBER(BJ112),BJ112,0)-$AE$11)))),IF($AE$8="TOP_PERCENT",IF((COUNTIF(INDEX(Данные!$A$7:$CV$106,0,MATCH($AE$9,Данные!$A$6:$CV$6,0)),"&gt;"&amp;IF(ISNUMBER(BJ112),BJ112,0))+COUNTIFS(INDEX(Данные!$A$7:$CV$106,0,MATCH($AE$9,Данные!$A$6:$CV$6,0)),IF(ISNUMBER(BJ112),BJ112,0),Данные!$A$7:$A$106,"&lt;"&amp;$A112)+1)/COUNT(INDEX(Данные!$A$7:$CV$106,0,MATCH($AE$9,Данные!$A$6:$CV$6,0)))&lt;=$AE$11,$AE$14,$AE$15),IF($AE$8="MANUAL_MU",MAX(Настройки!$B$14,MIN(1,IF(ISNUMBER(BJ112),BJ112,0))),IF($AE$8="COUNT_FLAG_RULE",IF(IF(ISNUMBER(BJ112),BJ112,0)&lt;=$AE$11,$AE$14,IF(IF(ISNUMBER(BJ112),BJ112,0)&gt;=$AE$12,$AE$15,IF(OR(LOWER(LEFT(CO112&amp;"",2))="да",CO112=1),$AE$13,$AE$15))),IF(OR(AND($AE$8="YES_NO",OR(LOWER(LEFT(BJ112&amp;"",2))="да",BJ112=1)),AND($AE$8="THRESHOLD_GE",IF(ISNUMBER(BJ112),BJ112,0)&gt;=$AE$11),AND($AE$8="THRESHOLD_GT",IF(ISNUMBER(BJ112),BJ112,0)&gt;$AE$11),AND($AE$8="THRESHOLD_LE",IF(ISNUMBER(BJ112),BJ112,0)&lt;=$AE$11),AND($AE$8="THRESHOLD_LT",IF(ISNUMBER(BJ112),BJ112,0)&lt;$AE$11),AND($AE$8="CHANGE_PCT_GE",IF(IF(ISNUMBER(CO112),CO112,0)=0,IF(ISNUMBER(BJ112),BJ112,0)&gt;0,(IF(ISNUMBER(BJ112),BJ112,0)-IF(ISNUMBER(CO112),CO112,0))/ABS(IF(ISNUMBER(CO112),CO112,0))&gt;=$AE$11)),AND($AE$8="CHANGE_ABS_GE",ABS(IF(ISNUMBER(BJ112),BJ112,0)-IF(ISNUMBER(CO112),CO112,0))&gt;=$AE$11),AND($AE$8="COUNT_LT",IF(ISNUMBER(BJ112),BJ112,0)&lt;$AE$11),AND($AE$8="COUNT_LE",IF(ISNUMBER(BJ112),BJ112,0)&lt;=$AE$11),AND($AE$8="AND_YES",OR(LOWER(LEFT(BJ112&amp;"",2))="да",BJ112=1),OR(LOWER(LEFT(CO112&amp;"",2))="да",CO112=1)),AND($AE$8="OR_YES",OR(OR(LOWER(LEFT(BJ112&amp;"",2))="да",BJ112=1),OR(LOWER(LEFT(CO112&amp;"",2))="да",CO112=1)))),$AE$14,$AE$15))))))))))</f>
        <v/>
      </c>
      <c r="AF112" s="75"/>
      <c r="AG112" s="76" t="str">
        <f>IF($A112="","",IF($B$4&lt;&gt;"Да","",IF($B$9="","",IF(COUNTIF(Данные!$A$6:$CV$6,$B$9)=0,"#FIELD",INDEX(Данные!$A$7:$CV$106,ROW()-19,MATCH($B$9,Данные!$A$6:$CV$6,0))))))</f>
        <v/>
      </c>
      <c r="AH112" s="76" t="str">
        <f>IF($A112="","",IF($C$4&lt;&gt;"Да","",IF($C$9="","",IF(COUNTIF(Данные!$A$6:$CV$6,$C$9)=0,"#FIELD",INDEX(Данные!$A$7:$CV$106,ROW()-19,MATCH($C$9,Данные!$A$6:$CV$6,0))))))</f>
        <v/>
      </c>
      <c r="AI112" s="76" t="str">
        <f>IF($A112="","",IF($D$4&lt;&gt;"Да","",IF($D$9="","",IF(COUNTIF(Данные!$A$6:$CV$6,$D$9)=0,"#FIELD",INDEX(Данные!$A$7:$CV$106,ROW()-19,MATCH($D$9,Данные!$A$6:$CV$6,0))))))</f>
        <v/>
      </c>
      <c r="AJ112" s="76" t="str">
        <f>IF($A112="","",IF($E$4&lt;&gt;"Да","",IF($E$9="","",IF(COUNTIF(Данные!$A$6:$CV$6,$E$9)=0,"#FIELD",INDEX(Данные!$A$7:$CV$106,ROW()-19,MATCH($E$9,Данные!$A$6:$CV$6,0))))))</f>
        <v/>
      </c>
      <c r="AK112" s="76" t="str">
        <f>IF($A112="","",IF($F$4&lt;&gt;"Да","",IF($F$9="","",IF(COUNTIF(Данные!$A$6:$CV$6,$F$9)=0,"#FIELD",INDEX(Данные!$A$7:$CV$106,ROW()-19,MATCH($F$9,Данные!$A$6:$CV$6,0))))))</f>
        <v/>
      </c>
      <c r="AL112" s="76" t="str">
        <f>IF($A112="","",IF($G$4&lt;&gt;"Да","",IF($G$9="","",IF(COUNTIF(Данные!$A$6:$CV$6,$G$9)=0,"#FIELD",INDEX(Данные!$A$7:$CV$106,ROW()-19,MATCH($G$9,Данные!$A$6:$CV$6,0))))))</f>
        <v/>
      </c>
      <c r="AM112" s="76" t="str">
        <f>IF($A112="","",IF($H$4&lt;&gt;"Да","",IF($H$9="","",IF(COUNTIF(Данные!$A$6:$CV$6,$H$9)=0,"#FIELD",INDEX(Данные!$A$7:$CV$106,ROW()-19,MATCH($H$9,Данные!$A$6:$CV$6,0))))))</f>
        <v/>
      </c>
      <c r="AN112" s="76" t="str">
        <f>IF($A112="","",IF($I$4&lt;&gt;"Да","",IF($I$9="","",IF(COUNTIF(Данные!$A$6:$CV$6,$I$9)=0,"#FIELD",INDEX(Данные!$A$7:$CV$106,ROW()-19,MATCH($I$9,Данные!$A$6:$CV$6,0))))))</f>
        <v/>
      </c>
      <c r="AO112" s="76" t="str">
        <f>IF($A112="","",IF($J$4&lt;&gt;"Да","",IF($J$9="","",IF(COUNTIF(Данные!$A$6:$CV$6,$J$9)=0,"#FIELD",INDEX(Данные!$A$7:$CV$106,ROW()-19,MATCH($J$9,Данные!$A$6:$CV$6,0))))))</f>
        <v/>
      </c>
      <c r="AP112" s="76" t="str">
        <f>IF($A112="","",IF($K$4&lt;&gt;"Да","",IF($K$9="","",IF(COUNTIF(Данные!$A$6:$CV$6,$K$9)=0,"#FIELD",INDEX(Данные!$A$7:$CV$106,ROW()-19,MATCH($K$9,Данные!$A$6:$CV$6,0))))))</f>
        <v/>
      </c>
      <c r="AQ112" s="76" t="str">
        <f>IF($A112="","",IF($L$4&lt;&gt;"Да","",IF($L$9="","",IF(COUNTIF(Данные!$A$6:$CV$6,$L$9)=0,"#FIELD",INDEX(Данные!$A$7:$CV$106,ROW()-19,MATCH($L$9,Данные!$A$6:$CV$6,0))))))</f>
        <v/>
      </c>
      <c r="AR112" s="76" t="str">
        <f>IF($A112="","",IF($M$4&lt;&gt;"Да","",IF($M$9="","",IF(COUNTIF(Данные!$A$6:$CV$6,$M$9)=0,"#FIELD",INDEX(Данные!$A$7:$CV$106,ROW()-19,MATCH($M$9,Данные!$A$6:$CV$6,0))))))</f>
        <v/>
      </c>
      <c r="AS112" s="76" t="str">
        <f>IF($A112="","",IF($N$4&lt;&gt;"Да","",IF($N$9="","",IF(COUNTIF(Данные!$A$6:$CV$6,$N$9)=0,"#FIELD",INDEX(Данные!$A$7:$CV$106,ROW()-19,MATCH($N$9,Данные!$A$6:$CV$6,0))))))</f>
        <v/>
      </c>
      <c r="AT112" s="76" t="str">
        <f>IF($A112="","",IF($O$4&lt;&gt;"Да","",IF($O$9="","",IF(COUNTIF(Данные!$A$6:$CV$6,$O$9)=0,"#FIELD",INDEX(Данные!$A$7:$CV$106,ROW()-19,MATCH($O$9,Данные!$A$6:$CV$6,0))))))</f>
        <v/>
      </c>
      <c r="AU112" s="76" t="str">
        <f>IF($A112="","",IF($P$4&lt;&gt;"Да","",IF($P$9="","",IF(COUNTIF(Данные!$A$6:$CV$6,$P$9)=0,"#FIELD",INDEX(Данные!$A$7:$CV$106,ROW()-19,MATCH($P$9,Данные!$A$6:$CV$6,0))))))</f>
        <v/>
      </c>
      <c r="AV112" s="76" t="str">
        <f>IF($A112="","",IF($Q$4&lt;&gt;"Да","",IF($Q$9="","",IF(COUNTIF(Данные!$A$6:$CV$6,$Q$9)=0,"#FIELD",INDEX(Данные!$A$7:$CV$106,ROW()-19,MATCH($Q$9,Данные!$A$6:$CV$6,0))))))</f>
        <v/>
      </c>
      <c r="AW112" s="76" t="str">
        <f>IF($A112="","",IF($R$4&lt;&gt;"Да","",IF($R$9="","",IF(COUNTIF(Данные!$A$6:$CV$6,$R$9)=0,"#FIELD",INDEX(Данные!$A$7:$CV$106,ROW()-19,MATCH($R$9,Данные!$A$6:$CV$6,0))))))</f>
        <v/>
      </c>
      <c r="AX112" s="76" t="str">
        <f>IF($A112="","",IF($S$4&lt;&gt;"Да","",IF($S$9="","",IF(COUNTIF(Данные!$A$6:$CV$6,$S$9)=0,"#FIELD",INDEX(Данные!$A$7:$CV$106,ROW()-19,MATCH($S$9,Данные!$A$6:$CV$6,0))))))</f>
        <v/>
      </c>
      <c r="AY112" s="76" t="str">
        <f>IF($A112="","",IF($T$4&lt;&gt;"Да","",IF($T$9="","",IF(COUNTIF(Данные!$A$6:$CV$6,$T$9)=0,"#FIELD",INDEX(Данные!$A$7:$CV$106,ROW()-19,MATCH($T$9,Данные!$A$6:$CV$6,0))))))</f>
        <v/>
      </c>
      <c r="AZ112" s="76" t="str">
        <f>IF($A112="","",IF($U$4&lt;&gt;"Да","",IF($U$9="","",IF(COUNTIF(Данные!$A$6:$CV$6,$U$9)=0,"#FIELD",INDEX(Данные!$A$7:$CV$106,ROW()-19,MATCH($U$9,Данные!$A$6:$CV$6,0))))))</f>
        <v/>
      </c>
      <c r="BA112" s="76" t="str">
        <f>IF($A112="","",IF($V$4&lt;&gt;"Да","",IF($V$9="","",IF(COUNTIF(Данные!$A$6:$CV$6,$V$9)=0,"#FIELD",INDEX(Данные!$A$7:$CV$106,ROW()-19,MATCH($V$9,Данные!$A$6:$CV$6,0))))))</f>
        <v/>
      </c>
      <c r="BB112" s="76" t="str">
        <f>IF($A112="","",IF($W$4&lt;&gt;"Да","",IF($W$9="","",IF(COUNTIF(Данные!$A$6:$CV$6,$W$9)=0,"#FIELD",INDEX(Данные!$A$7:$CV$106,ROW()-19,MATCH($W$9,Данные!$A$6:$CV$6,0))))))</f>
        <v/>
      </c>
      <c r="BC112" s="76" t="str">
        <f>IF($A112="","",IF($X$4&lt;&gt;"Да","",IF($X$9="","",IF(COUNTIF(Данные!$A$6:$CV$6,$X$9)=0,"#FIELD",INDEX(Данные!$A$7:$CV$106,ROW()-19,MATCH($X$9,Данные!$A$6:$CV$6,0))))))</f>
        <v/>
      </c>
      <c r="BD112" s="76" t="str">
        <f>IF($A112="","",IF($Y$4&lt;&gt;"Да","",IF($Y$9="","",IF(COUNTIF(Данные!$A$6:$CV$6,$Y$9)=0,"#FIELD",INDEX(Данные!$A$7:$CV$106,ROW()-19,MATCH($Y$9,Данные!$A$6:$CV$6,0))))))</f>
        <v/>
      </c>
      <c r="BE112" s="76" t="str">
        <f>IF($A112="","",IF($Z$4&lt;&gt;"Да","",IF($Z$9="","",IF(COUNTIF(Данные!$A$6:$CV$6,$Z$9)=0,"#FIELD",INDEX(Данные!$A$7:$CV$106,ROW()-19,MATCH($Z$9,Данные!$A$6:$CV$6,0))))))</f>
        <v/>
      </c>
      <c r="BF112" s="76" t="str">
        <f>IF($A112="","",IF($AA$4&lt;&gt;"Да","",IF($AA$9="","",IF(COUNTIF(Данные!$A$6:$CV$6,$AA$9)=0,"#FIELD",INDEX(Данные!$A$7:$CV$106,ROW()-19,MATCH($AA$9,Данные!$A$6:$CV$6,0))))))</f>
        <v/>
      </c>
      <c r="BG112" s="76" t="str">
        <f>IF($A112="","",IF($AB$4&lt;&gt;"Да","",IF($AB$9="","",IF(COUNTIF(Данные!$A$6:$CV$6,$AB$9)=0,"#FIELD",INDEX(Данные!$A$7:$CV$106,ROW()-19,MATCH($AB$9,Данные!$A$6:$CV$6,0))))))</f>
        <v/>
      </c>
      <c r="BH112" s="76" t="str">
        <f>IF($A112="","",IF($AC$4&lt;&gt;"Да","",IF($AC$9="","",IF(COUNTIF(Данные!$A$6:$CV$6,$AC$9)=0,"#FIELD",INDEX(Данные!$A$7:$CV$106,ROW()-19,MATCH($AC$9,Данные!$A$6:$CV$6,0))))))</f>
        <v/>
      </c>
      <c r="BI112" s="76" t="str">
        <f>IF($A112="","",IF($AD$4&lt;&gt;"Да","",IF($AD$9="","",IF(COUNTIF(Данные!$A$6:$CV$6,$AD$9)=0,"#FIELD",INDEX(Данные!$A$7:$CV$106,ROW()-19,MATCH($AD$9,Данные!$A$6:$CV$6,0))))))</f>
        <v/>
      </c>
      <c r="BJ112" s="76" t="str">
        <f>IF($A112="","",IF($AE$4&lt;&gt;"Да","",IF($AE$9="","",IF(COUNTIF(Данные!$A$6:$CV$6,$AE$9)=0,"#FIELD",INDEX(Данные!$A$7:$CV$106,ROW()-19,MATCH($AE$9,Данные!$A$6:$CV$6,0))))))</f>
        <v/>
      </c>
      <c r="BK112" s="76"/>
      <c r="BL112" s="76" t="str">
        <f>IF($A112="","",IF($B$4&lt;&gt;"Да","",IF($B$10="","",IF(COUNTIF(Данные!$A$6:$CV$6,$B$10)=0,"#FIELD",INDEX(Данные!$A$7:$CV$106,ROW()-19,MATCH($B$10,Данные!$A$6:$CV$6,0))))))</f>
        <v/>
      </c>
      <c r="BM112" s="76" t="str">
        <f>IF($A112="","",IF($C$4&lt;&gt;"Да","",IF($C$10="","",IF(COUNTIF(Данные!$A$6:$CV$6,$C$10)=0,"#FIELD",INDEX(Данные!$A$7:$CV$106,ROW()-19,MATCH($C$10,Данные!$A$6:$CV$6,0))))))</f>
        <v/>
      </c>
      <c r="BN112" s="76" t="str">
        <f>IF($A112="","",IF($D$4&lt;&gt;"Да","",IF($D$10="","",IF(COUNTIF(Данные!$A$6:$CV$6,$D$10)=0,"#FIELD",INDEX(Данные!$A$7:$CV$106,ROW()-19,MATCH($D$10,Данные!$A$6:$CV$6,0))))))</f>
        <v/>
      </c>
      <c r="BO112" s="76" t="str">
        <f>IF($A112="","",IF($E$4&lt;&gt;"Да","",IF($E$10="","",IF(COUNTIF(Данные!$A$6:$CV$6,$E$10)=0,"#FIELD",INDEX(Данные!$A$7:$CV$106,ROW()-19,MATCH($E$10,Данные!$A$6:$CV$6,0))))))</f>
        <v/>
      </c>
      <c r="BP112" s="76" t="str">
        <f>IF($A112="","",IF($F$4&lt;&gt;"Да","",IF($F$10="","",IF(COUNTIF(Данные!$A$6:$CV$6,$F$10)=0,"#FIELD",INDEX(Данные!$A$7:$CV$106,ROW()-19,MATCH($F$10,Данные!$A$6:$CV$6,0))))))</f>
        <v/>
      </c>
      <c r="BQ112" s="76" t="str">
        <f>IF($A112="","",IF($G$4&lt;&gt;"Да","",IF($G$10="","",IF(COUNTIF(Данные!$A$6:$CV$6,$G$10)=0,"#FIELD",INDEX(Данные!$A$7:$CV$106,ROW()-19,MATCH($G$10,Данные!$A$6:$CV$6,0))))))</f>
        <v/>
      </c>
      <c r="BR112" s="76" t="str">
        <f>IF($A112="","",IF($H$4&lt;&gt;"Да","",IF($H$10="","",IF(COUNTIF(Данные!$A$6:$CV$6,$H$10)=0,"#FIELD",INDEX(Данные!$A$7:$CV$106,ROW()-19,MATCH($H$10,Данные!$A$6:$CV$6,0))))))</f>
        <v/>
      </c>
      <c r="BS112" s="76" t="str">
        <f>IF($A112="","",IF($I$4&lt;&gt;"Да","",IF($I$10="","",IF(COUNTIF(Данные!$A$6:$CV$6,$I$10)=0,"#FIELD",INDEX(Данные!$A$7:$CV$106,ROW()-19,MATCH($I$10,Данные!$A$6:$CV$6,0))))))</f>
        <v/>
      </c>
      <c r="BT112" s="76" t="str">
        <f>IF($A112="","",IF($J$4&lt;&gt;"Да","",IF($J$10="","",IF(COUNTIF(Данные!$A$6:$CV$6,$J$10)=0,"#FIELD",INDEX(Данные!$A$7:$CV$106,ROW()-19,MATCH($J$10,Данные!$A$6:$CV$6,0))))))</f>
        <v/>
      </c>
      <c r="BU112" s="76" t="str">
        <f>IF($A112="","",IF($K$4&lt;&gt;"Да","",IF($K$10="","",IF(COUNTIF(Данные!$A$6:$CV$6,$K$10)=0,"#FIELD",INDEX(Данные!$A$7:$CV$106,ROW()-19,MATCH($K$10,Данные!$A$6:$CV$6,0))))))</f>
        <v/>
      </c>
      <c r="BV112" s="76" t="str">
        <f>IF($A112="","",IF($L$4&lt;&gt;"Да","",IF($L$10="","",IF(COUNTIF(Данные!$A$6:$CV$6,$L$10)=0,"#FIELD",INDEX(Данные!$A$7:$CV$106,ROW()-19,MATCH($L$10,Данные!$A$6:$CV$6,0))))))</f>
        <v/>
      </c>
      <c r="BW112" s="76" t="str">
        <f>IF($A112="","",IF($M$4&lt;&gt;"Да","",IF($M$10="","",IF(COUNTIF(Данные!$A$6:$CV$6,$M$10)=0,"#FIELD",INDEX(Данные!$A$7:$CV$106,ROW()-19,MATCH($M$10,Данные!$A$6:$CV$6,0))))))</f>
        <v/>
      </c>
      <c r="BX112" s="76" t="str">
        <f>IF($A112="","",IF($N$4&lt;&gt;"Да","",IF($N$10="","",IF(COUNTIF(Данные!$A$6:$CV$6,$N$10)=0,"#FIELD",INDEX(Данные!$A$7:$CV$106,ROW()-19,MATCH($N$10,Данные!$A$6:$CV$6,0))))))</f>
        <v/>
      </c>
      <c r="BY112" s="76" t="str">
        <f>IF($A112="","",IF($O$4&lt;&gt;"Да","",IF($O$10="","",IF(COUNTIF(Данные!$A$6:$CV$6,$O$10)=0,"#FIELD",INDEX(Данные!$A$7:$CV$106,ROW()-19,MATCH($O$10,Данные!$A$6:$CV$6,0))))))</f>
        <v/>
      </c>
      <c r="BZ112" s="76" t="str">
        <f>IF($A112="","",IF($P$4&lt;&gt;"Да","",IF($P$10="","",IF(COUNTIF(Данные!$A$6:$CV$6,$P$10)=0,"#FIELD",INDEX(Данные!$A$7:$CV$106,ROW()-19,MATCH($P$10,Данные!$A$6:$CV$6,0))))))</f>
        <v/>
      </c>
      <c r="CA112" s="76" t="str">
        <f>IF($A112="","",IF($Q$4&lt;&gt;"Да","",IF($Q$10="","",IF(COUNTIF(Данные!$A$6:$CV$6,$Q$10)=0,"#FIELD",INDEX(Данные!$A$7:$CV$106,ROW()-19,MATCH($Q$10,Данные!$A$6:$CV$6,0))))))</f>
        <v/>
      </c>
      <c r="CB112" s="76" t="str">
        <f>IF($A112="","",IF($R$4&lt;&gt;"Да","",IF($R$10="","",IF(COUNTIF(Данные!$A$6:$CV$6,$R$10)=0,"#FIELD",INDEX(Данные!$A$7:$CV$106,ROW()-19,MATCH($R$10,Данные!$A$6:$CV$6,0))))))</f>
        <v/>
      </c>
      <c r="CC112" s="76" t="str">
        <f>IF($A112="","",IF($S$4&lt;&gt;"Да","",IF($S$10="","",IF(COUNTIF(Данные!$A$6:$CV$6,$S$10)=0,"#FIELD",INDEX(Данные!$A$7:$CV$106,ROW()-19,MATCH($S$10,Данные!$A$6:$CV$6,0))))))</f>
        <v/>
      </c>
      <c r="CD112" s="76" t="str">
        <f>IF($A112="","",IF($T$4&lt;&gt;"Да","",IF($T$10="","",IF(COUNTIF(Данные!$A$6:$CV$6,$T$10)=0,"#FIELD",INDEX(Данные!$A$7:$CV$106,ROW()-19,MATCH($T$10,Данные!$A$6:$CV$6,0))))))</f>
        <v/>
      </c>
      <c r="CE112" s="76" t="str">
        <f>IF($A112="","",IF($U$4&lt;&gt;"Да","",IF($U$10="","",IF(COUNTIF(Данные!$A$6:$CV$6,$U$10)=0,"#FIELD",INDEX(Данные!$A$7:$CV$106,ROW()-19,MATCH($U$10,Данные!$A$6:$CV$6,0))))))</f>
        <v/>
      </c>
      <c r="CF112" s="76" t="str">
        <f>IF($A112="","",IF($V$4&lt;&gt;"Да","",IF($V$10="","",IF(COUNTIF(Данные!$A$6:$CV$6,$V$10)=0,"#FIELD",INDEX(Данные!$A$7:$CV$106,ROW()-19,MATCH($V$10,Данные!$A$6:$CV$6,0))))))</f>
        <v/>
      </c>
      <c r="CG112" s="76" t="str">
        <f>IF($A112="","",IF($W$4&lt;&gt;"Да","",IF($W$10="","",IF(COUNTIF(Данные!$A$6:$CV$6,$W$10)=0,"#FIELD",INDEX(Данные!$A$7:$CV$106,ROW()-19,MATCH($W$10,Данные!$A$6:$CV$6,0))))))</f>
        <v/>
      </c>
      <c r="CH112" s="76" t="str">
        <f>IF($A112="","",IF($X$4&lt;&gt;"Да","",IF($X$10="","",IF(COUNTIF(Данные!$A$6:$CV$6,$X$10)=0,"#FIELD",INDEX(Данные!$A$7:$CV$106,ROW()-19,MATCH($X$10,Данные!$A$6:$CV$6,0))))))</f>
        <v/>
      </c>
      <c r="CI112" s="76" t="str">
        <f>IF($A112="","",IF($Y$4&lt;&gt;"Да","",IF($Y$10="","",IF(COUNTIF(Данные!$A$6:$CV$6,$Y$10)=0,"#FIELD",INDEX(Данные!$A$7:$CV$106,ROW()-19,MATCH($Y$10,Данные!$A$6:$CV$6,0))))))</f>
        <v/>
      </c>
      <c r="CJ112" s="76" t="str">
        <f>IF($A112="","",IF($Z$4&lt;&gt;"Да","",IF($Z$10="","",IF(COUNTIF(Данные!$A$6:$CV$6,$Z$10)=0,"#FIELD",INDEX(Данные!$A$7:$CV$106,ROW()-19,MATCH($Z$10,Данные!$A$6:$CV$6,0))))))</f>
        <v/>
      </c>
      <c r="CK112" s="76" t="str">
        <f>IF($A112="","",IF($AA$4&lt;&gt;"Да","",IF($AA$10="","",IF(COUNTIF(Данные!$A$6:$CV$6,$AA$10)=0,"#FIELD",INDEX(Данные!$A$7:$CV$106,ROW()-19,MATCH($AA$10,Данные!$A$6:$CV$6,0))))))</f>
        <v/>
      </c>
      <c r="CL112" s="76" t="str">
        <f>IF($A112="","",IF($AB$4&lt;&gt;"Да","",IF($AB$10="","",IF(COUNTIF(Данные!$A$6:$CV$6,$AB$10)=0,"#FIELD",INDEX(Данные!$A$7:$CV$106,ROW()-19,MATCH($AB$10,Данные!$A$6:$CV$6,0))))))</f>
        <v/>
      </c>
      <c r="CM112" s="76" t="str">
        <f>IF($A112="","",IF($AC$4&lt;&gt;"Да","",IF($AC$10="","",IF(COUNTIF(Данные!$A$6:$CV$6,$AC$10)=0,"#FIELD",INDEX(Данные!$A$7:$CV$106,ROW()-19,MATCH($AC$10,Данные!$A$6:$CV$6,0))))))</f>
        <v/>
      </c>
      <c r="CN112" s="76" t="str">
        <f>IF($A112="","",IF($AD$4&lt;&gt;"Да","",IF($AD$10="","",IF(COUNTIF(Данные!$A$6:$CV$6,$AD$10)=0,"#FIELD",INDEX(Данные!$A$7:$CV$106,ROW()-19,MATCH($AD$10,Данные!$A$6:$CV$6,0))))))</f>
        <v/>
      </c>
      <c r="CO112" s="77" t="str">
        <f>IF($A112="","",IF($AE$4&lt;&gt;"Да","",IF($AE$10="","",IF(COUNTIF(Данные!$A$6:$CV$6,$AE$10)=0,"#FIELD",INDEX(Данные!$A$7:$CV$106,ROW()-19,MATCH($AE$10,Данные!$A$6:$CV$6,0))))))</f>
        <v/>
      </c>
    </row>
    <row r="113" spans="1:93">
      <c r="A113" s="24" t="str">
        <f>IF(Данные!A100="","",Данные!A100)</f>
        <v/>
      </c>
      <c r="B113" s="19" t="str">
        <f>IF($A113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113="#FIELD",AG113="",AND(OR($B$8="CHANGE_PCT_GE",$B$8="CHANGE_ABS_GE",$B$8="COUNT_FLAG_RULE",$B$8="AND_YES",$B$8="OR_YES"),OR(BL113="#FIELD",BL113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113)))),IF($B$18="LOW_MU",MAX(Настройки!$B$14,$B$16),IF($B$18="NEUTRAL",Настройки!$B$15,IF($B$18="IGNORE","IGNORE",IF(OR(AG113="#FIELD",BL113="#FIELD"),"Поле не найдено","Недостаточно данных")))),IF($B$8="SIGMOID_INC",MAX(Настройки!$B$14,$B$16+($B$17-$B$16)/(1+EXP(-$B$12*(IF(ISNUMBER(AG113),AG113,0)-$B$11)))),IF($B$8="SIGMOID_DEC",MAX(Настройки!$B$14,$B$16+($B$17-$B$16)/(1+EXP($B$12*(IF(ISNUMBER(AG113),AG113,0)-$B$11)))),IF($B$8="TOP_PERCENT",IF((COUNTIF(INDEX(Данные!$A$7:$CV$106,0,MATCH($B$9,Данные!$A$6:$CV$6,0)),"&gt;"&amp;IF(ISNUMBER(AG113),AG113,0))+COUNTIFS(INDEX(Данные!$A$7:$CV$106,0,MATCH($B$9,Данные!$A$6:$CV$6,0)),IF(ISNUMBER(AG113),AG113,0),Данные!$A$7:$A$106,"&lt;"&amp;$A113)+1)/COUNT(INDEX(Данные!$A$7:$CV$106,0,MATCH($B$9,Данные!$A$6:$CV$6,0)))&lt;=$B$11,$B$14,$B$15),IF($B$8="MANUAL_MU",MAX(Настройки!$B$14,MIN(1,IF(ISNUMBER(AG113),AG113,0))),IF($B$8="COUNT_FLAG_RULE",IF(IF(ISNUMBER(AG113),AG113,0)&lt;=$B$11,$B$14,IF(IF(ISNUMBER(AG113),AG113,0)&gt;=$B$12,$B$15,IF(OR(LOWER(LEFT(BL113&amp;"",2))="да",BL113=1),$B$13,$B$15))),IF(OR(AND($B$8="YES_NO",OR(LOWER(LEFT(AG113&amp;"",2))="да",AG113=1)),AND($B$8="THRESHOLD_GE",IF(ISNUMBER(AG113),AG113,0)&gt;=$B$11),AND($B$8="THRESHOLD_GT",IF(ISNUMBER(AG113),AG113,0)&gt;$B$11),AND($B$8="THRESHOLD_LE",IF(ISNUMBER(AG113),AG113,0)&lt;=$B$11),AND($B$8="THRESHOLD_LT",IF(ISNUMBER(AG113),AG113,0)&lt;$B$11),AND($B$8="CHANGE_PCT_GE",IF(IF(ISNUMBER(BL113),BL113,0)=0,IF(ISNUMBER(AG113),AG113,0)&gt;0,(IF(ISNUMBER(AG113),AG113,0)-IF(ISNUMBER(BL113),BL113,0))/ABS(IF(ISNUMBER(BL113),BL113,0))&gt;=$B$11)),AND($B$8="CHANGE_ABS_GE",ABS(IF(ISNUMBER(AG113),AG113,0)-IF(ISNUMBER(BL113),BL113,0))&gt;=$B$11),AND($B$8="COUNT_LT",IF(ISNUMBER(AG113),AG113,0)&lt;$B$11),AND($B$8="COUNT_LE",IF(ISNUMBER(AG113),AG113,0)&lt;=$B$11),AND($B$8="AND_YES",OR(LOWER(LEFT(AG113&amp;"",2))="да",AG113=1),OR(LOWER(LEFT(BL113&amp;"",2))="да",BL113=1)),AND($B$8="OR_YES",OR(OR(LOWER(LEFT(AG113&amp;"",2))="да",AG113=1),OR(LOWER(LEFT(BL113&amp;"",2))="да",BL113=1)))),$B$14,$B$15))))))))))</f>
        <v/>
      </c>
      <c r="C113" s="19" t="str">
        <f>IF($A113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113="#FIELD",AH113="",AND(OR($C$8="CHANGE_PCT_GE",$C$8="CHANGE_ABS_GE",$C$8="COUNT_FLAG_RULE",$C$8="AND_YES",$C$8="OR_YES"),OR(BM113="#FIELD",BM113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113)))),IF($C$18="LOW_MU",MAX(Настройки!$B$14,$C$16),IF($C$18="NEUTRAL",Настройки!$B$15,IF($C$18="IGNORE","IGNORE",IF(OR(AH113="#FIELD",BM113="#FIELD"),"Поле не найдено","Недостаточно данных")))),IF($C$8="SIGMOID_INC",MAX(Настройки!$B$14,$C$16+($C$17-$C$16)/(1+EXP(-$C$12*(IF(ISNUMBER(AH113),AH113,0)-$C$11)))),IF($C$8="SIGMOID_DEC",MAX(Настройки!$B$14,$C$16+($C$17-$C$16)/(1+EXP($C$12*(IF(ISNUMBER(AH113),AH113,0)-$C$11)))),IF($C$8="TOP_PERCENT",IF((COUNTIF(INDEX(Данные!$A$7:$CV$106,0,MATCH($C$9,Данные!$A$6:$CV$6,0)),"&gt;"&amp;IF(ISNUMBER(AH113),AH113,0))+COUNTIFS(INDEX(Данные!$A$7:$CV$106,0,MATCH($C$9,Данные!$A$6:$CV$6,0)),IF(ISNUMBER(AH113),AH113,0),Данные!$A$7:$A$106,"&lt;"&amp;$A113)+1)/COUNT(INDEX(Данные!$A$7:$CV$106,0,MATCH($C$9,Данные!$A$6:$CV$6,0)))&lt;=$C$11,$C$14,$C$15),IF($C$8="MANUAL_MU",MAX(Настройки!$B$14,MIN(1,IF(ISNUMBER(AH113),AH113,0))),IF($C$8="COUNT_FLAG_RULE",IF(IF(ISNUMBER(AH113),AH113,0)&lt;=$C$11,$C$14,IF(IF(ISNUMBER(AH113),AH113,0)&gt;=$C$12,$C$15,IF(OR(LOWER(LEFT(BM113&amp;"",2))="да",BM113=1),$C$13,$C$15))),IF(OR(AND($C$8="YES_NO",OR(LOWER(LEFT(AH113&amp;"",2))="да",AH113=1)),AND($C$8="THRESHOLD_GE",IF(ISNUMBER(AH113),AH113,0)&gt;=$C$11),AND($C$8="THRESHOLD_GT",IF(ISNUMBER(AH113),AH113,0)&gt;$C$11),AND($C$8="THRESHOLD_LE",IF(ISNUMBER(AH113),AH113,0)&lt;=$C$11),AND($C$8="THRESHOLD_LT",IF(ISNUMBER(AH113),AH113,0)&lt;$C$11),AND($C$8="CHANGE_PCT_GE",IF(IF(ISNUMBER(BM113),BM113,0)=0,IF(ISNUMBER(AH113),AH113,0)&gt;0,(IF(ISNUMBER(AH113),AH113,0)-IF(ISNUMBER(BM113),BM113,0))/ABS(IF(ISNUMBER(BM113),BM113,0))&gt;=$C$11)),AND($C$8="CHANGE_ABS_GE",ABS(IF(ISNUMBER(AH113),AH113,0)-IF(ISNUMBER(BM113),BM113,0))&gt;=$C$11),AND($C$8="COUNT_LT",IF(ISNUMBER(AH113),AH113,0)&lt;$C$11),AND($C$8="COUNT_LE",IF(ISNUMBER(AH113),AH113,0)&lt;=$C$11),AND($C$8="AND_YES",OR(LOWER(LEFT(AH113&amp;"",2))="да",AH113=1),OR(LOWER(LEFT(BM113&amp;"",2))="да",BM113=1)),AND($C$8="OR_YES",OR(OR(LOWER(LEFT(AH113&amp;"",2))="да",AH113=1),OR(LOWER(LEFT(BM113&amp;"",2))="да",BM113=1)))),$C$14,$C$15))))))))))</f>
        <v/>
      </c>
      <c r="D113" s="19" t="str">
        <f>IF($A113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113="#FIELD",AI113="",AND(OR($D$8="CHANGE_PCT_GE",$D$8="CHANGE_ABS_GE",$D$8="COUNT_FLAG_RULE",$D$8="AND_YES",$D$8="OR_YES"),OR(BN113="#FIELD",BN113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113)))),IF($D$18="LOW_MU",MAX(Настройки!$B$14,$D$16),IF($D$18="NEUTRAL",Настройки!$B$15,IF($D$18="IGNORE","IGNORE",IF(OR(AI113="#FIELD",BN113="#FIELD"),"Поле не найдено","Недостаточно данных")))),IF($D$8="SIGMOID_INC",MAX(Настройки!$B$14,$D$16+($D$17-$D$16)/(1+EXP(-$D$12*(IF(ISNUMBER(AI113),AI113,0)-$D$11)))),IF($D$8="SIGMOID_DEC",MAX(Настройки!$B$14,$D$16+($D$17-$D$16)/(1+EXP($D$12*(IF(ISNUMBER(AI113),AI113,0)-$D$11)))),IF($D$8="TOP_PERCENT",IF((COUNTIF(INDEX(Данные!$A$7:$CV$106,0,MATCH($D$9,Данные!$A$6:$CV$6,0)),"&gt;"&amp;IF(ISNUMBER(AI113),AI113,0))+COUNTIFS(INDEX(Данные!$A$7:$CV$106,0,MATCH($D$9,Данные!$A$6:$CV$6,0)),IF(ISNUMBER(AI113),AI113,0),Данные!$A$7:$A$106,"&lt;"&amp;$A113)+1)/COUNT(INDEX(Данные!$A$7:$CV$106,0,MATCH($D$9,Данные!$A$6:$CV$6,0)))&lt;=$D$11,$D$14,$D$15),IF($D$8="MANUAL_MU",MAX(Настройки!$B$14,MIN(1,IF(ISNUMBER(AI113),AI113,0))),IF($D$8="COUNT_FLAG_RULE",IF(IF(ISNUMBER(AI113),AI113,0)&lt;=$D$11,$D$14,IF(IF(ISNUMBER(AI113),AI113,0)&gt;=$D$12,$D$15,IF(OR(LOWER(LEFT(BN113&amp;"",2))="да",BN113=1),$D$13,$D$15))),IF(OR(AND($D$8="YES_NO",OR(LOWER(LEFT(AI113&amp;"",2))="да",AI113=1)),AND($D$8="THRESHOLD_GE",IF(ISNUMBER(AI113),AI113,0)&gt;=$D$11),AND($D$8="THRESHOLD_GT",IF(ISNUMBER(AI113),AI113,0)&gt;$D$11),AND($D$8="THRESHOLD_LE",IF(ISNUMBER(AI113),AI113,0)&lt;=$D$11),AND($D$8="THRESHOLD_LT",IF(ISNUMBER(AI113),AI113,0)&lt;$D$11),AND($D$8="CHANGE_PCT_GE",IF(IF(ISNUMBER(BN113),BN113,0)=0,IF(ISNUMBER(AI113),AI113,0)&gt;0,(IF(ISNUMBER(AI113),AI113,0)-IF(ISNUMBER(BN113),BN113,0))/ABS(IF(ISNUMBER(BN113),BN113,0))&gt;=$D$11)),AND($D$8="CHANGE_ABS_GE",ABS(IF(ISNUMBER(AI113),AI113,0)-IF(ISNUMBER(BN113),BN113,0))&gt;=$D$11),AND($D$8="COUNT_LT",IF(ISNUMBER(AI113),AI113,0)&lt;$D$11),AND($D$8="COUNT_LE",IF(ISNUMBER(AI113),AI113,0)&lt;=$D$11),AND($D$8="AND_YES",OR(LOWER(LEFT(AI113&amp;"",2))="да",AI113=1),OR(LOWER(LEFT(BN113&amp;"",2))="да",BN113=1)),AND($D$8="OR_YES",OR(OR(LOWER(LEFT(AI113&amp;"",2))="да",AI113=1),OR(LOWER(LEFT(BN113&amp;"",2))="да",BN113=1)))),$D$14,$D$15))))))))))</f>
        <v/>
      </c>
      <c r="E113" s="19" t="str">
        <f>IF($A113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113="#FIELD",AJ113="",AND(OR($E$8="CHANGE_PCT_GE",$E$8="CHANGE_ABS_GE",$E$8="COUNT_FLAG_RULE",$E$8="AND_YES",$E$8="OR_YES"),OR(BO113="#FIELD",BO113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113)))),IF($E$18="LOW_MU",MAX(Настройки!$B$14,$E$16),IF($E$18="NEUTRAL",Настройки!$B$15,IF($E$18="IGNORE","IGNORE",IF(OR(AJ113="#FIELD",BO113="#FIELD"),"Поле не найдено","Недостаточно данных")))),IF($E$8="SIGMOID_INC",MAX(Настройки!$B$14,$E$16+($E$17-$E$16)/(1+EXP(-$E$12*(IF(ISNUMBER(AJ113),AJ113,0)-$E$11)))),IF($E$8="SIGMOID_DEC",MAX(Настройки!$B$14,$E$16+($E$17-$E$16)/(1+EXP($E$12*(IF(ISNUMBER(AJ113),AJ113,0)-$E$11)))),IF($E$8="TOP_PERCENT",IF((COUNTIF(INDEX(Данные!$A$7:$CV$106,0,MATCH($E$9,Данные!$A$6:$CV$6,0)),"&gt;"&amp;IF(ISNUMBER(AJ113),AJ113,0))+COUNTIFS(INDEX(Данные!$A$7:$CV$106,0,MATCH($E$9,Данные!$A$6:$CV$6,0)),IF(ISNUMBER(AJ113),AJ113,0),Данные!$A$7:$A$106,"&lt;"&amp;$A113)+1)/COUNT(INDEX(Данные!$A$7:$CV$106,0,MATCH($E$9,Данные!$A$6:$CV$6,0)))&lt;=$E$11,$E$14,$E$15),IF($E$8="MANUAL_MU",MAX(Настройки!$B$14,MIN(1,IF(ISNUMBER(AJ113),AJ113,0))),IF($E$8="COUNT_FLAG_RULE",IF(IF(ISNUMBER(AJ113),AJ113,0)&lt;=$E$11,$E$14,IF(IF(ISNUMBER(AJ113),AJ113,0)&gt;=$E$12,$E$15,IF(OR(LOWER(LEFT(BO113&amp;"",2))="да",BO113=1),$E$13,$E$15))),IF(OR(AND($E$8="YES_NO",OR(LOWER(LEFT(AJ113&amp;"",2))="да",AJ113=1)),AND($E$8="THRESHOLD_GE",IF(ISNUMBER(AJ113),AJ113,0)&gt;=$E$11),AND($E$8="THRESHOLD_GT",IF(ISNUMBER(AJ113),AJ113,0)&gt;$E$11),AND($E$8="THRESHOLD_LE",IF(ISNUMBER(AJ113),AJ113,0)&lt;=$E$11),AND($E$8="THRESHOLD_LT",IF(ISNUMBER(AJ113),AJ113,0)&lt;$E$11),AND($E$8="CHANGE_PCT_GE",IF(IF(ISNUMBER(BO113),BO113,0)=0,IF(ISNUMBER(AJ113),AJ113,0)&gt;0,(IF(ISNUMBER(AJ113),AJ113,0)-IF(ISNUMBER(BO113),BO113,0))/ABS(IF(ISNUMBER(BO113),BO113,0))&gt;=$E$11)),AND($E$8="CHANGE_ABS_GE",ABS(IF(ISNUMBER(AJ113),AJ113,0)-IF(ISNUMBER(BO113),BO113,0))&gt;=$E$11),AND($E$8="COUNT_LT",IF(ISNUMBER(AJ113),AJ113,0)&lt;$E$11),AND($E$8="COUNT_LE",IF(ISNUMBER(AJ113),AJ113,0)&lt;=$E$11),AND($E$8="AND_YES",OR(LOWER(LEFT(AJ113&amp;"",2))="да",AJ113=1),OR(LOWER(LEFT(BO113&amp;"",2))="да",BO113=1)),AND($E$8="OR_YES",OR(OR(LOWER(LEFT(AJ113&amp;"",2))="да",AJ113=1),OR(LOWER(LEFT(BO113&amp;"",2))="да",BO113=1)))),$E$14,$E$15))))))))))</f>
        <v/>
      </c>
      <c r="F113" s="19" t="str">
        <f>IF($A113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113="#FIELD",AK113="",AND(OR($F$8="CHANGE_PCT_GE",$F$8="CHANGE_ABS_GE",$F$8="COUNT_FLAG_RULE",$F$8="AND_YES",$F$8="OR_YES"),OR(BP113="#FIELD",BP113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113)))),IF($F$18="LOW_MU",MAX(Настройки!$B$14,$F$16),IF($F$18="NEUTRAL",Настройки!$B$15,IF($F$18="IGNORE","IGNORE",IF(OR(AK113="#FIELD",BP113="#FIELD"),"Поле не найдено","Недостаточно данных")))),IF($F$8="SIGMOID_INC",MAX(Настройки!$B$14,$F$16+($F$17-$F$16)/(1+EXP(-$F$12*(IF(ISNUMBER(AK113),AK113,0)-$F$11)))),IF($F$8="SIGMOID_DEC",MAX(Настройки!$B$14,$F$16+($F$17-$F$16)/(1+EXP($F$12*(IF(ISNUMBER(AK113),AK113,0)-$F$11)))),IF($F$8="TOP_PERCENT",IF((COUNTIF(INDEX(Данные!$A$7:$CV$106,0,MATCH($F$9,Данные!$A$6:$CV$6,0)),"&gt;"&amp;IF(ISNUMBER(AK113),AK113,0))+COUNTIFS(INDEX(Данные!$A$7:$CV$106,0,MATCH($F$9,Данные!$A$6:$CV$6,0)),IF(ISNUMBER(AK113),AK113,0),Данные!$A$7:$A$106,"&lt;"&amp;$A113)+1)/COUNT(INDEX(Данные!$A$7:$CV$106,0,MATCH($F$9,Данные!$A$6:$CV$6,0)))&lt;=$F$11,$F$14,$F$15),IF($F$8="MANUAL_MU",MAX(Настройки!$B$14,MIN(1,IF(ISNUMBER(AK113),AK113,0))),IF($F$8="COUNT_FLAG_RULE",IF(IF(ISNUMBER(AK113),AK113,0)&lt;=$F$11,$F$14,IF(IF(ISNUMBER(AK113),AK113,0)&gt;=$F$12,$F$15,IF(OR(LOWER(LEFT(BP113&amp;"",2))="да",BP113=1),$F$13,$F$15))),IF(OR(AND($F$8="YES_NO",OR(LOWER(LEFT(AK113&amp;"",2))="да",AK113=1)),AND($F$8="THRESHOLD_GE",IF(ISNUMBER(AK113),AK113,0)&gt;=$F$11),AND($F$8="THRESHOLD_GT",IF(ISNUMBER(AK113),AK113,0)&gt;$F$11),AND($F$8="THRESHOLD_LE",IF(ISNUMBER(AK113),AK113,0)&lt;=$F$11),AND($F$8="THRESHOLD_LT",IF(ISNUMBER(AK113),AK113,0)&lt;$F$11),AND($F$8="CHANGE_PCT_GE",IF(IF(ISNUMBER(BP113),BP113,0)=0,IF(ISNUMBER(AK113),AK113,0)&gt;0,(IF(ISNUMBER(AK113),AK113,0)-IF(ISNUMBER(BP113),BP113,0))/ABS(IF(ISNUMBER(BP113),BP113,0))&gt;=$F$11)),AND($F$8="CHANGE_ABS_GE",ABS(IF(ISNUMBER(AK113),AK113,0)-IF(ISNUMBER(BP113),BP113,0))&gt;=$F$11),AND($F$8="COUNT_LT",IF(ISNUMBER(AK113),AK113,0)&lt;$F$11),AND($F$8="COUNT_LE",IF(ISNUMBER(AK113),AK113,0)&lt;=$F$11),AND($F$8="AND_YES",OR(LOWER(LEFT(AK113&amp;"",2))="да",AK113=1),OR(LOWER(LEFT(BP113&amp;"",2))="да",BP113=1)),AND($F$8="OR_YES",OR(OR(LOWER(LEFT(AK113&amp;"",2))="да",AK113=1),OR(LOWER(LEFT(BP113&amp;"",2))="да",BP113=1)))),$F$14,$F$15))))))))))</f>
        <v/>
      </c>
      <c r="G113" s="19" t="str">
        <f>IF($A113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113="#FIELD",AL113="",AND(OR($G$8="CHANGE_PCT_GE",$G$8="CHANGE_ABS_GE",$G$8="COUNT_FLAG_RULE",$G$8="AND_YES",$G$8="OR_YES"),OR(BQ113="#FIELD",BQ113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113)))),IF($G$18="LOW_MU",MAX(Настройки!$B$14,$G$16),IF($G$18="NEUTRAL",Настройки!$B$15,IF($G$18="IGNORE","IGNORE",IF(OR(AL113="#FIELD",BQ113="#FIELD"),"Поле не найдено","Недостаточно данных")))),IF($G$8="SIGMOID_INC",MAX(Настройки!$B$14,$G$16+($G$17-$G$16)/(1+EXP(-$G$12*(IF(ISNUMBER(AL113),AL113,0)-$G$11)))),IF($G$8="SIGMOID_DEC",MAX(Настройки!$B$14,$G$16+($G$17-$G$16)/(1+EXP($G$12*(IF(ISNUMBER(AL113),AL113,0)-$G$11)))),IF($G$8="TOP_PERCENT",IF((COUNTIF(INDEX(Данные!$A$7:$CV$106,0,MATCH($G$9,Данные!$A$6:$CV$6,0)),"&gt;"&amp;IF(ISNUMBER(AL113),AL113,0))+COUNTIFS(INDEX(Данные!$A$7:$CV$106,0,MATCH($G$9,Данные!$A$6:$CV$6,0)),IF(ISNUMBER(AL113),AL113,0),Данные!$A$7:$A$106,"&lt;"&amp;$A113)+1)/COUNT(INDEX(Данные!$A$7:$CV$106,0,MATCH($G$9,Данные!$A$6:$CV$6,0)))&lt;=$G$11,$G$14,$G$15),IF($G$8="MANUAL_MU",MAX(Настройки!$B$14,MIN(1,IF(ISNUMBER(AL113),AL113,0))),IF($G$8="COUNT_FLAG_RULE",IF(IF(ISNUMBER(AL113),AL113,0)&lt;=$G$11,$G$14,IF(IF(ISNUMBER(AL113),AL113,0)&gt;=$G$12,$G$15,IF(OR(LOWER(LEFT(BQ113&amp;"",2))="да",BQ113=1),$G$13,$G$15))),IF(OR(AND($G$8="YES_NO",OR(LOWER(LEFT(AL113&amp;"",2))="да",AL113=1)),AND($G$8="THRESHOLD_GE",IF(ISNUMBER(AL113),AL113,0)&gt;=$G$11),AND($G$8="THRESHOLD_GT",IF(ISNUMBER(AL113),AL113,0)&gt;$G$11),AND($G$8="THRESHOLD_LE",IF(ISNUMBER(AL113),AL113,0)&lt;=$G$11),AND($G$8="THRESHOLD_LT",IF(ISNUMBER(AL113),AL113,0)&lt;$G$11),AND($G$8="CHANGE_PCT_GE",IF(IF(ISNUMBER(BQ113),BQ113,0)=0,IF(ISNUMBER(AL113),AL113,0)&gt;0,(IF(ISNUMBER(AL113),AL113,0)-IF(ISNUMBER(BQ113),BQ113,0))/ABS(IF(ISNUMBER(BQ113),BQ113,0))&gt;=$G$11)),AND($G$8="CHANGE_ABS_GE",ABS(IF(ISNUMBER(AL113),AL113,0)-IF(ISNUMBER(BQ113),BQ113,0))&gt;=$G$11),AND($G$8="COUNT_LT",IF(ISNUMBER(AL113),AL113,0)&lt;$G$11),AND($G$8="COUNT_LE",IF(ISNUMBER(AL113),AL113,0)&lt;=$G$11),AND($G$8="AND_YES",OR(LOWER(LEFT(AL113&amp;"",2))="да",AL113=1),OR(LOWER(LEFT(BQ113&amp;"",2))="да",BQ113=1)),AND($G$8="OR_YES",OR(OR(LOWER(LEFT(AL113&amp;"",2))="да",AL113=1),OR(LOWER(LEFT(BQ113&amp;"",2))="да",BQ113=1)))),$G$14,$G$15))))))))))</f>
        <v/>
      </c>
      <c r="H113" s="19" t="str">
        <f>IF($A113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113="#FIELD",AM113="",AND(OR($H$8="CHANGE_PCT_GE",$H$8="CHANGE_ABS_GE",$H$8="COUNT_FLAG_RULE",$H$8="AND_YES",$H$8="OR_YES"),OR(BR113="#FIELD",BR113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113)))),IF($H$18="LOW_MU",MAX(Настройки!$B$14,$H$16),IF($H$18="NEUTRAL",Настройки!$B$15,IF($H$18="IGNORE","IGNORE",IF(OR(AM113="#FIELD",BR113="#FIELD"),"Поле не найдено","Недостаточно данных")))),IF($H$8="SIGMOID_INC",MAX(Настройки!$B$14,$H$16+($H$17-$H$16)/(1+EXP(-$H$12*(IF(ISNUMBER(AM113),AM113,0)-$H$11)))),IF($H$8="SIGMOID_DEC",MAX(Настройки!$B$14,$H$16+($H$17-$H$16)/(1+EXP($H$12*(IF(ISNUMBER(AM113),AM113,0)-$H$11)))),IF($H$8="TOP_PERCENT",IF((COUNTIF(INDEX(Данные!$A$7:$CV$106,0,MATCH($H$9,Данные!$A$6:$CV$6,0)),"&gt;"&amp;IF(ISNUMBER(AM113),AM113,0))+COUNTIFS(INDEX(Данные!$A$7:$CV$106,0,MATCH($H$9,Данные!$A$6:$CV$6,0)),IF(ISNUMBER(AM113),AM113,0),Данные!$A$7:$A$106,"&lt;"&amp;$A113)+1)/COUNT(INDEX(Данные!$A$7:$CV$106,0,MATCH($H$9,Данные!$A$6:$CV$6,0)))&lt;=$H$11,$H$14,$H$15),IF($H$8="MANUAL_MU",MAX(Настройки!$B$14,MIN(1,IF(ISNUMBER(AM113),AM113,0))),IF($H$8="COUNT_FLAG_RULE",IF(IF(ISNUMBER(AM113),AM113,0)&lt;=$H$11,$H$14,IF(IF(ISNUMBER(AM113),AM113,0)&gt;=$H$12,$H$15,IF(OR(LOWER(LEFT(BR113&amp;"",2))="да",BR113=1),$H$13,$H$15))),IF(OR(AND($H$8="YES_NO",OR(LOWER(LEFT(AM113&amp;"",2))="да",AM113=1)),AND($H$8="THRESHOLD_GE",IF(ISNUMBER(AM113),AM113,0)&gt;=$H$11),AND($H$8="THRESHOLD_GT",IF(ISNUMBER(AM113),AM113,0)&gt;$H$11),AND($H$8="THRESHOLD_LE",IF(ISNUMBER(AM113),AM113,0)&lt;=$H$11),AND($H$8="THRESHOLD_LT",IF(ISNUMBER(AM113),AM113,0)&lt;$H$11),AND($H$8="CHANGE_PCT_GE",IF(IF(ISNUMBER(BR113),BR113,0)=0,IF(ISNUMBER(AM113),AM113,0)&gt;0,(IF(ISNUMBER(AM113),AM113,0)-IF(ISNUMBER(BR113),BR113,0))/ABS(IF(ISNUMBER(BR113),BR113,0))&gt;=$H$11)),AND($H$8="CHANGE_ABS_GE",ABS(IF(ISNUMBER(AM113),AM113,0)-IF(ISNUMBER(BR113),BR113,0))&gt;=$H$11),AND($H$8="COUNT_LT",IF(ISNUMBER(AM113),AM113,0)&lt;$H$11),AND($H$8="COUNT_LE",IF(ISNUMBER(AM113),AM113,0)&lt;=$H$11),AND($H$8="AND_YES",OR(LOWER(LEFT(AM113&amp;"",2))="да",AM113=1),OR(LOWER(LEFT(BR113&amp;"",2))="да",BR113=1)),AND($H$8="OR_YES",OR(OR(LOWER(LEFT(AM113&amp;"",2))="да",AM113=1),OR(LOWER(LEFT(BR113&amp;"",2))="да",BR113=1)))),$H$14,$H$15))))))))))</f>
        <v/>
      </c>
      <c r="I113" s="19" t="str">
        <f>IF($A113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113="#FIELD",AN113="",AND(OR($I$8="CHANGE_PCT_GE",$I$8="CHANGE_ABS_GE",$I$8="COUNT_FLAG_RULE",$I$8="AND_YES",$I$8="OR_YES"),OR(BS113="#FIELD",BS113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113)))),IF($I$18="LOW_MU",MAX(Настройки!$B$14,$I$16),IF($I$18="NEUTRAL",Настройки!$B$15,IF($I$18="IGNORE","IGNORE",IF(OR(AN113="#FIELD",BS113="#FIELD"),"Поле не найдено","Недостаточно данных")))),IF($I$8="SIGMOID_INC",MAX(Настройки!$B$14,$I$16+($I$17-$I$16)/(1+EXP(-$I$12*(IF(ISNUMBER(AN113),AN113,0)-$I$11)))),IF($I$8="SIGMOID_DEC",MAX(Настройки!$B$14,$I$16+($I$17-$I$16)/(1+EXP($I$12*(IF(ISNUMBER(AN113),AN113,0)-$I$11)))),IF($I$8="TOP_PERCENT",IF((COUNTIF(INDEX(Данные!$A$7:$CV$106,0,MATCH($I$9,Данные!$A$6:$CV$6,0)),"&gt;"&amp;IF(ISNUMBER(AN113),AN113,0))+COUNTIFS(INDEX(Данные!$A$7:$CV$106,0,MATCH($I$9,Данные!$A$6:$CV$6,0)),IF(ISNUMBER(AN113),AN113,0),Данные!$A$7:$A$106,"&lt;"&amp;$A113)+1)/COUNT(INDEX(Данные!$A$7:$CV$106,0,MATCH($I$9,Данные!$A$6:$CV$6,0)))&lt;=$I$11,$I$14,$I$15),IF($I$8="MANUAL_MU",MAX(Настройки!$B$14,MIN(1,IF(ISNUMBER(AN113),AN113,0))),IF($I$8="COUNT_FLAG_RULE",IF(IF(ISNUMBER(AN113),AN113,0)&lt;=$I$11,$I$14,IF(IF(ISNUMBER(AN113),AN113,0)&gt;=$I$12,$I$15,IF(OR(LOWER(LEFT(BS113&amp;"",2))="да",BS113=1),$I$13,$I$15))),IF(OR(AND($I$8="YES_NO",OR(LOWER(LEFT(AN113&amp;"",2))="да",AN113=1)),AND($I$8="THRESHOLD_GE",IF(ISNUMBER(AN113),AN113,0)&gt;=$I$11),AND($I$8="THRESHOLD_GT",IF(ISNUMBER(AN113),AN113,0)&gt;$I$11),AND($I$8="THRESHOLD_LE",IF(ISNUMBER(AN113),AN113,0)&lt;=$I$11),AND($I$8="THRESHOLD_LT",IF(ISNUMBER(AN113),AN113,0)&lt;$I$11),AND($I$8="CHANGE_PCT_GE",IF(IF(ISNUMBER(BS113),BS113,0)=0,IF(ISNUMBER(AN113),AN113,0)&gt;0,(IF(ISNUMBER(AN113),AN113,0)-IF(ISNUMBER(BS113),BS113,0))/ABS(IF(ISNUMBER(BS113),BS113,0))&gt;=$I$11)),AND($I$8="CHANGE_ABS_GE",ABS(IF(ISNUMBER(AN113),AN113,0)-IF(ISNUMBER(BS113),BS113,0))&gt;=$I$11),AND($I$8="COUNT_LT",IF(ISNUMBER(AN113),AN113,0)&lt;$I$11),AND($I$8="COUNT_LE",IF(ISNUMBER(AN113),AN113,0)&lt;=$I$11),AND($I$8="AND_YES",OR(LOWER(LEFT(AN113&amp;"",2))="да",AN113=1),OR(LOWER(LEFT(BS113&amp;"",2))="да",BS113=1)),AND($I$8="OR_YES",OR(OR(LOWER(LEFT(AN113&amp;"",2))="да",AN113=1),OR(LOWER(LEFT(BS113&amp;"",2))="да",BS113=1)))),$I$14,$I$15))))))))))</f>
        <v/>
      </c>
      <c r="J113" s="19" t="str">
        <f>IF($A113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113="#FIELD",AO113="",AND(OR($J$8="CHANGE_PCT_GE",$J$8="CHANGE_ABS_GE",$J$8="COUNT_FLAG_RULE",$J$8="AND_YES",$J$8="OR_YES"),OR(BT113="#FIELD",BT113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113)))),IF($J$18="LOW_MU",MAX(Настройки!$B$14,$J$16),IF($J$18="NEUTRAL",Настройки!$B$15,IF($J$18="IGNORE","IGNORE",IF(OR(AO113="#FIELD",BT113="#FIELD"),"Поле не найдено","Недостаточно данных")))),IF($J$8="SIGMOID_INC",MAX(Настройки!$B$14,$J$16+($J$17-$J$16)/(1+EXP(-$J$12*(IF(ISNUMBER(AO113),AO113,0)-$J$11)))),IF($J$8="SIGMOID_DEC",MAX(Настройки!$B$14,$J$16+($J$17-$J$16)/(1+EXP($J$12*(IF(ISNUMBER(AO113),AO113,0)-$J$11)))),IF($J$8="TOP_PERCENT",IF((COUNTIF(INDEX(Данные!$A$7:$CV$106,0,MATCH($J$9,Данные!$A$6:$CV$6,0)),"&gt;"&amp;IF(ISNUMBER(AO113),AO113,0))+COUNTIFS(INDEX(Данные!$A$7:$CV$106,0,MATCH($J$9,Данные!$A$6:$CV$6,0)),IF(ISNUMBER(AO113),AO113,0),Данные!$A$7:$A$106,"&lt;"&amp;$A113)+1)/COUNT(INDEX(Данные!$A$7:$CV$106,0,MATCH($J$9,Данные!$A$6:$CV$6,0)))&lt;=$J$11,$J$14,$J$15),IF($J$8="MANUAL_MU",MAX(Настройки!$B$14,MIN(1,IF(ISNUMBER(AO113),AO113,0))),IF($J$8="COUNT_FLAG_RULE",IF(IF(ISNUMBER(AO113),AO113,0)&lt;=$J$11,$J$14,IF(IF(ISNUMBER(AO113),AO113,0)&gt;=$J$12,$J$15,IF(OR(LOWER(LEFT(BT113&amp;"",2))="да",BT113=1),$J$13,$J$15))),IF(OR(AND($J$8="YES_NO",OR(LOWER(LEFT(AO113&amp;"",2))="да",AO113=1)),AND($J$8="THRESHOLD_GE",IF(ISNUMBER(AO113),AO113,0)&gt;=$J$11),AND($J$8="THRESHOLD_GT",IF(ISNUMBER(AO113),AO113,0)&gt;$J$11),AND($J$8="THRESHOLD_LE",IF(ISNUMBER(AO113),AO113,0)&lt;=$J$11),AND($J$8="THRESHOLD_LT",IF(ISNUMBER(AO113),AO113,0)&lt;$J$11),AND($J$8="CHANGE_PCT_GE",IF(IF(ISNUMBER(BT113),BT113,0)=0,IF(ISNUMBER(AO113),AO113,0)&gt;0,(IF(ISNUMBER(AO113),AO113,0)-IF(ISNUMBER(BT113),BT113,0))/ABS(IF(ISNUMBER(BT113),BT113,0))&gt;=$J$11)),AND($J$8="CHANGE_ABS_GE",ABS(IF(ISNUMBER(AO113),AO113,0)-IF(ISNUMBER(BT113),BT113,0))&gt;=$J$11),AND($J$8="COUNT_LT",IF(ISNUMBER(AO113),AO113,0)&lt;$J$11),AND($J$8="COUNT_LE",IF(ISNUMBER(AO113),AO113,0)&lt;=$J$11),AND($J$8="AND_YES",OR(LOWER(LEFT(AO113&amp;"",2))="да",AO113=1),OR(LOWER(LEFT(BT113&amp;"",2))="да",BT113=1)),AND($J$8="OR_YES",OR(OR(LOWER(LEFT(AO113&amp;"",2))="да",AO113=1),OR(LOWER(LEFT(BT113&amp;"",2))="да",BT113=1)))),$J$14,$J$15))))))))))</f>
        <v/>
      </c>
      <c r="K113" s="19" t="str">
        <f>IF($A113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113="#FIELD",AP113="",AND(OR($K$8="CHANGE_PCT_GE",$K$8="CHANGE_ABS_GE",$K$8="COUNT_FLAG_RULE",$K$8="AND_YES",$K$8="OR_YES"),OR(BU113="#FIELD",BU113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113)))),IF($K$18="LOW_MU",MAX(Настройки!$B$14,$K$16),IF($K$18="NEUTRAL",Настройки!$B$15,IF($K$18="IGNORE","IGNORE",IF(OR(AP113="#FIELD",BU113="#FIELD"),"Поле не найдено","Недостаточно данных")))),IF($K$8="SIGMOID_INC",MAX(Настройки!$B$14,$K$16+($K$17-$K$16)/(1+EXP(-$K$12*(IF(ISNUMBER(AP113),AP113,0)-$K$11)))),IF($K$8="SIGMOID_DEC",MAX(Настройки!$B$14,$K$16+($K$17-$K$16)/(1+EXP($K$12*(IF(ISNUMBER(AP113),AP113,0)-$K$11)))),IF($K$8="TOP_PERCENT",IF((COUNTIF(INDEX(Данные!$A$7:$CV$106,0,MATCH($K$9,Данные!$A$6:$CV$6,0)),"&gt;"&amp;IF(ISNUMBER(AP113),AP113,0))+COUNTIFS(INDEX(Данные!$A$7:$CV$106,0,MATCH($K$9,Данные!$A$6:$CV$6,0)),IF(ISNUMBER(AP113),AP113,0),Данные!$A$7:$A$106,"&lt;"&amp;$A113)+1)/COUNT(INDEX(Данные!$A$7:$CV$106,0,MATCH($K$9,Данные!$A$6:$CV$6,0)))&lt;=$K$11,$K$14,$K$15),IF($K$8="MANUAL_MU",MAX(Настройки!$B$14,MIN(1,IF(ISNUMBER(AP113),AP113,0))),IF($K$8="COUNT_FLAG_RULE",IF(IF(ISNUMBER(AP113),AP113,0)&lt;=$K$11,$K$14,IF(IF(ISNUMBER(AP113),AP113,0)&gt;=$K$12,$K$15,IF(OR(LOWER(LEFT(BU113&amp;"",2))="да",BU113=1),$K$13,$K$15))),IF(OR(AND($K$8="YES_NO",OR(LOWER(LEFT(AP113&amp;"",2))="да",AP113=1)),AND($K$8="THRESHOLD_GE",IF(ISNUMBER(AP113),AP113,0)&gt;=$K$11),AND($K$8="THRESHOLD_GT",IF(ISNUMBER(AP113),AP113,0)&gt;$K$11),AND($K$8="THRESHOLD_LE",IF(ISNUMBER(AP113),AP113,0)&lt;=$K$11),AND($K$8="THRESHOLD_LT",IF(ISNUMBER(AP113),AP113,0)&lt;$K$11),AND($K$8="CHANGE_PCT_GE",IF(IF(ISNUMBER(BU113),BU113,0)=0,IF(ISNUMBER(AP113),AP113,0)&gt;0,(IF(ISNUMBER(AP113),AP113,0)-IF(ISNUMBER(BU113),BU113,0))/ABS(IF(ISNUMBER(BU113),BU113,0))&gt;=$K$11)),AND($K$8="CHANGE_ABS_GE",ABS(IF(ISNUMBER(AP113),AP113,0)-IF(ISNUMBER(BU113),BU113,0))&gt;=$K$11),AND($K$8="COUNT_LT",IF(ISNUMBER(AP113),AP113,0)&lt;$K$11),AND($K$8="COUNT_LE",IF(ISNUMBER(AP113),AP113,0)&lt;=$K$11),AND($K$8="AND_YES",OR(LOWER(LEFT(AP113&amp;"",2))="да",AP113=1),OR(LOWER(LEFT(BU113&amp;"",2))="да",BU113=1)),AND($K$8="OR_YES",OR(OR(LOWER(LEFT(AP113&amp;"",2))="да",AP113=1),OR(LOWER(LEFT(BU113&amp;"",2))="да",BU113=1)))),$K$14,$K$15))))))))))</f>
        <v/>
      </c>
      <c r="L113" s="19" t="str">
        <f>IF($A113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113="#FIELD",AQ113="",AND(OR($L$8="CHANGE_PCT_GE",$L$8="CHANGE_ABS_GE",$L$8="COUNT_FLAG_RULE",$L$8="AND_YES",$L$8="OR_YES"),OR(BV113="#FIELD",BV113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113)))),IF($L$18="LOW_MU",MAX(Настройки!$B$14,$L$16),IF($L$18="NEUTRAL",Настройки!$B$15,IF($L$18="IGNORE","IGNORE",IF(OR(AQ113="#FIELD",BV113="#FIELD"),"Поле не найдено","Недостаточно данных")))),IF($L$8="SIGMOID_INC",MAX(Настройки!$B$14,$L$16+($L$17-$L$16)/(1+EXP(-$L$12*(IF(ISNUMBER(AQ113),AQ113,0)-$L$11)))),IF($L$8="SIGMOID_DEC",MAX(Настройки!$B$14,$L$16+($L$17-$L$16)/(1+EXP($L$12*(IF(ISNUMBER(AQ113),AQ113,0)-$L$11)))),IF($L$8="TOP_PERCENT",IF((COUNTIF(INDEX(Данные!$A$7:$CV$106,0,MATCH($L$9,Данные!$A$6:$CV$6,0)),"&gt;"&amp;IF(ISNUMBER(AQ113),AQ113,0))+COUNTIFS(INDEX(Данные!$A$7:$CV$106,0,MATCH($L$9,Данные!$A$6:$CV$6,0)),IF(ISNUMBER(AQ113),AQ113,0),Данные!$A$7:$A$106,"&lt;"&amp;$A113)+1)/COUNT(INDEX(Данные!$A$7:$CV$106,0,MATCH($L$9,Данные!$A$6:$CV$6,0)))&lt;=$L$11,$L$14,$L$15),IF($L$8="MANUAL_MU",MAX(Настройки!$B$14,MIN(1,IF(ISNUMBER(AQ113),AQ113,0))),IF($L$8="COUNT_FLAG_RULE",IF(IF(ISNUMBER(AQ113),AQ113,0)&lt;=$L$11,$L$14,IF(IF(ISNUMBER(AQ113),AQ113,0)&gt;=$L$12,$L$15,IF(OR(LOWER(LEFT(BV113&amp;"",2))="да",BV113=1),$L$13,$L$15))),IF(OR(AND($L$8="YES_NO",OR(LOWER(LEFT(AQ113&amp;"",2))="да",AQ113=1)),AND($L$8="THRESHOLD_GE",IF(ISNUMBER(AQ113),AQ113,0)&gt;=$L$11),AND($L$8="THRESHOLD_GT",IF(ISNUMBER(AQ113),AQ113,0)&gt;$L$11),AND($L$8="THRESHOLD_LE",IF(ISNUMBER(AQ113),AQ113,0)&lt;=$L$11),AND($L$8="THRESHOLD_LT",IF(ISNUMBER(AQ113),AQ113,0)&lt;$L$11),AND($L$8="CHANGE_PCT_GE",IF(IF(ISNUMBER(BV113),BV113,0)=0,IF(ISNUMBER(AQ113),AQ113,0)&gt;0,(IF(ISNUMBER(AQ113),AQ113,0)-IF(ISNUMBER(BV113),BV113,0))/ABS(IF(ISNUMBER(BV113),BV113,0))&gt;=$L$11)),AND($L$8="CHANGE_ABS_GE",ABS(IF(ISNUMBER(AQ113),AQ113,0)-IF(ISNUMBER(BV113),BV113,0))&gt;=$L$11),AND($L$8="COUNT_LT",IF(ISNUMBER(AQ113),AQ113,0)&lt;$L$11),AND($L$8="COUNT_LE",IF(ISNUMBER(AQ113),AQ113,0)&lt;=$L$11),AND($L$8="AND_YES",OR(LOWER(LEFT(AQ113&amp;"",2))="да",AQ113=1),OR(LOWER(LEFT(BV113&amp;"",2))="да",BV113=1)),AND($L$8="OR_YES",OR(OR(LOWER(LEFT(AQ113&amp;"",2))="да",AQ113=1),OR(LOWER(LEFT(BV113&amp;"",2))="да",BV113=1)))),$L$14,$L$15))))))))))</f>
        <v/>
      </c>
      <c r="M113" s="19" t="str">
        <f>IF($A113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113="#FIELD",AR113="",AND(OR($M$8="CHANGE_PCT_GE",$M$8="CHANGE_ABS_GE",$M$8="COUNT_FLAG_RULE",$M$8="AND_YES",$M$8="OR_YES"),OR(BW113="#FIELD",BW113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113)))),IF($M$18="LOW_MU",MAX(Настройки!$B$14,$M$16),IF($M$18="NEUTRAL",Настройки!$B$15,IF($M$18="IGNORE","IGNORE",IF(OR(AR113="#FIELD",BW113="#FIELD"),"Поле не найдено","Недостаточно данных")))),IF($M$8="SIGMOID_INC",MAX(Настройки!$B$14,$M$16+($M$17-$M$16)/(1+EXP(-$M$12*(IF(ISNUMBER(AR113),AR113,0)-$M$11)))),IF($M$8="SIGMOID_DEC",MAX(Настройки!$B$14,$M$16+($M$17-$M$16)/(1+EXP($M$12*(IF(ISNUMBER(AR113),AR113,0)-$M$11)))),IF($M$8="TOP_PERCENT",IF((COUNTIF(INDEX(Данные!$A$7:$CV$106,0,MATCH($M$9,Данные!$A$6:$CV$6,0)),"&gt;"&amp;IF(ISNUMBER(AR113),AR113,0))+COUNTIFS(INDEX(Данные!$A$7:$CV$106,0,MATCH($M$9,Данные!$A$6:$CV$6,0)),IF(ISNUMBER(AR113),AR113,0),Данные!$A$7:$A$106,"&lt;"&amp;$A113)+1)/COUNT(INDEX(Данные!$A$7:$CV$106,0,MATCH($M$9,Данные!$A$6:$CV$6,0)))&lt;=$M$11,$M$14,$M$15),IF($M$8="MANUAL_MU",MAX(Настройки!$B$14,MIN(1,IF(ISNUMBER(AR113),AR113,0))),IF($M$8="COUNT_FLAG_RULE",IF(IF(ISNUMBER(AR113),AR113,0)&lt;=$M$11,$M$14,IF(IF(ISNUMBER(AR113),AR113,0)&gt;=$M$12,$M$15,IF(OR(LOWER(LEFT(BW113&amp;"",2))="да",BW113=1),$M$13,$M$15))),IF(OR(AND($M$8="YES_NO",OR(LOWER(LEFT(AR113&amp;"",2))="да",AR113=1)),AND($M$8="THRESHOLD_GE",IF(ISNUMBER(AR113),AR113,0)&gt;=$M$11),AND($M$8="THRESHOLD_GT",IF(ISNUMBER(AR113),AR113,0)&gt;$M$11),AND($M$8="THRESHOLD_LE",IF(ISNUMBER(AR113),AR113,0)&lt;=$M$11),AND($M$8="THRESHOLD_LT",IF(ISNUMBER(AR113),AR113,0)&lt;$M$11),AND($M$8="CHANGE_PCT_GE",IF(IF(ISNUMBER(BW113),BW113,0)=0,IF(ISNUMBER(AR113),AR113,0)&gt;0,(IF(ISNUMBER(AR113),AR113,0)-IF(ISNUMBER(BW113),BW113,0))/ABS(IF(ISNUMBER(BW113),BW113,0))&gt;=$M$11)),AND($M$8="CHANGE_ABS_GE",ABS(IF(ISNUMBER(AR113),AR113,0)-IF(ISNUMBER(BW113),BW113,0))&gt;=$M$11),AND($M$8="COUNT_LT",IF(ISNUMBER(AR113),AR113,0)&lt;$M$11),AND($M$8="COUNT_LE",IF(ISNUMBER(AR113),AR113,0)&lt;=$M$11),AND($M$8="AND_YES",OR(LOWER(LEFT(AR113&amp;"",2))="да",AR113=1),OR(LOWER(LEFT(BW113&amp;"",2))="да",BW113=1)),AND($M$8="OR_YES",OR(OR(LOWER(LEFT(AR113&amp;"",2))="да",AR113=1),OR(LOWER(LEFT(BW113&amp;"",2))="да",BW113=1)))),$M$14,$M$15))))))))))</f>
        <v/>
      </c>
      <c r="N113" s="19" t="str">
        <f>IF($A113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113="#FIELD",AS113="",AND(OR($N$8="CHANGE_PCT_GE",$N$8="CHANGE_ABS_GE",$N$8="COUNT_FLAG_RULE",$N$8="AND_YES",$N$8="OR_YES"),OR(BX113="#FIELD",BX113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113)))),IF($N$18="LOW_MU",MAX(Настройки!$B$14,$N$16),IF($N$18="NEUTRAL",Настройки!$B$15,IF($N$18="IGNORE","IGNORE",IF(OR(AS113="#FIELD",BX113="#FIELD"),"Поле не найдено","Недостаточно данных")))),IF($N$8="SIGMOID_INC",MAX(Настройки!$B$14,$N$16+($N$17-$N$16)/(1+EXP(-$N$12*(IF(ISNUMBER(AS113),AS113,0)-$N$11)))),IF($N$8="SIGMOID_DEC",MAX(Настройки!$B$14,$N$16+($N$17-$N$16)/(1+EXP($N$12*(IF(ISNUMBER(AS113),AS113,0)-$N$11)))),IF($N$8="TOP_PERCENT",IF((COUNTIF(INDEX(Данные!$A$7:$CV$106,0,MATCH($N$9,Данные!$A$6:$CV$6,0)),"&gt;"&amp;IF(ISNUMBER(AS113),AS113,0))+COUNTIFS(INDEX(Данные!$A$7:$CV$106,0,MATCH($N$9,Данные!$A$6:$CV$6,0)),IF(ISNUMBER(AS113),AS113,0),Данные!$A$7:$A$106,"&lt;"&amp;$A113)+1)/COUNT(INDEX(Данные!$A$7:$CV$106,0,MATCH($N$9,Данные!$A$6:$CV$6,0)))&lt;=$N$11,$N$14,$N$15),IF($N$8="MANUAL_MU",MAX(Настройки!$B$14,MIN(1,IF(ISNUMBER(AS113),AS113,0))),IF($N$8="COUNT_FLAG_RULE",IF(IF(ISNUMBER(AS113),AS113,0)&lt;=$N$11,$N$14,IF(IF(ISNUMBER(AS113),AS113,0)&gt;=$N$12,$N$15,IF(OR(LOWER(LEFT(BX113&amp;"",2))="да",BX113=1),$N$13,$N$15))),IF(OR(AND($N$8="YES_NO",OR(LOWER(LEFT(AS113&amp;"",2))="да",AS113=1)),AND($N$8="THRESHOLD_GE",IF(ISNUMBER(AS113),AS113,0)&gt;=$N$11),AND($N$8="THRESHOLD_GT",IF(ISNUMBER(AS113),AS113,0)&gt;$N$11),AND($N$8="THRESHOLD_LE",IF(ISNUMBER(AS113),AS113,0)&lt;=$N$11),AND($N$8="THRESHOLD_LT",IF(ISNUMBER(AS113),AS113,0)&lt;$N$11),AND($N$8="CHANGE_PCT_GE",IF(IF(ISNUMBER(BX113),BX113,0)=0,IF(ISNUMBER(AS113),AS113,0)&gt;0,(IF(ISNUMBER(AS113),AS113,0)-IF(ISNUMBER(BX113),BX113,0))/ABS(IF(ISNUMBER(BX113),BX113,0))&gt;=$N$11)),AND($N$8="CHANGE_ABS_GE",ABS(IF(ISNUMBER(AS113),AS113,0)-IF(ISNUMBER(BX113),BX113,0))&gt;=$N$11),AND($N$8="COUNT_LT",IF(ISNUMBER(AS113),AS113,0)&lt;$N$11),AND($N$8="COUNT_LE",IF(ISNUMBER(AS113),AS113,0)&lt;=$N$11),AND($N$8="AND_YES",OR(LOWER(LEFT(AS113&amp;"",2))="да",AS113=1),OR(LOWER(LEFT(BX113&amp;"",2))="да",BX113=1)),AND($N$8="OR_YES",OR(OR(LOWER(LEFT(AS113&amp;"",2))="да",AS113=1),OR(LOWER(LEFT(BX113&amp;"",2))="да",BX113=1)))),$N$14,$N$15))))))))))</f>
        <v/>
      </c>
      <c r="O113" s="19" t="str">
        <f>IF($A113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113="#FIELD",AT113="",AND(OR($O$8="CHANGE_PCT_GE",$O$8="CHANGE_ABS_GE",$O$8="COUNT_FLAG_RULE",$O$8="AND_YES",$O$8="OR_YES"),OR(BY113="#FIELD",BY113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113)))),IF($O$18="LOW_MU",MAX(Настройки!$B$14,$O$16),IF($O$18="NEUTRAL",Настройки!$B$15,IF($O$18="IGNORE","IGNORE",IF(OR(AT113="#FIELD",BY113="#FIELD"),"Поле не найдено","Недостаточно данных")))),IF($O$8="SIGMOID_INC",MAX(Настройки!$B$14,$O$16+($O$17-$O$16)/(1+EXP(-$O$12*(IF(ISNUMBER(AT113),AT113,0)-$O$11)))),IF($O$8="SIGMOID_DEC",MAX(Настройки!$B$14,$O$16+($O$17-$O$16)/(1+EXP($O$12*(IF(ISNUMBER(AT113),AT113,0)-$O$11)))),IF($O$8="TOP_PERCENT",IF((COUNTIF(INDEX(Данные!$A$7:$CV$106,0,MATCH($O$9,Данные!$A$6:$CV$6,0)),"&gt;"&amp;IF(ISNUMBER(AT113),AT113,0))+COUNTIFS(INDEX(Данные!$A$7:$CV$106,0,MATCH($O$9,Данные!$A$6:$CV$6,0)),IF(ISNUMBER(AT113),AT113,0),Данные!$A$7:$A$106,"&lt;"&amp;$A113)+1)/COUNT(INDEX(Данные!$A$7:$CV$106,0,MATCH($O$9,Данные!$A$6:$CV$6,0)))&lt;=$O$11,$O$14,$O$15),IF($O$8="MANUAL_MU",MAX(Настройки!$B$14,MIN(1,IF(ISNUMBER(AT113),AT113,0))),IF($O$8="COUNT_FLAG_RULE",IF(IF(ISNUMBER(AT113),AT113,0)&lt;=$O$11,$O$14,IF(IF(ISNUMBER(AT113),AT113,0)&gt;=$O$12,$O$15,IF(OR(LOWER(LEFT(BY113&amp;"",2))="да",BY113=1),$O$13,$O$15))),IF(OR(AND($O$8="YES_NO",OR(LOWER(LEFT(AT113&amp;"",2))="да",AT113=1)),AND($O$8="THRESHOLD_GE",IF(ISNUMBER(AT113),AT113,0)&gt;=$O$11),AND($O$8="THRESHOLD_GT",IF(ISNUMBER(AT113),AT113,0)&gt;$O$11),AND($O$8="THRESHOLD_LE",IF(ISNUMBER(AT113),AT113,0)&lt;=$O$11),AND($O$8="THRESHOLD_LT",IF(ISNUMBER(AT113),AT113,0)&lt;$O$11),AND($O$8="CHANGE_PCT_GE",IF(IF(ISNUMBER(BY113),BY113,0)=0,IF(ISNUMBER(AT113),AT113,0)&gt;0,(IF(ISNUMBER(AT113),AT113,0)-IF(ISNUMBER(BY113),BY113,0))/ABS(IF(ISNUMBER(BY113),BY113,0))&gt;=$O$11)),AND($O$8="CHANGE_ABS_GE",ABS(IF(ISNUMBER(AT113),AT113,0)-IF(ISNUMBER(BY113),BY113,0))&gt;=$O$11),AND($O$8="COUNT_LT",IF(ISNUMBER(AT113),AT113,0)&lt;$O$11),AND($O$8="COUNT_LE",IF(ISNUMBER(AT113),AT113,0)&lt;=$O$11),AND($O$8="AND_YES",OR(LOWER(LEFT(AT113&amp;"",2))="да",AT113=1),OR(LOWER(LEFT(BY113&amp;"",2))="да",BY113=1)),AND($O$8="OR_YES",OR(OR(LOWER(LEFT(AT113&amp;"",2))="да",AT113=1),OR(LOWER(LEFT(BY113&amp;"",2))="да",BY113=1)))),$O$14,$O$15))))))))))</f>
        <v/>
      </c>
      <c r="P113" s="19" t="str">
        <f>IF($A113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113="#FIELD",AU113="",AND(OR($P$8="CHANGE_PCT_GE",$P$8="CHANGE_ABS_GE",$P$8="COUNT_FLAG_RULE",$P$8="AND_YES",$P$8="OR_YES"),OR(BZ113="#FIELD",BZ113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113)))),IF($P$18="LOW_MU",MAX(Настройки!$B$14,$P$16),IF($P$18="NEUTRAL",Настройки!$B$15,IF($P$18="IGNORE","IGNORE",IF(OR(AU113="#FIELD",BZ113="#FIELD"),"Поле не найдено","Недостаточно данных")))),IF($P$8="SIGMOID_INC",MAX(Настройки!$B$14,$P$16+($P$17-$P$16)/(1+EXP(-$P$12*(IF(ISNUMBER(AU113),AU113,0)-$P$11)))),IF($P$8="SIGMOID_DEC",MAX(Настройки!$B$14,$P$16+($P$17-$P$16)/(1+EXP($P$12*(IF(ISNUMBER(AU113),AU113,0)-$P$11)))),IF($P$8="TOP_PERCENT",IF((COUNTIF(INDEX(Данные!$A$7:$CV$106,0,MATCH($P$9,Данные!$A$6:$CV$6,0)),"&gt;"&amp;IF(ISNUMBER(AU113),AU113,0))+COUNTIFS(INDEX(Данные!$A$7:$CV$106,0,MATCH($P$9,Данные!$A$6:$CV$6,0)),IF(ISNUMBER(AU113),AU113,0),Данные!$A$7:$A$106,"&lt;"&amp;$A113)+1)/COUNT(INDEX(Данные!$A$7:$CV$106,0,MATCH($P$9,Данные!$A$6:$CV$6,0)))&lt;=$P$11,$P$14,$P$15),IF($P$8="MANUAL_MU",MAX(Настройки!$B$14,MIN(1,IF(ISNUMBER(AU113),AU113,0))),IF($P$8="COUNT_FLAG_RULE",IF(IF(ISNUMBER(AU113),AU113,0)&lt;=$P$11,$P$14,IF(IF(ISNUMBER(AU113),AU113,0)&gt;=$P$12,$P$15,IF(OR(LOWER(LEFT(BZ113&amp;"",2))="да",BZ113=1),$P$13,$P$15))),IF(OR(AND($P$8="YES_NO",OR(LOWER(LEFT(AU113&amp;"",2))="да",AU113=1)),AND($P$8="THRESHOLD_GE",IF(ISNUMBER(AU113),AU113,0)&gt;=$P$11),AND($P$8="THRESHOLD_GT",IF(ISNUMBER(AU113),AU113,0)&gt;$P$11),AND($P$8="THRESHOLD_LE",IF(ISNUMBER(AU113),AU113,0)&lt;=$P$11),AND($P$8="THRESHOLD_LT",IF(ISNUMBER(AU113),AU113,0)&lt;$P$11),AND($P$8="CHANGE_PCT_GE",IF(IF(ISNUMBER(BZ113),BZ113,0)=0,IF(ISNUMBER(AU113),AU113,0)&gt;0,(IF(ISNUMBER(AU113),AU113,0)-IF(ISNUMBER(BZ113),BZ113,0))/ABS(IF(ISNUMBER(BZ113),BZ113,0))&gt;=$P$11)),AND($P$8="CHANGE_ABS_GE",ABS(IF(ISNUMBER(AU113),AU113,0)-IF(ISNUMBER(BZ113),BZ113,0))&gt;=$P$11),AND($P$8="COUNT_LT",IF(ISNUMBER(AU113),AU113,0)&lt;$P$11),AND($P$8="COUNT_LE",IF(ISNUMBER(AU113),AU113,0)&lt;=$P$11),AND($P$8="AND_YES",OR(LOWER(LEFT(AU113&amp;"",2))="да",AU113=1),OR(LOWER(LEFT(BZ113&amp;"",2))="да",BZ113=1)),AND($P$8="OR_YES",OR(OR(LOWER(LEFT(AU113&amp;"",2))="да",AU113=1),OR(LOWER(LEFT(BZ113&amp;"",2))="да",BZ113=1)))),$P$14,$P$15))))))))))</f>
        <v/>
      </c>
      <c r="Q113" s="19" t="str">
        <f>IF($A113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113="#FIELD",AV113="",AND(OR($Q$8="CHANGE_PCT_GE",$Q$8="CHANGE_ABS_GE",$Q$8="COUNT_FLAG_RULE",$Q$8="AND_YES",$Q$8="OR_YES"),OR(CA113="#FIELD",CA113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113)))),IF($Q$18="LOW_MU",MAX(Настройки!$B$14,$Q$16),IF($Q$18="NEUTRAL",Настройки!$B$15,IF($Q$18="IGNORE","IGNORE",IF(OR(AV113="#FIELD",CA113="#FIELD"),"Поле не найдено","Недостаточно данных")))),IF($Q$8="SIGMOID_INC",MAX(Настройки!$B$14,$Q$16+($Q$17-$Q$16)/(1+EXP(-$Q$12*(IF(ISNUMBER(AV113),AV113,0)-$Q$11)))),IF($Q$8="SIGMOID_DEC",MAX(Настройки!$B$14,$Q$16+($Q$17-$Q$16)/(1+EXP($Q$12*(IF(ISNUMBER(AV113),AV113,0)-$Q$11)))),IF($Q$8="TOP_PERCENT",IF((COUNTIF(INDEX(Данные!$A$7:$CV$106,0,MATCH($Q$9,Данные!$A$6:$CV$6,0)),"&gt;"&amp;IF(ISNUMBER(AV113),AV113,0))+COUNTIFS(INDEX(Данные!$A$7:$CV$106,0,MATCH($Q$9,Данные!$A$6:$CV$6,0)),IF(ISNUMBER(AV113),AV113,0),Данные!$A$7:$A$106,"&lt;"&amp;$A113)+1)/COUNT(INDEX(Данные!$A$7:$CV$106,0,MATCH($Q$9,Данные!$A$6:$CV$6,0)))&lt;=$Q$11,$Q$14,$Q$15),IF($Q$8="MANUAL_MU",MAX(Настройки!$B$14,MIN(1,IF(ISNUMBER(AV113),AV113,0))),IF($Q$8="COUNT_FLAG_RULE",IF(IF(ISNUMBER(AV113),AV113,0)&lt;=$Q$11,$Q$14,IF(IF(ISNUMBER(AV113),AV113,0)&gt;=$Q$12,$Q$15,IF(OR(LOWER(LEFT(CA113&amp;"",2))="да",CA113=1),$Q$13,$Q$15))),IF(OR(AND($Q$8="YES_NO",OR(LOWER(LEFT(AV113&amp;"",2))="да",AV113=1)),AND($Q$8="THRESHOLD_GE",IF(ISNUMBER(AV113),AV113,0)&gt;=$Q$11),AND($Q$8="THRESHOLD_GT",IF(ISNUMBER(AV113),AV113,0)&gt;$Q$11),AND($Q$8="THRESHOLD_LE",IF(ISNUMBER(AV113),AV113,0)&lt;=$Q$11),AND($Q$8="THRESHOLD_LT",IF(ISNUMBER(AV113),AV113,0)&lt;$Q$11),AND($Q$8="CHANGE_PCT_GE",IF(IF(ISNUMBER(CA113),CA113,0)=0,IF(ISNUMBER(AV113),AV113,0)&gt;0,(IF(ISNUMBER(AV113),AV113,0)-IF(ISNUMBER(CA113),CA113,0))/ABS(IF(ISNUMBER(CA113),CA113,0))&gt;=$Q$11)),AND($Q$8="CHANGE_ABS_GE",ABS(IF(ISNUMBER(AV113),AV113,0)-IF(ISNUMBER(CA113),CA113,0))&gt;=$Q$11),AND($Q$8="COUNT_LT",IF(ISNUMBER(AV113),AV113,0)&lt;$Q$11),AND($Q$8="COUNT_LE",IF(ISNUMBER(AV113),AV113,0)&lt;=$Q$11),AND($Q$8="AND_YES",OR(LOWER(LEFT(AV113&amp;"",2))="да",AV113=1),OR(LOWER(LEFT(CA113&amp;"",2))="да",CA113=1)),AND($Q$8="OR_YES",OR(OR(LOWER(LEFT(AV113&amp;"",2))="да",AV113=1),OR(LOWER(LEFT(CA113&amp;"",2))="да",CA113=1)))),$Q$14,$Q$15))))))))))</f>
        <v/>
      </c>
      <c r="R113" s="69" t="str">
        <f>IF($A113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113="#FIELD",AW113="",AND(OR($R$8="CHANGE_PCT_GE",$R$8="CHANGE_ABS_GE",$R$8="COUNT_FLAG_RULE",$R$8="AND_YES",$R$8="OR_YES"),OR(CB113="#FIELD",CB113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113)))),IF($R$18="LOW_MU",MAX(Настройки!$B$14,$R$16),IF($R$18="NEUTRAL",Настройки!$B$15,IF($R$18="IGNORE","IGNORE",IF(OR(AW113="#FIELD",CB113="#FIELD"),"Поле не найдено","Недостаточно данных")))),IF($R$8="SIGMOID_INC",MAX(Настройки!$B$14,$R$16+($R$17-$R$16)/(1+EXP(-$R$12*(IF(ISNUMBER(AW113),AW113,0)-$R$11)))),IF($R$8="SIGMOID_DEC",MAX(Настройки!$B$14,$R$16+($R$17-$R$16)/(1+EXP($R$12*(IF(ISNUMBER(AW113),AW113,0)-$R$11)))),IF($R$8="TOP_PERCENT",IF((COUNTIF(INDEX(Данные!$A$7:$CV$106,0,MATCH($R$9,Данные!$A$6:$CV$6,0)),"&gt;"&amp;IF(ISNUMBER(AW113),AW113,0))+COUNTIFS(INDEX(Данные!$A$7:$CV$106,0,MATCH($R$9,Данные!$A$6:$CV$6,0)),IF(ISNUMBER(AW113),AW113,0),Данные!$A$7:$A$106,"&lt;"&amp;$A113)+1)/COUNT(INDEX(Данные!$A$7:$CV$106,0,MATCH($R$9,Данные!$A$6:$CV$6,0)))&lt;=$R$11,$R$14,$R$15),IF($R$8="MANUAL_MU",MAX(Настройки!$B$14,MIN(1,IF(ISNUMBER(AW113),AW113,0))),IF($R$8="COUNT_FLAG_RULE",IF(IF(ISNUMBER(AW113),AW113,0)&lt;=$R$11,$R$14,IF(IF(ISNUMBER(AW113),AW113,0)&gt;=$R$12,$R$15,IF(OR(LOWER(LEFT(CB113&amp;"",2))="да",CB113=1),$R$13,$R$15))),IF(OR(AND($R$8="YES_NO",OR(LOWER(LEFT(AW113&amp;"",2))="да",AW113=1)),AND($R$8="THRESHOLD_GE",IF(ISNUMBER(AW113),AW113,0)&gt;=$R$11),AND($R$8="THRESHOLD_GT",IF(ISNUMBER(AW113),AW113,0)&gt;$R$11),AND($R$8="THRESHOLD_LE",IF(ISNUMBER(AW113),AW113,0)&lt;=$R$11),AND($R$8="THRESHOLD_LT",IF(ISNUMBER(AW113),AW113,0)&lt;$R$11),AND($R$8="CHANGE_PCT_GE",IF(IF(ISNUMBER(CB113),CB113,0)=0,IF(ISNUMBER(AW113),AW113,0)&gt;0,(IF(ISNUMBER(AW113),AW113,0)-IF(ISNUMBER(CB113),CB113,0))/ABS(IF(ISNUMBER(CB113),CB113,0))&gt;=$R$11)),AND($R$8="CHANGE_ABS_GE",ABS(IF(ISNUMBER(AW113),AW113,0)-IF(ISNUMBER(CB113),CB113,0))&gt;=$R$11),AND($R$8="COUNT_LT",IF(ISNUMBER(AW113),AW113,0)&lt;$R$11),AND($R$8="COUNT_LE",IF(ISNUMBER(AW113),AW113,0)&lt;=$R$11),AND($R$8="AND_YES",OR(LOWER(LEFT(AW113&amp;"",2))="да",AW113=1),OR(LOWER(LEFT(CB113&amp;"",2))="да",CB113=1)),AND($R$8="OR_YES",OR(OR(LOWER(LEFT(AW113&amp;"",2))="да",AW113=1),OR(LOWER(LEFT(CB113&amp;"",2))="да",CB113=1)))),$R$14,$R$15))))))))))</f>
        <v/>
      </c>
      <c r="S113" s="70" t="str">
        <f>IF($A113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113="#FIELD",AX113="",AND(OR($S$8="CHANGE_PCT_GE",$S$8="CHANGE_ABS_GE",$S$8="COUNT_FLAG_RULE",$S$8="AND_YES",$S$8="OR_YES"),OR(CC113="#FIELD",CC113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113)))),IF($S$18="LOW_MU",MAX(Настройки!$B$14,$S$16),IF($S$18="NEUTRAL",Настройки!$B$15,IF($S$18="IGNORE","IGNORE",IF(OR(AX113="#FIELD",CC113="#FIELD"),"Поле не найдено","Недостаточно данных")))),IF($S$8="SIGMOID_INC",MAX(Настройки!$B$14,$S$16+($S$17-$S$16)/(1+EXP(-$S$12*(IF(ISNUMBER(AX113),AX113,0)-$S$11)))),IF($S$8="SIGMOID_DEC",MAX(Настройки!$B$14,$S$16+($S$17-$S$16)/(1+EXP($S$12*(IF(ISNUMBER(AX113),AX113,0)-$S$11)))),IF($S$8="TOP_PERCENT",IF((COUNTIF(INDEX(Данные!$A$7:$CV$106,0,MATCH($S$9,Данные!$A$6:$CV$6,0)),"&gt;"&amp;IF(ISNUMBER(AX113),AX113,0))+COUNTIFS(INDEX(Данные!$A$7:$CV$106,0,MATCH($S$9,Данные!$A$6:$CV$6,0)),IF(ISNUMBER(AX113),AX113,0),Данные!$A$7:$A$106,"&lt;"&amp;$A113)+1)/COUNT(INDEX(Данные!$A$7:$CV$106,0,MATCH($S$9,Данные!$A$6:$CV$6,0)))&lt;=$S$11,$S$14,$S$15),IF($S$8="MANUAL_MU",MAX(Настройки!$B$14,MIN(1,IF(ISNUMBER(AX113),AX113,0))),IF($S$8="COUNT_FLAG_RULE",IF(IF(ISNUMBER(AX113),AX113,0)&lt;=$S$11,$S$14,IF(IF(ISNUMBER(AX113),AX113,0)&gt;=$S$12,$S$15,IF(OR(LOWER(LEFT(CC113&amp;"",2))="да",CC113=1),$S$13,$S$15))),IF(OR(AND($S$8="YES_NO",OR(LOWER(LEFT(AX113&amp;"",2))="да",AX113=1)),AND($S$8="THRESHOLD_GE",IF(ISNUMBER(AX113),AX113,0)&gt;=$S$11),AND($S$8="THRESHOLD_GT",IF(ISNUMBER(AX113),AX113,0)&gt;$S$11),AND($S$8="THRESHOLD_LE",IF(ISNUMBER(AX113),AX113,0)&lt;=$S$11),AND($S$8="THRESHOLD_LT",IF(ISNUMBER(AX113),AX113,0)&lt;$S$11),AND($S$8="CHANGE_PCT_GE",IF(IF(ISNUMBER(CC113),CC113,0)=0,IF(ISNUMBER(AX113),AX113,0)&gt;0,(IF(ISNUMBER(AX113),AX113,0)-IF(ISNUMBER(CC113),CC113,0))/ABS(IF(ISNUMBER(CC113),CC113,0))&gt;=$S$11)),AND($S$8="CHANGE_ABS_GE",ABS(IF(ISNUMBER(AX113),AX113,0)-IF(ISNUMBER(CC113),CC113,0))&gt;=$S$11),AND($S$8="COUNT_LT",IF(ISNUMBER(AX113),AX113,0)&lt;$S$11),AND($S$8="COUNT_LE",IF(ISNUMBER(AX113),AX113,0)&lt;=$S$11),AND($S$8="AND_YES",OR(LOWER(LEFT(AX113&amp;"",2))="да",AX113=1),OR(LOWER(LEFT(CC113&amp;"",2))="да",CC113=1)),AND($S$8="OR_YES",OR(OR(LOWER(LEFT(AX113&amp;"",2))="да",AX113=1),OR(LOWER(LEFT(CC113&amp;"",2))="да",CC113=1)))),$S$14,$S$15))))))))))</f>
        <v/>
      </c>
      <c r="T113" s="70" t="str">
        <f>IF($A113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113="#FIELD",AY113="",AND(OR($T$8="CHANGE_PCT_GE",$T$8="CHANGE_ABS_GE",$T$8="COUNT_FLAG_RULE",$T$8="AND_YES",$T$8="OR_YES"),OR(CD113="#FIELD",CD113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113)))),IF($T$18="LOW_MU",MAX(Настройки!$B$14,$T$16),IF($T$18="NEUTRAL",Настройки!$B$15,IF($T$18="IGNORE","IGNORE",IF(OR(AY113="#FIELD",CD113="#FIELD"),"Поле не найдено","Недостаточно данных")))),IF($T$8="SIGMOID_INC",MAX(Настройки!$B$14,$T$16+($T$17-$T$16)/(1+EXP(-$T$12*(IF(ISNUMBER(AY113),AY113,0)-$T$11)))),IF($T$8="SIGMOID_DEC",MAX(Настройки!$B$14,$T$16+($T$17-$T$16)/(1+EXP($T$12*(IF(ISNUMBER(AY113),AY113,0)-$T$11)))),IF($T$8="TOP_PERCENT",IF((COUNTIF(INDEX(Данные!$A$7:$CV$106,0,MATCH($T$9,Данные!$A$6:$CV$6,0)),"&gt;"&amp;IF(ISNUMBER(AY113),AY113,0))+COUNTIFS(INDEX(Данные!$A$7:$CV$106,0,MATCH($T$9,Данные!$A$6:$CV$6,0)),IF(ISNUMBER(AY113),AY113,0),Данные!$A$7:$A$106,"&lt;"&amp;$A113)+1)/COUNT(INDEX(Данные!$A$7:$CV$106,0,MATCH($T$9,Данные!$A$6:$CV$6,0)))&lt;=$T$11,$T$14,$T$15),IF($T$8="MANUAL_MU",MAX(Настройки!$B$14,MIN(1,IF(ISNUMBER(AY113),AY113,0))),IF($T$8="COUNT_FLAG_RULE",IF(IF(ISNUMBER(AY113),AY113,0)&lt;=$T$11,$T$14,IF(IF(ISNUMBER(AY113),AY113,0)&gt;=$T$12,$T$15,IF(OR(LOWER(LEFT(CD113&amp;"",2))="да",CD113=1),$T$13,$T$15))),IF(OR(AND($T$8="YES_NO",OR(LOWER(LEFT(AY113&amp;"",2))="да",AY113=1)),AND($T$8="THRESHOLD_GE",IF(ISNUMBER(AY113),AY113,0)&gt;=$T$11),AND($T$8="THRESHOLD_GT",IF(ISNUMBER(AY113),AY113,0)&gt;$T$11),AND($T$8="THRESHOLD_LE",IF(ISNUMBER(AY113),AY113,0)&lt;=$T$11),AND($T$8="THRESHOLD_LT",IF(ISNUMBER(AY113),AY113,0)&lt;$T$11),AND($T$8="CHANGE_PCT_GE",IF(IF(ISNUMBER(CD113),CD113,0)=0,IF(ISNUMBER(AY113),AY113,0)&gt;0,(IF(ISNUMBER(AY113),AY113,0)-IF(ISNUMBER(CD113),CD113,0))/ABS(IF(ISNUMBER(CD113),CD113,0))&gt;=$T$11)),AND($T$8="CHANGE_ABS_GE",ABS(IF(ISNUMBER(AY113),AY113,0)-IF(ISNUMBER(CD113),CD113,0))&gt;=$T$11),AND($T$8="COUNT_LT",IF(ISNUMBER(AY113),AY113,0)&lt;$T$11),AND($T$8="COUNT_LE",IF(ISNUMBER(AY113),AY113,0)&lt;=$T$11),AND($T$8="AND_YES",OR(LOWER(LEFT(AY113&amp;"",2))="да",AY113=1),OR(LOWER(LEFT(CD113&amp;"",2))="да",CD113=1)),AND($T$8="OR_YES",OR(OR(LOWER(LEFT(AY113&amp;"",2))="да",AY113=1),OR(LOWER(LEFT(CD113&amp;"",2))="да",CD113=1)))),$T$14,$T$15))))))))))</f>
        <v/>
      </c>
      <c r="U113" s="70" t="str">
        <f>IF($A113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113="#FIELD",AZ113="",AND(OR($U$8="CHANGE_PCT_GE",$U$8="CHANGE_ABS_GE",$U$8="COUNT_FLAG_RULE",$U$8="AND_YES",$U$8="OR_YES"),OR(CE113="#FIELD",CE113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113)))),IF($U$18="LOW_MU",MAX(Настройки!$B$14,$U$16),IF($U$18="NEUTRAL",Настройки!$B$15,IF($U$18="IGNORE","IGNORE",IF(OR(AZ113="#FIELD",CE113="#FIELD"),"Поле не найдено","Недостаточно данных")))),IF($U$8="SIGMOID_INC",MAX(Настройки!$B$14,$U$16+($U$17-$U$16)/(1+EXP(-$U$12*(IF(ISNUMBER(AZ113),AZ113,0)-$U$11)))),IF($U$8="SIGMOID_DEC",MAX(Настройки!$B$14,$U$16+($U$17-$U$16)/(1+EXP($U$12*(IF(ISNUMBER(AZ113),AZ113,0)-$U$11)))),IF($U$8="TOP_PERCENT",IF((COUNTIF(INDEX(Данные!$A$7:$CV$106,0,MATCH($U$9,Данные!$A$6:$CV$6,0)),"&gt;"&amp;IF(ISNUMBER(AZ113),AZ113,0))+COUNTIFS(INDEX(Данные!$A$7:$CV$106,0,MATCH($U$9,Данные!$A$6:$CV$6,0)),IF(ISNUMBER(AZ113),AZ113,0),Данные!$A$7:$A$106,"&lt;"&amp;$A113)+1)/COUNT(INDEX(Данные!$A$7:$CV$106,0,MATCH($U$9,Данные!$A$6:$CV$6,0)))&lt;=$U$11,$U$14,$U$15),IF($U$8="MANUAL_MU",MAX(Настройки!$B$14,MIN(1,IF(ISNUMBER(AZ113),AZ113,0))),IF($U$8="COUNT_FLAG_RULE",IF(IF(ISNUMBER(AZ113),AZ113,0)&lt;=$U$11,$U$14,IF(IF(ISNUMBER(AZ113),AZ113,0)&gt;=$U$12,$U$15,IF(OR(LOWER(LEFT(CE113&amp;"",2))="да",CE113=1),$U$13,$U$15))),IF(OR(AND($U$8="YES_NO",OR(LOWER(LEFT(AZ113&amp;"",2))="да",AZ113=1)),AND($U$8="THRESHOLD_GE",IF(ISNUMBER(AZ113),AZ113,0)&gt;=$U$11),AND($U$8="THRESHOLD_GT",IF(ISNUMBER(AZ113),AZ113,0)&gt;$U$11),AND($U$8="THRESHOLD_LE",IF(ISNUMBER(AZ113),AZ113,0)&lt;=$U$11),AND($U$8="THRESHOLD_LT",IF(ISNUMBER(AZ113),AZ113,0)&lt;$U$11),AND($U$8="CHANGE_PCT_GE",IF(IF(ISNUMBER(CE113),CE113,0)=0,IF(ISNUMBER(AZ113),AZ113,0)&gt;0,(IF(ISNUMBER(AZ113),AZ113,0)-IF(ISNUMBER(CE113),CE113,0))/ABS(IF(ISNUMBER(CE113),CE113,0))&gt;=$U$11)),AND($U$8="CHANGE_ABS_GE",ABS(IF(ISNUMBER(AZ113),AZ113,0)-IF(ISNUMBER(CE113),CE113,0))&gt;=$U$11),AND($U$8="COUNT_LT",IF(ISNUMBER(AZ113),AZ113,0)&lt;$U$11),AND($U$8="COUNT_LE",IF(ISNUMBER(AZ113),AZ113,0)&lt;=$U$11),AND($U$8="AND_YES",OR(LOWER(LEFT(AZ113&amp;"",2))="да",AZ113=1),OR(LOWER(LEFT(CE113&amp;"",2))="да",CE113=1)),AND($U$8="OR_YES",OR(OR(LOWER(LEFT(AZ113&amp;"",2))="да",AZ113=1),OR(LOWER(LEFT(CE113&amp;"",2))="да",CE113=1)))),$U$14,$U$15))))))))))</f>
        <v/>
      </c>
      <c r="V113" s="70" t="str">
        <f>IF($A113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113="#FIELD",BA113="",AND(OR($V$8="CHANGE_PCT_GE",$V$8="CHANGE_ABS_GE",$V$8="COUNT_FLAG_RULE",$V$8="AND_YES",$V$8="OR_YES"),OR(CF113="#FIELD",CF113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113)))),IF($V$18="LOW_MU",MAX(Настройки!$B$14,$V$16),IF($V$18="NEUTRAL",Настройки!$B$15,IF($V$18="IGNORE","IGNORE",IF(OR(BA113="#FIELD",CF113="#FIELD"),"Поле не найдено","Недостаточно данных")))),IF($V$8="SIGMOID_INC",MAX(Настройки!$B$14,$V$16+($V$17-$V$16)/(1+EXP(-$V$12*(IF(ISNUMBER(BA113),BA113,0)-$V$11)))),IF($V$8="SIGMOID_DEC",MAX(Настройки!$B$14,$V$16+($V$17-$V$16)/(1+EXP($V$12*(IF(ISNUMBER(BA113),BA113,0)-$V$11)))),IF($V$8="TOP_PERCENT",IF((COUNTIF(INDEX(Данные!$A$7:$CV$106,0,MATCH($V$9,Данные!$A$6:$CV$6,0)),"&gt;"&amp;IF(ISNUMBER(BA113),BA113,0))+COUNTIFS(INDEX(Данные!$A$7:$CV$106,0,MATCH($V$9,Данные!$A$6:$CV$6,0)),IF(ISNUMBER(BA113),BA113,0),Данные!$A$7:$A$106,"&lt;"&amp;$A113)+1)/COUNT(INDEX(Данные!$A$7:$CV$106,0,MATCH($V$9,Данные!$A$6:$CV$6,0)))&lt;=$V$11,$V$14,$V$15),IF($V$8="MANUAL_MU",MAX(Настройки!$B$14,MIN(1,IF(ISNUMBER(BA113),BA113,0))),IF($V$8="COUNT_FLAG_RULE",IF(IF(ISNUMBER(BA113),BA113,0)&lt;=$V$11,$V$14,IF(IF(ISNUMBER(BA113),BA113,0)&gt;=$V$12,$V$15,IF(OR(LOWER(LEFT(CF113&amp;"",2))="да",CF113=1),$V$13,$V$15))),IF(OR(AND($V$8="YES_NO",OR(LOWER(LEFT(BA113&amp;"",2))="да",BA113=1)),AND($V$8="THRESHOLD_GE",IF(ISNUMBER(BA113),BA113,0)&gt;=$V$11),AND($V$8="THRESHOLD_GT",IF(ISNUMBER(BA113),BA113,0)&gt;$V$11),AND($V$8="THRESHOLD_LE",IF(ISNUMBER(BA113),BA113,0)&lt;=$V$11),AND($V$8="THRESHOLD_LT",IF(ISNUMBER(BA113),BA113,0)&lt;$V$11),AND($V$8="CHANGE_PCT_GE",IF(IF(ISNUMBER(CF113),CF113,0)=0,IF(ISNUMBER(BA113),BA113,0)&gt;0,(IF(ISNUMBER(BA113),BA113,0)-IF(ISNUMBER(CF113),CF113,0))/ABS(IF(ISNUMBER(CF113),CF113,0))&gt;=$V$11)),AND($V$8="CHANGE_ABS_GE",ABS(IF(ISNUMBER(BA113),BA113,0)-IF(ISNUMBER(CF113),CF113,0))&gt;=$V$11),AND($V$8="COUNT_LT",IF(ISNUMBER(BA113),BA113,0)&lt;$V$11),AND($V$8="COUNT_LE",IF(ISNUMBER(BA113),BA113,0)&lt;=$V$11),AND($V$8="AND_YES",OR(LOWER(LEFT(BA113&amp;"",2))="да",BA113=1),OR(LOWER(LEFT(CF113&amp;"",2))="да",CF113=1)),AND($V$8="OR_YES",OR(OR(LOWER(LEFT(BA113&amp;"",2))="да",BA113=1),OR(LOWER(LEFT(CF113&amp;"",2))="да",CF113=1)))),$V$14,$V$15))))))))))</f>
        <v/>
      </c>
      <c r="W113" s="70" t="str">
        <f>IF($A113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113="#FIELD",BB113="",AND(OR($W$8="CHANGE_PCT_GE",$W$8="CHANGE_ABS_GE",$W$8="COUNT_FLAG_RULE",$W$8="AND_YES",$W$8="OR_YES"),OR(CG113="#FIELD",CG113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113)))),IF($W$18="LOW_MU",MAX(Настройки!$B$14,$W$16),IF($W$18="NEUTRAL",Настройки!$B$15,IF($W$18="IGNORE","IGNORE",IF(OR(BB113="#FIELD",CG113="#FIELD"),"Поле не найдено","Недостаточно данных")))),IF($W$8="SIGMOID_INC",MAX(Настройки!$B$14,$W$16+($W$17-$W$16)/(1+EXP(-$W$12*(IF(ISNUMBER(BB113),BB113,0)-$W$11)))),IF($W$8="SIGMOID_DEC",MAX(Настройки!$B$14,$W$16+($W$17-$W$16)/(1+EXP($W$12*(IF(ISNUMBER(BB113),BB113,0)-$W$11)))),IF($W$8="TOP_PERCENT",IF((COUNTIF(INDEX(Данные!$A$7:$CV$106,0,MATCH($W$9,Данные!$A$6:$CV$6,0)),"&gt;"&amp;IF(ISNUMBER(BB113),BB113,0))+COUNTIFS(INDEX(Данные!$A$7:$CV$106,0,MATCH($W$9,Данные!$A$6:$CV$6,0)),IF(ISNUMBER(BB113),BB113,0),Данные!$A$7:$A$106,"&lt;"&amp;$A113)+1)/COUNT(INDEX(Данные!$A$7:$CV$106,0,MATCH($W$9,Данные!$A$6:$CV$6,0)))&lt;=$W$11,$W$14,$W$15),IF($W$8="MANUAL_MU",MAX(Настройки!$B$14,MIN(1,IF(ISNUMBER(BB113),BB113,0))),IF($W$8="COUNT_FLAG_RULE",IF(IF(ISNUMBER(BB113),BB113,0)&lt;=$W$11,$W$14,IF(IF(ISNUMBER(BB113),BB113,0)&gt;=$W$12,$W$15,IF(OR(LOWER(LEFT(CG113&amp;"",2))="да",CG113=1),$W$13,$W$15))),IF(OR(AND($W$8="YES_NO",OR(LOWER(LEFT(BB113&amp;"",2))="да",BB113=1)),AND($W$8="THRESHOLD_GE",IF(ISNUMBER(BB113),BB113,0)&gt;=$W$11),AND($W$8="THRESHOLD_GT",IF(ISNUMBER(BB113),BB113,0)&gt;$W$11),AND($W$8="THRESHOLD_LE",IF(ISNUMBER(BB113),BB113,0)&lt;=$W$11),AND($W$8="THRESHOLD_LT",IF(ISNUMBER(BB113),BB113,0)&lt;$W$11),AND($W$8="CHANGE_PCT_GE",IF(IF(ISNUMBER(CG113),CG113,0)=0,IF(ISNUMBER(BB113),BB113,0)&gt;0,(IF(ISNUMBER(BB113),BB113,0)-IF(ISNUMBER(CG113),CG113,0))/ABS(IF(ISNUMBER(CG113),CG113,0))&gt;=$W$11)),AND($W$8="CHANGE_ABS_GE",ABS(IF(ISNUMBER(BB113),BB113,0)-IF(ISNUMBER(CG113),CG113,0))&gt;=$W$11),AND($W$8="COUNT_LT",IF(ISNUMBER(BB113),BB113,0)&lt;$W$11),AND($W$8="COUNT_LE",IF(ISNUMBER(BB113),BB113,0)&lt;=$W$11),AND($W$8="AND_YES",OR(LOWER(LEFT(BB113&amp;"",2))="да",BB113=1),OR(LOWER(LEFT(CG113&amp;"",2))="да",CG113=1)),AND($W$8="OR_YES",OR(OR(LOWER(LEFT(BB113&amp;"",2))="да",BB113=1),OR(LOWER(LEFT(CG113&amp;"",2))="да",CG113=1)))),$W$14,$W$15))))))))))</f>
        <v/>
      </c>
      <c r="X113" s="70" t="str">
        <f>IF($A113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113="#FIELD",BC113="",AND(OR($X$8="CHANGE_PCT_GE",$X$8="CHANGE_ABS_GE",$X$8="COUNT_FLAG_RULE",$X$8="AND_YES",$X$8="OR_YES"),OR(CH113="#FIELD",CH113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113)))),IF($X$18="LOW_MU",MAX(Настройки!$B$14,$X$16),IF($X$18="NEUTRAL",Настройки!$B$15,IF($X$18="IGNORE","IGNORE",IF(OR(BC113="#FIELD",CH113="#FIELD"),"Поле не найдено","Недостаточно данных")))),IF($X$8="SIGMOID_INC",MAX(Настройки!$B$14,$X$16+($X$17-$X$16)/(1+EXP(-$X$12*(IF(ISNUMBER(BC113),BC113,0)-$X$11)))),IF($X$8="SIGMOID_DEC",MAX(Настройки!$B$14,$X$16+($X$17-$X$16)/(1+EXP($X$12*(IF(ISNUMBER(BC113),BC113,0)-$X$11)))),IF($X$8="TOP_PERCENT",IF((COUNTIF(INDEX(Данные!$A$7:$CV$106,0,MATCH($X$9,Данные!$A$6:$CV$6,0)),"&gt;"&amp;IF(ISNUMBER(BC113),BC113,0))+COUNTIFS(INDEX(Данные!$A$7:$CV$106,0,MATCH($X$9,Данные!$A$6:$CV$6,0)),IF(ISNUMBER(BC113),BC113,0),Данные!$A$7:$A$106,"&lt;"&amp;$A113)+1)/COUNT(INDEX(Данные!$A$7:$CV$106,0,MATCH($X$9,Данные!$A$6:$CV$6,0)))&lt;=$X$11,$X$14,$X$15),IF($X$8="MANUAL_MU",MAX(Настройки!$B$14,MIN(1,IF(ISNUMBER(BC113),BC113,0))),IF($X$8="COUNT_FLAG_RULE",IF(IF(ISNUMBER(BC113),BC113,0)&lt;=$X$11,$X$14,IF(IF(ISNUMBER(BC113),BC113,0)&gt;=$X$12,$X$15,IF(OR(LOWER(LEFT(CH113&amp;"",2))="да",CH113=1),$X$13,$X$15))),IF(OR(AND($X$8="YES_NO",OR(LOWER(LEFT(BC113&amp;"",2))="да",BC113=1)),AND($X$8="THRESHOLD_GE",IF(ISNUMBER(BC113),BC113,0)&gt;=$X$11),AND($X$8="THRESHOLD_GT",IF(ISNUMBER(BC113),BC113,0)&gt;$X$11),AND($X$8="THRESHOLD_LE",IF(ISNUMBER(BC113),BC113,0)&lt;=$X$11),AND($X$8="THRESHOLD_LT",IF(ISNUMBER(BC113),BC113,0)&lt;$X$11),AND($X$8="CHANGE_PCT_GE",IF(IF(ISNUMBER(CH113),CH113,0)=0,IF(ISNUMBER(BC113),BC113,0)&gt;0,(IF(ISNUMBER(BC113),BC113,0)-IF(ISNUMBER(CH113),CH113,0))/ABS(IF(ISNUMBER(CH113),CH113,0))&gt;=$X$11)),AND($X$8="CHANGE_ABS_GE",ABS(IF(ISNUMBER(BC113),BC113,0)-IF(ISNUMBER(CH113),CH113,0))&gt;=$X$11),AND($X$8="COUNT_LT",IF(ISNUMBER(BC113),BC113,0)&lt;$X$11),AND($X$8="COUNT_LE",IF(ISNUMBER(BC113),BC113,0)&lt;=$X$11),AND($X$8="AND_YES",OR(LOWER(LEFT(BC113&amp;"",2))="да",BC113=1),OR(LOWER(LEFT(CH113&amp;"",2))="да",CH113=1)),AND($X$8="OR_YES",OR(OR(LOWER(LEFT(BC113&amp;"",2))="да",BC113=1),OR(LOWER(LEFT(CH113&amp;"",2))="да",CH113=1)))),$X$14,$X$15))))))))))</f>
        <v/>
      </c>
      <c r="Y113" s="70" t="str">
        <f>IF($A113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113="#FIELD",BD113="",AND(OR($Y$8="CHANGE_PCT_GE",$Y$8="CHANGE_ABS_GE",$Y$8="COUNT_FLAG_RULE",$Y$8="AND_YES",$Y$8="OR_YES"),OR(CI113="#FIELD",CI113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113)))),IF($Y$18="LOW_MU",MAX(Настройки!$B$14,$Y$16),IF($Y$18="NEUTRAL",Настройки!$B$15,IF($Y$18="IGNORE","IGNORE",IF(OR(BD113="#FIELD",CI113="#FIELD"),"Поле не найдено","Недостаточно данных")))),IF($Y$8="SIGMOID_INC",MAX(Настройки!$B$14,$Y$16+($Y$17-$Y$16)/(1+EXP(-$Y$12*(IF(ISNUMBER(BD113),BD113,0)-$Y$11)))),IF($Y$8="SIGMOID_DEC",MAX(Настройки!$B$14,$Y$16+($Y$17-$Y$16)/(1+EXP($Y$12*(IF(ISNUMBER(BD113),BD113,0)-$Y$11)))),IF($Y$8="TOP_PERCENT",IF((COUNTIF(INDEX(Данные!$A$7:$CV$106,0,MATCH($Y$9,Данные!$A$6:$CV$6,0)),"&gt;"&amp;IF(ISNUMBER(BD113),BD113,0))+COUNTIFS(INDEX(Данные!$A$7:$CV$106,0,MATCH($Y$9,Данные!$A$6:$CV$6,0)),IF(ISNUMBER(BD113),BD113,0),Данные!$A$7:$A$106,"&lt;"&amp;$A113)+1)/COUNT(INDEX(Данные!$A$7:$CV$106,0,MATCH($Y$9,Данные!$A$6:$CV$6,0)))&lt;=$Y$11,$Y$14,$Y$15),IF($Y$8="MANUAL_MU",MAX(Настройки!$B$14,MIN(1,IF(ISNUMBER(BD113),BD113,0))),IF($Y$8="COUNT_FLAG_RULE",IF(IF(ISNUMBER(BD113),BD113,0)&lt;=$Y$11,$Y$14,IF(IF(ISNUMBER(BD113),BD113,0)&gt;=$Y$12,$Y$15,IF(OR(LOWER(LEFT(CI113&amp;"",2))="да",CI113=1),$Y$13,$Y$15))),IF(OR(AND($Y$8="YES_NO",OR(LOWER(LEFT(BD113&amp;"",2))="да",BD113=1)),AND($Y$8="THRESHOLD_GE",IF(ISNUMBER(BD113),BD113,0)&gt;=$Y$11),AND($Y$8="THRESHOLD_GT",IF(ISNUMBER(BD113),BD113,0)&gt;$Y$11),AND($Y$8="THRESHOLD_LE",IF(ISNUMBER(BD113),BD113,0)&lt;=$Y$11),AND($Y$8="THRESHOLD_LT",IF(ISNUMBER(BD113),BD113,0)&lt;$Y$11),AND($Y$8="CHANGE_PCT_GE",IF(IF(ISNUMBER(CI113),CI113,0)=0,IF(ISNUMBER(BD113),BD113,0)&gt;0,(IF(ISNUMBER(BD113),BD113,0)-IF(ISNUMBER(CI113),CI113,0))/ABS(IF(ISNUMBER(CI113),CI113,0))&gt;=$Y$11)),AND($Y$8="CHANGE_ABS_GE",ABS(IF(ISNUMBER(BD113),BD113,0)-IF(ISNUMBER(CI113),CI113,0))&gt;=$Y$11),AND($Y$8="COUNT_LT",IF(ISNUMBER(BD113),BD113,0)&lt;$Y$11),AND($Y$8="COUNT_LE",IF(ISNUMBER(BD113),BD113,0)&lt;=$Y$11),AND($Y$8="AND_YES",OR(LOWER(LEFT(BD113&amp;"",2))="да",BD113=1),OR(LOWER(LEFT(CI113&amp;"",2))="да",CI113=1)),AND($Y$8="OR_YES",OR(OR(LOWER(LEFT(BD113&amp;"",2))="да",BD113=1),OR(LOWER(LEFT(CI113&amp;"",2))="да",CI113=1)))),$Y$14,$Y$15))))))))))</f>
        <v/>
      </c>
      <c r="Z113" s="70" t="str">
        <f>IF($A113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113="#FIELD",BE113="",AND(OR($Z$8="CHANGE_PCT_GE",$Z$8="CHANGE_ABS_GE",$Z$8="COUNT_FLAG_RULE",$Z$8="AND_YES",$Z$8="OR_YES"),OR(CJ113="#FIELD",CJ113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113)))),IF($Z$18="LOW_MU",MAX(Настройки!$B$14,$Z$16),IF($Z$18="NEUTRAL",Настройки!$B$15,IF($Z$18="IGNORE","IGNORE",IF(OR(BE113="#FIELD",CJ113="#FIELD"),"Поле не найдено","Недостаточно данных")))),IF($Z$8="SIGMOID_INC",MAX(Настройки!$B$14,$Z$16+($Z$17-$Z$16)/(1+EXP(-$Z$12*(IF(ISNUMBER(BE113),BE113,0)-$Z$11)))),IF($Z$8="SIGMOID_DEC",MAX(Настройки!$B$14,$Z$16+($Z$17-$Z$16)/(1+EXP($Z$12*(IF(ISNUMBER(BE113),BE113,0)-$Z$11)))),IF($Z$8="TOP_PERCENT",IF((COUNTIF(INDEX(Данные!$A$7:$CV$106,0,MATCH($Z$9,Данные!$A$6:$CV$6,0)),"&gt;"&amp;IF(ISNUMBER(BE113),BE113,0))+COUNTIFS(INDEX(Данные!$A$7:$CV$106,0,MATCH($Z$9,Данные!$A$6:$CV$6,0)),IF(ISNUMBER(BE113),BE113,0),Данные!$A$7:$A$106,"&lt;"&amp;$A113)+1)/COUNT(INDEX(Данные!$A$7:$CV$106,0,MATCH($Z$9,Данные!$A$6:$CV$6,0)))&lt;=$Z$11,$Z$14,$Z$15),IF($Z$8="MANUAL_MU",MAX(Настройки!$B$14,MIN(1,IF(ISNUMBER(BE113),BE113,0))),IF($Z$8="COUNT_FLAG_RULE",IF(IF(ISNUMBER(BE113),BE113,0)&lt;=$Z$11,$Z$14,IF(IF(ISNUMBER(BE113),BE113,0)&gt;=$Z$12,$Z$15,IF(OR(LOWER(LEFT(CJ113&amp;"",2))="да",CJ113=1),$Z$13,$Z$15))),IF(OR(AND($Z$8="YES_NO",OR(LOWER(LEFT(BE113&amp;"",2))="да",BE113=1)),AND($Z$8="THRESHOLD_GE",IF(ISNUMBER(BE113),BE113,0)&gt;=$Z$11),AND($Z$8="THRESHOLD_GT",IF(ISNUMBER(BE113),BE113,0)&gt;$Z$11),AND($Z$8="THRESHOLD_LE",IF(ISNUMBER(BE113),BE113,0)&lt;=$Z$11),AND($Z$8="THRESHOLD_LT",IF(ISNUMBER(BE113),BE113,0)&lt;$Z$11),AND($Z$8="CHANGE_PCT_GE",IF(IF(ISNUMBER(CJ113),CJ113,0)=0,IF(ISNUMBER(BE113),BE113,0)&gt;0,(IF(ISNUMBER(BE113),BE113,0)-IF(ISNUMBER(CJ113),CJ113,0))/ABS(IF(ISNUMBER(CJ113),CJ113,0))&gt;=$Z$11)),AND($Z$8="CHANGE_ABS_GE",ABS(IF(ISNUMBER(BE113),BE113,0)-IF(ISNUMBER(CJ113),CJ113,0))&gt;=$Z$11),AND($Z$8="COUNT_LT",IF(ISNUMBER(BE113),BE113,0)&lt;$Z$11),AND($Z$8="COUNT_LE",IF(ISNUMBER(BE113),BE113,0)&lt;=$Z$11),AND($Z$8="AND_YES",OR(LOWER(LEFT(BE113&amp;"",2))="да",BE113=1),OR(LOWER(LEFT(CJ113&amp;"",2))="да",CJ113=1)),AND($Z$8="OR_YES",OR(OR(LOWER(LEFT(BE113&amp;"",2))="да",BE113=1),OR(LOWER(LEFT(CJ113&amp;"",2))="да",CJ113=1)))),$Z$14,$Z$15))))))))))</f>
        <v/>
      </c>
      <c r="AA113" s="70" t="str">
        <f>IF($A113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113="#FIELD",BF113="",AND(OR($AA$8="CHANGE_PCT_GE",$AA$8="CHANGE_ABS_GE",$AA$8="COUNT_FLAG_RULE",$AA$8="AND_YES",$AA$8="OR_YES"),OR(CK113="#FIELD",CK113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113)))),IF($AA$18="LOW_MU",MAX(Настройки!$B$14,$AA$16),IF($AA$18="NEUTRAL",Настройки!$B$15,IF($AA$18="IGNORE","IGNORE",IF(OR(BF113="#FIELD",CK113="#FIELD"),"Поле не найдено","Недостаточно данных")))),IF($AA$8="SIGMOID_INC",MAX(Настройки!$B$14,$AA$16+($AA$17-$AA$16)/(1+EXP(-$AA$12*(IF(ISNUMBER(BF113),BF113,0)-$AA$11)))),IF($AA$8="SIGMOID_DEC",MAX(Настройки!$B$14,$AA$16+($AA$17-$AA$16)/(1+EXP($AA$12*(IF(ISNUMBER(BF113),BF113,0)-$AA$11)))),IF($AA$8="TOP_PERCENT",IF((COUNTIF(INDEX(Данные!$A$7:$CV$106,0,MATCH($AA$9,Данные!$A$6:$CV$6,0)),"&gt;"&amp;IF(ISNUMBER(BF113),BF113,0))+COUNTIFS(INDEX(Данные!$A$7:$CV$106,0,MATCH($AA$9,Данные!$A$6:$CV$6,0)),IF(ISNUMBER(BF113),BF113,0),Данные!$A$7:$A$106,"&lt;"&amp;$A113)+1)/COUNT(INDEX(Данные!$A$7:$CV$106,0,MATCH($AA$9,Данные!$A$6:$CV$6,0)))&lt;=$AA$11,$AA$14,$AA$15),IF($AA$8="MANUAL_MU",MAX(Настройки!$B$14,MIN(1,IF(ISNUMBER(BF113),BF113,0))),IF($AA$8="COUNT_FLAG_RULE",IF(IF(ISNUMBER(BF113),BF113,0)&lt;=$AA$11,$AA$14,IF(IF(ISNUMBER(BF113),BF113,0)&gt;=$AA$12,$AA$15,IF(OR(LOWER(LEFT(CK113&amp;"",2))="да",CK113=1),$AA$13,$AA$15))),IF(OR(AND($AA$8="YES_NO",OR(LOWER(LEFT(BF113&amp;"",2))="да",BF113=1)),AND($AA$8="THRESHOLD_GE",IF(ISNUMBER(BF113),BF113,0)&gt;=$AA$11),AND($AA$8="THRESHOLD_GT",IF(ISNUMBER(BF113),BF113,0)&gt;$AA$11),AND($AA$8="THRESHOLD_LE",IF(ISNUMBER(BF113),BF113,0)&lt;=$AA$11),AND($AA$8="THRESHOLD_LT",IF(ISNUMBER(BF113),BF113,0)&lt;$AA$11),AND($AA$8="CHANGE_PCT_GE",IF(IF(ISNUMBER(CK113),CK113,0)=0,IF(ISNUMBER(BF113),BF113,0)&gt;0,(IF(ISNUMBER(BF113),BF113,0)-IF(ISNUMBER(CK113),CK113,0))/ABS(IF(ISNUMBER(CK113),CK113,0))&gt;=$AA$11)),AND($AA$8="CHANGE_ABS_GE",ABS(IF(ISNUMBER(BF113),BF113,0)-IF(ISNUMBER(CK113),CK113,0))&gt;=$AA$11),AND($AA$8="COUNT_LT",IF(ISNUMBER(BF113),BF113,0)&lt;$AA$11),AND($AA$8="COUNT_LE",IF(ISNUMBER(BF113),BF113,0)&lt;=$AA$11),AND($AA$8="AND_YES",OR(LOWER(LEFT(BF113&amp;"",2))="да",BF113=1),OR(LOWER(LEFT(CK113&amp;"",2))="да",CK113=1)),AND($AA$8="OR_YES",OR(OR(LOWER(LEFT(BF113&amp;"",2))="да",BF113=1),OR(LOWER(LEFT(CK113&amp;"",2))="да",CK113=1)))),$AA$14,$AA$15))))))))))</f>
        <v/>
      </c>
      <c r="AB113" s="70" t="str">
        <f>IF($A113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113="#FIELD",BG113="",AND(OR($AB$8="CHANGE_PCT_GE",$AB$8="CHANGE_ABS_GE",$AB$8="COUNT_FLAG_RULE",$AB$8="AND_YES",$AB$8="OR_YES"),OR(CL113="#FIELD",CL113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113)))),IF($AB$18="LOW_MU",MAX(Настройки!$B$14,$AB$16),IF($AB$18="NEUTRAL",Настройки!$B$15,IF($AB$18="IGNORE","IGNORE",IF(OR(BG113="#FIELD",CL113="#FIELD"),"Поле не найдено","Недостаточно данных")))),IF($AB$8="SIGMOID_INC",MAX(Настройки!$B$14,$AB$16+($AB$17-$AB$16)/(1+EXP(-$AB$12*(IF(ISNUMBER(BG113),BG113,0)-$AB$11)))),IF($AB$8="SIGMOID_DEC",MAX(Настройки!$B$14,$AB$16+($AB$17-$AB$16)/(1+EXP($AB$12*(IF(ISNUMBER(BG113),BG113,0)-$AB$11)))),IF($AB$8="TOP_PERCENT",IF((COUNTIF(INDEX(Данные!$A$7:$CV$106,0,MATCH($AB$9,Данные!$A$6:$CV$6,0)),"&gt;"&amp;IF(ISNUMBER(BG113),BG113,0))+COUNTIFS(INDEX(Данные!$A$7:$CV$106,0,MATCH($AB$9,Данные!$A$6:$CV$6,0)),IF(ISNUMBER(BG113),BG113,0),Данные!$A$7:$A$106,"&lt;"&amp;$A113)+1)/COUNT(INDEX(Данные!$A$7:$CV$106,0,MATCH($AB$9,Данные!$A$6:$CV$6,0)))&lt;=$AB$11,$AB$14,$AB$15),IF($AB$8="MANUAL_MU",MAX(Настройки!$B$14,MIN(1,IF(ISNUMBER(BG113),BG113,0))),IF($AB$8="COUNT_FLAG_RULE",IF(IF(ISNUMBER(BG113),BG113,0)&lt;=$AB$11,$AB$14,IF(IF(ISNUMBER(BG113),BG113,0)&gt;=$AB$12,$AB$15,IF(OR(LOWER(LEFT(CL113&amp;"",2))="да",CL113=1),$AB$13,$AB$15))),IF(OR(AND($AB$8="YES_NO",OR(LOWER(LEFT(BG113&amp;"",2))="да",BG113=1)),AND($AB$8="THRESHOLD_GE",IF(ISNUMBER(BG113),BG113,0)&gt;=$AB$11),AND($AB$8="THRESHOLD_GT",IF(ISNUMBER(BG113),BG113,0)&gt;$AB$11),AND($AB$8="THRESHOLD_LE",IF(ISNUMBER(BG113),BG113,0)&lt;=$AB$11),AND($AB$8="THRESHOLD_LT",IF(ISNUMBER(BG113),BG113,0)&lt;$AB$11),AND($AB$8="CHANGE_PCT_GE",IF(IF(ISNUMBER(CL113),CL113,0)=0,IF(ISNUMBER(BG113),BG113,0)&gt;0,(IF(ISNUMBER(BG113),BG113,0)-IF(ISNUMBER(CL113),CL113,0))/ABS(IF(ISNUMBER(CL113),CL113,0))&gt;=$AB$11)),AND($AB$8="CHANGE_ABS_GE",ABS(IF(ISNUMBER(BG113),BG113,0)-IF(ISNUMBER(CL113),CL113,0))&gt;=$AB$11),AND($AB$8="COUNT_LT",IF(ISNUMBER(BG113),BG113,0)&lt;$AB$11),AND($AB$8="COUNT_LE",IF(ISNUMBER(BG113),BG113,0)&lt;=$AB$11),AND($AB$8="AND_YES",OR(LOWER(LEFT(BG113&amp;"",2))="да",BG113=1),OR(LOWER(LEFT(CL113&amp;"",2))="да",CL113=1)),AND($AB$8="OR_YES",OR(OR(LOWER(LEFT(BG113&amp;"",2))="да",BG113=1),OR(LOWER(LEFT(CL113&amp;"",2))="да",CL113=1)))),$AB$14,$AB$15))))))))))</f>
        <v/>
      </c>
      <c r="AC113" s="70" t="str">
        <f>IF($A113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113="#FIELD",BH113="",AND(OR($AC$8="CHANGE_PCT_GE",$AC$8="CHANGE_ABS_GE",$AC$8="COUNT_FLAG_RULE",$AC$8="AND_YES",$AC$8="OR_YES"),OR(CM113="#FIELD",CM113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113)))),IF($AC$18="LOW_MU",MAX(Настройки!$B$14,$AC$16),IF($AC$18="NEUTRAL",Настройки!$B$15,IF($AC$18="IGNORE","IGNORE",IF(OR(BH113="#FIELD",CM113="#FIELD"),"Поле не найдено","Недостаточно данных")))),IF($AC$8="SIGMOID_INC",MAX(Настройки!$B$14,$AC$16+($AC$17-$AC$16)/(1+EXP(-$AC$12*(IF(ISNUMBER(BH113),BH113,0)-$AC$11)))),IF($AC$8="SIGMOID_DEC",MAX(Настройки!$B$14,$AC$16+($AC$17-$AC$16)/(1+EXP($AC$12*(IF(ISNUMBER(BH113),BH113,0)-$AC$11)))),IF($AC$8="TOP_PERCENT",IF((COUNTIF(INDEX(Данные!$A$7:$CV$106,0,MATCH($AC$9,Данные!$A$6:$CV$6,0)),"&gt;"&amp;IF(ISNUMBER(BH113),BH113,0))+COUNTIFS(INDEX(Данные!$A$7:$CV$106,0,MATCH($AC$9,Данные!$A$6:$CV$6,0)),IF(ISNUMBER(BH113),BH113,0),Данные!$A$7:$A$106,"&lt;"&amp;$A113)+1)/COUNT(INDEX(Данные!$A$7:$CV$106,0,MATCH($AC$9,Данные!$A$6:$CV$6,0)))&lt;=$AC$11,$AC$14,$AC$15),IF($AC$8="MANUAL_MU",MAX(Настройки!$B$14,MIN(1,IF(ISNUMBER(BH113),BH113,0))),IF($AC$8="COUNT_FLAG_RULE",IF(IF(ISNUMBER(BH113),BH113,0)&lt;=$AC$11,$AC$14,IF(IF(ISNUMBER(BH113),BH113,0)&gt;=$AC$12,$AC$15,IF(OR(LOWER(LEFT(CM113&amp;"",2))="да",CM113=1),$AC$13,$AC$15))),IF(OR(AND($AC$8="YES_NO",OR(LOWER(LEFT(BH113&amp;"",2))="да",BH113=1)),AND($AC$8="THRESHOLD_GE",IF(ISNUMBER(BH113),BH113,0)&gt;=$AC$11),AND($AC$8="THRESHOLD_GT",IF(ISNUMBER(BH113),BH113,0)&gt;$AC$11),AND($AC$8="THRESHOLD_LE",IF(ISNUMBER(BH113),BH113,0)&lt;=$AC$11),AND($AC$8="THRESHOLD_LT",IF(ISNUMBER(BH113),BH113,0)&lt;$AC$11),AND($AC$8="CHANGE_PCT_GE",IF(IF(ISNUMBER(CM113),CM113,0)=0,IF(ISNUMBER(BH113),BH113,0)&gt;0,(IF(ISNUMBER(BH113),BH113,0)-IF(ISNUMBER(CM113),CM113,0))/ABS(IF(ISNUMBER(CM113),CM113,0))&gt;=$AC$11)),AND($AC$8="CHANGE_ABS_GE",ABS(IF(ISNUMBER(BH113),BH113,0)-IF(ISNUMBER(CM113),CM113,0))&gt;=$AC$11),AND($AC$8="COUNT_LT",IF(ISNUMBER(BH113),BH113,0)&lt;$AC$11),AND($AC$8="COUNT_LE",IF(ISNUMBER(BH113),BH113,0)&lt;=$AC$11),AND($AC$8="AND_YES",OR(LOWER(LEFT(BH113&amp;"",2))="да",BH113=1),OR(LOWER(LEFT(CM113&amp;"",2))="да",CM113=1)),AND($AC$8="OR_YES",OR(OR(LOWER(LEFT(BH113&amp;"",2))="да",BH113=1),OR(LOWER(LEFT(CM113&amp;"",2))="да",CM113=1)))),$AC$14,$AC$15))))))))))</f>
        <v/>
      </c>
      <c r="AD113" s="70" t="str">
        <f>IF($A113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113="#FIELD",BI113="",AND(OR($AD$8="CHANGE_PCT_GE",$AD$8="CHANGE_ABS_GE",$AD$8="COUNT_FLAG_RULE",$AD$8="AND_YES",$AD$8="OR_YES"),OR(CN113="#FIELD",CN113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113)))),IF($AD$18="LOW_MU",MAX(Настройки!$B$14,$AD$16),IF($AD$18="NEUTRAL",Настройки!$B$15,IF($AD$18="IGNORE","IGNORE",IF(OR(BI113="#FIELD",CN113="#FIELD"),"Поле не найдено","Недостаточно данных")))),IF($AD$8="SIGMOID_INC",MAX(Настройки!$B$14,$AD$16+($AD$17-$AD$16)/(1+EXP(-$AD$12*(IF(ISNUMBER(BI113),BI113,0)-$AD$11)))),IF($AD$8="SIGMOID_DEC",MAX(Настройки!$B$14,$AD$16+($AD$17-$AD$16)/(1+EXP($AD$12*(IF(ISNUMBER(BI113),BI113,0)-$AD$11)))),IF($AD$8="TOP_PERCENT",IF((COUNTIF(INDEX(Данные!$A$7:$CV$106,0,MATCH($AD$9,Данные!$A$6:$CV$6,0)),"&gt;"&amp;IF(ISNUMBER(BI113),BI113,0))+COUNTIFS(INDEX(Данные!$A$7:$CV$106,0,MATCH($AD$9,Данные!$A$6:$CV$6,0)),IF(ISNUMBER(BI113),BI113,0),Данные!$A$7:$A$106,"&lt;"&amp;$A113)+1)/COUNT(INDEX(Данные!$A$7:$CV$106,0,MATCH($AD$9,Данные!$A$6:$CV$6,0)))&lt;=$AD$11,$AD$14,$AD$15),IF($AD$8="MANUAL_MU",MAX(Настройки!$B$14,MIN(1,IF(ISNUMBER(BI113),BI113,0))),IF($AD$8="COUNT_FLAG_RULE",IF(IF(ISNUMBER(BI113),BI113,0)&lt;=$AD$11,$AD$14,IF(IF(ISNUMBER(BI113),BI113,0)&gt;=$AD$12,$AD$15,IF(OR(LOWER(LEFT(CN113&amp;"",2))="да",CN113=1),$AD$13,$AD$15))),IF(OR(AND($AD$8="YES_NO",OR(LOWER(LEFT(BI113&amp;"",2))="да",BI113=1)),AND($AD$8="THRESHOLD_GE",IF(ISNUMBER(BI113),BI113,0)&gt;=$AD$11),AND($AD$8="THRESHOLD_GT",IF(ISNUMBER(BI113),BI113,0)&gt;$AD$11),AND($AD$8="THRESHOLD_LE",IF(ISNUMBER(BI113),BI113,0)&lt;=$AD$11),AND($AD$8="THRESHOLD_LT",IF(ISNUMBER(BI113),BI113,0)&lt;$AD$11),AND($AD$8="CHANGE_PCT_GE",IF(IF(ISNUMBER(CN113),CN113,0)=0,IF(ISNUMBER(BI113),BI113,0)&gt;0,(IF(ISNUMBER(BI113),BI113,0)-IF(ISNUMBER(CN113),CN113,0))/ABS(IF(ISNUMBER(CN113),CN113,0))&gt;=$AD$11)),AND($AD$8="CHANGE_ABS_GE",ABS(IF(ISNUMBER(BI113),BI113,0)-IF(ISNUMBER(CN113),CN113,0))&gt;=$AD$11),AND($AD$8="COUNT_LT",IF(ISNUMBER(BI113),BI113,0)&lt;$AD$11),AND($AD$8="COUNT_LE",IF(ISNUMBER(BI113),BI113,0)&lt;=$AD$11),AND($AD$8="AND_YES",OR(LOWER(LEFT(BI113&amp;"",2))="да",BI113=1),OR(LOWER(LEFT(CN113&amp;"",2))="да",CN113=1)),AND($AD$8="OR_YES",OR(OR(LOWER(LEFT(BI113&amp;"",2))="да",BI113=1),OR(LOWER(LEFT(CN113&amp;"",2))="да",CN113=1)))),$AD$14,$AD$15))))))))))</f>
        <v/>
      </c>
      <c r="AE113" s="71" t="str">
        <f>IF($A113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113="#FIELD",BJ113="",AND(OR($AE$8="CHANGE_PCT_GE",$AE$8="CHANGE_ABS_GE",$AE$8="COUNT_FLAG_RULE",$AE$8="AND_YES",$AE$8="OR_YES"),OR(CO113="#FIELD",CO113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113)))),IF($AE$18="LOW_MU",MAX(Настройки!$B$14,$AE$16),IF($AE$18="NEUTRAL",Настройки!$B$15,IF($AE$18="IGNORE","IGNORE",IF(OR(BJ113="#FIELD",CO113="#FIELD"),"Поле не найдено","Недостаточно данных")))),IF($AE$8="SIGMOID_INC",MAX(Настройки!$B$14,$AE$16+($AE$17-$AE$16)/(1+EXP(-$AE$12*(IF(ISNUMBER(BJ113),BJ113,0)-$AE$11)))),IF($AE$8="SIGMOID_DEC",MAX(Настройки!$B$14,$AE$16+($AE$17-$AE$16)/(1+EXP($AE$12*(IF(ISNUMBER(BJ113),BJ113,0)-$AE$11)))),IF($AE$8="TOP_PERCENT",IF((COUNTIF(INDEX(Данные!$A$7:$CV$106,0,MATCH($AE$9,Данные!$A$6:$CV$6,0)),"&gt;"&amp;IF(ISNUMBER(BJ113),BJ113,0))+COUNTIFS(INDEX(Данные!$A$7:$CV$106,0,MATCH($AE$9,Данные!$A$6:$CV$6,0)),IF(ISNUMBER(BJ113),BJ113,0),Данные!$A$7:$A$106,"&lt;"&amp;$A113)+1)/COUNT(INDEX(Данные!$A$7:$CV$106,0,MATCH($AE$9,Данные!$A$6:$CV$6,0)))&lt;=$AE$11,$AE$14,$AE$15),IF($AE$8="MANUAL_MU",MAX(Настройки!$B$14,MIN(1,IF(ISNUMBER(BJ113),BJ113,0))),IF($AE$8="COUNT_FLAG_RULE",IF(IF(ISNUMBER(BJ113),BJ113,0)&lt;=$AE$11,$AE$14,IF(IF(ISNUMBER(BJ113),BJ113,0)&gt;=$AE$12,$AE$15,IF(OR(LOWER(LEFT(CO113&amp;"",2))="да",CO113=1),$AE$13,$AE$15))),IF(OR(AND($AE$8="YES_NO",OR(LOWER(LEFT(BJ113&amp;"",2))="да",BJ113=1)),AND($AE$8="THRESHOLD_GE",IF(ISNUMBER(BJ113),BJ113,0)&gt;=$AE$11),AND($AE$8="THRESHOLD_GT",IF(ISNUMBER(BJ113),BJ113,0)&gt;$AE$11),AND($AE$8="THRESHOLD_LE",IF(ISNUMBER(BJ113),BJ113,0)&lt;=$AE$11),AND($AE$8="THRESHOLD_LT",IF(ISNUMBER(BJ113),BJ113,0)&lt;$AE$11),AND($AE$8="CHANGE_PCT_GE",IF(IF(ISNUMBER(CO113),CO113,0)=0,IF(ISNUMBER(BJ113),BJ113,0)&gt;0,(IF(ISNUMBER(BJ113),BJ113,0)-IF(ISNUMBER(CO113),CO113,0))/ABS(IF(ISNUMBER(CO113),CO113,0))&gt;=$AE$11)),AND($AE$8="CHANGE_ABS_GE",ABS(IF(ISNUMBER(BJ113),BJ113,0)-IF(ISNUMBER(CO113),CO113,0))&gt;=$AE$11),AND($AE$8="COUNT_LT",IF(ISNUMBER(BJ113),BJ113,0)&lt;$AE$11),AND($AE$8="COUNT_LE",IF(ISNUMBER(BJ113),BJ113,0)&lt;=$AE$11),AND($AE$8="AND_YES",OR(LOWER(LEFT(BJ113&amp;"",2))="да",BJ113=1),OR(LOWER(LEFT(CO113&amp;"",2))="да",CO113=1)),AND($AE$8="OR_YES",OR(OR(LOWER(LEFT(BJ113&amp;"",2))="да",BJ113=1),OR(LOWER(LEFT(CO113&amp;"",2))="да",CO113=1)))),$AE$14,$AE$15))))))))))</f>
        <v/>
      </c>
      <c r="AF113" s="75"/>
      <c r="AG113" s="76" t="str">
        <f>IF($A113="","",IF($B$4&lt;&gt;"Да","",IF($B$9="","",IF(COUNTIF(Данные!$A$6:$CV$6,$B$9)=0,"#FIELD",INDEX(Данные!$A$7:$CV$106,ROW()-19,MATCH($B$9,Данные!$A$6:$CV$6,0))))))</f>
        <v/>
      </c>
      <c r="AH113" s="76" t="str">
        <f>IF($A113="","",IF($C$4&lt;&gt;"Да","",IF($C$9="","",IF(COUNTIF(Данные!$A$6:$CV$6,$C$9)=0,"#FIELD",INDEX(Данные!$A$7:$CV$106,ROW()-19,MATCH($C$9,Данные!$A$6:$CV$6,0))))))</f>
        <v/>
      </c>
      <c r="AI113" s="76" t="str">
        <f>IF($A113="","",IF($D$4&lt;&gt;"Да","",IF($D$9="","",IF(COUNTIF(Данные!$A$6:$CV$6,$D$9)=0,"#FIELD",INDEX(Данные!$A$7:$CV$106,ROW()-19,MATCH($D$9,Данные!$A$6:$CV$6,0))))))</f>
        <v/>
      </c>
      <c r="AJ113" s="76" t="str">
        <f>IF($A113="","",IF($E$4&lt;&gt;"Да","",IF($E$9="","",IF(COUNTIF(Данные!$A$6:$CV$6,$E$9)=0,"#FIELD",INDEX(Данные!$A$7:$CV$106,ROW()-19,MATCH($E$9,Данные!$A$6:$CV$6,0))))))</f>
        <v/>
      </c>
      <c r="AK113" s="76" t="str">
        <f>IF($A113="","",IF($F$4&lt;&gt;"Да","",IF($F$9="","",IF(COUNTIF(Данные!$A$6:$CV$6,$F$9)=0,"#FIELD",INDEX(Данные!$A$7:$CV$106,ROW()-19,MATCH($F$9,Данные!$A$6:$CV$6,0))))))</f>
        <v/>
      </c>
      <c r="AL113" s="76" t="str">
        <f>IF($A113="","",IF($G$4&lt;&gt;"Да","",IF($G$9="","",IF(COUNTIF(Данные!$A$6:$CV$6,$G$9)=0,"#FIELD",INDEX(Данные!$A$7:$CV$106,ROW()-19,MATCH($G$9,Данные!$A$6:$CV$6,0))))))</f>
        <v/>
      </c>
      <c r="AM113" s="76" t="str">
        <f>IF($A113="","",IF($H$4&lt;&gt;"Да","",IF($H$9="","",IF(COUNTIF(Данные!$A$6:$CV$6,$H$9)=0,"#FIELD",INDEX(Данные!$A$7:$CV$106,ROW()-19,MATCH($H$9,Данные!$A$6:$CV$6,0))))))</f>
        <v/>
      </c>
      <c r="AN113" s="76" t="str">
        <f>IF($A113="","",IF($I$4&lt;&gt;"Да","",IF($I$9="","",IF(COUNTIF(Данные!$A$6:$CV$6,$I$9)=0,"#FIELD",INDEX(Данные!$A$7:$CV$106,ROW()-19,MATCH($I$9,Данные!$A$6:$CV$6,0))))))</f>
        <v/>
      </c>
      <c r="AO113" s="76" t="str">
        <f>IF($A113="","",IF($J$4&lt;&gt;"Да","",IF($J$9="","",IF(COUNTIF(Данные!$A$6:$CV$6,$J$9)=0,"#FIELD",INDEX(Данные!$A$7:$CV$106,ROW()-19,MATCH($J$9,Данные!$A$6:$CV$6,0))))))</f>
        <v/>
      </c>
      <c r="AP113" s="76" t="str">
        <f>IF($A113="","",IF($K$4&lt;&gt;"Да","",IF($K$9="","",IF(COUNTIF(Данные!$A$6:$CV$6,$K$9)=0,"#FIELD",INDEX(Данные!$A$7:$CV$106,ROW()-19,MATCH($K$9,Данные!$A$6:$CV$6,0))))))</f>
        <v/>
      </c>
      <c r="AQ113" s="76" t="str">
        <f>IF($A113="","",IF($L$4&lt;&gt;"Да","",IF($L$9="","",IF(COUNTIF(Данные!$A$6:$CV$6,$L$9)=0,"#FIELD",INDEX(Данные!$A$7:$CV$106,ROW()-19,MATCH($L$9,Данные!$A$6:$CV$6,0))))))</f>
        <v/>
      </c>
      <c r="AR113" s="76" t="str">
        <f>IF($A113="","",IF($M$4&lt;&gt;"Да","",IF($M$9="","",IF(COUNTIF(Данные!$A$6:$CV$6,$M$9)=0,"#FIELD",INDEX(Данные!$A$7:$CV$106,ROW()-19,MATCH($M$9,Данные!$A$6:$CV$6,0))))))</f>
        <v/>
      </c>
      <c r="AS113" s="76" t="str">
        <f>IF($A113="","",IF($N$4&lt;&gt;"Да","",IF($N$9="","",IF(COUNTIF(Данные!$A$6:$CV$6,$N$9)=0,"#FIELD",INDEX(Данные!$A$7:$CV$106,ROW()-19,MATCH($N$9,Данные!$A$6:$CV$6,0))))))</f>
        <v/>
      </c>
      <c r="AT113" s="76" t="str">
        <f>IF($A113="","",IF($O$4&lt;&gt;"Да","",IF($O$9="","",IF(COUNTIF(Данные!$A$6:$CV$6,$O$9)=0,"#FIELD",INDEX(Данные!$A$7:$CV$106,ROW()-19,MATCH($O$9,Данные!$A$6:$CV$6,0))))))</f>
        <v/>
      </c>
      <c r="AU113" s="76" t="str">
        <f>IF($A113="","",IF($P$4&lt;&gt;"Да","",IF($P$9="","",IF(COUNTIF(Данные!$A$6:$CV$6,$P$9)=0,"#FIELD",INDEX(Данные!$A$7:$CV$106,ROW()-19,MATCH($P$9,Данные!$A$6:$CV$6,0))))))</f>
        <v/>
      </c>
      <c r="AV113" s="76" t="str">
        <f>IF($A113="","",IF($Q$4&lt;&gt;"Да","",IF($Q$9="","",IF(COUNTIF(Данные!$A$6:$CV$6,$Q$9)=0,"#FIELD",INDEX(Данные!$A$7:$CV$106,ROW()-19,MATCH($Q$9,Данные!$A$6:$CV$6,0))))))</f>
        <v/>
      </c>
      <c r="AW113" s="76" t="str">
        <f>IF($A113="","",IF($R$4&lt;&gt;"Да","",IF($R$9="","",IF(COUNTIF(Данные!$A$6:$CV$6,$R$9)=0,"#FIELD",INDEX(Данные!$A$7:$CV$106,ROW()-19,MATCH($R$9,Данные!$A$6:$CV$6,0))))))</f>
        <v/>
      </c>
      <c r="AX113" s="76" t="str">
        <f>IF($A113="","",IF($S$4&lt;&gt;"Да","",IF($S$9="","",IF(COUNTIF(Данные!$A$6:$CV$6,$S$9)=0,"#FIELD",INDEX(Данные!$A$7:$CV$106,ROW()-19,MATCH($S$9,Данные!$A$6:$CV$6,0))))))</f>
        <v/>
      </c>
      <c r="AY113" s="76" t="str">
        <f>IF($A113="","",IF($T$4&lt;&gt;"Да","",IF($T$9="","",IF(COUNTIF(Данные!$A$6:$CV$6,$T$9)=0,"#FIELD",INDEX(Данные!$A$7:$CV$106,ROW()-19,MATCH($T$9,Данные!$A$6:$CV$6,0))))))</f>
        <v/>
      </c>
      <c r="AZ113" s="76" t="str">
        <f>IF($A113="","",IF($U$4&lt;&gt;"Да","",IF($U$9="","",IF(COUNTIF(Данные!$A$6:$CV$6,$U$9)=0,"#FIELD",INDEX(Данные!$A$7:$CV$106,ROW()-19,MATCH($U$9,Данные!$A$6:$CV$6,0))))))</f>
        <v/>
      </c>
      <c r="BA113" s="76" t="str">
        <f>IF($A113="","",IF($V$4&lt;&gt;"Да","",IF($V$9="","",IF(COUNTIF(Данные!$A$6:$CV$6,$V$9)=0,"#FIELD",INDEX(Данные!$A$7:$CV$106,ROW()-19,MATCH($V$9,Данные!$A$6:$CV$6,0))))))</f>
        <v/>
      </c>
      <c r="BB113" s="76" t="str">
        <f>IF($A113="","",IF($W$4&lt;&gt;"Да","",IF($W$9="","",IF(COUNTIF(Данные!$A$6:$CV$6,$W$9)=0,"#FIELD",INDEX(Данные!$A$7:$CV$106,ROW()-19,MATCH($W$9,Данные!$A$6:$CV$6,0))))))</f>
        <v/>
      </c>
      <c r="BC113" s="76" t="str">
        <f>IF($A113="","",IF($X$4&lt;&gt;"Да","",IF($X$9="","",IF(COUNTIF(Данные!$A$6:$CV$6,$X$9)=0,"#FIELD",INDEX(Данные!$A$7:$CV$106,ROW()-19,MATCH($X$9,Данные!$A$6:$CV$6,0))))))</f>
        <v/>
      </c>
      <c r="BD113" s="76" t="str">
        <f>IF($A113="","",IF($Y$4&lt;&gt;"Да","",IF($Y$9="","",IF(COUNTIF(Данные!$A$6:$CV$6,$Y$9)=0,"#FIELD",INDEX(Данные!$A$7:$CV$106,ROW()-19,MATCH($Y$9,Данные!$A$6:$CV$6,0))))))</f>
        <v/>
      </c>
      <c r="BE113" s="76" t="str">
        <f>IF($A113="","",IF($Z$4&lt;&gt;"Да","",IF($Z$9="","",IF(COUNTIF(Данные!$A$6:$CV$6,$Z$9)=0,"#FIELD",INDEX(Данные!$A$7:$CV$106,ROW()-19,MATCH($Z$9,Данные!$A$6:$CV$6,0))))))</f>
        <v/>
      </c>
      <c r="BF113" s="76" t="str">
        <f>IF($A113="","",IF($AA$4&lt;&gt;"Да","",IF($AA$9="","",IF(COUNTIF(Данные!$A$6:$CV$6,$AA$9)=0,"#FIELD",INDEX(Данные!$A$7:$CV$106,ROW()-19,MATCH($AA$9,Данные!$A$6:$CV$6,0))))))</f>
        <v/>
      </c>
      <c r="BG113" s="76" t="str">
        <f>IF($A113="","",IF($AB$4&lt;&gt;"Да","",IF($AB$9="","",IF(COUNTIF(Данные!$A$6:$CV$6,$AB$9)=0,"#FIELD",INDEX(Данные!$A$7:$CV$106,ROW()-19,MATCH($AB$9,Данные!$A$6:$CV$6,0))))))</f>
        <v/>
      </c>
      <c r="BH113" s="76" t="str">
        <f>IF($A113="","",IF($AC$4&lt;&gt;"Да","",IF($AC$9="","",IF(COUNTIF(Данные!$A$6:$CV$6,$AC$9)=0,"#FIELD",INDEX(Данные!$A$7:$CV$106,ROW()-19,MATCH($AC$9,Данные!$A$6:$CV$6,0))))))</f>
        <v/>
      </c>
      <c r="BI113" s="76" t="str">
        <f>IF($A113="","",IF($AD$4&lt;&gt;"Да","",IF($AD$9="","",IF(COUNTIF(Данные!$A$6:$CV$6,$AD$9)=0,"#FIELD",INDEX(Данные!$A$7:$CV$106,ROW()-19,MATCH($AD$9,Данные!$A$6:$CV$6,0))))))</f>
        <v/>
      </c>
      <c r="BJ113" s="76" t="str">
        <f>IF($A113="","",IF($AE$4&lt;&gt;"Да","",IF($AE$9="","",IF(COUNTIF(Данные!$A$6:$CV$6,$AE$9)=0,"#FIELD",INDEX(Данные!$A$7:$CV$106,ROW()-19,MATCH($AE$9,Данные!$A$6:$CV$6,0))))))</f>
        <v/>
      </c>
      <c r="BK113" s="76"/>
      <c r="BL113" s="76" t="str">
        <f>IF($A113="","",IF($B$4&lt;&gt;"Да","",IF($B$10="","",IF(COUNTIF(Данные!$A$6:$CV$6,$B$10)=0,"#FIELD",INDEX(Данные!$A$7:$CV$106,ROW()-19,MATCH($B$10,Данные!$A$6:$CV$6,0))))))</f>
        <v/>
      </c>
      <c r="BM113" s="76" t="str">
        <f>IF($A113="","",IF($C$4&lt;&gt;"Да","",IF($C$10="","",IF(COUNTIF(Данные!$A$6:$CV$6,$C$10)=0,"#FIELD",INDEX(Данные!$A$7:$CV$106,ROW()-19,MATCH($C$10,Данные!$A$6:$CV$6,0))))))</f>
        <v/>
      </c>
      <c r="BN113" s="76" t="str">
        <f>IF($A113="","",IF($D$4&lt;&gt;"Да","",IF($D$10="","",IF(COUNTIF(Данные!$A$6:$CV$6,$D$10)=0,"#FIELD",INDEX(Данные!$A$7:$CV$106,ROW()-19,MATCH($D$10,Данные!$A$6:$CV$6,0))))))</f>
        <v/>
      </c>
      <c r="BO113" s="76" t="str">
        <f>IF($A113="","",IF($E$4&lt;&gt;"Да","",IF($E$10="","",IF(COUNTIF(Данные!$A$6:$CV$6,$E$10)=0,"#FIELD",INDEX(Данные!$A$7:$CV$106,ROW()-19,MATCH($E$10,Данные!$A$6:$CV$6,0))))))</f>
        <v/>
      </c>
      <c r="BP113" s="76" t="str">
        <f>IF($A113="","",IF($F$4&lt;&gt;"Да","",IF($F$10="","",IF(COUNTIF(Данные!$A$6:$CV$6,$F$10)=0,"#FIELD",INDEX(Данные!$A$7:$CV$106,ROW()-19,MATCH($F$10,Данные!$A$6:$CV$6,0))))))</f>
        <v/>
      </c>
      <c r="BQ113" s="76" t="str">
        <f>IF($A113="","",IF($G$4&lt;&gt;"Да","",IF($G$10="","",IF(COUNTIF(Данные!$A$6:$CV$6,$G$10)=0,"#FIELD",INDEX(Данные!$A$7:$CV$106,ROW()-19,MATCH($G$10,Данные!$A$6:$CV$6,0))))))</f>
        <v/>
      </c>
      <c r="BR113" s="76" t="str">
        <f>IF($A113="","",IF($H$4&lt;&gt;"Да","",IF($H$10="","",IF(COUNTIF(Данные!$A$6:$CV$6,$H$10)=0,"#FIELD",INDEX(Данные!$A$7:$CV$106,ROW()-19,MATCH($H$10,Данные!$A$6:$CV$6,0))))))</f>
        <v/>
      </c>
      <c r="BS113" s="76" t="str">
        <f>IF($A113="","",IF($I$4&lt;&gt;"Да","",IF($I$10="","",IF(COUNTIF(Данные!$A$6:$CV$6,$I$10)=0,"#FIELD",INDEX(Данные!$A$7:$CV$106,ROW()-19,MATCH($I$10,Данные!$A$6:$CV$6,0))))))</f>
        <v/>
      </c>
      <c r="BT113" s="76" t="str">
        <f>IF($A113="","",IF($J$4&lt;&gt;"Да","",IF($J$10="","",IF(COUNTIF(Данные!$A$6:$CV$6,$J$10)=0,"#FIELD",INDEX(Данные!$A$7:$CV$106,ROW()-19,MATCH($J$10,Данные!$A$6:$CV$6,0))))))</f>
        <v/>
      </c>
      <c r="BU113" s="76" t="str">
        <f>IF($A113="","",IF($K$4&lt;&gt;"Да","",IF($K$10="","",IF(COUNTIF(Данные!$A$6:$CV$6,$K$10)=0,"#FIELD",INDEX(Данные!$A$7:$CV$106,ROW()-19,MATCH($K$10,Данные!$A$6:$CV$6,0))))))</f>
        <v/>
      </c>
      <c r="BV113" s="76" t="str">
        <f>IF($A113="","",IF($L$4&lt;&gt;"Да","",IF($L$10="","",IF(COUNTIF(Данные!$A$6:$CV$6,$L$10)=0,"#FIELD",INDEX(Данные!$A$7:$CV$106,ROW()-19,MATCH($L$10,Данные!$A$6:$CV$6,0))))))</f>
        <v/>
      </c>
      <c r="BW113" s="76" t="str">
        <f>IF($A113="","",IF($M$4&lt;&gt;"Да","",IF($M$10="","",IF(COUNTIF(Данные!$A$6:$CV$6,$M$10)=0,"#FIELD",INDEX(Данные!$A$7:$CV$106,ROW()-19,MATCH($M$10,Данные!$A$6:$CV$6,0))))))</f>
        <v/>
      </c>
      <c r="BX113" s="76" t="str">
        <f>IF($A113="","",IF($N$4&lt;&gt;"Да","",IF($N$10="","",IF(COUNTIF(Данные!$A$6:$CV$6,$N$10)=0,"#FIELD",INDEX(Данные!$A$7:$CV$106,ROW()-19,MATCH($N$10,Данные!$A$6:$CV$6,0))))))</f>
        <v/>
      </c>
      <c r="BY113" s="76" t="str">
        <f>IF($A113="","",IF($O$4&lt;&gt;"Да","",IF($O$10="","",IF(COUNTIF(Данные!$A$6:$CV$6,$O$10)=0,"#FIELD",INDEX(Данные!$A$7:$CV$106,ROW()-19,MATCH($O$10,Данные!$A$6:$CV$6,0))))))</f>
        <v/>
      </c>
      <c r="BZ113" s="76" t="str">
        <f>IF($A113="","",IF($P$4&lt;&gt;"Да","",IF($P$10="","",IF(COUNTIF(Данные!$A$6:$CV$6,$P$10)=0,"#FIELD",INDEX(Данные!$A$7:$CV$106,ROW()-19,MATCH($P$10,Данные!$A$6:$CV$6,0))))))</f>
        <v/>
      </c>
      <c r="CA113" s="76" t="str">
        <f>IF($A113="","",IF($Q$4&lt;&gt;"Да","",IF($Q$10="","",IF(COUNTIF(Данные!$A$6:$CV$6,$Q$10)=0,"#FIELD",INDEX(Данные!$A$7:$CV$106,ROW()-19,MATCH($Q$10,Данные!$A$6:$CV$6,0))))))</f>
        <v/>
      </c>
      <c r="CB113" s="76" t="str">
        <f>IF($A113="","",IF($R$4&lt;&gt;"Да","",IF($R$10="","",IF(COUNTIF(Данные!$A$6:$CV$6,$R$10)=0,"#FIELD",INDEX(Данные!$A$7:$CV$106,ROW()-19,MATCH($R$10,Данные!$A$6:$CV$6,0))))))</f>
        <v/>
      </c>
      <c r="CC113" s="76" t="str">
        <f>IF($A113="","",IF($S$4&lt;&gt;"Да","",IF($S$10="","",IF(COUNTIF(Данные!$A$6:$CV$6,$S$10)=0,"#FIELD",INDEX(Данные!$A$7:$CV$106,ROW()-19,MATCH($S$10,Данные!$A$6:$CV$6,0))))))</f>
        <v/>
      </c>
      <c r="CD113" s="76" t="str">
        <f>IF($A113="","",IF($T$4&lt;&gt;"Да","",IF($T$10="","",IF(COUNTIF(Данные!$A$6:$CV$6,$T$10)=0,"#FIELD",INDEX(Данные!$A$7:$CV$106,ROW()-19,MATCH($T$10,Данные!$A$6:$CV$6,0))))))</f>
        <v/>
      </c>
      <c r="CE113" s="76" t="str">
        <f>IF($A113="","",IF($U$4&lt;&gt;"Да","",IF($U$10="","",IF(COUNTIF(Данные!$A$6:$CV$6,$U$10)=0,"#FIELD",INDEX(Данные!$A$7:$CV$106,ROW()-19,MATCH($U$10,Данные!$A$6:$CV$6,0))))))</f>
        <v/>
      </c>
      <c r="CF113" s="76" t="str">
        <f>IF($A113="","",IF($V$4&lt;&gt;"Да","",IF($V$10="","",IF(COUNTIF(Данные!$A$6:$CV$6,$V$10)=0,"#FIELD",INDEX(Данные!$A$7:$CV$106,ROW()-19,MATCH($V$10,Данные!$A$6:$CV$6,0))))))</f>
        <v/>
      </c>
      <c r="CG113" s="76" t="str">
        <f>IF($A113="","",IF($W$4&lt;&gt;"Да","",IF($W$10="","",IF(COUNTIF(Данные!$A$6:$CV$6,$W$10)=0,"#FIELD",INDEX(Данные!$A$7:$CV$106,ROW()-19,MATCH($W$10,Данные!$A$6:$CV$6,0))))))</f>
        <v/>
      </c>
      <c r="CH113" s="76" t="str">
        <f>IF($A113="","",IF($X$4&lt;&gt;"Да","",IF($X$10="","",IF(COUNTIF(Данные!$A$6:$CV$6,$X$10)=0,"#FIELD",INDEX(Данные!$A$7:$CV$106,ROW()-19,MATCH($X$10,Данные!$A$6:$CV$6,0))))))</f>
        <v/>
      </c>
      <c r="CI113" s="76" t="str">
        <f>IF($A113="","",IF($Y$4&lt;&gt;"Да","",IF($Y$10="","",IF(COUNTIF(Данные!$A$6:$CV$6,$Y$10)=0,"#FIELD",INDEX(Данные!$A$7:$CV$106,ROW()-19,MATCH($Y$10,Данные!$A$6:$CV$6,0))))))</f>
        <v/>
      </c>
      <c r="CJ113" s="76" t="str">
        <f>IF($A113="","",IF($Z$4&lt;&gt;"Да","",IF($Z$10="","",IF(COUNTIF(Данные!$A$6:$CV$6,$Z$10)=0,"#FIELD",INDEX(Данные!$A$7:$CV$106,ROW()-19,MATCH($Z$10,Данные!$A$6:$CV$6,0))))))</f>
        <v/>
      </c>
      <c r="CK113" s="76" t="str">
        <f>IF($A113="","",IF($AA$4&lt;&gt;"Да","",IF($AA$10="","",IF(COUNTIF(Данные!$A$6:$CV$6,$AA$10)=0,"#FIELD",INDEX(Данные!$A$7:$CV$106,ROW()-19,MATCH($AA$10,Данные!$A$6:$CV$6,0))))))</f>
        <v/>
      </c>
      <c r="CL113" s="76" t="str">
        <f>IF($A113="","",IF($AB$4&lt;&gt;"Да","",IF($AB$10="","",IF(COUNTIF(Данные!$A$6:$CV$6,$AB$10)=0,"#FIELD",INDEX(Данные!$A$7:$CV$106,ROW()-19,MATCH($AB$10,Данные!$A$6:$CV$6,0))))))</f>
        <v/>
      </c>
      <c r="CM113" s="76" t="str">
        <f>IF($A113="","",IF($AC$4&lt;&gt;"Да","",IF($AC$10="","",IF(COUNTIF(Данные!$A$6:$CV$6,$AC$10)=0,"#FIELD",INDEX(Данные!$A$7:$CV$106,ROW()-19,MATCH($AC$10,Данные!$A$6:$CV$6,0))))))</f>
        <v/>
      </c>
      <c r="CN113" s="76" t="str">
        <f>IF($A113="","",IF($AD$4&lt;&gt;"Да","",IF($AD$10="","",IF(COUNTIF(Данные!$A$6:$CV$6,$AD$10)=0,"#FIELD",INDEX(Данные!$A$7:$CV$106,ROW()-19,MATCH($AD$10,Данные!$A$6:$CV$6,0))))))</f>
        <v/>
      </c>
      <c r="CO113" s="77" t="str">
        <f>IF($A113="","",IF($AE$4&lt;&gt;"Да","",IF($AE$10="","",IF(COUNTIF(Данные!$A$6:$CV$6,$AE$10)=0,"#FIELD",INDEX(Данные!$A$7:$CV$106,ROW()-19,MATCH($AE$10,Данные!$A$6:$CV$6,0))))))</f>
        <v/>
      </c>
    </row>
    <row r="114" spans="1:93">
      <c r="A114" s="24" t="str">
        <f>IF(Данные!A101="","",Данные!A101)</f>
        <v/>
      </c>
      <c r="B114" s="19" t="str">
        <f>IF($A114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114="#FIELD",AG114="",AND(OR($B$8="CHANGE_PCT_GE",$B$8="CHANGE_ABS_GE",$B$8="COUNT_FLAG_RULE",$B$8="AND_YES",$B$8="OR_YES"),OR(BL114="#FIELD",BL114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114)))),IF($B$18="LOW_MU",MAX(Настройки!$B$14,$B$16),IF($B$18="NEUTRAL",Настройки!$B$15,IF($B$18="IGNORE","IGNORE",IF(OR(AG114="#FIELD",BL114="#FIELD"),"Поле не найдено","Недостаточно данных")))),IF($B$8="SIGMOID_INC",MAX(Настройки!$B$14,$B$16+($B$17-$B$16)/(1+EXP(-$B$12*(IF(ISNUMBER(AG114),AG114,0)-$B$11)))),IF($B$8="SIGMOID_DEC",MAX(Настройки!$B$14,$B$16+($B$17-$B$16)/(1+EXP($B$12*(IF(ISNUMBER(AG114),AG114,0)-$B$11)))),IF($B$8="TOP_PERCENT",IF((COUNTIF(INDEX(Данные!$A$7:$CV$106,0,MATCH($B$9,Данные!$A$6:$CV$6,0)),"&gt;"&amp;IF(ISNUMBER(AG114),AG114,0))+COUNTIFS(INDEX(Данные!$A$7:$CV$106,0,MATCH($B$9,Данные!$A$6:$CV$6,0)),IF(ISNUMBER(AG114),AG114,0),Данные!$A$7:$A$106,"&lt;"&amp;$A114)+1)/COUNT(INDEX(Данные!$A$7:$CV$106,0,MATCH($B$9,Данные!$A$6:$CV$6,0)))&lt;=$B$11,$B$14,$B$15),IF($B$8="MANUAL_MU",MAX(Настройки!$B$14,MIN(1,IF(ISNUMBER(AG114),AG114,0))),IF($B$8="COUNT_FLAG_RULE",IF(IF(ISNUMBER(AG114),AG114,0)&lt;=$B$11,$B$14,IF(IF(ISNUMBER(AG114),AG114,0)&gt;=$B$12,$B$15,IF(OR(LOWER(LEFT(BL114&amp;"",2))="да",BL114=1),$B$13,$B$15))),IF(OR(AND($B$8="YES_NO",OR(LOWER(LEFT(AG114&amp;"",2))="да",AG114=1)),AND($B$8="THRESHOLD_GE",IF(ISNUMBER(AG114),AG114,0)&gt;=$B$11),AND($B$8="THRESHOLD_GT",IF(ISNUMBER(AG114),AG114,0)&gt;$B$11),AND($B$8="THRESHOLD_LE",IF(ISNUMBER(AG114),AG114,0)&lt;=$B$11),AND($B$8="THRESHOLD_LT",IF(ISNUMBER(AG114),AG114,0)&lt;$B$11),AND($B$8="CHANGE_PCT_GE",IF(IF(ISNUMBER(BL114),BL114,0)=0,IF(ISNUMBER(AG114),AG114,0)&gt;0,(IF(ISNUMBER(AG114),AG114,0)-IF(ISNUMBER(BL114),BL114,0))/ABS(IF(ISNUMBER(BL114),BL114,0))&gt;=$B$11)),AND($B$8="CHANGE_ABS_GE",ABS(IF(ISNUMBER(AG114),AG114,0)-IF(ISNUMBER(BL114),BL114,0))&gt;=$B$11),AND($B$8="COUNT_LT",IF(ISNUMBER(AG114),AG114,0)&lt;$B$11),AND($B$8="COUNT_LE",IF(ISNUMBER(AG114),AG114,0)&lt;=$B$11),AND($B$8="AND_YES",OR(LOWER(LEFT(AG114&amp;"",2))="да",AG114=1),OR(LOWER(LEFT(BL114&amp;"",2))="да",BL114=1)),AND($B$8="OR_YES",OR(OR(LOWER(LEFT(AG114&amp;"",2))="да",AG114=1),OR(LOWER(LEFT(BL114&amp;"",2))="да",BL114=1)))),$B$14,$B$15))))))))))</f>
        <v/>
      </c>
      <c r="C114" s="19" t="str">
        <f>IF($A114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114="#FIELD",AH114="",AND(OR($C$8="CHANGE_PCT_GE",$C$8="CHANGE_ABS_GE",$C$8="COUNT_FLAG_RULE",$C$8="AND_YES",$C$8="OR_YES"),OR(BM114="#FIELD",BM114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114)))),IF($C$18="LOW_MU",MAX(Настройки!$B$14,$C$16),IF($C$18="NEUTRAL",Настройки!$B$15,IF($C$18="IGNORE","IGNORE",IF(OR(AH114="#FIELD",BM114="#FIELD"),"Поле не найдено","Недостаточно данных")))),IF($C$8="SIGMOID_INC",MAX(Настройки!$B$14,$C$16+($C$17-$C$16)/(1+EXP(-$C$12*(IF(ISNUMBER(AH114),AH114,0)-$C$11)))),IF($C$8="SIGMOID_DEC",MAX(Настройки!$B$14,$C$16+($C$17-$C$16)/(1+EXP($C$12*(IF(ISNUMBER(AH114),AH114,0)-$C$11)))),IF($C$8="TOP_PERCENT",IF((COUNTIF(INDEX(Данные!$A$7:$CV$106,0,MATCH($C$9,Данные!$A$6:$CV$6,0)),"&gt;"&amp;IF(ISNUMBER(AH114),AH114,0))+COUNTIFS(INDEX(Данные!$A$7:$CV$106,0,MATCH($C$9,Данные!$A$6:$CV$6,0)),IF(ISNUMBER(AH114),AH114,0),Данные!$A$7:$A$106,"&lt;"&amp;$A114)+1)/COUNT(INDEX(Данные!$A$7:$CV$106,0,MATCH($C$9,Данные!$A$6:$CV$6,0)))&lt;=$C$11,$C$14,$C$15),IF($C$8="MANUAL_MU",MAX(Настройки!$B$14,MIN(1,IF(ISNUMBER(AH114),AH114,0))),IF($C$8="COUNT_FLAG_RULE",IF(IF(ISNUMBER(AH114),AH114,0)&lt;=$C$11,$C$14,IF(IF(ISNUMBER(AH114),AH114,0)&gt;=$C$12,$C$15,IF(OR(LOWER(LEFT(BM114&amp;"",2))="да",BM114=1),$C$13,$C$15))),IF(OR(AND($C$8="YES_NO",OR(LOWER(LEFT(AH114&amp;"",2))="да",AH114=1)),AND($C$8="THRESHOLD_GE",IF(ISNUMBER(AH114),AH114,0)&gt;=$C$11),AND($C$8="THRESHOLD_GT",IF(ISNUMBER(AH114),AH114,0)&gt;$C$11),AND($C$8="THRESHOLD_LE",IF(ISNUMBER(AH114),AH114,0)&lt;=$C$11),AND($C$8="THRESHOLD_LT",IF(ISNUMBER(AH114),AH114,0)&lt;$C$11),AND($C$8="CHANGE_PCT_GE",IF(IF(ISNUMBER(BM114),BM114,0)=0,IF(ISNUMBER(AH114),AH114,0)&gt;0,(IF(ISNUMBER(AH114),AH114,0)-IF(ISNUMBER(BM114),BM114,0))/ABS(IF(ISNUMBER(BM114),BM114,0))&gt;=$C$11)),AND($C$8="CHANGE_ABS_GE",ABS(IF(ISNUMBER(AH114),AH114,0)-IF(ISNUMBER(BM114),BM114,0))&gt;=$C$11),AND($C$8="COUNT_LT",IF(ISNUMBER(AH114),AH114,0)&lt;$C$11),AND($C$8="COUNT_LE",IF(ISNUMBER(AH114),AH114,0)&lt;=$C$11),AND($C$8="AND_YES",OR(LOWER(LEFT(AH114&amp;"",2))="да",AH114=1),OR(LOWER(LEFT(BM114&amp;"",2))="да",BM114=1)),AND($C$8="OR_YES",OR(OR(LOWER(LEFT(AH114&amp;"",2))="да",AH114=1),OR(LOWER(LEFT(BM114&amp;"",2))="да",BM114=1)))),$C$14,$C$15))))))))))</f>
        <v/>
      </c>
      <c r="D114" s="19" t="str">
        <f>IF($A114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114="#FIELD",AI114="",AND(OR($D$8="CHANGE_PCT_GE",$D$8="CHANGE_ABS_GE",$D$8="COUNT_FLAG_RULE",$D$8="AND_YES",$D$8="OR_YES"),OR(BN114="#FIELD",BN114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114)))),IF($D$18="LOW_MU",MAX(Настройки!$B$14,$D$16),IF($D$18="NEUTRAL",Настройки!$B$15,IF($D$18="IGNORE","IGNORE",IF(OR(AI114="#FIELD",BN114="#FIELD"),"Поле не найдено","Недостаточно данных")))),IF($D$8="SIGMOID_INC",MAX(Настройки!$B$14,$D$16+($D$17-$D$16)/(1+EXP(-$D$12*(IF(ISNUMBER(AI114),AI114,0)-$D$11)))),IF($D$8="SIGMOID_DEC",MAX(Настройки!$B$14,$D$16+($D$17-$D$16)/(1+EXP($D$12*(IF(ISNUMBER(AI114),AI114,0)-$D$11)))),IF($D$8="TOP_PERCENT",IF((COUNTIF(INDEX(Данные!$A$7:$CV$106,0,MATCH($D$9,Данные!$A$6:$CV$6,0)),"&gt;"&amp;IF(ISNUMBER(AI114),AI114,0))+COUNTIFS(INDEX(Данные!$A$7:$CV$106,0,MATCH($D$9,Данные!$A$6:$CV$6,0)),IF(ISNUMBER(AI114),AI114,0),Данные!$A$7:$A$106,"&lt;"&amp;$A114)+1)/COUNT(INDEX(Данные!$A$7:$CV$106,0,MATCH($D$9,Данные!$A$6:$CV$6,0)))&lt;=$D$11,$D$14,$D$15),IF($D$8="MANUAL_MU",MAX(Настройки!$B$14,MIN(1,IF(ISNUMBER(AI114),AI114,0))),IF($D$8="COUNT_FLAG_RULE",IF(IF(ISNUMBER(AI114),AI114,0)&lt;=$D$11,$D$14,IF(IF(ISNUMBER(AI114),AI114,0)&gt;=$D$12,$D$15,IF(OR(LOWER(LEFT(BN114&amp;"",2))="да",BN114=1),$D$13,$D$15))),IF(OR(AND($D$8="YES_NO",OR(LOWER(LEFT(AI114&amp;"",2))="да",AI114=1)),AND($D$8="THRESHOLD_GE",IF(ISNUMBER(AI114),AI114,0)&gt;=$D$11),AND($D$8="THRESHOLD_GT",IF(ISNUMBER(AI114),AI114,0)&gt;$D$11),AND($D$8="THRESHOLD_LE",IF(ISNUMBER(AI114),AI114,0)&lt;=$D$11),AND($D$8="THRESHOLD_LT",IF(ISNUMBER(AI114),AI114,0)&lt;$D$11),AND($D$8="CHANGE_PCT_GE",IF(IF(ISNUMBER(BN114),BN114,0)=0,IF(ISNUMBER(AI114),AI114,0)&gt;0,(IF(ISNUMBER(AI114),AI114,0)-IF(ISNUMBER(BN114),BN114,0))/ABS(IF(ISNUMBER(BN114),BN114,0))&gt;=$D$11)),AND($D$8="CHANGE_ABS_GE",ABS(IF(ISNUMBER(AI114),AI114,0)-IF(ISNUMBER(BN114),BN114,0))&gt;=$D$11),AND($D$8="COUNT_LT",IF(ISNUMBER(AI114),AI114,0)&lt;$D$11),AND($D$8="COUNT_LE",IF(ISNUMBER(AI114),AI114,0)&lt;=$D$11),AND($D$8="AND_YES",OR(LOWER(LEFT(AI114&amp;"",2))="да",AI114=1),OR(LOWER(LEFT(BN114&amp;"",2))="да",BN114=1)),AND($D$8="OR_YES",OR(OR(LOWER(LEFT(AI114&amp;"",2))="да",AI114=1),OR(LOWER(LEFT(BN114&amp;"",2))="да",BN114=1)))),$D$14,$D$15))))))))))</f>
        <v/>
      </c>
      <c r="E114" s="19" t="str">
        <f>IF($A114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114="#FIELD",AJ114="",AND(OR($E$8="CHANGE_PCT_GE",$E$8="CHANGE_ABS_GE",$E$8="COUNT_FLAG_RULE",$E$8="AND_YES",$E$8="OR_YES"),OR(BO114="#FIELD",BO114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114)))),IF($E$18="LOW_MU",MAX(Настройки!$B$14,$E$16),IF($E$18="NEUTRAL",Настройки!$B$15,IF($E$18="IGNORE","IGNORE",IF(OR(AJ114="#FIELD",BO114="#FIELD"),"Поле не найдено","Недостаточно данных")))),IF($E$8="SIGMOID_INC",MAX(Настройки!$B$14,$E$16+($E$17-$E$16)/(1+EXP(-$E$12*(IF(ISNUMBER(AJ114),AJ114,0)-$E$11)))),IF($E$8="SIGMOID_DEC",MAX(Настройки!$B$14,$E$16+($E$17-$E$16)/(1+EXP($E$12*(IF(ISNUMBER(AJ114),AJ114,0)-$E$11)))),IF($E$8="TOP_PERCENT",IF((COUNTIF(INDEX(Данные!$A$7:$CV$106,0,MATCH($E$9,Данные!$A$6:$CV$6,0)),"&gt;"&amp;IF(ISNUMBER(AJ114),AJ114,0))+COUNTIFS(INDEX(Данные!$A$7:$CV$106,0,MATCH($E$9,Данные!$A$6:$CV$6,0)),IF(ISNUMBER(AJ114),AJ114,0),Данные!$A$7:$A$106,"&lt;"&amp;$A114)+1)/COUNT(INDEX(Данные!$A$7:$CV$106,0,MATCH($E$9,Данные!$A$6:$CV$6,0)))&lt;=$E$11,$E$14,$E$15),IF($E$8="MANUAL_MU",MAX(Настройки!$B$14,MIN(1,IF(ISNUMBER(AJ114),AJ114,0))),IF($E$8="COUNT_FLAG_RULE",IF(IF(ISNUMBER(AJ114),AJ114,0)&lt;=$E$11,$E$14,IF(IF(ISNUMBER(AJ114),AJ114,0)&gt;=$E$12,$E$15,IF(OR(LOWER(LEFT(BO114&amp;"",2))="да",BO114=1),$E$13,$E$15))),IF(OR(AND($E$8="YES_NO",OR(LOWER(LEFT(AJ114&amp;"",2))="да",AJ114=1)),AND($E$8="THRESHOLD_GE",IF(ISNUMBER(AJ114),AJ114,0)&gt;=$E$11),AND($E$8="THRESHOLD_GT",IF(ISNUMBER(AJ114),AJ114,0)&gt;$E$11),AND($E$8="THRESHOLD_LE",IF(ISNUMBER(AJ114),AJ114,0)&lt;=$E$11),AND($E$8="THRESHOLD_LT",IF(ISNUMBER(AJ114),AJ114,0)&lt;$E$11),AND($E$8="CHANGE_PCT_GE",IF(IF(ISNUMBER(BO114),BO114,0)=0,IF(ISNUMBER(AJ114),AJ114,0)&gt;0,(IF(ISNUMBER(AJ114),AJ114,0)-IF(ISNUMBER(BO114),BO114,0))/ABS(IF(ISNUMBER(BO114),BO114,0))&gt;=$E$11)),AND($E$8="CHANGE_ABS_GE",ABS(IF(ISNUMBER(AJ114),AJ114,0)-IF(ISNUMBER(BO114),BO114,0))&gt;=$E$11),AND($E$8="COUNT_LT",IF(ISNUMBER(AJ114),AJ114,0)&lt;$E$11),AND($E$8="COUNT_LE",IF(ISNUMBER(AJ114),AJ114,0)&lt;=$E$11),AND($E$8="AND_YES",OR(LOWER(LEFT(AJ114&amp;"",2))="да",AJ114=1),OR(LOWER(LEFT(BO114&amp;"",2))="да",BO114=1)),AND($E$8="OR_YES",OR(OR(LOWER(LEFT(AJ114&amp;"",2))="да",AJ114=1),OR(LOWER(LEFT(BO114&amp;"",2))="да",BO114=1)))),$E$14,$E$15))))))))))</f>
        <v/>
      </c>
      <c r="F114" s="19" t="str">
        <f>IF($A114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114="#FIELD",AK114="",AND(OR($F$8="CHANGE_PCT_GE",$F$8="CHANGE_ABS_GE",$F$8="COUNT_FLAG_RULE",$F$8="AND_YES",$F$8="OR_YES"),OR(BP114="#FIELD",BP114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114)))),IF($F$18="LOW_MU",MAX(Настройки!$B$14,$F$16),IF($F$18="NEUTRAL",Настройки!$B$15,IF($F$18="IGNORE","IGNORE",IF(OR(AK114="#FIELD",BP114="#FIELD"),"Поле не найдено","Недостаточно данных")))),IF($F$8="SIGMOID_INC",MAX(Настройки!$B$14,$F$16+($F$17-$F$16)/(1+EXP(-$F$12*(IF(ISNUMBER(AK114),AK114,0)-$F$11)))),IF($F$8="SIGMOID_DEC",MAX(Настройки!$B$14,$F$16+($F$17-$F$16)/(1+EXP($F$12*(IF(ISNUMBER(AK114),AK114,0)-$F$11)))),IF($F$8="TOP_PERCENT",IF((COUNTIF(INDEX(Данные!$A$7:$CV$106,0,MATCH($F$9,Данные!$A$6:$CV$6,0)),"&gt;"&amp;IF(ISNUMBER(AK114),AK114,0))+COUNTIFS(INDEX(Данные!$A$7:$CV$106,0,MATCH($F$9,Данные!$A$6:$CV$6,0)),IF(ISNUMBER(AK114),AK114,0),Данные!$A$7:$A$106,"&lt;"&amp;$A114)+1)/COUNT(INDEX(Данные!$A$7:$CV$106,0,MATCH($F$9,Данные!$A$6:$CV$6,0)))&lt;=$F$11,$F$14,$F$15),IF($F$8="MANUAL_MU",MAX(Настройки!$B$14,MIN(1,IF(ISNUMBER(AK114),AK114,0))),IF($F$8="COUNT_FLAG_RULE",IF(IF(ISNUMBER(AK114),AK114,0)&lt;=$F$11,$F$14,IF(IF(ISNUMBER(AK114),AK114,0)&gt;=$F$12,$F$15,IF(OR(LOWER(LEFT(BP114&amp;"",2))="да",BP114=1),$F$13,$F$15))),IF(OR(AND($F$8="YES_NO",OR(LOWER(LEFT(AK114&amp;"",2))="да",AK114=1)),AND($F$8="THRESHOLD_GE",IF(ISNUMBER(AK114),AK114,0)&gt;=$F$11),AND($F$8="THRESHOLD_GT",IF(ISNUMBER(AK114),AK114,0)&gt;$F$11),AND($F$8="THRESHOLD_LE",IF(ISNUMBER(AK114),AK114,0)&lt;=$F$11),AND($F$8="THRESHOLD_LT",IF(ISNUMBER(AK114),AK114,0)&lt;$F$11),AND($F$8="CHANGE_PCT_GE",IF(IF(ISNUMBER(BP114),BP114,0)=0,IF(ISNUMBER(AK114),AK114,0)&gt;0,(IF(ISNUMBER(AK114),AK114,0)-IF(ISNUMBER(BP114),BP114,0))/ABS(IF(ISNUMBER(BP114),BP114,0))&gt;=$F$11)),AND($F$8="CHANGE_ABS_GE",ABS(IF(ISNUMBER(AK114),AK114,0)-IF(ISNUMBER(BP114),BP114,0))&gt;=$F$11),AND($F$8="COUNT_LT",IF(ISNUMBER(AK114),AK114,0)&lt;$F$11),AND($F$8="COUNT_LE",IF(ISNUMBER(AK114),AK114,0)&lt;=$F$11),AND($F$8="AND_YES",OR(LOWER(LEFT(AK114&amp;"",2))="да",AK114=1),OR(LOWER(LEFT(BP114&amp;"",2))="да",BP114=1)),AND($F$8="OR_YES",OR(OR(LOWER(LEFT(AK114&amp;"",2))="да",AK114=1),OR(LOWER(LEFT(BP114&amp;"",2))="да",BP114=1)))),$F$14,$F$15))))))))))</f>
        <v/>
      </c>
      <c r="G114" s="19" t="str">
        <f>IF($A114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114="#FIELD",AL114="",AND(OR($G$8="CHANGE_PCT_GE",$G$8="CHANGE_ABS_GE",$G$8="COUNT_FLAG_RULE",$G$8="AND_YES",$G$8="OR_YES"),OR(BQ114="#FIELD",BQ114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114)))),IF($G$18="LOW_MU",MAX(Настройки!$B$14,$G$16),IF($G$18="NEUTRAL",Настройки!$B$15,IF($G$18="IGNORE","IGNORE",IF(OR(AL114="#FIELD",BQ114="#FIELD"),"Поле не найдено","Недостаточно данных")))),IF($G$8="SIGMOID_INC",MAX(Настройки!$B$14,$G$16+($G$17-$G$16)/(1+EXP(-$G$12*(IF(ISNUMBER(AL114),AL114,0)-$G$11)))),IF($G$8="SIGMOID_DEC",MAX(Настройки!$B$14,$G$16+($G$17-$G$16)/(1+EXP($G$12*(IF(ISNUMBER(AL114),AL114,0)-$G$11)))),IF($G$8="TOP_PERCENT",IF((COUNTIF(INDEX(Данные!$A$7:$CV$106,0,MATCH($G$9,Данные!$A$6:$CV$6,0)),"&gt;"&amp;IF(ISNUMBER(AL114),AL114,0))+COUNTIFS(INDEX(Данные!$A$7:$CV$106,0,MATCH($G$9,Данные!$A$6:$CV$6,0)),IF(ISNUMBER(AL114),AL114,0),Данные!$A$7:$A$106,"&lt;"&amp;$A114)+1)/COUNT(INDEX(Данные!$A$7:$CV$106,0,MATCH($G$9,Данные!$A$6:$CV$6,0)))&lt;=$G$11,$G$14,$G$15),IF($G$8="MANUAL_MU",MAX(Настройки!$B$14,MIN(1,IF(ISNUMBER(AL114),AL114,0))),IF($G$8="COUNT_FLAG_RULE",IF(IF(ISNUMBER(AL114),AL114,0)&lt;=$G$11,$G$14,IF(IF(ISNUMBER(AL114),AL114,0)&gt;=$G$12,$G$15,IF(OR(LOWER(LEFT(BQ114&amp;"",2))="да",BQ114=1),$G$13,$G$15))),IF(OR(AND($G$8="YES_NO",OR(LOWER(LEFT(AL114&amp;"",2))="да",AL114=1)),AND($G$8="THRESHOLD_GE",IF(ISNUMBER(AL114),AL114,0)&gt;=$G$11),AND($G$8="THRESHOLD_GT",IF(ISNUMBER(AL114),AL114,0)&gt;$G$11),AND($G$8="THRESHOLD_LE",IF(ISNUMBER(AL114),AL114,0)&lt;=$G$11),AND($G$8="THRESHOLD_LT",IF(ISNUMBER(AL114),AL114,0)&lt;$G$11),AND($G$8="CHANGE_PCT_GE",IF(IF(ISNUMBER(BQ114),BQ114,0)=0,IF(ISNUMBER(AL114),AL114,0)&gt;0,(IF(ISNUMBER(AL114),AL114,0)-IF(ISNUMBER(BQ114),BQ114,0))/ABS(IF(ISNUMBER(BQ114),BQ114,0))&gt;=$G$11)),AND($G$8="CHANGE_ABS_GE",ABS(IF(ISNUMBER(AL114),AL114,0)-IF(ISNUMBER(BQ114),BQ114,0))&gt;=$G$11),AND($G$8="COUNT_LT",IF(ISNUMBER(AL114),AL114,0)&lt;$G$11),AND($G$8="COUNT_LE",IF(ISNUMBER(AL114),AL114,0)&lt;=$G$11),AND($G$8="AND_YES",OR(LOWER(LEFT(AL114&amp;"",2))="да",AL114=1),OR(LOWER(LEFT(BQ114&amp;"",2))="да",BQ114=1)),AND($G$8="OR_YES",OR(OR(LOWER(LEFT(AL114&amp;"",2))="да",AL114=1),OR(LOWER(LEFT(BQ114&amp;"",2))="да",BQ114=1)))),$G$14,$G$15))))))))))</f>
        <v/>
      </c>
      <c r="H114" s="19" t="str">
        <f>IF($A114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114="#FIELD",AM114="",AND(OR($H$8="CHANGE_PCT_GE",$H$8="CHANGE_ABS_GE",$H$8="COUNT_FLAG_RULE",$H$8="AND_YES",$H$8="OR_YES"),OR(BR114="#FIELD",BR114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114)))),IF($H$18="LOW_MU",MAX(Настройки!$B$14,$H$16),IF($H$18="NEUTRAL",Настройки!$B$15,IF($H$18="IGNORE","IGNORE",IF(OR(AM114="#FIELD",BR114="#FIELD"),"Поле не найдено","Недостаточно данных")))),IF($H$8="SIGMOID_INC",MAX(Настройки!$B$14,$H$16+($H$17-$H$16)/(1+EXP(-$H$12*(IF(ISNUMBER(AM114),AM114,0)-$H$11)))),IF($H$8="SIGMOID_DEC",MAX(Настройки!$B$14,$H$16+($H$17-$H$16)/(1+EXP($H$12*(IF(ISNUMBER(AM114),AM114,0)-$H$11)))),IF($H$8="TOP_PERCENT",IF((COUNTIF(INDEX(Данные!$A$7:$CV$106,0,MATCH($H$9,Данные!$A$6:$CV$6,0)),"&gt;"&amp;IF(ISNUMBER(AM114),AM114,0))+COUNTIFS(INDEX(Данные!$A$7:$CV$106,0,MATCH($H$9,Данные!$A$6:$CV$6,0)),IF(ISNUMBER(AM114),AM114,0),Данные!$A$7:$A$106,"&lt;"&amp;$A114)+1)/COUNT(INDEX(Данные!$A$7:$CV$106,0,MATCH($H$9,Данные!$A$6:$CV$6,0)))&lt;=$H$11,$H$14,$H$15),IF($H$8="MANUAL_MU",MAX(Настройки!$B$14,MIN(1,IF(ISNUMBER(AM114),AM114,0))),IF($H$8="COUNT_FLAG_RULE",IF(IF(ISNUMBER(AM114),AM114,0)&lt;=$H$11,$H$14,IF(IF(ISNUMBER(AM114),AM114,0)&gt;=$H$12,$H$15,IF(OR(LOWER(LEFT(BR114&amp;"",2))="да",BR114=1),$H$13,$H$15))),IF(OR(AND($H$8="YES_NO",OR(LOWER(LEFT(AM114&amp;"",2))="да",AM114=1)),AND($H$8="THRESHOLD_GE",IF(ISNUMBER(AM114),AM114,0)&gt;=$H$11),AND($H$8="THRESHOLD_GT",IF(ISNUMBER(AM114),AM114,0)&gt;$H$11),AND($H$8="THRESHOLD_LE",IF(ISNUMBER(AM114),AM114,0)&lt;=$H$11),AND($H$8="THRESHOLD_LT",IF(ISNUMBER(AM114),AM114,0)&lt;$H$11),AND($H$8="CHANGE_PCT_GE",IF(IF(ISNUMBER(BR114),BR114,0)=0,IF(ISNUMBER(AM114),AM114,0)&gt;0,(IF(ISNUMBER(AM114),AM114,0)-IF(ISNUMBER(BR114),BR114,0))/ABS(IF(ISNUMBER(BR114),BR114,0))&gt;=$H$11)),AND($H$8="CHANGE_ABS_GE",ABS(IF(ISNUMBER(AM114),AM114,0)-IF(ISNUMBER(BR114),BR114,0))&gt;=$H$11),AND($H$8="COUNT_LT",IF(ISNUMBER(AM114),AM114,0)&lt;$H$11),AND($H$8="COUNT_LE",IF(ISNUMBER(AM114),AM114,0)&lt;=$H$11),AND($H$8="AND_YES",OR(LOWER(LEFT(AM114&amp;"",2))="да",AM114=1),OR(LOWER(LEFT(BR114&amp;"",2))="да",BR114=1)),AND($H$8="OR_YES",OR(OR(LOWER(LEFT(AM114&amp;"",2))="да",AM114=1),OR(LOWER(LEFT(BR114&amp;"",2))="да",BR114=1)))),$H$14,$H$15))))))))))</f>
        <v/>
      </c>
      <c r="I114" s="19" t="str">
        <f>IF($A114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114="#FIELD",AN114="",AND(OR($I$8="CHANGE_PCT_GE",$I$8="CHANGE_ABS_GE",$I$8="COUNT_FLAG_RULE",$I$8="AND_YES",$I$8="OR_YES"),OR(BS114="#FIELD",BS114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114)))),IF($I$18="LOW_MU",MAX(Настройки!$B$14,$I$16),IF($I$18="NEUTRAL",Настройки!$B$15,IF($I$18="IGNORE","IGNORE",IF(OR(AN114="#FIELD",BS114="#FIELD"),"Поле не найдено","Недостаточно данных")))),IF($I$8="SIGMOID_INC",MAX(Настройки!$B$14,$I$16+($I$17-$I$16)/(1+EXP(-$I$12*(IF(ISNUMBER(AN114),AN114,0)-$I$11)))),IF($I$8="SIGMOID_DEC",MAX(Настройки!$B$14,$I$16+($I$17-$I$16)/(1+EXP($I$12*(IF(ISNUMBER(AN114),AN114,0)-$I$11)))),IF($I$8="TOP_PERCENT",IF((COUNTIF(INDEX(Данные!$A$7:$CV$106,0,MATCH($I$9,Данные!$A$6:$CV$6,0)),"&gt;"&amp;IF(ISNUMBER(AN114),AN114,0))+COUNTIFS(INDEX(Данные!$A$7:$CV$106,0,MATCH($I$9,Данные!$A$6:$CV$6,0)),IF(ISNUMBER(AN114),AN114,0),Данные!$A$7:$A$106,"&lt;"&amp;$A114)+1)/COUNT(INDEX(Данные!$A$7:$CV$106,0,MATCH($I$9,Данные!$A$6:$CV$6,0)))&lt;=$I$11,$I$14,$I$15),IF($I$8="MANUAL_MU",MAX(Настройки!$B$14,MIN(1,IF(ISNUMBER(AN114),AN114,0))),IF($I$8="COUNT_FLAG_RULE",IF(IF(ISNUMBER(AN114),AN114,0)&lt;=$I$11,$I$14,IF(IF(ISNUMBER(AN114),AN114,0)&gt;=$I$12,$I$15,IF(OR(LOWER(LEFT(BS114&amp;"",2))="да",BS114=1),$I$13,$I$15))),IF(OR(AND($I$8="YES_NO",OR(LOWER(LEFT(AN114&amp;"",2))="да",AN114=1)),AND($I$8="THRESHOLD_GE",IF(ISNUMBER(AN114),AN114,0)&gt;=$I$11),AND($I$8="THRESHOLD_GT",IF(ISNUMBER(AN114),AN114,0)&gt;$I$11),AND($I$8="THRESHOLD_LE",IF(ISNUMBER(AN114),AN114,0)&lt;=$I$11),AND($I$8="THRESHOLD_LT",IF(ISNUMBER(AN114),AN114,0)&lt;$I$11),AND($I$8="CHANGE_PCT_GE",IF(IF(ISNUMBER(BS114),BS114,0)=0,IF(ISNUMBER(AN114),AN114,0)&gt;0,(IF(ISNUMBER(AN114),AN114,0)-IF(ISNUMBER(BS114),BS114,0))/ABS(IF(ISNUMBER(BS114),BS114,0))&gt;=$I$11)),AND($I$8="CHANGE_ABS_GE",ABS(IF(ISNUMBER(AN114),AN114,0)-IF(ISNUMBER(BS114),BS114,0))&gt;=$I$11),AND($I$8="COUNT_LT",IF(ISNUMBER(AN114),AN114,0)&lt;$I$11),AND($I$8="COUNT_LE",IF(ISNUMBER(AN114),AN114,0)&lt;=$I$11),AND($I$8="AND_YES",OR(LOWER(LEFT(AN114&amp;"",2))="да",AN114=1),OR(LOWER(LEFT(BS114&amp;"",2))="да",BS114=1)),AND($I$8="OR_YES",OR(OR(LOWER(LEFT(AN114&amp;"",2))="да",AN114=1),OR(LOWER(LEFT(BS114&amp;"",2))="да",BS114=1)))),$I$14,$I$15))))))))))</f>
        <v/>
      </c>
      <c r="J114" s="19" t="str">
        <f>IF($A114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114="#FIELD",AO114="",AND(OR($J$8="CHANGE_PCT_GE",$J$8="CHANGE_ABS_GE",$J$8="COUNT_FLAG_RULE",$J$8="AND_YES",$J$8="OR_YES"),OR(BT114="#FIELD",BT114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114)))),IF($J$18="LOW_MU",MAX(Настройки!$B$14,$J$16),IF($J$18="NEUTRAL",Настройки!$B$15,IF($J$18="IGNORE","IGNORE",IF(OR(AO114="#FIELD",BT114="#FIELD"),"Поле не найдено","Недостаточно данных")))),IF($J$8="SIGMOID_INC",MAX(Настройки!$B$14,$J$16+($J$17-$J$16)/(1+EXP(-$J$12*(IF(ISNUMBER(AO114),AO114,0)-$J$11)))),IF($J$8="SIGMOID_DEC",MAX(Настройки!$B$14,$J$16+($J$17-$J$16)/(1+EXP($J$12*(IF(ISNUMBER(AO114),AO114,0)-$J$11)))),IF($J$8="TOP_PERCENT",IF((COUNTIF(INDEX(Данные!$A$7:$CV$106,0,MATCH($J$9,Данные!$A$6:$CV$6,0)),"&gt;"&amp;IF(ISNUMBER(AO114),AO114,0))+COUNTIFS(INDEX(Данные!$A$7:$CV$106,0,MATCH($J$9,Данные!$A$6:$CV$6,0)),IF(ISNUMBER(AO114),AO114,0),Данные!$A$7:$A$106,"&lt;"&amp;$A114)+1)/COUNT(INDEX(Данные!$A$7:$CV$106,0,MATCH($J$9,Данные!$A$6:$CV$6,0)))&lt;=$J$11,$J$14,$J$15),IF($J$8="MANUAL_MU",MAX(Настройки!$B$14,MIN(1,IF(ISNUMBER(AO114),AO114,0))),IF($J$8="COUNT_FLAG_RULE",IF(IF(ISNUMBER(AO114),AO114,0)&lt;=$J$11,$J$14,IF(IF(ISNUMBER(AO114),AO114,0)&gt;=$J$12,$J$15,IF(OR(LOWER(LEFT(BT114&amp;"",2))="да",BT114=1),$J$13,$J$15))),IF(OR(AND($J$8="YES_NO",OR(LOWER(LEFT(AO114&amp;"",2))="да",AO114=1)),AND($J$8="THRESHOLD_GE",IF(ISNUMBER(AO114),AO114,0)&gt;=$J$11),AND($J$8="THRESHOLD_GT",IF(ISNUMBER(AO114),AO114,0)&gt;$J$11),AND($J$8="THRESHOLD_LE",IF(ISNUMBER(AO114),AO114,0)&lt;=$J$11),AND($J$8="THRESHOLD_LT",IF(ISNUMBER(AO114),AO114,0)&lt;$J$11),AND($J$8="CHANGE_PCT_GE",IF(IF(ISNUMBER(BT114),BT114,0)=0,IF(ISNUMBER(AO114),AO114,0)&gt;0,(IF(ISNUMBER(AO114),AO114,0)-IF(ISNUMBER(BT114),BT114,0))/ABS(IF(ISNUMBER(BT114),BT114,0))&gt;=$J$11)),AND($J$8="CHANGE_ABS_GE",ABS(IF(ISNUMBER(AO114),AO114,0)-IF(ISNUMBER(BT114),BT114,0))&gt;=$J$11),AND($J$8="COUNT_LT",IF(ISNUMBER(AO114),AO114,0)&lt;$J$11),AND($J$8="COUNT_LE",IF(ISNUMBER(AO114),AO114,0)&lt;=$J$11),AND($J$8="AND_YES",OR(LOWER(LEFT(AO114&amp;"",2))="да",AO114=1),OR(LOWER(LEFT(BT114&amp;"",2))="да",BT114=1)),AND($J$8="OR_YES",OR(OR(LOWER(LEFT(AO114&amp;"",2))="да",AO114=1),OR(LOWER(LEFT(BT114&amp;"",2))="да",BT114=1)))),$J$14,$J$15))))))))))</f>
        <v/>
      </c>
      <c r="K114" s="19" t="str">
        <f>IF($A114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114="#FIELD",AP114="",AND(OR($K$8="CHANGE_PCT_GE",$K$8="CHANGE_ABS_GE",$K$8="COUNT_FLAG_RULE",$K$8="AND_YES",$K$8="OR_YES"),OR(BU114="#FIELD",BU114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114)))),IF($K$18="LOW_MU",MAX(Настройки!$B$14,$K$16),IF($K$18="NEUTRAL",Настройки!$B$15,IF($K$18="IGNORE","IGNORE",IF(OR(AP114="#FIELD",BU114="#FIELD"),"Поле не найдено","Недостаточно данных")))),IF($K$8="SIGMOID_INC",MAX(Настройки!$B$14,$K$16+($K$17-$K$16)/(1+EXP(-$K$12*(IF(ISNUMBER(AP114),AP114,0)-$K$11)))),IF($K$8="SIGMOID_DEC",MAX(Настройки!$B$14,$K$16+($K$17-$K$16)/(1+EXP($K$12*(IF(ISNUMBER(AP114),AP114,0)-$K$11)))),IF($K$8="TOP_PERCENT",IF((COUNTIF(INDEX(Данные!$A$7:$CV$106,0,MATCH($K$9,Данные!$A$6:$CV$6,0)),"&gt;"&amp;IF(ISNUMBER(AP114),AP114,0))+COUNTIFS(INDEX(Данные!$A$7:$CV$106,0,MATCH($K$9,Данные!$A$6:$CV$6,0)),IF(ISNUMBER(AP114),AP114,0),Данные!$A$7:$A$106,"&lt;"&amp;$A114)+1)/COUNT(INDEX(Данные!$A$7:$CV$106,0,MATCH($K$9,Данные!$A$6:$CV$6,0)))&lt;=$K$11,$K$14,$K$15),IF($K$8="MANUAL_MU",MAX(Настройки!$B$14,MIN(1,IF(ISNUMBER(AP114),AP114,0))),IF($K$8="COUNT_FLAG_RULE",IF(IF(ISNUMBER(AP114),AP114,0)&lt;=$K$11,$K$14,IF(IF(ISNUMBER(AP114),AP114,0)&gt;=$K$12,$K$15,IF(OR(LOWER(LEFT(BU114&amp;"",2))="да",BU114=1),$K$13,$K$15))),IF(OR(AND($K$8="YES_NO",OR(LOWER(LEFT(AP114&amp;"",2))="да",AP114=1)),AND($K$8="THRESHOLD_GE",IF(ISNUMBER(AP114),AP114,0)&gt;=$K$11),AND($K$8="THRESHOLD_GT",IF(ISNUMBER(AP114),AP114,0)&gt;$K$11),AND($K$8="THRESHOLD_LE",IF(ISNUMBER(AP114),AP114,0)&lt;=$K$11),AND($K$8="THRESHOLD_LT",IF(ISNUMBER(AP114),AP114,0)&lt;$K$11),AND($K$8="CHANGE_PCT_GE",IF(IF(ISNUMBER(BU114),BU114,0)=0,IF(ISNUMBER(AP114),AP114,0)&gt;0,(IF(ISNUMBER(AP114),AP114,0)-IF(ISNUMBER(BU114),BU114,0))/ABS(IF(ISNUMBER(BU114),BU114,0))&gt;=$K$11)),AND($K$8="CHANGE_ABS_GE",ABS(IF(ISNUMBER(AP114),AP114,0)-IF(ISNUMBER(BU114),BU114,0))&gt;=$K$11),AND($K$8="COUNT_LT",IF(ISNUMBER(AP114),AP114,0)&lt;$K$11),AND($K$8="COUNT_LE",IF(ISNUMBER(AP114),AP114,0)&lt;=$K$11),AND($K$8="AND_YES",OR(LOWER(LEFT(AP114&amp;"",2))="да",AP114=1),OR(LOWER(LEFT(BU114&amp;"",2))="да",BU114=1)),AND($K$8="OR_YES",OR(OR(LOWER(LEFT(AP114&amp;"",2))="да",AP114=1),OR(LOWER(LEFT(BU114&amp;"",2))="да",BU114=1)))),$K$14,$K$15))))))))))</f>
        <v/>
      </c>
      <c r="L114" s="19" t="str">
        <f>IF($A114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114="#FIELD",AQ114="",AND(OR($L$8="CHANGE_PCT_GE",$L$8="CHANGE_ABS_GE",$L$8="COUNT_FLAG_RULE",$L$8="AND_YES",$L$8="OR_YES"),OR(BV114="#FIELD",BV114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114)))),IF($L$18="LOW_MU",MAX(Настройки!$B$14,$L$16),IF($L$18="NEUTRAL",Настройки!$B$15,IF($L$18="IGNORE","IGNORE",IF(OR(AQ114="#FIELD",BV114="#FIELD"),"Поле не найдено","Недостаточно данных")))),IF($L$8="SIGMOID_INC",MAX(Настройки!$B$14,$L$16+($L$17-$L$16)/(1+EXP(-$L$12*(IF(ISNUMBER(AQ114),AQ114,0)-$L$11)))),IF($L$8="SIGMOID_DEC",MAX(Настройки!$B$14,$L$16+($L$17-$L$16)/(1+EXP($L$12*(IF(ISNUMBER(AQ114),AQ114,0)-$L$11)))),IF($L$8="TOP_PERCENT",IF((COUNTIF(INDEX(Данные!$A$7:$CV$106,0,MATCH($L$9,Данные!$A$6:$CV$6,0)),"&gt;"&amp;IF(ISNUMBER(AQ114),AQ114,0))+COUNTIFS(INDEX(Данные!$A$7:$CV$106,0,MATCH($L$9,Данные!$A$6:$CV$6,0)),IF(ISNUMBER(AQ114),AQ114,0),Данные!$A$7:$A$106,"&lt;"&amp;$A114)+1)/COUNT(INDEX(Данные!$A$7:$CV$106,0,MATCH($L$9,Данные!$A$6:$CV$6,0)))&lt;=$L$11,$L$14,$L$15),IF($L$8="MANUAL_MU",MAX(Настройки!$B$14,MIN(1,IF(ISNUMBER(AQ114),AQ114,0))),IF($L$8="COUNT_FLAG_RULE",IF(IF(ISNUMBER(AQ114),AQ114,0)&lt;=$L$11,$L$14,IF(IF(ISNUMBER(AQ114),AQ114,0)&gt;=$L$12,$L$15,IF(OR(LOWER(LEFT(BV114&amp;"",2))="да",BV114=1),$L$13,$L$15))),IF(OR(AND($L$8="YES_NO",OR(LOWER(LEFT(AQ114&amp;"",2))="да",AQ114=1)),AND($L$8="THRESHOLD_GE",IF(ISNUMBER(AQ114),AQ114,0)&gt;=$L$11),AND($L$8="THRESHOLD_GT",IF(ISNUMBER(AQ114),AQ114,0)&gt;$L$11),AND($L$8="THRESHOLD_LE",IF(ISNUMBER(AQ114),AQ114,0)&lt;=$L$11),AND($L$8="THRESHOLD_LT",IF(ISNUMBER(AQ114),AQ114,0)&lt;$L$11),AND($L$8="CHANGE_PCT_GE",IF(IF(ISNUMBER(BV114),BV114,0)=0,IF(ISNUMBER(AQ114),AQ114,0)&gt;0,(IF(ISNUMBER(AQ114),AQ114,0)-IF(ISNUMBER(BV114),BV114,0))/ABS(IF(ISNUMBER(BV114),BV114,0))&gt;=$L$11)),AND($L$8="CHANGE_ABS_GE",ABS(IF(ISNUMBER(AQ114),AQ114,0)-IF(ISNUMBER(BV114),BV114,0))&gt;=$L$11),AND($L$8="COUNT_LT",IF(ISNUMBER(AQ114),AQ114,0)&lt;$L$11),AND($L$8="COUNT_LE",IF(ISNUMBER(AQ114),AQ114,0)&lt;=$L$11),AND($L$8="AND_YES",OR(LOWER(LEFT(AQ114&amp;"",2))="да",AQ114=1),OR(LOWER(LEFT(BV114&amp;"",2))="да",BV114=1)),AND($L$8="OR_YES",OR(OR(LOWER(LEFT(AQ114&amp;"",2))="да",AQ114=1),OR(LOWER(LEFT(BV114&amp;"",2))="да",BV114=1)))),$L$14,$L$15))))))))))</f>
        <v/>
      </c>
      <c r="M114" s="19" t="str">
        <f>IF($A114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114="#FIELD",AR114="",AND(OR($M$8="CHANGE_PCT_GE",$M$8="CHANGE_ABS_GE",$M$8="COUNT_FLAG_RULE",$M$8="AND_YES",$M$8="OR_YES"),OR(BW114="#FIELD",BW114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114)))),IF($M$18="LOW_MU",MAX(Настройки!$B$14,$M$16),IF($M$18="NEUTRAL",Настройки!$B$15,IF($M$18="IGNORE","IGNORE",IF(OR(AR114="#FIELD",BW114="#FIELD"),"Поле не найдено","Недостаточно данных")))),IF($M$8="SIGMOID_INC",MAX(Настройки!$B$14,$M$16+($M$17-$M$16)/(1+EXP(-$M$12*(IF(ISNUMBER(AR114),AR114,0)-$M$11)))),IF($M$8="SIGMOID_DEC",MAX(Настройки!$B$14,$M$16+($M$17-$M$16)/(1+EXP($M$12*(IF(ISNUMBER(AR114),AR114,0)-$M$11)))),IF($M$8="TOP_PERCENT",IF((COUNTIF(INDEX(Данные!$A$7:$CV$106,0,MATCH($M$9,Данные!$A$6:$CV$6,0)),"&gt;"&amp;IF(ISNUMBER(AR114),AR114,0))+COUNTIFS(INDEX(Данные!$A$7:$CV$106,0,MATCH($M$9,Данные!$A$6:$CV$6,0)),IF(ISNUMBER(AR114),AR114,0),Данные!$A$7:$A$106,"&lt;"&amp;$A114)+1)/COUNT(INDEX(Данные!$A$7:$CV$106,0,MATCH($M$9,Данные!$A$6:$CV$6,0)))&lt;=$M$11,$M$14,$M$15),IF($M$8="MANUAL_MU",MAX(Настройки!$B$14,MIN(1,IF(ISNUMBER(AR114),AR114,0))),IF($M$8="COUNT_FLAG_RULE",IF(IF(ISNUMBER(AR114),AR114,0)&lt;=$M$11,$M$14,IF(IF(ISNUMBER(AR114),AR114,0)&gt;=$M$12,$M$15,IF(OR(LOWER(LEFT(BW114&amp;"",2))="да",BW114=1),$M$13,$M$15))),IF(OR(AND($M$8="YES_NO",OR(LOWER(LEFT(AR114&amp;"",2))="да",AR114=1)),AND($M$8="THRESHOLD_GE",IF(ISNUMBER(AR114),AR114,0)&gt;=$M$11),AND($M$8="THRESHOLD_GT",IF(ISNUMBER(AR114),AR114,0)&gt;$M$11),AND($M$8="THRESHOLD_LE",IF(ISNUMBER(AR114),AR114,0)&lt;=$M$11),AND($M$8="THRESHOLD_LT",IF(ISNUMBER(AR114),AR114,0)&lt;$M$11),AND($M$8="CHANGE_PCT_GE",IF(IF(ISNUMBER(BW114),BW114,0)=0,IF(ISNUMBER(AR114),AR114,0)&gt;0,(IF(ISNUMBER(AR114),AR114,0)-IF(ISNUMBER(BW114),BW114,0))/ABS(IF(ISNUMBER(BW114),BW114,0))&gt;=$M$11)),AND($M$8="CHANGE_ABS_GE",ABS(IF(ISNUMBER(AR114),AR114,0)-IF(ISNUMBER(BW114),BW114,0))&gt;=$M$11),AND($M$8="COUNT_LT",IF(ISNUMBER(AR114),AR114,0)&lt;$M$11),AND($M$8="COUNT_LE",IF(ISNUMBER(AR114),AR114,0)&lt;=$M$11),AND($M$8="AND_YES",OR(LOWER(LEFT(AR114&amp;"",2))="да",AR114=1),OR(LOWER(LEFT(BW114&amp;"",2))="да",BW114=1)),AND($M$8="OR_YES",OR(OR(LOWER(LEFT(AR114&amp;"",2))="да",AR114=1),OR(LOWER(LEFT(BW114&amp;"",2))="да",BW114=1)))),$M$14,$M$15))))))))))</f>
        <v/>
      </c>
      <c r="N114" s="19" t="str">
        <f>IF($A114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114="#FIELD",AS114="",AND(OR($N$8="CHANGE_PCT_GE",$N$8="CHANGE_ABS_GE",$N$8="COUNT_FLAG_RULE",$N$8="AND_YES",$N$8="OR_YES"),OR(BX114="#FIELD",BX114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114)))),IF($N$18="LOW_MU",MAX(Настройки!$B$14,$N$16),IF($N$18="NEUTRAL",Настройки!$B$15,IF($N$18="IGNORE","IGNORE",IF(OR(AS114="#FIELD",BX114="#FIELD"),"Поле не найдено","Недостаточно данных")))),IF($N$8="SIGMOID_INC",MAX(Настройки!$B$14,$N$16+($N$17-$N$16)/(1+EXP(-$N$12*(IF(ISNUMBER(AS114),AS114,0)-$N$11)))),IF($N$8="SIGMOID_DEC",MAX(Настройки!$B$14,$N$16+($N$17-$N$16)/(1+EXP($N$12*(IF(ISNUMBER(AS114),AS114,0)-$N$11)))),IF($N$8="TOP_PERCENT",IF((COUNTIF(INDEX(Данные!$A$7:$CV$106,0,MATCH($N$9,Данные!$A$6:$CV$6,0)),"&gt;"&amp;IF(ISNUMBER(AS114),AS114,0))+COUNTIFS(INDEX(Данные!$A$7:$CV$106,0,MATCH($N$9,Данные!$A$6:$CV$6,0)),IF(ISNUMBER(AS114),AS114,0),Данные!$A$7:$A$106,"&lt;"&amp;$A114)+1)/COUNT(INDEX(Данные!$A$7:$CV$106,0,MATCH($N$9,Данные!$A$6:$CV$6,0)))&lt;=$N$11,$N$14,$N$15),IF($N$8="MANUAL_MU",MAX(Настройки!$B$14,MIN(1,IF(ISNUMBER(AS114),AS114,0))),IF($N$8="COUNT_FLAG_RULE",IF(IF(ISNUMBER(AS114),AS114,0)&lt;=$N$11,$N$14,IF(IF(ISNUMBER(AS114),AS114,0)&gt;=$N$12,$N$15,IF(OR(LOWER(LEFT(BX114&amp;"",2))="да",BX114=1),$N$13,$N$15))),IF(OR(AND($N$8="YES_NO",OR(LOWER(LEFT(AS114&amp;"",2))="да",AS114=1)),AND($N$8="THRESHOLD_GE",IF(ISNUMBER(AS114),AS114,0)&gt;=$N$11),AND($N$8="THRESHOLD_GT",IF(ISNUMBER(AS114),AS114,0)&gt;$N$11),AND($N$8="THRESHOLD_LE",IF(ISNUMBER(AS114),AS114,0)&lt;=$N$11),AND($N$8="THRESHOLD_LT",IF(ISNUMBER(AS114),AS114,0)&lt;$N$11),AND($N$8="CHANGE_PCT_GE",IF(IF(ISNUMBER(BX114),BX114,0)=0,IF(ISNUMBER(AS114),AS114,0)&gt;0,(IF(ISNUMBER(AS114),AS114,0)-IF(ISNUMBER(BX114),BX114,0))/ABS(IF(ISNUMBER(BX114),BX114,0))&gt;=$N$11)),AND($N$8="CHANGE_ABS_GE",ABS(IF(ISNUMBER(AS114),AS114,0)-IF(ISNUMBER(BX114),BX114,0))&gt;=$N$11),AND($N$8="COUNT_LT",IF(ISNUMBER(AS114),AS114,0)&lt;$N$11),AND($N$8="COUNT_LE",IF(ISNUMBER(AS114),AS114,0)&lt;=$N$11),AND($N$8="AND_YES",OR(LOWER(LEFT(AS114&amp;"",2))="да",AS114=1),OR(LOWER(LEFT(BX114&amp;"",2))="да",BX114=1)),AND($N$8="OR_YES",OR(OR(LOWER(LEFT(AS114&amp;"",2))="да",AS114=1),OR(LOWER(LEFT(BX114&amp;"",2))="да",BX114=1)))),$N$14,$N$15))))))))))</f>
        <v/>
      </c>
      <c r="O114" s="19" t="str">
        <f>IF($A114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114="#FIELD",AT114="",AND(OR($O$8="CHANGE_PCT_GE",$O$8="CHANGE_ABS_GE",$O$8="COUNT_FLAG_RULE",$O$8="AND_YES",$O$8="OR_YES"),OR(BY114="#FIELD",BY114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114)))),IF($O$18="LOW_MU",MAX(Настройки!$B$14,$O$16),IF($O$18="NEUTRAL",Настройки!$B$15,IF($O$18="IGNORE","IGNORE",IF(OR(AT114="#FIELD",BY114="#FIELD"),"Поле не найдено","Недостаточно данных")))),IF($O$8="SIGMOID_INC",MAX(Настройки!$B$14,$O$16+($O$17-$O$16)/(1+EXP(-$O$12*(IF(ISNUMBER(AT114),AT114,0)-$O$11)))),IF($O$8="SIGMOID_DEC",MAX(Настройки!$B$14,$O$16+($O$17-$O$16)/(1+EXP($O$12*(IF(ISNUMBER(AT114),AT114,0)-$O$11)))),IF($O$8="TOP_PERCENT",IF((COUNTIF(INDEX(Данные!$A$7:$CV$106,0,MATCH($O$9,Данные!$A$6:$CV$6,0)),"&gt;"&amp;IF(ISNUMBER(AT114),AT114,0))+COUNTIFS(INDEX(Данные!$A$7:$CV$106,0,MATCH($O$9,Данные!$A$6:$CV$6,0)),IF(ISNUMBER(AT114),AT114,0),Данные!$A$7:$A$106,"&lt;"&amp;$A114)+1)/COUNT(INDEX(Данные!$A$7:$CV$106,0,MATCH($O$9,Данные!$A$6:$CV$6,0)))&lt;=$O$11,$O$14,$O$15),IF($O$8="MANUAL_MU",MAX(Настройки!$B$14,MIN(1,IF(ISNUMBER(AT114),AT114,0))),IF($O$8="COUNT_FLAG_RULE",IF(IF(ISNUMBER(AT114),AT114,0)&lt;=$O$11,$O$14,IF(IF(ISNUMBER(AT114),AT114,0)&gt;=$O$12,$O$15,IF(OR(LOWER(LEFT(BY114&amp;"",2))="да",BY114=1),$O$13,$O$15))),IF(OR(AND($O$8="YES_NO",OR(LOWER(LEFT(AT114&amp;"",2))="да",AT114=1)),AND($O$8="THRESHOLD_GE",IF(ISNUMBER(AT114),AT114,0)&gt;=$O$11),AND($O$8="THRESHOLD_GT",IF(ISNUMBER(AT114),AT114,0)&gt;$O$11),AND($O$8="THRESHOLD_LE",IF(ISNUMBER(AT114),AT114,0)&lt;=$O$11),AND($O$8="THRESHOLD_LT",IF(ISNUMBER(AT114),AT114,0)&lt;$O$11),AND($O$8="CHANGE_PCT_GE",IF(IF(ISNUMBER(BY114),BY114,0)=0,IF(ISNUMBER(AT114),AT114,0)&gt;0,(IF(ISNUMBER(AT114),AT114,0)-IF(ISNUMBER(BY114),BY114,0))/ABS(IF(ISNUMBER(BY114),BY114,0))&gt;=$O$11)),AND($O$8="CHANGE_ABS_GE",ABS(IF(ISNUMBER(AT114),AT114,0)-IF(ISNUMBER(BY114),BY114,0))&gt;=$O$11),AND($O$8="COUNT_LT",IF(ISNUMBER(AT114),AT114,0)&lt;$O$11),AND($O$8="COUNT_LE",IF(ISNUMBER(AT114),AT114,0)&lt;=$O$11),AND($O$8="AND_YES",OR(LOWER(LEFT(AT114&amp;"",2))="да",AT114=1),OR(LOWER(LEFT(BY114&amp;"",2))="да",BY114=1)),AND($O$8="OR_YES",OR(OR(LOWER(LEFT(AT114&amp;"",2))="да",AT114=1),OR(LOWER(LEFT(BY114&amp;"",2))="да",BY114=1)))),$O$14,$O$15))))))))))</f>
        <v/>
      </c>
      <c r="P114" s="19" t="str">
        <f>IF($A114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114="#FIELD",AU114="",AND(OR($P$8="CHANGE_PCT_GE",$P$8="CHANGE_ABS_GE",$P$8="COUNT_FLAG_RULE",$P$8="AND_YES",$P$8="OR_YES"),OR(BZ114="#FIELD",BZ114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114)))),IF($P$18="LOW_MU",MAX(Настройки!$B$14,$P$16),IF($P$18="NEUTRAL",Настройки!$B$15,IF($P$18="IGNORE","IGNORE",IF(OR(AU114="#FIELD",BZ114="#FIELD"),"Поле не найдено","Недостаточно данных")))),IF($P$8="SIGMOID_INC",MAX(Настройки!$B$14,$P$16+($P$17-$P$16)/(1+EXP(-$P$12*(IF(ISNUMBER(AU114),AU114,0)-$P$11)))),IF($P$8="SIGMOID_DEC",MAX(Настройки!$B$14,$P$16+($P$17-$P$16)/(1+EXP($P$12*(IF(ISNUMBER(AU114),AU114,0)-$P$11)))),IF($P$8="TOP_PERCENT",IF((COUNTIF(INDEX(Данные!$A$7:$CV$106,0,MATCH($P$9,Данные!$A$6:$CV$6,0)),"&gt;"&amp;IF(ISNUMBER(AU114),AU114,0))+COUNTIFS(INDEX(Данные!$A$7:$CV$106,0,MATCH($P$9,Данные!$A$6:$CV$6,0)),IF(ISNUMBER(AU114),AU114,0),Данные!$A$7:$A$106,"&lt;"&amp;$A114)+1)/COUNT(INDEX(Данные!$A$7:$CV$106,0,MATCH($P$9,Данные!$A$6:$CV$6,0)))&lt;=$P$11,$P$14,$P$15),IF($P$8="MANUAL_MU",MAX(Настройки!$B$14,MIN(1,IF(ISNUMBER(AU114),AU114,0))),IF($P$8="COUNT_FLAG_RULE",IF(IF(ISNUMBER(AU114),AU114,0)&lt;=$P$11,$P$14,IF(IF(ISNUMBER(AU114),AU114,0)&gt;=$P$12,$P$15,IF(OR(LOWER(LEFT(BZ114&amp;"",2))="да",BZ114=1),$P$13,$P$15))),IF(OR(AND($P$8="YES_NO",OR(LOWER(LEFT(AU114&amp;"",2))="да",AU114=1)),AND($P$8="THRESHOLD_GE",IF(ISNUMBER(AU114),AU114,0)&gt;=$P$11),AND($P$8="THRESHOLD_GT",IF(ISNUMBER(AU114),AU114,0)&gt;$P$11),AND($P$8="THRESHOLD_LE",IF(ISNUMBER(AU114),AU114,0)&lt;=$P$11),AND($P$8="THRESHOLD_LT",IF(ISNUMBER(AU114),AU114,0)&lt;$P$11),AND($P$8="CHANGE_PCT_GE",IF(IF(ISNUMBER(BZ114),BZ114,0)=0,IF(ISNUMBER(AU114),AU114,0)&gt;0,(IF(ISNUMBER(AU114),AU114,0)-IF(ISNUMBER(BZ114),BZ114,0))/ABS(IF(ISNUMBER(BZ114),BZ114,0))&gt;=$P$11)),AND($P$8="CHANGE_ABS_GE",ABS(IF(ISNUMBER(AU114),AU114,0)-IF(ISNUMBER(BZ114),BZ114,0))&gt;=$P$11),AND($P$8="COUNT_LT",IF(ISNUMBER(AU114),AU114,0)&lt;$P$11),AND($P$8="COUNT_LE",IF(ISNUMBER(AU114),AU114,0)&lt;=$P$11),AND($P$8="AND_YES",OR(LOWER(LEFT(AU114&amp;"",2))="да",AU114=1),OR(LOWER(LEFT(BZ114&amp;"",2))="да",BZ114=1)),AND($P$8="OR_YES",OR(OR(LOWER(LEFT(AU114&amp;"",2))="да",AU114=1),OR(LOWER(LEFT(BZ114&amp;"",2))="да",BZ114=1)))),$P$14,$P$15))))))))))</f>
        <v/>
      </c>
      <c r="Q114" s="19" t="str">
        <f>IF($A114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114="#FIELD",AV114="",AND(OR($Q$8="CHANGE_PCT_GE",$Q$8="CHANGE_ABS_GE",$Q$8="COUNT_FLAG_RULE",$Q$8="AND_YES",$Q$8="OR_YES"),OR(CA114="#FIELD",CA114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114)))),IF($Q$18="LOW_MU",MAX(Настройки!$B$14,$Q$16),IF($Q$18="NEUTRAL",Настройки!$B$15,IF($Q$18="IGNORE","IGNORE",IF(OR(AV114="#FIELD",CA114="#FIELD"),"Поле не найдено","Недостаточно данных")))),IF($Q$8="SIGMOID_INC",MAX(Настройки!$B$14,$Q$16+($Q$17-$Q$16)/(1+EXP(-$Q$12*(IF(ISNUMBER(AV114),AV114,0)-$Q$11)))),IF($Q$8="SIGMOID_DEC",MAX(Настройки!$B$14,$Q$16+($Q$17-$Q$16)/(1+EXP($Q$12*(IF(ISNUMBER(AV114),AV114,0)-$Q$11)))),IF($Q$8="TOP_PERCENT",IF((COUNTIF(INDEX(Данные!$A$7:$CV$106,0,MATCH($Q$9,Данные!$A$6:$CV$6,0)),"&gt;"&amp;IF(ISNUMBER(AV114),AV114,0))+COUNTIFS(INDEX(Данные!$A$7:$CV$106,0,MATCH($Q$9,Данные!$A$6:$CV$6,0)),IF(ISNUMBER(AV114),AV114,0),Данные!$A$7:$A$106,"&lt;"&amp;$A114)+1)/COUNT(INDEX(Данные!$A$7:$CV$106,0,MATCH($Q$9,Данные!$A$6:$CV$6,0)))&lt;=$Q$11,$Q$14,$Q$15),IF($Q$8="MANUAL_MU",MAX(Настройки!$B$14,MIN(1,IF(ISNUMBER(AV114),AV114,0))),IF($Q$8="COUNT_FLAG_RULE",IF(IF(ISNUMBER(AV114),AV114,0)&lt;=$Q$11,$Q$14,IF(IF(ISNUMBER(AV114),AV114,0)&gt;=$Q$12,$Q$15,IF(OR(LOWER(LEFT(CA114&amp;"",2))="да",CA114=1),$Q$13,$Q$15))),IF(OR(AND($Q$8="YES_NO",OR(LOWER(LEFT(AV114&amp;"",2))="да",AV114=1)),AND($Q$8="THRESHOLD_GE",IF(ISNUMBER(AV114),AV114,0)&gt;=$Q$11),AND($Q$8="THRESHOLD_GT",IF(ISNUMBER(AV114),AV114,0)&gt;$Q$11),AND($Q$8="THRESHOLD_LE",IF(ISNUMBER(AV114),AV114,0)&lt;=$Q$11),AND($Q$8="THRESHOLD_LT",IF(ISNUMBER(AV114),AV114,0)&lt;$Q$11),AND($Q$8="CHANGE_PCT_GE",IF(IF(ISNUMBER(CA114),CA114,0)=0,IF(ISNUMBER(AV114),AV114,0)&gt;0,(IF(ISNUMBER(AV114),AV114,0)-IF(ISNUMBER(CA114),CA114,0))/ABS(IF(ISNUMBER(CA114),CA114,0))&gt;=$Q$11)),AND($Q$8="CHANGE_ABS_GE",ABS(IF(ISNUMBER(AV114),AV114,0)-IF(ISNUMBER(CA114),CA114,0))&gt;=$Q$11),AND($Q$8="COUNT_LT",IF(ISNUMBER(AV114),AV114,0)&lt;$Q$11),AND($Q$8="COUNT_LE",IF(ISNUMBER(AV114),AV114,0)&lt;=$Q$11),AND($Q$8="AND_YES",OR(LOWER(LEFT(AV114&amp;"",2))="да",AV114=1),OR(LOWER(LEFT(CA114&amp;"",2))="да",CA114=1)),AND($Q$8="OR_YES",OR(OR(LOWER(LEFT(AV114&amp;"",2))="да",AV114=1),OR(LOWER(LEFT(CA114&amp;"",2))="да",CA114=1)))),$Q$14,$Q$15))))))))))</f>
        <v/>
      </c>
      <c r="R114" s="69" t="str">
        <f>IF($A114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114="#FIELD",AW114="",AND(OR($R$8="CHANGE_PCT_GE",$R$8="CHANGE_ABS_GE",$R$8="COUNT_FLAG_RULE",$R$8="AND_YES",$R$8="OR_YES"),OR(CB114="#FIELD",CB114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114)))),IF($R$18="LOW_MU",MAX(Настройки!$B$14,$R$16),IF($R$18="NEUTRAL",Настройки!$B$15,IF($R$18="IGNORE","IGNORE",IF(OR(AW114="#FIELD",CB114="#FIELD"),"Поле не найдено","Недостаточно данных")))),IF($R$8="SIGMOID_INC",MAX(Настройки!$B$14,$R$16+($R$17-$R$16)/(1+EXP(-$R$12*(IF(ISNUMBER(AW114),AW114,0)-$R$11)))),IF($R$8="SIGMOID_DEC",MAX(Настройки!$B$14,$R$16+($R$17-$R$16)/(1+EXP($R$12*(IF(ISNUMBER(AW114),AW114,0)-$R$11)))),IF($R$8="TOP_PERCENT",IF((COUNTIF(INDEX(Данные!$A$7:$CV$106,0,MATCH($R$9,Данные!$A$6:$CV$6,0)),"&gt;"&amp;IF(ISNUMBER(AW114),AW114,0))+COUNTIFS(INDEX(Данные!$A$7:$CV$106,0,MATCH($R$9,Данные!$A$6:$CV$6,0)),IF(ISNUMBER(AW114),AW114,0),Данные!$A$7:$A$106,"&lt;"&amp;$A114)+1)/COUNT(INDEX(Данные!$A$7:$CV$106,0,MATCH($R$9,Данные!$A$6:$CV$6,0)))&lt;=$R$11,$R$14,$R$15),IF($R$8="MANUAL_MU",MAX(Настройки!$B$14,MIN(1,IF(ISNUMBER(AW114),AW114,0))),IF($R$8="COUNT_FLAG_RULE",IF(IF(ISNUMBER(AW114),AW114,0)&lt;=$R$11,$R$14,IF(IF(ISNUMBER(AW114),AW114,0)&gt;=$R$12,$R$15,IF(OR(LOWER(LEFT(CB114&amp;"",2))="да",CB114=1),$R$13,$R$15))),IF(OR(AND($R$8="YES_NO",OR(LOWER(LEFT(AW114&amp;"",2))="да",AW114=1)),AND($R$8="THRESHOLD_GE",IF(ISNUMBER(AW114),AW114,0)&gt;=$R$11),AND($R$8="THRESHOLD_GT",IF(ISNUMBER(AW114),AW114,0)&gt;$R$11),AND($R$8="THRESHOLD_LE",IF(ISNUMBER(AW114),AW114,0)&lt;=$R$11),AND($R$8="THRESHOLD_LT",IF(ISNUMBER(AW114),AW114,0)&lt;$R$11),AND($R$8="CHANGE_PCT_GE",IF(IF(ISNUMBER(CB114),CB114,0)=0,IF(ISNUMBER(AW114),AW114,0)&gt;0,(IF(ISNUMBER(AW114),AW114,0)-IF(ISNUMBER(CB114),CB114,0))/ABS(IF(ISNUMBER(CB114),CB114,0))&gt;=$R$11)),AND($R$8="CHANGE_ABS_GE",ABS(IF(ISNUMBER(AW114),AW114,0)-IF(ISNUMBER(CB114),CB114,0))&gt;=$R$11),AND($R$8="COUNT_LT",IF(ISNUMBER(AW114),AW114,0)&lt;$R$11),AND($R$8="COUNT_LE",IF(ISNUMBER(AW114),AW114,0)&lt;=$R$11),AND($R$8="AND_YES",OR(LOWER(LEFT(AW114&amp;"",2))="да",AW114=1),OR(LOWER(LEFT(CB114&amp;"",2))="да",CB114=1)),AND($R$8="OR_YES",OR(OR(LOWER(LEFT(AW114&amp;"",2))="да",AW114=1),OR(LOWER(LEFT(CB114&amp;"",2))="да",CB114=1)))),$R$14,$R$15))))))))))</f>
        <v/>
      </c>
      <c r="S114" s="70" t="str">
        <f>IF($A114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114="#FIELD",AX114="",AND(OR($S$8="CHANGE_PCT_GE",$S$8="CHANGE_ABS_GE",$S$8="COUNT_FLAG_RULE",$S$8="AND_YES",$S$8="OR_YES"),OR(CC114="#FIELD",CC114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114)))),IF($S$18="LOW_MU",MAX(Настройки!$B$14,$S$16),IF($S$18="NEUTRAL",Настройки!$B$15,IF($S$18="IGNORE","IGNORE",IF(OR(AX114="#FIELD",CC114="#FIELD"),"Поле не найдено","Недостаточно данных")))),IF($S$8="SIGMOID_INC",MAX(Настройки!$B$14,$S$16+($S$17-$S$16)/(1+EXP(-$S$12*(IF(ISNUMBER(AX114),AX114,0)-$S$11)))),IF($S$8="SIGMOID_DEC",MAX(Настройки!$B$14,$S$16+($S$17-$S$16)/(1+EXP($S$12*(IF(ISNUMBER(AX114),AX114,0)-$S$11)))),IF($S$8="TOP_PERCENT",IF((COUNTIF(INDEX(Данные!$A$7:$CV$106,0,MATCH($S$9,Данные!$A$6:$CV$6,0)),"&gt;"&amp;IF(ISNUMBER(AX114),AX114,0))+COUNTIFS(INDEX(Данные!$A$7:$CV$106,0,MATCH($S$9,Данные!$A$6:$CV$6,0)),IF(ISNUMBER(AX114),AX114,0),Данные!$A$7:$A$106,"&lt;"&amp;$A114)+1)/COUNT(INDEX(Данные!$A$7:$CV$106,0,MATCH($S$9,Данные!$A$6:$CV$6,0)))&lt;=$S$11,$S$14,$S$15),IF($S$8="MANUAL_MU",MAX(Настройки!$B$14,MIN(1,IF(ISNUMBER(AX114),AX114,0))),IF($S$8="COUNT_FLAG_RULE",IF(IF(ISNUMBER(AX114),AX114,0)&lt;=$S$11,$S$14,IF(IF(ISNUMBER(AX114),AX114,0)&gt;=$S$12,$S$15,IF(OR(LOWER(LEFT(CC114&amp;"",2))="да",CC114=1),$S$13,$S$15))),IF(OR(AND($S$8="YES_NO",OR(LOWER(LEFT(AX114&amp;"",2))="да",AX114=1)),AND($S$8="THRESHOLD_GE",IF(ISNUMBER(AX114),AX114,0)&gt;=$S$11),AND($S$8="THRESHOLD_GT",IF(ISNUMBER(AX114),AX114,0)&gt;$S$11),AND($S$8="THRESHOLD_LE",IF(ISNUMBER(AX114),AX114,0)&lt;=$S$11),AND($S$8="THRESHOLD_LT",IF(ISNUMBER(AX114),AX114,0)&lt;$S$11),AND($S$8="CHANGE_PCT_GE",IF(IF(ISNUMBER(CC114),CC114,0)=0,IF(ISNUMBER(AX114),AX114,0)&gt;0,(IF(ISNUMBER(AX114),AX114,0)-IF(ISNUMBER(CC114),CC114,0))/ABS(IF(ISNUMBER(CC114),CC114,0))&gt;=$S$11)),AND($S$8="CHANGE_ABS_GE",ABS(IF(ISNUMBER(AX114),AX114,0)-IF(ISNUMBER(CC114),CC114,0))&gt;=$S$11),AND($S$8="COUNT_LT",IF(ISNUMBER(AX114),AX114,0)&lt;$S$11),AND($S$8="COUNT_LE",IF(ISNUMBER(AX114),AX114,0)&lt;=$S$11),AND($S$8="AND_YES",OR(LOWER(LEFT(AX114&amp;"",2))="да",AX114=1),OR(LOWER(LEFT(CC114&amp;"",2))="да",CC114=1)),AND($S$8="OR_YES",OR(OR(LOWER(LEFT(AX114&amp;"",2))="да",AX114=1),OR(LOWER(LEFT(CC114&amp;"",2))="да",CC114=1)))),$S$14,$S$15))))))))))</f>
        <v/>
      </c>
      <c r="T114" s="70" t="str">
        <f>IF($A114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114="#FIELD",AY114="",AND(OR($T$8="CHANGE_PCT_GE",$T$8="CHANGE_ABS_GE",$T$8="COUNT_FLAG_RULE",$T$8="AND_YES",$T$8="OR_YES"),OR(CD114="#FIELD",CD114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114)))),IF($T$18="LOW_MU",MAX(Настройки!$B$14,$T$16),IF($T$18="NEUTRAL",Настройки!$B$15,IF($T$18="IGNORE","IGNORE",IF(OR(AY114="#FIELD",CD114="#FIELD"),"Поле не найдено","Недостаточно данных")))),IF($T$8="SIGMOID_INC",MAX(Настройки!$B$14,$T$16+($T$17-$T$16)/(1+EXP(-$T$12*(IF(ISNUMBER(AY114),AY114,0)-$T$11)))),IF($T$8="SIGMOID_DEC",MAX(Настройки!$B$14,$T$16+($T$17-$T$16)/(1+EXP($T$12*(IF(ISNUMBER(AY114),AY114,0)-$T$11)))),IF($T$8="TOP_PERCENT",IF((COUNTIF(INDEX(Данные!$A$7:$CV$106,0,MATCH($T$9,Данные!$A$6:$CV$6,0)),"&gt;"&amp;IF(ISNUMBER(AY114),AY114,0))+COUNTIFS(INDEX(Данные!$A$7:$CV$106,0,MATCH($T$9,Данные!$A$6:$CV$6,0)),IF(ISNUMBER(AY114),AY114,0),Данные!$A$7:$A$106,"&lt;"&amp;$A114)+1)/COUNT(INDEX(Данные!$A$7:$CV$106,0,MATCH($T$9,Данные!$A$6:$CV$6,0)))&lt;=$T$11,$T$14,$T$15),IF($T$8="MANUAL_MU",MAX(Настройки!$B$14,MIN(1,IF(ISNUMBER(AY114),AY114,0))),IF($T$8="COUNT_FLAG_RULE",IF(IF(ISNUMBER(AY114),AY114,0)&lt;=$T$11,$T$14,IF(IF(ISNUMBER(AY114),AY114,0)&gt;=$T$12,$T$15,IF(OR(LOWER(LEFT(CD114&amp;"",2))="да",CD114=1),$T$13,$T$15))),IF(OR(AND($T$8="YES_NO",OR(LOWER(LEFT(AY114&amp;"",2))="да",AY114=1)),AND($T$8="THRESHOLD_GE",IF(ISNUMBER(AY114),AY114,0)&gt;=$T$11),AND($T$8="THRESHOLD_GT",IF(ISNUMBER(AY114),AY114,0)&gt;$T$11),AND($T$8="THRESHOLD_LE",IF(ISNUMBER(AY114),AY114,0)&lt;=$T$11),AND($T$8="THRESHOLD_LT",IF(ISNUMBER(AY114),AY114,0)&lt;$T$11),AND($T$8="CHANGE_PCT_GE",IF(IF(ISNUMBER(CD114),CD114,0)=0,IF(ISNUMBER(AY114),AY114,0)&gt;0,(IF(ISNUMBER(AY114),AY114,0)-IF(ISNUMBER(CD114),CD114,0))/ABS(IF(ISNUMBER(CD114),CD114,0))&gt;=$T$11)),AND($T$8="CHANGE_ABS_GE",ABS(IF(ISNUMBER(AY114),AY114,0)-IF(ISNUMBER(CD114),CD114,0))&gt;=$T$11),AND($T$8="COUNT_LT",IF(ISNUMBER(AY114),AY114,0)&lt;$T$11),AND($T$8="COUNT_LE",IF(ISNUMBER(AY114),AY114,0)&lt;=$T$11),AND($T$8="AND_YES",OR(LOWER(LEFT(AY114&amp;"",2))="да",AY114=1),OR(LOWER(LEFT(CD114&amp;"",2))="да",CD114=1)),AND($T$8="OR_YES",OR(OR(LOWER(LEFT(AY114&amp;"",2))="да",AY114=1),OR(LOWER(LEFT(CD114&amp;"",2))="да",CD114=1)))),$T$14,$T$15))))))))))</f>
        <v/>
      </c>
      <c r="U114" s="70" t="str">
        <f>IF($A114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114="#FIELD",AZ114="",AND(OR($U$8="CHANGE_PCT_GE",$U$8="CHANGE_ABS_GE",$U$8="COUNT_FLAG_RULE",$U$8="AND_YES",$U$8="OR_YES"),OR(CE114="#FIELD",CE114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114)))),IF($U$18="LOW_MU",MAX(Настройки!$B$14,$U$16),IF($U$18="NEUTRAL",Настройки!$B$15,IF($U$18="IGNORE","IGNORE",IF(OR(AZ114="#FIELD",CE114="#FIELD"),"Поле не найдено","Недостаточно данных")))),IF($U$8="SIGMOID_INC",MAX(Настройки!$B$14,$U$16+($U$17-$U$16)/(1+EXP(-$U$12*(IF(ISNUMBER(AZ114),AZ114,0)-$U$11)))),IF($U$8="SIGMOID_DEC",MAX(Настройки!$B$14,$U$16+($U$17-$U$16)/(1+EXP($U$12*(IF(ISNUMBER(AZ114),AZ114,0)-$U$11)))),IF($U$8="TOP_PERCENT",IF((COUNTIF(INDEX(Данные!$A$7:$CV$106,0,MATCH($U$9,Данные!$A$6:$CV$6,0)),"&gt;"&amp;IF(ISNUMBER(AZ114),AZ114,0))+COUNTIFS(INDEX(Данные!$A$7:$CV$106,0,MATCH($U$9,Данные!$A$6:$CV$6,0)),IF(ISNUMBER(AZ114),AZ114,0),Данные!$A$7:$A$106,"&lt;"&amp;$A114)+1)/COUNT(INDEX(Данные!$A$7:$CV$106,0,MATCH($U$9,Данные!$A$6:$CV$6,0)))&lt;=$U$11,$U$14,$U$15),IF($U$8="MANUAL_MU",MAX(Настройки!$B$14,MIN(1,IF(ISNUMBER(AZ114),AZ114,0))),IF($U$8="COUNT_FLAG_RULE",IF(IF(ISNUMBER(AZ114),AZ114,0)&lt;=$U$11,$U$14,IF(IF(ISNUMBER(AZ114),AZ114,0)&gt;=$U$12,$U$15,IF(OR(LOWER(LEFT(CE114&amp;"",2))="да",CE114=1),$U$13,$U$15))),IF(OR(AND($U$8="YES_NO",OR(LOWER(LEFT(AZ114&amp;"",2))="да",AZ114=1)),AND($U$8="THRESHOLD_GE",IF(ISNUMBER(AZ114),AZ114,0)&gt;=$U$11),AND($U$8="THRESHOLD_GT",IF(ISNUMBER(AZ114),AZ114,0)&gt;$U$11),AND($U$8="THRESHOLD_LE",IF(ISNUMBER(AZ114),AZ114,0)&lt;=$U$11),AND($U$8="THRESHOLD_LT",IF(ISNUMBER(AZ114),AZ114,0)&lt;$U$11),AND($U$8="CHANGE_PCT_GE",IF(IF(ISNUMBER(CE114),CE114,0)=0,IF(ISNUMBER(AZ114),AZ114,0)&gt;0,(IF(ISNUMBER(AZ114),AZ114,0)-IF(ISNUMBER(CE114),CE114,0))/ABS(IF(ISNUMBER(CE114),CE114,0))&gt;=$U$11)),AND($U$8="CHANGE_ABS_GE",ABS(IF(ISNUMBER(AZ114),AZ114,0)-IF(ISNUMBER(CE114),CE114,0))&gt;=$U$11),AND($U$8="COUNT_LT",IF(ISNUMBER(AZ114),AZ114,0)&lt;$U$11),AND($U$8="COUNT_LE",IF(ISNUMBER(AZ114),AZ114,0)&lt;=$U$11),AND($U$8="AND_YES",OR(LOWER(LEFT(AZ114&amp;"",2))="да",AZ114=1),OR(LOWER(LEFT(CE114&amp;"",2))="да",CE114=1)),AND($U$8="OR_YES",OR(OR(LOWER(LEFT(AZ114&amp;"",2))="да",AZ114=1),OR(LOWER(LEFT(CE114&amp;"",2))="да",CE114=1)))),$U$14,$U$15))))))))))</f>
        <v/>
      </c>
      <c r="V114" s="70" t="str">
        <f>IF($A114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114="#FIELD",BA114="",AND(OR($V$8="CHANGE_PCT_GE",$V$8="CHANGE_ABS_GE",$V$8="COUNT_FLAG_RULE",$V$8="AND_YES",$V$8="OR_YES"),OR(CF114="#FIELD",CF114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114)))),IF($V$18="LOW_MU",MAX(Настройки!$B$14,$V$16),IF($V$18="NEUTRAL",Настройки!$B$15,IF($V$18="IGNORE","IGNORE",IF(OR(BA114="#FIELD",CF114="#FIELD"),"Поле не найдено","Недостаточно данных")))),IF($V$8="SIGMOID_INC",MAX(Настройки!$B$14,$V$16+($V$17-$V$16)/(1+EXP(-$V$12*(IF(ISNUMBER(BA114),BA114,0)-$V$11)))),IF($V$8="SIGMOID_DEC",MAX(Настройки!$B$14,$V$16+($V$17-$V$16)/(1+EXP($V$12*(IF(ISNUMBER(BA114),BA114,0)-$V$11)))),IF($V$8="TOP_PERCENT",IF((COUNTIF(INDEX(Данные!$A$7:$CV$106,0,MATCH($V$9,Данные!$A$6:$CV$6,0)),"&gt;"&amp;IF(ISNUMBER(BA114),BA114,0))+COUNTIFS(INDEX(Данные!$A$7:$CV$106,0,MATCH($V$9,Данные!$A$6:$CV$6,0)),IF(ISNUMBER(BA114),BA114,0),Данные!$A$7:$A$106,"&lt;"&amp;$A114)+1)/COUNT(INDEX(Данные!$A$7:$CV$106,0,MATCH($V$9,Данные!$A$6:$CV$6,0)))&lt;=$V$11,$V$14,$V$15),IF($V$8="MANUAL_MU",MAX(Настройки!$B$14,MIN(1,IF(ISNUMBER(BA114),BA114,0))),IF($V$8="COUNT_FLAG_RULE",IF(IF(ISNUMBER(BA114),BA114,0)&lt;=$V$11,$V$14,IF(IF(ISNUMBER(BA114),BA114,0)&gt;=$V$12,$V$15,IF(OR(LOWER(LEFT(CF114&amp;"",2))="да",CF114=1),$V$13,$V$15))),IF(OR(AND($V$8="YES_NO",OR(LOWER(LEFT(BA114&amp;"",2))="да",BA114=1)),AND($V$8="THRESHOLD_GE",IF(ISNUMBER(BA114),BA114,0)&gt;=$V$11),AND($V$8="THRESHOLD_GT",IF(ISNUMBER(BA114),BA114,0)&gt;$V$11),AND($V$8="THRESHOLD_LE",IF(ISNUMBER(BA114),BA114,0)&lt;=$V$11),AND($V$8="THRESHOLD_LT",IF(ISNUMBER(BA114),BA114,0)&lt;$V$11),AND($V$8="CHANGE_PCT_GE",IF(IF(ISNUMBER(CF114),CF114,0)=0,IF(ISNUMBER(BA114),BA114,0)&gt;0,(IF(ISNUMBER(BA114),BA114,0)-IF(ISNUMBER(CF114),CF114,0))/ABS(IF(ISNUMBER(CF114),CF114,0))&gt;=$V$11)),AND($V$8="CHANGE_ABS_GE",ABS(IF(ISNUMBER(BA114),BA114,0)-IF(ISNUMBER(CF114),CF114,0))&gt;=$V$11),AND($V$8="COUNT_LT",IF(ISNUMBER(BA114),BA114,0)&lt;$V$11),AND($V$8="COUNT_LE",IF(ISNUMBER(BA114),BA114,0)&lt;=$V$11),AND($V$8="AND_YES",OR(LOWER(LEFT(BA114&amp;"",2))="да",BA114=1),OR(LOWER(LEFT(CF114&amp;"",2))="да",CF114=1)),AND($V$8="OR_YES",OR(OR(LOWER(LEFT(BA114&amp;"",2))="да",BA114=1),OR(LOWER(LEFT(CF114&amp;"",2))="да",CF114=1)))),$V$14,$V$15))))))))))</f>
        <v/>
      </c>
      <c r="W114" s="70" t="str">
        <f>IF($A114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114="#FIELD",BB114="",AND(OR($W$8="CHANGE_PCT_GE",$W$8="CHANGE_ABS_GE",$W$8="COUNT_FLAG_RULE",$W$8="AND_YES",$W$8="OR_YES"),OR(CG114="#FIELD",CG114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114)))),IF($W$18="LOW_MU",MAX(Настройки!$B$14,$W$16),IF($W$18="NEUTRAL",Настройки!$B$15,IF($W$18="IGNORE","IGNORE",IF(OR(BB114="#FIELD",CG114="#FIELD"),"Поле не найдено","Недостаточно данных")))),IF($W$8="SIGMOID_INC",MAX(Настройки!$B$14,$W$16+($W$17-$W$16)/(1+EXP(-$W$12*(IF(ISNUMBER(BB114),BB114,0)-$W$11)))),IF($W$8="SIGMOID_DEC",MAX(Настройки!$B$14,$W$16+($W$17-$W$16)/(1+EXP($W$12*(IF(ISNUMBER(BB114),BB114,0)-$W$11)))),IF($W$8="TOP_PERCENT",IF((COUNTIF(INDEX(Данные!$A$7:$CV$106,0,MATCH($W$9,Данные!$A$6:$CV$6,0)),"&gt;"&amp;IF(ISNUMBER(BB114),BB114,0))+COUNTIFS(INDEX(Данные!$A$7:$CV$106,0,MATCH($W$9,Данные!$A$6:$CV$6,0)),IF(ISNUMBER(BB114),BB114,0),Данные!$A$7:$A$106,"&lt;"&amp;$A114)+1)/COUNT(INDEX(Данные!$A$7:$CV$106,0,MATCH($W$9,Данные!$A$6:$CV$6,0)))&lt;=$W$11,$W$14,$W$15),IF($W$8="MANUAL_MU",MAX(Настройки!$B$14,MIN(1,IF(ISNUMBER(BB114),BB114,0))),IF($W$8="COUNT_FLAG_RULE",IF(IF(ISNUMBER(BB114),BB114,0)&lt;=$W$11,$W$14,IF(IF(ISNUMBER(BB114),BB114,0)&gt;=$W$12,$W$15,IF(OR(LOWER(LEFT(CG114&amp;"",2))="да",CG114=1),$W$13,$W$15))),IF(OR(AND($W$8="YES_NO",OR(LOWER(LEFT(BB114&amp;"",2))="да",BB114=1)),AND($W$8="THRESHOLD_GE",IF(ISNUMBER(BB114),BB114,0)&gt;=$W$11),AND($W$8="THRESHOLD_GT",IF(ISNUMBER(BB114),BB114,0)&gt;$W$11),AND($W$8="THRESHOLD_LE",IF(ISNUMBER(BB114),BB114,0)&lt;=$W$11),AND($W$8="THRESHOLD_LT",IF(ISNUMBER(BB114),BB114,0)&lt;$W$11),AND($W$8="CHANGE_PCT_GE",IF(IF(ISNUMBER(CG114),CG114,0)=0,IF(ISNUMBER(BB114),BB114,0)&gt;0,(IF(ISNUMBER(BB114),BB114,0)-IF(ISNUMBER(CG114),CG114,0))/ABS(IF(ISNUMBER(CG114),CG114,0))&gt;=$W$11)),AND($W$8="CHANGE_ABS_GE",ABS(IF(ISNUMBER(BB114),BB114,0)-IF(ISNUMBER(CG114),CG114,0))&gt;=$W$11),AND($W$8="COUNT_LT",IF(ISNUMBER(BB114),BB114,0)&lt;$W$11),AND($W$8="COUNT_LE",IF(ISNUMBER(BB114),BB114,0)&lt;=$W$11),AND($W$8="AND_YES",OR(LOWER(LEFT(BB114&amp;"",2))="да",BB114=1),OR(LOWER(LEFT(CG114&amp;"",2))="да",CG114=1)),AND($W$8="OR_YES",OR(OR(LOWER(LEFT(BB114&amp;"",2))="да",BB114=1),OR(LOWER(LEFT(CG114&amp;"",2))="да",CG114=1)))),$W$14,$W$15))))))))))</f>
        <v/>
      </c>
      <c r="X114" s="70" t="str">
        <f>IF($A114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114="#FIELD",BC114="",AND(OR($X$8="CHANGE_PCT_GE",$X$8="CHANGE_ABS_GE",$X$8="COUNT_FLAG_RULE",$X$8="AND_YES",$X$8="OR_YES"),OR(CH114="#FIELD",CH114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114)))),IF($X$18="LOW_MU",MAX(Настройки!$B$14,$X$16),IF($X$18="NEUTRAL",Настройки!$B$15,IF($X$18="IGNORE","IGNORE",IF(OR(BC114="#FIELD",CH114="#FIELD"),"Поле не найдено","Недостаточно данных")))),IF($X$8="SIGMOID_INC",MAX(Настройки!$B$14,$X$16+($X$17-$X$16)/(1+EXP(-$X$12*(IF(ISNUMBER(BC114),BC114,0)-$X$11)))),IF($X$8="SIGMOID_DEC",MAX(Настройки!$B$14,$X$16+($X$17-$X$16)/(1+EXP($X$12*(IF(ISNUMBER(BC114),BC114,0)-$X$11)))),IF($X$8="TOP_PERCENT",IF((COUNTIF(INDEX(Данные!$A$7:$CV$106,0,MATCH($X$9,Данные!$A$6:$CV$6,0)),"&gt;"&amp;IF(ISNUMBER(BC114),BC114,0))+COUNTIFS(INDEX(Данные!$A$7:$CV$106,0,MATCH($X$9,Данные!$A$6:$CV$6,0)),IF(ISNUMBER(BC114),BC114,0),Данные!$A$7:$A$106,"&lt;"&amp;$A114)+1)/COUNT(INDEX(Данные!$A$7:$CV$106,0,MATCH($X$9,Данные!$A$6:$CV$6,0)))&lt;=$X$11,$X$14,$X$15),IF($X$8="MANUAL_MU",MAX(Настройки!$B$14,MIN(1,IF(ISNUMBER(BC114),BC114,0))),IF($X$8="COUNT_FLAG_RULE",IF(IF(ISNUMBER(BC114),BC114,0)&lt;=$X$11,$X$14,IF(IF(ISNUMBER(BC114),BC114,0)&gt;=$X$12,$X$15,IF(OR(LOWER(LEFT(CH114&amp;"",2))="да",CH114=1),$X$13,$X$15))),IF(OR(AND($X$8="YES_NO",OR(LOWER(LEFT(BC114&amp;"",2))="да",BC114=1)),AND($X$8="THRESHOLD_GE",IF(ISNUMBER(BC114),BC114,0)&gt;=$X$11),AND($X$8="THRESHOLD_GT",IF(ISNUMBER(BC114),BC114,0)&gt;$X$11),AND($X$8="THRESHOLD_LE",IF(ISNUMBER(BC114),BC114,0)&lt;=$X$11),AND($X$8="THRESHOLD_LT",IF(ISNUMBER(BC114),BC114,0)&lt;$X$11),AND($X$8="CHANGE_PCT_GE",IF(IF(ISNUMBER(CH114),CH114,0)=0,IF(ISNUMBER(BC114),BC114,0)&gt;0,(IF(ISNUMBER(BC114),BC114,0)-IF(ISNUMBER(CH114),CH114,0))/ABS(IF(ISNUMBER(CH114),CH114,0))&gt;=$X$11)),AND($X$8="CHANGE_ABS_GE",ABS(IF(ISNUMBER(BC114),BC114,0)-IF(ISNUMBER(CH114),CH114,0))&gt;=$X$11),AND($X$8="COUNT_LT",IF(ISNUMBER(BC114),BC114,0)&lt;$X$11),AND($X$8="COUNT_LE",IF(ISNUMBER(BC114),BC114,0)&lt;=$X$11),AND($X$8="AND_YES",OR(LOWER(LEFT(BC114&amp;"",2))="да",BC114=1),OR(LOWER(LEFT(CH114&amp;"",2))="да",CH114=1)),AND($X$8="OR_YES",OR(OR(LOWER(LEFT(BC114&amp;"",2))="да",BC114=1),OR(LOWER(LEFT(CH114&amp;"",2))="да",CH114=1)))),$X$14,$X$15))))))))))</f>
        <v/>
      </c>
      <c r="Y114" s="70" t="str">
        <f>IF($A114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114="#FIELD",BD114="",AND(OR($Y$8="CHANGE_PCT_GE",$Y$8="CHANGE_ABS_GE",$Y$8="COUNT_FLAG_RULE",$Y$8="AND_YES",$Y$8="OR_YES"),OR(CI114="#FIELD",CI114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114)))),IF($Y$18="LOW_MU",MAX(Настройки!$B$14,$Y$16),IF($Y$18="NEUTRAL",Настройки!$B$15,IF($Y$18="IGNORE","IGNORE",IF(OR(BD114="#FIELD",CI114="#FIELD"),"Поле не найдено","Недостаточно данных")))),IF($Y$8="SIGMOID_INC",MAX(Настройки!$B$14,$Y$16+($Y$17-$Y$16)/(1+EXP(-$Y$12*(IF(ISNUMBER(BD114),BD114,0)-$Y$11)))),IF($Y$8="SIGMOID_DEC",MAX(Настройки!$B$14,$Y$16+($Y$17-$Y$16)/(1+EXP($Y$12*(IF(ISNUMBER(BD114),BD114,0)-$Y$11)))),IF($Y$8="TOP_PERCENT",IF((COUNTIF(INDEX(Данные!$A$7:$CV$106,0,MATCH($Y$9,Данные!$A$6:$CV$6,0)),"&gt;"&amp;IF(ISNUMBER(BD114),BD114,0))+COUNTIFS(INDEX(Данные!$A$7:$CV$106,0,MATCH($Y$9,Данные!$A$6:$CV$6,0)),IF(ISNUMBER(BD114),BD114,0),Данные!$A$7:$A$106,"&lt;"&amp;$A114)+1)/COUNT(INDEX(Данные!$A$7:$CV$106,0,MATCH($Y$9,Данные!$A$6:$CV$6,0)))&lt;=$Y$11,$Y$14,$Y$15),IF($Y$8="MANUAL_MU",MAX(Настройки!$B$14,MIN(1,IF(ISNUMBER(BD114),BD114,0))),IF($Y$8="COUNT_FLAG_RULE",IF(IF(ISNUMBER(BD114),BD114,0)&lt;=$Y$11,$Y$14,IF(IF(ISNUMBER(BD114),BD114,0)&gt;=$Y$12,$Y$15,IF(OR(LOWER(LEFT(CI114&amp;"",2))="да",CI114=1),$Y$13,$Y$15))),IF(OR(AND($Y$8="YES_NO",OR(LOWER(LEFT(BD114&amp;"",2))="да",BD114=1)),AND($Y$8="THRESHOLD_GE",IF(ISNUMBER(BD114),BD114,0)&gt;=$Y$11),AND($Y$8="THRESHOLD_GT",IF(ISNUMBER(BD114),BD114,0)&gt;$Y$11),AND($Y$8="THRESHOLD_LE",IF(ISNUMBER(BD114),BD114,0)&lt;=$Y$11),AND($Y$8="THRESHOLD_LT",IF(ISNUMBER(BD114),BD114,0)&lt;$Y$11),AND($Y$8="CHANGE_PCT_GE",IF(IF(ISNUMBER(CI114),CI114,0)=0,IF(ISNUMBER(BD114),BD114,0)&gt;0,(IF(ISNUMBER(BD114),BD114,0)-IF(ISNUMBER(CI114),CI114,0))/ABS(IF(ISNUMBER(CI114),CI114,0))&gt;=$Y$11)),AND($Y$8="CHANGE_ABS_GE",ABS(IF(ISNUMBER(BD114),BD114,0)-IF(ISNUMBER(CI114),CI114,0))&gt;=$Y$11),AND($Y$8="COUNT_LT",IF(ISNUMBER(BD114),BD114,0)&lt;$Y$11),AND($Y$8="COUNT_LE",IF(ISNUMBER(BD114),BD114,0)&lt;=$Y$11),AND($Y$8="AND_YES",OR(LOWER(LEFT(BD114&amp;"",2))="да",BD114=1),OR(LOWER(LEFT(CI114&amp;"",2))="да",CI114=1)),AND($Y$8="OR_YES",OR(OR(LOWER(LEFT(BD114&amp;"",2))="да",BD114=1),OR(LOWER(LEFT(CI114&amp;"",2))="да",CI114=1)))),$Y$14,$Y$15))))))))))</f>
        <v/>
      </c>
      <c r="Z114" s="70" t="str">
        <f>IF($A114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114="#FIELD",BE114="",AND(OR($Z$8="CHANGE_PCT_GE",$Z$8="CHANGE_ABS_GE",$Z$8="COUNT_FLAG_RULE",$Z$8="AND_YES",$Z$8="OR_YES"),OR(CJ114="#FIELD",CJ114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114)))),IF($Z$18="LOW_MU",MAX(Настройки!$B$14,$Z$16),IF($Z$18="NEUTRAL",Настройки!$B$15,IF($Z$18="IGNORE","IGNORE",IF(OR(BE114="#FIELD",CJ114="#FIELD"),"Поле не найдено","Недостаточно данных")))),IF($Z$8="SIGMOID_INC",MAX(Настройки!$B$14,$Z$16+($Z$17-$Z$16)/(1+EXP(-$Z$12*(IF(ISNUMBER(BE114),BE114,0)-$Z$11)))),IF($Z$8="SIGMOID_DEC",MAX(Настройки!$B$14,$Z$16+($Z$17-$Z$16)/(1+EXP($Z$12*(IF(ISNUMBER(BE114),BE114,0)-$Z$11)))),IF($Z$8="TOP_PERCENT",IF((COUNTIF(INDEX(Данные!$A$7:$CV$106,0,MATCH($Z$9,Данные!$A$6:$CV$6,0)),"&gt;"&amp;IF(ISNUMBER(BE114),BE114,0))+COUNTIFS(INDEX(Данные!$A$7:$CV$106,0,MATCH($Z$9,Данные!$A$6:$CV$6,0)),IF(ISNUMBER(BE114),BE114,0),Данные!$A$7:$A$106,"&lt;"&amp;$A114)+1)/COUNT(INDEX(Данные!$A$7:$CV$106,0,MATCH($Z$9,Данные!$A$6:$CV$6,0)))&lt;=$Z$11,$Z$14,$Z$15),IF($Z$8="MANUAL_MU",MAX(Настройки!$B$14,MIN(1,IF(ISNUMBER(BE114),BE114,0))),IF($Z$8="COUNT_FLAG_RULE",IF(IF(ISNUMBER(BE114),BE114,0)&lt;=$Z$11,$Z$14,IF(IF(ISNUMBER(BE114),BE114,0)&gt;=$Z$12,$Z$15,IF(OR(LOWER(LEFT(CJ114&amp;"",2))="да",CJ114=1),$Z$13,$Z$15))),IF(OR(AND($Z$8="YES_NO",OR(LOWER(LEFT(BE114&amp;"",2))="да",BE114=1)),AND($Z$8="THRESHOLD_GE",IF(ISNUMBER(BE114),BE114,0)&gt;=$Z$11),AND($Z$8="THRESHOLD_GT",IF(ISNUMBER(BE114),BE114,0)&gt;$Z$11),AND($Z$8="THRESHOLD_LE",IF(ISNUMBER(BE114),BE114,0)&lt;=$Z$11),AND($Z$8="THRESHOLD_LT",IF(ISNUMBER(BE114),BE114,0)&lt;$Z$11),AND($Z$8="CHANGE_PCT_GE",IF(IF(ISNUMBER(CJ114),CJ114,0)=0,IF(ISNUMBER(BE114),BE114,0)&gt;0,(IF(ISNUMBER(BE114),BE114,0)-IF(ISNUMBER(CJ114),CJ114,0))/ABS(IF(ISNUMBER(CJ114),CJ114,0))&gt;=$Z$11)),AND($Z$8="CHANGE_ABS_GE",ABS(IF(ISNUMBER(BE114),BE114,0)-IF(ISNUMBER(CJ114),CJ114,0))&gt;=$Z$11),AND($Z$8="COUNT_LT",IF(ISNUMBER(BE114),BE114,0)&lt;$Z$11),AND($Z$8="COUNT_LE",IF(ISNUMBER(BE114),BE114,0)&lt;=$Z$11),AND($Z$8="AND_YES",OR(LOWER(LEFT(BE114&amp;"",2))="да",BE114=1),OR(LOWER(LEFT(CJ114&amp;"",2))="да",CJ114=1)),AND($Z$8="OR_YES",OR(OR(LOWER(LEFT(BE114&amp;"",2))="да",BE114=1),OR(LOWER(LEFT(CJ114&amp;"",2))="да",CJ114=1)))),$Z$14,$Z$15))))))))))</f>
        <v/>
      </c>
      <c r="AA114" s="70" t="str">
        <f>IF($A114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114="#FIELD",BF114="",AND(OR($AA$8="CHANGE_PCT_GE",$AA$8="CHANGE_ABS_GE",$AA$8="COUNT_FLAG_RULE",$AA$8="AND_YES",$AA$8="OR_YES"),OR(CK114="#FIELD",CK114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114)))),IF($AA$18="LOW_MU",MAX(Настройки!$B$14,$AA$16),IF($AA$18="NEUTRAL",Настройки!$B$15,IF($AA$18="IGNORE","IGNORE",IF(OR(BF114="#FIELD",CK114="#FIELD"),"Поле не найдено","Недостаточно данных")))),IF($AA$8="SIGMOID_INC",MAX(Настройки!$B$14,$AA$16+($AA$17-$AA$16)/(1+EXP(-$AA$12*(IF(ISNUMBER(BF114),BF114,0)-$AA$11)))),IF($AA$8="SIGMOID_DEC",MAX(Настройки!$B$14,$AA$16+($AA$17-$AA$16)/(1+EXP($AA$12*(IF(ISNUMBER(BF114),BF114,0)-$AA$11)))),IF($AA$8="TOP_PERCENT",IF((COUNTIF(INDEX(Данные!$A$7:$CV$106,0,MATCH($AA$9,Данные!$A$6:$CV$6,0)),"&gt;"&amp;IF(ISNUMBER(BF114),BF114,0))+COUNTIFS(INDEX(Данные!$A$7:$CV$106,0,MATCH($AA$9,Данные!$A$6:$CV$6,0)),IF(ISNUMBER(BF114),BF114,0),Данные!$A$7:$A$106,"&lt;"&amp;$A114)+1)/COUNT(INDEX(Данные!$A$7:$CV$106,0,MATCH($AA$9,Данные!$A$6:$CV$6,0)))&lt;=$AA$11,$AA$14,$AA$15),IF($AA$8="MANUAL_MU",MAX(Настройки!$B$14,MIN(1,IF(ISNUMBER(BF114),BF114,0))),IF($AA$8="COUNT_FLAG_RULE",IF(IF(ISNUMBER(BF114),BF114,0)&lt;=$AA$11,$AA$14,IF(IF(ISNUMBER(BF114),BF114,0)&gt;=$AA$12,$AA$15,IF(OR(LOWER(LEFT(CK114&amp;"",2))="да",CK114=1),$AA$13,$AA$15))),IF(OR(AND($AA$8="YES_NO",OR(LOWER(LEFT(BF114&amp;"",2))="да",BF114=1)),AND($AA$8="THRESHOLD_GE",IF(ISNUMBER(BF114),BF114,0)&gt;=$AA$11),AND($AA$8="THRESHOLD_GT",IF(ISNUMBER(BF114),BF114,0)&gt;$AA$11),AND($AA$8="THRESHOLD_LE",IF(ISNUMBER(BF114),BF114,0)&lt;=$AA$11),AND($AA$8="THRESHOLD_LT",IF(ISNUMBER(BF114),BF114,0)&lt;$AA$11),AND($AA$8="CHANGE_PCT_GE",IF(IF(ISNUMBER(CK114),CK114,0)=0,IF(ISNUMBER(BF114),BF114,0)&gt;0,(IF(ISNUMBER(BF114),BF114,0)-IF(ISNUMBER(CK114),CK114,0))/ABS(IF(ISNUMBER(CK114),CK114,0))&gt;=$AA$11)),AND($AA$8="CHANGE_ABS_GE",ABS(IF(ISNUMBER(BF114),BF114,0)-IF(ISNUMBER(CK114),CK114,0))&gt;=$AA$11),AND($AA$8="COUNT_LT",IF(ISNUMBER(BF114),BF114,0)&lt;$AA$11),AND($AA$8="COUNT_LE",IF(ISNUMBER(BF114),BF114,0)&lt;=$AA$11),AND($AA$8="AND_YES",OR(LOWER(LEFT(BF114&amp;"",2))="да",BF114=1),OR(LOWER(LEFT(CK114&amp;"",2))="да",CK114=1)),AND($AA$8="OR_YES",OR(OR(LOWER(LEFT(BF114&amp;"",2))="да",BF114=1),OR(LOWER(LEFT(CK114&amp;"",2))="да",CK114=1)))),$AA$14,$AA$15))))))))))</f>
        <v/>
      </c>
      <c r="AB114" s="70" t="str">
        <f>IF($A114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114="#FIELD",BG114="",AND(OR($AB$8="CHANGE_PCT_GE",$AB$8="CHANGE_ABS_GE",$AB$8="COUNT_FLAG_RULE",$AB$8="AND_YES",$AB$8="OR_YES"),OR(CL114="#FIELD",CL114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114)))),IF($AB$18="LOW_MU",MAX(Настройки!$B$14,$AB$16),IF($AB$18="NEUTRAL",Настройки!$B$15,IF($AB$18="IGNORE","IGNORE",IF(OR(BG114="#FIELD",CL114="#FIELD"),"Поле не найдено","Недостаточно данных")))),IF($AB$8="SIGMOID_INC",MAX(Настройки!$B$14,$AB$16+($AB$17-$AB$16)/(1+EXP(-$AB$12*(IF(ISNUMBER(BG114),BG114,0)-$AB$11)))),IF($AB$8="SIGMOID_DEC",MAX(Настройки!$B$14,$AB$16+($AB$17-$AB$16)/(1+EXP($AB$12*(IF(ISNUMBER(BG114),BG114,0)-$AB$11)))),IF($AB$8="TOP_PERCENT",IF((COUNTIF(INDEX(Данные!$A$7:$CV$106,0,MATCH($AB$9,Данные!$A$6:$CV$6,0)),"&gt;"&amp;IF(ISNUMBER(BG114),BG114,0))+COUNTIFS(INDEX(Данные!$A$7:$CV$106,0,MATCH($AB$9,Данные!$A$6:$CV$6,0)),IF(ISNUMBER(BG114),BG114,0),Данные!$A$7:$A$106,"&lt;"&amp;$A114)+1)/COUNT(INDEX(Данные!$A$7:$CV$106,0,MATCH($AB$9,Данные!$A$6:$CV$6,0)))&lt;=$AB$11,$AB$14,$AB$15),IF($AB$8="MANUAL_MU",MAX(Настройки!$B$14,MIN(1,IF(ISNUMBER(BG114),BG114,0))),IF($AB$8="COUNT_FLAG_RULE",IF(IF(ISNUMBER(BG114),BG114,0)&lt;=$AB$11,$AB$14,IF(IF(ISNUMBER(BG114),BG114,0)&gt;=$AB$12,$AB$15,IF(OR(LOWER(LEFT(CL114&amp;"",2))="да",CL114=1),$AB$13,$AB$15))),IF(OR(AND($AB$8="YES_NO",OR(LOWER(LEFT(BG114&amp;"",2))="да",BG114=1)),AND($AB$8="THRESHOLD_GE",IF(ISNUMBER(BG114),BG114,0)&gt;=$AB$11),AND($AB$8="THRESHOLD_GT",IF(ISNUMBER(BG114),BG114,0)&gt;$AB$11),AND($AB$8="THRESHOLD_LE",IF(ISNUMBER(BG114),BG114,0)&lt;=$AB$11),AND($AB$8="THRESHOLD_LT",IF(ISNUMBER(BG114),BG114,0)&lt;$AB$11),AND($AB$8="CHANGE_PCT_GE",IF(IF(ISNUMBER(CL114),CL114,0)=0,IF(ISNUMBER(BG114),BG114,0)&gt;0,(IF(ISNUMBER(BG114),BG114,0)-IF(ISNUMBER(CL114),CL114,0))/ABS(IF(ISNUMBER(CL114),CL114,0))&gt;=$AB$11)),AND($AB$8="CHANGE_ABS_GE",ABS(IF(ISNUMBER(BG114),BG114,0)-IF(ISNUMBER(CL114),CL114,0))&gt;=$AB$11),AND($AB$8="COUNT_LT",IF(ISNUMBER(BG114),BG114,0)&lt;$AB$11),AND($AB$8="COUNT_LE",IF(ISNUMBER(BG114),BG114,0)&lt;=$AB$11),AND($AB$8="AND_YES",OR(LOWER(LEFT(BG114&amp;"",2))="да",BG114=1),OR(LOWER(LEFT(CL114&amp;"",2))="да",CL114=1)),AND($AB$8="OR_YES",OR(OR(LOWER(LEFT(BG114&amp;"",2))="да",BG114=1),OR(LOWER(LEFT(CL114&amp;"",2))="да",CL114=1)))),$AB$14,$AB$15))))))))))</f>
        <v/>
      </c>
      <c r="AC114" s="70" t="str">
        <f>IF($A114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114="#FIELD",BH114="",AND(OR($AC$8="CHANGE_PCT_GE",$AC$8="CHANGE_ABS_GE",$AC$8="COUNT_FLAG_RULE",$AC$8="AND_YES",$AC$8="OR_YES"),OR(CM114="#FIELD",CM114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114)))),IF($AC$18="LOW_MU",MAX(Настройки!$B$14,$AC$16),IF($AC$18="NEUTRAL",Настройки!$B$15,IF($AC$18="IGNORE","IGNORE",IF(OR(BH114="#FIELD",CM114="#FIELD"),"Поле не найдено","Недостаточно данных")))),IF($AC$8="SIGMOID_INC",MAX(Настройки!$B$14,$AC$16+($AC$17-$AC$16)/(1+EXP(-$AC$12*(IF(ISNUMBER(BH114),BH114,0)-$AC$11)))),IF($AC$8="SIGMOID_DEC",MAX(Настройки!$B$14,$AC$16+($AC$17-$AC$16)/(1+EXP($AC$12*(IF(ISNUMBER(BH114),BH114,0)-$AC$11)))),IF($AC$8="TOP_PERCENT",IF((COUNTIF(INDEX(Данные!$A$7:$CV$106,0,MATCH($AC$9,Данные!$A$6:$CV$6,0)),"&gt;"&amp;IF(ISNUMBER(BH114),BH114,0))+COUNTIFS(INDEX(Данные!$A$7:$CV$106,0,MATCH($AC$9,Данные!$A$6:$CV$6,0)),IF(ISNUMBER(BH114),BH114,0),Данные!$A$7:$A$106,"&lt;"&amp;$A114)+1)/COUNT(INDEX(Данные!$A$7:$CV$106,0,MATCH($AC$9,Данные!$A$6:$CV$6,0)))&lt;=$AC$11,$AC$14,$AC$15),IF($AC$8="MANUAL_MU",MAX(Настройки!$B$14,MIN(1,IF(ISNUMBER(BH114),BH114,0))),IF($AC$8="COUNT_FLAG_RULE",IF(IF(ISNUMBER(BH114),BH114,0)&lt;=$AC$11,$AC$14,IF(IF(ISNUMBER(BH114),BH114,0)&gt;=$AC$12,$AC$15,IF(OR(LOWER(LEFT(CM114&amp;"",2))="да",CM114=1),$AC$13,$AC$15))),IF(OR(AND($AC$8="YES_NO",OR(LOWER(LEFT(BH114&amp;"",2))="да",BH114=1)),AND($AC$8="THRESHOLD_GE",IF(ISNUMBER(BH114),BH114,0)&gt;=$AC$11),AND($AC$8="THRESHOLD_GT",IF(ISNUMBER(BH114),BH114,0)&gt;$AC$11),AND($AC$8="THRESHOLD_LE",IF(ISNUMBER(BH114),BH114,0)&lt;=$AC$11),AND($AC$8="THRESHOLD_LT",IF(ISNUMBER(BH114),BH114,0)&lt;$AC$11),AND($AC$8="CHANGE_PCT_GE",IF(IF(ISNUMBER(CM114),CM114,0)=0,IF(ISNUMBER(BH114),BH114,0)&gt;0,(IF(ISNUMBER(BH114),BH114,0)-IF(ISNUMBER(CM114),CM114,0))/ABS(IF(ISNUMBER(CM114),CM114,0))&gt;=$AC$11)),AND($AC$8="CHANGE_ABS_GE",ABS(IF(ISNUMBER(BH114),BH114,0)-IF(ISNUMBER(CM114),CM114,0))&gt;=$AC$11),AND($AC$8="COUNT_LT",IF(ISNUMBER(BH114),BH114,0)&lt;$AC$11),AND($AC$8="COUNT_LE",IF(ISNUMBER(BH114),BH114,0)&lt;=$AC$11),AND($AC$8="AND_YES",OR(LOWER(LEFT(BH114&amp;"",2))="да",BH114=1),OR(LOWER(LEFT(CM114&amp;"",2))="да",CM114=1)),AND($AC$8="OR_YES",OR(OR(LOWER(LEFT(BH114&amp;"",2))="да",BH114=1),OR(LOWER(LEFT(CM114&amp;"",2))="да",CM114=1)))),$AC$14,$AC$15))))))))))</f>
        <v/>
      </c>
      <c r="AD114" s="70" t="str">
        <f>IF($A114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114="#FIELD",BI114="",AND(OR($AD$8="CHANGE_PCT_GE",$AD$8="CHANGE_ABS_GE",$AD$8="COUNT_FLAG_RULE",$AD$8="AND_YES",$AD$8="OR_YES"),OR(CN114="#FIELD",CN114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114)))),IF($AD$18="LOW_MU",MAX(Настройки!$B$14,$AD$16),IF($AD$18="NEUTRAL",Настройки!$B$15,IF($AD$18="IGNORE","IGNORE",IF(OR(BI114="#FIELD",CN114="#FIELD"),"Поле не найдено","Недостаточно данных")))),IF($AD$8="SIGMOID_INC",MAX(Настройки!$B$14,$AD$16+($AD$17-$AD$16)/(1+EXP(-$AD$12*(IF(ISNUMBER(BI114),BI114,0)-$AD$11)))),IF($AD$8="SIGMOID_DEC",MAX(Настройки!$B$14,$AD$16+($AD$17-$AD$16)/(1+EXP($AD$12*(IF(ISNUMBER(BI114),BI114,0)-$AD$11)))),IF($AD$8="TOP_PERCENT",IF((COUNTIF(INDEX(Данные!$A$7:$CV$106,0,MATCH($AD$9,Данные!$A$6:$CV$6,0)),"&gt;"&amp;IF(ISNUMBER(BI114),BI114,0))+COUNTIFS(INDEX(Данные!$A$7:$CV$106,0,MATCH($AD$9,Данные!$A$6:$CV$6,0)),IF(ISNUMBER(BI114),BI114,0),Данные!$A$7:$A$106,"&lt;"&amp;$A114)+1)/COUNT(INDEX(Данные!$A$7:$CV$106,0,MATCH($AD$9,Данные!$A$6:$CV$6,0)))&lt;=$AD$11,$AD$14,$AD$15),IF($AD$8="MANUAL_MU",MAX(Настройки!$B$14,MIN(1,IF(ISNUMBER(BI114),BI114,0))),IF($AD$8="COUNT_FLAG_RULE",IF(IF(ISNUMBER(BI114),BI114,0)&lt;=$AD$11,$AD$14,IF(IF(ISNUMBER(BI114),BI114,0)&gt;=$AD$12,$AD$15,IF(OR(LOWER(LEFT(CN114&amp;"",2))="да",CN114=1),$AD$13,$AD$15))),IF(OR(AND($AD$8="YES_NO",OR(LOWER(LEFT(BI114&amp;"",2))="да",BI114=1)),AND($AD$8="THRESHOLD_GE",IF(ISNUMBER(BI114),BI114,0)&gt;=$AD$11),AND($AD$8="THRESHOLD_GT",IF(ISNUMBER(BI114),BI114,0)&gt;$AD$11),AND($AD$8="THRESHOLD_LE",IF(ISNUMBER(BI114),BI114,0)&lt;=$AD$11),AND($AD$8="THRESHOLD_LT",IF(ISNUMBER(BI114),BI114,0)&lt;$AD$11),AND($AD$8="CHANGE_PCT_GE",IF(IF(ISNUMBER(CN114),CN114,0)=0,IF(ISNUMBER(BI114),BI114,0)&gt;0,(IF(ISNUMBER(BI114),BI114,0)-IF(ISNUMBER(CN114),CN114,0))/ABS(IF(ISNUMBER(CN114),CN114,0))&gt;=$AD$11)),AND($AD$8="CHANGE_ABS_GE",ABS(IF(ISNUMBER(BI114),BI114,0)-IF(ISNUMBER(CN114),CN114,0))&gt;=$AD$11),AND($AD$8="COUNT_LT",IF(ISNUMBER(BI114),BI114,0)&lt;$AD$11),AND($AD$8="COUNT_LE",IF(ISNUMBER(BI114),BI114,0)&lt;=$AD$11),AND($AD$8="AND_YES",OR(LOWER(LEFT(BI114&amp;"",2))="да",BI114=1),OR(LOWER(LEFT(CN114&amp;"",2))="да",CN114=1)),AND($AD$8="OR_YES",OR(OR(LOWER(LEFT(BI114&amp;"",2))="да",BI114=1),OR(LOWER(LEFT(CN114&amp;"",2))="да",CN114=1)))),$AD$14,$AD$15))))))))))</f>
        <v/>
      </c>
      <c r="AE114" s="71" t="str">
        <f>IF($A114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114="#FIELD",BJ114="",AND(OR($AE$8="CHANGE_PCT_GE",$AE$8="CHANGE_ABS_GE",$AE$8="COUNT_FLAG_RULE",$AE$8="AND_YES",$AE$8="OR_YES"),OR(CO114="#FIELD",CO114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114)))),IF($AE$18="LOW_MU",MAX(Настройки!$B$14,$AE$16),IF($AE$18="NEUTRAL",Настройки!$B$15,IF($AE$18="IGNORE","IGNORE",IF(OR(BJ114="#FIELD",CO114="#FIELD"),"Поле не найдено","Недостаточно данных")))),IF($AE$8="SIGMOID_INC",MAX(Настройки!$B$14,$AE$16+($AE$17-$AE$16)/(1+EXP(-$AE$12*(IF(ISNUMBER(BJ114),BJ114,0)-$AE$11)))),IF($AE$8="SIGMOID_DEC",MAX(Настройки!$B$14,$AE$16+($AE$17-$AE$16)/(1+EXP($AE$12*(IF(ISNUMBER(BJ114),BJ114,0)-$AE$11)))),IF($AE$8="TOP_PERCENT",IF((COUNTIF(INDEX(Данные!$A$7:$CV$106,0,MATCH($AE$9,Данные!$A$6:$CV$6,0)),"&gt;"&amp;IF(ISNUMBER(BJ114),BJ114,0))+COUNTIFS(INDEX(Данные!$A$7:$CV$106,0,MATCH($AE$9,Данные!$A$6:$CV$6,0)),IF(ISNUMBER(BJ114),BJ114,0),Данные!$A$7:$A$106,"&lt;"&amp;$A114)+1)/COUNT(INDEX(Данные!$A$7:$CV$106,0,MATCH($AE$9,Данные!$A$6:$CV$6,0)))&lt;=$AE$11,$AE$14,$AE$15),IF($AE$8="MANUAL_MU",MAX(Настройки!$B$14,MIN(1,IF(ISNUMBER(BJ114),BJ114,0))),IF($AE$8="COUNT_FLAG_RULE",IF(IF(ISNUMBER(BJ114),BJ114,0)&lt;=$AE$11,$AE$14,IF(IF(ISNUMBER(BJ114),BJ114,0)&gt;=$AE$12,$AE$15,IF(OR(LOWER(LEFT(CO114&amp;"",2))="да",CO114=1),$AE$13,$AE$15))),IF(OR(AND($AE$8="YES_NO",OR(LOWER(LEFT(BJ114&amp;"",2))="да",BJ114=1)),AND($AE$8="THRESHOLD_GE",IF(ISNUMBER(BJ114),BJ114,0)&gt;=$AE$11),AND($AE$8="THRESHOLD_GT",IF(ISNUMBER(BJ114),BJ114,0)&gt;$AE$11),AND($AE$8="THRESHOLD_LE",IF(ISNUMBER(BJ114),BJ114,0)&lt;=$AE$11),AND($AE$8="THRESHOLD_LT",IF(ISNUMBER(BJ114),BJ114,0)&lt;$AE$11),AND($AE$8="CHANGE_PCT_GE",IF(IF(ISNUMBER(CO114),CO114,0)=0,IF(ISNUMBER(BJ114),BJ114,0)&gt;0,(IF(ISNUMBER(BJ114),BJ114,0)-IF(ISNUMBER(CO114),CO114,0))/ABS(IF(ISNUMBER(CO114),CO114,0))&gt;=$AE$11)),AND($AE$8="CHANGE_ABS_GE",ABS(IF(ISNUMBER(BJ114),BJ114,0)-IF(ISNUMBER(CO114),CO114,0))&gt;=$AE$11),AND($AE$8="COUNT_LT",IF(ISNUMBER(BJ114),BJ114,0)&lt;$AE$11),AND($AE$8="COUNT_LE",IF(ISNUMBER(BJ114),BJ114,0)&lt;=$AE$11),AND($AE$8="AND_YES",OR(LOWER(LEFT(BJ114&amp;"",2))="да",BJ114=1),OR(LOWER(LEFT(CO114&amp;"",2))="да",CO114=1)),AND($AE$8="OR_YES",OR(OR(LOWER(LEFT(BJ114&amp;"",2))="да",BJ114=1),OR(LOWER(LEFT(CO114&amp;"",2))="да",CO114=1)))),$AE$14,$AE$15))))))))))</f>
        <v/>
      </c>
      <c r="AF114" s="75"/>
      <c r="AG114" s="76" t="str">
        <f>IF($A114="","",IF($B$4&lt;&gt;"Да","",IF($B$9="","",IF(COUNTIF(Данные!$A$6:$CV$6,$B$9)=0,"#FIELD",INDEX(Данные!$A$7:$CV$106,ROW()-19,MATCH($B$9,Данные!$A$6:$CV$6,0))))))</f>
        <v/>
      </c>
      <c r="AH114" s="76" t="str">
        <f>IF($A114="","",IF($C$4&lt;&gt;"Да","",IF($C$9="","",IF(COUNTIF(Данные!$A$6:$CV$6,$C$9)=0,"#FIELD",INDEX(Данные!$A$7:$CV$106,ROW()-19,MATCH($C$9,Данные!$A$6:$CV$6,0))))))</f>
        <v/>
      </c>
      <c r="AI114" s="76" t="str">
        <f>IF($A114="","",IF($D$4&lt;&gt;"Да","",IF($D$9="","",IF(COUNTIF(Данные!$A$6:$CV$6,$D$9)=0,"#FIELD",INDEX(Данные!$A$7:$CV$106,ROW()-19,MATCH($D$9,Данные!$A$6:$CV$6,0))))))</f>
        <v/>
      </c>
      <c r="AJ114" s="76" t="str">
        <f>IF($A114="","",IF($E$4&lt;&gt;"Да","",IF($E$9="","",IF(COUNTIF(Данные!$A$6:$CV$6,$E$9)=0,"#FIELD",INDEX(Данные!$A$7:$CV$106,ROW()-19,MATCH($E$9,Данные!$A$6:$CV$6,0))))))</f>
        <v/>
      </c>
      <c r="AK114" s="76" t="str">
        <f>IF($A114="","",IF($F$4&lt;&gt;"Да","",IF($F$9="","",IF(COUNTIF(Данные!$A$6:$CV$6,$F$9)=0,"#FIELD",INDEX(Данные!$A$7:$CV$106,ROW()-19,MATCH($F$9,Данные!$A$6:$CV$6,0))))))</f>
        <v/>
      </c>
      <c r="AL114" s="76" t="str">
        <f>IF($A114="","",IF($G$4&lt;&gt;"Да","",IF($G$9="","",IF(COUNTIF(Данные!$A$6:$CV$6,$G$9)=0,"#FIELD",INDEX(Данные!$A$7:$CV$106,ROW()-19,MATCH($G$9,Данные!$A$6:$CV$6,0))))))</f>
        <v/>
      </c>
      <c r="AM114" s="76" t="str">
        <f>IF($A114="","",IF($H$4&lt;&gt;"Да","",IF($H$9="","",IF(COUNTIF(Данные!$A$6:$CV$6,$H$9)=0,"#FIELD",INDEX(Данные!$A$7:$CV$106,ROW()-19,MATCH($H$9,Данные!$A$6:$CV$6,0))))))</f>
        <v/>
      </c>
      <c r="AN114" s="76" t="str">
        <f>IF($A114="","",IF($I$4&lt;&gt;"Да","",IF($I$9="","",IF(COUNTIF(Данные!$A$6:$CV$6,$I$9)=0,"#FIELD",INDEX(Данные!$A$7:$CV$106,ROW()-19,MATCH($I$9,Данные!$A$6:$CV$6,0))))))</f>
        <v/>
      </c>
      <c r="AO114" s="76" t="str">
        <f>IF($A114="","",IF($J$4&lt;&gt;"Да","",IF($J$9="","",IF(COUNTIF(Данные!$A$6:$CV$6,$J$9)=0,"#FIELD",INDEX(Данные!$A$7:$CV$106,ROW()-19,MATCH($J$9,Данные!$A$6:$CV$6,0))))))</f>
        <v/>
      </c>
      <c r="AP114" s="76" t="str">
        <f>IF($A114="","",IF($K$4&lt;&gt;"Да","",IF($K$9="","",IF(COUNTIF(Данные!$A$6:$CV$6,$K$9)=0,"#FIELD",INDEX(Данные!$A$7:$CV$106,ROW()-19,MATCH($K$9,Данные!$A$6:$CV$6,0))))))</f>
        <v/>
      </c>
      <c r="AQ114" s="76" t="str">
        <f>IF($A114="","",IF($L$4&lt;&gt;"Да","",IF($L$9="","",IF(COUNTIF(Данные!$A$6:$CV$6,$L$9)=0,"#FIELD",INDEX(Данные!$A$7:$CV$106,ROW()-19,MATCH($L$9,Данные!$A$6:$CV$6,0))))))</f>
        <v/>
      </c>
      <c r="AR114" s="76" t="str">
        <f>IF($A114="","",IF($M$4&lt;&gt;"Да","",IF($M$9="","",IF(COUNTIF(Данные!$A$6:$CV$6,$M$9)=0,"#FIELD",INDEX(Данные!$A$7:$CV$106,ROW()-19,MATCH($M$9,Данные!$A$6:$CV$6,0))))))</f>
        <v/>
      </c>
      <c r="AS114" s="76" t="str">
        <f>IF($A114="","",IF($N$4&lt;&gt;"Да","",IF($N$9="","",IF(COUNTIF(Данные!$A$6:$CV$6,$N$9)=0,"#FIELD",INDEX(Данные!$A$7:$CV$106,ROW()-19,MATCH($N$9,Данные!$A$6:$CV$6,0))))))</f>
        <v/>
      </c>
      <c r="AT114" s="76" t="str">
        <f>IF($A114="","",IF($O$4&lt;&gt;"Да","",IF($O$9="","",IF(COUNTIF(Данные!$A$6:$CV$6,$O$9)=0,"#FIELD",INDEX(Данные!$A$7:$CV$106,ROW()-19,MATCH($O$9,Данные!$A$6:$CV$6,0))))))</f>
        <v/>
      </c>
      <c r="AU114" s="76" t="str">
        <f>IF($A114="","",IF($P$4&lt;&gt;"Да","",IF($P$9="","",IF(COUNTIF(Данные!$A$6:$CV$6,$P$9)=0,"#FIELD",INDEX(Данные!$A$7:$CV$106,ROW()-19,MATCH($P$9,Данные!$A$6:$CV$6,0))))))</f>
        <v/>
      </c>
      <c r="AV114" s="76" t="str">
        <f>IF($A114="","",IF($Q$4&lt;&gt;"Да","",IF($Q$9="","",IF(COUNTIF(Данные!$A$6:$CV$6,$Q$9)=0,"#FIELD",INDEX(Данные!$A$7:$CV$106,ROW()-19,MATCH($Q$9,Данные!$A$6:$CV$6,0))))))</f>
        <v/>
      </c>
      <c r="AW114" s="76" t="str">
        <f>IF($A114="","",IF($R$4&lt;&gt;"Да","",IF($R$9="","",IF(COUNTIF(Данные!$A$6:$CV$6,$R$9)=0,"#FIELD",INDEX(Данные!$A$7:$CV$106,ROW()-19,MATCH($R$9,Данные!$A$6:$CV$6,0))))))</f>
        <v/>
      </c>
      <c r="AX114" s="76" t="str">
        <f>IF($A114="","",IF($S$4&lt;&gt;"Да","",IF($S$9="","",IF(COUNTIF(Данные!$A$6:$CV$6,$S$9)=0,"#FIELD",INDEX(Данные!$A$7:$CV$106,ROW()-19,MATCH($S$9,Данные!$A$6:$CV$6,0))))))</f>
        <v/>
      </c>
      <c r="AY114" s="76" t="str">
        <f>IF($A114="","",IF($T$4&lt;&gt;"Да","",IF($T$9="","",IF(COUNTIF(Данные!$A$6:$CV$6,$T$9)=0,"#FIELD",INDEX(Данные!$A$7:$CV$106,ROW()-19,MATCH($T$9,Данные!$A$6:$CV$6,0))))))</f>
        <v/>
      </c>
      <c r="AZ114" s="76" t="str">
        <f>IF($A114="","",IF($U$4&lt;&gt;"Да","",IF($U$9="","",IF(COUNTIF(Данные!$A$6:$CV$6,$U$9)=0,"#FIELD",INDEX(Данные!$A$7:$CV$106,ROW()-19,MATCH($U$9,Данные!$A$6:$CV$6,0))))))</f>
        <v/>
      </c>
      <c r="BA114" s="76" t="str">
        <f>IF($A114="","",IF($V$4&lt;&gt;"Да","",IF($V$9="","",IF(COUNTIF(Данные!$A$6:$CV$6,$V$9)=0,"#FIELD",INDEX(Данные!$A$7:$CV$106,ROW()-19,MATCH($V$9,Данные!$A$6:$CV$6,0))))))</f>
        <v/>
      </c>
      <c r="BB114" s="76" t="str">
        <f>IF($A114="","",IF($W$4&lt;&gt;"Да","",IF($W$9="","",IF(COUNTIF(Данные!$A$6:$CV$6,$W$9)=0,"#FIELD",INDEX(Данные!$A$7:$CV$106,ROW()-19,MATCH($W$9,Данные!$A$6:$CV$6,0))))))</f>
        <v/>
      </c>
      <c r="BC114" s="76" t="str">
        <f>IF($A114="","",IF($X$4&lt;&gt;"Да","",IF($X$9="","",IF(COUNTIF(Данные!$A$6:$CV$6,$X$9)=0,"#FIELD",INDEX(Данные!$A$7:$CV$106,ROW()-19,MATCH($X$9,Данные!$A$6:$CV$6,0))))))</f>
        <v/>
      </c>
      <c r="BD114" s="76" t="str">
        <f>IF($A114="","",IF($Y$4&lt;&gt;"Да","",IF($Y$9="","",IF(COUNTIF(Данные!$A$6:$CV$6,$Y$9)=0,"#FIELD",INDEX(Данные!$A$7:$CV$106,ROW()-19,MATCH($Y$9,Данные!$A$6:$CV$6,0))))))</f>
        <v/>
      </c>
      <c r="BE114" s="76" t="str">
        <f>IF($A114="","",IF($Z$4&lt;&gt;"Да","",IF($Z$9="","",IF(COUNTIF(Данные!$A$6:$CV$6,$Z$9)=0,"#FIELD",INDEX(Данные!$A$7:$CV$106,ROW()-19,MATCH($Z$9,Данные!$A$6:$CV$6,0))))))</f>
        <v/>
      </c>
      <c r="BF114" s="76" t="str">
        <f>IF($A114="","",IF($AA$4&lt;&gt;"Да","",IF($AA$9="","",IF(COUNTIF(Данные!$A$6:$CV$6,$AA$9)=0,"#FIELD",INDEX(Данные!$A$7:$CV$106,ROW()-19,MATCH($AA$9,Данные!$A$6:$CV$6,0))))))</f>
        <v/>
      </c>
      <c r="BG114" s="76" t="str">
        <f>IF($A114="","",IF($AB$4&lt;&gt;"Да","",IF($AB$9="","",IF(COUNTIF(Данные!$A$6:$CV$6,$AB$9)=0,"#FIELD",INDEX(Данные!$A$7:$CV$106,ROW()-19,MATCH($AB$9,Данные!$A$6:$CV$6,0))))))</f>
        <v/>
      </c>
      <c r="BH114" s="76" t="str">
        <f>IF($A114="","",IF($AC$4&lt;&gt;"Да","",IF($AC$9="","",IF(COUNTIF(Данные!$A$6:$CV$6,$AC$9)=0,"#FIELD",INDEX(Данные!$A$7:$CV$106,ROW()-19,MATCH($AC$9,Данные!$A$6:$CV$6,0))))))</f>
        <v/>
      </c>
      <c r="BI114" s="76" t="str">
        <f>IF($A114="","",IF($AD$4&lt;&gt;"Да","",IF($AD$9="","",IF(COUNTIF(Данные!$A$6:$CV$6,$AD$9)=0,"#FIELD",INDEX(Данные!$A$7:$CV$106,ROW()-19,MATCH($AD$9,Данные!$A$6:$CV$6,0))))))</f>
        <v/>
      </c>
      <c r="BJ114" s="76" t="str">
        <f>IF($A114="","",IF($AE$4&lt;&gt;"Да","",IF($AE$9="","",IF(COUNTIF(Данные!$A$6:$CV$6,$AE$9)=0,"#FIELD",INDEX(Данные!$A$7:$CV$106,ROW()-19,MATCH($AE$9,Данные!$A$6:$CV$6,0))))))</f>
        <v/>
      </c>
      <c r="BK114" s="76"/>
      <c r="BL114" s="76" t="str">
        <f>IF($A114="","",IF($B$4&lt;&gt;"Да","",IF($B$10="","",IF(COUNTIF(Данные!$A$6:$CV$6,$B$10)=0,"#FIELD",INDEX(Данные!$A$7:$CV$106,ROW()-19,MATCH($B$10,Данные!$A$6:$CV$6,0))))))</f>
        <v/>
      </c>
      <c r="BM114" s="76" t="str">
        <f>IF($A114="","",IF($C$4&lt;&gt;"Да","",IF($C$10="","",IF(COUNTIF(Данные!$A$6:$CV$6,$C$10)=0,"#FIELD",INDEX(Данные!$A$7:$CV$106,ROW()-19,MATCH($C$10,Данные!$A$6:$CV$6,0))))))</f>
        <v/>
      </c>
      <c r="BN114" s="76" t="str">
        <f>IF($A114="","",IF($D$4&lt;&gt;"Да","",IF($D$10="","",IF(COUNTIF(Данные!$A$6:$CV$6,$D$10)=0,"#FIELD",INDEX(Данные!$A$7:$CV$106,ROW()-19,MATCH($D$10,Данные!$A$6:$CV$6,0))))))</f>
        <v/>
      </c>
      <c r="BO114" s="76" t="str">
        <f>IF($A114="","",IF($E$4&lt;&gt;"Да","",IF($E$10="","",IF(COUNTIF(Данные!$A$6:$CV$6,$E$10)=0,"#FIELD",INDEX(Данные!$A$7:$CV$106,ROW()-19,MATCH($E$10,Данные!$A$6:$CV$6,0))))))</f>
        <v/>
      </c>
      <c r="BP114" s="76" t="str">
        <f>IF($A114="","",IF($F$4&lt;&gt;"Да","",IF($F$10="","",IF(COUNTIF(Данные!$A$6:$CV$6,$F$10)=0,"#FIELD",INDEX(Данные!$A$7:$CV$106,ROW()-19,MATCH($F$10,Данные!$A$6:$CV$6,0))))))</f>
        <v/>
      </c>
      <c r="BQ114" s="76" t="str">
        <f>IF($A114="","",IF($G$4&lt;&gt;"Да","",IF($G$10="","",IF(COUNTIF(Данные!$A$6:$CV$6,$G$10)=0,"#FIELD",INDEX(Данные!$A$7:$CV$106,ROW()-19,MATCH($G$10,Данные!$A$6:$CV$6,0))))))</f>
        <v/>
      </c>
      <c r="BR114" s="76" t="str">
        <f>IF($A114="","",IF($H$4&lt;&gt;"Да","",IF($H$10="","",IF(COUNTIF(Данные!$A$6:$CV$6,$H$10)=0,"#FIELD",INDEX(Данные!$A$7:$CV$106,ROW()-19,MATCH($H$10,Данные!$A$6:$CV$6,0))))))</f>
        <v/>
      </c>
      <c r="BS114" s="76" t="str">
        <f>IF($A114="","",IF($I$4&lt;&gt;"Да","",IF($I$10="","",IF(COUNTIF(Данные!$A$6:$CV$6,$I$10)=0,"#FIELD",INDEX(Данные!$A$7:$CV$106,ROW()-19,MATCH($I$10,Данные!$A$6:$CV$6,0))))))</f>
        <v/>
      </c>
      <c r="BT114" s="76" t="str">
        <f>IF($A114="","",IF($J$4&lt;&gt;"Да","",IF($J$10="","",IF(COUNTIF(Данные!$A$6:$CV$6,$J$10)=0,"#FIELD",INDEX(Данные!$A$7:$CV$106,ROW()-19,MATCH($J$10,Данные!$A$6:$CV$6,0))))))</f>
        <v/>
      </c>
      <c r="BU114" s="76" t="str">
        <f>IF($A114="","",IF($K$4&lt;&gt;"Да","",IF($K$10="","",IF(COUNTIF(Данные!$A$6:$CV$6,$K$10)=0,"#FIELD",INDEX(Данные!$A$7:$CV$106,ROW()-19,MATCH($K$10,Данные!$A$6:$CV$6,0))))))</f>
        <v/>
      </c>
      <c r="BV114" s="76" t="str">
        <f>IF($A114="","",IF($L$4&lt;&gt;"Да","",IF($L$10="","",IF(COUNTIF(Данные!$A$6:$CV$6,$L$10)=0,"#FIELD",INDEX(Данные!$A$7:$CV$106,ROW()-19,MATCH($L$10,Данные!$A$6:$CV$6,0))))))</f>
        <v/>
      </c>
      <c r="BW114" s="76" t="str">
        <f>IF($A114="","",IF($M$4&lt;&gt;"Да","",IF($M$10="","",IF(COUNTIF(Данные!$A$6:$CV$6,$M$10)=0,"#FIELD",INDEX(Данные!$A$7:$CV$106,ROW()-19,MATCH($M$10,Данные!$A$6:$CV$6,0))))))</f>
        <v/>
      </c>
      <c r="BX114" s="76" t="str">
        <f>IF($A114="","",IF($N$4&lt;&gt;"Да","",IF($N$10="","",IF(COUNTIF(Данные!$A$6:$CV$6,$N$10)=0,"#FIELD",INDEX(Данные!$A$7:$CV$106,ROW()-19,MATCH($N$10,Данные!$A$6:$CV$6,0))))))</f>
        <v/>
      </c>
      <c r="BY114" s="76" t="str">
        <f>IF($A114="","",IF($O$4&lt;&gt;"Да","",IF($O$10="","",IF(COUNTIF(Данные!$A$6:$CV$6,$O$10)=0,"#FIELD",INDEX(Данные!$A$7:$CV$106,ROW()-19,MATCH($O$10,Данные!$A$6:$CV$6,0))))))</f>
        <v/>
      </c>
      <c r="BZ114" s="76" t="str">
        <f>IF($A114="","",IF($P$4&lt;&gt;"Да","",IF($P$10="","",IF(COUNTIF(Данные!$A$6:$CV$6,$P$10)=0,"#FIELD",INDEX(Данные!$A$7:$CV$106,ROW()-19,MATCH($P$10,Данные!$A$6:$CV$6,0))))))</f>
        <v/>
      </c>
      <c r="CA114" s="76" t="str">
        <f>IF($A114="","",IF($Q$4&lt;&gt;"Да","",IF($Q$10="","",IF(COUNTIF(Данные!$A$6:$CV$6,$Q$10)=0,"#FIELD",INDEX(Данные!$A$7:$CV$106,ROW()-19,MATCH($Q$10,Данные!$A$6:$CV$6,0))))))</f>
        <v/>
      </c>
      <c r="CB114" s="76" t="str">
        <f>IF($A114="","",IF($R$4&lt;&gt;"Да","",IF($R$10="","",IF(COUNTIF(Данные!$A$6:$CV$6,$R$10)=0,"#FIELD",INDEX(Данные!$A$7:$CV$106,ROW()-19,MATCH($R$10,Данные!$A$6:$CV$6,0))))))</f>
        <v/>
      </c>
      <c r="CC114" s="76" t="str">
        <f>IF($A114="","",IF($S$4&lt;&gt;"Да","",IF($S$10="","",IF(COUNTIF(Данные!$A$6:$CV$6,$S$10)=0,"#FIELD",INDEX(Данные!$A$7:$CV$106,ROW()-19,MATCH($S$10,Данные!$A$6:$CV$6,0))))))</f>
        <v/>
      </c>
      <c r="CD114" s="76" t="str">
        <f>IF($A114="","",IF($T$4&lt;&gt;"Да","",IF($T$10="","",IF(COUNTIF(Данные!$A$6:$CV$6,$T$10)=0,"#FIELD",INDEX(Данные!$A$7:$CV$106,ROW()-19,MATCH($T$10,Данные!$A$6:$CV$6,0))))))</f>
        <v/>
      </c>
      <c r="CE114" s="76" t="str">
        <f>IF($A114="","",IF($U$4&lt;&gt;"Да","",IF($U$10="","",IF(COUNTIF(Данные!$A$6:$CV$6,$U$10)=0,"#FIELD",INDEX(Данные!$A$7:$CV$106,ROW()-19,MATCH($U$10,Данные!$A$6:$CV$6,0))))))</f>
        <v/>
      </c>
      <c r="CF114" s="76" t="str">
        <f>IF($A114="","",IF($V$4&lt;&gt;"Да","",IF($V$10="","",IF(COUNTIF(Данные!$A$6:$CV$6,$V$10)=0,"#FIELD",INDEX(Данные!$A$7:$CV$106,ROW()-19,MATCH($V$10,Данные!$A$6:$CV$6,0))))))</f>
        <v/>
      </c>
      <c r="CG114" s="76" t="str">
        <f>IF($A114="","",IF($W$4&lt;&gt;"Да","",IF($W$10="","",IF(COUNTIF(Данные!$A$6:$CV$6,$W$10)=0,"#FIELD",INDEX(Данные!$A$7:$CV$106,ROW()-19,MATCH($W$10,Данные!$A$6:$CV$6,0))))))</f>
        <v/>
      </c>
      <c r="CH114" s="76" t="str">
        <f>IF($A114="","",IF($X$4&lt;&gt;"Да","",IF($X$10="","",IF(COUNTIF(Данные!$A$6:$CV$6,$X$10)=0,"#FIELD",INDEX(Данные!$A$7:$CV$106,ROW()-19,MATCH($X$10,Данные!$A$6:$CV$6,0))))))</f>
        <v/>
      </c>
      <c r="CI114" s="76" t="str">
        <f>IF($A114="","",IF($Y$4&lt;&gt;"Да","",IF($Y$10="","",IF(COUNTIF(Данные!$A$6:$CV$6,$Y$10)=0,"#FIELD",INDEX(Данные!$A$7:$CV$106,ROW()-19,MATCH($Y$10,Данные!$A$6:$CV$6,0))))))</f>
        <v/>
      </c>
      <c r="CJ114" s="76" t="str">
        <f>IF($A114="","",IF($Z$4&lt;&gt;"Да","",IF($Z$10="","",IF(COUNTIF(Данные!$A$6:$CV$6,$Z$10)=0,"#FIELD",INDEX(Данные!$A$7:$CV$106,ROW()-19,MATCH($Z$10,Данные!$A$6:$CV$6,0))))))</f>
        <v/>
      </c>
      <c r="CK114" s="76" t="str">
        <f>IF($A114="","",IF($AA$4&lt;&gt;"Да","",IF($AA$10="","",IF(COUNTIF(Данные!$A$6:$CV$6,$AA$10)=0,"#FIELD",INDEX(Данные!$A$7:$CV$106,ROW()-19,MATCH($AA$10,Данные!$A$6:$CV$6,0))))))</f>
        <v/>
      </c>
      <c r="CL114" s="76" t="str">
        <f>IF($A114="","",IF($AB$4&lt;&gt;"Да","",IF($AB$10="","",IF(COUNTIF(Данные!$A$6:$CV$6,$AB$10)=0,"#FIELD",INDEX(Данные!$A$7:$CV$106,ROW()-19,MATCH($AB$10,Данные!$A$6:$CV$6,0))))))</f>
        <v/>
      </c>
      <c r="CM114" s="76" t="str">
        <f>IF($A114="","",IF($AC$4&lt;&gt;"Да","",IF($AC$10="","",IF(COUNTIF(Данные!$A$6:$CV$6,$AC$10)=0,"#FIELD",INDEX(Данные!$A$7:$CV$106,ROW()-19,MATCH($AC$10,Данные!$A$6:$CV$6,0))))))</f>
        <v/>
      </c>
      <c r="CN114" s="76" t="str">
        <f>IF($A114="","",IF($AD$4&lt;&gt;"Да","",IF($AD$10="","",IF(COUNTIF(Данные!$A$6:$CV$6,$AD$10)=0,"#FIELD",INDEX(Данные!$A$7:$CV$106,ROW()-19,MATCH($AD$10,Данные!$A$6:$CV$6,0))))))</f>
        <v/>
      </c>
      <c r="CO114" s="77" t="str">
        <f>IF($A114="","",IF($AE$4&lt;&gt;"Да","",IF($AE$10="","",IF(COUNTIF(Данные!$A$6:$CV$6,$AE$10)=0,"#FIELD",INDEX(Данные!$A$7:$CV$106,ROW()-19,MATCH($AE$10,Данные!$A$6:$CV$6,0))))))</f>
        <v/>
      </c>
    </row>
    <row r="115" spans="1:93">
      <c r="A115" s="24" t="str">
        <f>IF(Данные!A102="","",Данные!A102)</f>
        <v/>
      </c>
      <c r="B115" s="19" t="str">
        <f>IF($A115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115="#FIELD",AG115="",AND(OR($B$8="CHANGE_PCT_GE",$B$8="CHANGE_ABS_GE",$B$8="COUNT_FLAG_RULE",$B$8="AND_YES",$B$8="OR_YES"),OR(BL115="#FIELD",BL115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115)))),IF($B$18="LOW_MU",MAX(Настройки!$B$14,$B$16),IF($B$18="NEUTRAL",Настройки!$B$15,IF($B$18="IGNORE","IGNORE",IF(OR(AG115="#FIELD",BL115="#FIELD"),"Поле не найдено","Недостаточно данных")))),IF($B$8="SIGMOID_INC",MAX(Настройки!$B$14,$B$16+($B$17-$B$16)/(1+EXP(-$B$12*(IF(ISNUMBER(AG115),AG115,0)-$B$11)))),IF($B$8="SIGMOID_DEC",MAX(Настройки!$B$14,$B$16+($B$17-$B$16)/(1+EXP($B$12*(IF(ISNUMBER(AG115),AG115,0)-$B$11)))),IF($B$8="TOP_PERCENT",IF((COUNTIF(INDEX(Данные!$A$7:$CV$106,0,MATCH($B$9,Данные!$A$6:$CV$6,0)),"&gt;"&amp;IF(ISNUMBER(AG115),AG115,0))+COUNTIFS(INDEX(Данные!$A$7:$CV$106,0,MATCH($B$9,Данные!$A$6:$CV$6,0)),IF(ISNUMBER(AG115),AG115,0),Данные!$A$7:$A$106,"&lt;"&amp;$A115)+1)/COUNT(INDEX(Данные!$A$7:$CV$106,0,MATCH($B$9,Данные!$A$6:$CV$6,0)))&lt;=$B$11,$B$14,$B$15),IF($B$8="MANUAL_MU",MAX(Настройки!$B$14,MIN(1,IF(ISNUMBER(AG115),AG115,0))),IF($B$8="COUNT_FLAG_RULE",IF(IF(ISNUMBER(AG115),AG115,0)&lt;=$B$11,$B$14,IF(IF(ISNUMBER(AG115),AG115,0)&gt;=$B$12,$B$15,IF(OR(LOWER(LEFT(BL115&amp;"",2))="да",BL115=1),$B$13,$B$15))),IF(OR(AND($B$8="YES_NO",OR(LOWER(LEFT(AG115&amp;"",2))="да",AG115=1)),AND($B$8="THRESHOLD_GE",IF(ISNUMBER(AG115),AG115,0)&gt;=$B$11),AND($B$8="THRESHOLD_GT",IF(ISNUMBER(AG115),AG115,0)&gt;$B$11),AND($B$8="THRESHOLD_LE",IF(ISNUMBER(AG115),AG115,0)&lt;=$B$11),AND($B$8="THRESHOLD_LT",IF(ISNUMBER(AG115),AG115,0)&lt;$B$11),AND($B$8="CHANGE_PCT_GE",IF(IF(ISNUMBER(BL115),BL115,0)=0,IF(ISNUMBER(AG115),AG115,0)&gt;0,(IF(ISNUMBER(AG115),AG115,0)-IF(ISNUMBER(BL115),BL115,0))/ABS(IF(ISNUMBER(BL115),BL115,0))&gt;=$B$11)),AND($B$8="CHANGE_ABS_GE",ABS(IF(ISNUMBER(AG115),AG115,0)-IF(ISNUMBER(BL115),BL115,0))&gt;=$B$11),AND($B$8="COUNT_LT",IF(ISNUMBER(AG115),AG115,0)&lt;$B$11),AND($B$8="COUNT_LE",IF(ISNUMBER(AG115),AG115,0)&lt;=$B$11),AND($B$8="AND_YES",OR(LOWER(LEFT(AG115&amp;"",2))="да",AG115=1),OR(LOWER(LEFT(BL115&amp;"",2))="да",BL115=1)),AND($B$8="OR_YES",OR(OR(LOWER(LEFT(AG115&amp;"",2))="да",AG115=1),OR(LOWER(LEFT(BL115&amp;"",2))="да",BL115=1)))),$B$14,$B$15))))))))))</f>
        <v/>
      </c>
      <c r="C115" s="19" t="str">
        <f>IF($A115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115="#FIELD",AH115="",AND(OR($C$8="CHANGE_PCT_GE",$C$8="CHANGE_ABS_GE",$C$8="COUNT_FLAG_RULE",$C$8="AND_YES",$C$8="OR_YES"),OR(BM115="#FIELD",BM115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115)))),IF($C$18="LOW_MU",MAX(Настройки!$B$14,$C$16),IF($C$18="NEUTRAL",Настройки!$B$15,IF($C$18="IGNORE","IGNORE",IF(OR(AH115="#FIELD",BM115="#FIELD"),"Поле не найдено","Недостаточно данных")))),IF($C$8="SIGMOID_INC",MAX(Настройки!$B$14,$C$16+($C$17-$C$16)/(1+EXP(-$C$12*(IF(ISNUMBER(AH115),AH115,0)-$C$11)))),IF($C$8="SIGMOID_DEC",MAX(Настройки!$B$14,$C$16+($C$17-$C$16)/(1+EXP($C$12*(IF(ISNUMBER(AH115),AH115,0)-$C$11)))),IF($C$8="TOP_PERCENT",IF((COUNTIF(INDEX(Данные!$A$7:$CV$106,0,MATCH($C$9,Данные!$A$6:$CV$6,0)),"&gt;"&amp;IF(ISNUMBER(AH115),AH115,0))+COUNTIFS(INDEX(Данные!$A$7:$CV$106,0,MATCH($C$9,Данные!$A$6:$CV$6,0)),IF(ISNUMBER(AH115),AH115,0),Данные!$A$7:$A$106,"&lt;"&amp;$A115)+1)/COUNT(INDEX(Данные!$A$7:$CV$106,0,MATCH($C$9,Данные!$A$6:$CV$6,0)))&lt;=$C$11,$C$14,$C$15),IF($C$8="MANUAL_MU",MAX(Настройки!$B$14,MIN(1,IF(ISNUMBER(AH115),AH115,0))),IF($C$8="COUNT_FLAG_RULE",IF(IF(ISNUMBER(AH115),AH115,0)&lt;=$C$11,$C$14,IF(IF(ISNUMBER(AH115),AH115,0)&gt;=$C$12,$C$15,IF(OR(LOWER(LEFT(BM115&amp;"",2))="да",BM115=1),$C$13,$C$15))),IF(OR(AND($C$8="YES_NO",OR(LOWER(LEFT(AH115&amp;"",2))="да",AH115=1)),AND($C$8="THRESHOLD_GE",IF(ISNUMBER(AH115),AH115,0)&gt;=$C$11),AND($C$8="THRESHOLD_GT",IF(ISNUMBER(AH115),AH115,0)&gt;$C$11),AND($C$8="THRESHOLD_LE",IF(ISNUMBER(AH115),AH115,0)&lt;=$C$11),AND($C$8="THRESHOLD_LT",IF(ISNUMBER(AH115),AH115,0)&lt;$C$11),AND($C$8="CHANGE_PCT_GE",IF(IF(ISNUMBER(BM115),BM115,0)=0,IF(ISNUMBER(AH115),AH115,0)&gt;0,(IF(ISNUMBER(AH115),AH115,0)-IF(ISNUMBER(BM115),BM115,0))/ABS(IF(ISNUMBER(BM115),BM115,0))&gt;=$C$11)),AND($C$8="CHANGE_ABS_GE",ABS(IF(ISNUMBER(AH115),AH115,0)-IF(ISNUMBER(BM115),BM115,0))&gt;=$C$11),AND($C$8="COUNT_LT",IF(ISNUMBER(AH115),AH115,0)&lt;$C$11),AND($C$8="COUNT_LE",IF(ISNUMBER(AH115),AH115,0)&lt;=$C$11),AND($C$8="AND_YES",OR(LOWER(LEFT(AH115&amp;"",2))="да",AH115=1),OR(LOWER(LEFT(BM115&amp;"",2))="да",BM115=1)),AND($C$8="OR_YES",OR(OR(LOWER(LEFT(AH115&amp;"",2))="да",AH115=1),OR(LOWER(LEFT(BM115&amp;"",2))="да",BM115=1)))),$C$14,$C$15))))))))))</f>
        <v/>
      </c>
      <c r="D115" s="19" t="str">
        <f>IF($A115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115="#FIELD",AI115="",AND(OR($D$8="CHANGE_PCT_GE",$D$8="CHANGE_ABS_GE",$D$8="COUNT_FLAG_RULE",$D$8="AND_YES",$D$8="OR_YES"),OR(BN115="#FIELD",BN115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115)))),IF($D$18="LOW_MU",MAX(Настройки!$B$14,$D$16),IF($D$18="NEUTRAL",Настройки!$B$15,IF($D$18="IGNORE","IGNORE",IF(OR(AI115="#FIELD",BN115="#FIELD"),"Поле не найдено","Недостаточно данных")))),IF($D$8="SIGMOID_INC",MAX(Настройки!$B$14,$D$16+($D$17-$D$16)/(1+EXP(-$D$12*(IF(ISNUMBER(AI115),AI115,0)-$D$11)))),IF($D$8="SIGMOID_DEC",MAX(Настройки!$B$14,$D$16+($D$17-$D$16)/(1+EXP($D$12*(IF(ISNUMBER(AI115),AI115,0)-$D$11)))),IF($D$8="TOP_PERCENT",IF((COUNTIF(INDEX(Данные!$A$7:$CV$106,0,MATCH($D$9,Данные!$A$6:$CV$6,0)),"&gt;"&amp;IF(ISNUMBER(AI115),AI115,0))+COUNTIFS(INDEX(Данные!$A$7:$CV$106,0,MATCH($D$9,Данные!$A$6:$CV$6,0)),IF(ISNUMBER(AI115),AI115,0),Данные!$A$7:$A$106,"&lt;"&amp;$A115)+1)/COUNT(INDEX(Данные!$A$7:$CV$106,0,MATCH($D$9,Данные!$A$6:$CV$6,0)))&lt;=$D$11,$D$14,$D$15),IF($D$8="MANUAL_MU",MAX(Настройки!$B$14,MIN(1,IF(ISNUMBER(AI115),AI115,0))),IF($D$8="COUNT_FLAG_RULE",IF(IF(ISNUMBER(AI115),AI115,0)&lt;=$D$11,$D$14,IF(IF(ISNUMBER(AI115),AI115,0)&gt;=$D$12,$D$15,IF(OR(LOWER(LEFT(BN115&amp;"",2))="да",BN115=1),$D$13,$D$15))),IF(OR(AND($D$8="YES_NO",OR(LOWER(LEFT(AI115&amp;"",2))="да",AI115=1)),AND($D$8="THRESHOLD_GE",IF(ISNUMBER(AI115),AI115,0)&gt;=$D$11),AND($D$8="THRESHOLD_GT",IF(ISNUMBER(AI115),AI115,0)&gt;$D$11),AND($D$8="THRESHOLD_LE",IF(ISNUMBER(AI115),AI115,0)&lt;=$D$11),AND($D$8="THRESHOLD_LT",IF(ISNUMBER(AI115),AI115,0)&lt;$D$11),AND($D$8="CHANGE_PCT_GE",IF(IF(ISNUMBER(BN115),BN115,0)=0,IF(ISNUMBER(AI115),AI115,0)&gt;0,(IF(ISNUMBER(AI115),AI115,0)-IF(ISNUMBER(BN115),BN115,0))/ABS(IF(ISNUMBER(BN115),BN115,0))&gt;=$D$11)),AND($D$8="CHANGE_ABS_GE",ABS(IF(ISNUMBER(AI115),AI115,0)-IF(ISNUMBER(BN115),BN115,0))&gt;=$D$11),AND($D$8="COUNT_LT",IF(ISNUMBER(AI115),AI115,0)&lt;$D$11),AND($D$8="COUNT_LE",IF(ISNUMBER(AI115),AI115,0)&lt;=$D$11),AND($D$8="AND_YES",OR(LOWER(LEFT(AI115&amp;"",2))="да",AI115=1),OR(LOWER(LEFT(BN115&amp;"",2))="да",BN115=1)),AND($D$8="OR_YES",OR(OR(LOWER(LEFT(AI115&amp;"",2))="да",AI115=1),OR(LOWER(LEFT(BN115&amp;"",2))="да",BN115=1)))),$D$14,$D$15))))))))))</f>
        <v/>
      </c>
      <c r="E115" s="19" t="str">
        <f>IF($A115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115="#FIELD",AJ115="",AND(OR($E$8="CHANGE_PCT_GE",$E$8="CHANGE_ABS_GE",$E$8="COUNT_FLAG_RULE",$E$8="AND_YES",$E$8="OR_YES"),OR(BO115="#FIELD",BO115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115)))),IF($E$18="LOW_MU",MAX(Настройки!$B$14,$E$16),IF($E$18="NEUTRAL",Настройки!$B$15,IF($E$18="IGNORE","IGNORE",IF(OR(AJ115="#FIELD",BO115="#FIELD"),"Поле не найдено","Недостаточно данных")))),IF($E$8="SIGMOID_INC",MAX(Настройки!$B$14,$E$16+($E$17-$E$16)/(1+EXP(-$E$12*(IF(ISNUMBER(AJ115),AJ115,0)-$E$11)))),IF($E$8="SIGMOID_DEC",MAX(Настройки!$B$14,$E$16+($E$17-$E$16)/(1+EXP($E$12*(IF(ISNUMBER(AJ115),AJ115,0)-$E$11)))),IF($E$8="TOP_PERCENT",IF((COUNTIF(INDEX(Данные!$A$7:$CV$106,0,MATCH($E$9,Данные!$A$6:$CV$6,0)),"&gt;"&amp;IF(ISNUMBER(AJ115),AJ115,0))+COUNTIFS(INDEX(Данные!$A$7:$CV$106,0,MATCH($E$9,Данные!$A$6:$CV$6,0)),IF(ISNUMBER(AJ115),AJ115,0),Данные!$A$7:$A$106,"&lt;"&amp;$A115)+1)/COUNT(INDEX(Данные!$A$7:$CV$106,0,MATCH($E$9,Данные!$A$6:$CV$6,0)))&lt;=$E$11,$E$14,$E$15),IF($E$8="MANUAL_MU",MAX(Настройки!$B$14,MIN(1,IF(ISNUMBER(AJ115),AJ115,0))),IF($E$8="COUNT_FLAG_RULE",IF(IF(ISNUMBER(AJ115),AJ115,0)&lt;=$E$11,$E$14,IF(IF(ISNUMBER(AJ115),AJ115,0)&gt;=$E$12,$E$15,IF(OR(LOWER(LEFT(BO115&amp;"",2))="да",BO115=1),$E$13,$E$15))),IF(OR(AND($E$8="YES_NO",OR(LOWER(LEFT(AJ115&amp;"",2))="да",AJ115=1)),AND($E$8="THRESHOLD_GE",IF(ISNUMBER(AJ115),AJ115,0)&gt;=$E$11),AND($E$8="THRESHOLD_GT",IF(ISNUMBER(AJ115),AJ115,0)&gt;$E$11),AND($E$8="THRESHOLD_LE",IF(ISNUMBER(AJ115),AJ115,0)&lt;=$E$11),AND($E$8="THRESHOLD_LT",IF(ISNUMBER(AJ115),AJ115,0)&lt;$E$11),AND($E$8="CHANGE_PCT_GE",IF(IF(ISNUMBER(BO115),BO115,0)=0,IF(ISNUMBER(AJ115),AJ115,0)&gt;0,(IF(ISNUMBER(AJ115),AJ115,0)-IF(ISNUMBER(BO115),BO115,0))/ABS(IF(ISNUMBER(BO115),BO115,0))&gt;=$E$11)),AND($E$8="CHANGE_ABS_GE",ABS(IF(ISNUMBER(AJ115),AJ115,0)-IF(ISNUMBER(BO115),BO115,0))&gt;=$E$11),AND($E$8="COUNT_LT",IF(ISNUMBER(AJ115),AJ115,0)&lt;$E$11),AND($E$8="COUNT_LE",IF(ISNUMBER(AJ115),AJ115,0)&lt;=$E$11),AND($E$8="AND_YES",OR(LOWER(LEFT(AJ115&amp;"",2))="да",AJ115=1),OR(LOWER(LEFT(BO115&amp;"",2))="да",BO115=1)),AND($E$8="OR_YES",OR(OR(LOWER(LEFT(AJ115&amp;"",2))="да",AJ115=1),OR(LOWER(LEFT(BO115&amp;"",2))="да",BO115=1)))),$E$14,$E$15))))))))))</f>
        <v/>
      </c>
      <c r="F115" s="19" t="str">
        <f>IF($A115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115="#FIELD",AK115="",AND(OR($F$8="CHANGE_PCT_GE",$F$8="CHANGE_ABS_GE",$F$8="COUNT_FLAG_RULE",$F$8="AND_YES",$F$8="OR_YES"),OR(BP115="#FIELD",BP115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115)))),IF($F$18="LOW_MU",MAX(Настройки!$B$14,$F$16),IF($F$18="NEUTRAL",Настройки!$B$15,IF($F$18="IGNORE","IGNORE",IF(OR(AK115="#FIELD",BP115="#FIELD"),"Поле не найдено","Недостаточно данных")))),IF($F$8="SIGMOID_INC",MAX(Настройки!$B$14,$F$16+($F$17-$F$16)/(1+EXP(-$F$12*(IF(ISNUMBER(AK115),AK115,0)-$F$11)))),IF($F$8="SIGMOID_DEC",MAX(Настройки!$B$14,$F$16+($F$17-$F$16)/(1+EXP($F$12*(IF(ISNUMBER(AK115),AK115,0)-$F$11)))),IF($F$8="TOP_PERCENT",IF((COUNTIF(INDEX(Данные!$A$7:$CV$106,0,MATCH($F$9,Данные!$A$6:$CV$6,0)),"&gt;"&amp;IF(ISNUMBER(AK115),AK115,0))+COUNTIFS(INDEX(Данные!$A$7:$CV$106,0,MATCH($F$9,Данные!$A$6:$CV$6,0)),IF(ISNUMBER(AK115),AK115,0),Данные!$A$7:$A$106,"&lt;"&amp;$A115)+1)/COUNT(INDEX(Данные!$A$7:$CV$106,0,MATCH($F$9,Данные!$A$6:$CV$6,0)))&lt;=$F$11,$F$14,$F$15),IF($F$8="MANUAL_MU",MAX(Настройки!$B$14,MIN(1,IF(ISNUMBER(AK115),AK115,0))),IF($F$8="COUNT_FLAG_RULE",IF(IF(ISNUMBER(AK115),AK115,0)&lt;=$F$11,$F$14,IF(IF(ISNUMBER(AK115),AK115,0)&gt;=$F$12,$F$15,IF(OR(LOWER(LEFT(BP115&amp;"",2))="да",BP115=1),$F$13,$F$15))),IF(OR(AND($F$8="YES_NO",OR(LOWER(LEFT(AK115&amp;"",2))="да",AK115=1)),AND($F$8="THRESHOLD_GE",IF(ISNUMBER(AK115),AK115,0)&gt;=$F$11),AND($F$8="THRESHOLD_GT",IF(ISNUMBER(AK115),AK115,0)&gt;$F$11),AND($F$8="THRESHOLD_LE",IF(ISNUMBER(AK115),AK115,0)&lt;=$F$11),AND($F$8="THRESHOLD_LT",IF(ISNUMBER(AK115),AK115,0)&lt;$F$11),AND($F$8="CHANGE_PCT_GE",IF(IF(ISNUMBER(BP115),BP115,0)=0,IF(ISNUMBER(AK115),AK115,0)&gt;0,(IF(ISNUMBER(AK115),AK115,0)-IF(ISNUMBER(BP115),BP115,0))/ABS(IF(ISNUMBER(BP115),BP115,0))&gt;=$F$11)),AND($F$8="CHANGE_ABS_GE",ABS(IF(ISNUMBER(AK115),AK115,0)-IF(ISNUMBER(BP115),BP115,0))&gt;=$F$11),AND($F$8="COUNT_LT",IF(ISNUMBER(AK115),AK115,0)&lt;$F$11),AND($F$8="COUNT_LE",IF(ISNUMBER(AK115),AK115,0)&lt;=$F$11),AND($F$8="AND_YES",OR(LOWER(LEFT(AK115&amp;"",2))="да",AK115=1),OR(LOWER(LEFT(BP115&amp;"",2))="да",BP115=1)),AND($F$8="OR_YES",OR(OR(LOWER(LEFT(AK115&amp;"",2))="да",AK115=1),OR(LOWER(LEFT(BP115&amp;"",2))="да",BP115=1)))),$F$14,$F$15))))))))))</f>
        <v/>
      </c>
      <c r="G115" s="19" t="str">
        <f>IF($A115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115="#FIELD",AL115="",AND(OR($G$8="CHANGE_PCT_GE",$G$8="CHANGE_ABS_GE",$G$8="COUNT_FLAG_RULE",$G$8="AND_YES",$G$8="OR_YES"),OR(BQ115="#FIELD",BQ115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115)))),IF($G$18="LOW_MU",MAX(Настройки!$B$14,$G$16),IF($G$18="NEUTRAL",Настройки!$B$15,IF($G$18="IGNORE","IGNORE",IF(OR(AL115="#FIELD",BQ115="#FIELD"),"Поле не найдено","Недостаточно данных")))),IF($G$8="SIGMOID_INC",MAX(Настройки!$B$14,$G$16+($G$17-$G$16)/(1+EXP(-$G$12*(IF(ISNUMBER(AL115),AL115,0)-$G$11)))),IF($G$8="SIGMOID_DEC",MAX(Настройки!$B$14,$G$16+($G$17-$G$16)/(1+EXP($G$12*(IF(ISNUMBER(AL115),AL115,0)-$G$11)))),IF($G$8="TOP_PERCENT",IF((COUNTIF(INDEX(Данные!$A$7:$CV$106,0,MATCH($G$9,Данные!$A$6:$CV$6,0)),"&gt;"&amp;IF(ISNUMBER(AL115),AL115,0))+COUNTIFS(INDEX(Данные!$A$7:$CV$106,0,MATCH($G$9,Данные!$A$6:$CV$6,0)),IF(ISNUMBER(AL115),AL115,0),Данные!$A$7:$A$106,"&lt;"&amp;$A115)+1)/COUNT(INDEX(Данные!$A$7:$CV$106,0,MATCH($G$9,Данные!$A$6:$CV$6,0)))&lt;=$G$11,$G$14,$G$15),IF($G$8="MANUAL_MU",MAX(Настройки!$B$14,MIN(1,IF(ISNUMBER(AL115),AL115,0))),IF($G$8="COUNT_FLAG_RULE",IF(IF(ISNUMBER(AL115),AL115,0)&lt;=$G$11,$G$14,IF(IF(ISNUMBER(AL115),AL115,0)&gt;=$G$12,$G$15,IF(OR(LOWER(LEFT(BQ115&amp;"",2))="да",BQ115=1),$G$13,$G$15))),IF(OR(AND($G$8="YES_NO",OR(LOWER(LEFT(AL115&amp;"",2))="да",AL115=1)),AND($G$8="THRESHOLD_GE",IF(ISNUMBER(AL115),AL115,0)&gt;=$G$11),AND($G$8="THRESHOLD_GT",IF(ISNUMBER(AL115),AL115,0)&gt;$G$11),AND($G$8="THRESHOLD_LE",IF(ISNUMBER(AL115),AL115,0)&lt;=$G$11),AND($G$8="THRESHOLD_LT",IF(ISNUMBER(AL115),AL115,0)&lt;$G$11),AND($G$8="CHANGE_PCT_GE",IF(IF(ISNUMBER(BQ115),BQ115,0)=0,IF(ISNUMBER(AL115),AL115,0)&gt;0,(IF(ISNUMBER(AL115),AL115,0)-IF(ISNUMBER(BQ115),BQ115,0))/ABS(IF(ISNUMBER(BQ115),BQ115,0))&gt;=$G$11)),AND($G$8="CHANGE_ABS_GE",ABS(IF(ISNUMBER(AL115),AL115,0)-IF(ISNUMBER(BQ115),BQ115,0))&gt;=$G$11),AND($G$8="COUNT_LT",IF(ISNUMBER(AL115),AL115,0)&lt;$G$11),AND($G$8="COUNT_LE",IF(ISNUMBER(AL115),AL115,0)&lt;=$G$11),AND($G$8="AND_YES",OR(LOWER(LEFT(AL115&amp;"",2))="да",AL115=1),OR(LOWER(LEFT(BQ115&amp;"",2))="да",BQ115=1)),AND($G$8="OR_YES",OR(OR(LOWER(LEFT(AL115&amp;"",2))="да",AL115=1),OR(LOWER(LEFT(BQ115&amp;"",2))="да",BQ115=1)))),$G$14,$G$15))))))))))</f>
        <v/>
      </c>
      <c r="H115" s="19" t="str">
        <f>IF($A115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115="#FIELD",AM115="",AND(OR($H$8="CHANGE_PCT_GE",$H$8="CHANGE_ABS_GE",$H$8="COUNT_FLAG_RULE",$H$8="AND_YES",$H$8="OR_YES"),OR(BR115="#FIELD",BR115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115)))),IF($H$18="LOW_MU",MAX(Настройки!$B$14,$H$16),IF($H$18="NEUTRAL",Настройки!$B$15,IF($H$18="IGNORE","IGNORE",IF(OR(AM115="#FIELD",BR115="#FIELD"),"Поле не найдено","Недостаточно данных")))),IF($H$8="SIGMOID_INC",MAX(Настройки!$B$14,$H$16+($H$17-$H$16)/(1+EXP(-$H$12*(IF(ISNUMBER(AM115),AM115,0)-$H$11)))),IF($H$8="SIGMOID_DEC",MAX(Настройки!$B$14,$H$16+($H$17-$H$16)/(1+EXP($H$12*(IF(ISNUMBER(AM115),AM115,0)-$H$11)))),IF($H$8="TOP_PERCENT",IF((COUNTIF(INDEX(Данные!$A$7:$CV$106,0,MATCH($H$9,Данные!$A$6:$CV$6,0)),"&gt;"&amp;IF(ISNUMBER(AM115),AM115,0))+COUNTIFS(INDEX(Данные!$A$7:$CV$106,0,MATCH($H$9,Данные!$A$6:$CV$6,0)),IF(ISNUMBER(AM115),AM115,0),Данные!$A$7:$A$106,"&lt;"&amp;$A115)+1)/COUNT(INDEX(Данные!$A$7:$CV$106,0,MATCH($H$9,Данные!$A$6:$CV$6,0)))&lt;=$H$11,$H$14,$H$15),IF($H$8="MANUAL_MU",MAX(Настройки!$B$14,MIN(1,IF(ISNUMBER(AM115),AM115,0))),IF($H$8="COUNT_FLAG_RULE",IF(IF(ISNUMBER(AM115),AM115,0)&lt;=$H$11,$H$14,IF(IF(ISNUMBER(AM115),AM115,0)&gt;=$H$12,$H$15,IF(OR(LOWER(LEFT(BR115&amp;"",2))="да",BR115=1),$H$13,$H$15))),IF(OR(AND($H$8="YES_NO",OR(LOWER(LEFT(AM115&amp;"",2))="да",AM115=1)),AND($H$8="THRESHOLD_GE",IF(ISNUMBER(AM115),AM115,0)&gt;=$H$11),AND($H$8="THRESHOLD_GT",IF(ISNUMBER(AM115),AM115,0)&gt;$H$11),AND($H$8="THRESHOLD_LE",IF(ISNUMBER(AM115),AM115,0)&lt;=$H$11),AND($H$8="THRESHOLD_LT",IF(ISNUMBER(AM115),AM115,0)&lt;$H$11),AND($H$8="CHANGE_PCT_GE",IF(IF(ISNUMBER(BR115),BR115,0)=0,IF(ISNUMBER(AM115),AM115,0)&gt;0,(IF(ISNUMBER(AM115),AM115,0)-IF(ISNUMBER(BR115),BR115,0))/ABS(IF(ISNUMBER(BR115),BR115,0))&gt;=$H$11)),AND($H$8="CHANGE_ABS_GE",ABS(IF(ISNUMBER(AM115),AM115,0)-IF(ISNUMBER(BR115),BR115,0))&gt;=$H$11),AND($H$8="COUNT_LT",IF(ISNUMBER(AM115),AM115,0)&lt;$H$11),AND($H$8="COUNT_LE",IF(ISNUMBER(AM115),AM115,0)&lt;=$H$11),AND($H$8="AND_YES",OR(LOWER(LEFT(AM115&amp;"",2))="да",AM115=1),OR(LOWER(LEFT(BR115&amp;"",2))="да",BR115=1)),AND($H$8="OR_YES",OR(OR(LOWER(LEFT(AM115&amp;"",2))="да",AM115=1),OR(LOWER(LEFT(BR115&amp;"",2))="да",BR115=1)))),$H$14,$H$15))))))))))</f>
        <v/>
      </c>
      <c r="I115" s="19" t="str">
        <f>IF($A115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115="#FIELD",AN115="",AND(OR($I$8="CHANGE_PCT_GE",$I$8="CHANGE_ABS_GE",$I$8="COUNT_FLAG_RULE",$I$8="AND_YES",$I$8="OR_YES"),OR(BS115="#FIELD",BS115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115)))),IF($I$18="LOW_MU",MAX(Настройки!$B$14,$I$16),IF($I$18="NEUTRAL",Настройки!$B$15,IF($I$18="IGNORE","IGNORE",IF(OR(AN115="#FIELD",BS115="#FIELD"),"Поле не найдено","Недостаточно данных")))),IF($I$8="SIGMOID_INC",MAX(Настройки!$B$14,$I$16+($I$17-$I$16)/(1+EXP(-$I$12*(IF(ISNUMBER(AN115),AN115,0)-$I$11)))),IF($I$8="SIGMOID_DEC",MAX(Настройки!$B$14,$I$16+($I$17-$I$16)/(1+EXP($I$12*(IF(ISNUMBER(AN115),AN115,0)-$I$11)))),IF($I$8="TOP_PERCENT",IF((COUNTIF(INDEX(Данные!$A$7:$CV$106,0,MATCH($I$9,Данные!$A$6:$CV$6,0)),"&gt;"&amp;IF(ISNUMBER(AN115),AN115,0))+COUNTIFS(INDEX(Данные!$A$7:$CV$106,0,MATCH($I$9,Данные!$A$6:$CV$6,0)),IF(ISNUMBER(AN115),AN115,0),Данные!$A$7:$A$106,"&lt;"&amp;$A115)+1)/COUNT(INDEX(Данные!$A$7:$CV$106,0,MATCH($I$9,Данные!$A$6:$CV$6,0)))&lt;=$I$11,$I$14,$I$15),IF($I$8="MANUAL_MU",MAX(Настройки!$B$14,MIN(1,IF(ISNUMBER(AN115),AN115,0))),IF($I$8="COUNT_FLAG_RULE",IF(IF(ISNUMBER(AN115),AN115,0)&lt;=$I$11,$I$14,IF(IF(ISNUMBER(AN115),AN115,0)&gt;=$I$12,$I$15,IF(OR(LOWER(LEFT(BS115&amp;"",2))="да",BS115=1),$I$13,$I$15))),IF(OR(AND($I$8="YES_NO",OR(LOWER(LEFT(AN115&amp;"",2))="да",AN115=1)),AND($I$8="THRESHOLD_GE",IF(ISNUMBER(AN115),AN115,0)&gt;=$I$11),AND($I$8="THRESHOLD_GT",IF(ISNUMBER(AN115),AN115,0)&gt;$I$11),AND($I$8="THRESHOLD_LE",IF(ISNUMBER(AN115),AN115,0)&lt;=$I$11),AND($I$8="THRESHOLD_LT",IF(ISNUMBER(AN115),AN115,0)&lt;$I$11),AND($I$8="CHANGE_PCT_GE",IF(IF(ISNUMBER(BS115),BS115,0)=0,IF(ISNUMBER(AN115),AN115,0)&gt;0,(IF(ISNUMBER(AN115),AN115,0)-IF(ISNUMBER(BS115),BS115,0))/ABS(IF(ISNUMBER(BS115),BS115,0))&gt;=$I$11)),AND($I$8="CHANGE_ABS_GE",ABS(IF(ISNUMBER(AN115),AN115,0)-IF(ISNUMBER(BS115),BS115,0))&gt;=$I$11),AND($I$8="COUNT_LT",IF(ISNUMBER(AN115),AN115,0)&lt;$I$11),AND($I$8="COUNT_LE",IF(ISNUMBER(AN115),AN115,0)&lt;=$I$11),AND($I$8="AND_YES",OR(LOWER(LEFT(AN115&amp;"",2))="да",AN115=1),OR(LOWER(LEFT(BS115&amp;"",2))="да",BS115=1)),AND($I$8="OR_YES",OR(OR(LOWER(LEFT(AN115&amp;"",2))="да",AN115=1),OR(LOWER(LEFT(BS115&amp;"",2))="да",BS115=1)))),$I$14,$I$15))))))))))</f>
        <v/>
      </c>
      <c r="J115" s="19" t="str">
        <f>IF($A115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115="#FIELD",AO115="",AND(OR($J$8="CHANGE_PCT_GE",$J$8="CHANGE_ABS_GE",$J$8="COUNT_FLAG_RULE",$J$8="AND_YES",$J$8="OR_YES"),OR(BT115="#FIELD",BT115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115)))),IF($J$18="LOW_MU",MAX(Настройки!$B$14,$J$16),IF($J$18="NEUTRAL",Настройки!$B$15,IF($J$18="IGNORE","IGNORE",IF(OR(AO115="#FIELD",BT115="#FIELD"),"Поле не найдено","Недостаточно данных")))),IF($J$8="SIGMOID_INC",MAX(Настройки!$B$14,$J$16+($J$17-$J$16)/(1+EXP(-$J$12*(IF(ISNUMBER(AO115),AO115,0)-$J$11)))),IF($J$8="SIGMOID_DEC",MAX(Настройки!$B$14,$J$16+($J$17-$J$16)/(1+EXP($J$12*(IF(ISNUMBER(AO115),AO115,0)-$J$11)))),IF($J$8="TOP_PERCENT",IF((COUNTIF(INDEX(Данные!$A$7:$CV$106,0,MATCH($J$9,Данные!$A$6:$CV$6,0)),"&gt;"&amp;IF(ISNUMBER(AO115),AO115,0))+COUNTIFS(INDEX(Данные!$A$7:$CV$106,0,MATCH($J$9,Данные!$A$6:$CV$6,0)),IF(ISNUMBER(AO115),AO115,0),Данные!$A$7:$A$106,"&lt;"&amp;$A115)+1)/COUNT(INDEX(Данные!$A$7:$CV$106,0,MATCH($J$9,Данные!$A$6:$CV$6,0)))&lt;=$J$11,$J$14,$J$15),IF($J$8="MANUAL_MU",MAX(Настройки!$B$14,MIN(1,IF(ISNUMBER(AO115),AO115,0))),IF($J$8="COUNT_FLAG_RULE",IF(IF(ISNUMBER(AO115),AO115,0)&lt;=$J$11,$J$14,IF(IF(ISNUMBER(AO115),AO115,0)&gt;=$J$12,$J$15,IF(OR(LOWER(LEFT(BT115&amp;"",2))="да",BT115=1),$J$13,$J$15))),IF(OR(AND($J$8="YES_NO",OR(LOWER(LEFT(AO115&amp;"",2))="да",AO115=1)),AND($J$8="THRESHOLD_GE",IF(ISNUMBER(AO115),AO115,0)&gt;=$J$11),AND($J$8="THRESHOLD_GT",IF(ISNUMBER(AO115),AO115,0)&gt;$J$11),AND($J$8="THRESHOLD_LE",IF(ISNUMBER(AO115),AO115,0)&lt;=$J$11),AND($J$8="THRESHOLD_LT",IF(ISNUMBER(AO115),AO115,0)&lt;$J$11),AND($J$8="CHANGE_PCT_GE",IF(IF(ISNUMBER(BT115),BT115,0)=0,IF(ISNUMBER(AO115),AO115,0)&gt;0,(IF(ISNUMBER(AO115),AO115,0)-IF(ISNUMBER(BT115),BT115,0))/ABS(IF(ISNUMBER(BT115),BT115,0))&gt;=$J$11)),AND($J$8="CHANGE_ABS_GE",ABS(IF(ISNUMBER(AO115),AO115,0)-IF(ISNUMBER(BT115),BT115,0))&gt;=$J$11),AND($J$8="COUNT_LT",IF(ISNUMBER(AO115),AO115,0)&lt;$J$11),AND($J$8="COUNT_LE",IF(ISNUMBER(AO115),AO115,0)&lt;=$J$11),AND($J$8="AND_YES",OR(LOWER(LEFT(AO115&amp;"",2))="да",AO115=1),OR(LOWER(LEFT(BT115&amp;"",2))="да",BT115=1)),AND($J$8="OR_YES",OR(OR(LOWER(LEFT(AO115&amp;"",2))="да",AO115=1),OR(LOWER(LEFT(BT115&amp;"",2))="да",BT115=1)))),$J$14,$J$15))))))))))</f>
        <v/>
      </c>
      <c r="K115" s="19" t="str">
        <f>IF($A115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115="#FIELD",AP115="",AND(OR($K$8="CHANGE_PCT_GE",$K$8="CHANGE_ABS_GE",$K$8="COUNT_FLAG_RULE",$K$8="AND_YES",$K$8="OR_YES"),OR(BU115="#FIELD",BU115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115)))),IF($K$18="LOW_MU",MAX(Настройки!$B$14,$K$16),IF($K$18="NEUTRAL",Настройки!$B$15,IF($K$18="IGNORE","IGNORE",IF(OR(AP115="#FIELD",BU115="#FIELD"),"Поле не найдено","Недостаточно данных")))),IF($K$8="SIGMOID_INC",MAX(Настройки!$B$14,$K$16+($K$17-$K$16)/(1+EXP(-$K$12*(IF(ISNUMBER(AP115),AP115,0)-$K$11)))),IF($K$8="SIGMOID_DEC",MAX(Настройки!$B$14,$K$16+($K$17-$K$16)/(1+EXP($K$12*(IF(ISNUMBER(AP115),AP115,0)-$K$11)))),IF($K$8="TOP_PERCENT",IF((COUNTIF(INDEX(Данные!$A$7:$CV$106,0,MATCH($K$9,Данные!$A$6:$CV$6,0)),"&gt;"&amp;IF(ISNUMBER(AP115),AP115,0))+COUNTIFS(INDEX(Данные!$A$7:$CV$106,0,MATCH($K$9,Данные!$A$6:$CV$6,0)),IF(ISNUMBER(AP115),AP115,0),Данные!$A$7:$A$106,"&lt;"&amp;$A115)+1)/COUNT(INDEX(Данные!$A$7:$CV$106,0,MATCH($K$9,Данные!$A$6:$CV$6,0)))&lt;=$K$11,$K$14,$K$15),IF($K$8="MANUAL_MU",MAX(Настройки!$B$14,MIN(1,IF(ISNUMBER(AP115),AP115,0))),IF($K$8="COUNT_FLAG_RULE",IF(IF(ISNUMBER(AP115),AP115,0)&lt;=$K$11,$K$14,IF(IF(ISNUMBER(AP115),AP115,0)&gt;=$K$12,$K$15,IF(OR(LOWER(LEFT(BU115&amp;"",2))="да",BU115=1),$K$13,$K$15))),IF(OR(AND($K$8="YES_NO",OR(LOWER(LEFT(AP115&amp;"",2))="да",AP115=1)),AND($K$8="THRESHOLD_GE",IF(ISNUMBER(AP115),AP115,0)&gt;=$K$11),AND($K$8="THRESHOLD_GT",IF(ISNUMBER(AP115),AP115,0)&gt;$K$11),AND($K$8="THRESHOLD_LE",IF(ISNUMBER(AP115),AP115,0)&lt;=$K$11),AND($K$8="THRESHOLD_LT",IF(ISNUMBER(AP115),AP115,0)&lt;$K$11),AND($K$8="CHANGE_PCT_GE",IF(IF(ISNUMBER(BU115),BU115,0)=0,IF(ISNUMBER(AP115),AP115,0)&gt;0,(IF(ISNUMBER(AP115),AP115,0)-IF(ISNUMBER(BU115),BU115,0))/ABS(IF(ISNUMBER(BU115),BU115,0))&gt;=$K$11)),AND($K$8="CHANGE_ABS_GE",ABS(IF(ISNUMBER(AP115),AP115,0)-IF(ISNUMBER(BU115),BU115,0))&gt;=$K$11),AND($K$8="COUNT_LT",IF(ISNUMBER(AP115),AP115,0)&lt;$K$11),AND($K$8="COUNT_LE",IF(ISNUMBER(AP115),AP115,0)&lt;=$K$11),AND($K$8="AND_YES",OR(LOWER(LEFT(AP115&amp;"",2))="да",AP115=1),OR(LOWER(LEFT(BU115&amp;"",2))="да",BU115=1)),AND($K$8="OR_YES",OR(OR(LOWER(LEFT(AP115&amp;"",2))="да",AP115=1),OR(LOWER(LEFT(BU115&amp;"",2))="да",BU115=1)))),$K$14,$K$15))))))))))</f>
        <v/>
      </c>
      <c r="L115" s="19" t="str">
        <f>IF($A115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115="#FIELD",AQ115="",AND(OR($L$8="CHANGE_PCT_GE",$L$8="CHANGE_ABS_GE",$L$8="COUNT_FLAG_RULE",$L$8="AND_YES",$L$8="OR_YES"),OR(BV115="#FIELD",BV115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115)))),IF($L$18="LOW_MU",MAX(Настройки!$B$14,$L$16),IF($L$18="NEUTRAL",Настройки!$B$15,IF($L$18="IGNORE","IGNORE",IF(OR(AQ115="#FIELD",BV115="#FIELD"),"Поле не найдено","Недостаточно данных")))),IF($L$8="SIGMOID_INC",MAX(Настройки!$B$14,$L$16+($L$17-$L$16)/(1+EXP(-$L$12*(IF(ISNUMBER(AQ115),AQ115,0)-$L$11)))),IF($L$8="SIGMOID_DEC",MAX(Настройки!$B$14,$L$16+($L$17-$L$16)/(1+EXP($L$12*(IF(ISNUMBER(AQ115),AQ115,0)-$L$11)))),IF($L$8="TOP_PERCENT",IF((COUNTIF(INDEX(Данные!$A$7:$CV$106,0,MATCH($L$9,Данные!$A$6:$CV$6,0)),"&gt;"&amp;IF(ISNUMBER(AQ115),AQ115,0))+COUNTIFS(INDEX(Данные!$A$7:$CV$106,0,MATCH($L$9,Данные!$A$6:$CV$6,0)),IF(ISNUMBER(AQ115),AQ115,0),Данные!$A$7:$A$106,"&lt;"&amp;$A115)+1)/COUNT(INDEX(Данные!$A$7:$CV$106,0,MATCH($L$9,Данные!$A$6:$CV$6,0)))&lt;=$L$11,$L$14,$L$15),IF($L$8="MANUAL_MU",MAX(Настройки!$B$14,MIN(1,IF(ISNUMBER(AQ115),AQ115,0))),IF($L$8="COUNT_FLAG_RULE",IF(IF(ISNUMBER(AQ115),AQ115,0)&lt;=$L$11,$L$14,IF(IF(ISNUMBER(AQ115),AQ115,0)&gt;=$L$12,$L$15,IF(OR(LOWER(LEFT(BV115&amp;"",2))="да",BV115=1),$L$13,$L$15))),IF(OR(AND($L$8="YES_NO",OR(LOWER(LEFT(AQ115&amp;"",2))="да",AQ115=1)),AND($L$8="THRESHOLD_GE",IF(ISNUMBER(AQ115),AQ115,0)&gt;=$L$11),AND($L$8="THRESHOLD_GT",IF(ISNUMBER(AQ115),AQ115,0)&gt;$L$11),AND($L$8="THRESHOLD_LE",IF(ISNUMBER(AQ115),AQ115,0)&lt;=$L$11),AND($L$8="THRESHOLD_LT",IF(ISNUMBER(AQ115),AQ115,0)&lt;$L$11),AND($L$8="CHANGE_PCT_GE",IF(IF(ISNUMBER(BV115),BV115,0)=0,IF(ISNUMBER(AQ115),AQ115,0)&gt;0,(IF(ISNUMBER(AQ115),AQ115,0)-IF(ISNUMBER(BV115),BV115,0))/ABS(IF(ISNUMBER(BV115),BV115,0))&gt;=$L$11)),AND($L$8="CHANGE_ABS_GE",ABS(IF(ISNUMBER(AQ115),AQ115,0)-IF(ISNUMBER(BV115),BV115,0))&gt;=$L$11),AND($L$8="COUNT_LT",IF(ISNUMBER(AQ115),AQ115,0)&lt;$L$11),AND($L$8="COUNT_LE",IF(ISNUMBER(AQ115),AQ115,0)&lt;=$L$11),AND($L$8="AND_YES",OR(LOWER(LEFT(AQ115&amp;"",2))="да",AQ115=1),OR(LOWER(LEFT(BV115&amp;"",2))="да",BV115=1)),AND($L$8="OR_YES",OR(OR(LOWER(LEFT(AQ115&amp;"",2))="да",AQ115=1),OR(LOWER(LEFT(BV115&amp;"",2))="да",BV115=1)))),$L$14,$L$15))))))))))</f>
        <v/>
      </c>
      <c r="M115" s="19" t="str">
        <f>IF($A115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115="#FIELD",AR115="",AND(OR($M$8="CHANGE_PCT_GE",$M$8="CHANGE_ABS_GE",$M$8="COUNT_FLAG_RULE",$M$8="AND_YES",$M$8="OR_YES"),OR(BW115="#FIELD",BW115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115)))),IF($M$18="LOW_MU",MAX(Настройки!$B$14,$M$16),IF($M$18="NEUTRAL",Настройки!$B$15,IF($M$18="IGNORE","IGNORE",IF(OR(AR115="#FIELD",BW115="#FIELD"),"Поле не найдено","Недостаточно данных")))),IF($M$8="SIGMOID_INC",MAX(Настройки!$B$14,$M$16+($M$17-$M$16)/(1+EXP(-$M$12*(IF(ISNUMBER(AR115),AR115,0)-$M$11)))),IF($M$8="SIGMOID_DEC",MAX(Настройки!$B$14,$M$16+($M$17-$M$16)/(1+EXP($M$12*(IF(ISNUMBER(AR115),AR115,0)-$M$11)))),IF($M$8="TOP_PERCENT",IF((COUNTIF(INDEX(Данные!$A$7:$CV$106,0,MATCH($M$9,Данные!$A$6:$CV$6,0)),"&gt;"&amp;IF(ISNUMBER(AR115),AR115,0))+COUNTIFS(INDEX(Данные!$A$7:$CV$106,0,MATCH($M$9,Данные!$A$6:$CV$6,0)),IF(ISNUMBER(AR115),AR115,0),Данные!$A$7:$A$106,"&lt;"&amp;$A115)+1)/COUNT(INDEX(Данные!$A$7:$CV$106,0,MATCH($M$9,Данные!$A$6:$CV$6,0)))&lt;=$M$11,$M$14,$M$15),IF($M$8="MANUAL_MU",MAX(Настройки!$B$14,MIN(1,IF(ISNUMBER(AR115),AR115,0))),IF($M$8="COUNT_FLAG_RULE",IF(IF(ISNUMBER(AR115),AR115,0)&lt;=$M$11,$M$14,IF(IF(ISNUMBER(AR115),AR115,0)&gt;=$M$12,$M$15,IF(OR(LOWER(LEFT(BW115&amp;"",2))="да",BW115=1),$M$13,$M$15))),IF(OR(AND($M$8="YES_NO",OR(LOWER(LEFT(AR115&amp;"",2))="да",AR115=1)),AND($M$8="THRESHOLD_GE",IF(ISNUMBER(AR115),AR115,0)&gt;=$M$11),AND($M$8="THRESHOLD_GT",IF(ISNUMBER(AR115),AR115,0)&gt;$M$11),AND($M$8="THRESHOLD_LE",IF(ISNUMBER(AR115),AR115,0)&lt;=$M$11),AND($M$8="THRESHOLD_LT",IF(ISNUMBER(AR115),AR115,0)&lt;$M$11),AND($M$8="CHANGE_PCT_GE",IF(IF(ISNUMBER(BW115),BW115,0)=0,IF(ISNUMBER(AR115),AR115,0)&gt;0,(IF(ISNUMBER(AR115),AR115,0)-IF(ISNUMBER(BW115),BW115,0))/ABS(IF(ISNUMBER(BW115),BW115,0))&gt;=$M$11)),AND($M$8="CHANGE_ABS_GE",ABS(IF(ISNUMBER(AR115),AR115,0)-IF(ISNUMBER(BW115),BW115,0))&gt;=$M$11),AND($M$8="COUNT_LT",IF(ISNUMBER(AR115),AR115,0)&lt;$M$11),AND($M$8="COUNT_LE",IF(ISNUMBER(AR115),AR115,0)&lt;=$M$11),AND($M$8="AND_YES",OR(LOWER(LEFT(AR115&amp;"",2))="да",AR115=1),OR(LOWER(LEFT(BW115&amp;"",2))="да",BW115=1)),AND($M$8="OR_YES",OR(OR(LOWER(LEFT(AR115&amp;"",2))="да",AR115=1),OR(LOWER(LEFT(BW115&amp;"",2))="да",BW115=1)))),$M$14,$M$15))))))))))</f>
        <v/>
      </c>
      <c r="N115" s="19" t="str">
        <f>IF($A115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115="#FIELD",AS115="",AND(OR($N$8="CHANGE_PCT_GE",$N$8="CHANGE_ABS_GE",$N$8="COUNT_FLAG_RULE",$N$8="AND_YES",$N$8="OR_YES"),OR(BX115="#FIELD",BX115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115)))),IF($N$18="LOW_MU",MAX(Настройки!$B$14,$N$16),IF($N$18="NEUTRAL",Настройки!$B$15,IF($N$18="IGNORE","IGNORE",IF(OR(AS115="#FIELD",BX115="#FIELD"),"Поле не найдено","Недостаточно данных")))),IF($N$8="SIGMOID_INC",MAX(Настройки!$B$14,$N$16+($N$17-$N$16)/(1+EXP(-$N$12*(IF(ISNUMBER(AS115),AS115,0)-$N$11)))),IF($N$8="SIGMOID_DEC",MAX(Настройки!$B$14,$N$16+($N$17-$N$16)/(1+EXP($N$12*(IF(ISNUMBER(AS115),AS115,0)-$N$11)))),IF($N$8="TOP_PERCENT",IF((COUNTIF(INDEX(Данные!$A$7:$CV$106,0,MATCH($N$9,Данные!$A$6:$CV$6,0)),"&gt;"&amp;IF(ISNUMBER(AS115),AS115,0))+COUNTIFS(INDEX(Данные!$A$7:$CV$106,0,MATCH($N$9,Данные!$A$6:$CV$6,0)),IF(ISNUMBER(AS115),AS115,0),Данные!$A$7:$A$106,"&lt;"&amp;$A115)+1)/COUNT(INDEX(Данные!$A$7:$CV$106,0,MATCH($N$9,Данные!$A$6:$CV$6,0)))&lt;=$N$11,$N$14,$N$15),IF($N$8="MANUAL_MU",MAX(Настройки!$B$14,MIN(1,IF(ISNUMBER(AS115),AS115,0))),IF($N$8="COUNT_FLAG_RULE",IF(IF(ISNUMBER(AS115),AS115,0)&lt;=$N$11,$N$14,IF(IF(ISNUMBER(AS115),AS115,0)&gt;=$N$12,$N$15,IF(OR(LOWER(LEFT(BX115&amp;"",2))="да",BX115=1),$N$13,$N$15))),IF(OR(AND($N$8="YES_NO",OR(LOWER(LEFT(AS115&amp;"",2))="да",AS115=1)),AND($N$8="THRESHOLD_GE",IF(ISNUMBER(AS115),AS115,0)&gt;=$N$11),AND($N$8="THRESHOLD_GT",IF(ISNUMBER(AS115),AS115,0)&gt;$N$11),AND($N$8="THRESHOLD_LE",IF(ISNUMBER(AS115),AS115,0)&lt;=$N$11),AND($N$8="THRESHOLD_LT",IF(ISNUMBER(AS115),AS115,0)&lt;$N$11),AND($N$8="CHANGE_PCT_GE",IF(IF(ISNUMBER(BX115),BX115,0)=0,IF(ISNUMBER(AS115),AS115,0)&gt;0,(IF(ISNUMBER(AS115),AS115,0)-IF(ISNUMBER(BX115),BX115,0))/ABS(IF(ISNUMBER(BX115),BX115,0))&gt;=$N$11)),AND($N$8="CHANGE_ABS_GE",ABS(IF(ISNUMBER(AS115),AS115,0)-IF(ISNUMBER(BX115),BX115,0))&gt;=$N$11),AND($N$8="COUNT_LT",IF(ISNUMBER(AS115),AS115,0)&lt;$N$11),AND($N$8="COUNT_LE",IF(ISNUMBER(AS115),AS115,0)&lt;=$N$11),AND($N$8="AND_YES",OR(LOWER(LEFT(AS115&amp;"",2))="да",AS115=1),OR(LOWER(LEFT(BX115&amp;"",2))="да",BX115=1)),AND($N$8="OR_YES",OR(OR(LOWER(LEFT(AS115&amp;"",2))="да",AS115=1),OR(LOWER(LEFT(BX115&amp;"",2))="да",BX115=1)))),$N$14,$N$15))))))))))</f>
        <v/>
      </c>
      <c r="O115" s="19" t="str">
        <f>IF($A115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115="#FIELD",AT115="",AND(OR($O$8="CHANGE_PCT_GE",$O$8="CHANGE_ABS_GE",$O$8="COUNT_FLAG_RULE",$O$8="AND_YES",$O$8="OR_YES"),OR(BY115="#FIELD",BY115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115)))),IF($O$18="LOW_MU",MAX(Настройки!$B$14,$O$16),IF($O$18="NEUTRAL",Настройки!$B$15,IF($O$18="IGNORE","IGNORE",IF(OR(AT115="#FIELD",BY115="#FIELD"),"Поле не найдено","Недостаточно данных")))),IF($O$8="SIGMOID_INC",MAX(Настройки!$B$14,$O$16+($O$17-$O$16)/(1+EXP(-$O$12*(IF(ISNUMBER(AT115),AT115,0)-$O$11)))),IF($O$8="SIGMOID_DEC",MAX(Настройки!$B$14,$O$16+($O$17-$O$16)/(1+EXP($O$12*(IF(ISNUMBER(AT115),AT115,0)-$O$11)))),IF($O$8="TOP_PERCENT",IF((COUNTIF(INDEX(Данные!$A$7:$CV$106,0,MATCH($O$9,Данные!$A$6:$CV$6,0)),"&gt;"&amp;IF(ISNUMBER(AT115),AT115,0))+COUNTIFS(INDEX(Данные!$A$7:$CV$106,0,MATCH($O$9,Данные!$A$6:$CV$6,0)),IF(ISNUMBER(AT115),AT115,0),Данные!$A$7:$A$106,"&lt;"&amp;$A115)+1)/COUNT(INDEX(Данные!$A$7:$CV$106,0,MATCH($O$9,Данные!$A$6:$CV$6,0)))&lt;=$O$11,$O$14,$O$15),IF($O$8="MANUAL_MU",MAX(Настройки!$B$14,MIN(1,IF(ISNUMBER(AT115),AT115,0))),IF($O$8="COUNT_FLAG_RULE",IF(IF(ISNUMBER(AT115),AT115,0)&lt;=$O$11,$O$14,IF(IF(ISNUMBER(AT115),AT115,0)&gt;=$O$12,$O$15,IF(OR(LOWER(LEFT(BY115&amp;"",2))="да",BY115=1),$O$13,$O$15))),IF(OR(AND($O$8="YES_NO",OR(LOWER(LEFT(AT115&amp;"",2))="да",AT115=1)),AND($O$8="THRESHOLD_GE",IF(ISNUMBER(AT115),AT115,0)&gt;=$O$11),AND($O$8="THRESHOLD_GT",IF(ISNUMBER(AT115),AT115,0)&gt;$O$11),AND($O$8="THRESHOLD_LE",IF(ISNUMBER(AT115),AT115,0)&lt;=$O$11),AND($O$8="THRESHOLD_LT",IF(ISNUMBER(AT115),AT115,0)&lt;$O$11),AND($O$8="CHANGE_PCT_GE",IF(IF(ISNUMBER(BY115),BY115,0)=0,IF(ISNUMBER(AT115),AT115,0)&gt;0,(IF(ISNUMBER(AT115),AT115,0)-IF(ISNUMBER(BY115),BY115,0))/ABS(IF(ISNUMBER(BY115),BY115,0))&gt;=$O$11)),AND($O$8="CHANGE_ABS_GE",ABS(IF(ISNUMBER(AT115),AT115,0)-IF(ISNUMBER(BY115),BY115,0))&gt;=$O$11),AND($O$8="COUNT_LT",IF(ISNUMBER(AT115),AT115,0)&lt;$O$11),AND($O$8="COUNT_LE",IF(ISNUMBER(AT115),AT115,0)&lt;=$O$11),AND($O$8="AND_YES",OR(LOWER(LEFT(AT115&amp;"",2))="да",AT115=1),OR(LOWER(LEFT(BY115&amp;"",2))="да",BY115=1)),AND($O$8="OR_YES",OR(OR(LOWER(LEFT(AT115&amp;"",2))="да",AT115=1),OR(LOWER(LEFT(BY115&amp;"",2))="да",BY115=1)))),$O$14,$O$15))))))))))</f>
        <v/>
      </c>
      <c r="P115" s="19" t="str">
        <f>IF($A115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115="#FIELD",AU115="",AND(OR($P$8="CHANGE_PCT_GE",$P$8="CHANGE_ABS_GE",$P$8="COUNT_FLAG_RULE",$P$8="AND_YES",$P$8="OR_YES"),OR(BZ115="#FIELD",BZ115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115)))),IF($P$18="LOW_MU",MAX(Настройки!$B$14,$P$16),IF($P$18="NEUTRAL",Настройки!$B$15,IF($P$18="IGNORE","IGNORE",IF(OR(AU115="#FIELD",BZ115="#FIELD"),"Поле не найдено","Недостаточно данных")))),IF($P$8="SIGMOID_INC",MAX(Настройки!$B$14,$P$16+($P$17-$P$16)/(1+EXP(-$P$12*(IF(ISNUMBER(AU115),AU115,0)-$P$11)))),IF($P$8="SIGMOID_DEC",MAX(Настройки!$B$14,$P$16+($P$17-$P$16)/(1+EXP($P$12*(IF(ISNUMBER(AU115),AU115,0)-$P$11)))),IF($P$8="TOP_PERCENT",IF((COUNTIF(INDEX(Данные!$A$7:$CV$106,0,MATCH($P$9,Данные!$A$6:$CV$6,0)),"&gt;"&amp;IF(ISNUMBER(AU115),AU115,0))+COUNTIFS(INDEX(Данные!$A$7:$CV$106,0,MATCH($P$9,Данные!$A$6:$CV$6,0)),IF(ISNUMBER(AU115),AU115,0),Данные!$A$7:$A$106,"&lt;"&amp;$A115)+1)/COUNT(INDEX(Данные!$A$7:$CV$106,0,MATCH($P$9,Данные!$A$6:$CV$6,0)))&lt;=$P$11,$P$14,$P$15),IF($P$8="MANUAL_MU",MAX(Настройки!$B$14,MIN(1,IF(ISNUMBER(AU115),AU115,0))),IF($P$8="COUNT_FLAG_RULE",IF(IF(ISNUMBER(AU115),AU115,0)&lt;=$P$11,$P$14,IF(IF(ISNUMBER(AU115),AU115,0)&gt;=$P$12,$P$15,IF(OR(LOWER(LEFT(BZ115&amp;"",2))="да",BZ115=1),$P$13,$P$15))),IF(OR(AND($P$8="YES_NO",OR(LOWER(LEFT(AU115&amp;"",2))="да",AU115=1)),AND($P$8="THRESHOLD_GE",IF(ISNUMBER(AU115),AU115,0)&gt;=$P$11),AND($P$8="THRESHOLD_GT",IF(ISNUMBER(AU115),AU115,0)&gt;$P$11),AND($P$8="THRESHOLD_LE",IF(ISNUMBER(AU115),AU115,0)&lt;=$P$11),AND($P$8="THRESHOLD_LT",IF(ISNUMBER(AU115),AU115,0)&lt;$P$11),AND($P$8="CHANGE_PCT_GE",IF(IF(ISNUMBER(BZ115),BZ115,0)=0,IF(ISNUMBER(AU115),AU115,0)&gt;0,(IF(ISNUMBER(AU115),AU115,0)-IF(ISNUMBER(BZ115),BZ115,0))/ABS(IF(ISNUMBER(BZ115),BZ115,0))&gt;=$P$11)),AND($P$8="CHANGE_ABS_GE",ABS(IF(ISNUMBER(AU115),AU115,0)-IF(ISNUMBER(BZ115),BZ115,0))&gt;=$P$11),AND($P$8="COUNT_LT",IF(ISNUMBER(AU115),AU115,0)&lt;$P$11),AND($P$8="COUNT_LE",IF(ISNUMBER(AU115),AU115,0)&lt;=$P$11),AND($P$8="AND_YES",OR(LOWER(LEFT(AU115&amp;"",2))="да",AU115=1),OR(LOWER(LEFT(BZ115&amp;"",2))="да",BZ115=1)),AND($P$8="OR_YES",OR(OR(LOWER(LEFT(AU115&amp;"",2))="да",AU115=1),OR(LOWER(LEFT(BZ115&amp;"",2))="да",BZ115=1)))),$P$14,$P$15))))))))))</f>
        <v/>
      </c>
      <c r="Q115" s="19" t="str">
        <f>IF($A115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115="#FIELD",AV115="",AND(OR($Q$8="CHANGE_PCT_GE",$Q$8="CHANGE_ABS_GE",$Q$8="COUNT_FLAG_RULE",$Q$8="AND_YES",$Q$8="OR_YES"),OR(CA115="#FIELD",CA115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115)))),IF($Q$18="LOW_MU",MAX(Настройки!$B$14,$Q$16),IF($Q$18="NEUTRAL",Настройки!$B$15,IF($Q$18="IGNORE","IGNORE",IF(OR(AV115="#FIELD",CA115="#FIELD"),"Поле не найдено","Недостаточно данных")))),IF($Q$8="SIGMOID_INC",MAX(Настройки!$B$14,$Q$16+($Q$17-$Q$16)/(1+EXP(-$Q$12*(IF(ISNUMBER(AV115),AV115,0)-$Q$11)))),IF($Q$8="SIGMOID_DEC",MAX(Настройки!$B$14,$Q$16+($Q$17-$Q$16)/(1+EXP($Q$12*(IF(ISNUMBER(AV115),AV115,0)-$Q$11)))),IF($Q$8="TOP_PERCENT",IF((COUNTIF(INDEX(Данные!$A$7:$CV$106,0,MATCH($Q$9,Данные!$A$6:$CV$6,0)),"&gt;"&amp;IF(ISNUMBER(AV115),AV115,0))+COUNTIFS(INDEX(Данные!$A$7:$CV$106,0,MATCH($Q$9,Данные!$A$6:$CV$6,0)),IF(ISNUMBER(AV115),AV115,0),Данные!$A$7:$A$106,"&lt;"&amp;$A115)+1)/COUNT(INDEX(Данные!$A$7:$CV$106,0,MATCH($Q$9,Данные!$A$6:$CV$6,0)))&lt;=$Q$11,$Q$14,$Q$15),IF($Q$8="MANUAL_MU",MAX(Настройки!$B$14,MIN(1,IF(ISNUMBER(AV115),AV115,0))),IF($Q$8="COUNT_FLAG_RULE",IF(IF(ISNUMBER(AV115),AV115,0)&lt;=$Q$11,$Q$14,IF(IF(ISNUMBER(AV115),AV115,0)&gt;=$Q$12,$Q$15,IF(OR(LOWER(LEFT(CA115&amp;"",2))="да",CA115=1),$Q$13,$Q$15))),IF(OR(AND($Q$8="YES_NO",OR(LOWER(LEFT(AV115&amp;"",2))="да",AV115=1)),AND($Q$8="THRESHOLD_GE",IF(ISNUMBER(AV115),AV115,0)&gt;=$Q$11),AND($Q$8="THRESHOLD_GT",IF(ISNUMBER(AV115),AV115,0)&gt;$Q$11),AND($Q$8="THRESHOLD_LE",IF(ISNUMBER(AV115),AV115,0)&lt;=$Q$11),AND($Q$8="THRESHOLD_LT",IF(ISNUMBER(AV115),AV115,0)&lt;$Q$11),AND($Q$8="CHANGE_PCT_GE",IF(IF(ISNUMBER(CA115),CA115,0)=0,IF(ISNUMBER(AV115),AV115,0)&gt;0,(IF(ISNUMBER(AV115),AV115,0)-IF(ISNUMBER(CA115),CA115,0))/ABS(IF(ISNUMBER(CA115),CA115,0))&gt;=$Q$11)),AND($Q$8="CHANGE_ABS_GE",ABS(IF(ISNUMBER(AV115),AV115,0)-IF(ISNUMBER(CA115),CA115,0))&gt;=$Q$11),AND($Q$8="COUNT_LT",IF(ISNUMBER(AV115),AV115,0)&lt;$Q$11),AND($Q$8="COUNT_LE",IF(ISNUMBER(AV115),AV115,0)&lt;=$Q$11),AND($Q$8="AND_YES",OR(LOWER(LEFT(AV115&amp;"",2))="да",AV115=1),OR(LOWER(LEFT(CA115&amp;"",2))="да",CA115=1)),AND($Q$8="OR_YES",OR(OR(LOWER(LEFT(AV115&amp;"",2))="да",AV115=1),OR(LOWER(LEFT(CA115&amp;"",2))="да",CA115=1)))),$Q$14,$Q$15))))))))))</f>
        <v/>
      </c>
      <c r="R115" s="69" t="str">
        <f>IF($A115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115="#FIELD",AW115="",AND(OR($R$8="CHANGE_PCT_GE",$R$8="CHANGE_ABS_GE",$R$8="COUNT_FLAG_RULE",$R$8="AND_YES",$R$8="OR_YES"),OR(CB115="#FIELD",CB115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115)))),IF($R$18="LOW_MU",MAX(Настройки!$B$14,$R$16),IF($R$18="NEUTRAL",Настройки!$B$15,IF($R$18="IGNORE","IGNORE",IF(OR(AW115="#FIELD",CB115="#FIELD"),"Поле не найдено","Недостаточно данных")))),IF($R$8="SIGMOID_INC",MAX(Настройки!$B$14,$R$16+($R$17-$R$16)/(1+EXP(-$R$12*(IF(ISNUMBER(AW115),AW115,0)-$R$11)))),IF($R$8="SIGMOID_DEC",MAX(Настройки!$B$14,$R$16+($R$17-$R$16)/(1+EXP($R$12*(IF(ISNUMBER(AW115),AW115,0)-$R$11)))),IF($R$8="TOP_PERCENT",IF((COUNTIF(INDEX(Данные!$A$7:$CV$106,0,MATCH($R$9,Данные!$A$6:$CV$6,0)),"&gt;"&amp;IF(ISNUMBER(AW115),AW115,0))+COUNTIFS(INDEX(Данные!$A$7:$CV$106,0,MATCH($R$9,Данные!$A$6:$CV$6,0)),IF(ISNUMBER(AW115),AW115,0),Данные!$A$7:$A$106,"&lt;"&amp;$A115)+1)/COUNT(INDEX(Данные!$A$7:$CV$106,0,MATCH($R$9,Данные!$A$6:$CV$6,0)))&lt;=$R$11,$R$14,$R$15),IF($R$8="MANUAL_MU",MAX(Настройки!$B$14,MIN(1,IF(ISNUMBER(AW115),AW115,0))),IF($R$8="COUNT_FLAG_RULE",IF(IF(ISNUMBER(AW115),AW115,0)&lt;=$R$11,$R$14,IF(IF(ISNUMBER(AW115),AW115,0)&gt;=$R$12,$R$15,IF(OR(LOWER(LEFT(CB115&amp;"",2))="да",CB115=1),$R$13,$R$15))),IF(OR(AND($R$8="YES_NO",OR(LOWER(LEFT(AW115&amp;"",2))="да",AW115=1)),AND($R$8="THRESHOLD_GE",IF(ISNUMBER(AW115),AW115,0)&gt;=$R$11),AND($R$8="THRESHOLD_GT",IF(ISNUMBER(AW115),AW115,0)&gt;$R$11),AND($R$8="THRESHOLD_LE",IF(ISNUMBER(AW115),AW115,0)&lt;=$R$11),AND($R$8="THRESHOLD_LT",IF(ISNUMBER(AW115),AW115,0)&lt;$R$11),AND($R$8="CHANGE_PCT_GE",IF(IF(ISNUMBER(CB115),CB115,0)=0,IF(ISNUMBER(AW115),AW115,0)&gt;0,(IF(ISNUMBER(AW115),AW115,0)-IF(ISNUMBER(CB115),CB115,0))/ABS(IF(ISNUMBER(CB115),CB115,0))&gt;=$R$11)),AND($R$8="CHANGE_ABS_GE",ABS(IF(ISNUMBER(AW115),AW115,0)-IF(ISNUMBER(CB115),CB115,0))&gt;=$R$11),AND($R$8="COUNT_LT",IF(ISNUMBER(AW115),AW115,0)&lt;$R$11),AND($R$8="COUNT_LE",IF(ISNUMBER(AW115),AW115,0)&lt;=$R$11),AND($R$8="AND_YES",OR(LOWER(LEFT(AW115&amp;"",2))="да",AW115=1),OR(LOWER(LEFT(CB115&amp;"",2))="да",CB115=1)),AND($R$8="OR_YES",OR(OR(LOWER(LEFT(AW115&amp;"",2))="да",AW115=1),OR(LOWER(LEFT(CB115&amp;"",2))="да",CB115=1)))),$R$14,$R$15))))))))))</f>
        <v/>
      </c>
      <c r="S115" s="70" t="str">
        <f>IF($A115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115="#FIELD",AX115="",AND(OR($S$8="CHANGE_PCT_GE",$S$8="CHANGE_ABS_GE",$S$8="COUNT_FLAG_RULE",$S$8="AND_YES",$S$8="OR_YES"),OR(CC115="#FIELD",CC115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115)))),IF($S$18="LOW_MU",MAX(Настройки!$B$14,$S$16),IF($S$18="NEUTRAL",Настройки!$B$15,IF($S$18="IGNORE","IGNORE",IF(OR(AX115="#FIELD",CC115="#FIELD"),"Поле не найдено","Недостаточно данных")))),IF($S$8="SIGMOID_INC",MAX(Настройки!$B$14,$S$16+($S$17-$S$16)/(1+EXP(-$S$12*(IF(ISNUMBER(AX115),AX115,0)-$S$11)))),IF($S$8="SIGMOID_DEC",MAX(Настройки!$B$14,$S$16+($S$17-$S$16)/(1+EXP($S$12*(IF(ISNUMBER(AX115),AX115,0)-$S$11)))),IF($S$8="TOP_PERCENT",IF((COUNTIF(INDEX(Данные!$A$7:$CV$106,0,MATCH($S$9,Данные!$A$6:$CV$6,0)),"&gt;"&amp;IF(ISNUMBER(AX115),AX115,0))+COUNTIFS(INDEX(Данные!$A$7:$CV$106,0,MATCH($S$9,Данные!$A$6:$CV$6,0)),IF(ISNUMBER(AX115),AX115,0),Данные!$A$7:$A$106,"&lt;"&amp;$A115)+1)/COUNT(INDEX(Данные!$A$7:$CV$106,0,MATCH($S$9,Данные!$A$6:$CV$6,0)))&lt;=$S$11,$S$14,$S$15),IF($S$8="MANUAL_MU",MAX(Настройки!$B$14,MIN(1,IF(ISNUMBER(AX115),AX115,0))),IF($S$8="COUNT_FLAG_RULE",IF(IF(ISNUMBER(AX115),AX115,0)&lt;=$S$11,$S$14,IF(IF(ISNUMBER(AX115),AX115,0)&gt;=$S$12,$S$15,IF(OR(LOWER(LEFT(CC115&amp;"",2))="да",CC115=1),$S$13,$S$15))),IF(OR(AND($S$8="YES_NO",OR(LOWER(LEFT(AX115&amp;"",2))="да",AX115=1)),AND($S$8="THRESHOLD_GE",IF(ISNUMBER(AX115),AX115,0)&gt;=$S$11),AND($S$8="THRESHOLD_GT",IF(ISNUMBER(AX115),AX115,0)&gt;$S$11),AND($S$8="THRESHOLD_LE",IF(ISNUMBER(AX115),AX115,0)&lt;=$S$11),AND($S$8="THRESHOLD_LT",IF(ISNUMBER(AX115),AX115,0)&lt;$S$11),AND($S$8="CHANGE_PCT_GE",IF(IF(ISNUMBER(CC115),CC115,0)=0,IF(ISNUMBER(AX115),AX115,0)&gt;0,(IF(ISNUMBER(AX115),AX115,0)-IF(ISNUMBER(CC115),CC115,0))/ABS(IF(ISNUMBER(CC115),CC115,0))&gt;=$S$11)),AND($S$8="CHANGE_ABS_GE",ABS(IF(ISNUMBER(AX115),AX115,0)-IF(ISNUMBER(CC115),CC115,0))&gt;=$S$11),AND($S$8="COUNT_LT",IF(ISNUMBER(AX115),AX115,0)&lt;$S$11),AND($S$8="COUNT_LE",IF(ISNUMBER(AX115),AX115,0)&lt;=$S$11),AND($S$8="AND_YES",OR(LOWER(LEFT(AX115&amp;"",2))="да",AX115=1),OR(LOWER(LEFT(CC115&amp;"",2))="да",CC115=1)),AND($S$8="OR_YES",OR(OR(LOWER(LEFT(AX115&amp;"",2))="да",AX115=1),OR(LOWER(LEFT(CC115&amp;"",2))="да",CC115=1)))),$S$14,$S$15))))))))))</f>
        <v/>
      </c>
      <c r="T115" s="70" t="str">
        <f>IF($A115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115="#FIELD",AY115="",AND(OR($T$8="CHANGE_PCT_GE",$T$8="CHANGE_ABS_GE",$T$8="COUNT_FLAG_RULE",$T$8="AND_YES",$T$8="OR_YES"),OR(CD115="#FIELD",CD115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115)))),IF($T$18="LOW_MU",MAX(Настройки!$B$14,$T$16),IF($T$18="NEUTRAL",Настройки!$B$15,IF($T$18="IGNORE","IGNORE",IF(OR(AY115="#FIELD",CD115="#FIELD"),"Поле не найдено","Недостаточно данных")))),IF($T$8="SIGMOID_INC",MAX(Настройки!$B$14,$T$16+($T$17-$T$16)/(1+EXP(-$T$12*(IF(ISNUMBER(AY115),AY115,0)-$T$11)))),IF($T$8="SIGMOID_DEC",MAX(Настройки!$B$14,$T$16+($T$17-$T$16)/(1+EXP($T$12*(IF(ISNUMBER(AY115),AY115,0)-$T$11)))),IF($T$8="TOP_PERCENT",IF((COUNTIF(INDEX(Данные!$A$7:$CV$106,0,MATCH($T$9,Данные!$A$6:$CV$6,0)),"&gt;"&amp;IF(ISNUMBER(AY115),AY115,0))+COUNTIFS(INDEX(Данные!$A$7:$CV$106,0,MATCH($T$9,Данные!$A$6:$CV$6,0)),IF(ISNUMBER(AY115),AY115,0),Данные!$A$7:$A$106,"&lt;"&amp;$A115)+1)/COUNT(INDEX(Данные!$A$7:$CV$106,0,MATCH($T$9,Данные!$A$6:$CV$6,0)))&lt;=$T$11,$T$14,$T$15),IF($T$8="MANUAL_MU",MAX(Настройки!$B$14,MIN(1,IF(ISNUMBER(AY115),AY115,0))),IF($T$8="COUNT_FLAG_RULE",IF(IF(ISNUMBER(AY115),AY115,0)&lt;=$T$11,$T$14,IF(IF(ISNUMBER(AY115),AY115,0)&gt;=$T$12,$T$15,IF(OR(LOWER(LEFT(CD115&amp;"",2))="да",CD115=1),$T$13,$T$15))),IF(OR(AND($T$8="YES_NO",OR(LOWER(LEFT(AY115&amp;"",2))="да",AY115=1)),AND($T$8="THRESHOLD_GE",IF(ISNUMBER(AY115),AY115,0)&gt;=$T$11),AND($T$8="THRESHOLD_GT",IF(ISNUMBER(AY115),AY115,0)&gt;$T$11),AND($T$8="THRESHOLD_LE",IF(ISNUMBER(AY115),AY115,0)&lt;=$T$11),AND($T$8="THRESHOLD_LT",IF(ISNUMBER(AY115),AY115,0)&lt;$T$11),AND($T$8="CHANGE_PCT_GE",IF(IF(ISNUMBER(CD115),CD115,0)=0,IF(ISNUMBER(AY115),AY115,0)&gt;0,(IF(ISNUMBER(AY115),AY115,0)-IF(ISNUMBER(CD115),CD115,0))/ABS(IF(ISNUMBER(CD115),CD115,0))&gt;=$T$11)),AND($T$8="CHANGE_ABS_GE",ABS(IF(ISNUMBER(AY115),AY115,0)-IF(ISNUMBER(CD115),CD115,0))&gt;=$T$11),AND($T$8="COUNT_LT",IF(ISNUMBER(AY115),AY115,0)&lt;$T$11),AND($T$8="COUNT_LE",IF(ISNUMBER(AY115),AY115,0)&lt;=$T$11),AND($T$8="AND_YES",OR(LOWER(LEFT(AY115&amp;"",2))="да",AY115=1),OR(LOWER(LEFT(CD115&amp;"",2))="да",CD115=1)),AND($T$8="OR_YES",OR(OR(LOWER(LEFT(AY115&amp;"",2))="да",AY115=1),OR(LOWER(LEFT(CD115&amp;"",2))="да",CD115=1)))),$T$14,$T$15))))))))))</f>
        <v/>
      </c>
      <c r="U115" s="70" t="str">
        <f>IF($A115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115="#FIELD",AZ115="",AND(OR($U$8="CHANGE_PCT_GE",$U$8="CHANGE_ABS_GE",$U$8="COUNT_FLAG_RULE",$U$8="AND_YES",$U$8="OR_YES"),OR(CE115="#FIELD",CE115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115)))),IF($U$18="LOW_MU",MAX(Настройки!$B$14,$U$16),IF($U$18="NEUTRAL",Настройки!$B$15,IF($U$18="IGNORE","IGNORE",IF(OR(AZ115="#FIELD",CE115="#FIELD"),"Поле не найдено","Недостаточно данных")))),IF($U$8="SIGMOID_INC",MAX(Настройки!$B$14,$U$16+($U$17-$U$16)/(1+EXP(-$U$12*(IF(ISNUMBER(AZ115),AZ115,0)-$U$11)))),IF($U$8="SIGMOID_DEC",MAX(Настройки!$B$14,$U$16+($U$17-$U$16)/(1+EXP($U$12*(IF(ISNUMBER(AZ115),AZ115,0)-$U$11)))),IF($U$8="TOP_PERCENT",IF((COUNTIF(INDEX(Данные!$A$7:$CV$106,0,MATCH($U$9,Данные!$A$6:$CV$6,0)),"&gt;"&amp;IF(ISNUMBER(AZ115),AZ115,0))+COUNTIFS(INDEX(Данные!$A$7:$CV$106,0,MATCH($U$9,Данные!$A$6:$CV$6,0)),IF(ISNUMBER(AZ115),AZ115,0),Данные!$A$7:$A$106,"&lt;"&amp;$A115)+1)/COUNT(INDEX(Данные!$A$7:$CV$106,0,MATCH($U$9,Данные!$A$6:$CV$6,0)))&lt;=$U$11,$U$14,$U$15),IF($U$8="MANUAL_MU",MAX(Настройки!$B$14,MIN(1,IF(ISNUMBER(AZ115),AZ115,0))),IF($U$8="COUNT_FLAG_RULE",IF(IF(ISNUMBER(AZ115),AZ115,0)&lt;=$U$11,$U$14,IF(IF(ISNUMBER(AZ115),AZ115,0)&gt;=$U$12,$U$15,IF(OR(LOWER(LEFT(CE115&amp;"",2))="да",CE115=1),$U$13,$U$15))),IF(OR(AND($U$8="YES_NO",OR(LOWER(LEFT(AZ115&amp;"",2))="да",AZ115=1)),AND($U$8="THRESHOLD_GE",IF(ISNUMBER(AZ115),AZ115,0)&gt;=$U$11),AND($U$8="THRESHOLD_GT",IF(ISNUMBER(AZ115),AZ115,0)&gt;$U$11),AND($U$8="THRESHOLD_LE",IF(ISNUMBER(AZ115),AZ115,0)&lt;=$U$11),AND($U$8="THRESHOLD_LT",IF(ISNUMBER(AZ115),AZ115,0)&lt;$U$11),AND($U$8="CHANGE_PCT_GE",IF(IF(ISNUMBER(CE115),CE115,0)=0,IF(ISNUMBER(AZ115),AZ115,0)&gt;0,(IF(ISNUMBER(AZ115),AZ115,0)-IF(ISNUMBER(CE115),CE115,0))/ABS(IF(ISNUMBER(CE115),CE115,0))&gt;=$U$11)),AND($U$8="CHANGE_ABS_GE",ABS(IF(ISNUMBER(AZ115),AZ115,0)-IF(ISNUMBER(CE115),CE115,0))&gt;=$U$11),AND($U$8="COUNT_LT",IF(ISNUMBER(AZ115),AZ115,0)&lt;$U$11),AND($U$8="COUNT_LE",IF(ISNUMBER(AZ115),AZ115,0)&lt;=$U$11),AND($U$8="AND_YES",OR(LOWER(LEFT(AZ115&amp;"",2))="да",AZ115=1),OR(LOWER(LEFT(CE115&amp;"",2))="да",CE115=1)),AND($U$8="OR_YES",OR(OR(LOWER(LEFT(AZ115&amp;"",2))="да",AZ115=1),OR(LOWER(LEFT(CE115&amp;"",2))="да",CE115=1)))),$U$14,$U$15))))))))))</f>
        <v/>
      </c>
      <c r="V115" s="70" t="str">
        <f>IF($A115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115="#FIELD",BA115="",AND(OR($V$8="CHANGE_PCT_GE",$V$8="CHANGE_ABS_GE",$V$8="COUNT_FLAG_RULE",$V$8="AND_YES",$V$8="OR_YES"),OR(CF115="#FIELD",CF115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115)))),IF($V$18="LOW_MU",MAX(Настройки!$B$14,$V$16),IF($V$18="NEUTRAL",Настройки!$B$15,IF($V$18="IGNORE","IGNORE",IF(OR(BA115="#FIELD",CF115="#FIELD"),"Поле не найдено","Недостаточно данных")))),IF($V$8="SIGMOID_INC",MAX(Настройки!$B$14,$V$16+($V$17-$V$16)/(1+EXP(-$V$12*(IF(ISNUMBER(BA115),BA115,0)-$V$11)))),IF($V$8="SIGMOID_DEC",MAX(Настройки!$B$14,$V$16+($V$17-$V$16)/(1+EXP($V$12*(IF(ISNUMBER(BA115),BA115,0)-$V$11)))),IF($V$8="TOP_PERCENT",IF((COUNTIF(INDEX(Данные!$A$7:$CV$106,0,MATCH($V$9,Данные!$A$6:$CV$6,0)),"&gt;"&amp;IF(ISNUMBER(BA115),BA115,0))+COUNTIFS(INDEX(Данные!$A$7:$CV$106,0,MATCH($V$9,Данные!$A$6:$CV$6,0)),IF(ISNUMBER(BA115),BA115,0),Данные!$A$7:$A$106,"&lt;"&amp;$A115)+1)/COUNT(INDEX(Данные!$A$7:$CV$106,0,MATCH($V$9,Данные!$A$6:$CV$6,0)))&lt;=$V$11,$V$14,$V$15),IF($V$8="MANUAL_MU",MAX(Настройки!$B$14,MIN(1,IF(ISNUMBER(BA115),BA115,0))),IF($V$8="COUNT_FLAG_RULE",IF(IF(ISNUMBER(BA115),BA115,0)&lt;=$V$11,$V$14,IF(IF(ISNUMBER(BA115),BA115,0)&gt;=$V$12,$V$15,IF(OR(LOWER(LEFT(CF115&amp;"",2))="да",CF115=1),$V$13,$V$15))),IF(OR(AND($V$8="YES_NO",OR(LOWER(LEFT(BA115&amp;"",2))="да",BA115=1)),AND($V$8="THRESHOLD_GE",IF(ISNUMBER(BA115),BA115,0)&gt;=$V$11),AND($V$8="THRESHOLD_GT",IF(ISNUMBER(BA115),BA115,0)&gt;$V$11),AND($V$8="THRESHOLD_LE",IF(ISNUMBER(BA115),BA115,0)&lt;=$V$11),AND($V$8="THRESHOLD_LT",IF(ISNUMBER(BA115),BA115,0)&lt;$V$11),AND($V$8="CHANGE_PCT_GE",IF(IF(ISNUMBER(CF115),CF115,0)=0,IF(ISNUMBER(BA115),BA115,0)&gt;0,(IF(ISNUMBER(BA115),BA115,0)-IF(ISNUMBER(CF115),CF115,0))/ABS(IF(ISNUMBER(CF115),CF115,0))&gt;=$V$11)),AND($V$8="CHANGE_ABS_GE",ABS(IF(ISNUMBER(BA115),BA115,0)-IF(ISNUMBER(CF115),CF115,0))&gt;=$V$11),AND($V$8="COUNT_LT",IF(ISNUMBER(BA115),BA115,0)&lt;$V$11),AND($V$8="COUNT_LE",IF(ISNUMBER(BA115),BA115,0)&lt;=$V$11),AND($V$8="AND_YES",OR(LOWER(LEFT(BA115&amp;"",2))="да",BA115=1),OR(LOWER(LEFT(CF115&amp;"",2))="да",CF115=1)),AND($V$8="OR_YES",OR(OR(LOWER(LEFT(BA115&amp;"",2))="да",BA115=1),OR(LOWER(LEFT(CF115&amp;"",2))="да",CF115=1)))),$V$14,$V$15))))))))))</f>
        <v/>
      </c>
      <c r="W115" s="70" t="str">
        <f>IF($A115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115="#FIELD",BB115="",AND(OR($W$8="CHANGE_PCT_GE",$W$8="CHANGE_ABS_GE",$W$8="COUNT_FLAG_RULE",$W$8="AND_YES",$W$8="OR_YES"),OR(CG115="#FIELD",CG115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115)))),IF($W$18="LOW_MU",MAX(Настройки!$B$14,$W$16),IF($W$18="NEUTRAL",Настройки!$B$15,IF($W$18="IGNORE","IGNORE",IF(OR(BB115="#FIELD",CG115="#FIELD"),"Поле не найдено","Недостаточно данных")))),IF($W$8="SIGMOID_INC",MAX(Настройки!$B$14,$W$16+($W$17-$W$16)/(1+EXP(-$W$12*(IF(ISNUMBER(BB115),BB115,0)-$W$11)))),IF($W$8="SIGMOID_DEC",MAX(Настройки!$B$14,$W$16+($W$17-$W$16)/(1+EXP($W$12*(IF(ISNUMBER(BB115),BB115,0)-$W$11)))),IF($W$8="TOP_PERCENT",IF((COUNTIF(INDEX(Данные!$A$7:$CV$106,0,MATCH($W$9,Данные!$A$6:$CV$6,0)),"&gt;"&amp;IF(ISNUMBER(BB115),BB115,0))+COUNTIFS(INDEX(Данные!$A$7:$CV$106,0,MATCH($W$9,Данные!$A$6:$CV$6,0)),IF(ISNUMBER(BB115),BB115,0),Данные!$A$7:$A$106,"&lt;"&amp;$A115)+1)/COUNT(INDEX(Данные!$A$7:$CV$106,0,MATCH($W$9,Данные!$A$6:$CV$6,0)))&lt;=$W$11,$W$14,$W$15),IF($W$8="MANUAL_MU",MAX(Настройки!$B$14,MIN(1,IF(ISNUMBER(BB115),BB115,0))),IF($W$8="COUNT_FLAG_RULE",IF(IF(ISNUMBER(BB115),BB115,0)&lt;=$W$11,$W$14,IF(IF(ISNUMBER(BB115),BB115,0)&gt;=$W$12,$W$15,IF(OR(LOWER(LEFT(CG115&amp;"",2))="да",CG115=1),$W$13,$W$15))),IF(OR(AND($W$8="YES_NO",OR(LOWER(LEFT(BB115&amp;"",2))="да",BB115=1)),AND($W$8="THRESHOLD_GE",IF(ISNUMBER(BB115),BB115,0)&gt;=$W$11),AND($W$8="THRESHOLD_GT",IF(ISNUMBER(BB115),BB115,0)&gt;$W$11),AND($W$8="THRESHOLD_LE",IF(ISNUMBER(BB115),BB115,0)&lt;=$W$11),AND($W$8="THRESHOLD_LT",IF(ISNUMBER(BB115),BB115,0)&lt;$W$11),AND($W$8="CHANGE_PCT_GE",IF(IF(ISNUMBER(CG115),CG115,0)=0,IF(ISNUMBER(BB115),BB115,0)&gt;0,(IF(ISNUMBER(BB115),BB115,0)-IF(ISNUMBER(CG115),CG115,0))/ABS(IF(ISNUMBER(CG115),CG115,0))&gt;=$W$11)),AND($W$8="CHANGE_ABS_GE",ABS(IF(ISNUMBER(BB115),BB115,0)-IF(ISNUMBER(CG115),CG115,0))&gt;=$W$11),AND($W$8="COUNT_LT",IF(ISNUMBER(BB115),BB115,0)&lt;$W$11),AND($W$8="COUNT_LE",IF(ISNUMBER(BB115),BB115,0)&lt;=$W$11),AND($W$8="AND_YES",OR(LOWER(LEFT(BB115&amp;"",2))="да",BB115=1),OR(LOWER(LEFT(CG115&amp;"",2))="да",CG115=1)),AND($W$8="OR_YES",OR(OR(LOWER(LEFT(BB115&amp;"",2))="да",BB115=1),OR(LOWER(LEFT(CG115&amp;"",2))="да",CG115=1)))),$W$14,$W$15))))))))))</f>
        <v/>
      </c>
      <c r="X115" s="70" t="str">
        <f>IF($A115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115="#FIELD",BC115="",AND(OR($X$8="CHANGE_PCT_GE",$X$8="CHANGE_ABS_GE",$X$8="COUNT_FLAG_RULE",$X$8="AND_YES",$X$8="OR_YES"),OR(CH115="#FIELD",CH115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115)))),IF($X$18="LOW_MU",MAX(Настройки!$B$14,$X$16),IF($X$18="NEUTRAL",Настройки!$B$15,IF($X$18="IGNORE","IGNORE",IF(OR(BC115="#FIELD",CH115="#FIELD"),"Поле не найдено","Недостаточно данных")))),IF($X$8="SIGMOID_INC",MAX(Настройки!$B$14,$X$16+($X$17-$X$16)/(1+EXP(-$X$12*(IF(ISNUMBER(BC115),BC115,0)-$X$11)))),IF($X$8="SIGMOID_DEC",MAX(Настройки!$B$14,$X$16+($X$17-$X$16)/(1+EXP($X$12*(IF(ISNUMBER(BC115),BC115,0)-$X$11)))),IF($X$8="TOP_PERCENT",IF((COUNTIF(INDEX(Данные!$A$7:$CV$106,0,MATCH($X$9,Данные!$A$6:$CV$6,0)),"&gt;"&amp;IF(ISNUMBER(BC115),BC115,0))+COUNTIFS(INDEX(Данные!$A$7:$CV$106,0,MATCH($X$9,Данные!$A$6:$CV$6,0)),IF(ISNUMBER(BC115),BC115,0),Данные!$A$7:$A$106,"&lt;"&amp;$A115)+1)/COUNT(INDEX(Данные!$A$7:$CV$106,0,MATCH($X$9,Данные!$A$6:$CV$6,0)))&lt;=$X$11,$X$14,$X$15),IF($X$8="MANUAL_MU",MAX(Настройки!$B$14,MIN(1,IF(ISNUMBER(BC115),BC115,0))),IF($X$8="COUNT_FLAG_RULE",IF(IF(ISNUMBER(BC115),BC115,0)&lt;=$X$11,$X$14,IF(IF(ISNUMBER(BC115),BC115,0)&gt;=$X$12,$X$15,IF(OR(LOWER(LEFT(CH115&amp;"",2))="да",CH115=1),$X$13,$X$15))),IF(OR(AND($X$8="YES_NO",OR(LOWER(LEFT(BC115&amp;"",2))="да",BC115=1)),AND($X$8="THRESHOLD_GE",IF(ISNUMBER(BC115),BC115,0)&gt;=$X$11),AND($X$8="THRESHOLD_GT",IF(ISNUMBER(BC115),BC115,0)&gt;$X$11),AND($X$8="THRESHOLD_LE",IF(ISNUMBER(BC115),BC115,0)&lt;=$X$11),AND($X$8="THRESHOLD_LT",IF(ISNUMBER(BC115),BC115,0)&lt;$X$11),AND($X$8="CHANGE_PCT_GE",IF(IF(ISNUMBER(CH115),CH115,0)=0,IF(ISNUMBER(BC115),BC115,0)&gt;0,(IF(ISNUMBER(BC115),BC115,0)-IF(ISNUMBER(CH115),CH115,0))/ABS(IF(ISNUMBER(CH115),CH115,0))&gt;=$X$11)),AND($X$8="CHANGE_ABS_GE",ABS(IF(ISNUMBER(BC115),BC115,0)-IF(ISNUMBER(CH115),CH115,0))&gt;=$X$11),AND($X$8="COUNT_LT",IF(ISNUMBER(BC115),BC115,0)&lt;$X$11),AND($X$8="COUNT_LE",IF(ISNUMBER(BC115),BC115,0)&lt;=$X$11),AND($X$8="AND_YES",OR(LOWER(LEFT(BC115&amp;"",2))="да",BC115=1),OR(LOWER(LEFT(CH115&amp;"",2))="да",CH115=1)),AND($X$8="OR_YES",OR(OR(LOWER(LEFT(BC115&amp;"",2))="да",BC115=1),OR(LOWER(LEFT(CH115&amp;"",2))="да",CH115=1)))),$X$14,$X$15))))))))))</f>
        <v/>
      </c>
      <c r="Y115" s="70" t="str">
        <f>IF($A115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115="#FIELD",BD115="",AND(OR($Y$8="CHANGE_PCT_GE",$Y$8="CHANGE_ABS_GE",$Y$8="COUNT_FLAG_RULE",$Y$8="AND_YES",$Y$8="OR_YES"),OR(CI115="#FIELD",CI115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115)))),IF($Y$18="LOW_MU",MAX(Настройки!$B$14,$Y$16),IF($Y$18="NEUTRAL",Настройки!$B$15,IF($Y$18="IGNORE","IGNORE",IF(OR(BD115="#FIELD",CI115="#FIELD"),"Поле не найдено","Недостаточно данных")))),IF($Y$8="SIGMOID_INC",MAX(Настройки!$B$14,$Y$16+($Y$17-$Y$16)/(1+EXP(-$Y$12*(IF(ISNUMBER(BD115),BD115,0)-$Y$11)))),IF($Y$8="SIGMOID_DEC",MAX(Настройки!$B$14,$Y$16+($Y$17-$Y$16)/(1+EXP($Y$12*(IF(ISNUMBER(BD115),BD115,0)-$Y$11)))),IF($Y$8="TOP_PERCENT",IF((COUNTIF(INDEX(Данные!$A$7:$CV$106,0,MATCH($Y$9,Данные!$A$6:$CV$6,0)),"&gt;"&amp;IF(ISNUMBER(BD115),BD115,0))+COUNTIFS(INDEX(Данные!$A$7:$CV$106,0,MATCH($Y$9,Данные!$A$6:$CV$6,0)),IF(ISNUMBER(BD115),BD115,0),Данные!$A$7:$A$106,"&lt;"&amp;$A115)+1)/COUNT(INDEX(Данные!$A$7:$CV$106,0,MATCH($Y$9,Данные!$A$6:$CV$6,0)))&lt;=$Y$11,$Y$14,$Y$15),IF($Y$8="MANUAL_MU",MAX(Настройки!$B$14,MIN(1,IF(ISNUMBER(BD115),BD115,0))),IF($Y$8="COUNT_FLAG_RULE",IF(IF(ISNUMBER(BD115),BD115,0)&lt;=$Y$11,$Y$14,IF(IF(ISNUMBER(BD115),BD115,0)&gt;=$Y$12,$Y$15,IF(OR(LOWER(LEFT(CI115&amp;"",2))="да",CI115=1),$Y$13,$Y$15))),IF(OR(AND($Y$8="YES_NO",OR(LOWER(LEFT(BD115&amp;"",2))="да",BD115=1)),AND($Y$8="THRESHOLD_GE",IF(ISNUMBER(BD115),BD115,0)&gt;=$Y$11),AND($Y$8="THRESHOLD_GT",IF(ISNUMBER(BD115),BD115,0)&gt;$Y$11),AND($Y$8="THRESHOLD_LE",IF(ISNUMBER(BD115),BD115,0)&lt;=$Y$11),AND($Y$8="THRESHOLD_LT",IF(ISNUMBER(BD115),BD115,0)&lt;$Y$11),AND($Y$8="CHANGE_PCT_GE",IF(IF(ISNUMBER(CI115),CI115,0)=0,IF(ISNUMBER(BD115),BD115,0)&gt;0,(IF(ISNUMBER(BD115),BD115,0)-IF(ISNUMBER(CI115),CI115,0))/ABS(IF(ISNUMBER(CI115),CI115,0))&gt;=$Y$11)),AND($Y$8="CHANGE_ABS_GE",ABS(IF(ISNUMBER(BD115),BD115,0)-IF(ISNUMBER(CI115),CI115,0))&gt;=$Y$11),AND($Y$8="COUNT_LT",IF(ISNUMBER(BD115),BD115,0)&lt;$Y$11),AND($Y$8="COUNT_LE",IF(ISNUMBER(BD115),BD115,0)&lt;=$Y$11),AND($Y$8="AND_YES",OR(LOWER(LEFT(BD115&amp;"",2))="да",BD115=1),OR(LOWER(LEFT(CI115&amp;"",2))="да",CI115=1)),AND($Y$8="OR_YES",OR(OR(LOWER(LEFT(BD115&amp;"",2))="да",BD115=1),OR(LOWER(LEFT(CI115&amp;"",2))="да",CI115=1)))),$Y$14,$Y$15))))))))))</f>
        <v/>
      </c>
      <c r="Z115" s="70" t="str">
        <f>IF($A115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115="#FIELD",BE115="",AND(OR($Z$8="CHANGE_PCT_GE",$Z$8="CHANGE_ABS_GE",$Z$8="COUNT_FLAG_RULE",$Z$8="AND_YES",$Z$8="OR_YES"),OR(CJ115="#FIELD",CJ115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115)))),IF($Z$18="LOW_MU",MAX(Настройки!$B$14,$Z$16),IF($Z$18="NEUTRAL",Настройки!$B$15,IF($Z$18="IGNORE","IGNORE",IF(OR(BE115="#FIELD",CJ115="#FIELD"),"Поле не найдено","Недостаточно данных")))),IF($Z$8="SIGMOID_INC",MAX(Настройки!$B$14,$Z$16+($Z$17-$Z$16)/(1+EXP(-$Z$12*(IF(ISNUMBER(BE115),BE115,0)-$Z$11)))),IF($Z$8="SIGMOID_DEC",MAX(Настройки!$B$14,$Z$16+($Z$17-$Z$16)/(1+EXP($Z$12*(IF(ISNUMBER(BE115),BE115,0)-$Z$11)))),IF($Z$8="TOP_PERCENT",IF((COUNTIF(INDEX(Данные!$A$7:$CV$106,0,MATCH($Z$9,Данные!$A$6:$CV$6,0)),"&gt;"&amp;IF(ISNUMBER(BE115),BE115,0))+COUNTIFS(INDEX(Данные!$A$7:$CV$106,0,MATCH($Z$9,Данные!$A$6:$CV$6,0)),IF(ISNUMBER(BE115),BE115,0),Данные!$A$7:$A$106,"&lt;"&amp;$A115)+1)/COUNT(INDEX(Данные!$A$7:$CV$106,0,MATCH($Z$9,Данные!$A$6:$CV$6,0)))&lt;=$Z$11,$Z$14,$Z$15),IF($Z$8="MANUAL_MU",MAX(Настройки!$B$14,MIN(1,IF(ISNUMBER(BE115),BE115,0))),IF($Z$8="COUNT_FLAG_RULE",IF(IF(ISNUMBER(BE115),BE115,0)&lt;=$Z$11,$Z$14,IF(IF(ISNUMBER(BE115),BE115,0)&gt;=$Z$12,$Z$15,IF(OR(LOWER(LEFT(CJ115&amp;"",2))="да",CJ115=1),$Z$13,$Z$15))),IF(OR(AND($Z$8="YES_NO",OR(LOWER(LEFT(BE115&amp;"",2))="да",BE115=1)),AND($Z$8="THRESHOLD_GE",IF(ISNUMBER(BE115),BE115,0)&gt;=$Z$11),AND($Z$8="THRESHOLD_GT",IF(ISNUMBER(BE115),BE115,0)&gt;$Z$11),AND($Z$8="THRESHOLD_LE",IF(ISNUMBER(BE115),BE115,0)&lt;=$Z$11),AND($Z$8="THRESHOLD_LT",IF(ISNUMBER(BE115),BE115,0)&lt;$Z$11),AND($Z$8="CHANGE_PCT_GE",IF(IF(ISNUMBER(CJ115),CJ115,0)=0,IF(ISNUMBER(BE115),BE115,0)&gt;0,(IF(ISNUMBER(BE115),BE115,0)-IF(ISNUMBER(CJ115),CJ115,0))/ABS(IF(ISNUMBER(CJ115),CJ115,0))&gt;=$Z$11)),AND($Z$8="CHANGE_ABS_GE",ABS(IF(ISNUMBER(BE115),BE115,0)-IF(ISNUMBER(CJ115),CJ115,0))&gt;=$Z$11),AND($Z$8="COUNT_LT",IF(ISNUMBER(BE115),BE115,0)&lt;$Z$11),AND($Z$8="COUNT_LE",IF(ISNUMBER(BE115),BE115,0)&lt;=$Z$11),AND($Z$8="AND_YES",OR(LOWER(LEFT(BE115&amp;"",2))="да",BE115=1),OR(LOWER(LEFT(CJ115&amp;"",2))="да",CJ115=1)),AND($Z$8="OR_YES",OR(OR(LOWER(LEFT(BE115&amp;"",2))="да",BE115=1),OR(LOWER(LEFT(CJ115&amp;"",2))="да",CJ115=1)))),$Z$14,$Z$15))))))))))</f>
        <v/>
      </c>
      <c r="AA115" s="70" t="str">
        <f>IF($A115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115="#FIELD",BF115="",AND(OR($AA$8="CHANGE_PCT_GE",$AA$8="CHANGE_ABS_GE",$AA$8="COUNT_FLAG_RULE",$AA$8="AND_YES",$AA$8="OR_YES"),OR(CK115="#FIELD",CK115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115)))),IF($AA$18="LOW_MU",MAX(Настройки!$B$14,$AA$16),IF($AA$18="NEUTRAL",Настройки!$B$15,IF($AA$18="IGNORE","IGNORE",IF(OR(BF115="#FIELD",CK115="#FIELD"),"Поле не найдено","Недостаточно данных")))),IF($AA$8="SIGMOID_INC",MAX(Настройки!$B$14,$AA$16+($AA$17-$AA$16)/(1+EXP(-$AA$12*(IF(ISNUMBER(BF115),BF115,0)-$AA$11)))),IF($AA$8="SIGMOID_DEC",MAX(Настройки!$B$14,$AA$16+($AA$17-$AA$16)/(1+EXP($AA$12*(IF(ISNUMBER(BF115),BF115,0)-$AA$11)))),IF($AA$8="TOP_PERCENT",IF((COUNTIF(INDEX(Данные!$A$7:$CV$106,0,MATCH($AA$9,Данные!$A$6:$CV$6,0)),"&gt;"&amp;IF(ISNUMBER(BF115),BF115,0))+COUNTIFS(INDEX(Данные!$A$7:$CV$106,0,MATCH($AA$9,Данные!$A$6:$CV$6,0)),IF(ISNUMBER(BF115),BF115,0),Данные!$A$7:$A$106,"&lt;"&amp;$A115)+1)/COUNT(INDEX(Данные!$A$7:$CV$106,0,MATCH($AA$9,Данные!$A$6:$CV$6,0)))&lt;=$AA$11,$AA$14,$AA$15),IF($AA$8="MANUAL_MU",MAX(Настройки!$B$14,MIN(1,IF(ISNUMBER(BF115),BF115,0))),IF($AA$8="COUNT_FLAG_RULE",IF(IF(ISNUMBER(BF115),BF115,0)&lt;=$AA$11,$AA$14,IF(IF(ISNUMBER(BF115),BF115,0)&gt;=$AA$12,$AA$15,IF(OR(LOWER(LEFT(CK115&amp;"",2))="да",CK115=1),$AA$13,$AA$15))),IF(OR(AND($AA$8="YES_NO",OR(LOWER(LEFT(BF115&amp;"",2))="да",BF115=1)),AND($AA$8="THRESHOLD_GE",IF(ISNUMBER(BF115),BF115,0)&gt;=$AA$11),AND($AA$8="THRESHOLD_GT",IF(ISNUMBER(BF115),BF115,0)&gt;$AA$11),AND($AA$8="THRESHOLD_LE",IF(ISNUMBER(BF115),BF115,0)&lt;=$AA$11),AND($AA$8="THRESHOLD_LT",IF(ISNUMBER(BF115),BF115,0)&lt;$AA$11),AND($AA$8="CHANGE_PCT_GE",IF(IF(ISNUMBER(CK115),CK115,0)=0,IF(ISNUMBER(BF115),BF115,0)&gt;0,(IF(ISNUMBER(BF115),BF115,0)-IF(ISNUMBER(CK115),CK115,0))/ABS(IF(ISNUMBER(CK115),CK115,0))&gt;=$AA$11)),AND($AA$8="CHANGE_ABS_GE",ABS(IF(ISNUMBER(BF115),BF115,0)-IF(ISNUMBER(CK115),CK115,0))&gt;=$AA$11),AND($AA$8="COUNT_LT",IF(ISNUMBER(BF115),BF115,0)&lt;$AA$11),AND($AA$8="COUNT_LE",IF(ISNUMBER(BF115),BF115,0)&lt;=$AA$11),AND($AA$8="AND_YES",OR(LOWER(LEFT(BF115&amp;"",2))="да",BF115=1),OR(LOWER(LEFT(CK115&amp;"",2))="да",CK115=1)),AND($AA$8="OR_YES",OR(OR(LOWER(LEFT(BF115&amp;"",2))="да",BF115=1),OR(LOWER(LEFT(CK115&amp;"",2))="да",CK115=1)))),$AA$14,$AA$15))))))))))</f>
        <v/>
      </c>
      <c r="AB115" s="70" t="str">
        <f>IF($A115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115="#FIELD",BG115="",AND(OR($AB$8="CHANGE_PCT_GE",$AB$8="CHANGE_ABS_GE",$AB$8="COUNT_FLAG_RULE",$AB$8="AND_YES",$AB$8="OR_YES"),OR(CL115="#FIELD",CL115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115)))),IF($AB$18="LOW_MU",MAX(Настройки!$B$14,$AB$16),IF($AB$18="NEUTRAL",Настройки!$B$15,IF($AB$18="IGNORE","IGNORE",IF(OR(BG115="#FIELD",CL115="#FIELD"),"Поле не найдено","Недостаточно данных")))),IF($AB$8="SIGMOID_INC",MAX(Настройки!$B$14,$AB$16+($AB$17-$AB$16)/(1+EXP(-$AB$12*(IF(ISNUMBER(BG115),BG115,0)-$AB$11)))),IF($AB$8="SIGMOID_DEC",MAX(Настройки!$B$14,$AB$16+($AB$17-$AB$16)/(1+EXP($AB$12*(IF(ISNUMBER(BG115),BG115,0)-$AB$11)))),IF($AB$8="TOP_PERCENT",IF((COUNTIF(INDEX(Данные!$A$7:$CV$106,0,MATCH($AB$9,Данные!$A$6:$CV$6,0)),"&gt;"&amp;IF(ISNUMBER(BG115),BG115,0))+COUNTIFS(INDEX(Данные!$A$7:$CV$106,0,MATCH($AB$9,Данные!$A$6:$CV$6,0)),IF(ISNUMBER(BG115),BG115,0),Данные!$A$7:$A$106,"&lt;"&amp;$A115)+1)/COUNT(INDEX(Данные!$A$7:$CV$106,0,MATCH($AB$9,Данные!$A$6:$CV$6,0)))&lt;=$AB$11,$AB$14,$AB$15),IF($AB$8="MANUAL_MU",MAX(Настройки!$B$14,MIN(1,IF(ISNUMBER(BG115),BG115,0))),IF($AB$8="COUNT_FLAG_RULE",IF(IF(ISNUMBER(BG115),BG115,0)&lt;=$AB$11,$AB$14,IF(IF(ISNUMBER(BG115),BG115,0)&gt;=$AB$12,$AB$15,IF(OR(LOWER(LEFT(CL115&amp;"",2))="да",CL115=1),$AB$13,$AB$15))),IF(OR(AND($AB$8="YES_NO",OR(LOWER(LEFT(BG115&amp;"",2))="да",BG115=1)),AND($AB$8="THRESHOLD_GE",IF(ISNUMBER(BG115),BG115,0)&gt;=$AB$11),AND($AB$8="THRESHOLD_GT",IF(ISNUMBER(BG115),BG115,0)&gt;$AB$11),AND($AB$8="THRESHOLD_LE",IF(ISNUMBER(BG115),BG115,0)&lt;=$AB$11),AND($AB$8="THRESHOLD_LT",IF(ISNUMBER(BG115),BG115,0)&lt;$AB$11),AND($AB$8="CHANGE_PCT_GE",IF(IF(ISNUMBER(CL115),CL115,0)=0,IF(ISNUMBER(BG115),BG115,0)&gt;0,(IF(ISNUMBER(BG115),BG115,0)-IF(ISNUMBER(CL115),CL115,0))/ABS(IF(ISNUMBER(CL115),CL115,0))&gt;=$AB$11)),AND($AB$8="CHANGE_ABS_GE",ABS(IF(ISNUMBER(BG115),BG115,0)-IF(ISNUMBER(CL115),CL115,0))&gt;=$AB$11),AND($AB$8="COUNT_LT",IF(ISNUMBER(BG115),BG115,0)&lt;$AB$11),AND($AB$8="COUNT_LE",IF(ISNUMBER(BG115),BG115,0)&lt;=$AB$11),AND($AB$8="AND_YES",OR(LOWER(LEFT(BG115&amp;"",2))="да",BG115=1),OR(LOWER(LEFT(CL115&amp;"",2))="да",CL115=1)),AND($AB$8="OR_YES",OR(OR(LOWER(LEFT(BG115&amp;"",2))="да",BG115=1),OR(LOWER(LEFT(CL115&amp;"",2))="да",CL115=1)))),$AB$14,$AB$15))))))))))</f>
        <v/>
      </c>
      <c r="AC115" s="70" t="str">
        <f>IF($A115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115="#FIELD",BH115="",AND(OR($AC$8="CHANGE_PCT_GE",$AC$8="CHANGE_ABS_GE",$AC$8="COUNT_FLAG_RULE",$AC$8="AND_YES",$AC$8="OR_YES"),OR(CM115="#FIELD",CM115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115)))),IF($AC$18="LOW_MU",MAX(Настройки!$B$14,$AC$16),IF($AC$18="NEUTRAL",Настройки!$B$15,IF($AC$18="IGNORE","IGNORE",IF(OR(BH115="#FIELD",CM115="#FIELD"),"Поле не найдено","Недостаточно данных")))),IF($AC$8="SIGMOID_INC",MAX(Настройки!$B$14,$AC$16+($AC$17-$AC$16)/(1+EXP(-$AC$12*(IF(ISNUMBER(BH115),BH115,0)-$AC$11)))),IF($AC$8="SIGMOID_DEC",MAX(Настройки!$B$14,$AC$16+($AC$17-$AC$16)/(1+EXP($AC$12*(IF(ISNUMBER(BH115),BH115,0)-$AC$11)))),IF($AC$8="TOP_PERCENT",IF((COUNTIF(INDEX(Данные!$A$7:$CV$106,0,MATCH($AC$9,Данные!$A$6:$CV$6,0)),"&gt;"&amp;IF(ISNUMBER(BH115),BH115,0))+COUNTIFS(INDEX(Данные!$A$7:$CV$106,0,MATCH($AC$9,Данные!$A$6:$CV$6,0)),IF(ISNUMBER(BH115),BH115,0),Данные!$A$7:$A$106,"&lt;"&amp;$A115)+1)/COUNT(INDEX(Данные!$A$7:$CV$106,0,MATCH($AC$9,Данные!$A$6:$CV$6,0)))&lt;=$AC$11,$AC$14,$AC$15),IF($AC$8="MANUAL_MU",MAX(Настройки!$B$14,MIN(1,IF(ISNUMBER(BH115),BH115,0))),IF($AC$8="COUNT_FLAG_RULE",IF(IF(ISNUMBER(BH115),BH115,0)&lt;=$AC$11,$AC$14,IF(IF(ISNUMBER(BH115),BH115,0)&gt;=$AC$12,$AC$15,IF(OR(LOWER(LEFT(CM115&amp;"",2))="да",CM115=1),$AC$13,$AC$15))),IF(OR(AND($AC$8="YES_NO",OR(LOWER(LEFT(BH115&amp;"",2))="да",BH115=1)),AND($AC$8="THRESHOLD_GE",IF(ISNUMBER(BH115),BH115,0)&gt;=$AC$11),AND($AC$8="THRESHOLD_GT",IF(ISNUMBER(BH115),BH115,0)&gt;$AC$11),AND($AC$8="THRESHOLD_LE",IF(ISNUMBER(BH115),BH115,0)&lt;=$AC$11),AND($AC$8="THRESHOLD_LT",IF(ISNUMBER(BH115),BH115,0)&lt;$AC$11),AND($AC$8="CHANGE_PCT_GE",IF(IF(ISNUMBER(CM115),CM115,0)=0,IF(ISNUMBER(BH115),BH115,0)&gt;0,(IF(ISNUMBER(BH115),BH115,0)-IF(ISNUMBER(CM115),CM115,0))/ABS(IF(ISNUMBER(CM115),CM115,0))&gt;=$AC$11)),AND($AC$8="CHANGE_ABS_GE",ABS(IF(ISNUMBER(BH115),BH115,0)-IF(ISNUMBER(CM115),CM115,0))&gt;=$AC$11),AND($AC$8="COUNT_LT",IF(ISNUMBER(BH115),BH115,0)&lt;$AC$11),AND($AC$8="COUNT_LE",IF(ISNUMBER(BH115),BH115,0)&lt;=$AC$11),AND($AC$8="AND_YES",OR(LOWER(LEFT(BH115&amp;"",2))="да",BH115=1),OR(LOWER(LEFT(CM115&amp;"",2))="да",CM115=1)),AND($AC$8="OR_YES",OR(OR(LOWER(LEFT(BH115&amp;"",2))="да",BH115=1),OR(LOWER(LEFT(CM115&amp;"",2))="да",CM115=1)))),$AC$14,$AC$15))))))))))</f>
        <v/>
      </c>
      <c r="AD115" s="70" t="str">
        <f>IF($A115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115="#FIELD",BI115="",AND(OR($AD$8="CHANGE_PCT_GE",$AD$8="CHANGE_ABS_GE",$AD$8="COUNT_FLAG_RULE",$AD$8="AND_YES",$AD$8="OR_YES"),OR(CN115="#FIELD",CN115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115)))),IF($AD$18="LOW_MU",MAX(Настройки!$B$14,$AD$16),IF($AD$18="NEUTRAL",Настройки!$B$15,IF($AD$18="IGNORE","IGNORE",IF(OR(BI115="#FIELD",CN115="#FIELD"),"Поле не найдено","Недостаточно данных")))),IF($AD$8="SIGMOID_INC",MAX(Настройки!$B$14,$AD$16+($AD$17-$AD$16)/(1+EXP(-$AD$12*(IF(ISNUMBER(BI115),BI115,0)-$AD$11)))),IF($AD$8="SIGMOID_DEC",MAX(Настройки!$B$14,$AD$16+($AD$17-$AD$16)/(1+EXP($AD$12*(IF(ISNUMBER(BI115),BI115,0)-$AD$11)))),IF($AD$8="TOP_PERCENT",IF((COUNTIF(INDEX(Данные!$A$7:$CV$106,0,MATCH($AD$9,Данные!$A$6:$CV$6,0)),"&gt;"&amp;IF(ISNUMBER(BI115),BI115,0))+COUNTIFS(INDEX(Данные!$A$7:$CV$106,0,MATCH($AD$9,Данные!$A$6:$CV$6,0)),IF(ISNUMBER(BI115),BI115,0),Данные!$A$7:$A$106,"&lt;"&amp;$A115)+1)/COUNT(INDEX(Данные!$A$7:$CV$106,0,MATCH($AD$9,Данные!$A$6:$CV$6,0)))&lt;=$AD$11,$AD$14,$AD$15),IF($AD$8="MANUAL_MU",MAX(Настройки!$B$14,MIN(1,IF(ISNUMBER(BI115),BI115,0))),IF($AD$8="COUNT_FLAG_RULE",IF(IF(ISNUMBER(BI115),BI115,0)&lt;=$AD$11,$AD$14,IF(IF(ISNUMBER(BI115),BI115,0)&gt;=$AD$12,$AD$15,IF(OR(LOWER(LEFT(CN115&amp;"",2))="да",CN115=1),$AD$13,$AD$15))),IF(OR(AND($AD$8="YES_NO",OR(LOWER(LEFT(BI115&amp;"",2))="да",BI115=1)),AND($AD$8="THRESHOLD_GE",IF(ISNUMBER(BI115),BI115,0)&gt;=$AD$11),AND($AD$8="THRESHOLD_GT",IF(ISNUMBER(BI115),BI115,0)&gt;$AD$11),AND($AD$8="THRESHOLD_LE",IF(ISNUMBER(BI115),BI115,0)&lt;=$AD$11),AND($AD$8="THRESHOLD_LT",IF(ISNUMBER(BI115),BI115,0)&lt;$AD$11),AND($AD$8="CHANGE_PCT_GE",IF(IF(ISNUMBER(CN115),CN115,0)=0,IF(ISNUMBER(BI115),BI115,0)&gt;0,(IF(ISNUMBER(BI115),BI115,0)-IF(ISNUMBER(CN115),CN115,0))/ABS(IF(ISNUMBER(CN115),CN115,0))&gt;=$AD$11)),AND($AD$8="CHANGE_ABS_GE",ABS(IF(ISNUMBER(BI115),BI115,0)-IF(ISNUMBER(CN115),CN115,0))&gt;=$AD$11),AND($AD$8="COUNT_LT",IF(ISNUMBER(BI115),BI115,0)&lt;$AD$11),AND($AD$8="COUNT_LE",IF(ISNUMBER(BI115),BI115,0)&lt;=$AD$11),AND($AD$8="AND_YES",OR(LOWER(LEFT(BI115&amp;"",2))="да",BI115=1),OR(LOWER(LEFT(CN115&amp;"",2))="да",CN115=1)),AND($AD$8="OR_YES",OR(OR(LOWER(LEFT(BI115&amp;"",2))="да",BI115=1),OR(LOWER(LEFT(CN115&amp;"",2))="да",CN115=1)))),$AD$14,$AD$15))))))))))</f>
        <v/>
      </c>
      <c r="AE115" s="71" t="str">
        <f>IF($A115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115="#FIELD",BJ115="",AND(OR($AE$8="CHANGE_PCT_GE",$AE$8="CHANGE_ABS_GE",$AE$8="COUNT_FLAG_RULE",$AE$8="AND_YES",$AE$8="OR_YES"),OR(CO115="#FIELD",CO115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115)))),IF($AE$18="LOW_MU",MAX(Настройки!$B$14,$AE$16),IF($AE$18="NEUTRAL",Настройки!$B$15,IF($AE$18="IGNORE","IGNORE",IF(OR(BJ115="#FIELD",CO115="#FIELD"),"Поле не найдено","Недостаточно данных")))),IF($AE$8="SIGMOID_INC",MAX(Настройки!$B$14,$AE$16+($AE$17-$AE$16)/(1+EXP(-$AE$12*(IF(ISNUMBER(BJ115),BJ115,0)-$AE$11)))),IF($AE$8="SIGMOID_DEC",MAX(Настройки!$B$14,$AE$16+($AE$17-$AE$16)/(1+EXP($AE$12*(IF(ISNUMBER(BJ115),BJ115,0)-$AE$11)))),IF($AE$8="TOP_PERCENT",IF((COUNTIF(INDEX(Данные!$A$7:$CV$106,0,MATCH($AE$9,Данные!$A$6:$CV$6,0)),"&gt;"&amp;IF(ISNUMBER(BJ115),BJ115,0))+COUNTIFS(INDEX(Данные!$A$7:$CV$106,0,MATCH($AE$9,Данные!$A$6:$CV$6,0)),IF(ISNUMBER(BJ115),BJ115,0),Данные!$A$7:$A$106,"&lt;"&amp;$A115)+1)/COUNT(INDEX(Данные!$A$7:$CV$106,0,MATCH($AE$9,Данные!$A$6:$CV$6,0)))&lt;=$AE$11,$AE$14,$AE$15),IF($AE$8="MANUAL_MU",MAX(Настройки!$B$14,MIN(1,IF(ISNUMBER(BJ115),BJ115,0))),IF($AE$8="COUNT_FLAG_RULE",IF(IF(ISNUMBER(BJ115),BJ115,0)&lt;=$AE$11,$AE$14,IF(IF(ISNUMBER(BJ115),BJ115,0)&gt;=$AE$12,$AE$15,IF(OR(LOWER(LEFT(CO115&amp;"",2))="да",CO115=1),$AE$13,$AE$15))),IF(OR(AND($AE$8="YES_NO",OR(LOWER(LEFT(BJ115&amp;"",2))="да",BJ115=1)),AND($AE$8="THRESHOLD_GE",IF(ISNUMBER(BJ115),BJ115,0)&gt;=$AE$11),AND($AE$8="THRESHOLD_GT",IF(ISNUMBER(BJ115),BJ115,0)&gt;$AE$11),AND($AE$8="THRESHOLD_LE",IF(ISNUMBER(BJ115),BJ115,0)&lt;=$AE$11),AND($AE$8="THRESHOLD_LT",IF(ISNUMBER(BJ115),BJ115,0)&lt;$AE$11),AND($AE$8="CHANGE_PCT_GE",IF(IF(ISNUMBER(CO115),CO115,0)=0,IF(ISNUMBER(BJ115),BJ115,0)&gt;0,(IF(ISNUMBER(BJ115),BJ115,0)-IF(ISNUMBER(CO115),CO115,0))/ABS(IF(ISNUMBER(CO115),CO115,0))&gt;=$AE$11)),AND($AE$8="CHANGE_ABS_GE",ABS(IF(ISNUMBER(BJ115),BJ115,0)-IF(ISNUMBER(CO115),CO115,0))&gt;=$AE$11),AND($AE$8="COUNT_LT",IF(ISNUMBER(BJ115),BJ115,0)&lt;$AE$11),AND($AE$8="COUNT_LE",IF(ISNUMBER(BJ115),BJ115,0)&lt;=$AE$11),AND($AE$8="AND_YES",OR(LOWER(LEFT(BJ115&amp;"",2))="да",BJ115=1),OR(LOWER(LEFT(CO115&amp;"",2))="да",CO115=1)),AND($AE$8="OR_YES",OR(OR(LOWER(LEFT(BJ115&amp;"",2))="да",BJ115=1),OR(LOWER(LEFT(CO115&amp;"",2))="да",CO115=1)))),$AE$14,$AE$15))))))))))</f>
        <v/>
      </c>
      <c r="AF115" s="75"/>
      <c r="AG115" s="76" t="str">
        <f>IF($A115="","",IF($B$4&lt;&gt;"Да","",IF($B$9="","",IF(COUNTIF(Данные!$A$6:$CV$6,$B$9)=0,"#FIELD",INDEX(Данные!$A$7:$CV$106,ROW()-19,MATCH($B$9,Данные!$A$6:$CV$6,0))))))</f>
        <v/>
      </c>
      <c r="AH115" s="76" t="str">
        <f>IF($A115="","",IF($C$4&lt;&gt;"Да","",IF($C$9="","",IF(COUNTIF(Данные!$A$6:$CV$6,$C$9)=0,"#FIELD",INDEX(Данные!$A$7:$CV$106,ROW()-19,MATCH($C$9,Данные!$A$6:$CV$6,0))))))</f>
        <v/>
      </c>
      <c r="AI115" s="76" t="str">
        <f>IF($A115="","",IF($D$4&lt;&gt;"Да","",IF($D$9="","",IF(COUNTIF(Данные!$A$6:$CV$6,$D$9)=0,"#FIELD",INDEX(Данные!$A$7:$CV$106,ROW()-19,MATCH($D$9,Данные!$A$6:$CV$6,0))))))</f>
        <v/>
      </c>
      <c r="AJ115" s="76" t="str">
        <f>IF($A115="","",IF($E$4&lt;&gt;"Да","",IF($E$9="","",IF(COUNTIF(Данные!$A$6:$CV$6,$E$9)=0,"#FIELD",INDEX(Данные!$A$7:$CV$106,ROW()-19,MATCH($E$9,Данные!$A$6:$CV$6,0))))))</f>
        <v/>
      </c>
      <c r="AK115" s="76" t="str">
        <f>IF($A115="","",IF($F$4&lt;&gt;"Да","",IF($F$9="","",IF(COUNTIF(Данные!$A$6:$CV$6,$F$9)=0,"#FIELD",INDEX(Данные!$A$7:$CV$106,ROW()-19,MATCH($F$9,Данные!$A$6:$CV$6,0))))))</f>
        <v/>
      </c>
      <c r="AL115" s="76" t="str">
        <f>IF($A115="","",IF($G$4&lt;&gt;"Да","",IF($G$9="","",IF(COUNTIF(Данные!$A$6:$CV$6,$G$9)=0,"#FIELD",INDEX(Данные!$A$7:$CV$106,ROW()-19,MATCH($G$9,Данные!$A$6:$CV$6,0))))))</f>
        <v/>
      </c>
      <c r="AM115" s="76" t="str">
        <f>IF($A115="","",IF($H$4&lt;&gt;"Да","",IF($H$9="","",IF(COUNTIF(Данные!$A$6:$CV$6,$H$9)=0,"#FIELD",INDEX(Данные!$A$7:$CV$106,ROW()-19,MATCH($H$9,Данные!$A$6:$CV$6,0))))))</f>
        <v/>
      </c>
      <c r="AN115" s="76" t="str">
        <f>IF($A115="","",IF($I$4&lt;&gt;"Да","",IF($I$9="","",IF(COUNTIF(Данные!$A$6:$CV$6,$I$9)=0,"#FIELD",INDEX(Данные!$A$7:$CV$106,ROW()-19,MATCH($I$9,Данные!$A$6:$CV$6,0))))))</f>
        <v/>
      </c>
      <c r="AO115" s="76" t="str">
        <f>IF($A115="","",IF($J$4&lt;&gt;"Да","",IF($J$9="","",IF(COUNTIF(Данные!$A$6:$CV$6,$J$9)=0,"#FIELD",INDEX(Данные!$A$7:$CV$106,ROW()-19,MATCH($J$9,Данные!$A$6:$CV$6,0))))))</f>
        <v/>
      </c>
      <c r="AP115" s="76" t="str">
        <f>IF($A115="","",IF($K$4&lt;&gt;"Да","",IF($K$9="","",IF(COUNTIF(Данные!$A$6:$CV$6,$K$9)=0,"#FIELD",INDEX(Данные!$A$7:$CV$106,ROW()-19,MATCH($K$9,Данные!$A$6:$CV$6,0))))))</f>
        <v/>
      </c>
      <c r="AQ115" s="76" t="str">
        <f>IF($A115="","",IF($L$4&lt;&gt;"Да","",IF($L$9="","",IF(COUNTIF(Данные!$A$6:$CV$6,$L$9)=0,"#FIELD",INDEX(Данные!$A$7:$CV$106,ROW()-19,MATCH($L$9,Данные!$A$6:$CV$6,0))))))</f>
        <v/>
      </c>
      <c r="AR115" s="76" t="str">
        <f>IF($A115="","",IF($M$4&lt;&gt;"Да","",IF($M$9="","",IF(COUNTIF(Данные!$A$6:$CV$6,$M$9)=0,"#FIELD",INDEX(Данные!$A$7:$CV$106,ROW()-19,MATCH($M$9,Данные!$A$6:$CV$6,0))))))</f>
        <v/>
      </c>
      <c r="AS115" s="76" t="str">
        <f>IF($A115="","",IF($N$4&lt;&gt;"Да","",IF($N$9="","",IF(COUNTIF(Данные!$A$6:$CV$6,$N$9)=0,"#FIELD",INDEX(Данные!$A$7:$CV$106,ROW()-19,MATCH($N$9,Данные!$A$6:$CV$6,0))))))</f>
        <v/>
      </c>
      <c r="AT115" s="76" t="str">
        <f>IF($A115="","",IF($O$4&lt;&gt;"Да","",IF($O$9="","",IF(COUNTIF(Данные!$A$6:$CV$6,$O$9)=0,"#FIELD",INDEX(Данные!$A$7:$CV$106,ROW()-19,MATCH($O$9,Данные!$A$6:$CV$6,0))))))</f>
        <v/>
      </c>
      <c r="AU115" s="76" t="str">
        <f>IF($A115="","",IF($P$4&lt;&gt;"Да","",IF($P$9="","",IF(COUNTIF(Данные!$A$6:$CV$6,$P$9)=0,"#FIELD",INDEX(Данные!$A$7:$CV$106,ROW()-19,MATCH($P$9,Данные!$A$6:$CV$6,0))))))</f>
        <v/>
      </c>
      <c r="AV115" s="76" t="str">
        <f>IF($A115="","",IF($Q$4&lt;&gt;"Да","",IF($Q$9="","",IF(COUNTIF(Данные!$A$6:$CV$6,$Q$9)=0,"#FIELD",INDEX(Данные!$A$7:$CV$106,ROW()-19,MATCH($Q$9,Данные!$A$6:$CV$6,0))))))</f>
        <v/>
      </c>
      <c r="AW115" s="76" t="str">
        <f>IF($A115="","",IF($R$4&lt;&gt;"Да","",IF($R$9="","",IF(COUNTIF(Данные!$A$6:$CV$6,$R$9)=0,"#FIELD",INDEX(Данные!$A$7:$CV$106,ROW()-19,MATCH($R$9,Данные!$A$6:$CV$6,0))))))</f>
        <v/>
      </c>
      <c r="AX115" s="76" t="str">
        <f>IF($A115="","",IF($S$4&lt;&gt;"Да","",IF($S$9="","",IF(COUNTIF(Данные!$A$6:$CV$6,$S$9)=0,"#FIELD",INDEX(Данные!$A$7:$CV$106,ROW()-19,MATCH($S$9,Данные!$A$6:$CV$6,0))))))</f>
        <v/>
      </c>
      <c r="AY115" s="76" t="str">
        <f>IF($A115="","",IF($T$4&lt;&gt;"Да","",IF($T$9="","",IF(COUNTIF(Данные!$A$6:$CV$6,$T$9)=0,"#FIELD",INDEX(Данные!$A$7:$CV$106,ROW()-19,MATCH($T$9,Данные!$A$6:$CV$6,0))))))</f>
        <v/>
      </c>
      <c r="AZ115" s="76" t="str">
        <f>IF($A115="","",IF($U$4&lt;&gt;"Да","",IF($U$9="","",IF(COUNTIF(Данные!$A$6:$CV$6,$U$9)=0,"#FIELD",INDEX(Данные!$A$7:$CV$106,ROW()-19,MATCH($U$9,Данные!$A$6:$CV$6,0))))))</f>
        <v/>
      </c>
      <c r="BA115" s="76" t="str">
        <f>IF($A115="","",IF($V$4&lt;&gt;"Да","",IF($V$9="","",IF(COUNTIF(Данные!$A$6:$CV$6,$V$9)=0,"#FIELD",INDEX(Данные!$A$7:$CV$106,ROW()-19,MATCH($V$9,Данные!$A$6:$CV$6,0))))))</f>
        <v/>
      </c>
      <c r="BB115" s="76" t="str">
        <f>IF($A115="","",IF($W$4&lt;&gt;"Да","",IF($W$9="","",IF(COUNTIF(Данные!$A$6:$CV$6,$W$9)=0,"#FIELD",INDEX(Данные!$A$7:$CV$106,ROW()-19,MATCH($W$9,Данные!$A$6:$CV$6,0))))))</f>
        <v/>
      </c>
      <c r="BC115" s="76" t="str">
        <f>IF($A115="","",IF($X$4&lt;&gt;"Да","",IF($X$9="","",IF(COUNTIF(Данные!$A$6:$CV$6,$X$9)=0,"#FIELD",INDEX(Данные!$A$7:$CV$106,ROW()-19,MATCH($X$9,Данные!$A$6:$CV$6,0))))))</f>
        <v/>
      </c>
      <c r="BD115" s="76" t="str">
        <f>IF($A115="","",IF($Y$4&lt;&gt;"Да","",IF($Y$9="","",IF(COUNTIF(Данные!$A$6:$CV$6,$Y$9)=0,"#FIELD",INDEX(Данные!$A$7:$CV$106,ROW()-19,MATCH($Y$9,Данные!$A$6:$CV$6,0))))))</f>
        <v/>
      </c>
      <c r="BE115" s="76" t="str">
        <f>IF($A115="","",IF($Z$4&lt;&gt;"Да","",IF($Z$9="","",IF(COUNTIF(Данные!$A$6:$CV$6,$Z$9)=0,"#FIELD",INDEX(Данные!$A$7:$CV$106,ROW()-19,MATCH($Z$9,Данные!$A$6:$CV$6,0))))))</f>
        <v/>
      </c>
      <c r="BF115" s="76" t="str">
        <f>IF($A115="","",IF($AA$4&lt;&gt;"Да","",IF($AA$9="","",IF(COUNTIF(Данные!$A$6:$CV$6,$AA$9)=0,"#FIELD",INDEX(Данные!$A$7:$CV$106,ROW()-19,MATCH($AA$9,Данные!$A$6:$CV$6,0))))))</f>
        <v/>
      </c>
      <c r="BG115" s="76" t="str">
        <f>IF($A115="","",IF($AB$4&lt;&gt;"Да","",IF($AB$9="","",IF(COUNTIF(Данные!$A$6:$CV$6,$AB$9)=0,"#FIELD",INDEX(Данные!$A$7:$CV$106,ROW()-19,MATCH($AB$9,Данные!$A$6:$CV$6,0))))))</f>
        <v/>
      </c>
      <c r="BH115" s="76" t="str">
        <f>IF($A115="","",IF($AC$4&lt;&gt;"Да","",IF($AC$9="","",IF(COUNTIF(Данные!$A$6:$CV$6,$AC$9)=0,"#FIELD",INDEX(Данные!$A$7:$CV$106,ROW()-19,MATCH($AC$9,Данные!$A$6:$CV$6,0))))))</f>
        <v/>
      </c>
      <c r="BI115" s="76" t="str">
        <f>IF($A115="","",IF($AD$4&lt;&gt;"Да","",IF($AD$9="","",IF(COUNTIF(Данные!$A$6:$CV$6,$AD$9)=0,"#FIELD",INDEX(Данные!$A$7:$CV$106,ROW()-19,MATCH($AD$9,Данные!$A$6:$CV$6,0))))))</f>
        <v/>
      </c>
      <c r="BJ115" s="76" t="str">
        <f>IF($A115="","",IF($AE$4&lt;&gt;"Да","",IF($AE$9="","",IF(COUNTIF(Данные!$A$6:$CV$6,$AE$9)=0,"#FIELD",INDEX(Данные!$A$7:$CV$106,ROW()-19,MATCH($AE$9,Данные!$A$6:$CV$6,0))))))</f>
        <v/>
      </c>
      <c r="BK115" s="76"/>
      <c r="BL115" s="76" t="str">
        <f>IF($A115="","",IF($B$4&lt;&gt;"Да","",IF($B$10="","",IF(COUNTIF(Данные!$A$6:$CV$6,$B$10)=0,"#FIELD",INDEX(Данные!$A$7:$CV$106,ROW()-19,MATCH($B$10,Данные!$A$6:$CV$6,0))))))</f>
        <v/>
      </c>
      <c r="BM115" s="76" t="str">
        <f>IF($A115="","",IF($C$4&lt;&gt;"Да","",IF($C$10="","",IF(COUNTIF(Данные!$A$6:$CV$6,$C$10)=0,"#FIELD",INDEX(Данные!$A$7:$CV$106,ROW()-19,MATCH($C$10,Данные!$A$6:$CV$6,0))))))</f>
        <v/>
      </c>
      <c r="BN115" s="76" t="str">
        <f>IF($A115="","",IF($D$4&lt;&gt;"Да","",IF($D$10="","",IF(COUNTIF(Данные!$A$6:$CV$6,$D$10)=0,"#FIELD",INDEX(Данные!$A$7:$CV$106,ROW()-19,MATCH($D$10,Данные!$A$6:$CV$6,0))))))</f>
        <v/>
      </c>
      <c r="BO115" s="76" t="str">
        <f>IF($A115="","",IF($E$4&lt;&gt;"Да","",IF($E$10="","",IF(COUNTIF(Данные!$A$6:$CV$6,$E$10)=0,"#FIELD",INDEX(Данные!$A$7:$CV$106,ROW()-19,MATCH($E$10,Данные!$A$6:$CV$6,0))))))</f>
        <v/>
      </c>
      <c r="BP115" s="76" t="str">
        <f>IF($A115="","",IF($F$4&lt;&gt;"Да","",IF($F$10="","",IF(COUNTIF(Данные!$A$6:$CV$6,$F$10)=0,"#FIELD",INDEX(Данные!$A$7:$CV$106,ROW()-19,MATCH($F$10,Данные!$A$6:$CV$6,0))))))</f>
        <v/>
      </c>
      <c r="BQ115" s="76" t="str">
        <f>IF($A115="","",IF($G$4&lt;&gt;"Да","",IF($G$10="","",IF(COUNTIF(Данные!$A$6:$CV$6,$G$10)=0,"#FIELD",INDEX(Данные!$A$7:$CV$106,ROW()-19,MATCH($G$10,Данные!$A$6:$CV$6,0))))))</f>
        <v/>
      </c>
      <c r="BR115" s="76" t="str">
        <f>IF($A115="","",IF($H$4&lt;&gt;"Да","",IF($H$10="","",IF(COUNTIF(Данные!$A$6:$CV$6,$H$10)=0,"#FIELD",INDEX(Данные!$A$7:$CV$106,ROW()-19,MATCH($H$10,Данные!$A$6:$CV$6,0))))))</f>
        <v/>
      </c>
      <c r="BS115" s="76" t="str">
        <f>IF($A115="","",IF($I$4&lt;&gt;"Да","",IF($I$10="","",IF(COUNTIF(Данные!$A$6:$CV$6,$I$10)=0,"#FIELD",INDEX(Данные!$A$7:$CV$106,ROW()-19,MATCH($I$10,Данные!$A$6:$CV$6,0))))))</f>
        <v/>
      </c>
      <c r="BT115" s="76" t="str">
        <f>IF($A115="","",IF($J$4&lt;&gt;"Да","",IF($J$10="","",IF(COUNTIF(Данные!$A$6:$CV$6,$J$10)=0,"#FIELD",INDEX(Данные!$A$7:$CV$106,ROW()-19,MATCH($J$10,Данные!$A$6:$CV$6,0))))))</f>
        <v/>
      </c>
      <c r="BU115" s="76" t="str">
        <f>IF($A115="","",IF($K$4&lt;&gt;"Да","",IF($K$10="","",IF(COUNTIF(Данные!$A$6:$CV$6,$K$10)=0,"#FIELD",INDEX(Данные!$A$7:$CV$106,ROW()-19,MATCH($K$10,Данные!$A$6:$CV$6,0))))))</f>
        <v/>
      </c>
      <c r="BV115" s="76" t="str">
        <f>IF($A115="","",IF($L$4&lt;&gt;"Да","",IF($L$10="","",IF(COUNTIF(Данные!$A$6:$CV$6,$L$10)=0,"#FIELD",INDEX(Данные!$A$7:$CV$106,ROW()-19,MATCH($L$10,Данные!$A$6:$CV$6,0))))))</f>
        <v/>
      </c>
      <c r="BW115" s="76" t="str">
        <f>IF($A115="","",IF($M$4&lt;&gt;"Да","",IF($M$10="","",IF(COUNTIF(Данные!$A$6:$CV$6,$M$10)=0,"#FIELD",INDEX(Данные!$A$7:$CV$106,ROW()-19,MATCH($M$10,Данные!$A$6:$CV$6,0))))))</f>
        <v/>
      </c>
      <c r="BX115" s="76" t="str">
        <f>IF($A115="","",IF($N$4&lt;&gt;"Да","",IF($N$10="","",IF(COUNTIF(Данные!$A$6:$CV$6,$N$10)=0,"#FIELD",INDEX(Данные!$A$7:$CV$106,ROW()-19,MATCH($N$10,Данные!$A$6:$CV$6,0))))))</f>
        <v/>
      </c>
      <c r="BY115" s="76" t="str">
        <f>IF($A115="","",IF($O$4&lt;&gt;"Да","",IF($O$10="","",IF(COUNTIF(Данные!$A$6:$CV$6,$O$10)=0,"#FIELD",INDEX(Данные!$A$7:$CV$106,ROW()-19,MATCH($O$10,Данные!$A$6:$CV$6,0))))))</f>
        <v/>
      </c>
      <c r="BZ115" s="76" t="str">
        <f>IF($A115="","",IF($P$4&lt;&gt;"Да","",IF($P$10="","",IF(COUNTIF(Данные!$A$6:$CV$6,$P$10)=0,"#FIELD",INDEX(Данные!$A$7:$CV$106,ROW()-19,MATCH($P$10,Данные!$A$6:$CV$6,0))))))</f>
        <v/>
      </c>
      <c r="CA115" s="76" t="str">
        <f>IF($A115="","",IF($Q$4&lt;&gt;"Да","",IF($Q$10="","",IF(COUNTIF(Данные!$A$6:$CV$6,$Q$10)=0,"#FIELD",INDEX(Данные!$A$7:$CV$106,ROW()-19,MATCH($Q$10,Данные!$A$6:$CV$6,0))))))</f>
        <v/>
      </c>
      <c r="CB115" s="76" t="str">
        <f>IF($A115="","",IF($R$4&lt;&gt;"Да","",IF($R$10="","",IF(COUNTIF(Данные!$A$6:$CV$6,$R$10)=0,"#FIELD",INDEX(Данные!$A$7:$CV$106,ROW()-19,MATCH($R$10,Данные!$A$6:$CV$6,0))))))</f>
        <v/>
      </c>
      <c r="CC115" s="76" t="str">
        <f>IF($A115="","",IF($S$4&lt;&gt;"Да","",IF($S$10="","",IF(COUNTIF(Данные!$A$6:$CV$6,$S$10)=0,"#FIELD",INDEX(Данные!$A$7:$CV$106,ROW()-19,MATCH($S$10,Данные!$A$6:$CV$6,0))))))</f>
        <v/>
      </c>
      <c r="CD115" s="76" t="str">
        <f>IF($A115="","",IF($T$4&lt;&gt;"Да","",IF($T$10="","",IF(COUNTIF(Данные!$A$6:$CV$6,$T$10)=0,"#FIELD",INDEX(Данные!$A$7:$CV$106,ROW()-19,MATCH($T$10,Данные!$A$6:$CV$6,0))))))</f>
        <v/>
      </c>
      <c r="CE115" s="76" t="str">
        <f>IF($A115="","",IF($U$4&lt;&gt;"Да","",IF($U$10="","",IF(COUNTIF(Данные!$A$6:$CV$6,$U$10)=0,"#FIELD",INDEX(Данные!$A$7:$CV$106,ROW()-19,MATCH($U$10,Данные!$A$6:$CV$6,0))))))</f>
        <v/>
      </c>
      <c r="CF115" s="76" t="str">
        <f>IF($A115="","",IF($V$4&lt;&gt;"Да","",IF($V$10="","",IF(COUNTIF(Данные!$A$6:$CV$6,$V$10)=0,"#FIELD",INDEX(Данные!$A$7:$CV$106,ROW()-19,MATCH($V$10,Данные!$A$6:$CV$6,0))))))</f>
        <v/>
      </c>
      <c r="CG115" s="76" t="str">
        <f>IF($A115="","",IF($W$4&lt;&gt;"Да","",IF($W$10="","",IF(COUNTIF(Данные!$A$6:$CV$6,$W$10)=0,"#FIELD",INDEX(Данные!$A$7:$CV$106,ROW()-19,MATCH($W$10,Данные!$A$6:$CV$6,0))))))</f>
        <v/>
      </c>
      <c r="CH115" s="76" t="str">
        <f>IF($A115="","",IF($X$4&lt;&gt;"Да","",IF($X$10="","",IF(COUNTIF(Данные!$A$6:$CV$6,$X$10)=0,"#FIELD",INDEX(Данные!$A$7:$CV$106,ROW()-19,MATCH($X$10,Данные!$A$6:$CV$6,0))))))</f>
        <v/>
      </c>
      <c r="CI115" s="76" t="str">
        <f>IF($A115="","",IF($Y$4&lt;&gt;"Да","",IF($Y$10="","",IF(COUNTIF(Данные!$A$6:$CV$6,$Y$10)=0,"#FIELD",INDEX(Данные!$A$7:$CV$106,ROW()-19,MATCH($Y$10,Данные!$A$6:$CV$6,0))))))</f>
        <v/>
      </c>
      <c r="CJ115" s="76" t="str">
        <f>IF($A115="","",IF($Z$4&lt;&gt;"Да","",IF($Z$10="","",IF(COUNTIF(Данные!$A$6:$CV$6,$Z$10)=0,"#FIELD",INDEX(Данные!$A$7:$CV$106,ROW()-19,MATCH($Z$10,Данные!$A$6:$CV$6,0))))))</f>
        <v/>
      </c>
      <c r="CK115" s="76" t="str">
        <f>IF($A115="","",IF($AA$4&lt;&gt;"Да","",IF($AA$10="","",IF(COUNTIF(Данные!$A$6:$CV$6,$AA$10)=0,"#FIELD",INDEX(Данные!$A$7:$CV$106,ROW()-19,MATCH($AA$10,Данные!$A$6:$CV$6,0))))))</f>
        <v/>
      </c>
      <c r="CL115" s="76" t="str">
        <f>IF($A115="","",IF($AB$4&lt;&gt;"Да","",IF($AB$10="","",IF(COUNTIF(Данные!$A$6:$CV$6,$AB$10)=0,"#FIELD",INDEX(Данные!$A$7:$CV$106,ROW()-19,MATCH($AB$10,Данные!$A$6:$CV$6,0))))))</f>
        <v/>
      </c>
      <c r="CM115" s="76" t="str">
        <f>IF($A115="","",IF($AC$4&lt;&gt;"Да","",IF($AC$10="","",IF(COUNTIF(Данные!$A$6:$CV$6,$AC$10)=0,"#FIELD",INDEX(Данные!$A$7:$CV$106,ROW()-19,MATCH($AC$10,Данные!$A$6:$CV$6,0))))))</f>
        <v/>
      </c>
      <c r="CN115" s="76" t="str">
        <f>IF($A115="","",IF($AD$4&lt;&gt;"Да","",IF($AD$10="","",IF(COUNTIF(Данные!$A$6:$CV$6,$AD$10)=0,"#FIELD",INDEX(Данные!$A$7:$CV$106,ROW()-19,MATCH($AD$10,Данные!$A$6:$CV$6,0))))))</f>
        <v/>
      </c>
      <c r="CO115" s="77" t="str">
        <f>IF($A115="","",IF($AE$4&lt;&gt;"Да","",IF($AE$10="","",IF(COUNTIF(Данные!$A$6:$CV$6,$AE$10)=0,"#FIELD",INDEX(Данные!$A$7:$CV$106,ROW()-19,MATCH($AE$10,Данные!$A$6:$CV$6,0))))))</f>
        <v/>
      </c>
    </row>
    <row r="116" spans="1:93">
      <c r="A116" s="24" t="str">
        <f>IF(Данные!A103="","",Данные!A103)</f>
        <v/>
      </c>
      <c r="B116" s="19" t="str">
        <f>IF($A116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116="#FIELD",AG116="",AND(OR($B$8="CHANGE_PCT_GE",$B$8="CHANGE_ABS_GE",$B$8="COUNT_FLAG_RULE",$B$8="AND_YES",$B$8="OR_YES"),OR(BL116="#FIELD",BL116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116)))),IF($B$18="LOW_MU",MAX(Настройки!$B$14,$B$16),IF($B$18="NEUTRAL",Настройки!$B$15,IF($B$18="IGNORE","IGNORE",IF(OR(AG116="#FIELD",BL116="#FIELD"),"Поле не найдено","Недостаточно данных")))),IF($B$8="SIGMOID_INC",MAX(Настройки!$B$14,$B$16+($B$17-$B$16)/(1+EXP(-$B$12*(IF(ISNUMBER(AG116),AG116,0)-$B$11)))),IF($B$8="SIGMOID_DEC",MAX(Настройки!$B$14,$B$16+($B$17-$B$16)/(1+EXP($B$12*(IF(ISNUMBER(AG116),AG116,0)-$B$11)))),IF($B$8="TOP_PERCENT",IF((COUNTIF(INDEX(Данные!$A$7:$CV$106,0,MATCH($B$9,Данные!$A$6:$CV$6,0)),"&gt;"&amp;IF(ISNUMBER(AG116),AG116,0))+COUNTIFS(INDEX(Данные!$A$7:$CV$106,0,MATCH($B$9,Данные!$A$6:$CV$6,0)),IF(ISNUMBER(AG116),AG116,0),Данные!$A$7:$A$106,"&lt;"&amp;$A116)+1)/COUNT(INDEX(Данные!$A$7:$CV$106,0,MATCH($B$9,Данные!$A$6:$CV$6,0)))&lt;=$B$11,$B$14,$B$15),IF($B$8="MANUAL_MU",MAX(Настройки!$B$14,MIN(1,IF(ISNUMBER(AG116),AG116,0))),IF($B$8="COUNT_FLAG_RULE",IF(IF(ISNUMBER(AG116),AG116,0)&lt;=$B$11,$B$14,IF(IF(ISNUMBER(AG116),AG116,0)&gt;=$B$12,$B$15,IF(OR(LOWER(LEFT(BL116&amp;"",2))="да",BL116=1),$B$13,$B$15))),IF(OR(AND($B$8="YES_NO",OR(LOWER(LEFT(AG116&amp;"",2))="да",AG116=1)),AND($B$8="THRESHOLD_GE",IF(ISNUMBER(AG116),AG116,0)&gt;=$B$11),AND($B$8="THRESHOLD_GT",IF(ISNUMBER(AG116),AG116,0)&gt;$B$11),AND($B$8="THRESHOLD_LE",IF(ISNUMBER(AG116),AG116,0)&lt;=$B$11),AND($B$8="THRESHOLD_LT",IF(ISNUMBER(AG116),AG116,0)&lt;$B$11),AND($B$8="CHANGE_PCT_GE",IF(IF(ISNUMBER(BL116),BL116,0)=0,IF(ISNUMBER(AG116),AG116,0)&gt;0,(IF(ISNUMBER(AG116),AG116,0)-IF(ISNUMBER(BL116),BL116,0))/ABS(IF(ISNUMBER(BL116),BL116,0))&gt;=$B$11)),AND($B$8="CHANGE_ABS_GE",ABS(IF(ISNUMBER(AG116),AG116,0)-IF(ISNUMBER(BL116),BL116,0))&gt;=$B$11),AND($B$8="COUNT_LT",IF(ISNUMBER(AG116),AG116,0)&lt;$B$11),AND($B$8="COUNT_LE",IF(ISNUMBER(AG116),AG116,0)&lt;=$B$11),AND($B$8="AND_YES",OR(LOWER(LEFT(AG116&amp;"",2))="да",AG116=1),OR(LOWER(LEFT(BL116&amp;"",2))="да",BL116=1)),AND($B$8="OR_YES",OR(OR(LOWER(LEFT(AG116&amp;"",2))="да",AG116=1),OR(LOWER(LEFT(BL116&amp;"",2))="да",BL116=1)))),$B$14,$B$15))))))))))</f>
        <v/>
      </c>
      <c r="C116" s="19" t="str">
        <f>IF($A116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116="#FIELD",AH116="",AND(OR($C$8="CHANGE_PCT_GE",$C$8="CHANGE_ABS_GE",$C$8="COUNT_FLAG_RULE",$C$8="AND_YES",$C$8="OR_YES"),OR(BM116="#FIELD",BM116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116)))),IF($C$18="LOW_MU",MAX(Настройки!$B$14,$C$16),IF($C$18="NEUTRAL",Настройки!$B$15,IF($C$18="IGNORE","IGNORE",IF(OR(AH116="#FIELD",BM116="#FIELD"),"Поле не найдено","Недостаточно данных")))),IF($C$8="SIGMOID_INC",MAX(Настройки!$B$14,$C$16+($C$17-$C$16)/(1+EXP(-$C$12*(IF(ISNUMBER(AH116),AH116,0)-$C$11)))),IF($C$8="SIGMOID_DEC",MAX(Настройки!$B$14,$C$16+($C$17-$C$16)/(1+EXP($C$12*(IF(ISNUMBER(AH116),AH116,0)-$C$11)))),IF($C$8="TOP_PERCENT",IF((COUNTIF(INDEX(Данные!$A$7:$CV$106,0,MATCH($C$9,Данные!$A$6:$CV$6,0)),"&gt;"&amp;IF(ISNUMBER(AH116),AH116,0))+COUNTIFS(INDEX(Данные!$A$7:$CV$106,0,MATCH($C$9,Данные!$A$6:$CV$6,0)),IF(ISNUMBER(AH116),AH116,0),Данные!$A$7:$A$106,"&lt;"&amp;$A116)+1)/COUNT(INDEX(Данные!$A$7:$CV$106,0,MATCH($C$9,Данные!$A$6:$CV$6,0)))&lt;=$C$11,$C$14,$C$15),IF($C$8="MANUAL_MU",MAX(Настройки!$B$14,MIN(1,IF(ISNUMBER(AH116),AH116,0))),IF($C$8="COUNT_FLAG_RULE",IF(IF(ISNUMBER(AH116),AH116,0)&lt;=$C$11,$C$14,IF(IF(ISNUMBER(AH116),AH116,0)&gt;=$C$12,$C$15,IF(OR(LOWER(LEFT(BM116&amp;"",2))="да",BM116=1),$C$13,$C$15))),IF(OR(AND($C$8="YES_NO",OR(LOWER(LEFT(AH116&amp;"",2))="да",AH116=1)),AND($C$8="THRESHOLD_GE",IF(ISNUMBER(AH116),AH116,0)&gt;=$C$11),AND($C$8="THRESHOLD_GT",IF(ISNUMBER(AH116),AH116,0)&gt;$C$11),AND($C$8="THRESHOLD_LE",IF(ISNUMBER(AH116),AH116,0)&lt;=$C$11),AND($C$8="THRESHOLD_LT",IF(ISNUMBER(AH116),AH116,0)&lt;$C$11),AND($C$8="CHANGE_PCT_GE",IF(IF(ISNUMBER(BM116),BM116,0)=0,IF(ISNUMBER(AH116),AH116,0)&gt;0,(IF(ISNUMBER(AH116),AH116,0)-IF(ISNUMBER(BM116),BM116,0))/ABS(IF(ISNUMBER(BM116),BM116,0))&gt;=$C$11)),AND($C$8="CHANGE_ABS_GE",ABS(IF(ISNUMBER(AH116),AH116,0)-IF(ISNUMBER(BM116),BM116,0))&gt;=$C$11),AND($C$8="COUNT_LT",IF(ISNUMBER(AH116),AH116,0)&lt;$C$11),AND($C$8="COUNT_LE",IF(ISNUMBER(AH116),AH116,0)&lt;=$C$11),AND($C$8="AND_YES",OR(LOWER(LEFT(AH116&amp;"",2))="да",AH116=1),OR(LOWER(LEFT(BM116&amp;"",2))="да",BM116=1)),AND($C$8="OR_YES",OR(OR(LOWER(LEFT(AH116&amp;"",2))="да",AH116=1),OR(LOWER(LEFT(BM116&amp;"",2))="да",BM116=1)))),$C$14,$C$15))))))))))</f>
        <v/>
      </c>
      <c r="D116" s="19" t="str">
        <f>IF($A116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116="#FIELD",AI116="",AND(OR($D$8="CHANGE_PCT_GE",$D$8="CHANGE_ABS_GE",$D$8="COUNT_FLAG_RULE",$D$8="AND_YES",$D$8="OR_YES"),OR(BN116="#FIELD",BN116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116)))),IF($D$18="LOW_MU",MAX(Настройки!$B$14,$D$16),IF($D$18="NEUTRAL",Настройки!$B$15,IF($D$18="IGNORE","IGNORE",IF(OR(AI116="#FIELD",BN116="#FIELD"),"Поле не найдено","Недостаточно данных")))),IF($D$8="SIGMOID_INC",MAX(Настройки!$B$14,$D$16+($D$17-$D$16)/(1+EXP(-$D$12*(IF(ISNUMBER(AI116),AI116,0)-$D$11)))),IF($D$8="SIGMOID_DEC",MAX(Настройки!$B$14,$D$16+($D$17-$D$16)/(1+EXP($D$12*(IF(ISNUMBER(AI116),AI116,0)-$D$11)))),IF($D$8="TOP_PERCENT",IF((COUNTIF(INDEX(Данные!$A$7:$CV$106,0,MATCH($D$9,Данные!$A$6:$CV$6,0)),"&gt;"&amp;IF(ISNUMBER(AI116),AI116,0))+COUNTIFS(INDEX(Данные!$A$7:$CV$106,0,MATCH($D$9,Данные!$A$6:$CV$6,0)),IF(ISNUMBER(AI116),AI116,0),Данные!$A$7:$A$106,"&lt;"&amp;$A116)+1)/COUNT(INDEX(Данные!$A$7:$CV$106,0,MATCH($D$9,Данные!$A$6:$CV$6,0)))&lt;=$D$11,$D$14,$D$15),IF($D$8="MANUAL_MU",MAX(Настройки!$B$14,MIN(1,IF(ISNUMBER(AI116),AI116,0))),IF($D$8="COUNT_FLAG_RULE",IF(IF(ISNUMBER(AI116),AI116,0)&lt;=$D$11,$D$14,IF(IF(ISNUMBER(AI116),AI116,0)&gt;=$D$12,$D$15,IF(OR(LOWER(LEFT(BN116&amp;"",2))="да",BN116=1),$D$13,$D$15))),IF(OR(AND($D$8="YES_NO",OR(LOWER(LEFT(AI116&amp;"",2))="да",AI116=1)),AND($D$8="THRESHOLD_GE",IF(ISNUMBER(AI116),AI116,0)&gt;=$D$11),AND($D$8="THRESHOLD_GT",IF(ISNUMBER(AI116),AI116,0)&gt;$D$11),AND($D$8="THRESHOLD_LE",IF(ISNUMBER(AI116),AI116,0)&lt;=$D$11),AND($D$8="THRESHOLD_LT",IF(ISNUMBER(AI116),AI116,0)&lt;$D$11),AND($D$8="CHANGE_PCT_GE",IF(IF(ISNUMBER(BN116),BN116,0)=0,IF(ISNUMBER(AI116),AI116,0)&gt;0,(IF(ISNUMBER(AI116),AI116,0)-IF(ISNUMBER(BN116),BN116,0))/ABS(IF(ISNUMBER(BN116),BN116,0))&gt;=$D$11)),AND($D$8="CHANGE_ABS_GE",ABS(IF(ISNUMBER(AI116),AI116,0)-IF(ISNUMBER(BN116),BN116,0))&gt;=$D$11),AND($D$8="COUNT_LT",IF(ISNUMBER(AI116),AI116,0)&lt;$D$11),AND($D$8="COUNT_LE",IF(ISNUMBER(AI116),AI116,0)&lt;=$D$11),AND($D$8="AND_YES",OR(LOWER(LEFT(AI116&amp;"",2))="да",AI116=1),OR(LOWER(LEFT(BN116&amp;"",2))="да",BN116=1)),AND($D$8="OR_YES",OR(OR(LOWER(LEFT(AI116&amp;"",2))="да",AI116=1),OR(LOWER(LEFT(BN116&amp;"",2))="да",BN116=1)))),$D$14,$D$15))))))))))</f>
        <v/>
      </c>
      <c r="E116" s="19" t="str">
        <f>IF($A116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116="#FIELD",AJ116="",AND(OR($E$8="CHANGE_PCT_GE",$E$8="CHANGE_ABS_GE",$E$8="COUNT_FLAG_RULE",$E$8="AND_YES",$E$8="OR_YES"),OR(BO116="#FIELD",BO116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116)))),IF($E$18="LOW_MU",MAX(Настройки!$B$14,$E$16),IF($E$18="NEUTRAL",Настройки!$B$15,IF($E$18="IGNORE","IGNORE",IF(OR(AJ116="#FIELD",BO116="#FIELD"),"Поле не найдено","Недостаточно данных")))),IF($E$8="SIGMOID_INC",MAX(Настройки!$B$14,$E$16+($E$17-$E$16)/(1+EXP(-$E$12*(IF(ISNUMBER(AJ116),AJ116,0)-$E$11)))),IF($E$8="SIGMOID_DEC",MAX(Настройки!$B$14,$E$16+($E$17-$E$16)/(1+EXP($E$12*(IF(ISNUMBER(AJ116),AJ116,0)-$E$11)))),IF($E$8="TOP_PERCENT",IF((COUNTIF(INDEX(Данные!$A$7:$CV$106,0,MATCH($E$9,Данные!$A$6:$CV$6,0)),"&gt;"&amp;IF(ISNUMBER(AJ116),AJ116,0))+COUNTIFS(INDEX(Данные!$A$7:$CV$106,0,MATCH($E$9,Данные!$A$6:$CV$6,0)),IF(ISNUMBER(AJ116),AJ116,0),Данные!$A$7:$A$106,"&lt;"&amp;$A116)+1)/COUNT(INDEX(Данные!$A$7:$CV$106,0,MATCH($E$9,Данные!$A$6:$CV$6,0)))&lt;=$E$11,$E$14,$E$15),IF($E$8="MANUAL_MU",MAX(Настройки!$B$14,MIN(1,IF(ISNUMBER(AJ116),AJ116,0))),IF($E$8="COUNT_FLAG_RULE",IF(IF(ISNUMBER(AJ116),AJ116,0)&lt;=$E$11,$E$14,IF(IF(ISNUMBER(AJ116),AJ116,0)&gt;=$E$12,$E$15,IF(OR(LOWER(LEFT(BO116&amp;"",2))="да",BO116=1),$E$13,$E$15))),IF(OR(AND($E$8="YES_NO",OR(LOWER(LEFT(AJ116&amp;"",2))="да",AJ116=1)),AND($E$8="THRESHOLD_GE",IF(ISNUMBER(AJ116),AJ116,0)&gt;=$E$11),AND($E$8="THRESHOLD_GT",IF(ISNUMBER(AJ116),AJ116,0)&gt;$E$11),AND($E$8="THRESHOLD_LE",IF(ISNUMBER(AJ116),AJ116,0)&lt;=$E$11),AND($E$8="THRESHOLD_LT",IF(ISNUMBER(AJ116),AJ116,0)&lt;$E$11),AND($E$8="CHANGE_PCT_GE",IF(IF(ISNUMBER(BO116),BO116,0)=0,IF(ISNUMBER(AJ116),AJ116,0)&gt;0,(IF(ISNUMBER(AJ116),AJ116,0)-IF(ISNUMBER(BO116),BO116,0))/ABS(IF(ISNUMBER(BO116),BO116,0))&gt;=$E$11)),AND($E$8="CHANGE_ABS_GE",ABS(IF(ISNUMBER(AJ116),AJ116,0)-IF(ISNUMBER(BO116),BO116,0))&gt;=$E$11),AND($E$8="COUNT_LT",IF(ISNUMBER(AJ116),AJ116,0)&lt;$E$11),AND($E$8="COUNT_LE",IF(ISNUMBER(AJ116),AJ116,0)&lt;=$E$11),AND($E$8="AND_YES",OR(LOWER(LEFT(AJ116&amp;"",2))="да",AJ116=1),OR(LOWER(LEFT(BO116&amp;"",2))="да",BO116=1)),AND($E$8="OR_YES",OR(OR(LOWER(LEFT(AJ116&amp;"",2))="да",AJ116=1),OR(LOWER(LEFT(BO116&amp;"",2))="да",BO116=1)))),$E$14,$E$15))))))))))</f>
        <v/>
      </c>
      <c r="F116" s="19" t="str">
        <f>IF($A116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116="#FIELD",AK116="",AND(OR($F$8="CHANGE_PCT_GE",$F$8="CHANGE_ABS_GE",$F$8="COUNT_FLAG_RULE",$F$8="AND_YES",$F$8="OR_YES"),OR(BP116="#FIELD",BP116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116)))),IF($F$18="LOW_MU",MAX(Настройки!$B$14,$F$16),IF($F$18="NEUTRAL",Настройки!$B$15,IF($F$18="IGNORE","IGNORE",IF(OR(AK116="#FIELD",BP116="#FIELD"),"Поле не найдено","Недостаточно данных")))),IF($F$8="SIGMOID_INC",MAX(Настройки!$B$14,$F$16+($F$17-$F$16)/(1+EXP(-$F$12*(IF(ISNUMBER(AK116),AK116,0)-$F$11)))),IF($F$8="SIGMOID_DEC",MAX(Настройки!$B$14,$F$16+($F$17-$F$16)/(1+EXP($F$12*(IF(ISNUMBER(AK116),AK116,0)-$F$11)))),IF($F$8="TOP_PERCENT",IF((COUNTIF(INDEX(Данные!$A$7:$CV$106,0,MATCH($F$9,Данные!$A$6:$CV$6,0)),"&gt;"&amp;IF(ISNUMBER(AK116),AK116,0))+COUNTIFS(INDEX(Данные!$A$7:$CV$106,0,MATCH($F$9,Данные!$A$6:$CV$6,0)),IF(ISNUMBER(AK116),AK116,0),Данные!$A$7:$A$106,"&lt;"&amp;$A116)+1)/COUNT(INDEX(Данные!$A$7:$CV$106,0,MATCH($F$9,Данные!$A$6:$CV$6,0)))&lt;=$F$11,$F$14,$F$15),IF($F$8="MANUAL_MU",MAX(Настройки!$B$14,MIN(1,IF(ISNUMBER(AK116),AK116,0))),IF($F$8="COUNT_FLAG_RULE",IF(IF(ISNUMBER(AK116),AK116,0)&lt;=$F$11,$F$14,IF(IF(ISNUMBER(AK116),AK116,0)&gt;=$F$12,$F$15,IF(OR(LOWER(LEFT(BP116&amp;"",2))="да",BP116=1),$F$13,$F$15))),IF(OR(AND($F$8="YES_NO",OR(LOWER(LEFT(AK116&amp;"",2))="да",AK116=1)),AND($F$8="THRESHOLD_GE",IF(ISNUMBER(AK116),AK116,0)&gt;=$F$11),AND($F$8="THRESHOLD_GT",IF(ISNUMBER(AK116),AK116,0)&gt;$F$11),AND($F$8="THRESHOLD_LE",IF(ISNUMBER(AK116),AK116,0)&lt;=$F$11),AND($F$8="THRESHOLD_LT",IF(ISNUMBER(AK116),AK116,0)&lt;$F$11),AND($F$8="CHANGE_PCT_GE",IF(IF(ISNUMBER(BP116),BP116,0)=0,IF(ISNUMBER(AK116),AK116,0)&gt;0,(IF(ISNUMBER(AK116),AK116,0)-IF(ISNUMBER(BP116),BP116,0))/ABS(IF(ISNUMBER(BP116),BP116,0))&gt;=$F$11)),AND($F$8="CHANGE_ABS_GE",ABS(IF(ISNUMBER(AK116),AK116,0)-IF(ISNUMBER(BP116),BP116,0))&gt;=$F$11),AND($F$8="COUNT_LT",IF(ISNUMBER(AK116),AK116,0)&lt;$F$11),AND($F$8="COUNT_LE",IF(ISNUMBER(AK116),AK116,0)&lt;=$F$11),AND($F$8="AND_YES",OR(LOWER(LEFT(AK116&amp;"",2))="да",AK116=1),OR(LOWER(LEFT(BP116&amp;"",2))="да",BP116=1)),AND($F$8="OR_YES",OR(OR(LOWER(LEFT(AK116&amp;"",2))="да",AK116=1),OR(LOWER(LEFT(BP116&amp;"",2))="да",BP116=1)))),$F$14,$F$15))))))))))</f>
        <v/>
      </c>
      <c r="G116" s="19" t="str">
        <f>IF($A116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116="#FIELD",AL116="",AND(OR($G$8="CHANGE_PCT_GE",$G$8="CHANGE_ABS_GE",$G$8="COUNT_FLAG_RULE",$G$8="AND_YES",$G$8="OR_YES"),OR(BQ116="#FIELD",BQ116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116)))),IF($G$18="LOW_MU",MAX(Настройки!$B$14,$G$16),IF($G$18="NEUTRAL",Настройки!$B$15,IF($G$18="IGNORE","IGNORE",IF(OR(AL116="#FIELD",BQ116="#FIELD"),"Поле не найдено","Недостаточно данных")))),IF($G$8="SIGMOID_INC",MAX(Настройки!$B$14,$G$16+($G$17-$G$16)/(1+EXP(-$G$12*(IF(ISNUMBER(AL116),AL116,0)-$G$11)))),IF($G$8="SIGMOID_DEC",MAX(Настройки!$B$14,$G$16+($G$17-$G$16)/(1+EXP($G$12*(IF(ISNUMBER(AL116),AL116,0)-$G$11)))),IF($G$8="TOP_PERCENT",IF((COUNTIF(INDEX(Данные!$A$7:$CV$106,0,MATCH($G$9,Данные!$A$6:$CV$6,0)),"&gt;"&amp;IF(ISNUMBER(AL116),AL116,0))+COUNTIFS(INDEX(Данные!$A$7:$CV$106,0,MATCH($G$9,Данные!$A$6:$CV$6,0)),IF(ISNUMBER(AL116),AL116,0),Данные!$A$7:$A$106,"&lt;"&amp;$A116)+1)/COUNT(INDEX(Данные!$A$7:$CV$106,0,MATCH($G$9,Данные!$A$6:$CV$6,0)))&lt;=$G$11,$G$14,$G$15),IF($G$8="MANUAL_MU",MAX(Настройки!$B$14,MIN(1,IF(ISNUMBER(AL116),AL116,0))),IF($G$8="COUNT_FLAG_RULE",IF(IF(ISNUMBER(AL116),AL116,0)&lt;=$G$11,$G$14,IF(IF(ISNUMBER(AL116),AL116,0)&gt;=$G$12,$G$15,IF(OR(LOWER(LEFT(BQ116&amp;"",2))="да",BQ116=1),$G$13,$G$15))),IF(OR(AND($G$8="YES_NO",OR(LOWER(LEFT(AL116&amp;"",2))="да",AL116=1)),AND($G$8="THRESHOLD_GE",IF(ISNUMBER(AL116),AL116,0)&gt;=$G$11),AND($G$8="THRESHOLD_GT",IF(ISNUMBER(AL116),AL116,0)&gt;$G$11),AND($G$8="THRESHOLD_LE",IF(ISNUMBER(AL116),AL116,0)&lt;=$G$11),AND($G$8="THRESHOLD_LT",IF(ISNUMBER(AL116),AL116,0)&lt;$G$11),AND($G$8="CHANGE_PCT_GE",IF(IF(ISNUMBER(BQ116),BQ116,0)=0,IF(ISNUMBER(AL116),AL116,0)&gt;0,(IF(ISNUMBER(AL116),AL116,0)-IF(ISNUMBER(BQ116),BQ116,0))/ABS(IF(ISNUMBER(BQ116),BQ116,0))&gt;=$G$11)),AND($G$8="CHANGE_ABS_GE",ABS(IF(ISNUMBER(AL116),AL116,0)-IF(ISNUMBER(BQ116),BQ116,0))&gt;=$G$11),AND($G$8="COUNT_LT",IF(ISNUMBER(AL116),AL116,0)&lt;$G$11),AND($G$8="COUNT_LE",IF(ISNUMBER(AL116),AL116,0)&lt;=$G$11),AND($G$8="AND_YES",OR(LOWER(LEFT(AL116&amp;"",2))="да",AL116=1),OR(LOWER(LEFT(BQ116&amp;"",2))="да",BQ116=1)),AND($G$8="OR_YES",OR(OR(LOWER(LEFT(AL116&amp;"",2))="да",AL116=1),OR(LOWER(LEFT(BQ116&amp;"",2))="да",BQ116=1)))),$G$14,$G$15))))))))))</f>
        <v/>
      </c>
      <c r="H116" s="19" t="str">
        <f>IF($A116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116="#FIELD",AM116="",AND(OR($H$8="CHANGE_PCT_GE",$H$8="CHANGE_ABS_GE",$H$8="COUNT_FLAG_RULE",$H$8="AND_YES",$H$8="OR_YES"),OR(BR116="#FIELD",BR116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116)))),IF($H$18="LOW_MU",MAX(Настройки!$B$14,$H$16),IF($H$18="NEUTRAL",Настройки!$B$15,IF($H$18="IGNORE","IGNORE",IF(OR(AM116="#FIELD",BR116="#FIELD"),"Поле не найдено","Недостаточно данных")))),IF($H$8="SIGMOID_INC",MAX(Настройки!$B$14,$H$16+($H$17-$H$16)/(1+EXP(-$H$12*(IF(ISNUMBER(AM116),AM116,0)-$H$11)))),IF($H$8="SIGMOID_DEC",MAX(Настройки!$B$14,$H$16+($H$17-$H$16)/(1+EXP($H$12*(IF(ISNUMBER(AM116),AM116,0)-$H$11)))),IF($H$8="TOP_PERCENT",IF((COUNTIF(INDEX(Данные!$A$7:$CV$106,0,MATCH($H$9,Данные!$A$6:$CV$6,0)),"&gt;"&amp;IF(ISNUMBER(AM116),AM116,0))+COUNTIFS(INDEX(Данные!$A$7:$CV$106,0,MATCH($H$9,Данные!$A$6:$CV$6,0)),IF(ISNUMBER(AM116),AM116,0),Данные!$A$7:$A$106,"&lt;"&amp;$A116)+1)/COUNT(INDEX(Данные!$A$7:$CV$106,0,MATCH($H$9,Данные!$A$6:$CV$6,0)))&lt;=$H$11,$H$14,$H$15),IF($H$8="MANUAL_MU",MAX(Настройки!$B$14,MIN(1,IF(ISNUMBER(AM116),AM116,0))),IF($H$8="COUNT_FLAG_RULE",IF(IF(ISNUMBER(AM116),AM116,0)&lt;=$H$11,$H$14,IF(IF(ISNUMBER(AM116),AM116,0)&gt;=$H$12,$H$15,IF(OR(LOWER(LEFT(BR116&amp;"",2))="да",BR116=1),$H$13,$H$15))),IF(OR(AND($H$8="YES_NO",OR(LOWER(LEFT(AM116&amp;"",2))="да",AM116=1)),AND($H$8="THRESHOLD_GE",IF(ISNUMBER(AM116),AM116,0)&gt;=$H$11),AND($H$8="THRESHOLD_GT",IF(ISNUMBER(AM116),AM116,0)&gt;$H$11),AND($H$8="THRESHOLD_LE",IF(ISNUMBER(AM116),AM116,0)&lt;=$H$11),AND($H$8="THRESHOLD_LT",IF(ISNUMBER(AM116),AM116,0)&lt;$H$11),AND($H$8="CHANGE_PCT_GE",IF(IF(ISNUMBER(BR116),BR116,0)=0,IF(ISNUMBER(AM116),AM116,0)&gt;0,(IF(ISNUMBER(AM116),AM116,0)-IF(ISNUMBER(BR116),BR116,0))/ABS(IF(ISNUMBER(BR116),BR116,0))&gt;=$H$11)),AND($H$8="CHANGE_ABS_GE",ABS(IF(ISNUMBER(AM116),AM116,0)-IF(ISNUMBER(BR116),BR116,0))&gt;=$H$11),AND($H$8="COUNT_LT",IF(ISNUMBER(AM116),AM116,0)&lt;$H$11),AND($H$8="COUNT_LE",IF(ISNUMBER(AM116),AM116,0)&lt;=$H$11),AND($H$8="AND_YES",OR(LOWER(LEFT(AM116&amp;"",2))="да",AM116=1),OR(LOWER(LEFT(BR116&amp;"",2))="да",BR116=1)),AND($H$8="OR_YES",OR(OR(LOWER(LEFT(AM116&amp;"",2))="да",AM116=1),OR(LOWER(LEFT(BR116&amp;"",2))="да",BR116=1)))),$H$14,$H$15))))))))))</f>
        <v/>
      </c>
      <c r="I116" s="19" t="str">
        <f>IF($A116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116="#FIELD",AN116="",AND(OR($I$8="CHANGE_PCT_GE",$I$8="CHANGE_ABS_GE",$I$8="COUNT_FLAG_RULE",$I$8="AND_YES",$I$8="OR_YES"),OR(BS116="#FIELD",BS116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116)))),IF($I$18="LOW_MU",MAX(Настройки!$B$14,$I$16),IF($I$18="NEUTRAL",Настройки!$B$15,IF($I$18="IGNORE","IGNORE",IF(OR(AN116="#FIELD",BS116="#FIELD"),"Поле не найдено","Недостаточно данных")))),IF($I$8="SIGMOID_INC",MAX(Настройки!$B$14,$I$16+($I$17-$I$16)/(1+EXP(-$I$12*(IF(ISNUMBER(AN116),AN116,0)-$I$11)))),IF($I$8="SIGMOID_DEC",MAX(Настройки!$B$14,$I$16+($I$17-$I$16)/(1+EXP($I$12*(IF(ISNUMBER(AN116),AN116,0)-$I$11)))),IF($I$8="TOP_PERCENT",IF((COUNTIF(INDEX(Данные!$A$7:$CV$106,0,MATCH($I$9,Данные!$A$6:$CV$6,0)),"&gt;"&amp;IF(ISNUMBER(AN116),AN116,0))+COUNTIFS(INDEX(Данные!$A$7:$CV$106,0,MATCH($I$9,Данные!$A$6:$CV$6,0)),IF(ISNUMBER(AN116),AN116,0),Данные!$A$7:$A$106,"&lt;"&amp;$A116)+1)/COUNT(INDEX(Данные!$A$7:$CV$106,0,MATCH($I$9,Данные!$A$6:$CV$6,0)))&lt;=$I$11,$I$14,$I$15),IF($I$8="MANUAL_MU",MAX(Настройки!$B$14,MIN(1,IF(ISNUMBER(AN116),AN116,0))),IF($I$8="COUNT_FLAG_RULE",IF(IF(ISNUMBER(AN116),AN116,0)&lt;=$I$11,$I$14,IF(IF(ISNUMBER(AN116),AN116,0)&gt;=$I$12,$I$15,IF(OR(LOWER(LEFT(BS116&amp;"",2))="да",BS116=1),$I$13,$I$15))),IF(OR(AND($I$8="YES_NO",OR(LOWER(LEFT(AN116&amp;"",2))="да",AN116=1)),AND($I$8="THRESHOLD_GE",IF(ISNUMBER(AN116),AN116,0)&gt;=$I$11),AND($I$8="THRESHOLD_GT",IF(ISNUMBER(AN116),AN116,0)&gt;$I$11),AND($I$8="THRESHOLD_LE",IF(ISNUMBER(AN116),AN116,0)&lt;=$I$11),AND($I$8="THRESHOLD_LT",IF(ISNUMBER(AN116),AN116,0)&lt;$I$11),AND($I$8="CHANGE_PCT_GE",IF(IF(ISNUMBER(BS116),BS116,0)=0,IF(ISNUMBER(AN116),AN116,0)&gt;0,(IF(ISNUMBER(AN116),AN116,0)-IF(ISNUMBER(BS116),BS116,0))/ABS(IF(ISNUMBER(BS116),BS116,0))&gt;=$I$11)),AND($I$8="CHANGE_ABS_GE",ABS(IF(ISNUMBER(AN116),AN116,0)-IF(ISNUMBER(BS116),BS116,0))&gt;=$I$11),AND($I$8="COUNT_LT",IF(ISNUMBER(AN116),AN116,0)&lt;$I$11),AND($I$8="COUNT_LE",IF(ISNUMBER(AN116),AN116,0)&lt;=$I$11),AND($I$8="AND_YES",OR(LOWER(LEFT(AN116&amp;"",2))="да",AN116=1),OR(LOWER(LEFT(BS116&amp;"",2))="да",BS116=1)),AND($I$8="OR_YES",OR(OR(LOWER(LEFT(AN116&amp;"",2))="да",AN116=1),OR(LOWER(LEFT(BS116&amp;"",2))="да",BS116=1)))),$I$14,$I$15))))))))))</f>
        <v/>
      </c>
      <c r="J116" s="19" t="str">
        <f>IF($A116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116="#FIELD",AO116="",AND(OR($J$8="CHANGE_PCT_GE",$J$8="CHANGE_ABS_GE",$J$8="COUNT_FLAG_RULE",$J$8="AND_YES",$J$8="OR_YES"),OR(BT116="#FIELD",BT116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116)))),IF($J$18="LOW_MU",MAX(Настройки!$B$14,$J$16),IF($J$18="NEUTRAL",Настройки!$B$15,IF($J$18="IGNORE","IGNORE",IF(OR(AO116="#FIELD",BT116="#FIELD"),"Поле не найдено","Недостаточно данных")))),IF($J$8="SIGMOID_INC",MAX(Настройки!$B$14,$J$16+($J$17-$J$16)/(1+EXP(-$J$12*(IF(ISNUMBER(AO116),AO116,0)-$J$11)))),IF($J$8="SIGMOID_DEC",MAX(Настройки!$B$14,$J$16+($J$17-$J$16)/(1+EXP($J$12*(IF(ISNUMBER(AO116),AO116,0)-$J$11)))),IF($J$8="TOP_PERCENT",IF((COUNTIF(INDEX(Данные!$A$7:$CV$106,0,MATCH($J$9,Данные!$A$6:$CV$6,0)),"&gt;"&amp;IF(ISNUMBER(AO116),AO116,0))+COUNTIFS(INDEX(Данные!$A$7:$CV$106,0,MATCH($J$9,Данные!$A$6:$CV$6,0)),IF(ISNUMBER(AO116),AO116,0),Данные!$A$7:$A$106,"&lt;"&amp;$A116)+1)/COUNT(INDEX(Данные!$A$7:$CV$106,0,MATCH($J$9,Данные!$A$6:$CV$6,0)))&lt;=$J$11,$J$14,$J$15),IF($J$8="MANUAL_MU",MAX(Настройки!$B$14,MIN(1,IF(ISNUMBER(AO116),AO116,0))),IF($J$8="COUNT_FLAG_RULE",IF(IF(ISNUMBER(AO116),AO116,0)&lt;=$J$11,$J$14,IF(IF(ISNUMBER(AO116),AO116,0)&gt;=$J$12,$J$15,IF(OR(LOWER(LEFT(BT116&amp;"",2))="да",BT116=1),$J$13,$J$15))),IF(OR(AND($J$8="YES_NO",OR(LOWER(LEFT(AO116&amp;"",2))="да",AO116=1)),AND($J$8="THRESHOLD_GE",IF(ISNUMBER(AO116),AO116,0)&gt;=$J$11),AND($J$8="THRESHOLD_GT",IF(ISNUMBER(AO116),AO116,0)&gt;$J$11),AND($J$8="THRESHOLD_LE",IF(ISNUMBER(AO116),AO116,0)&lt;=$J$11),AND($J$8="THRESHOLD_LT",IF(ISNUMBER(AO116),AO116,0)&lt;$J$11),AND($J$8="CHANGE_PCT_GE",IF(IF(ISNUMBER(BT116),BT116,0)=0,IF(ISNUMBER(AO116),AO116,0)&gt;0,(IF(ISNUMBER(AO116),AO116,0)-IF(ISNUMBER(BT116),BT116,0))/ABS(IF(ISNUMBER(BT116),BT116,0))&gt;=$J$11)),AND($J$8="CHANGE_ABS_GE",ABS(IF(ISNUMBER(AO116),AO116,0)-IF(ISNUMBER(BT116),BT116,0))&gt;=$J$11),AND($J$8="COUNT_LT",IF(ISNUMBER(AO116),AO116,0)&lt;$J$11),AND($J$8="COUNT_LE",IF(ISNUMBER(AO116),AO116,0)&lt;=$J$11),AND($J$8="AND_YES",OR(LOWER(LEFT(AO116&amp;"",2))="да",AO116=1),OR(LOWER(LEFT(BT116&amp;"",2))="да",BT116=1)),AND($J$8="OR_YES",OR(OR(LOWER(LEFT(AO116&amp;"",2))="да",AO116=1),OR(LOWER(LEFT(BT116&amp;"",2))="да",BT116=1)))),$J$14,$J$15))))))))))</f>
        <v/>
      </c>
      <c r="K116" s="19" t="str">
        <f>IF($A116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116="#FIELD",AP116="",AND(OR($K$8="CHANGE_PCT_GE",$K$8="CHANGE_ABS_GE",$K$8="COUNT_FLAG_RULE",$K$8="AND_YES",$K$8="OR_YES"),OR(BU116="#FIELD",BU116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116)))),IF($K$18="LOW_MU",MAX(Настройки!$B$14,$K$16),IF($K$18="NEUTRAL",Настройки!$B$15,IF($K$18="IGNORE","IGNORE",IF(OR(AP116="#FIELD",BU116="#FIELD"),"Поле не найдено","Недостаточно данных")))),IF($K$8="SIGMOID_INC",MAX(Настройки!$B$14,$K$16+($K$17-$K$16)/(1+EXP(-$K$12*(IF(ISNUMBER(AP116),AP116,0)-$K$11)))),IF($K$8="SIGMOID_DEC",MAX(Настройки!$B$14,$K$16+($K$17-$K$16)/(1+EXP($K$12*(IF(ISNUMBER(AP116),AP116,0)-$K$11)))),IF($K$8="TOP_PERCENT",IF((COUNTIF(INDEX(Данные!$A$7:$CV$106,0,MATCH($K$9,Данные!$A$6:$CV$6,0)),"&gt;"&amp;IF(ISNUMBER(AP116),AP116,0))+COUNTIFS(INDEX(Данные!$A$7:$CV$106,0,MATCH($K$9,Данные!$A$6:$CV$6,0)),IF(ISNUMBER(AP116),AP116,0),Данные!$A$7:$A$106,"&lt;"&amp;$A116)+1)/COUNT(INDEX(Данные!$A$7:$CV$106,0,MATCH($K$9,Данные!$A$6:$CV$6,0)))&lt;=$K$11,$K$14,$K$15),IF($K$8="MANUAL_MU",MAX(Настройки!$B$14,MIN(1,IF(ISNUMBER(AP116),AP116,0))),IF($K$8="COUNT_FLAG_RULE",IF(IF(ISNUMBER(AP116),AP116,0)&lt;=$K$11,$K$14,IF(IF(ISNUMBER(AP116),AP116,0)&gt;=$K$12,$K$15,IF(OR(LOWER(LEFT(BU116&amp;"",2))="да",BU116=1),$K$13,$K$15))),IF(OR(AND($K$8="YES_NO",OR(LOWER(LEFT(AP116&amp;"",2))="да",AP116=1)),AND($K$8="THRESHOLD_GE",IF(ISNUMBER(AP116),AP116,0)&gt;=$K$11),AND($K$8="THRESHOLD_GT",IF(ISNUMBER(AP116),AP116,0)&gt;$K$11),AND($K$8="THRESHOLD_LE",IF(ISNUMBER(AP116),AP116,0)&lt;=$K$11),AND($K$8="THRESHOLD_LT",IF(ISNUMBER(AP116),AP116,0)&lt;$K$11),AND($K$8="CHANGE_PCT_GE",IF(IF(ISNUMBER(BU116),BU116,0)=0,IF(ISNUMBER(AP116),AP116,0)&gt;0,(IF(ISNUMBER(AP116),AP116,0)-IF(ISNUMBER(BU116),BU116,0))/ABS(IF(ISNUMBER(BU116),BU116,0))&gt;=$K$11)),AND($K$8="CHANGE_ABS_GE",ABS(IF(ISNUMBER(AP116),AP116,0)-IF(ISNUMBER(BU116),BU116,0))&gt;=$K$11),AND($K$8="COUNT_LT",IF(ISNUMBER(AP116),AP116,0)&lt;$K$11),AND($K$8="COUNT_LE",IF(ISNUMBER(AP116),AP116,0)&lt;=$K$11),AND($K$8="AND_YES",OR(LOWER(LEFT(AP116&amp;"",2))="да",AP116=1),OR(LOWER(LEFT(BU116&amp;"",2))="да",BU116=1)),AND($K$8="OR_YES",OR(OR(LOWER(LEFT(AP116&amp;"",2))="да",AP116=1),OR(LOWER(LEFT(BU116&amp;"",2))="да",BU116=1)))),$K$14,$K$15))))))))))</f>
        <v/>
      </c>
      <c r="L116" s="19" t="str">
        <f>IF($A116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116="#FIELD",AQ116="",AND(OR($L$8="CHANGE_PCT_GE",$L$8="CHANGE_ABS_GE",$L$8="COUNT_FLAG_RULE",$L$8="AND_YES",$L$8="OR_YES"),OR(BV116="#FIELD",BV116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116)))),IF($L$18="LOW_MU",MAX(Настройки!$B$14,$L$16),IF($L$18="NEUTRAL",Настройки!$B$15,IF($L$18="IGNORE","IGNORE",IF(OR(AQ116="#FIELD",BV116="#FIELD"),"Поле не найдено","Недостаточно данных")))),IF($L$8="SIGMOID_INC",MAX(Настройки!$B$14,$L$16+($L$17-$L$16)/(1+EXP(-$L$12*(IF(ISNUMBER(AQ116),AQ116,0)-$L$11)))),IF($L$8="SIGMOID_DEC",MAX(Настройки!$B$14,$L$16+($L$17-$L$16)/(1+EXP($L$12*(IF(ISNUMBER(AQ116),AQ116,0)-$L$11)))),IF($L$8="TOP_PERCENT",IF((COUNTIF(INDEX(Данные!$A$7:$CV$106,0,MATCH($L$9,Данные!$A$6:$CV$6,0)),"&gt;"&amp;IF(ISNUMBER(AQ116),AQ116,0))+COUNTIFS(INDEX(Данные!$A$7:$CV$106,0,MATCH($L$9,Данные!$A$6:$CV$6,0)),IF(ISNUMBER(AQ116),AQ116,0),Данные!$A$7:$A$106,"&lt;"&amp;$A116)+1)/COUNT(INDEX(Данные!$A$7:$CV$106,0,MATCH($L$9,Данные!$A$6:$CV$6,0)))&lt;=$L$11,$L$14,$L$15),IF($L$8="MANUAL_MU",MAX(Настройки!$B$14,MIN(1,IF(ISNUMBER(AQ116),AQ116,0))),IF($L$8="COUNT_FLAG_RULE",IF(IF(ISNUMBER(AQ116),AQ116,0)&lt;=$L$11,$L$14,IF(IF(ISNUMBER(AQ116),AQ116,0)&gt;=$L$12,$L$15,IF(OR(LOWER(LEFT(BV116&amp;"",2))="да",BV116=1),$L$13,$L$15))),IF(OR(AND($L$8="YES_NO",OR(LOWER(LEFT(AQ116&amp;"",2))="да",AQ116=1)),AND($L$8="THRESHOLD_GE",IF(ISNUMBER(AQ116),AQ116,0)&gt;=$L$11),AND($L$8="THRESHOLD_GT",IF(ISNUMBER(AQ116),AQ116,0)&gt;$L$11),AND($L$8="THRESHOLD_LE",IF(ISNUMBER(AQ116),AQ116,0)&lt;=$L$11),AND($L$8="THRESHOLD_LT",IF(ISNUMBER(AQ116),AQ116,0)&lt;$L$11),AND($L$8="CHANGE_PCT_GE",IF(IF(ISNUMBER(BV116),BV116,0)=0,IF(ISNUMBER(AQ116),AQ116,0)&gt;0,(IF(ISNUMBER(AQ116),AQ116,0)-IF(ISNUMBER(BV116),BV116,0))/ABS(IF(ISNUMBER(BV116),BV116,0))&gt;=$L$11)),AND($L$8="CHANGE_ABS_GE",ABS(IF(ISNUMBER(AQ116),AQ116,0)-IF(ISNUMBER(BV116),BV116,0))&gt;=$L$11),AND($L$8="COUNT_LT",IF(ISNUMBER(AQ116),AQ116,0)&lt;$L$11),AND($L$8="COUNT_LE",IF(ISNUMBER(AQ116),AQ116,0)&lt;=$L$11),AND($L$8="AND_YES",OR(LOWER(LEFT(AQ116&amp;"",2))="да",AQ116=1),OR(LOWER(LEFT(BV116&amp;"",2))="да",BV116=1)),AND($L$8="OR_YES",OR(OR(LOWER(LEFT(AQ116&amp;"",2))="да",AQ116=1),OR(LOWER(LEFT(BV116&amp;"",2))="да",BV116=1)))),$L$14,$L$15))))))))))</f>
        <v/>
      </c>
      <c r="M116" s="19" t="str">
        <f>IF($A116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116="#FIELD",AR116="",AND(OR($M$8="CHANGE_PCT_GE",$M$8="CHANGE_ABS_GE",$M$8="COUNT_FLAG_RULE",$M$8="AND_YES",$M$8="OR_YES"),OR(BW116="#FIELD",BW116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116)))),IF($M$18="LOW_MU",MAX(Настройки!$B$14,$M$16),IF($M$18="NEUTRAL",Настройки!$B$15,IF($M$18="IGNORE","IGNORE",IF(OR(AR116="#FIELD",BW116="#FIELD"),"Поле не найдено","Недостаточно данных")))),IF($M$8="SIGMOID_INC",MAX(Настройки!$B$14,$M$16+($M$17-$M$16)/(1+EXP(-$M$12*(IF(ISNUMBER(AR116),AR116,0)-$M$11)))),IF($M$8="SIGMOID_DEC",MAX(Настройки!$B$14,$M$16+($M$17-$M$16)/(1+EXP($M$12*(IF(ISNUMBER(AR116),AR116,0)-$M$11)))),IF($M$8="TOP_PERCENT",IF((COUNTIF(INDEX(Данные!$A$7:$CV$106,0,MATCH($M$9,Данные!$A$6:$CV$6,0)),"&gt;"&amp;IF(ISNUMBER(AR116),AR116,0))+COUNTIFS(INDEX(Данные!$A$7:$CV$106,0,MATCH($M$9,Данные!$A$6:$CV$6,0)),IF(ISNUMBER(AR116),AR116,0),Данные!$A$7:$A$106,"&lt;"&amp;$A116)+1)/COUNT(INDEX(Данные!$A$7:$CV$106,0,MATCH($M$9,Данные!$A$6:$CV$6,0)))&lt;=$M$11,$M$14,$M$15),IF($M$8="MANUAL_MU",MAX(Настройки!$B$14,MIN(1,IF(ISNUMBER(AR116),AR116,0))),IF($M$8="COUNT_FLAG_RULE",IF(IF(ISNUMBER(AR116),AR116,0)&lt;=$M$11,$M$14,IF(IF(ISNUMBER(AR116),AR116,0)&gt;=$M$12,$M$15,IF(OR(LOWER(LEFT(BW116&amp;"",2))="да",BW116=1),$M$13,$M$15))),IF(OR(AND($M$8="YES_NO",OR(LOWER(LEFT(AR116&amp;"",2))="да",AR116=1)),AND($M$8="THRESHOLD_GE",IF(ISNUMBER(AR116),AR116,0)&gt;=$M$11),AND($M$8="THRESHOLD_GT",IF(ISNUMBER(AR116),AR116,0)&gt;$M$11),AND($M$8="THRESHOLD_LE",IF(ISNUMBER(AR116),AR116,0)&lt;=$M$11),AND($M$8="THRESHOLD_LT",IF(ISNUMBER(AR116),AR116,0)&lt;$M$11),AND($M$8="CHANGE_PCT_GE",IF(IF(ISNUMBER(BW116),BW116,0)=0,IF(ISNUMBER(AR116),AR116,0)&gt;0,(IF(ISNUMBER(AR116),AR116,0)-IF(ISNUMBER(BW116),BW116,0))/ABS(IF(ISNUMBER(BW116),BW116,0))&gt;=$M$11)),AND($M$8="CHANGE_ABS_GE",ABS(IF(ISNUMBER(AR116),AR116,0)-IF(ISNUMBER(BW116),BW116,0))&gt;=$M$11),AND($M$8="COUNT_LT",IF(ISNUMBER(AR116),AR116,0)&lt;$M$11),AND($M$8="COUNT_LE",IF(ISNUMBER(AR116),AR116,0)&lt;=$M$11),AND($M$8="AND_YES",OR(LOWER(LEFT(AR116&amp;"",2))="да",AR116=1),OR(LOWER(LEFT(BW116&amp;"",2))="да",BW116=1)),AND($M$8="OR_YES",OR(OR(LOWER(LEFT(AR116&amp;"",2))="да",AR116=1),OR(LOWER(LEFT(BW116&amp;"",2))="да",BW116=1)))),$M$14,$M$15))))))))))</f>
        <v/>
      </c>
      <c r="N116" s="19" t="str">
        <f>IF($A116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116="#FIELD",AS116="",AND(OR($N$8="CHANGE_PCT_GE",$N$8="CHANGE_ABS_GE",$N$8="COUNT_FLAG_RULE",$N$8="AND_YES",$N$8="OR_YES"),OR(BX116="#FIELD",BX116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116)))),IF($N$18="LOW_MU",MAX(Настройки!$B$14,$N$16),IF($N$18="NEUTRAL",Настройки!$B$15,IF($N$18="IGNORE","IGNORE",IF(OR(AS116="#FIELD",BX116="#FIELD"),"Поле не найдено","Недостаточно данных")))),IF($N$8="SIGMOID_INC",MAX(Настройки!$B$14,$N$16+($N$17-$N$16)/(1+EXP(-$N$12*(IF(ISNUMBER(AS116),AS116,0)-$N$11)))),IF($N$8="SIGMOID_DEC",MAX(Настройки!$B$14,$N$16+($N$17-$N$16)/(1+EXP($N$12*(IF(ISNUMBER(AS116),AS116,0)-$N$11)))),IF($N$8="TOP_PERCENT",IF((COUNTIF(INDEX(Данные!$A$7:$CV$106,0,MATCH($N$9,Данные!$A$6:$CV$6,0)),"&gt;"&amp;IF(ISNUMBER(AS116),AS116,0))+COUNTIFS(INDEX(Данные!$A$7:$CV$106,0,MATCH($N$9,Данные!$A$6:$CV$6,0)),IF(ISNUMBER(AS116),AS116,0),Данные!$A$7:$A$106,"&lt;"&amp;$A116)+1)/COUNT(INDEX(Данные!$A$7:$CV$106,0,MATCH($N$9,Данные!$A$6:$CV$6,0)))&lt;=$N$11,$N$14,$N$15),IF($N$8="MANUAL_MU",MAX(Настройки!$B$14,MIN(1,IF(ISNUMBER(AS116),AS116,0))),IF($N$8="COUNT_FLAG_RULE",IF(IF(ISNUMBER(AS116),AS116,0)&lt;=$N$11,$N$14,IF(IF(ISNUMBER(AS116),AS116,0)&gt;=$N$12,$N$15,IF(OR(LOWER(LEFT(BX116&amp;"",2))="да",BX116=1),$N$13,$N$15))),IF(OR(AND($N$8="YES_NO",OR(LOWER(LEFT(AS116&amp;"",2))="да",AS116=1)),AND($N$8="THRESHOLD_GE",IF(ISNUMBER(AS116),AS116,0)&gt;=$N$11),AND($N$8="THRESHOLD_GT",IF(ISNUMBER(AS116),AS116,0)&gt;$N$11),AND($N$8="THRESHOLD_LE",IF(ISNUMBER(AS116),AS116,0)&lt;=$N$11),AND($N$8="THRESHOLD_LT",IF(ISNUMBER(AS116),AS116,0)&lt;$N$11),AND($N$8="CHANGE_PCT_GE",IF(IF(ISNUMBER(BX116),BX116,0)=0,IF(ISNUMBER(AS116),AS116,0)&gt;0,(IF(ISNUMBER(AS116),AS116,0)-IF(ISNUMBER(BX116),BX116,0))/ABS(IF(ISNUMBER(BX116),BX116,0))&gt;=$N$11)),AND($N$8="CHANGE_ABS_GE",ABS(IF(ISNUMBER(AS116),AS116,0)-IF(ISNUMBER(BX116),BX116,0))&gt;=$N$11),AND($N$8="COUNT_LT",IF(ISNUMBER(AS116),AS116,0)&lt;$N$11),AND($N$8="COUNT_LE",IF(ISNUMBER(AS116),AS116,0)&lt;=$N$11),AND($N$8="AND_YES",OR(LOWER(LEFT(AS116&amp;"",2))="да",AS116=1),OR(LOWER(LEFT(BX116&amp;"",2))="да",BX116=1)),AND($N$8="OR_YES",OR(OR(LOWER(LEFT(AS116&amp;"",2))="да",AS116=1),OR(LOWER(LEFT(BX116&amp;"",2))="да",BX116=1)))),$N$14,$N$15))))))))))</f>
        <v/>
      </c>
      <c r="O116" s="19" t="str">
        <f>IF($A116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116="#FIELD",AT116="",AND(OR($O$8="CHANGE_PCT_GE",$O$8="CHANGE_ABS_GE",$O$8="COUNT_FLAG_RULE",$O$8="AND_YES",$O$8="OR_YES"),OR(BY116="#FIELD",BY116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116)))),IF($O$18="LOW_MU",MAX(Настройки!$B$14,$O$16),IF($O$18="NEUTRAL",Настройки!$B$15,IF($O$18="IGNORE","IGNORE",IF(OR(AT116="#FIELD",BY116="#FIELD"),"Поле не найдено","Недостаточно данных")))),IF($O$8="SIGMOID_INC",MAX(Настройки!$B$14,$O$16+($O$17-$O$16)/(1+EXP(-$O$12*(IF(ISNUMBER(AT116),AT116,0)-$O$11)))),IF($O$8="SIGMOID_DEC",MAX(Настройки!$B$14,$O$16+($O$17-$O$16)/(1+EXP($O$12*(IF(ISNUMBER(AT116),AT116,0)-$O$11)))),IF($O$8="TOP_PERCENT",IF((COUNTIF(INDEX(Данные!$A$7:$CV$106,0,MATCH($O$9,Данные!$A$6:$CV$6,0)),"&gt;"&amp;IF(ISNUMBER(AT116),AT116,0))+COUNTIFS(INDEX(Данные!$A$7:$CV$106,0,MATCH($O$9,Данные!$A$6:$CV$6,0)),IF(ISNUMBER(AT116),AT116,0),Данные!$A$7:$A$106,"&lt;"&amp;$A116)+1)/COUNT(INDEX(Данные!$A$7:$CV$106,0,MATCH($O$9,Данные!$A$6:$CV$6,0)))&lt;=$O$11,$O$14,$O$15),IF($O$8="MANUAL_MU",MAX(Настройки!$B$14,MIN(1,IF(ISNUMBER(AT116),AT116,0))),IF($O$8="COUNT_FLAG_RULE",IF(IF(ISNUMBER(AT116),AT116,0)&lt;=$O$11,$O$14,IF(IF(ISNUMBER(AT116),AT116,0)&gt;=$O$12,$O$15,IF(OR(LOWER(LEFT(BY116&amp;"",2))="да",BY116=1),$O$13,$O$15))),IF(OR(AND($O$8="YES_NO",OR(LOWER(LEFT(AT116&amp;"",2))="да",AT116=1)),AND($O$8="THRESHOLD_GE",IF(ISNUMBER(AT116),AT116,0)&gt;=$O$11),AND($O$8="THRESHOLD_GT",IF(ISNUMBER(AT116),AT116,0)&gt;$O$11),AND($O$8="THRESHOLD_LE",IF(ISNUMBER(AT116),AT116,0)&lt;=$O$11),AND($O$8="THRESHOLD_LT",IF(ISNUMBER(AT116),AT116,0)&lt;$O$11),AND($O$8="CHANGE_PCT_GE",IF(IF(ISNUMBER(BY116),BY116,0)=0,IF(ISNUMBER(AT116),AT116,0)&gt;0,(IF(ISNUMBER(AT116),AT116,0)-IF(ISNUMBER(BY116),BY116,0))/ABS(IF(ISNUMBER(BY116),BY116,0))&gt;=$O$11)),AND($O$8="CHANGE_ABS_GE",ABS(IF(ISNUMBER(AT116),AT116,0)-IF(ISNUMBER(BY116),BY116,0))&gt;=$O$11),AND($O$8="COUNT_LT",IF(ISNUMBER(AT116),AT116,0)&lt;$O$11),AND($O$8="COUNT_LE",IF(ISNUMBER(AT116),AT116,0)&lt;=$O$11),AND($O$8="AND_YES",OR(LOWER(LEFT(AT116&amp;"",2))="да",AT116=1),OR(LOWER(LEFT(BY116&amp;"",2))="да",BY116=1)),AND($O$8="OR_YES",OR(OR(LOWER(LEFT(AT116&amp;"",2))="да",AT116=1),OR(LOWER(LEFT(BY116&amp;"",2))="да",BY116=1)))),$O$14,$O$15))))))))))</f>
        <v/>
      </c>
      <c r="P116" s="19" t="str">
        <f>IF($A116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116="#FIELD",AU116="",AND(OR($P$8="CHANGE_PCT_GE",$P$8="CHANGE_ABS_GE",$P$8="COUNT_FLAG_RULE",$P$8="AND_YES",$P$8="OR_YES"),OR(BZ116="#FIELD",BZ116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116)))),IF($P$18="LOW_MU",MAX(Настройки!$B$14,$P$16),IF($P$18="NEUTRAL",Настройки!$B$15,IF($P$18="IGNORE","IGNORE",IF(OR(AU116="#FIELD",BZ116="#FIELD"),"Поле не найдено","Недостаточно данных")))),IF($P$8="SIGMOID_INC",MAX(Настройки!$B$14,$P$16+($P$17-$P$16)/(1+EXP(-$P$12*(IF(ISNUMBER(AU116),AU116,0)-$P$11)))),IF($P$8="SIGMOID_DEC",MAX(Настройки!$B$14,$P$16+($P$17-$P$16)/(1+EXP($P$12*(IF(ISNUMBER(AU116),AU116,0)-$P$11)))),IF($P$8="TOP_PERCENT",IF((COUNTIF(INDEX(Данные!$A$7:$CV$106,0,MATCH($P$9,Данные!$A$6:$CV$6,0)),"&gt;"&amp;IF(ISNUMBER(AU116),AU116,0))+COUNTIFS(INDEX(Данные!$A$7:$CV$106,0,MATCH($P$9,Данные!$A$6:$CV$6,0)),IF(ISNUMBER(AU116),AU116,0),Данные!$A$7:$A$106,"&lt;"&amp;$A116)+1)/COUNT(INDEX(Данные!$A$7:$CV$106,0,MATCH($P$9,Данные!$A$6:$CV$6,0)))&lt;=$P$11,$P$14,$P$15),IF($P$8="MANUAL_MU",MAX(Настройки!$B$14,MIN(1,IF(ISNUMBER(AU116),AU116,0))),IF($P$8="COUNT_FLAG_RULE",IF(IF(ISNUMBER(AU116),AU116,0)&lt;=$P$11,$P$14,IF(IF(ISNUMBER(AU116),AU116,0)&gt;=$P$12,$P$15,IF(OR(LOWER(LEFT(BZ116&amp;"",2))="да",BZ116=1),$P$13,$P$15))),IF(OR(AND($P$8="YES_NO",OR(LOWER(LEFT(AU116&amp;"",2))="да",AU116=1)),AND($P$8="THRESHOLD_GE",IF(ISNUMBER(AU116),AU116,0)&gt;=$P$11),AND($P$8="THRESHOLD_GT",IF(ISNUMBER(AU116),AU116,0)&gt;$P$11),AND($P$8="THRESHOLD_LE",IF(ISNUMBER(AU116),AU116,0)&lt;=$P$11),AND($P$8="THRESHOLD_LT",IF(ISNUMBER(AU116),AU116,0)&lt;$P$11),AND($P$8="CHANGE_PCT_GE",IF(IF(ISNUMBER(BZ116),BZ116,0)=0,IF(ISNUMBER(AU116),AU116,0)&gt;0,(IF(ISNUMBER(AU116),AU116,0)-IF(ISNUMBER(BZ116),BZ116,0))/ABS(IF(ISNUMBER(BZ116),BZ116,0))&gt;=$P$11)),AND($P$8="CHANGE_ABS_GE",ABS(IF(ISNUMBER(AU116),AU116,0)-IF(ISNUMBER(BZ116),BZ116,0))&gt;=$P$11),AND($P$8="COUNT_LT",IF(ISNUMBER(AU116),AU116,0)&lt;$P$11),AND($P$8="COUNT_LE",IF(ISNUMBER(AU116),AU116,0)&lt;=$P$11),AND($P$8="AND_YES",OR(LOWER(LEFT(AU116&amp;"",2))="да",AU116=1),OR(LOWER(LEFT(BZ116&amp;"",2))="да",BZ116=1)),AND($P$8="OR_YES",OR(OR(LOWER(LEFT(AU116&amp;"",2))="да",AU116=1),OR(LOWER(LEFT(BZ116&amp;"",2))="да",BZ116=1)))),$P$14,$P$15))))))))))</f>
        <v/>
      </c>
      <c r="Q116" s="19" t="str">
        <f>IF($A116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116="#FIELD",AV116="",AND(OR($Q$8="CHANGE_PCT_GE",$Q$8="CHANGE_ABS_GE",$Q$8="COUNT_FLAG_RULE",$Q$8="AND_YES",$Q$8="OR_YES"),OR(CA116="#FIELD",CA116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116)))),IF($Q$18="LOW_MU",MAX(Настройки!$B$14,$Q$16),IF($Q$18="NEUTRAL",Настройки!$B$15,IF($Q$18="IGNORE","IGNORE",IF(OR(AV116="#FIELD",CA116="#FIELD"),"Поле не найдено","Недостаточно данных")))),IF($Q$8="SIGMOID_INC",MAX(Настройки!$B$14,$Q$16+($Q$17-$Q$16)/(1+EXP(-$Q$12*(IF(ISNUMBER(AV116),AV116,0)-$Q$11)))),IF($Q$8="SIGMOID_DEC",MAX(Настройки!$B$14,$Q$16+($Q$17-$Q$16)/(1+EXP($Q$12*(IF(ISNUMBER(AV116),AV116,0)-$Q$11)))),IF($Q$8="TOP_PERCENT",IF((COUNTIF(INDEX(Данные!$A$7:$CV$106,0,MATCH($Q$9,Данные!$A$6:$CV$6,0)),"&gt;"&amp;IF(ISNUMBER(AV116),AV116,0))+COUNTIFS(INDEX(Данные!$A$7:$CV$106,0,MATCH($Q$9,Данные!$A$6:$CV$6,0)),IF(ISNUMBER(AV116),AV116,0),Данные!$A$7:$A$106,"&lt;"&amp;$A116)+1)/COUNT(INDEX(Данные!$A$7:$CV$106,0,MATCH($Q$9,Данные!$A$6:$CV$6,0)))&lt;=$Q$11,$Q$14,$Q$15),IF($Q$8="MANUAL_MU",MAX(Настройки!$B$14,MIN(1,IF(ISNUMBER(AV116),AV116,0))),IF($Q$8="COUNT_FLAG_RULE",IF(IF(ISNUMBER(AV116),AV116,0)&lt;=$Q$11,$Q$14,IF(IF(ISNUMBER(AV116),AV116,0)&gt;=$Q$12,$Q$15,IF(OR(LOWER(LEFT(CA116&amp;"",2))="да",CA116=1),$Q$13,$Q$15))),IF(OR(AND($Q$8="YES_NO",OR(LOWER(LEFT(AV116&amp;"",2))="да",AV116=1)),AND($Q$8="THRESHOLD_GE",IF(ISNUMBER(AV116),AV116,0)&gt;=$Q$11),AND($Q$8="THRESHOLD_GT",IF(ISNUMBER(AV116),AV116,0)&gt;$Q$11),AND($Q$8="THRESHOLD_LE",IF(ISNUMBER(AV116),AV116,0)&lt;=$Q$11),AND($Q$8="THRESHOLD_LT",IF(ISNUMBER(AV116),AV116,0)&lt;$Q$11),AND($Q$8="CHANGE_PCT_GE",IF(IF(ISNUMBER(CA116),CA116,0)=0,IF(ISNUMBER(AV116),AV116,0)&gt;0,(IF(ISNUMBER(AV116),AV116,0)-IF(ISNUMBER(CA116),CA116,0))/ABS(IF(ISNUMBER(CA116),CA116,0))&gt;=$Q$11)),AND($Q$8="CHANGE_ABS_GE",ABS(IF(ISNUMBER(AV116),AV116,0)-IF(ISNUMBER(CA116),CA116,0))&gt;=$Q$11),AND($Q$8="COUNT_LT",IF(ISNUMBER(AV116),AV116,0)&lt;$Q$11),AND($Q$8="COUNT_LE",IF(ISNUMBER(AV116),AV116,0)&lt;=$Q$11),AND($Q$8="AND_YES",OR(LOWER(LEFT(AV116&amp;"",2))="да",AV116=1),OR(LOWER(LEFT(CA116&amp;"",2))="да",CA116=1)),AND($Q$8="OR_YES",OR(OR(LOWER(LEFT(AV116&amp;"",2))="да",AV116=1),OR(LOWER(LEFT(CA116&amp;"",2))="да",CA116=1)))),$Q$14,$Q$15))))))))))</f>
        <v/>
      </c>
      <c r="R116" s="69" t="str">
        <f>IF($A116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116="#FIELD",AW116="",AND(OR($R$8="CHANGE_PCT_GE",$R$8="CHANGE_ABS_GE",$R$8="COUNT_FLAG_RULE",$R$8="AND_YES",$R$8="OR_YES"),OR(CB116="#FIELD",CB116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116)))),IF($R$18="LOW_MU",MAX(Настройки!$B$14,$R$16),IF($R$18="NEUTRAL",Настройки!$B$15,IF($R$18="IGNORE","IGNORE",IF(OR(AW116="#FIELD",CB116="#FIELD"),"Поле не найдено","Недостаточно данных")))),IF($R$8="SIGMOID_INC",MAX(Настройки!$B$14,$R$16+($R$17-$R$16)/(1+EXP(-$R$12*(IF(ISNUMBER(AW116),AW116,0)-$R$11)))),IF($R$8="SIGMOID_DEC",MAX(Настройки!$B$14,$R$16+($R$17-$R$16)/(1+EXP($R$12*(IF(ISNUMBER(AW116),AW116,0)-$R$11)))),IF($R$8="TOP_PERCENT",IF((COUNTIF(INDEX(Данные!$A$7:$CV$106,0,MATCH($R$9,Данные!$A$6:$CV$6,0)),"&gt;"&amp;IF(ISNUMBER(AW116),AW116,0))+COUNTIFS(INDEX(Данные!$A$7:$CV$106,0,MATCH($R$9,Данные!$A$6:$CV$6,0)),IF(ISNUMBER(AW116),AW116,0),Данные!$A$7:$A$106,"&lt;"&amp;$A116)+1)/COUNT(INDEX(Данные!$A$7:$CV$106,0,MATCH($R$9,Данные!$A$6:$CV$6,0)))&lt;=$R$11,$R$14,$R$15),IF($R$8="MANUAL_MU",MAX(Настройки!$B$14,MIN(1,IF(ISNUMBER(AW116),AW116,0))),IF($R$8="COUNT_FLAG_RULE",IF(IF(ISNUMBER(AW116),AW116,0)&lt;=$R$11,$R$14,IF(IF(ISNUMBER(AW116),AW116,0)&gt;=$R$12,$R$15,IF(OR(LOWER(LEFT(CB116&amp;"",2))="да",CB116=1),$R$13,$R$15))),IF(OR(AND($R$8="YES_NO",OR(LOWER(LEFT(AW116&amp;"",2))="да",AW116=1)),AND($R$8="THRESHOLD_GE",IF(ISNUMBER(AW116),AW116,0)&gt;=$R$11),AND($R$8="THRESHOLD_GT",IF(ISNUMBER(AW116),AW116,0)&gt;$R$11),AND($R$8="THRESHOLD_LE",IF(ISNUMBER(AW116),AW116,0)&lt;=$R$11),AND($R$8="THRESHOLD_LT",IF(ISNUMBER(AW116),AW116,0)&lt;$R$11),AND($R$8="CHANGE_PCT_GE",IF(IF(ISNUMBER(CB116),CB116,0)=0,IF(ISNUMBER(AW116),AW116,0)&gt;0,(IF(ISNUMBER(AW116),AW116,0)-IF(ISNUMBER(CB116),CB116,0))/ABS(IF(ISNUMBER(CB116),CB116,0))&gt;=$R$11)),AND($R$8="CHANGE_ABS_GE",ABS(IF(ISNUMBER(AW116),AW116,0)-IF(ISNUMBER(CB116),CB116,0))&gt;=$R$11),AND($R$8="COUNT_LT",IF(ISNUMBER(AW116),AW116,0)&lt;$R$11),AND($R$8="COUNT_LE",IF(ISNUMBER(AW116),AW116,0)&lt;=$R$11),AND($R$8="AND_YES",OR(LOWER(LEFT(AW116&amp;"",2))="да",AW116=1),OR(LOWER(LEFT(CB116&amp;"",2))="да",CB116=1)),AND($R$8="OR_YES",OR(OR(LOWER(LEFT(AW116&amp;"",2))="да",AW116=1),OR(LOWER(LEFT(CB116&amp;"",2))="да",CB116=1)))),$R$14,$R$15))))))))))</f>
        <v/>
      </c>
      <c r="S116" s="70" t="str">
        <f>IF($A116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116="#FIELD",AX116="",AND(OR($S$8="CHANGE_PCT_GE",$S$8="CHANGE_ABS_GE",$S$8="COUNT_FLAG_RULE",$S$8="AND_YES",$S$8="OR_YES"),OR(CC116="#FIELD",CC116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116)))),IF($S$18="LOW_MU",MAX(Настройки!$B$14,$S$16),IF($S$18="NEUTRAL",Настройки!$B$15,IF($S$18="IGNORE","IGNORE",IF(OR(AX116="#FIELD",CC116="#FIELD"),"Поле не найдено","Недостаточно данных")))),IF($S$8="SIGMOID_INC",MAX(Настройки!$B$14,$S$16+($S$17-$S$16)/(1+EXP(-$S$12*(IF(ISNUMBER(AX116),AX116,0)-$S$11)))),IF($S$8="SIGMOID_DEC",MAX(Настройки!$B$14,$S$16+($S$17-$S$16)/(1+EXP($S$12*(IF(ISNUMBER(AX116),AX116,0)-$S$11)))),IF($S$8="TOP_PERCENT",IF((COUNTIF(INDEX(Данные!$A$7:$CV$106,0,MATCH($S$9,Данные!$A$6:$CV$6,0)),"&gt;"&amp;IF(ISNUMBER(AX116),AX116,0))+COUNTIFS(INDEX(Данные!$A$7:$CV$106,0,MATCH($S$9,Данные!$A$6:$CV$6,0)),IF(ISNUMBER(AX116),AX116,0),Данные!$A$7:$A$106,"&lt;"&amp;$A116)+1)/COUNT(INDEX(Данные!$A$7:$CV$106,0,MATCH($S$9,Данные!$A$6:$CV$6,0)))&lt;=$S$11,$S$14,$S$15),IF($S$8="MANUAL_MU",MAX(Настройки!$B$14,MIN(1,IF(ISNUMBER(AX116),AX116,0))),IF($S$8="COUNT_FLAG_RULE",IF(IF(ISNUMBER(AX116),AX116,0)&lt;=$S$11,$S$14,IF(IF(ISNUMBER(AX116),AX116,0)&gt;=$S$12,$S$15,IF(OR(LOWER(LEFT(CC116&amp;"",2))="да",CC116=1),$S$13,$S$15))),IF(OR(AND($S$8="YES_NO",OR(LOWER(LEFT(AX116&amp;"",2))="да",AX116=1)),AND($S$8="THRESHOLD_GE",IF(ISNUMBER(AX116),AX116,0)&gt;=$S$11),AND($S$8="THRESHOLD_GT",IF(ISNUMBER(AX116),AX116,0)&gt;$S$11),AND($S$8="THRESHOLD_LE",IF(ISNUMBER(AX116),AX116,0)&lt;=$S$11),AND($S$8="THRESHOLD_LT",IF(ISNUMBER(AX116),AX116,0)&lt;$S$11),AND($S$8="CHANGE_PCT_GE",IF(IF(ISNUMBER(CC116),CC116,0)=0,IF(ISNUMBER(AX116),AX116,0)&gt;0,(IF(ISNUMBER(AX116),AX116,0)-IF(ISNUMBER(CC116),CC116,0))/ABS(IF(ISNUMBER(CC116),CC116,0))&gt;=$S$11)),AND($S$8="CHANGE_ABS_GE",ABS(IF(ISNUMBER(AX116),AX116,0)-IF(ISNUMBER(CC116),CC116,0))&gt;=$S$11),AND($S$8="COUNT_LT",IF(ISNUMBER(AX116),AX116,0)&lt;$S$11),AND($S$8="COUNT_LE",IF(ISNUMBER(AX116),AX116,0)&lt;=$S$11),AND($S$8="AND_YES",OR(LOWER(LEFT(AX116&amp;"",2))="да",AX116=1),OR(LOWER(LEFT(CC116&amp;"",2))="да",CC116=1)),AND($S$8="OR_YES",OR(OR(LOWER(LEFT(AX116&amp;"",2))="да",AX116=1),OR(LOWER(LEFT(CC116&amp;"",2))="да",CC116=1)))),$S$14,$S$15))))))))))</f>
        <v/>
      </c>
      <c r="T116" s="70" t="str">
        <f>IF($A116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116="#FIELD",AY116="",AND(OR($T$8="CHANGE_PCT_GE",$T$8="CHANGE_ABS_GE",$T$8="COUNT_FLAG_RULE",$T$8="AND_YES",$T$8="OR_YES"),OR(CD116="#FIELD",CD116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116)))),IF($T$18="LOW_MU",MAX(Настройки!$B$14,$T$16),IF($T$18="NEUTRAL",Настройки!$B$15,IF($T$18="IGNORE","IGNORE",IF(OR(AY116="#FIELD",CD116="#FIELD"),"Поле не найдено","Недостаточно данных")))),IF($T$8="SIGMOID_INC",MAX(Настройки!$B$14,$T$16+($T$17-$T$16)/(1+EXP(-$T$12*(IF(ISNUMBER(AY116),AY116,0)-$T$11)))),IF($T$8="SIGMOID_DEC",MAX(Настройки!$B$14,$T$16+($T$17-$T$16)/(1+EXP($T$12*(IF(ISNUMBER(AY116),AY116,0)-$T$11)))),IF($T$8="TOP_PERCENT",IF((COUNTIF(INDEX(Данные!$A$7:$CV$106,0,MATCH($T$9,Данные!$A$6:$CV$6,0)),"&gt;"&amp;IF(ISNUMBER(AY116),AY116,0))+COUNTIFS(INDEX(Данные!$A$7:$CV$106,0,MATCH($T$9,Данные!$A$6:$CV$6,0)),IF(ISNUMBER(AY116),AY116,0),Данные!$A$7:$A$106,"&lt;"&amp;$A116)+1)/COUNT(INDEX(Данные!$A$7:$CV$106,0,MATCH($T$9,Данные!$A$6:$CV$6,0)))&lt;=$T$11,$T$14,$T$15),IF($T$8="MANUAL_MU",MAX(Настройки!$B$14,MIN(1,IF(ISNUMBER(AY116),AY116,0))),IF($T$8="COUNT_FLAG_RULE",IF(IF(ISNUMBER(AY116),AY116,0)&lt;=$T$11,$T$14,IF(IF(ISNUMBER(AY116),AY116,0)&gt;=$T$12,$T$15,IF(OR(LOWER(LEFT(CD116&amp;"",2))="да",CD116=1),$T$13,$T$15))),IF(OR(AND($T$8="YES_NO",OR(LOWER(LEFT(AY116&amp;"",2))="да",AY116=1)),AND($T$8="THRESHOLD_GE",IF(ISNUMBER(AY116),AY116,0)&gt;=$T$11),AND($T$8="THRESHOLD_GT",IF(ISNUMBER(AY116),AY116,0)&gt;$T$11),AND($T$8="THRESHOLD_LE",IF(ISNUMBER(AY116),AY116,0)&lt;=$T$11),AND($T$8="THRESHOLD_LT",IF(ISNUMBER(AY116),AY116,0)&lt;$T$11),AND($T$8="CHANGE_PCT_GE",IF(IF(ISNUMBER(CD116),CD116,0)=0,IF(ISNUMBER(AY116),AY116,0)&gt;0,(IF(ISNUMBER(AY116),AY116,0)-IF(ISNUMBER(CD116),CD116,0))/ABS(IF(ISNUMBER(CD116),CD116,0))&gt;=$T$11)),AND($T$8="CHANGE_ABS_GE",ABS(IF(ISNUMBER(AY116),AY116,0)-IF(ISNUMBER(CD116),CD116,0))&gt;=$T$11),AND($T$8="COUNT_LT",IF(ISNUMBER(AY116),AY116,0)&lt;$T$11),AND($T$8="COUNT_LE",IF(ISNUMBER(AY116),AY116,0)&lt;=$T$11),AND($T$8="AND_YES",OR(LOWER(LEFT(AY116&amp;"",2))="да",AY116=1),OR(LOWER(LEFT(CD116&amp;"",2))="да",CD116=1)),AND($T$8="OR_YES",OR(OR(LOWER(LEFT(AY116&amp;"",2))="да",AY116=1),OR(LOWER(LEFT(CD116&amp;"",2))="да",CD116=1)))),$T$14,$T$15))))))))))</f>
        <v/>
      </c>
      <c r="U116" s="70" t="str">
        <f>IF($A116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116="#FIELD",AZ116="",AND(OR($U$8="CHANGE_PCT_GE",$U$8="CHANGE_ABS_GE",$U$8="COUNT_FLAG_RULE",$U$8="AND_YES",$U$8="OR_YES"),OR(CE116="#FIELD",CE116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116)))),IF($U$18="LOW_MU",MAX(Настройки!$B$14,$U$16),IF($U$18="NEUTRAL",Настройки!$B$15,IF($U$18="IGNORE","IGNORE",IF(OR(AZ116="#FIELD",CE116="#FIELD"),"Поле не найдено","Недостаточно данных")))),IF($U$8="SIGMOID_INC",MAX(Настройки!$B$14,$U$16+($U$17-$U$16)/(1+EXP(-$U$12*(IF(ISNUMBER(AZ116),AZ116,0)-$U$11)))),IF($U$8="SIGMOID_DEC",MAX(Настройки!$B$14,$U$16+($U$17-$U$16)/(1+EXP($U$12*(IF(ISNUMBER(AZ116),AZ116,0)-$U$11)))),IF($U$8="TOP_PERCENT",IF((COUNTIF(INDEX(Данные!$A$7:$CV$106,0,MATCH($U$9,Данные!$A$6:$CV$6,0)),"&gt;"&amp;IF(ISNUMBER(AZ116),AZ116,0))+COUNTIFS(INDEX(Данные!$A$7:$CV$106,0,MATCH($U$9,Данные!$A$6:$CV$6,0)),IF(ISNUMBER(AZ116),AZ116,0),Данные!$A$7:$A$106,"&lt;"&amp;$A116)+1)/COUNT(INDEX(Данные!$A$7:$CV$106,0,MATCH($U$9,Данные!$A$6:$CV$6,0)))&lt;=$U$11,$U$14,$U$15),IF($U$8="MANUAL_MU",MAX(Настройки!$B$14,MIN(1,IF(ISNUMBER(AZ116),AZ116,0))),IF($U$8="COUNT_FLAG_RULE",IF(IF(ISNUMBER(AZ116),AZ116,0)&lt;=$U$11,$U$14,IF(IF(ISNUMBER(AZ116),AZ116,0)&gt;=$U$12,$U$15,IF(OR(LOWER(LEFT(CE116&amp;"",2))="да",CE116=1),$U$13,$U$15))),IF(OR(AND($U$8="YES_NO",OR(LOWER(LEFT(AZ116&amp;"",2))="да",AZ116=1)),AND($U$8="THRESHOLD_GE",IF(ISNUMBER(AZ116),AZ116,0)&gt;=$U$11),AND($U$8="THRESHOLD_GT",IF(ISNUMBER(AZ116),AZ116,0)&gt;$U$11),AND($U$8="THRESHOLD_LE",IF(ISNUMBER(AZ116),AZ116,0)&lt;=$U$11),AND($U$8="THRESHOLD_LT",IF(ISNUMBER(AZ116),AZ116,0)&lt;$U$11),AND($U$8="CHANGE_PCT_GE",IF(IF(ISNUMBER(CE116),CE116,0)=0,IF(ISNUMBER(AZ116),AZ116,0)&gt;0,(IF(ISNUMBER(AZ116),AZ116,0)-IF(ISNUMBER(CE116),CE116,0))/ABS(IF(ISNUMBER(CE116),CE116,0))&gt;=$U$11)),AND($U$8="CHANGE_ABS_GE",ABS(IF(ISNUMBER(AZ116),AZ116,0)-IF(ISNUMBER(CE116),CE116,0))&gt;=$U$11),AND($U$8="COUNT_LT",IF(ISNUMBER(AZ116),AZ116,0)&lt;$U$11),AND($U$8="COUNT_LE",IF(ISNUMBER(AZ116),AZ116,0)&lt;=$U$11),AND($U$8="AND_YES",OR(LOWER(LEFT(AZ116&amp;"",2))="да",AZ116=1),OR(LOWER(LEFT(CE116&amp;"",2))="да",CE116=1)),AND($U$8="OR_YES",OR(OR(LOWER(LEFT(AZ116&amp;"",2))="да",AZ116=1),OR(LOWER(LEFT(CE116&amp;"",2))="да",CE116=1)))),$U$14,$U$15))))))))))</f>
        <v/>
      </c>
      <c r="V116" s="70" t="str">
        <f>IF($A116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116="#FIELD",BA116="",AND(OR($V$8="CHANGE_PCT_GE",$V$8="CHANGE_ABS_GE",$V$8="COUNT_FLAG_RULE",$V$8="AND_YES",$V$8="OR_YES"),OR(CF116="#FIELD",CF116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116)))),IF($V$18="LOW_MU",MAX(Настройки!$B$14,$V$16),IF($V$18="NEUTRAL",Настройки!$B$15,IF($V$18="IGNORE","IGNORE",IF(OR(BA116="#FIELD",CF116="#FIELD"),"Поле не найдено","Недостаточно данных")))),IF($V$8="SIGMOID_INC",MAX(Настройки!$B$14,$V$16+($V$17-$V$16)/(1+EXP(-$V$12*(IF(ISNUMBER(BA116),BA116,0)-$V$11)))),IF($V$8="SIGMOID_DEC",MAX(Настройки!$B$14,$V$16+($V$17-$V$16)/(1+EXP($V$12*(IF(ISNUMBER(BA116),BA116,0)-$V$11)))),IF($V$8="TOP_PERCENT",IF((COUNTIF(INDEX(Данные!$A$7:$CV$106,0,MATCH($V$9,Данные!$A$6:$CV$6,0)),"&gt;"&amp;IF(ISNUMBER(BA116),BA116,0))+COUNTIFS(INDEX(Данные!$A$7:$CV$106,0,MATCH($V$9,Данные!$A$6:$CV$6,0)),IF(ISNUMBER(BA116),BA116,0),Данные!$A$7:$A$106,"&lt;"&amp;$A116)+1)/COUNT(INDEX(Данные!$A$7:$CV$106,0,MATCH($V$9,Данные!$A$6:$CV$6,0)))&lt;=$V$11,$V$14,$V$15),IF($V$8="MANUAL_MU",MAX(Настройки!$B$14,MIN(1,IF(ISNUMBER(BA116),BA116,0))),IF($V$8="COUNT_FLAG_RULE",IF(IF(ISNUMBER(BA116),BA116,0)&lt;=$V$11,$V$14,IF(IF(ISNUMBER(BA116),BA116,0)&gt;=$V$12,$V$15,IF(OR(LOWER(LEFT(CF116&amp;"",2))="да",CF116=1),$V$13,$V$15))),IF(OR(AND($V$8="YES_NO",OR(LOWER(LEFT(BA116&amp;"",2))="да",BA116=1)),AND($V$8="THRESHOLD_GE",IF(ISNUMBER(BA116),BA116,0)&gt;=$V$11),AND($V$8="THRESHOLD_GT",IF(ISNUMBER(BA116),BA116,0)&gt;$V$11),AND($V$8="THRESHOLD_LE",IF(ISNUMBER(BA116),BA116,0)&lt;=$V$11),AND($V$8="THRESHOLD_LT",IF(ISNUMBER(BA116),BA116,0)&lt;$V$11),AND($V$8="CHANGE_PCT_GE",IF(IF(ISNUMBER(CF116),CF116,0)=0,IF(ISNUMBER(BA116),BA116,0)&gt;0,(IF(ISNUMBER(BA116),BA116,0)-IF(ISNUMBER(CF116),CF116,0))/ABS(IF(ISNUMBER(CF116),CF116,0))&gt;=$V$11)),AND($V$8="CHANGE_ABS_GE",ABS(IF(ISNUMBER(BA116),BA116,0)-IF(ISNUMBER(CF116),CF116,0))&gt;=$V$11),AND($V$8="COUNT_LT",IF(ISNUMBER(BA116),BA116,0)&lt;$V$11),AND($V$8="COUNT_LE",IF(ISNUMBER(BA116),BA116,0)&lt;=$V$11),AND($V$8="AND_YES",OR(LOWER(LEFT(BA116&amp;"",2))="да",BA116=1),OR(LOWER(LEFT(CF116&amp;"",2))="да",CF116=1)),AND($V$8="OR_YES",OR(OR(LOWER(LEFT(BA116&amp;"",2))="да",BA116=1),OR(LOWER(LEFT(CF116&amp;"",2))="да",CF116=1)))),$V$14,$V$15))))))))))</f>
        <v/>
      </c>
      <c r="W116" s="70" t="str">
        <f>IF($A116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116="#FIELD",BB116="",AND(OR($W$8="CHANGE_PCT_GE",$W$8="CHANGE_ABS_GE",$W$8="COUNT_FLAG_RULE",$W$8="AND_YES",$W$8="OR_YES"),OR(CG116="#FIELD",CG116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116)))),IF($W$18="LOW_MU",MAX(Настройки!$B$14,$W$16),IF($W$18="NEUTRAL",Настройки!$B$15,IF($W$18="IGNORE","IGNORE",IF(OR(BB116="#FIELD",CG116="#FIELD"),"Поле не найдено","Недостаточно данных")))),IF($W$8="SIGMOID_INC",MAX(Настройки!$B$14,$W$16+($W$17-$W$16)/(1+EXP(-$W$12*(IF(ISNUMBER(BB116),BB116,0)-$W$11)))),IF($W$8="SIGMOID_DEC",MAX(Настройки!$B$14,$W$16+($W$17-$W$16)/(1+EXP($W$12*(IF(ISNUMBER(BB116),BB116,0)-$W$11)))),IF($W$8="TOP_PERCENT",IF((COUNTIF(INDEX(Данные!$A$7:$CV$106,0,MATCH($W$9,Данные!$A$6:$CV$6,0)),"&gt;"&amp;IF(ISNUMBER(BB116),BB116,0))+COUNTIFS(INDEX(Данные!$A$7:$CV$106,0,MATCH($W$9,Данные!$A$6:$CV$6,0)),IF(ISNUMBER(BB116),BB116,0),Данные!$A$7:$A$106,"&lt;"&amp;$A116)+1)/COUNT(INDEX(Данные!$A$7:$CV$106,0,MATCH($W$9,Данные!$A$6:$CV$6,0)))&lt;=$W$11,$W$14,$W$15),IF($W$8="MANUAL_MU",MAX(Настройки!$B$14,MIN(1,IF(ISNUMBER(BB116),BB116,0))),IF($W$8="COUNT_FLAG_RULE",IF(IF(ISNUMBER(BB116),BB116,0)&lt;=$W$11,$W$14,IF(IF(ISNUMBER(BB116),BB116,0)&gt;=$W$12,$W$15,IF(OR(LOWER(LEFT(CG116&amp;"",2))="да",CG116=1),$W$13,$W$15))),IF(OR(AND($W$8="YES_NO",OR(LOWER(LEFT(BB116&amp;"",2))="да",BB116=1)),AND($W$8="THRESHOLD_GE",IF(ISNUMBER(BB116),BB116,0)&gt;=$W$11),AND($W$8="THRESHOLD_GT",IF(ISNUMBER(BB116),BB116,0)&gt;$W$11),AND($W$8="THRESHOLD_LE",IF(ISNUMBER(BB116),BB116,0)&lt;=$W$11),AND($W$8="THRESHOLD_LT",IF(ISNUMBER(BB116),BB116,0)&lt;$W$11),AND($W$8="CHANGE_PCT_GE",IF(IF(ISNUMBER(CG116),CG116,0)=0,IF(ISNUMBER(BB116),BB116,0)&gt;0,(IF(ISNUMBER(BB116),BB116,0)-IF(ISNUMBER(CG116),CG116,0))/ABS(IF(ISNUMBER(CG116),CG116,0))&gt;=$W$11)),AND($W$8="CHANGE_ABS_GE",ABS(IF(ISNUMBER(BB116),BB116,0)-IF(ISNUMBER(CG116),CG116,0))&gt;=$W$11),AND($W$8="COUNT_LT",IF(ISNUMBER(BB116),BB116,0)&lt;$W$11),AND($W$8="COUNT_LE",IF(ISNUMBER(BB116),BB116,0)&lt;=$W$11),AND($W$8="AND_YES",OR(LOWER(LEFT(BB116&amp;"",2))="да",BB116=1),OR(LOWER(LEFT(CG116&amp;"",2))="да",CG116=1)),AND($W$8="OR_YES",OR(OR(LOWER(LEFT(BB116&amp;"",2))="да",BB116=1),OR(LOWER(LEFT(CG116&amp;"",2))="да",CG116=1)))),$W$14,$W$15))))))))))</f>
        <v/>
      </c>
      <c r="X116" s="70" t="str">
        <f>IF($A116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116="#FIELD",BC116="",AND(OR($X$8="CHANGE_PCT_GE",$X$8="CHANGE_ABS_GE",$X$8="COUNT_FLAG_RULE",$X$8="AND_YES",$X$8="OR_YES"),OR(CH116="#FIELD",CH116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116)))),IF($X$18="LOW_MU",MAX(Настройки!$B$14,$X$16),IF($X$18="NEUTRAL",Настройки!$B$15,IF($X$18="IGNORE","IGNORE",IF(OR(BC116="#FIELD",CH116="#FIELD"),"Поле не найдено","Недостаточно данных")))),IF($X$8="SIGMOID_INC",MAX(Настройки!$B$14,$X$16+($X$17-$X$16)/(1+EXP(-$X$12*(IF(ISNUMBER(BC116),BC116,0)-$X$11)))),IF($X$8="SIGMOID_DEC",MAX(Настройки!$B$14,$X$16+($X$17-$X$16)/(1+EXP($X$12*(IF(ISNUMBER(BC116),BC116,0)-$X$11)))),IF($X$8="TOP_PERCENT",IF((COUNTIF(INDEX(Данные!$A$7:$CV$106,0,MATCH($X$9,Данные!$A$6:$CV$6,0)),"&gt;"&amp;IF(ISNUMBER(BC116),BC116,0))+COUNTIFS(INDEX(Данные!$A$7:$CV$106,0,MATCH($X$9,Данные!$A$6:$CV$6,0)),IF(ISNUMBER(BC116),BC116,0),Данные!$A$7:$A$106,"&lt;"&amp;$A116)+1)/COUNT(INDEX(Данные!$A$7:$CV$106,0,MATCH($X$9,Данные!$A$6:$CV$6,0)))&lt;=$X$11,$X$14,$X$15),IF($X$8="MANUAL_MU",MAX(Настройки!$B$14,MIN(1,IF(ISNUMBER(BC116),BC116,0))),IF($X$8="COUNT_FLAG_RULE",IF(IF(ISNUMBER(BC116),BC116,0)&lt;=$X$11,$X$14,IF(IF(ISNUMBER(BC116),BC116,0)&gt;=$X$12,$X$15,IF(OR(LOWER(LEFT(CH116&amp;"",2))="да",CH116=1),$X$13,$X$15))),IF(OR(AND($X$8="YES_NO",OR(LOWER(LEFT(BC116&amp;"",2))="да",BC116=1)),AND($X$8="THRESHOLD_GE",IF(ISNUMBER(BC116),BC116,0)&gt;=$X$11),AND($X$8="THRESHOLD_GT",IF(ISNUMBER(BC116),BC116,0)&gt;$X$11),AND($X$8="THRESHOLD_LE",IF(ISNUMBER(BC116),BC116,0)&lt;=$X$11),AND($X$8="THRESHOLD_LT",IF(ISNUMBER(BC116),BC116,0)&lt;$X$11),AND($X$8="CHANGE_PCT_GE",IF(IF(ISNUMBER(CH116),CH116,0)=0,IF(ISNUMBER(BC116),BC116,0)&gt;0,(IF(ISNUMBER(BC116),BC116,0)-IF(ISNUMBER(CH116),CH116,0))/ABS(IF(ISNUMBER(CH116),CH116,0))&gt;=$X$11)),AND($X$8="CHANGE_ABS_GE",ABS(IF(ISNUMBER(BC116),BC116,0)-IF(ISNUMBER(CH116),CH116,0))&gt;=$X$11),AND($X$8="COUNT_LT",IF(ISNUMBER(BC116),BC116,0)&lt;$X$11),AND($X$8="COUNT_LE",IF(ISNUMBER(BC116),BC116,0)&lt;=$X$11),AND($X$8="AND_YES",OR(LOWER(LEFT(BC116&amp;"",2))="да",BC116=1),OR(LOWER(LEFT(CH116&amp;"",2))="да",CH116=1)),AND($X$8="OR_YES",OR(OR(LOWER(LEFT(BC116&amp;"",2))="да",BC116=1),OR(LOWER(LEFT(CH116&amp;"",2))="да",CH116=1)))),$X$14,$X$15))))))))))</f>
        <v/>
      </c>
      <c r="Y116" s="70" t="str">
        <f>IF($A116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116="#FIELD",BD116="",AND(OR($Y$8="CHANGE_PCT_GE",$Y$8="CHANGE_ABS_GE",$Y$8="COUNT_FLAG_RULE",$Y$8="AND_YES",$Y$8="OR_YES"),OR(CI116="#FIELD",CI116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116)))),IF($Y$18="LOW_MU",MAX(Настройки!$B$14,$Y$16),IF($Y$18="NEUTRAL",Настройки!$B$15,IF($Y$18="IGNORE","IGNORE",IF(OR(BD116="#FIELD",CI116="#FIELD"),"Поле не найдено","Недостаточно данных")))),IF($Y$8="SIGMOID_INC",MAX(Настройки!$B$14,$Y$16+($Y$17-$Y$16)/(1+EXP(-$Y$12*(IF(ISNUMBER(BD116),BD116,0)-$Y$11)))),IF($Y$8="SIGMOID_DEC",MAX(Настройки!$B$14,$Y$16+($Y$17-$Y$16)/(1+EXP($Y$12*(IF(ISNUMBER(BD116),BD116,0)-$Y$11)))),IF($Y$8="TOP_PERCENT",IF((COUNTIF(INDEX(Данные!$A$7:$CV$106,0,MATCH($Y$9,Данные!$A$6:$CV$6,0)),"&gt;"&amp;IF(ISNUMBER(BD116),BD116,0))+COUNTIFS(INDEX(Данные!$A$7:$CV$106,0,MATCH($Y$9,Данные!$A$6:$CV$6,0)),IF(ISNUMBER(BD116),BD116,0),Данные!$A$7:$A$106,"&lt;"&amp;$A116)+1)/COUNT(INDEX(Данные!$A$7:$CV$106,0,MATCH($Y$9,Данные!$A$6:$CV$6,0)))&lt;=$Y$11,$Y$14,$Y$15),IF($Y$8="MANUAL_MU",MAX(Настройки!$B$14,MIN(1,IF(ISNUMBER(BD116),BD116,0))),IF($Y$8="COUNT_FLAG_RULE",IF(IF(ISNUMBER(BD116),BD116,0)&lt;=$Y$11,$Y$14,IF(IF(ISNUMBER(BD116),BD116,0)&gt;=$Y$12,$Y$15,IF(OR(LOWER(LEFT(CI116&amp;"",2))="да",CI116=1),$Y$13,$Y$15))),IF(OR(AND($Y$8="YES_NO",OR(LOWER(LEFT(BD116&amp;"",2))="да",BD116=1)),AND($Y$8="THRESHOLD_GE",IF(ISNUMBER(BD116),BD116,0)&gt;=$Y$11),AND($Y$8="THRESHOLD_GT",IF(ISNUMBER(BD116),BD116,0)&gt;$Y$11),AND($Y$8="THRESHOLD_LE",IF(ISNUMBER(BD116),BD116,0)&lt;=$Y$11),AND($Y$8="THRESHOLD_LT",IF(ISNUMBER(BD116),BD116,0)&lt;$Y$11),AND($Y$8="CHANGE_PCT_GE",IF(IF(ISNUMBER(CI116),CI116,0)=0,IF(ISNUMBER(BD116),BD116,0)&gt;0,(IF(ISNUMBER(BD116),BD116,0)-IF(ISNUMBER(CI116),CI116,0))/ABS(IF(ISNUMBER(CI116),CI116,0))&gt;=$Y$11)),AND($Y$8="CHANGE_ABS_GE",ABS(IF(ISNUMBER(BD116),BD116,0)-IF(ISNUMBER(CI116),CI116,0))&gt;=$Y$11),AND($Y$8="COUNT_LT",IF(ISNUMBER(BD116),BD116,0)&lt;$Y$11),AND($Y$8="COUNT_LE",IF(ISNUMBER(BD116),BD116,0)&lt;=$Y$11),AND($Y$8="AND_YES",OR(LOWER(LEFT(BD116&amp;"",2))="да",BD116=1),OR(LOWER(LEFT(CI116&amp;"",2))="да",CI116=1)),AND($Y$8="OR_YES",OR(OR(LOWER(LEFT(BD116&amp;"",2))="да",BD116=1),OR(LOWER(LEFT(CI116&amp;"",2))="да",CI116=1)))),$Y$14,$Y$15))))))))))</f>
        <v/>
      </c>
      <c r="Z116" s="70" t="str">
        <f>IF($A116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116="#FIELD",BE116="",AND(OR($Z$8="CHANGE_PCT_GE",$Z$8="CHANGE_ABS_GE",$Z$8="COUNT_FLAG_RULE",$Z$8="AND_YES",$Z$8="OR_YES"),OR(CJ116="#FIELD",CJ116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116)))),IF($Z$18="LOW_MU",MAX(Настройки!$B$14,$Z$16),IF($Z$18="NEUTRAL",Настройки!$B$15,IF($Z$18="IGNORE","IGNORE",IF(OR(BE116="#FIELD",CJ116="#FIELD"),"Поле не найдено","Недостаточно данных")))),IF($Z$8="SIGMOID_INC",MAX(Настройки!$B$14,$Z$16+($Z$17-$Z$16)/(1+EXP(-$Z$12*(IF(ISNUMBER(BE116),BE116,0)-$Z$11)))),IF($Z$8="SIGMOID_DEC",MAX(Настройки!$B$14,$Z$16+($Z$17-$Z$16)/(1+EXP($Z$12*(IF(ISNUMBER(BE116),BE116,0)-$Z$11)))),IF($Z$8="TOP_PERCENT",IF((COUNTIF(INDEX(Данные!$A$7:$CV$106,0,MATCH($Z$9,Данные!$A$6:$CV$6,0)),"&gt;"&amp;IF(ISNUMBER(BE116),BE116,0))+COUNTIFS(INDEX(Данные!$A$7:$CV$106,0,MATCH($Z$9,Данные!$A$6:$CV$6,0)),IF(ISNUMBER(BE116),BE116,0),Данные!$A$7:$A$106,"&lt;"&amp;$A116)+1)/COUNT(INDEX(Данные!$A$7:$CV$106,0,MATCH($Z$9,Данные!$A$6:$CV$6,0)))&lt;=$Z$11,$Z$14,$Z$15),IF($Z$8="MANUAL_MU",MAX(Настройки!$B$14,MIN(1,IF(ISNUMBER(BE116),BE116,0))),IF($Z$8="COUNT_FLAG_RULE",IF(IF(ISNUMBER(BE116),BE116,0)&lt;=$Z$11,$Z$14,IF(IF(ISNUMBER(BE116),BE116,0)&gt;=$Z$12,$Z$15,IF(OR(LOWER(LEFT(CJ116&amp;"",2))="да",CJ116=1),$Z$13,$Z$15))),IF(OR(AND($Z$8="YES_NO",OR(LOWER(LEFT(BE116&amp;"",2))="да",BE116=1)),AND($Z$8="THRESHOLD_GE",IF(ISNUMBER(BE116),BE116,0)&gt;=$Z$11),AND($Z$8="THRESHOLD_GT",IF(ISNUMBER(BE116),BE116,0)&gt;$Z$11),AND($Z$8="THRESHOLD_LE",IF(ISNUMBER(BE116),BE116,0)&lt;=$Z$11),AND($Z$8="THRESHOLD_LT",IF(ISNUMBER(BE116),BE116,0)&lt;$Z$11),AND($Z$8="CHANGE_PCT_GE",IF(IF(ISNUMBER(CJ116),CJ116,0)=0,IF(ISNUMBER(BE116),BE116,0)&gt;0,(IF(ISNUMBER(BE116),BE116,0)-IF(ISNUMBER(CJ116),CJ116,0))/ABS(IF(ISNUMBER(CJ116),CJ116,0))&gt;=$Z$11)),AND($Z$8="CHANGE_ABS_GE",ABS(IF(ISNUMBER(BE116),BE116,0)-IF(ISNUMBER(CJ116),CJ116,0))&gt;=$Z$11),AND($Z$8="COUNT_LT",IF(ISNUMBER(BE116),BE116,0)&lt;$Z$11),AND($Z$8="COUNT_LE",IF(ISNUMBER(BE116),BE116,0)&lt;=$Z$11),AND($Z$8="AND_YES",OR(LOWER(LEFT(BE116&amp;"",2))="да",BE116=1),OR(LOWER(LEFT(CJ116&amp;"",2))="да",CJ116=1)),AND($Z$8="OR_YES",OR(OR(LOWER(LEFT(BE116&amp;"",2))="да",BE116=1),OR(LOWER(LEFT(CJ116&amp;"",2))="да",CJ116=1)))),$Z$14,$Z$15))))))))))</f>
        <v/>
      </c>
      <c r="AA116" s="70" t="str">
        <f>IF($A116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116="#FIELD",BF116="",AND(OR($AA$8="CHANGE_PCT_GE",$AA$8="CHANGE_ABS_GE",$AA$8="COUNT_FLAG_RULE",$AA$8="AND_YES",$AA$8="OR_YES"),OR(CK116="#FIELD",CK116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116)))),IF($AA$18="LOW_MU",MAX(Настройки!$B$14,$AA$16),IF($AA$18="NEUTRAL",Настройки!$B$15,IF($AA$18="IGNORE","IGNORE",IF(OR(BF116="#FIELD",CK116="#FIELD"),"Поле не найдено","Недостаточно данных")))),IF($AA$8="SIGMOID_INC",MAX(Настройки!$B$14,$AA$16+($AA$17-$AA$16)/(1+EXP(-$AA$12*(IF(ISNUMBER(BF116),BF116,0)-$AA$11)))),IF($AA$8="SIGMOID_DEC",MAX(Настройки!$B$14,$AA$16+($AA$17-$AA$16)/(1+EXP($AA$12*(IF(ISNUMBER(BF116),BF116,0)-$AA$11)))),IF($AA$8="TOP_PERCENT",IF((COUNTIF(INDEX(Данные!$A$7:$CV$106,0,MATCH($AA$9,Данные!$A$6:$CV$6,0)),"&gt;"&amp;IF(ISNUMBER(BF116),BF116,0))+COUNTIFS(INDEX(Данные!$A$7:$CV$106,0,MATCH($AA$9,Данные!$A$6:$CV$6,0)),IF(ISNUMBER(BF116),BF116,0),Данные!$A$7:$A$106,"&lt;"&amp;$A116)+1)/COUNT(INDEX(Данные!$A$7:$CV$106,0,MATCH($AA$9,Данные!$A$6:$CV$6,0)))&lt;=$AA$11,$AA$14,$AA$15),IF($AA$8="MANUAL_MU",MAX(Настройки!$B$14,MIN(1,IF(ISNUMBER(BF116),BF116,0))),IF($AA$8="COUNT_FLAG_RULE",IF(IF(ISNUMBER(BF116),BF116,0)&lt;=$AA$11,$AA$14,IF(IF(ISNUMBER(BF116),BF116,0)&gt;=$AA$12,$AA$15,IF(OR(LOWER(LEFT(CK116&amp;"",2))="да",CK116=1),$AA$13,$AA$15))),IF(OR(AND($AA$8="YES_NO",OR(LOWER(LEFT(BF116&amp;"",2))="да",BF116=1)),AND($AA$8="THRESHOLD_GE",IF(ISNUMBER(BF116),BF116,0)&gt;=$AA$11),AND($AA$8="THRESHOLD_GT",IF(ISNUMBER(BF116),BF116,0)&gt;$AA$11),AND($AA$8="THRESHOLD_LE",IF(ISNUMBER(BF116),BF116,0)&lt;=$AA$11),AND($AA$8="THRESHOLD_LT",IF(ISNUMBER(BF116),BF116,0)&lt;$AA$11),AND($AA$8="CHANGE_PCT_GE",IF(IF(ISNUMBER(CK116),CK116,0)=0,IF(ISNUMBER(BF116),BF116,0)&gt;0,(IF(ISNUMBER(BF116),BF116,0)-IF(ISNUMBER(CK116),CK116,0))/ABS(IF(ISNUMBER(CK116),CK116,0))&gt;=$AA$11)),AND($AA$8="CHANGE_ABS_GE",ABS(IF(ISNUMBER(BF116),BF116,0)-IF(ISNUMBER(CK116),CK116,0))&gt;=$AA$11),AND($AA$8="COUNT_LT",IF(ISNUMBER(BF116),BF116,0)&lt;$AA$11),AND($AA$8="COUNT_LE",IF(ISNUMBER(BF116),BF116,0)&lt;=$AA$11),AND($AA$8="AND_YES",OR(LOWER(LEFT(BF116&amp;"",2))="да",BF116=1),OR(LOWER(LEFT(CK116&amp;"",2))="да",CK116=1)),AND($AA$8="OR_YES",OR(OR(LOWER(LEFT(BF116&amp;"",2))="да",BF116=1),OR(LOWER(LEFT(CK116&amp;"",2))="да",CK116=1)))),$AA$14,$AA$15))))))))))</f>
        <v/>
      </c>
      <c r="AB116" s="70" t="str">
        <f>IF($A116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116="#FIELD",BG116="",AND(OR($AB$8="CHANGE_PCT_GE",$AB$8="CHANGE_ABS_GE",$AB$8="COUNT_FLAG_RULE",$AB$8="AND_YES",$AB$8="OR_YES"),OR(CL116="#FIELD",CL116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116)))),IF($AB$18="LOW_MU",MAX(Настройки!$B$14,$AB$16),IF($AB$18="NEUTRAL",Настройки!$B$15,IF($AB$18="IGNORE","IGNORE",IF(OR(BG116="#FIELD",CL116="#FIELD"),"Поле не найдено","Недостаточно данных")))),IF($AB$8="SIGMOID_INC",MAX(Настройки!$B$14,$AB$16+($AB$17-$AB$16)/(1+EXP(-$AB$12*(IF(ISNUMBER(BG116),BG116,0)-$AB$11)))),IF($AB$8="SIGMOID_DEC",MAX(Настройки!$B$14,$AB$16+($AB$17-$AB$16)/(1+EXP($AB$12*(IF(ISNUMBER(BG116),BG116,0)-$AB$11)))),IF($AB$8="TOP_PERCENT",IF((COUNTIF(INDEX(Данные!$A$7:$CV$106,0,MATCH($AB$9,Данные!$A$6:$CV$6,0)),"&gt;"&amp;IF(ISNUMBER(BG116),BG116,0))+COUNTIFS(INDEX(Данные!$A$7:$CV$106,0,MATCH($AB$9,Данные!$A$6:$CV$6,0)),IF(ISNUMBER(BG116),BG116,0),Данные!$A$7:$A$106,"&lt;"&amp;$A116)+1)/COUNT(INDEX(Данные!$A$7:$CV$106,0,MATCH($AB$9,Данные!$A$6:$CV$6,0)))&lt;=$AB$11,$AB$14,$AB$15),IF($AB$8="MANUAL_MU",MAX(Настройки!$B$14,MIN(1,IF(ISNUMBER(BG116),BG116,0))),IF($AB$8="COUNT_FLAG_RULE",IF(IF(ISNUMBER(BG116),BG116,0)&lt;=$AB$11,$AB$14,IF(IF(ISNUMBER(BG116),BG116,0)&gt;=$AB$12,$AB$15,IF(OR(LOWER(LEFT(CL116&amp;"",2))="да",CL116=1),$AB$13,$AB$15))),IF(OR(AND($AB$8="YES_NO",OR(LOWER(LEFT(BG116&amp;"",2))="да",BG116=1)),AND($AB$8="THRESHOLD_GE",IF(ISNUMBER(BG116),BG116,0)&gt;=$AB$11),AND($AB$8="THRESHOLD_GT",IF(ISNUMBER(BG116),BG116,0)&gt;$AB$11),AND($AB$8="THRESHOLD_LE",IF(ISNUMBER(BG116),BG116,0)&lt;=$AB$11),AND($AB$8="THRESHOLD_LT",IF(ISNUMBER(BG116),BG116,0)&lt;$AB$11),AND($AB$8="CHANGE_PCT_GE",IF(IF(ISNUMBER(CL116),CL116,0)=0,IF(ISNUMBER(BG116),BG116,0)&gt;0,(IF(ISNUMBER(BG116),BG116,0)-IF(ISNUMBER(CL116),CL116,0))/ABS(IF(ISNUMBER(CL116),CL116,0))&gt;=$AB$11)),AND($AB$8="CHANGE_ABS_GE",ABS(IF(ISNUMBER(BG116),BG116,0)-IF(ISNUMBER(CL116),CL116,0))&gt;=$AB$11),AND($AB$8="COUNT_LT",IF(ISNUMBER(BG116),BG116,0)&lt;$AB$11),AND($AB$8="COUNT_LE",IF(ISNUMBER(BG116),BG116,0)&lt;=$AB$11),AND($AB$8="AND_YES",OR(LOWER(LEFT(BG116&amp;"",2))="да",BG116=1),OR(LOWER(LEFT(CL116&amp;"",2))="да",CL116=1)),AND($AB$8="OR_YES",OR(OR(LOWER(LEFT(BG116&amp;"",2))="да",BG116=1),OR(LOWER(LEFT(CL116&amp;"",2))="да",CL116=1)))),$AB$14,$AB$15))))))))))</f>
        <v/>
      </c>
      <c r="AC116" s="70" t="str">
        <f>IF($A116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116="#FIELD",BH116="",AND(OR($AC$8="CHANGE_PCT_GE",$AC$8="CHANGE_ABS_GE",$AC$8="COUNT_FLAG_RULE",$AC$8="AND_YES",$AC$8="OR_YES"),OR(CM116="#FIELD",CM116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116)))),IF($AC$18="LOW_MU",MAX(Настройки!$B$14,$AC$16),IF($AC$18="NEUTRAL",Настройки!$B$15,IF($AC$18="IGNORE","IGNORE",IF(OR(BH116="#FIELD",CM116="#FIELD"),"Поле не найдено","Недостаточно данных")))),IF($AC$8="SIGMOID_INC",MAX(Настройки!$B$14,$AC$16+($AC$17-$AC$16)/(1+EXP(-$AC$12*(IF(ISNUMBER(BH116),BH116,0)-$AC$11)))),IF($AC$8="SIGMOID_DEC",MAX(Настройки!$B$14,$AC$16+($AC$17-$AC$16)/(1+EXP($AC$12*(IF(ISNUMBER(BH116),BH116,0)-$AC$11)))),IF($AC$8="TOP_PERCENT",IF((COUNTIF(INDEX(Данные!$A$7:$CV$106,0,MATCH($AC$9,Данные!$A$6:$CV$6,0)),"&gt;"&amp;IF(ISNUMBER(BH116),BH116,0))+COUNTIFS(INDEX(Данные!$A$7:$CV$106,0,MATCH($AC$9,Данные!$A$6:$CV$6,0)),IF(ISNUMBER(BH116),BH116,0),Данные!$A$7:$A$106,"&lt;"&amp;$A116)+1)/COUNT(INDEX(Данные!$A$7:$CV$106,0,MATCH($AC$9,Данные!$A$6:$CV$6,0)))&lt;=$AC$11,$AC$14,$AC$15),IF($AC$8="MANUAL_MU",MAX(Настройки!$B$14,MIN(1,IF(ISNUMBER(BH116),BH116,0))),IF($AC$8="COUNT_FLAG_RULE",IF(IF(ISNUMBER(BH116),BH116,0)&lt;=$AC$11,$AC$14,IF(IF(ISNUMBER(BH116),BH116,0)&gt;=$AC$12,$AC$15,IF(OR(LOWER(LEFT(CM116&amp;"",2))="да",CM116=1),$AC$13,$AC$15))),IF(OR(AND($AC$8="YES_NO",OR(LOWER(LEFT(BH116&amp;"",2))="да",BH116=1)),AND($AC$8="THRESHOLD_GE",IF(ISNUMBER(BH116),BH116,0)&gt;=$AC$11),AND($AC$8="THRESHOLD_GT",IF(ISNUMBER(BH116),BH116,0)&gt;$AC$11),AND($AC$8="THRESHOLD_LE",IF(ISNUMBER(BH116),BH116,0)&lt;=$AC$11),AND($AC$8="THRESHOLD_LT",IF(ISNUMBER(BH116),BH116,0)&lt;$AC$11),AND($AC$8="CHANGE_PCT_GE",IF(IF(ISNUMBER(CM116),CM116,0)=0,IF(ISNUMBER(BH116),BH116,0)&gt;0,(IF(ISNUMBER(BH116),BH116,0)-IF(ISNUMBER(CM116),CM116,0))/ABS(IF(ISNUMBER(CM116),CM116,0))&gt;=$AC$11)),AND($AC$8="CHANGE_ABS_GE",ABS(IF(ISNUMBER(BH116),BH116,0)-IF(ISNUMBER(CM116),CM116,0))&gt;=$AC$11),AND($AC$8="COUNT_LT",IF(ISNUMBER(BH116),BH116,0)&lt;$AC$11),AND($AC$8="COUNT_LE",IF(ISNUMBER(BH116),BH116,0)&lt;=$AC$11),AND($AC$8="AND_YES",OR(LOWER(LEFT(BH116&amp;"",2))="да",BH116=1),OR(LOWER(LEFT(CM116&amp;"",2))="да",CM116=1)),AND($AC$8="OR_YES",OR(OR(LOWER(LEFT(BH116&amp;"",2))="да",BH116=1),OR(LOWER(LEFT(CM116&amp;"",2))="да",CM116=1)))),$AC$14,$AC$15))))))))))</f>
        <v/>
      </c>
      <c r="AD116" s="70" t="str">
        <f>IF($A116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116="#FIELD",BI116="",AND(OR($AD$8="CHANGE_PCT_GE",$AD$8="CHANGE_ABS_GE",$AD$8="COUNT_FLAG_RULE",$AD$8="AND_YES",$AD$8="OR_YES"),OR(CN116="#FIELD",CN116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116)))),IF($AD$18="LOW_MU",MAX(Настройки!$B$14,$AD$16),IF($AD$18="NEUTRAL",Настройки!$B$15,IF($AD$18="IGNORE","IGNORE",IF(OR(BI116="#FIELD",CN116="#FIELD"),"Поле не найдено","Недостаточно данных")))),IF($AD$8="SIGMOID_INC",MAX(Настройки!$B$14,$AD$16+($AD$17-$AD$16)/(1+EXP(-$AD$12*(IF(ISNUMBER(BI116),BI116,0)-$AD$11)))),IF($AD$8="SIGMOID_DEC",MAX(Настройки!$B$14,$AD$16+($AD$17-$AD$16)/(1+EXP($AD$12*(IF(ISNUMBER(BI116),BI116,0)-$AD$11)))),IF($AD$8="TOP_PERCENT",IF((COUNTIF(INDEX(Данные!$A$7:$CV$106,0,MATCH($AD$9,Данные!$A$6:$CV$6,0)),"&gt;"&amp;IF(ISNUMBER(BI116),BI116,0))+COUNTIFS(INDEX(Данные!$A$7:$CV$106,0,MATCH($AD$9,Данные!$A$6:$CV$6,0)),IF(ISNUMBER(BI116),BI116,0),Данные!$A$7:$A$106,"&lt;"&amp;$A116)+1)/COUNT(INDEX(Данные!$A$7:$CV$106,0,MATCH($AD$9,Данные!$A$6:$CV$6,0)))&lt;=$AD$11,$AD$14,$AD$15),IF($AD$8="MANUAL_MU",MAX(Настройки!$B$14,MIN(1,IF(ISNUMBER(BI116),BI116,0))),IF($AD$8="COUNT_FLAG_RULE",IF(IF(ISNUMBER(BI116),BI116,0)&lt;=$AD$11,$AD$14,IF(IF(ISNUMBER(BI116),BI116,0)&gt;=$AD$12,$AD$15,IF(OR(LOWER(LEFT(CN116&amp;"",2))="да",CN116=1),$AD$13,$AD$15))),IF(OR(AND($AD$8="YES_NO",OR(LOWER(LEFT(BI116&amp;"",2))="да",BI116=1)),AND($AD$8="THRESHOLD_GE",IF(ISNUMBER(BI116),BI116,0)&gt;=$AD$11),AND($AD$8="THRESHOLD_GT",IF(ISNUMBER(BI116),BI116,0)&gt;$AD$11),AND($AD$8="THRESHOLD_LE",IF(ISNUMBER(BI116),BI116,0)&lt;=$AD$11),AND($AD$8="THRESHOLD_LT",IF(ISNUMBER(BI116),BI116,0)&lt;$AD$11),AND($AD$8="CHANGE_PCT_GE",IF(IF(ISNUMBER(CN116),CN116,0)=0,IF(ISNUMBER(BI116),BI116,0)&gt;0,(IF(ISNUMBER(BI116),BI116,0)-IF(ISNUMBER(CN116),CN116,0))/ABS(IF(ISNUMBER(CN116),CN116,0))&gt;=$AD$11)),AND($AD$8="CHANGE_ABS_GE",ABS(IF(ISNUMBER(BI116),BI116,0)-IF(ISNUMBER(CN116),CN116,0))&gt;=$AD$11),AND($AD$8="COUNT_LT",IF(ISNUMBER(BI116),BI116,0)&lt;$AD$11),AND($AD$8="COUNT_LE",IF(ISNUMBER(BI116),BI116,0)&lt;=$AD$11),AND($AD$8="AND_YES",OR(LOWER(LEFT(BI116&amp;"",2))="да",BI116=1),OR(LOWER(LEFT(CN116&amp;"",2))="да",CN116=1)),AND($AD$8="OR_YES",OR(OR(LOWER(LEFT(BI116&amp;"",2))="да",BI116=1),OR(LOWER(LEFT(CN116&amp;"",2))="да",CN116=1)))),$AD$14,$AD$15))))))))))</f>
        <v/>
      </c>
      <c r="AE116" s="71" t="str">
        <f>IF($A116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116="#FIELD",BJ116="",AND(OR($AE$8="CHANGE_PCT_GE",$AE$8="CHANGE_ABS_GE",$AE$8="COUNT_FLAG_RULE",$AE$8="AND_YES",$AE$8="OR_YES"),OR(CO116="#FIELD",CO116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116)))),IF($AE$18="LOW_MU",MAX(Настройки!$B$14,$AE$16),IF($AE$18="NEUTRAL",Настройки!$B$15,IF($AE$18="IGNORE","IGNORE",IF(OR(BJ116="#FIELD",CO116="#FIELD"),"Поле не найдено","Недостаточно данных")))),IF($AE$8="SIGMOID_INC",MAX(Настройки!$B$14,$AE$16+($AE$17-$AE$16)/(1+EXP(-$AE$12*(IF(ISNUMBER(BJ116),BJ116,0)-$AE$11)))),IF($AE$8="SIGMOID_DEC",MAX(Настройки!$B$14,$AE$16+($AE$17-$AE$16)/(1+EXP($AE$12*(IF(ISNUMBER(BJ116),BJ116,0)-$AE$11)))),IF($AE$8="TOP_PERCENT",IF((COUNTIF(INDEX(Данные!$A$7:$CV$106,0,MATCH($AE$9,Данные!$A$6:$CV$6,0)),"&gt;"&amp;IF(ISNUMBER(BJ116),BJ116,0))+COUNTIFS(INDEX(Данные!$A$7:$CV$106,0,MATCH($AE$9,Данные!$A$6:$CV$6,0)),IF(ISNUMBER(BJ116),BJ116,0),Данные!$A$7:$A$106,"&lt;"&amp;$A116)+1)/COUNT(INDEX(Данные!$A$7:$CV$106,0,MATCH($AE$9,Данные!$A$6:$CV$6,0)))&lt;=$AE$11,$AE$14,$AE$15),IF($AE$8="MANUAL_MU",MAX(Настройки!$B$14,MIN(1,IF(ISNUMBER(BJ116),BJ116,0))),IF($AE$8="COUNT_FLAG_RULE",IF(IF(ISNUMBER(BJ116),BJ116,0)&lt;=$AE$11,$AE$14,IF(IF(ISNUMBER(BJ116),BJ116,0)&gt;=$AE$12,$AE$15,IF(OR(LOWER(LEFT(CO116&amp;"",2))="да",CO116=1),$AE$13,$AE$15))),IF(OR(AND($AE$8="YES_NO",OR(LOWER(LEFT(BJ116&amp;"",2))="да",BJ116=1)),AND($AE$8="THRESHOLD_GE",IF(ISNUMBER(BJ116),BJ116,0)&gt;=$AE$11),AND($AE$8="THRESHOLD_GT",IF(ISNUMBER(BJ116),BJ116,0)&gt;$AE$11),AND($AE$8="THRESHOLD_LE",IF(ISNUMBER(BJ116),BJ116,0)&lt;=$AE$11),AND($AE$8="THRESHOLD_LT",IF(ISNUMBER(BJ116),BJ116,0)&lt;$AE$11),AND($AE$8="CHANGE_PCT_GE",IF(IF(ISNUMBER(CO116),CO116,0)=0,IF(ISNUMBER(BJ116),BJ116,0)&gt;0,(IF(ISNUMBER(BJ116),BJ116,0)-IF(ISNUMBER(CO116),CO116,0))/ABS(IF(ISNUMBER(CO116),CO116,0))&gt;=$AE$11)),AND($AE$8="CHANGE_ABS_GE",ABS(IF(ISNUMBER(BJ116),BJ116,0)-IF(ISNUMBER(CO116),CO116,0))&gt;=$AE$11),AND($AE$8="COUNT_LT",IF(ISNUMBER(BJ116),BJ116,0)&lt;$AE$11),AND($AE$8="COUNT_LE",IF(ISNUMBER(BJ116),BJ116,0)&lt;=$AE$11),AND($AE$8="AND_YES",OR(LOWER(LEFT(BJ116&amp;"",2))="да",BJ116=1),OR(LOWER(LEFT(CO116&amp;"",2))="да",CO116=1)),AND($AE$8="OR_YES",OR(OR(LOWER(LEFT(BJ116&amp;"",2))="да",BJ116=1),OR(LOWER(LEFT(CO116&amp;"",2))="да",CO116=1)))),$AE$14,$AE$15))))))))))</f>
        <v/>
      </c>
      <c r="AF116" s="75"/>
      <c r="AG116" s="76" t="str">
        <f>IF($A116="","",IF($B$4&lt;&gt;"Да","",IF($B$9="","",IF(COUNTIF(Данные!$A$6:$CV$6,$B$9)=0,"#FIELD",INDEX(Данные!$A$7:$CV$106,ROW()-19,MATCH($B$9,Данные!$A$6:$CV$6,0))))))</f>
        <v/>
      </c>
      <c r="AH116" s="76" t="str">
        <f>IF($A116="","",IF($C$4&lt;&gt;"Да","",IF($C$9="","",IF(COUNTIF(Данные!$A$6:$CV$6,$C$9)=0,"#FIELD",INDEX(Данные!$A$7:$CV$106,ROW()-19,MATCH($C$9,Данные!$A$6:$CV$6,0))))))</f>
        <v/>
      </c>
      <c r="AI116" s="76" t="str">
        <f>IF($A116="","",IF($D$4&lt;&gt;"Да","",IF($D$9="","",IF(COUNTIF(Данные!$A$6:$CV$6,$D$9)=0,"#FIELD",INDEX(Данные!$A$7:$CV$106,ROW()-19,MATCH($D$9,Данные!$A$6:$CV$6,0))))))</f>
        <v/>
      </c>
      <c r="AJ116" s="76" t="str">
        <f>IF($A116="","",IF($E$4&lt;&gt;"Да","",IF($E$9="","",IF(COUNTIF(Данные!$A$6:$CV$6,$E$9)=0,"#FIELD",INDEX(Данные!$A$7:$CV$106,ROW()-19,MATCH($E$9,Данные!$A$6:$CV$6,0))))))</f>
        <v/>
      </c>
      <c r="AK116" s="76" t="str">
        <f>IF($A116="","",IF($F$4&lt;&gt;"Да","",IF($F$9="","",IF(COUNTIF(Данные!$A$6:$CV$6,$F$9)=0,"#FIELD",INDEX(Данные!$A$7:$CV$106,ROW()-19,MATCH($F$9,Данные!$A$6:$CV$6,0))))))</f>
        <v/>
      </c>
      <c r="AL116" s="76" t="str">
        <f>IF($A116="","",IF($G$4&lt;&gt;"Да","",IF($G$9="","",IF(COUNTIF(Данные!$A$6:$CV$6,$G$9)=0,"#FIELD",INDEX(Данные!$A$7:$CV$106,ROW()-19,MATCH($G$9,Данные!$A$6:$CV$6,0))))))</f>
        <v/>
      </c>
      <c r="AM116" s="76" t="str">
        <f>IF($A116="","",IF($H$4&lt;&gt;"Да","",IF($H$9="","",IF(COUNTIF(Данные!$A$6:$CV$6,$H$9)=0,"#FIELD",INDEX(Данные!$A$7:$CV$106,ROW()-19,MATCH($H$9,Данные!$A$6:$CV$6,0))))))</f>
        <v/>
      </c>
      <c r="AN116" s="76" t="str">
        <f>IF($A116="","",IF($I$4&lt;&gt;"Да","",IF($I$9="","",IF(COUNTIF(Данные!$A$6:$CV$6,$I$9)=0,"#FIELD",INDEX(Данные!$A$7:$CV$106,ROW()-19,MATCH($I$9,Данные!$A$6:$CV$6,0))))))</f>
        <v/>
      </c>
      <c r="AO116" s="76" t="str">
        <f>IF($A116="","",IF($J$4&lt;&gt;"Да","",IF($J$9="","",IF(COUNTIF(Данные!$A$6:$CV$6,$J$9)=0,"#FIELD",INDEX(Данные!$A$7:$CV$106,ROW()-19,MATCH($J$9,Данные!$A$6:$CV$6,0))))))</f>
        <v/>
      </c>
      <c r="AP116" s="76" t="str">
        <f>IF($A116="","",IF($K$4&lt;&gt;"Да","",IF($K$9="","",IF(COUNTIF(Данные!$A$6:$CV$6,$K$9)=0,"#FIELD",INDEX(Данные!$A$7:$CV$106,ROW()-19,MATCH($K$9,Данные!$A$6:$CV$6,0))))))</f>
        <v/>
      </c>
      <c r="AQ116" s="76" t="str">
        <f>IF($A116="","",IF($L$4&lt;&gt;"Да","",IF($L$9="","",IF(COUNTIF(Данные!$A$6:$CV$6,$L$9)=0,"#FIELD",INDEX(Данные!$A$7:$CV$106,ROW()-19,MATCH($L$9,Данные!$A$6:$CV$6,0))))))</f>
        <v/>
      </c>
      <c r="AR116" s="76" t="str">
        <f>IF($A116="","",IF($M$4&lt;&gt;"Да","",IF($M$9="","",IF(COUNTIF(Данные!$A$6:$CV$6,$M$9)=0,"#FIELD",INDEX(Данные!$A$7:$CV$106,ROW()-19,MATCH($M$9,Данные!$A$6:$CV$6,0))))))</f>
        <v/>
      </c>
      <c r="AS116" s="76" t="str">
        <f>IF($A116="","",IF($N$4&lt;&gt;"Да","",IF($N$9="","",IF(COUNTIF(Данные!$A$6:$CV$6,$N$9)=0,"#FIELD",INDEX(Данные!$A$7:$CV$106,ROW()-19,MATCH($N$9,Данные!$A$6:$CV$6,0))))))</f>
        <v/>
      </c>
      <c r="AT116" s="76" t="str">
        <f>IF($A116="","",IF($O$4&lt;&gt;"Да","",IF($O$9="","",IF(COUNTIF(Данные!$A$6:$CV$6,$O$9)=0,"#FIELD",INDEX(Данные!$A$7:$CV$106,ROW()-19,MATCH($O$9,Данные!$A$6:$CV$6,0))))))</f>
        <v/>
      </c>
      <c r="AU116" s="76" t="str">
        <f>IF($A116="","",IF($P$4&lt;&gt;"Да","",IF($P$9="","",IF(COUNTIF(Данные!$A$6:$CV$6,$P$9)=0,"#FIELD",INDEX(Данные!$A$7:$CV$106,ROW()-19,MATCH($P$9,Данные!$A$6:$CV$6,0))))))</f>
        <v/>
      </c>
      <c r="AV116" s="76" t="str">
        <f>IF($A116="","",IF($Q$4&lt;&gt;"Да","",IF($Q$9="","",IF(COUNTIF(Данные!$A$6:$CV$6,$Q$9)=0,"#FIELD",INDEX(Данные!$A$7:$CV$106,ROW()-19,MATCH($Q$9,Данные!$A$6:$CV$6,0))))))</f>
        <v/>
      </c>
      <c r="AW116" s="76" t="str">
        <f>IF($A116="","",IF($R$4&lt;&gt;"Да","",IF($R$9="","",IF(COUNTIF(Данные!$A$6:$CV$6,$R$9)=0,"#FIELD",INDEX(Данные!$A$7:$CV$106,ROW()-19,MATCH($R$9,Данные!$A$6:$CV$6,0))))))</f>
        <v/>
      </c>
      <c r="AX116" s="76" t="str">
        <f>IF($A116="","",IF($S$4&lt;&gt;"Да","",IF($S$9="","",IF(COUNTIF(Данные!$A$6:$CV$6,$S$9)=0,"#FIELD",INDEX(Данные!$A$7:$CV$106,ROW()-19,MATCH($S$9,Данные!$A$6:$CV$6,0))))))</f>
        <v/>
      </c>
      <c r="AY116" s="76" t="str">
        <f>IF($A116="","",IF($T$4&lt;&gt;"Да","",IF($T$9="","",IF(COUNTIF(Данные!$A$6:$CV$6,$T$9)=0,"#FIELD",INDEX(Данные!$A$7:$CV$106,ROW()-19,MATCH($T$9,Данные!$A$6:$CV$6,0))))))</f>
        <v/>
      </c>
      <c r="AZ116" s="76" t="str">
        <f>IF($A116="","",IF($U$4&lt;&gt;"Да","",IF($U$9="","",IF(COUNTIF(Данные!$A$6:$CV$6,$U$9)=0,"#FIELD",INDEX(Данные!$A$7:$CV$106,ROW()-19,MATCH($U$9,Данные!$A$6:$CV$6,0))))))</f>
        <v/>
      </c>
      <c r="BA116" s="76" t="str">
        <f>IF($A116="","",IF($V$4&lt;&gt;"Да","",IF($V$9="","",IF(COUNTIF(Данные!$A$6:$CV$6,$V$9)=0,"#FIELD",INDEX(Данные!$A$7:$CV$106,ROW()-19,MATCH($V$9,Данные!$A$6:$CV$6,0))))))</f>
        <v/>
      </c>
      <c r="BB116" s="76" t="str">
        <f>IF($A116="","",IF($W$4&lt;&gt;"Да","",IF($W$9="","",IF(COUNTIF(Данные!$A$6:$CV$6,$W$9)=0,"#FIELD",INDEX(Данные!$A$7:$CV$106,ROW()-19,MATCH($W$9,Данные!$A$6:$CV$6,0))))))</f>
        <v/>
      </c>
      <c r="BC116" s="76" t="str">
        <f>IF($A116="","",IF($X$4&lt;&gt;"Да","",IF($X$9="","",IF(COUNTIF(Данные!$A$6:$CV$6,$X$9)=0,"#FIELD",INDEX(Данные!$A$7:$CV$106,ROW()-19,MATCH($X$9,Данные!$A$6:$CV$6,0))))))</f>
        <v/>
      </c>
      <c r="BD116" s="76" t="str">
        <f>IF($A116="","",IF($Y$4&lt;&gt;"Да","",IF($Y$9="","",IF(COUNTIF(Данные!$A$6:$CV$6,$Y$9)=0,"#FIELD",INDEX(Данные!$A$7:$CV$106,ROW()-19,MATCH($Y$9,Данные!$A$6:$CV$6,0))))))</f>
        <v/>
      </c>
      <c r="BE116" s="76" t="str">
        <f>IF($A116="","",IF($Z$4&lt;&gt;"Да","",IF($Z$9="","",IF(COUNTIF(Данные!$A$6:$CV$6,$Z$9)=0,"#FIELD",INDEX(Данные!$A$7:$CV$106,ROW()-19,MATCH($Z$9,Данные!$A$6:$CV$6,0))))))</f>
        <v/>
      </c>
      <c r="BF116" s="76" t="str">
        <f>IF($A116="","",IF($AA$4&lt;&gt;"Да","",IF($AA$9="","",IF(COUNTIF(Данные!$A$6:$CV$6,$AA$9)=0,"#FIELD",INDEX(Данные!$A$7:$CV$106,ROW()-19,MATCH($AA$9,Данные!$A$6:$CV$6,0))))))</f>
        <v/>
      </c>
      <c r="BG116" s="76" t="str">
        <f>IF($A116="","",IF($AB$4&lt;&gt;"Да","",IF($AB$9="","",IF(COUNTIF(Данные!$A$6:$CV$6,$AB$9)=0,"#FIELD",INDEX(Данные!$A$7:$CV$106,ROW()-19,MATCH($AB$9,Данные!$A$6:$CV$6,0))))))</f>
        <v/>
      </c>
      <c r="BH116" s="76" t="str">
        <f>IF($A116="","",IF($AC$4&lt;&gt;"Да","",IF($AC$9="","",IF(COUNTIF(Данные!$A$6:$CV$6,$AC$9)=0,"#FIELD",INDEX(Данные!$A$7:$CV$106,ROW()-19,MATCH($AC$9,Данные!$A$6:$CV$6,0))))))</f>
        <v/>
      </c>
      <c r="BI116" s="76" t="str">
        <f>IF($A116="","",IF($AD$4&lt;&gt;"Да","",IF($AD$9="","",IF(COUNTIF(Данные!$A$6:$CV$6,$AD$9)=0,"#FIELD",INDEX(Данные!$A$7:$CV$106,ROW()-19,MATCH($AD$9,Данные!$A$6:$CV$6,0))))))</f>
        <v/>
      </c>
      <c r="BJ116" s="76" t="str">
        <f>IF($A116="","",IF($AE$4&lt;&gt;"Да","",IF($AE$9="","",IF(COUNTIF(Данные!$A$6:$CV$6,$AE$9)=0,"#FIELD",INDEX(Данные!$A$7:$CV$106,ROW()-19,MATCH($AE$9,Данные!$A$6:$CV$6,0))))))</f>
        <v/>
      </c>
      <c r="BK116" s="76"/>
      <c r="BL116" s="76" t="str">
        <f>IF($A116="","",IF($B$4&lt;&gt;"Да","",IF($B$10="","",IF(COUNTIF(Данные!$A$6:$CV$6,$B$10)=0,"#FIELD",INDEX(Данные!$A$7:$CV$106,ROW()-19,MATCH($B$10,Данные!$A$6:$CV$6,0))))))</f>
        <v/>
      </c>
      <c r="BM116" s="76" t="str">
        <f>IF($A116="","",IF($C$4&lt;&gt;"Да","",IF($C$10="","",IF(COUNTIF(Данные!$A$6:$CV$6,$C$10)=0,"#FIELD",INDEX(Данные!$A$7:$CV$106,ROW()-19,MATCH($C$10,Данные!$A$6:$CV$6,0))))))</f>
        <v/>
      </c>
      <c r="BN116" s="76" t="str">
        <f>IF($A116="","",IF($D$4&lt;&gt;"Да","",IF($D$10="","",IF(COUNTIF(Данные!$A$6:$CV$6,$D$10)=0,"#FIELD",INDEX(Данные!$A$7:$CV$106,ROW()-19,MATCH($D$10,Данные!$A$6:$CV$6,0))))))</f>
        <v/>
      </c>
      <c r="BO116" s="76" t="str">
        <f>IF($A116="","",IF($E$4&lt;&gt;"Да","",IF($E$10="","",IF(COUNTIF(Данные!$A$6:$CV$6,$E$10)=0,"#FIELD",INDEX(Данные!$A$7:$CV$106,ROW()-19,MATCH($E$10,Данные!$A$6:$CV$6,0))))))</f>
        <v/>
      </c>
      <c r="BP116" s="76" t="str">
        <f>IF($A116="","",IF($F$4&lt;&gt;"Да","",IF($F$10="","",IF(COUNTIF(Данные!$A$6:$CV$6,$F$10)=0,"#FIELD",INDEX(Данные!$A$7:$CV$106,ROW()-19,MATCH($F$10,Данные!$A$6:$CV$6,0))))))</f>
        <v/>
      </c>
      <c r="BQ116" s="76" t="str">
        <f>IF($A116="","",IF($G$4&lt;&gt;"Да","",IF($G$10="","",IF(COUNTIF(Данные!$A$6:$CV$6,$G$10)=0,"#FIELD",INDEX(Данные!$A$7:$CV$106,ROW()-19,MATCH($G$10,Данные!$A$6:$CV$6,0))))))</f>
        <v/>
      </c>
      <c r="BR116" s="76" t="str">
        <f>IF($A116="","",IF($H$4&lt;&gt;"Да","",IF($H$10="","",IF(COUNTIF(Данные!$A$6:$CV$6,$H$10)=0,"#FIELD",INDEX(Данные!$A$7:$CV$106,ROW()-19,MATCH($H$10,Данные!$A$6:$CV$6,0))))))</f>
        <v/>
      </c>
      <c r="BS116" s="76" t="str">
        <f>IF($A116="","",IF($I$4&lt;&gt;"Да","",IF($I$10="","",IF(COUNTIF(Данные!$A$6:$CV$6,$I$10)=0,"#FIELD",INDEX(Данные!$A$7:$CV$106,ROW()-19,MATCH($I$10,Данные!$A$6:$CV$6,0))))))</f>
        <v/>
      </c>
      <c r="BT116" s="76" t="str">
        <f>IF($A116="","",IF($J$4&lt;&gt;"Да","",IF($J$10="","",IF(COUNTIF(Данные!$A$6:$CV$6,$J$10)=0,"#FIELD",INDEX(Данные!$A$7:$CV$106,ROW()-19,MATCH($J$10,Данные!$A$6:$CV$6,0))))))</f>
        <v/>
      </c>
      <c r="BU116" s="76" t="str">
        <f>IF($A116="","",IF($K$4&lt;&gt;"Да","",IF($K$10="","",IF(COUNTIF(Данные!$A$6:$CV$6,$K$10)=0,"#FIELD",INDEX(Данные!$A$7:$CV$106,ROW()-19,MATCH($K$10,Данные!$A$6:$CV$6,0))))))</f>
        <v/>
      </c>
      <c r="BV116" s="76" t="str">
        <f>IF($A116="","",IF($L$4&lt;&gt;"Да","",IF($L$10="","",IF(COUNTIF(Данные!$A$6:$CV$6,$L$10)=0,"#FIELD",INDEX(Данные!$A$7:$CV$106,ROW()-19,MATCH($L$10,Данные!$A$6:$CV$6,0))))))</f>
        <v/>
      </c>
      <c r="BW116" s="76" t="str">
        <f>IF($A116="","",IF($M$4&lt;&gt;"Да","",IF($M$10="","",IF(COUNTIF(Данные!$A$6:$CV$6,$M$10)=0,"#FIELD",INDEX(Данные!$A$7:$CV$106,ROW()-19,MATCH($M$10,Данные!$A$6:$CV$6,0))))))</f>
        <v/>
      </c>
      <c r="BX116" s="76" t="str">
        <f>IF($A116="","",IF($N$4&lt;&gt;"Да","",IF($N$10="","",IF(COUNTIF(Данные!$A$6:$CV$6,$N$10)=0,"#FIELD",INDEX(Данные!$A$7:$CV$106,ROW()-19,MATCH($N$10,Данные!$A$6:$CV$6,0))))))</f>
        <v/>
      </c>
      <c r="BY116" s="76" t="str">
        <f>IF($A116="","",IF($O$4&lt;&gt;"Да","",IF($O$10="","",IF(COUNTIF(Данные!$A$6:$CV$6,$O$10)=0,"#FIELD",INDEX(Данные!$A$7:$CV$106,ROW()-19,MATCH($O$10,Данные!$A$6:$CV$6,0))))))</f>
        <v/>
      </c>
      <c r="BZ116" s="76" t="str">
        <f>IF($A116="","",IF($P$4&lt;&gt;"Да","",IF($P$10="","",IF(COUNTIF(Данные!$A$6:$CV$6,$P$10)=0,"#FIELD",INDEX(Данные!$A$7:$CV$106,ROW()-19,MATCH($P$10,Данные!$A$6:$CV$6,0))))))</f>
        <v/>
      </c>
      <c r="CA116" s="76" t="str">
        <f>IF($A116="","",IF($Q$4&lt;&gt;"Да","",IF($Q$10="","",IF(COUNTIF(Данные!$A$6:$CV$6,$Q$10)=0,"#FIELD",INDEX(Данные!$A$7:$CV$106,ROW()-19,MATCH($Q$10,Данные!$A$6:$CV$6,0))))))</f>
        <v/>
      </c>
      <c r="CB116" s="76" t="str">
        <f>IF($A116="","",IF($R$4&lt;&gt;"Да","",IF($R$10="","",IF(COUNTIF(Данные!$A$6:$CV$6,$R$10)=0,"#FIELD",INDEX(Данные!$A$7:$CV$106,ROW()-19,MATCH($R$10,Данные!$A$6:$CV$6,0))))))</f>
        <v/>
      </c>
      <c r="CC116" s="76" t="str">
        <f>IF($A116="","",IF($S$4&lt;&gt;"Да","",IF($S$10="","",IF(COUNTIF(Данные!$A$6:$CV$6,$S$10)=0,"#FIELD",INDEX(Данные!$A$7:$CV$106,ROW()-19,MATCH($S$10,Данные!$A$6:$CV$6,0))))))</f>
        <v/>
      </c>
      <c r="CD116" s="76" t="str">
        <f>IF($A116="","",IF($T$4&lt;&gt;"Да","",IF($T$10="","",IF(COUNTIF(Данные!$A$6:$CV$6,$T$10)=0,"#FIELD",INDEX(Данные!$A$7:$CV$106,ROW()-19,MATCH($T$10,Данные!$A$6:$CV$6,0))))))</f>
        <v/>
      </c>
      <c r="CE116" s="76" t="str">
        <f>IF($A116="","",IF($U$4&lt;&gt;"Да","",IF($U$10="","",IF(COUNTIF(Данные!$A$6:$CV$6,$U$10)=0,"#FIELD",INDEX(Данные!$A$7:$CV$106,ROW()-19,MATCH($U$10,Данные!$A$6:$CV$6,0))))))</f>
        <v/>
      </c>
      <c r="CF116" s="76" t="str">
        <f>IF($A116="","",IF($V$4&lt;&gt;"Да","",IF($V$10="","",IF(COUNTIF(Данные!$A$6:$CV$6,$V$10)=0,"#FIELD",INDEX(Данные!$A$7:$CV$106,ROW()-19,MATCH($V$10,Данные!$A$6:$CV$6,0))))))</f>
        <v/>
      </c>
      <c r="CG116" s="76" t="str">
        <f>IF($A116="","",IF($W$4&lt;&gt;"Да","",IF($W$10="","",IF(COUNTIF(Данные!$A$6:$CV$6,$W$10)=0,"#FIELD",INDEX(Данные!$A$7:$CV$106,ROW()-19,MATCH($W$10,Данные!$A$6:$CV$6,0))))))</f>
        <v/>
      </c>
      <c r="CH116" s="76" t="str">
        <f>IF($A116="","",IF($X$4&lt;&gt;"Да","",IF($X$10="","",IF(COUNTIF(Данные!$A$6:$CV$6,$X$10)=0,"#FIELD",INDEX(Данные!$A$7:$CV$106,ROW()-19,MATCH($X$10,Данные!$A$6:$CV$6,0))))))</f>
        <v/>
      </c>
      <c r="CI116" s="76" t="str">
        <f>IF($A116="","",IF($Y$4&lt;&gt;"Да","",IF($Y$10="","",IF(COUNTIF(Данные!$A$6:$CV$6,$Y$10)=0,"#FIELD",INDEX(Данные!$A$7:$CV$106,ROW()-19,MATCH($Y$10,Данные!$A$6:$CV$6,0))))))</f>
        <v/>
      </c>
      <c r="CJ116" s="76" t="str">
        <f>IF($A116="","",IF($Z$4&lt;&gt;"Да","",IF($Z$10="","",IF(COUNTIF(Данные!$A$6:$CV$6,$Z$10)=0,"#FIELD",INDEX(Данные!$A$7:$CV$106,ROW()-19,MATCH($Z$10,Данные!$A$6:$CV$6,0))))))</f>
        <v/>
      </c>
      <c r="CK116" s="76" t="str">
        <f>IF($A116="","",IF($AA$4&lt;&gt;"Да","",IF($AA$10="","",IF(COUNTIF(Данные!$A$6:$CV$6,$AA$10)=0,"#FIELD",INDEX(Данные!$A$7:$CV$106,ROW()-19,MATCH($AA$10,Данные!$A$6:$CV$6,0))))))</f>
        <v/>
      </c>
      <c r="CL116" s="76" t="str">
        <f>IF($A116="","",IF($AB$4&lt;&gt;"Да","",IF($AB$10="","",IF(COUNTIF(Данные!$A$6:$CV$6,$AB$10)=0,"#FIELD",INDEX(Данные!$A$7:$CV$106,ROW()-19,MATCH($AB$10,Данные!$A$6:$CV$6,0))))))</f>
        <v/>
      </c>
      <c r="CM116" s="76" t="str">
        <f>IF($A116="","",IF($AC$4&lt;&gt;"Да","",IF($AC$10="","",IF(COUNTIF(Данные!$A$6:$CV$6,$AC$10)=0,"#FIELD",INDEX(Данные!$A$7:$CV$106,ROW()-19,MATCH($AC$10,Данные!$A$6:$CV$6,0))))))</f>
        <v/>
      </c>
      <c r="CN116" s="76" t="str">
        <f>IF($A116="","",IF($AD$4&lt;&gt;"Да","",IF($AD$10="","",IF(COUNTIF(Данные!$A$6:$CV$6,$AD$10)=0,"#FIELD",INDEX(Данные!$A$7:$CV$106,ROW()-19,MATCH($AD$10,Данные!$A$6:$CV$6,0))))))</f>
        <v/>
      </c>
      <c r="CO116" s="77" t="str">
        <f>IF($A116="","",IF($AE$4&lt;&gt;"Да","",IF($AE$10="","",IF(COUNTIF(Данные!$A$6:$CV$6,$AE$10)=0,"#FIELD",INDEX(Данные!$A$7:$CV$106,ROW()-19,MATCH($AE$10,Данные!$A$6:$CV$6,0))))))</f>
        <v/>
      </c>
    </row>
    <row r="117" spans="1:93">
      <c r="A117" s="24" t="str">
        <f>IF(Данные!A104="","",Данные!A104)</f>
        <v/>
      </c>
      <c r="B117" s="19" t="str">
        <f>IF($A117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117="#FIELD",AG117="",AND(OR($B$8="CHANGE_PCT_GE",$B$8="CHANGE_ABS_GE",$B$8="COUNT_FLAG_RULE",$B$8="AND_YES",$B$8="OR_YES"),OR(BL117="#FIELD",BL117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117)))),IF($B$18="LOW_MU",MAX(Настройки!$B$14,$B$16),IF($B$18="NEUTRAL",Настройки!$B$15,IF($B$18="IGNORE","IGNORE",IF(OR(AG117="#FIELD",BL117="#FIELD"),"Поле не найдено","Недостаточно данных")))),IF($B$8="SIGMOID_INC",MAX(Настройки!$B$14,$B$16+($B$17-$B$16)/(1+EXP(-$B$12*(IF(ISNUMBER(AG117),AG117,0)-$B$11)))),IF($B$8="SIGMOID_DEC",MAX(Настройки!$B$14,$B$16+($B$17-$B$16)/(1+EXP($B$12*(IF(ISNUMBER(AG117),AG117,0)-$B$11)))),IF($B$8="TOP_PERCENT",IF((COUNTIF(INDEX(Данные!$A$7:$CV$106,0,MATCH($B$9,Данные!$A$6:$CV$6,0)),"&gt;"&amp;IF(ISNUMBER(AG117),AG117,0))+COUNTIFS(INDEX(Данные!$A$7:$CV$106,0,MATCH($B$9,Данные!$A$6:$CV$6,0)),IF(ISNUMBER(AG117),AG117,0),Данные!$A$7:$A$106,"&lt;"&amp;$A117)+1)/COUNT(INDEX(Данные!$A$7:$CV$106,0,MATCH($B$9,Данные!$A$6:$CV$6,0)))&lt;=$B$11,$B$14,$B$15),IF($B$8="MANUAL_MU",MAX(Настройки!$B$14,MIN(1,IF(ISNUMBER(AG117),AG117,0))),IF($B$8="COUNT_FLAG_RULE",IF(IF(ISNUMBER(AG117),AG117,0)&lt;=$B$11,$B$14,IF(IF(ISNUMBER(AG117),AG117,0)&gt;=$B$12,$B$15,IF(OR(LOWER(LEFT(BL117&amp;"",2))="да",BL117=1),$B$13,$B$15))),IF(OR(AND($B$8="YES_NO",OR(LOWER(LEFT(AG117&amp;"",2))="да",AG117=1)),AND($B$8="THRESHOLD_GE",IF(ISNUMBER(AG117),AG117,0)&gt;=$B$11),AND($B$8="THRESHOLD_GT",IF(ISNUMBER(AG117),AG117,0)&gt;$B$11),AND($B$8="THRESHOLD_LE",IF(ISNUMBER(AG117),AG117,0)&lt;=$B$11),AND($B$8="THRESHOLD_LT",IF(ISNUMBER(AG117),AG117,0)&lt;$B$11),AND($B$8="CHANGE_PCT_GE",IF(IF(ISNUMBER(BL117),BL117,0)=0,IF(ISNUMBER(AG117),AG117,0)&gt;0,(IF(ISNUMBER(AG117),AG117,0)-IF(ISNUMBER(BL117),BL117,0))/ABS(IF(ISNUMBER(BL117),BL117,0))&gt;=$B$11)),AND($B$8="CHANGE_ABS_GE",ABS(IF(ISNUMBER(AG117),AG117,0)-IF(ISNUMBER(BL117),BL117,0))&gt;=$B$11),AND($B$8="COUNT_LT",IF(ISNUMBER(AG117),AG117,0)&lt;$B$11),AND($B$8="COUNT_LE",IF(ISNUMBER(AG117),AG117,0)&lt;=$B$11),AND($B$8="AND_YES",OR(LOWER(LEFT(AG117&amp;"",2))="да",AG117=1),OR(LOWER(LEFT(BL117&amp;"",2))="да",BL117=1)),AND($B$8="OR_YES",OR(OR(LOWER(LEFT(AG117&amp;"",2))="да",AG117=1),OR(LOWER(LEFT(BL117&amp;"",2))="да",BL117=1)))),$B$14,$B$15))))))))))</f>
        <v/>
      </c>
      <c r="C117" s="19" t="str">
        <f>IF($A117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117="#FIELD",AH117="",AND(OR($C$8="CHANGE_PCT_GE",$C$8="CHANGE_ABS_GE",$C$8="COUNT_FLAG_RULE",$C$8="AND_YES",$C$8="OR_YES"),OR(BM117="#FIELD",BM117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117)))),IF($C$18="LOW_MU",MAX(Настройки!$B$14,$C$16),IF($C$18="NEUTRAL",Настройки!$B$15,IF($C$18="IGNORE","IGNORE",IF(OR(AH117="#FIELD",BM117="#FIELD"),"Поле не найдено","Недостаточно данных")))),IF($C$8="SIGMOID_INC",MAX(Настройки!$B$14,$C$16+($C$17-$C$16)/(1+EXP(-$C$12*(IF(ISNUMBER(AH117),AH117,0)-$C$11)))),IF($C$8="SIGMOID_DEC",MAX(Настройки!$B$14,$C$16+($C$17-$C$16)/(1+EXP($C$12*(IF(ISNUMBER(AH117),AH117,0)-$C$11)))),IF($C$8="TOP_PERCENT",IF((COUNTIF(INDEX(Данные!$A$7:$CV$106,0,MATCH($C$9,Данные!$A$6:$CV$6,0)),"&gt;"&amp;IF(ISNUMBER(AH117),AH117,0))+COUNTIFS(INDEX(Данные!$A$7:$CV$106,0,MATCH($C$9,Данные!$A$6:$CV$6,0)),IF(ISNUMBER(AH117),AH117,0),Данные!$A$7:$A$106,"&lt;"&amp;$A117)+1)/COUNT(INDEX(Данные!$A$7:$CV$106,0,MATCH($C$9,Данные!$A$6:$CV$6,0)))&lt;=$C$11,$C$14,$C$15),IF($C$8="MANUAL_MU",MAX(Настройки!$B$14,MIN(1,IF(ISNUMBER(AH117),AH117,0))),IF($C$8="COUNT_FLAG_RULE",IF(IF(ISNUMBER(AH117),AH117,0)&lt;=$C$11,$C$14,IF(IF(ISNUMBER(AH117),AH117,0)&gt;=$C$12,$C$15,IF(OR(LOWER(LEFT(BM117&amp;"",2))="да",BM117=1),$C$13,$C$15))),IF(OR(AND($C$8="YES_NO",OR(LOWER(LEFT(AH117&amp;"",2))="да",AH117=1)),AND($C$8="THRESHOLD_GE",IF(ISNUMBER(AH117),AH117,0)&gt;=$C$11),AND($C$8="THRESHOLD_GT",IF(ISNUMBER(AH117),AH117,0)&gt;$C$11),AND($C$8="THRESHOLD_LE",IF(ISNUMBER(AH117),AH117,0)&lt;=$C$11),AND($C$8="THRESHOLD_LT",IF(ISNUMBER(AH117),AH117,0)&lt;$C$11),AND($C$8="CHANGE_PCT_GE",IF(IF(ISNUMBER(BM117),BM117,0)=0,IF(ISNUMBER(AH117),AH117,0)&gt;0,(IF(ISNUMBER(AH117),AH117,0)-IF(ISNUMBER(BM117),BM117,0))/ABS(IF(ISNUMBER(BM117),BM117,0))&gt;=$C$11)),AND($C$8="CHANGE_ABS_GE",ABS(IF(ISNUMBER(AH117),AH117,0)-IF(ISNUMBER(BM117),BM117,0))&gt;=$C$11),AND($C$8="COUNT_LT",IF(ISNUMBER(AH117),AH117,0)&lt;$C$11),AND($C$8="COUNT_LE",IF(ISNUMBER(AH117),AH117,0)&lt;=$C$11),AND($C$8="AND_YES",OR(LOWER(LEFT(AH117&amp;"",2))="да",AH117=1),OR(LOWER(LEFT(BM117&amp;"",2))="да",BM117=1)),AND($C$8="OR_YES",OR(OR(LOWER(LEFT(AH117&amp;"",2))="да",AH117=1),OR(LOWER(LEFT(BM117&amp;"",2))="да",BM117=1)))),$C$14,$C$15))))))))))</f>
        <v/>
      </c>
      <c r="D117" s="19" t="str">
        <f>IF($A117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117="#FIELD",AI117="",AND(OR($D$8="CHANGE_PCT_GE",$D$8="CHANGE_ABS_GE",$D$8="COUNT_FLAG_RULE",$D$8="AND_YES",$D$8="OR_YES"),OR(BN117="#FIELD",BN117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117)))),IF($D$18="LOW_MU",MAX(Настройки!$B$14,$D$16),IF($D$18="NEUTRAL",Настройки!$B$15,IF($D$18="IGNORE","IGNORE",IF(OR(AI117="#FIELD",BN117="#FIELD"),"Поле не найдено","Недостаточно данных")))),IF($D$8="SIGMOID_INC",MAX(Настройки!$B$14,$D$16+($D$17-$D$16)/(1+EXP(-$D$12*(IF(ISNUMBER(AI117),AI117,0)-$D$11)))),IF($D$8="SIGMOID_DEC",MAX(Настройки!$B$14,$D$16+($D$17-$D$16)/(1+EXP($D$12*(IF(ISNUMBER(AI117),AI117,0)-$D$11)))),IF($D$8="TOP_PERCENT",IF((COUNTIF(INDEX(Данные!$A$7:$CV$106,0,MATCH($D$9,Данные!$A$6:$CV$6,0)),"&gt;"&amp;IF(ISNUMBER(AI117),AI117,0))+COUNTIFS(INDEX(Данные!$A$7:$CV$106,0,MATCH($D$9,Данные!$A$6:$CV$6,0)),IF(ISNUMBER(AI117),AI117,0),Данные!$A$7:$A$106,"&lt;"&amp;$A117)+1)/COUNT(INDEX(Данные!$A$7:$CV$106,0,MATCH($D$9,Данные!$A$6:$CV$6,0)))&lt;=$D$11,$D$14,$D$15),IF($D$8="MANUAL_MU",MAX(Настройки!$B$14,MIN(1,IF(ISNUMBER(AI117),AI117,0))),IF($D$8="COUNT_FLAG_RULE",IF(IF(ISNUMBER(AI117),AI117,0)&lt;=$D$11,$D$14,IF(IF(ISNUMBER(AI117),AI117,0)&gt;=$D$12,$D$15,IF(OR(LOWER(LEFT(BN117&amp;"",2))="да",BN117=1),$D$13,$D$15))),IF(OR(AND($D$8="YES_NO",OR(LOWER(LEFT(AI117&amp;"",2))="да",AI117=1)),AND($D$8="THRESHOLD_GE",IF(ISNUMBER(AI117),AI117,0)&gt;=$D$11),AND($D$8="THRESHOLD_GT",IF(ISNUMBER(AI117),AI117,0)&gt;$D$11),AND($D$8="THRESHOLD_LE",IF(ISNUMBER(AI117),AI117,0)&lt;=$D$11),AND($D$8="THRESHOLD_LT",IF(ISNUMBER(AI117),AI117,0)&lt;$D$11),AND($D$8="CHANGE_PCT_GE",IF(IF(ISNUMBER(BN117),BN117,0)=0,IF(ISNUMBER(AI117),AI117,0)&gt;0,(IF(ISNUMBER(AI117),AI117,0)-IF(ISNUMBER(BN117),BN117,0))/ABS(IF(ISNUMBER(BN117),BN117,0))&gt;=$D$11)),AND($D$8="CHANGE_ABS_GE",ABS(IF(ISNUMBER(AI117),AI117,0)-IF(ISNUMBER(BN117),BN117,0))&gt;=$D$11),AND($D$8="COUNT_LT",IF(ISNUMBER(AI117),AI117,0)&lt;$D$11),AND($D$8="COUNT_LE",IF(ISNUMBER(AI117),AI117,0)&lt;=$D$11),AND($D$8="AND_YES",OR(LOWER(LEFT(AI117&amp;"",2))="да",AI117=1),OR(LOWER(LEFT(BN117&amp;"",2))="да",BN117=1)),AND($D$8="OR_YES",OR(OR(LOWER(LEFT(AI117&amp;"",2))="да",AI117=1),OR(LOWER(LEFT(BN117&amp;"",2))="да",BN117=1)))),$D$14,$D$15))))))))))</f>
        <v/>
      </c>
      <c r="E117" s="19" t="str">
        <f>IF($A117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117="#FIELD",AJ117="",AND(OR($E$8="CHANGE_PCT_GE",$E$8="CHANGE_ABS_GE",$E$8="COUNT_FLAG_RULE",$E$8="AND_YES",$E$8="OR_YES"),OR(BO117="#FIELD",BO117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117)))),IF($E$18="LOW_MU",MAX(Настройки!$B$14,$E$16),IF($E$18="NEUTRAL",Настройки!$B$15,IF($E$18="IGNORE","IGNORE",IF(OR(AJ117="#FIELD",BO117="#FIELD"),"Поле не найдено","Недостаточно данных")))),IF($E$8="SIGMOID_INC",MAX(Настройки!$B$14,$E$16+($E$17-$E$16)/(1+EXP(-$E$12*(IF(ISNUMBER(AJ117),AJ117,0)-$E$11)))),IF($E$8="SIGMOID_DEC",MAX(Настройки!$B$14,$E$16+($E$17-$E$16)/(1+EXP($E$12*(IF(ISNUMBER(AJ117),AJ117,0)-$E$11)))),IF($E$8="TOP_PERCENT",IF((COUNTIF(INDEX(Данные!$A$7:$CV$106,0,MATCH($E$9,Данные!$A$6:$CV$6,0)),"&gt;"&amp;IF(ISNUMBER(AJ117),AJ117,0))+COUNTIFS(INDEX(Данные!$A$7:$CV$106,0,MATCH($E$9,Данные!$A$6:$CV$6,0)),IF(ISNUMBER(AJ117),AJ117,0),Данные!$A$7:$A$106,"&lt;"&amp;$A117)+1)/COUNT(INDEX(Данные!$A$7:$CV$106,0,MATCH($E$9,Данные!$A$6:$CV$6,0)))&lt;=$E$11,$E$14,$E$15),IF($E$8="MANUAL_MU",MAX(Настройки!$B$14,MIN(1,IF(ISNUMBER(AJ117),AJ117,0))),IF($E$8="COUNT_FLAG_RULE",IF(IF(ISNUMBER(AJ117),AJ117,0)&lt;=$E$11,$E$14,IF(IF(ISNUMBER(AJ117),AJ117,0)&gt;=$E$12,$E$15,IF(OR(LOWER(LEFT(BO117&amp;"",2))="да",BO117=1),$E$13,$E$15))),IF(OR(AND($E$8="YES_NO",OR(LOWER(LEFT(AJ117&amp;"",2))="да",AJ117=1)),AND($E$8="THRESHOLD_GE",IF(ISNUMBER(AJ117),AJ117,0)&gt;=$E$11),AND($E$8="THRESHOLD_GT",IF(ISNUMBER(AJ117),AJ117,0)&gt;$E$11),AND($E$8="THRESHOLD_LE",IF(ISNUMBER(AJ117),AJ117,0)&lt;=$E$11),AND($E$8="THRESHOLD_LT",IF(ISNUMBER(AJ117),AJ117,0)&lt;$E$11),AND($E$8="CHANGE_PCT_GE",IF(IF(ISNUMBER(BO117),BO117,0)=0,IF(ISNUMBER(AJ117),AJ117,0)&gt;0,(IF(ISNUMBER(AJ117),AJ117,0)-IF(ISNUMBER(BO117),BO117,0))/ABS(IF(ISNUMBER(BO117),BO117,0))&gt;=$E$11)),AND($E$8="CHANGE_ABS_GE",ABS(IF(ISNUMBER(AJ117),AJ117,0)-IF(ISNUMBER(BO117),BO117,0))&gt;=$E$11),AND($E$8="COUNT_LT",IF(ISNUMBER(AJ117),AJ117,0)&lt;$E$11),AND($E$8="COUNT_LE",IF(ISNUMBER(AJ117),AJ117,0)&lt;=$E$11),AND($E$8="AND_YES",OR(LOWER(LEFT(AJ117&amp;"",2))="да",AJ117=1),OR(LOWER(LEFT(BO117&amp;"",2))="да",BO117=1)),AND($E$8="OR_YES",OR(OR(LOWER(LEFT(AJ117&amp;"",2))="да",AJ117=1),OR(LOWER(LEFT(BO117&amp;"",2))="да",BO117=1)))),$E$14,$E$15))))))))))</f>
        <v/>
      </c>
      <c r="F117" s="19" t="str">
        <f>IF($A117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117="#FIELD",AK117="",AND(OR($F$8="CHANGE_PCT_GE",$F$8="CHANGE_ABS_GE",$F$8="COUNT_FLAG_RULE",$F$8="AND_YES",$F$8="OR_YES"),OR(BP117="#FIELD",BP117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117)))),IF($F$18="LOW_MU",MAX(Настройки!$B$14,$F$16),IF($F$18="NEUTRAL",Настройки!$B$15,IF($F$18="IGNORE","IGNORE",IF(OR(AK117="#FIELD",BP117="#FIELD"),"Поле не найдено","Недостаточно данных")))),IF($F$8="SIGMOID_INC",MAX(Настройки!$B$14,$F$16+($F$17-$F$16)/(1+EXP(-$F$12*(IF(ISNUMBER(AK117),AK117,0)-$F$11)))),IF($F$8="SIGMOID_DEC",MAX(Настройки!$B$14,$F$16+($F$17-$F$16)/(1+EXP($F$12*(IF(ISNUMBER(AK117),AK117,0)-$F$11)))),IF($F$8="TOP_PERCENT",IF((COUNTIF(INDEX(Данные!$A$7:$CV$106,0,MATCH($F$9,Данные!$A$6:$CV$6,0)),"&gt;"&amp;IF(ISNUMBER(AK117),AK117,0))+COUNTIFS(INDEX(Данные!$A$7:$CV$106,0,MATCH($F$9,Данные!$A$6:$CV$6,0)),IF(ISNUMBER(AK117),AK117,0),Данные!$A$7:$A$106,"&lt;"&amp;$A117)+1)/COUNT(INDEX(Данные!$A$7:$CV$106,0,MATCH($F$9,Данные!$A$6:$CV$6,0)))&lt;=$F$11,$F$14,$F$15),IF($F$8="MANUAL_MU",MAX(Настройки!$B$14,MIN(1,IF(ISNUMBER(AK117),AK117,0))),IF($F$8="COUNT_FLAG_RULE",IF(IF(ISNUMBER(AK117),AK117,0)&lt;=$F$11,$F$14,IF(IF(ISNUMBER(AK117),AK117,0)&gt;=$F$12,$F$15,IF(OR(LOWER(LEFT(BP117&amp;"",2))="да",BP117=1),$F$13,$F$15))),IF(OR(AND($F$8="YES_NO",OR(LOWER(LEFT(AK117&amp;"",2))="да",AK117=1)),AND($F$8="THRESHOLD_GE",IF(ISNUMBER(AK117),AK117,0)&gt;=$F$11),AND($F$8="THRESHOLD_GT",IF(ISNUMBER(AK117),AK117,0)&gt;$F$11),AND($F$8="THRESHOLD_LE",IF(ISNUMBER(AK117),AK117,0)&lt;=$F$11),AND($F$8="THRESHOLD_LT",IF(ISNUMBER(AK117),AK117,0)&lt;$F$11),AND($F$8="CHANGE_PCT_GE",IF(IF(ISNUMBER(BP117),BP117,0)=0,IF(ISNUMBER(AK117),AK117,0)&gt;0,(IF(ISNUMBER(AK117),AK117,0)-IF(ISNUMBER(BP117),BP117,0))/ABS(IF(ISNUMBER(BP117),BP117,0))&gt;=$F$11)),AND($F$8="CHANGE_ABS_GE",ABS(IF(ISNUMBER(AK117),AK117,0)-IF(ISNUMBER(BP117),BP117,0))&gt;=$F$11),AND($F$8="COUNT_LT",IF(ISNUMBER(AK117),AK117,0)&lt;$F$11),AND($F$8="COUNT_LE",IF(ISNUMBER(AK117),AK117,0)&lt;=$F$11),AND($F$8="AND_YES",OR(LOWER(LEFT(AK117&amp;"",2))="да",AK117=1),OR(LOWER(LEFT(BP117&amp;"",2))="да",BP117=1)),AND($F$8="OR_YES",OR(OR(LOWER(LEFT(AK117&amp;"",2))="да",AK117=1),OR(LOWER(LEFT(BP117&amp;"",2))="да",BP117=1)))),$F$14,$F$15))))))))))</f>
        <v/>
      </c>
      <c r="G117" s="19" t="str">
        <f>IF($A117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117="#FIELD",AL117="",AND(OR($G$8="CHANGE_PCT_GE",$G$8="CHANGE_ABS_GE",$G$8="COUNT_FLAG_RULE",$G$8="AND_YES",$G$8="OR_YES"),OR(BQ117="#FIELD",BQ117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117)))),IF($G$18="LOW_MU",MAX(Настройки!$B$14,$G$16),IF($G$18="NEUTRAL",Настройки!$B$15,IF($G$18="IGNORE","IGNORE",IF(OR(AL117="#FIELD",BQ117="#FIELD"),"Поле не найдено","Недостаточно данных")))),IF($G$8="SIGMOID_INC",MAX(Настройки!$B$14,$G$16+($G$17-$G$16)/(1+EXP(-$G$12*(IF(ISNUMBER(AL117),AL117,0)-$G$11)))),IF($G$8="SIGMOID_DEC",MAX(Настройки!$B$14,$G$16+($G$17-$G$16)/(1+EXP($G$12*(IF(ISNUMBER(AL117),AL117,0)-$G$11)))),IF($G$8="TOP_PERCENT",IF((COUNTIF(INDEX(Данные!$A$7:$CV$106,0,MATCH($G$9,Данные!$A$6:$CV$6,0)),"&gt;"&amp;IF(ISNUMBER(AL117),AL117,0))+COUNTIFS(INDEX(Данные!$A$7:$CV$106,0,MATCH($G$9,Данные!$A$6:$CV$6,0)),IF(ISNUMBER(AL117),AL117,0),Данные!$A$7:$A$106,"&lt;"&amp;$A117)+1)/COUNT(INDEX(Данные!$A$7:$CV$106,0,MATCH($G$9,Данные!$A$6:$CV$6,0)))&lt;=$G$11,$G$14,$G$15),IF($G$8="MANUAL_MU",MAX(Настройки!$B$14,MIN(1,IF(ISNUMBER(AL117),AL117,0))),IF($G$8="COUNT_FLAG_RULE",IF(IF(ISNUMBER(AL117),AL117,0)&lt;=$G$11,$G$14,IF(IF(ISNUMBER(AL117),AL117,0)&gt;=$G$12,$G$15,IF(OR(LOWER(LEFT(BQ117&amp;"",2))="да",BQ117=1),$G$13,$G$15))),IF(OR(AND($G$8="YES_NO",OR(LOWER(LEFT(AL117&amp;"",2))="да",AL117=1)),AND($G$8="THRESHOLD_GE",IF(ISNUMBER(AL117),AL117,0)&gt;=$G$11),AND($G$8="THRESHOLD_GT",IF(ISNUMBER(AL117),AL117,0)&gt;$G$11),AND($G$8="THRESHOLD_LE",IF(ISNUMBER(AL117),AL117,0)&lt;=$G$11),AND($G$8="THRESHOLD_LT",IF(ISNUMBER(AL117),AL117,0)&lt;$G$11),AND($G$8="CHANGE_PCT_GE",IF(IF(ISNUMBER(BQ117),BQ117,0)=0,IF(ISNUMBER(AL117),AL117,0)&gt;0,(IF(ISNUMBER(AL117),AL117,0)-IF(ISNUMBER(BQ117),BQ117,0))/ABS(IF(ISNUMBER(BQ117),BQ117,0))&gt;=$G$11)),AND($G$8="CHANGE_ABS_GE",ABS(IF(ISNUMBER(AL117),AL117,0)-IF(ISNUMBER(BQ117),BQ117,0))&gt;=$G$11),AND($G$8="COUNT_LT",IF(ISNUMBER(AL117),AL117,0)&lt;$G$11),AND($G$8="COUNT_LE",IF(ISNUMBER(AL117),AL117,0)&lt;=$G$11),AND($G$8="AND_YES",OR(LOWER(LEFT(AL117&amp;"",2))="да",AL117=1),OR(LOWER(LEFT(BQ117&amp;"",2))="да",BQ117=1)),AND($G$8="OR_YES",OR(OR(LOWER(LEFT(AL117&amp;"",2))="да",AL117=1),OR(LOWER(LEFT(BQ117&amp;"",2))="да",BQ117=1)))),$G$14,$G$15))))))))))</f>
        <v/>
      </c>
      <c r="H117" s="19" t="str">
        <f>IF($A117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117="#FIELD",AM117="",AND(OR($H$8="CHANGE_PCT_GE",$H$8="CHANGE_ABS_GE",$H$8="COUNT_FLAG_RULE",$H$8="AND_YES",$H$8="OR_YES"),OR(BR117="#FIELD",BR117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117)))),IF($H$18="LOW_MU",MAX(Настройки!$B$14,$H$16),IF($H$18="NEUTRAL",Настройки!$B$15,IF($H$18="IGNORE","IGNORE",IF(OR(AM117="#FIELD",BR117="#FIELD"),"Поле не найдено","Недостаточно данных")))),IF($H$8="SIGMOID_INC",MAX(Настройки!$B$14,$H$16+($H$17-$H$16)/(1+EXP(-$H$12*(IF(ISNUMBER(AM117),AM117,0)-$H$11)))),IF($H$8="SIGMOID_DEC",MAX(Настройки!$B$14,$H$16+($H$17-$H$16)/(1+EXP($H$12*(IF(ISNUMBER(AM117),AM117,0)-$H$11)))),IF($H$8="TOP_PERCENT",IF((COUNTIF(INDEX(Данные!$A$7:$CV$106,0,MATCH($H$9,Данные!$A$6:$CV$6,0)),"&gt;"&amp;IF(ISNUMBER(AM117),AM117,0))+COUNTIFS(INDEX(Данные!$A$7:$CV$106,0,MATCH($H$9,Данные!$A$6:$CV$6,0)),IF(ISNUMBER(AM117),AM117,0),Данные!$A$7:$A$106,"&lt;"&amp;$A117)+1)/COUNT(INDEX(Данные!$A$7:$CV$106,0,MATCH($H$9,Данные!$A$6:$CV$6,0)))&lt;=$H$11,$H$14,$H$15),IF($H$8="MANUAL_MU",MAX(Настройки!$B$14,MIN(1,IF(ISNUMBER(AM117),AM117,0))),IF($H$8="COUNT_FLAG_RULE",IF(IF(ISNUMBER(AM117),AM117,0)&lt;=$H$11,$H$14,IF(IF(ISNUMBER(AM117),AM117,0)&gt;=$H$12,$H$15,IF(OR(LOWER(LEFT(BR117&amp;"",2))="да",BR117=1),$H$13,$H$15))),IF(OR(AND($H$8="YES_NO",OR(LOWER(LEFT(AM117&amp;"",2))="да",AM117=1)),AND($H$8="THRESHOLD_GE",IF(ISNUMBER(AM117),AM117,0)&gt;=$H$11),AND($H$8="THRESHOLD_GT",IF(ISNUMBER(AM117),AM117,0)&gt;$H$11),AND($H$8="THRESHOLD_LE",IF(ISNUMBER(AM117),AM117,0)&lt;=$H$11),AND($H$8="THRESHOLD_LT",IF(ISNUMBER(AM117),AM117,0)&lt;$H$11),AND($H$8="CHANGE_PCT_GE",IF(IF(ISNUMBER(BR117),BR117,0)=0,IF(ISNUMBER(AM117),AM117,0)&gt;0,(IF(ISNUMBER(AM117),AM117,0)-IF(ISNUMBER(BR117),BR117,0))/ABS(IF(ISNUMBER(BR117),BR117,0))&gt;=$H$11)),AND($H$8="CHANGE_ABS_GE",ABS(IF(ISNUMBER(AM117),AM117,0)-IF(ISNUMBER(BR117),BR117,0))&gt;=$H$11),AND($H$8="COUNT_LT",IF(ISNUMBER(AM117),AM117,0)&lt;$H$11),AND($H$8="COUNT_LE",IF(ISNUMBER(AM117),AM117,0)&lt;=$H$11),AND($H$8="AND_YES",OR(LOWER(LEFT(AM117&amp;"",2))="да",AM117=1),OR(LOWER(LEFT(BR117&amp;"",2))="да",BR117=1)),AND($H$8="OR_YES",OR(OR(LOWER(LEFT(AM117&amp;"",2))="да",AM117=1),OR(LOWER(LEFT(BR117&amp;"",2))="да",BR117=1)))),$H$14,$H$15))))))))))</f>
        <v/>
      </c>
      <c r="I117" s="19" t="str">
        <f>IF($A117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117="#FIELD",AN117="",AND(OR($I$8="CHANGE_PCT_GE",$I$8="CHANGE_ABS_GE",$I$8="COUNT_FLAG_RULE",$I$8="AND_YES",$I$8="OR_YES"),OR(BS117="#FIELD",BS117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117)))),IF($I$18="LOW_MU",MAX(Настройки!$B$14,$I$16),IF($I$18="NEUTRAL",Настройки!$B$15,IF($I$18="IGNORE","IGNORE",IF(OR(AN117="#FIELD",BS117="#FIELD"),"Поле не найдено","Недостаточно данных")))),IF($I$8="SIGMOID_INC",MAX(Настройки!$B$14,$I$16+($I$17-$I$16)/(1+EXP(-$I$12*(IF(ISNUMBER(AN117),AN117,0)-$I$11)))),IF($I$8="SIGMOID_DEC",MAX(Настройки!$B$14,$I$16+($I$17-$I$16)/(1+EXP($I$12*(IF(ISNUMBER(AN117),AN117,0)-$I$11)))),IF($I$8="TOP_PERCENT",IF((COUNTIF(INDEX(Данные!$A$7:$CV$106,0,MATCH($I$9,Данные!$A$6:$CV$6,0)),"&gt;"&amp;IF(ISNUMBER(AN117),AN117,0))+COUNTIFS(INDEX(Данные!$A$7:$CV$106,0,MATCH($I$9,Данные!$A$6:$CV$6,0)),IF(ISNUMBER(AN117),AN117,0),Данные!$A$7:$A$106,"&lt;"&amp;$A117)+1)/COUNT(INDEX(Данные!$A$7:$CV$106,0,MATCH($I$9,Данные!$A$6:$CV$6,0)))&lt;=$I$11,$I$14,$I$15),IF($I$8="MANUAL_MU",MAX(Настройки!$B$14,MIN(1,IF(ISNUMBER(AN117),AN117,0))),IF($I$8="COUNT_FLAG_RULE",IF(IF(ISNUMBER(AN117),AN117,0)&lt;=$I$11,$I$14,IF(IF(ISNUMBER(AN117),AN117,0)&gt;=$I$12,$I$15,IF(OR(LOWER(LEFT(BS117&amp;"",2))="да",BS117=1),$I$13,$I$15))),IF(OR(AND($I$8="YES_NO",OR(LOWER(LEFT(AN117&amp;"",2))="да",AN117=1)),AND($I$8="THRESHOLD_GE",IF(ISNUMBER(AN117),AN117,0)&gt;=$I$11),AND($I$8="THRESHOLD_GT",IF(ISNUMBER(AN117),AN117,0)&gt;$I$11),AND($I$8="THRESHOLD_LE",IF(ISNUMBER(AN117),AN117,0)&lt;=$I$11),AND($I$8="THRESHOLD_LT",IF(ISNUMBER(AN117),AN117,0)&lt;$I$11),AND($I$8="CHANGE_PCT_GE",IF(IF(ISNUMBER(BS117),BS117,0)=0,IF(ISNUMBER(AN117),AN117,0)&gt;0,(IF(ISNUMBER(AN117),AN117,0)-IF(ISNUMBER(BS117),BS117,0))/ABS(IF(ISNUMBER(BS117),BS117,0))&gt;=$I$11)),AND($I$8="CHANGE_ABS_GE",ABS(IF(ISNUMBER(AN117),AN117,0)-IF(ISNUMBER(BS117),BS117,0))&gt;=$I$11),AND($I$8="COUNT_LT",IF(ISNUMBER(AN117),AN117,0)&lt;$I$11),AND($I$8="COUNT_LE",IF(ISNUMBER(AN117),AN117,0)&lt;=$I$11),AND($I$8="AND_YES",OR(LOWER(LEFT(AN117&amp;"",2))="да",AN117=1),OR(LOWER(LEFT(BS117&amp;"",2))="да",BS117=1)),AND($I$8="OR_YES",OR(OR(LOWER(LEFT(AN117&amp;"",2))="да",AN117=1),OR(LOWER(LEFT(BS117&amp;"",2))="да",BS117=1)))),$I$14,$I$15))))))))))</f>
        <v/>
      </c>
      <c r="J117" s="19" t="str">
        <f>IF($A117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117="#FIELD",AO117="",AND(OR($J$8="CHANGE_PCT_GE",$J$8="CHANGE_ABS_GE",$J$8="COUNT_FLAG_RULE",$J$8="AND_YES",$J$8="OR_YES"),OR(BT117="#FIELD",BT117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117)))),IF($J$18="LOW_MU",MAX(Настройки!$B$14,$J$16),IF($J$18="NEUTRAL",Настройки!$B$15,IF($J$18="IGNORE","IGNORE",IF(OR(AO117="#FIELD",BT117="#FIELD"),"Поле не найдено","Недостаточно данных")))),IF($J$8="SIGMOID_INC",MAX(Настройки!$B$14,$J$16+($J$17-$J$16)/(1+EXP(-$J$12*(IF(ISNUMBER(AO117),AO117,0)-$J$11)))),IF($J$8="SIGMOID_DEC",MAX(Настройки!$B$14,$J$16+($J$17-$J$16)/(1+EXP($J$12*(IF(ISNUMBER(AO117),AO117,0)-$J$11)))),IF($J$8="TOP_PERCENT",IF((COUNTIF(INDEX(Данные!$A$7:$CV$106,0,MATCH($J$9,Данные!$A$6:$CV$6,0)),"&gt;"&amp;IF(ISNUMBER(AO117),AO117,0))+COUNTIFS(INDEX(Данные!$A$7:$CV$106,0,MATCH($J$9,Данные!$A$6:$CV$6,0)),IF(ISNUMBER(AO117),AO117,0),Данные!$A$7:$A$106,"&lt;"&amp;$A117)+1)/COUNT(INDEX(Данные!$A$7:$CV$106,0,MATCH($J$9,Данные!$A$6:$CV$6,0)))&lt;=$J$11,$J$14,$J$15),IF($J$8="MANUAL_MU",MAX(Настройки!$B$14,MIN(1,IF(ISNUMBER(AO117),AO117,0))),IF($J$8="COUNT_FLAG_RULE",IF(IF(ISNUMBER(AO117),AO117,0)&lt;=$J$11,$J$14,IF(IF(ISNUMBER(AO117),AO117,0)&gt;=$J$12,$J$15,IF(OR(LOWER(LEFT(BT117&amp;"",2))="да",BT117=1),$J$13,$J$15))),IF(OR(AND($J$8="YES_NO",OR(LOWER(LEFT(AO117&amp;"",2))="да",AO117=1)),AND($J$8="THRESHOLD_GE",IF(ISNUMBER(AO117),AO117,0)&gt;=$J$11),AND($J$8="THRESHOLD_GT",IF(ISNUMBER(AO117),AO117,0)&gt;$J$11),AND($J$8="THRESHOLD_LE",IF(ISNUMBER(AO117),AO117,0)&lt;=$J$11),AND($J$8="THRESHOLD_LT",IF(ISNUMBER(AO117),AO117,0)&lt;$J$11),AND($J$8="CHANGE_PCT_GE",IF(IF(ISNUMBER(BT117),BT117,0)=0,IF(ISNUMBER(AO117),AO117,0)&gt;0,(IF(ISNUMBER(AO117),AO117,0)-IF(ISNUMBER(BT117),BT117,0))/ABS(IF(ISNUMBER(BT117),BT117,0))&gt;=$J$11)),AND($J$8="CHANGE_ABS_GE",ABS(IF(ISNUMBER(AO117),AO117,0)-IF(ISNUMBER(BT117),BT117,0))&gt;=$J$11),AND($J$8="COUNT_LT",IF(ISNUMBER(AO117),AO117,0)&lt;$J$11),AND($J$8="COUNT_LE",IF(ISNUMBER(AO117),AO117,0)&lt;=$J$11),AND($J$8="AND_YES",OR(LOWER(LEFT(AO117&amp;"",2))="да",AO117=1),OR(LOWER(LEFT(BT117&amp;"",2))="да",BT117=1)),AND($J$8="OR_YES",OR(OR(LOWER(LEFT(AO117&amp;"",2))="да",AO117=1),OR(LOWER(LEFT(BT117&amp;"",2))="да",BT117=1)))),$J$14,$J$15))))))))))</f>
        <v/>
      </c>
      <c r="K117" s="19" t="str">
        <f>IF($A117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117="#FIELD",AP117="",AND(OR($K$8="CHANGE_PCT_GE",$K$8="CHANGE_ABS_GE",$K$8="COUNT_FLAG_RULE",$K$8="AND_YES",$K$8="OR_YES"),OR(BU117="#FIELD",BU117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117)))),IF($K$18="LOW_MU",MAX(Настройки!$B$14,$K$16),IF($K$18="NEUTRAL",Настройки!$B$15,IF($K$18="IGNORE","IGNORE",IF(OR(AP117="#FIELD",BU117="#FIELD"),"Поле не найдено","Недостаточно данных")))),IF($K$8="SIGMOID_INC",MAX(Настройки!$B$14,$K$16+($K$17-$K$16)/(1+EXP(-$K$12*(IF(ISNUMBER(AP117),AP117,0)-$K$11)))),IF($K$8="SIGMOID_DEC",MAX(Настройки!$B$14,$K$16+($K$17-$K$16)/(1+EXP($K$12*(IF(ISNUMBER(AP117),AP117,0)-$K$11)))),IF($K$8="TOP_PERCENT",IF((COUNTIF(INDEX(Данные!$A$7:$CV$106,0,MATCH($K$9,Данные!$A$6:$CV$6,0)),"&gt;"&amp;IF(ISNUMBER(AP117),AP117,0))+COUNTIFS(INDEX(Данные!$A$7:$CV$106,0,MATCH($K$9,Данные!$A$6:$CV$6,0)),IF(ISNUMBER(AP117),AP117,0),Данные!$A$7:$A$106,"&lt;"&amp;$A117)+1)/COUNT(INDEX(Данные!$A$7:$CV$106,0,MATCH($K$9,Данные!$A$6:$CV$6,0)))&lt;=$K$11,$K$14,$K$15),IF($K$8="MANUAL_MU",MAX(Настройки!$B$14,MIN(1,IF(ISNUMBER(AP117),AP117,0))),IF($K$8="COUNT_FLAG_RULE",IF(IF(ISNUMBER(AP117),AP117,0)&lt;=$K$11,$K$14,IF(IF(ISNUMBER(AP117),AP117,0)&gt;=$K$12,$K$15,IF(OR(LOWER(LEFT(BU117&amp;"",2))="да",BU117=1),$K$13,$K$15))),IF(OR(AND($K$8="YES_NO",OR(LOWER(LEFT(AP117&amp;"",2))="да",AP117=1)),AND($K$8="THRESHOLD_GE",IF(ISNUMBER(AP117),AP117,0)&gt;=$K$11),AND($K$8="THRESHOLD_GT",IF(ISNUMBER(AP117),AP117,0)&gt;$K$11),AND($K$8="THRESHOLD_LE",IF(ISNUMBER(AP117),AP117,0)&lt;=$K$11),AND($K$8="THRESHOLD_LT",IF(ISNUMBER(AP117),AP117,0)&lt;$K$11),AND($K$8="CHANGE_PCT_GE",IF(IF(ISNUMBER(BU117),BU117,0)=0,IF(ISNUMBER(AP117),AP117,0)&gt;0,(IF(ISNUMBER(AP117),AP117,0)-IF(ISNUMBER(BU117),BU117,0))/ABS(IF(ISNUMBER(BU117),BU117,0))&gt;=$K$11)),AND($K$8="CHANGE_ABS_GE",ABS(IF(ISNUMBER(AP117),AP117,0)-IF(ISNUMBER(BU117),BU117,0))&gt;=$K$11),AND($K$8="COUNT_LT",IF(ISNUMBER(AP117),AP117,0)&lt;$K$11),AND($K$8="COUNT_LE",IF(ISNUMBER(AP117),AP117,0)&lt;=$K$11),AND($K$8="AND_YES",OR(LOWER(LEFT(AP117&amp;"",2))="да",AP117=1),OR(LOWER(LEFT(BU117&amp;"",2))="да",BU117=1)),AND($K$8="OR_YES",OR(OR(LOWER(LEFT(AP117&amp;"",2))="да",AP117=1),OR(LOWER(LEFT(BU117&amp;"",2))="да",BU117=1)))),$K$14,$K$15))))))))))</f>
        <v/>
      </c>
      <c r="L117" s="19" t="str">
        <f>IF($A117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117="#FIELD",AQ117="",AND(OR($L$8="CHANGE_PCT_GE",$L$8="CHANGE_ABS_GE",$L$8="COUNT_FLAG_RULE",$L$8="AND_YES",$L$8="OR_YES"),OR(BV117="#FIELD",BV117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117)))),IF($L$18="LOW_MU",MAX(Настройки!$B$14,$L$16),IF($L$18="NEUTRAL",Настройки!$B$15,IF($L$18="IGNORE","IGNORE",IF(OR(AQ117="#FIELD",BV117="#FIELD"),"Поле не найдено","Недостаточно данных")))),IF($L$8="SIGMOID_INC",MAX(Настройки!$B$14,$L$16+($L$17-$L$16)/(1+EXP(-$L$12*(IF(ISNUMBER(AQ117),AQ117,0)-$L$11)))),IF($L$8="SIGMOID_DEC",MAX(Настройки!$B$14,$L$16+($L$17-$L$16)/(1+EXP($L$12*(IF(ISNUMBER(AQ117),AQ117,0)-$L$11)))),IF($L$8="TOP_PERCENT",IF((COUNTIF(INDEX(Данные!$A$7:$CV$106,0,MATCH($L$9,Данные!$A$6:$CV$6,0)),"&gt;"&amp;IF(ISNUMBER(AQ117),AQ117,0))+COUNTIFS(INDEX(Данные!$A$7:$CV$106,0,MATCH($L$9,Данные!$A$6:$CV$6,0)),IF(ISNUMBER(AQ117),AQ117,0),Данные!$A$7:$A$106,"&lt;"&amp;$A117)+1)/COUNT(INDEX(Данные!$A$7:$CV$106,0,MATCH($L$9,Данные!$A$6:$CV$6,0)))&lt;=$L$11,$L$14,$L$15),IF($L$8="MANUAL_MU",MAX(Настройки!$B$14,MIN(1,IF(ISNUMBER(AQ117),AQ117,0))),IF($L$8="COUNT_FLAG_RULE",IF(IF(ISNUMBER(AQ117),AQ117,0)&lt;=$L$11,$L$14,IF(IF(ISNUMBER(AQ117),AQ117,0)&gt;=$L$12,$L$15,IF(OR(LOWER(LEFT(BV117&amp;"",2))="да",BV117=1),$L$13,$L$15))),IF(OR(AND($L$8="YES_NO",OR(LOWER(LEFT(AQ117&amp;"",2))="да",AQ117=1)),AND($L$8="THRESHOLD_GE",IF(ISNUMBER(AQ117),AQ117,0)&gt;=$L$11),AND($L$8="THRESHOLD_GT",IF(ISNUMBER(AQ117),AQ117,0)&gt;$L$11),AND($L$8="THRESHOLD_LE",IF(ISNUMBER(AQ117),AQ117,0)&lt;=$L$11),AND($L$8="THRESHOLD_LT",IF(ISNUMBER(AQ117),AQ117,0)&lt;$L$11),AND($L$8="CHANGE_PCT_GE",IF(IF(ISNUMBER(BV117),BV117,0)=0,IF(ISNUMBER(AQ117),AQ117,0)&gt;0,(IF(ISNUMBER(AQ117),AQ117,0)-IF(ISNUMBER(BV117),BV117,0))/ABS(IF(ISNUMBER(BV117),BV117,0))&gt;=$L$11)),AND($L$8="CHANGE_ABS_GE",ABS(IF(ISNUMBER(AQ117),AQ117,0)-IF(ISNUMBER(BV117),BV117,0))&gt;=$L$11),AND($L$8="COUNT_LT",IF(ISNUMBER(AQ117),AQ117,0)&lt;$L$11),AND($L$8="COUNT_LE",IF(ISNUMBER(AQ117),AQ117,0)&lt;=$L$11),AND($L$8="AND_YES",OR(LOWER(LEFT(AQ117&amp;"",2))="да",AQ117=1),OR(LOWER(LEFT(BV117&amp;"",2))="да",BV117=1)),AND($L$8="OR_YES",OR(OR(LOWER(LEFT(AQ117&amp;"",2))="да",AQ117=1),OR(LOWER(LEFT(BV117&amp;"",2))="да",BV117=1)))),$L$14,$L$15))))))))))</f>
        <v/>
      </c>
      <c r="M117" s="19" t="str">
        <f>IF($A117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117="#FIELD",AR117="",AND(OR($M$8="CHANGE_PCT_GE",$M$8="CHANGE_ABS_GE",$M$8="COUNT_FLAG_RULE",$M$8="AND_YES",$M$8="OR_YES"),OR(BW117="#FIELD",BW117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117)))),IF($M$18="LOW_MU",MAX(Настройки!$B$14,$M$16),IF($M$18="NEUTRAL",Настройки!$B$15,IF($M$18="IGNORE","IGNORE",IF(OR(AR117="#FIELD",BW117="#FIELD"),"Поле не найдено","Недостаточно данных")))),IF($M$8="SIGMOID_INC",MAX(Настройки!$B$14,$M$16+($M$17-$M$16)/(1+EXP(-$M$12*(IF(ISNUMBER(AR117),AR117,0)-$M$11)))),IF($M$8="SIGMOID_DEC",MAX(Настройки!$B$14,$M$16+($M$17-$M$16)/(1+EXP($M$12*(IF(ISNUMBER(AR117),AR117,0)-$M$11)))),IF($M$8="TOP_PERCENT",IF((COUNTIF(INDEX(Данные!$A$7:$CV$106,0,MATCH($M$9,Данные!$A$6:$CV$6,0)),"&gt;"&amp;IF(ISNUMBER(AR117),AR117,0))+COUNTIFS(INDEX(Данные!$A$7:$CV$106,0,MATCH($M$9,Данные!$A$6:$CV$6,0)),IF(ISNUMBER(AR117),AR117,0),Данные!$A$7:$A$106,"&lt;"&amp;$A117)+1)/COUNT(INDEX(Данные!$A$7:$CV$106,0,MATCH($M$9,Данные!$A$6:$CV$6,0)))&lt;=$M$11,$M$14,$M$15),IF($M$8="MANUAL_MU",MAX(Настройки!$B$14,MIN(1,IF(ISNUMBER(AR117),AR117,0))),IF($M$8="COUNT_FLAG_RULE",IF(IF(ISNUMBER(AR117),AR117,0)&lt;=$M$11,$M$14,IF(IF(ISNUMBER(AR117),AR117,0)&gt;=$M$12,$M$15,IF(OR(LOWER(LEFT(BW117&amp;"",2))="да",BW117=1),$M$13,$M$15))),IF(OR(AND($M$8="YES_NO",OR(LOWER(LEFT(AR117&amp;"",2))="да",AR117=1)),AND($M$8="THRESHOLD_GE",IF(ISNUMBER(AR117),AR117,0)&gt;=$M$11),AND($M$8="THRESHOLD_GT",IF(ISNUMBER(AR117),AR117,0)&gt;$M$11),AND($M$8="THRESHOLD_LE",IF(ISNUMBER(AR117),AR117,0)&lt;=$M$11),AND($M$8="THRESHOLD_LT",IF(ISNUMBER(AR117),AR117,0)&lt;$M$11),AND($M$8="CHANGE_PCT_GE",IF(IF(ISNUMBER(BW117),BW117,0)=0,IF(ISNUMBER(AR117),AR117,0)&gt;0,(IF(ISNUMBER(AR117),AR117,0)-IF(ISNUMBER(BW117),BW117,0))/ABS(IF(ISNUMBER(BW117),BW117,0))&gt;=$M$11)),AND($M$8="CHANGE_ABS_GE",ABS(IF(ISNUMBER(AR117),AR117,0)-IF(ISNUMBER(BW117),BW117,0))&gt;=$M$11),AND($M$8="COUNT_LT",IF(ISNUMBER(AR117),AR117,0)&lt;$M$11),AND($M$8="COUNT_LE",IF(ISNUMBER(AR117),AR117,0)&lt;=$M$11),AND($M$8="AND_YES",OR(LOWER(LEFT(AR117&amp;"",2))="да",AR117=1),OR(LOWER(LEFT(BW117&amp;"",2))="да",BW117=1)),AND($M$8="OR_YES",OR(OR(LOWER(LEFT(AR117&amp;"",2))="да",AR117=1),OR(LOWER(LEFT(BW117&amp;"",2))="да",BW117=1)))),$M$14,$M$15))))))))))</f>
        <v/>
      </c>
      <c r="N117" s="19" t="str">
        <f>IF($A117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117="#FIELD",AS117="",AND(OR($N$8="CHANGE_PCT_GE",$N$8="CHANGE_ABS_GE",$N$8="COUNT_FLAG_RULE",$N$8="AND_YES",$N$8="OR_YES"),OR(BX117="#FIELD",BX117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117)))),IF($N$18="LOW_MU",MAX(Настройки!$B$14,$N$16),IF($N$18="NEUTRAL",Настройки!$B$15,IF($N$18="IGNORE","IGNORE",IF(OR(AS117="#FIELD",BX117="#FIELD"),"Поле не найдено","Недостаточно данных")))),IF($N$8="SIGMOID_INC",MAX(Настройки!$B$14,$N$16+($N$17-$N$16)/(1+EXP(-$N$12*(IF(ISNUMBER(AS117),AS117,0)-$N$11)))),IF($N$8="SIGMOID_DEC",MAX(Настройки!$B$14,$N$16+($N$17-$N$16)/(1+EXP($N$12*(IF(ISNUMBER(AS117),AS117,0)-$N$11)))),IF($N$8="TOP_PERCENT",IF((COUNTIF(INDEX(Данные!$A$7:$CV$106,0,MATCH($N$9,Данные!$A$6:$CV$6,0)),"&gt;"&amp;IF(ISNUMBER(AS117),AS117,0))+COUNTIFS(INDEX(Данные!$A$7:$CV$106,0,MATCH($N$9,Данные!$A$6:$CV$6,0)),IF(ISNUMBER(AS117),AS117,0),Данные!$A$7:$A$106,"&lt;"&amp;$A117)+1)/COUNT(INDEX(Данные!$A$7:$CV$106,0,MATCH($N$9,Данные!$A$6:$CV$6,0)))&lt;=$N$11,$N$14,$N$15),IF($N$8="MANUAL_MU",MAX(Настройки!$B$14,MIN(1,IF(ISNUMBER(AS117),AS117,0))),IF($N$8="COUNT_FLAG_RULE",IF(IF(ISNUMBER(AS117),AS117,0)&lt;=$N$11,$N$14,IF(IF(ISNUMBER(AS117),AS117,0)&gt;=$N$12,$N$15,IF(OR(LOWER(LEFT(BX117&amp;"",2))="да",BX117=1),$N$13,$N$15))),IF(OR(AND($N$8="YES_NO",OR(LOWER(LEFT(AS117&amp;"",2))="да",AS117=1)),AND($N$8="THRESHOLD_GE",IF(ISNUMBER(AS117),AS117,0)&gt;=$N$11),AND($N$8="THRESHOLD_GT",IF(ISNUMBER(AS117),AS117,0)&gt;$N$11),AND($N$8="THRESHOLD_LE",IF(ISNUMBER(AS117),AS117,0)&lt;=$N$11),AND($N$8="THRESHOLD_LT",IF(ISNUMBER(AS117),AS117,0)&lt;$N$11),AND($N$8="CHANGE_PCT_GE",IF(IF(ISNUMBER(BX117),BX117,0)=0,IF(ISNUMBER(AS117),AS117,0)&gt;0,(IF(ISNUMBER(AS117),AS117,0)-IF(ISNUMBER(BX117),BX117,0))/ABS(IF(ISNUMBER(BX117),BX117,0))&gt;=$N$11)),AND($N$8="CHANGE_ABS_GE",ABS(IF(ISNUMBER(AS117),AS117,0)-IF(ISNUMBER(BX117),BX117,0))&gt;=$N$11),AND($N$8="COUNT_LT",IF(ISNUMBER(AS117),AS117,0)&lt;$N$11),AND($N$8="COUNT_LE",IF(ISNUMBER(AS117),AS117,0)&lt;=$N$11),AND($N$8="AND_YES",OR(LOWER(LEFT(AS117&amp;"",2))="да",AS117=1),OR(LOWER(LEFT(BX117&amp;"",2))="да",BX117=1)),AND($N$8="OR_YES",OR(OR(LOWER(LEFT(AS117&amp;"",2))="да",AS117=1),OR(LOWER(LEFT(BX117&amp;"",2))="да",BX117=1)))),$N$14,$N$15))))))))))</f>
        <v/>
      </c>
      <c r="O117" s="19" t="str">
        <f>IF($A117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117="#FIELD",AT117="",AND(OR($O$8="CHANGE_PCT_GE",$O$8="CHANGE_ABS_GE",$O$8="COUNT_FLAG_RULE",$O$8="AND_YES",$O$8="OR_YES"),OR(BY117="#FIELD",BY117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117)))),IF($O$18="LOW_MU",MAX(Настройки!$B$14,$O$16),IF($O$18="NEUTRAL",Настройки!$B$15,IF($O$18="IGNORE","IGNORE",IF(OR(AT117="#FIELD",BY117="#FIELD"),"Поле не найдено","Недостаточно данных")))),IF($O$8="SIGMOID_INC",MAX(Настройки!$B$14,$O$16+($O$17-$O$16)/(1+EXP(-$O$12*(IF(ISNUMBER(AT117),AT117,0)-$O$11)))),IF($O$8="SIGMOID_DEC",MAX(Настройки!$B$14,$O$16+($O$17-$O$16)/(1+EXP($O$12*(IF(ISNUMBER(AT117),AT117,0)-$O$11)))),IF($O$8="TOP_PERCENT",IF((COUNTIF(INDEX(Данные!$A$7:$CV$106,0,MATCH($O$9,Данные!$A$6:$CV$6,0)),"&gt;"&amp;IF(ISNUMBER(AT117),AT117,0))+COUNTIFS(INDEX(Данные!$A$7:$CV$106,0,MATCH($O$9,Данные!$A$6:$CV$6,0)),IF(ISNUMBER(AT117),AT117,0),Данные!$A$7:$A$106,"&lt;"&amp;$A117)+1)/COUNT(INDEX(Данные!$A$7:$CV$106,0,MATCH($O$9,Данные!$A$6:$CV$6,0)))&lt;=$O$11,$O$14,$O$15),IF($O$8="MANUAL_MU",MAX(Настройки!$B$14,MIN(1,IF(ISNUMBER(AT117),AT117,0))),IF($O$8="COUNT_FLAG_RULE",IF(IF(ISNUMBER(AT117),AT117,0)&lt;=$O$11,$O$14,IF(IF(ISNUMBER(AT117),AT117,0)&gt;=$O$12,$O$15,IF(OR(LOWER(LEFT(BY117&amp;"",2))="да",BY117=1),$O$13,$O$15))),IF(OR(AND($O$8="YES_NO",OR(LOWER(LEFT(AT117&amp;"",2))="да",AT117=1)),AND($O$8="THRESHOLD_GE",IF(ISNUMBER(AT117),AT117,0)&gt;=$O$11),AND($O$8="THRESHOLD_GT",IF(ISNUMBER(AT117),AT117,0)&gt;$O$11),AND($O$8="THRESHOLD_LE",IF(ISNUMBER(AT117),AT117,0)&lt;=$O$11),AND($O$8="THRESHOLD_LT",IF(ISNUMBER(AT117),AT117,0)&lt;$O$11),AND($O$8="CHANGE_PCT_GE",IF(IF(ISNUMBER(BY117),BY117,0)=0,IF(ISNUMBER(AT117),AT117,0)&gt;0,(IF(ISNUMBER(AT117),AT117,0)-IF(ISNUMBER(BY117),BY117,0))/ABS(IF(ISNUMBER(BY117),BY117,0))&gt;=$O$11)),AND($O$8="CHANGE_ABS_GE",ABS(IF(ISNUMBER(AT117),AT117,0)-IF(ISNUMBER(BY117),BY117,0))&gt;=$O$11),AND($O$8="COUNT_LT",IF(ISNUMBER(AT117),AT117,0)&lt;$O$11),AND($O$8="COUNT_LE",IF(ISNUMBER(AT117),AT117,0)&lt;=$O$11),AND($O$8="AND_YES",OR(LOWER(LEFT(AT117&amp;"",2))="да",AT117=1),OR(LOWER(LEFT(BY117&amp;"",2))="да",BY117=1)),AND($O$8="OR_YES",OR(OR(LOWER(LEFT(AT117&amp;"",2))="да",AT117=1),OR(LOWER(LEFT(BY117&amp;"",2))="да",BY117=1)))),$O$14,$O$15))))))))))</f>
        <v/>
      </c>
      <c r="P117" s="19" t="str">
        <f>IF($A117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117="#FIELD",AU117="",AND(OR($P$8="CHANGE_PCT_GE",$P$8="CHANGE_ABS_GE",$P$8="COUNT_FLAG_RULE",$P$8="AND_YES",$P$8="OR_YES"),OR(BZ117="#FIELD",BZ117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117)))),IF($P$18="LOW_MU",MAX(Настройки!$B$14,$P$16),IF($P$18="NEUTRAL",Настройки!$B$15,IF($P$18="IGNORE","IGNORE",IF(OR(AU117="#FIELD",BZ117="#FIELD"),"Поле не найдено","Недостаточно данных")))),IF($P$8="SIGMOID_INC",MAX(Настройки!$B$14,$P$16+($P$17-$P$16)/(1+EXP(-$P$12*(IF(ISNUMBER(AU117),AU117,0)-$P$11)))),IF($P$8="SIGMOID_DEC",MAX(Настройки!$B$14,$P$16+($P$17-$P$16)/(1+EXP($P$12*(IF(ISNUMBER(AU117),AU117,0)-$P$11)))),IF($P$8="TOP_PERCENT",IF((COUNTIF(INDEX(Данные!$A$7:$CV$106,0,MATCH($P$9,Данные!$A$6:$CV$6,0)),"&gt;"&amp;IF(ISNUMBER(AU117),AU117,0))+COUNTIFS(INDEX(Данные!$A$7:$CV$106,0,MATCH($P$9,Данные!$A$6:$CV$6,0)),IF(ISNUMBER(AU117),AU117,0),Данные!$A$7:$A$106,"&lt;"&amp;$A117)+1)/COUNT(INDEX(Данные!$A$7:$CV$106,0,MATCH($P$9,Данные!$A$6:$CV$6,0)))&lt;=$P$11,$P$14,$P$15),IF($P$8="MANUAL_MU",MAX(Настройки!$B$14,MIN(1,IF(ISNUMBER(AU117),AU117,0))),IF($P$8="COUNT_FLAG_RULE",IF(IF(ISNUMBER(AU117),AU117,0)&lt;=$P$11,$P$14,IF(IF(ISNUMBER(AU117),AU117,0)&gt;=$P$12,$P$15,IF(OR(LOWER(LEFT(BZ117&amp;"",2))="да",BZ117=1),$P$13,$P$15))),IF(OR(AND($P$8="YES_NO",OR(LOWER(LEFT(AU117&amp;"",2))="да",AU117=1)),AND($P$8="THRESHOLD_GE",IF(ISNUMBER(AU117),AU117,0)&gt;=$P$11),AND($P$8="THRESHOLD_GT",IF(ISNUMBER(AU117),AU117,0)&gt;$P$11),AND($P$8="THRESHOLD_LE",IF(ISNUMBER(AU117),AU117,0)&lt;=$P$11),AND($P$8="THRESHOLD_LT",IF(ISNUMBER(AU117),AU117,0)&lt;$P$11),AND($P$8="CHANGE_PCT_GE",IF(IF(ISNUMBER(BZ117),BZ117,0)=0,IF(ISNUMBER(AU117),AU117,0)&gt;0,(IF(ISNUMBER(AU117),AU117,0)-IF(ISNUMBER(BZ117),BZ117,0))/ABS(IF(ISNUMBER(BZ117),BZ117,0))&gt;=$P$11)),AND($P$8="CHANGE_ABS_GE",ABS(IF(ISNUMBER(AU117),AU117,0)-IF(ISNUMBER(BZ117),BZ117,0))&gt;=$P$11),AND($P$8="COUNT_LT",IF(ISNUMBER(AU117),AU117,0)&lt;$P$11),AND($P$8="COUNT_LE",IF(ISNUMBER(AU117),AU117,0)&lt;=$P$11),AND($P$8="AND_YES",OR(LOWER(LEFT(AU117&amp;"",2))="да",AU117=1),OR(LOWER(LEFT(BZ117&amp;"",2))="да",BZ117=1)),AND($P$8="OR_YES",OR(OR(LOWER(LEFT(AU117&amp;"",2))="да",AU117=1),OR(LOWER(LEFT(BZ117&amp;"",2))="да",BZ117=1)))),$P$14,$P$15))))))))))</f>
        <v/>
      </c>
      <c r="Q117" s="19" t="str">
        <f>IF($A117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117="#FIELD",AV117="",AND(OR($Q$8="CHANGE_PCT_GE",$Q$8="CHANGE_ABS_GE",$Q$8="COUNT_FLAG_RULE",$Q$8="AND_YES",$Q$8="OR_YES"),OR(CA117="#FIELD",CA117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117)))),IF($Q$18="LOW_MU",MAX(Настройки!$B$14,$Q$16),IF($Q$18="NEUTRAL",Настройки!$B$15,IF($Q$18="IGNORE","IGNORE",IF(OR(AV117="#FIELD",CA117="#FIELD"),"Поле не найдено","Недостаточно данных")))),IF($Q$8="SIGMOID_INC",MAX(Настройки!$B$14,$Q$16+($Q$17-$Q$16)/(1+EXP(-$Q$12*(IF(ISNUMBER(AV117),AV117,0)-$Q$11)))),IF($Q$8="SIGMOID_DEC",MAX(Настройки!$B$14,$Q$16+($Q$17-$Q$16)/(1+EXP($Q$12*(IF(ISNUMBER(AV117),AV117,0)-$Q$11)))),IF($Q$8="TOP_PERCENT",IF((COUNTIF(INDEX(Данные!$A$7:$CV$106,0,MATCH($Q$9,Данные!$A$6:$CV$6,0)),"&gt;"&amp;IF(ISNUMBER(AV117),AV117,0))+COUNTIFS(INDEX(Данные!$A$7:$CV$106,0,MATCH($Q$9,Данные!$A$6:$CV$6,0)),IF(ISNUMBER(AV117),AV117,0),Данные!$A$7:$A$106,"&lt;"&amp;$A117)+1)/COUNT(INDEX(Данные!$A$7:$CV$106,0,MATCH($Q$9,Данные!$A$6:$CV$6,0)))&lt;=$Q$11,$Q$14,$Q$15),IF($Q$8="MANUAL_MU",MAX(Настройки!$B$14,MIN(1,IF(ISNUMBER(AV117),AV117,0))),IF($Q$8="COUNT_FLAG_RULE",IF(IF(ISNUMBER(AV117),AV117,0)&lt;=$Q$11,$Q$14,IF(IF(ISNUMBER(AV117),AV117,0)&gt;=$Q$12,$Q$15,IF(OR(LOWER(LEFT(CA117&amp;"",2))="да",CA117=1),$Q$13,$Q$15))),IF(OR(AND($Q$8="YES_NO",OR(LOWER(LEFT(AV117&amp;"",2))="да",AV117=1)),AND($Q$8="THRESHOLD_GE",IF(ISNUMBER(AV117),AV117,0)&gt;=$Q$11),AND($Q$8="THRESHOLD_GT",IF(ISNUMBER(AV117),AV117,0)&gt;$Q$11),AND($Q$8="THRESHOLD_LE",IF(ISNUMBER(AV117),AV117,0)&lt;=$Q$11),AND($Q$8="THRESHOLD_LT",IF(ISNUMBER(AV117),AV117,0)&lt;$Q$11),AND($Q$8="CHANGE_PCT_GE",IF(IF(ISNUMBER(CA117),CA117,0)=0,IF(ISNUMBER(AV117),AV117,0)&gt;0,(IF(ISNUMBER(AV117),AV117,0)-IF(ISNUMBER(CA117),CA117,0))/ABS(IF(ISNUMBER(CA117),CA117,0))&gt;=$Q$11)),AND($Q$8="CHANGE_ABS_GE",ABS(IF(ISNUMBER(AV117),AV117,0)-IF(ISNUMBER(CA117),CA117,0))&gt;=$Q$11),AND($Q$8="COUNT_LT",IF(ISNUMBER(AV117),AV117,0)&lt;$Q$11),AND($Q$8="COUNT_LE",IF(ISNUMBER(AV117),AV117,0)&lt;=$Q$11),AND($Q$8="AND_YES",OR(LOWER(LEFT(AV117&amp;"",2))="да",AV117=1),OR(LOWER(LEFT(CA117&amp;"",2))="да",CA117=1)),AND($Q$8="OR_YES",OR(OR(LOWER(LEFT(AV117&amp;"",2))="да",AV117=1),OR(LOWER(LEFT(CA117&amp;"",2))="да",CA117=1)))),$Q$14,$Q$15))))))))))</f>
        <v/>
      </c>
      <c r="R117" s="69" t="str">
        <f>IF($A117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117="#FIELD",AW117="",AND(OR($R$8="CHANGE_PCT_GE",$R$8="CHANGE_ABS_GE",$R$8="COUNT_FLAG_RULE",$R$8="AND_YES",$R$8="OR_YES"),OR(CB117="#FIELD",CB117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117)))),IF($R$18="LOW_MU",MAX(Настройки!$B$14,$R$16),IF($R$18="NEUTRAL",Настройки!$B$15,IF($R$18="IGNORE","IGNORE",IF(OR(AW117="#FIELD",CB117="#FIELD"),"Поле не найдено","Недостаточно данных")))),IF($R$8="SIGMOID_INC",MAX(Настройки!$B$14,$R$16+($R$17-$R$16)/(1+EXP(-$R$12*(IF(ISNUMBER(AW117),AW117,0)-$R$11)))),IF($R$8="SIGMOID_DEC",MAX(Настройки!$B$14,$R$16+($R$17-$R$16)/(1+EXP($R$12*(IF(ISNUMBER(AW117),AW117,0)-$R$11)))),IF($R$8="TOP_PERCENT",IF((COUNTIF(INDEX(Данные!$A$7:$CV$106,0,MATCH($R$9,Данные!$A$6:$CV$6,0)),"&gt;"&amp;IF(ISNUMBER(AW117),AW117,0))+COUNTIFS(INDEX(Данные!$A$7:$CV$106,0,MATCH($R$9,Данные!$A$6:$CV$6,0)),IF(ISNUMBER(AW117),AW117,0),Данные!$A$7:$A$106,"&lt;"&amp;$A117)+1)/COUNT(INDEX(Данные!$A$7:$CV$106,0,MATCH($R$9,Данные!$A$6:$CV$6,0)))&lt;=$R$11,$R$14,$R$15),IF($R$8="MANUAL_MU",MAX(Настройки!$B$14,MIN(1,IF(ISNUMBER(AW117),AW117,0))),IF($R$8="COUNT_FLAG_RULE",IF(IF(ISNUMBER(AW117),AW117,0)&lt;=$R$11,$R$14,IF(IF(ISNUMBER(AW117),AW117,0)&gt;=$R$12,$R$15,IF(OR(LOWER(LEFT(CB117&amp;"",2))="да",CB117=1),$R$13,$R$15))),IF(OR(AND($R$8="YES_NO",OR(LOWER(LEFT(AW117&amp;"",2))="да",AW117=1)),AND($R$8="THRESHOLD_GE",IF(ISNUMBER(AW117),AW117,0)&gt;=$R$11),AND($R$8="THRESHOLD_GT",IF(ISNUMBER(AW117),AW117,0)&gt;$R$11),AND($R$8="THRESHOLD_LE",IF(ISNUMBER(AW117),AW117,0)&lt;=$R$11),AND($R$8="THRESHOLD_LT",IF(ISNUMBER(AW117),AW117,0)&lt;$R$11),AND($R$8="CHANGE_PCT_GE",IF(IF(ISNUMBER(CB117),CB117,0)=0,IF(ISNUMBER(AW117),AW117,0)&gt;0,(IF(ISNUMBER(AW117),AW117,0)-IF(ISNUMBER(CB117),CB117,0))/ABS(IF(ISNUMBER(CB117),CB117,0))&gt;=$R$11)),AND($R$8="CHANGE_ABS_GE",ABS(IF(ISNUMBER(AW117),AW117,0)-IF(ISNUMBER(CB117),CB117,0))&gt;=$R$11),AND($R$8="COUNT_LT",IF(ISNUMBER(AW117),AW117,0)&lt;$R$11),AND($R$8="COUNT_LE",IF(ISNUMBER(AW117),AW117,0)&lt;=$R$11),AND($R$8="AND_YES",OR(LOWER(LEFT(AW117&amp;"",2))="да",AW117=1),OR(LOWER(LEFT(CB117&amp;"",2))="да",CB117=1)),AND($R$8="OR_YES",OR(OR(LOWER(LEFT(AW117&amp;"",2))="да",AW117=1),OR(LOWER(LEFT(CB117&amp;"",2))="да",CB117=1)))),$R$14,$R$15))))))))))</f>
        <v/>
      </c>
      <c r="S117" s="70" t="str">
        <f>IF($A117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117="#FIELD",AX117="",AND(OR($S$8="CHANGE_PCT_GE",$S$8="CHANGE_ABS_GE",$S$8="COUNT_FLAG_RULE",$S$8="AND_YES",$S$8="OR_YES"),OR(CC117="#FIELD",CC117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117)))),IF($S$18="LOW_MU",MAX(Настройки!$B$14,$S$16),IF($S$18="NEUTRAL",Настройки!$B$15,IF($S$18="IGNORE","IGNORE",IF(OR(AX117="#FIELD",CC117="#FIELD"),"Поле не найдено","Недостаточно данных")))),IF($S$8="SIGMOID_INC",MAX(Настройки!$B$14,$S$16+($S$17-$S$16)/(1+EXP(-$S$12*(IF(ISNUMBER(AX117),AX117,0)-$S$11)))),IF($S$8="SIGMOID_DEC",MAX(Настройки!$B$14,$S$16+($S$17-$S$16)/(1+EXP($S$12*(IF(ISNUMBER(AX117),AX117,0)-$S$11)))),IF($S$8="TOP_PERCENT",IF((COUNTIF(INDEX(Данные!$A$7:$CV$106,0,MATCH($S$9,Данные!$A$6:$CV$6,0)),"&gt;"&amp;IF(ISNUMBER(AX117),AX117,0))+COUNTIFS(INDEX(Данные!$A$7:$CV$106,0,MATCH($S$9,Данные!$A$6:$CV$6,0)),IF(ISNUMBER(AX117),AX117,0),Данные!$A$7:$A$106,"&lt;"&amp;$A117)+1)/COUNT(INDEX(Данные!$A$7:$CV$106,0,MATCH($S$9,Данные!$A$6:$CV$6,0)))&lt;=$S$11,$S$14,$S$15),IF($S$8="MANUAL_MU",MAX(Настройки!$B$14,MIN(1,IF(ISNUMBER(AX117),AX117,0))),IF($S$8="COUNT_FLAG_RULE",IF(IF(ISNUMBER(AX117),AX117,0)&lt;=$S$11,$S$14,IF(IF(ISNUMBER(AX117),AX117,0)&gt;=$S$12,$S$15,IF(OR(LOWER(LEFT(CC117&amp;"",2))="да",CC117=1),$S$13,$S$15))),IF(OR(AND($S$8="YES_NO",OR(LOWER(LEFT(AX117&amp;"",2))="да",AX117=1)),AND($S$8="THRESHOLD_GE",IF(ISNUMBER(AX117),AX117,0)&gt;=$S$11),AND($S$8="THRESHOLD_GT",IF(ISNUMBER(AX117),AX117,0)&gt;$S$11),AND($S$8="THRESHOLD_LE",IF(ISNUMBER(AX117),AX117,0)&lt;=$S$11),AND($S$8="THRESHOLD_LT",IF(ISNUMBER(AX117),AX117,0)&lt;$S$11),AND($S$8="CHANGE_PCT_GE",IF(IF(ISNUMBER(CC117),CC117,0)=0,IF(ISNUMBER(AX117),AX117,0)&gt;0,(IF(ISNUMBER(AX117),AX117,0)-IF(ISNUMBER(CC117),CC117,0))/ABS(IF(ISNUMBER(CC117),CC117,0))&gt;=$S$11)),AND($S$8="CHANGE_ABS_GE",ABS(IF(ISNUMBER(AX117),AX117,0)-IF(ISNUMBER(CC117),CC117,0))&gt;=$S$11),AND($S$8="COUNT_LT",IF(ISNUMBER(AX117),AX117,0)&lt;$S$11),AND($S$8="COUNT_LE",IF(ISNUMBER(AX117),AX117,0)&lt;=$S$11),AND($S$8="AND_YES",OR(LOWER(LEFT(AX117&amp;"",2))="да",AX117=1),OR(LOWER(LEFT(CC117&amp;"",2))="да",CC117=1)),AND($S$8="OR_YES",OR(OR(LOWER(LEFT(AX117&amp;"",2))="да",AX117=1),OR(LOWER(LEFT(CC117&amp;"",2))="да",CC117=1)))),$S$14,$S$15))))))))))</f>
        <v/>
      </c>
      <c r="T117" s="70" t="str">
        <f>IF($A117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117="#FIELD",AY117="",AND(OR($T$8="CHANGE_PCT_GE",$T$8="CHANGE_ABS_GE",$T$8="COUNT_FLAG_RULE",$T$8="AND_YES",$T$8="OR_YES"),OR(CD117="#FIELD",CD117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117)))),IF($T$18="LOW_MU",MAX(Настройки!$B$14,$T$16),IF($T$18="NEUTRAL",Настройки!$B$15,IF($T$18="IGNORE","IGNORE",IF(OR(AY117="#FIELD",CD117="#FIELD"),"Поле не найдено","Недостаточно данных")))),IF($T$8="SIGMOID_INC",MAX(Настройки!$B$14,$T$16+($T$17-$T$16)/(1+EXP(-$T$12*(IF(ISNUMBER(AY117),AY117,0)-$T$11)))),IF($T$8="SIGMOID_DEC",MAX(Настройки!$B$14,$T$16+($T$17-$T$16)/(1+EXP($T$12*(IF(ISNUMBER(AY117),AY117,0)-$T$11)))),IF($T$8="TOP_PERCENT",IF((COUNTIF(INDEX(Данные!$A$7:$CV$106,0,MATCH($T$9,Данные!$A$6:$CV$6,0)),"&gt;"&amp;IF(ISNUMBER(AY117),AY117,0))+COUNTIFS(INDEX(Данные!$A$7:$CV$106,0,MATCH($T$9,Данные!$A$6:$CV$6,0)),IF(ISNUMBER(AY117),AY117,0),Данные!$A$7:$A$106,"&lt;"&amp;$A117)+1)/COUNT(INDEX(Данные!$A$7:$CV$106,0,MATCH($T$9,Данные!$A$6:$CV$6,0)))&lt;=$T$11,$T$14,$T$15),IF($T$8="MANUAL_MU",MAX(Настройки!$B$14,MIN(1,IF(ISNUMBER(AY117),AY117,0))),IF($T$8="COUNT_FLAG_RULE",IF(IF(ISNUMBER(AY117),AY117,0)&lt;=$T$11,$T$14,IF(IF(ISNUMBER(AY117),AY117,0)&gt;=$T$12,$T$15,IF(OR(LOWER(LEFT(CD117&amp;"",2))="да",CD117=1),$T$13,$T$15))),IF(OR(AND($T$8="YES_NO",OR(LOWER(LEFT(AY117&amp;"",2))="да",AY117=1)),AND($T$8="THRESHOLD_GE",IF(ISNUMBER(AY117),AY117,0)&gt;=$T$11),AND($T$8="THRESHOLD_GT",IF(ISNUMBER(AY117),AY117,0)&gt;$T$11),AND($T$8="THRESHOLD_LE",IF(ISNUMBER(AY117),AY117,0)&lt;=$T$11),AND($T$8="THRESHOLD_LT",IF(ISNUMBER(AY117),AY117,0)&lt;$T$11),AND($T$8="CHANGE_PCT_GE",IF(IF(ISNUMBER(CD117),CD117,0)=0,IF(ISNUMBER(AY117),AY117,0)&gt;0,(IF(ISNUMBER(AY117),AY117,0)-IF(ISNUMBER(CD117),CD117,0))/ABS(IF(ISNUMBER(CD117),CD117,0))&gt;=$T$11)),AND($T$8="CHANGE_ABS_GE",ABS(IF(ISNUMBER(AY117),AY117,0)-IF(ISNUMBER(CD117),CD117,0))&gt;=$T$11),AND($T$8="COUNT_LT",IF(ISNUMBER(AY117),AY117,0)&lt;$T$11),AND($T$8="COUNT_LE",IF(ISNUMBER(AY117),AY117,0)&lt;=$T$11),AND($T$8="AND_YES",OR(LOWER(LEFT(AY117&amp;"",2))="да",AY117=1),OR(LOWER(LEFT(CD117&amp;"",2))="да",CD117=1)),AND($T$8="OR_YES",OR(OR(LOWER(LEFT(AY117&amp;"",2))="да",AY117=1),OR(LOWER(LEFT(CD117&amp;"",2))="да",CD117=1)))),$T$14,$T$15))))))))))</f>
        <v/>
      </c>
      <c r="U117" s="70" t="str">
        <f>IF($A117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117="#FIELD",AZ117="",AND(OR($U$8="CHANGE_PCT_GE",$U$8="CHANGE_ABS_GE",$U$8="COUNT_FLAG_RULE",$U$8="AND_YES",$U$8="OR_YES"),OR(CE117="#FIELD",CE117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117)))),IF($U$18="LOW_MU",MAX(Настройки!$B$14,$U$16),IF($U$18="NEUTRAL",Настройки!$B$15,IF($U$18="IGNORE","IGNORE",IF(OR(AZ117="#FIELD",CE117="#FIELD"),"Поле не найдено","Недостаточно данных")))),IF($U$8="SIGMOID_INC",MAX(Настройки!$B$14,$U$16+($U$17-$U$16)/(1+EXP(-$U$12*(IF(ISNUMBER(AZ117),AZ117,0)-$U$11)))),IF($U$8="SIGMOID_DEC",MAX(Настройки!$B$14,$U$16+($U$17-$U$16)/(1+EXP($U$12*(IF(ISNUMBER(AZ117),AZ117,0)-$U$11)))),IF($U$8="TOP_PERCENT",IF((COUNTIF(INDEX(Данные!$A$7:$CV$106,0,MATCH($U$9,Данные!$A$6:$CV$6,0)),"&gt;"&amp;IF(ISNUMBER(AZ117),AZ117,0))+COUNTIFS(INDEX(Данные!$A$7:$CV$106,0,MATCH($U$9,Данные!$A$6:$CV$6,0)),IF(ISNUMBER(AZ117),AZ117,0),Данные!$A$7:$A$106,"&lt;"&amp;$A117)+1)/COUNT(INDEX(Данные!$A$7:$CV$106,0,MATCH($U$9,Данные!$A$6:$CV$6,0)))&lt;=$U$11,$U$14,$U$15),IF($U$8="MANUAL_MU",MAX(Настройки!$B$14,MIN(1,IF(ISNUMBER(AZ117),AZ117,0))),IF($U$8="COUNT_FLAG_RULE",IF(IF(ISNUMBER(AZ117),AZ117,0)&lt;=$U$11,$U$14,IF(IF(ISNUMBER(AZ117),AZ117,0)&gt;=$U$12,$U$15,IF(OR(LOWER(LEFT(CE117&amp;"",2))="да",CE117=1),$U$13,$U$15))),IF(OR(AND($U$8="YES_NO",OR(LOWER(LEFT(AZ117&amp;"",2))="да",AZ117=1)),AND($U$8="THRESHOLD_GE",IF(ISNUMBER(AZ117),AZ117,0)&gt;=$U$11),AND($U$8="THRESHOLD_GT",IF(ISNUMBER(AZ117),AZ117,0)&gt;$U$11),AND($U$8="THRESHOLD_LE",IF(ISNUMBER(AZ117),AZ117,0)&lt;=$U$11),AND($U$8="THRESHOLD_LT",IF(ISNUMBER(AZ117),AZ117,0)&lt;$U$11),AND($U$8="CHANGE_PCT_GE",IF(IF(ISNUMBER(CE117),CE117,0)=0,IF(ISNUMBER(AZ117),AZ117,0)&gt;0,(IF(ISNUMBER(AZ117),AZ117,0)-IF(ISNUMBER(CE117),CE117,0))/ABS(IF(ISNUMBER(CE117),CE117,0))&gt;=$U$11)),AND($U$8="CHANGE_ABS_GE",ABS(IF(ISNUMBER(AZ117),AZ117,0)-IF(ISNUMBER(CE117),CE117,0))&gt;=$U$11),AND($U$8="COUNT_LT",IF(ISNUMBER(AZ117),AZ117,0)&lt;$U$11),AND($U$8="COUNT_LE",IF(ISNUMBER(AZ117),AZ117,0)&lt;=$U$11),AND($U$8="AND_YES",OR(LOWER(LEFT(AZ117&amp;"",2))="да",AZ117=1),OR(LOWER(LEFT(CE117&amp;"",2))="да",CE117=1)),AND($U$8="OR_YES",OR(OR(LOWER(LEFT(AZ117&amp;"",2))="да",AZ117=1),OR(LOWER(LEFT(CE117&amp;"",2))="да",CE117=1)))),$U$14,$U$15))))))))))</f>
        <v/>
      </c>
      <c r="V117" s="70" t="str">
        <f>IF($A117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117="#FIELD",BA117="",AND(OR($V$8="CHANGE_PCT_GE",$V$8="CHANGE_ABS_GE",$V$8="COUNT_FLAG_RULE",$V$8="AND_YES",$V$8="OR_YES"),OR(CF117="#FIELD",CF117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117)))),IF($V$18="LOW_MU",MAX(Настройки!$B$14,$V$16),IF($V$18="NEUTRAL",Настройки!$B$15,IF($V$18="IGNORE","IGNORE",IF(OR(BA117="#FIELD",CF117="#FIELD"),"Поле не найдено","Недостаточно данных")))),IF($V$8="SIGMOID_INC",MAX(Настройки!$B$14,$V$16+($V$17-$V$16)/(1+EXP(-$V$12*(IF(ISNUMBER(BA117),BA117,0)-$V$11)))),IF($V$8="SIGMOID_DEC",MAX(Настройки!$B$14,$V$16+($V$17-$V$16)/(1+EXP($V$12*(IF(ISNUMBER(BA117),BA117,0)-$V$11)))),IF($V$8="TOP_PERCENT",IF((COUNTIF(INDEX(Данные!$A$7:$CV$106,0,MATCH($V$9,Данные!$A$6:$CV$6,0)),"&gt;"&amp;IF(ISNUMBER(BA117),BA117,0))+COUNTIFS(INDEX(Данные!$A$7:$CV$106,0,MATCH($V$9,Данные!$A$6:$CV$6,0)),IF(ISNUMBER(BA117),BA117,0),Данные!$A$7:$A$106,"&lt;"&amp;$A117)+1)/COUNT(INDEX(Данные!$A$7:$CV$106,0,MATCH($V$9,Данные!$A$6:$CV$6,0)))&lt;=$V$11,$V$14,$V$15),IF($V$8="MANUAL_MU",MAX(Настройки!$B$14,MIN(1,IF(ISNUMBER(BA117),BA117,0))),IF($V$8="COUNT_FLAG_RULE",IF(IF(ISNUMBER(BA117),BA117,0)&lt;=$V$11,$V$14,IF(IF(ISNUMBER(BA117),BA117,0)&gt;=$V$12,$V$15,IF(OR(LOWER(LEFT(CF117&amp;"",2))="да",CF117=1),$V$13,$V$15))),IF(OR(AND($V$8="YES_NO",OR(LOWER(LEFT(BA117&amp;"",2))="да",BA117=1)),AND($V$8="THRESHOLD_GE",IF(ISNUMBER(BA117),BA117,0)&gt;=$V$11),AND($V$8="THRESHOLD_GT",IF(ISNUMBER(BA117),BA117,0)&gt;$V$11),AND($V$8="THRESHOLD_LE",IF(ISNUMBER(BA117),BA117,0)&lt;=$V$11),AND($V$8="THRESHOLD_LT",IF(ISNUMBER(BA117),BA117,0)&lt;$V$11),AND($V$8="CHANGE_PCT_GE",IF(IF(ISNUMBER(CF117),CF117,0)=0,IF(ISNUMBER(BA117),BA117,0)&gt;0,(IF(ISNUMBER(BA117),BA117,0)-IF(ISNUMBER(CF117),CF117,0))/ABS(IF(ISNUMBER(CF117),CF117,0))&gt;=$V$11)),AND($V$8="CHANGE_ABS_GE",ABS(IF(ISNUMBER(BA117),BA117,0)-IF(ISNUMBER(CF117),CF117,0))&gt;=$V$11),AND($V$8="COUNT_LT",IF(ISNUMBER(BA117),BA117,0)&lt;$V$11),AND($V$8="COUNT_LE",IF(ISNUMBER(BA117),BA117,0)&lt;=$V$11),AND($V$8="AND_YES",OR(LOWER(LEFT(BA117&amp;"",2))="да",BA117=1),OR(LOWER(LEFT(CF117&amp;"",2))="да",CF117=1)),AND($V$8="OR_YES",OR(OR(LOWER(LEFT(BA117&amp;"",2))="да",BA117=1),OR(LOWER(LEFT(CF117&amp;"",2))="да",CF117=1)))),$V$14,$V$15))))))))))</f>
        <v/>
      </c>
      <c r="W117" s="70" t="str">
        <f>IF($A117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117="#FIELD",BB117="",AND(OR($W$8="CHANGE_PCT_GE",$W$8="CHANGE_ABS_GE",$W$8="COUNT_FLAG_RULE",$W$8="AND_YES",$W$8="OR_YES"),OR(CG117="#FIELD",CG117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117)))),IF($W$18="LOW_MU",MAX(Настройки!$B$14,$W$16),IF($W$18="NEUTRAL",Настройки!$B$15,IF($W$18="IGNORE","IGNORE",IF(OR(BB117="#FIELD",CG117="#FIELD"),"Поле не найдено","Недостаточно данных")))),IF($W$8="SIGMOID_INC",MAX(Настройки!$B$14,$W$16+($W$17-$W$16)/(1+EXP(-$W$12*(IF(ISNUMBER(BB117),BB117,0)-$W$11)))),IF($W$8="SIGMOID_DEC",MAX(Настройки!$B$14,$W$16+($W$17-$W$16)/(1+EXP($W$12*(IF(ISNUMBER(BB117),BB117,0)-$W$11)))),IF($W$8="TOP_PERCENT",IF((COUNTIF(INDEX(Данные!$A$7:$CV$106,0,MATCH($W$9,Данные!$A$6:$CV$6,0)),"&gt;"&amp;IF(ISNUMBER(BB117),BB117,0))+COUNTIFS(INDEX(Данные!$A$7:$CV$106,0,MATCH($W$9,Данные!$A$6:$CV$6,0)),IF(ISNUMBER(BB117),BB117,0),Данные!$A$7:$A$106,"&lt;"&amp;$A117)+1)/COUNT(INDEX(Данные!$A$7:$CV$106,0,MATCH($W$9,Данные!$A$6:$CV$6,0)))&lt;=$W$11,$W$14,$W$15),IF($W$8="MANUAL_MU",MAX(Настройки!$B$14,MIN(1,IF(ISNUMBER(BB117),BB117,0))),IF($W$8="COUNT_FLAG_RULE",IF(IF(ISNUMBER(BB117),BB117,0)&lt;=$W$11,$W$14,IF(IF(ISNUMBER(BB117),BB117,0)&gt;=$W$12,$W$15,IF(OR(LOWER(LEFT(CG117&amp;"",2))="да",CG117=1),$W$13,$W$15))),IF(OR(AND($W$8="YES_NO",OR(LOWER(LEFT(BB117&amp;"",2))="да",BB117=1)),AND($W$8="THRESHOLD_GE",IF(ISNUMBER(BB117),BB117,0)&gt;=$W$11),AND($W$8="THRESHOLD_GT",IF(ISNUMBER(BB117),BB117,0)&gt;$W$11),AND($W$8="THRESHOLD_LE",IF(ISNUMBER(BB117),BB117,0)&lt;=$W$11),AND($W$8="THRESHOLD_LT",IF(ISNUMBER(BB117),BB117,0)&lt;$W$11),AND($W$8="CHANGE_PCT_GE",IF(IF(ISNUMBER(CG117),CG117,0)=0,IF(ISNUMBER(BB117),BB117,0)&gt;0,(IF(ISNUMBER(BB117),BB117,0)-IF(ISNUMBER(CG117),CG117,0))/ABS(IF(ISNUMBER(CG117),CG117,0))&gt;=$W$11)),AND($W$8="CHANGE_ABS_GE",ABS(IF(ISNUMBER(BB117),BB117,0)-IF(ISNUMBER(CG117),CG117,0))&gt;=$W$11),AND($W$8="COUNT_LT",IF(ISNUMBER(BB117),BB117,0)&lt;$W$11),AND($W$8="COUNT_LE",IF(ISNUMBER(BB117),BB117,0)&lt;=$W$11),AND($W$8="AND_YES",OR(LOWER(LEFT(BB117&amp;"",2))="да",BB117=1),OR(LOWER(LEFT(CG117&amp;"",2))="да",CG117=1)),AND($W$8="OR_YES",OR(OR(LOWER(LEFT(BB117&amp;"",2))="да",BB117=1),OR(LOWER(LEFT(CG117&amp;"",2))="да",CG117=1)))),$W$14,$W$15))))))))))</f>
        <v/>
      </c>
      <c r="X117" s="70" t="str">
        <f>IF($A117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117="#FIELD",BC117="",AND(OR($X$8="CHANGE_PCT_GE",$X$8="CHANGE_ABS_GE",$X$8="COUNT_FLAG_RULE",$X$8="AND_YES",$X$8="OR_YES"),OR(CH117="#FIELD",CH117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117)))),IF($X$18="LOW_MU",MAX(Настройки!$B$14,$X$16),IF($X$18="NEUTRAL",Настройки!$B$15,IF($X$18="IGNORE","IGNORE",IF(OR(BC117="#FIELD",CH117="#FIELD"),"Поле не найдено","Недостаточно данных")))),IF($X$8="SIGMOID_INC",MAX(Настройки!$B$14,$X$16+($X$17-$X$16)/(1+EXP(-$X$12*(IF(ISNUMBER(BC117),BC117,0)-$X$11)))),IF($X$8="SIGMOID_DEC",MAX(Настройки!$B$14,$X$16+($X$17-$X$16)/(1+EXP($X$12*(IF(ISNUMBER(BC117),BC117,0)-$X$11)))),IF($X$8="TOP_PERCENT",IF((COUNTIF(INDEX(Данные!$A$7:$CV$106,0,MATCH($X$9,Данные!$A$6:$CV$6,0)),"&gt;"&amp;IF(ISNUMBER(BC117),BC117,0))+COUNTIFS(INDEX(Данные!$A$7:$CV$106,0,MATCH($X$9,Данные!$A$6:$CV$6,0)),IF(ISNUMBER(BC117),BC117,0),Данные!$A$7:$A$106,"&lt;"&amp;$A117)+1)/COUNT(INDEX(Данные!$A$7:$CV$106,0,MATCH($X$9,Данные!$A$6:$CV$6,0)))&lt;=$X$11,$X$14,$X$15),IF($X$8="MANUAL_MU",MAX(Настройки!$B$14,MIN(1,IF(ISNUMBER(BC117),BC117,0))),IF($X$8="COUNT_FLAG_RULE",IF(IF(ISNUMBER(BC117),BC117,0)&lt;=$X$11,$X$14,IF(IF(ISNUMBER(BC117),BC117,0)&gt;=$X$12,$X$15,IF(OR(LOWER(LEFT(CH117&amp;"",2))="да",CH117=1),$X$13,$X$15))),IF(OR(AND($X$8="YES_NO",OR(LOWER(LEFT(BC117&amp;"",2))="да",BC117=1)),AND($X$8="THRESHOLD_GE",IF(ISNUMBER(BC117),BC117,0)&gt;=$X$11),AND($X$8="THRESHOLD_GT",IF(ISNUMBER(BC117),BC117,0)&gt;$X$11),AND($X$8="THRESHOLD_LE",IF(ISNUMBER(BC117),BC117,0)&lt;=$X$11),AND($X$8="THRESHOLD_LT",IF(ISNUMBER(BC117),BC117,0)&lt;$X$11),AND($X$8="CHANGE_PCT_GE",IF(IF(ISNUMBER(CH117),CH117,0)=0,IF(ISNUMBER(BC117),BC117,0)&gt;0,(IF(ISNUMBER(BC117),BC117,0)-IF(ISNUMBER(CH117),CH117,0))/ABS(IF(ISNUMBER(CH117),CH117,0))&gt;=$X$11)),AND($X$8="CHANGE_ABS_GE",ABS(IF(ISNUMBER(BC117),BC117,0)-IF(ISNUMBER(CH117),CH117,0))&gt;=$X$11),AND($X$8="COUNT_LT",IF(ISNUMBER(BC117),BC117,0)&lt;$X$11),AND($X$8="COUNT_LE",IF(ISNUMBER(BC117),BC117,0)&lt;=$X$11),AND($X$8="AND_YES",OR(LOWER(LEFT(BC117&amp;"",2))="да",BC117=1),OR(LOWER(LEFT(CH117&amp;"",2))="да",CH117=1)),AND($X$8="OR_YES",OR(OR(LOWER(LEFT(BC117&amp;"",2))="да",BC117=1),OR(LOWER(LEFT(CH117&amp;"",2))="да",CH117=1)))),$X$14,$X$15))))))))))</f>
        <v/>
      </c>
      <c r="Y117" s="70" t="str">
        <f>IF($A117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117="#FIELD",BD117="",AND(OR($Y$8="CHANGE_PCT_GE",$Y$8="CHANGE_ABS_GE",$Y$8="COUNT_FLAG_RULE",$Y$8="AND_YES",$Y$8="OR_YES"),OR(CI117="#FIELD",CI117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117)))),IF($Y$18="LOW_MU",MAX(Настройки!$B$14,$Y$16),IF($Y$18="NEUTRAL",Настройки!$B$15,IF($Y$18="IGNORE","IGNORE",IF(OR(BD117="#FIELD",CI117="#FIELD"),"Поле не найдено","Недостаточно данных")))),IF($Y$8="SIGMOID_INC",MAX(Настройки!$B$14,$Y$16+($Y$17-$Y$16)/(1+EXP(-$Y$12*(IF(ISNUMBER(BD117),BD117,0)-$Y$11)))),IF($Y$8="SIGMOID_DEC",MAX(Настройки!$B$14,$Y$16+($Y$17-$Y$16)/(1+EXP($Y$12*(IF(ISNUMBER(BD117),BD117,0)-$Y$11)))),IF($Y$8="TOP_PERCENT",IF((COUNTIF(INDEX(Данные!$A$7:$CV$106,0,MATCH($Y$9,Данные!$A$6:$CV$6,0)),"&gt;"&amp;IF(ISNUMBER(BD117),BD117,0))+COUNTIFS(INDEX(Данные!$A$7:$CV$106,0,MATCH($Y$9,Данные!$A$6:$CV$6,0)),IF(ISNUMBER(BD117),BD117,0),Данные!$A$7:$A$106,"&lt;"&amp;$A117)+1)/COUNT(INDEX(Данные!$A$7:$CV$106,0,MATCH($Y$9,Данные!$A$6:$CV$6,0)))&lt;=$Y$11,$Y$14,$Y$15),IF($Y$8="MANUAL_MU",MAX(Настройки!$B$14,MIN(1,IF(ISNUMBER(BD117),BD117,0))),IF($Y$8="COUNT_FLAG_RULE",IF(IF(ISNUMBER(BD117),BD117,0)&lt;=$Y$11,$Y$14,IF(IF(ISNUMBER(BD117),BD117,0)&gt;=$Y$12,$Y$15,IF(OR(LOWER(LEFT(CI117&amp;"",2))="да",CI117=1),$Y$13,$Y$15))),IF(OR(AND($Y$8="YES_NO",OR(LOWER(LEFT(BD117&amp;"",2))="да",BD117=1)),AND($Y$8="THRESHOLD_GE",IF(ISNUMBER(BD117),BD117,0)&gt;=$Y$11),AND($Y$8="THRESHOLD_GT",IF(ISNUMBER(BD117),BD117,0)&gt;$Y$11),AND($Y$8="THRESHOLD_LE",IF(ISNUMBER(BD117),BD117,0)&lt;=$Y$11),AND($Y$8="THRESHOLD_LT",IF(ISNUMBER(BD117),BD117,0)&lt;$Y$11),AND($Y$8="CHANGE_PCT_GE",IF(IF(ISNUMBER(CI117),CI117,0)=0,IF(ISNUMBER(BD117),BD117,0)&gt;0,(IF(ISNUMBER(BD117),BD117,0)-IF(ISNUMBER(CI117),CI117,0))/ABS(IF(ISNUMBER(CI117),CI117,0))&gt;=$Y$11)),AND($Y$8="CHANGE_ABS_GE",ABS(IF(ISNUMBER(BD117),BD117,0)-IF(ISNUMBER(CI117),CI117,0))&gt;=$Y$11),AND($Y$8="COUNT_LT",IF(ISNUMBER(BD117),BD117,0)&lt;$Y$11),AND($Y$8="COUNT_LE",IF(ISNUMBER(BD117),BD117,0)&lt;=$Y$11),AND($Y$8="AND_YES",OR(LOWER(LEFT(BD117&amp;"",2))="да",BD117=1),OR(LOWER(LEFT(CI117&amp;"",2))="да",CI117=1)),AND($Y$8="OR_YES",OR(OR(LOWER(LEFT(BD117&amp;"",2))="да",BD117=1),OR(LOWER(LEFT(CI117&amp;"",2))="да",CI117=1)))),$Y$14,$Y$15))))))))))</f>
        <v/>
      </c>
      <c r="Z117" s="70" t="str">
        <f>IF($A117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117="#FIELD",BE117="",AND(OR($Z$8="CHANGE_PCT_GE",$Z$8="CHANGE_ABS_GE",$Z$8="COUNT_FLAG_RULE",$Z$8="AND_YES",$Z$8="OR_YES"),OR(CJ117="#FIELD",CJ117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117)))),IF($Z$18="LOW_MU",MAX(Настройки!$B$14,$Z$16),IF($Z$18="NEUTRAL",Настройки!$B$15,IF($Z$18="IGNORE","IGNORE",IF(OR(BE117="#FIELD",CJ117="#FIELD"),"Поле не найдено","Недостаточно данных")))),IF($Z$8="SIGMOID_INC",MAX(Настройки!$B$14,$Z$16+($Z$17-$Z$16)/(1+EXP(-$Z$12*(IF(ISNUMBER(BE117),BE117,0)-$Z$11)))),IF($Z$8="SIGMOID_DEC",MAX(Настройки!$B$14,$Z$16+($Z$17-$Z$16)/(1+EXP($Z$12*(IF(ISNUMBER(BE117),BE117,0)-$Z$11)))),IF($Z$8="TOP_PERCENT",IF((COUNTIF(INDEX(Данные!$A$7:$CV$106,0,MATCH($Z$9,Данные!$A$6:$CV$6,0)),"&gt;"&amp;IF(ISNUMBER(BE117),BE117,0))+COUNTIFS(INDEX(Данные!$A$7:$CV$106,0,MATCH($Z$9,Данные!$A$6:$CV$6,0)),IF(ISNUMBER(BE117),BE117,0),Данные!$A$7:$A$106,"&lt;"&amp;$A117)+1)/COUNT(INDEX(Данные!$A$7:$CV$106,0,MATCH($Z$9,Данные!$A$6:$CV$6,0)))&lt;=$Z$11,$Z$14,$Z$15),IF($Z$8="MANUAL_MU",MAX(Настройки!$B$14,MIN(1,IF(ISNUMBER(BE117),BE117,0))),IF($Z$8="COUNT_FLAG_RULE",IF(IF(ISNUMBER(BE117),BE117,0)&lt;=$Z$11,$Z$14,IF(IF(ISNUMBER(BE117),BE117,0)&gt;=$Z$12,$Z$15,IF(OR(LOWER(LEFT(CJ117&amp;"",2))="да",CJ117=1),$Z$13,$Z$15))),IF(OR(AND($Z$8="YES_NO",OR(LOWER(LEFT(BE117&amp;"",2))="да",BE117=1)),AND($Z$8="THRESHOLD_GE",IF(ISNUMBER(BE117),BE117,0)&gt;=$Z$11),AND($Z$8="THRESHOLD_GT",IF(ISNUMBER(BE117),BE117,0)&gt;$Z$11),AND($Z$8="THRESHOLD_LE",IF(ISNUMBER(BE117),BE117,0)&lt;=$Z$11),AND($Z$8="THRESHOLD_LT",IF(ISNUMBER(BE117),BE117,0)&lt;$Z$11),AND($Z$8="CHANGE_PCT_GE",IF(IF(ISNUMBER(CJ117),CJ117,0)=0,IF(ISNUMBER(BE117),BE117,0)&gt;0,(IF(ISNUMBER(BE117),BE117,0)-IF(ISNUMBER(CJ117),CJ117,0))/ABS(IF(ISNUMBER(CJ117),CJ117,0))&gt;=$Z$11)),AND($Z$8="CHANGE_ABS_GE",ABS(IF(ISNUMBER(BE117),BE117,0)-IF(ISNUMBER(CJ117),CJ117,0))&gt;=$Z$11),AND($Z$8="COUNT_LT",IF(ISNUMBER(BE117),BE117,0)&lt;$Z$11),AND($Z$8="COUNT_LE",IF(ISNUMBER(BE117),BE117,0)&lt;=$Z$11),AND($Z$8="AND_YES",OR(LOWER(LEFT(BE117&amp;"",2))="да",BE117=1),OR(LOWER(LEFT(CJ117&amp;"",2))="да",CJ117=1)),AND($Z$8="OR_YES",OR(OR(LOWER(LEFT(BE117&amp;"",2))="да",BE117=1),OR(LOWER(LEFT(CJ117&amp;"",2))="да",CJ117=1)))),$Z$14,$Z$15))))))))))</f>
        <v/>
      </c>
      <c r="AA117" s="70" t="str">
        <f>IF($A117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117="#FIELD",BF117="",AND(OR($AA$8="CHANGE_PCT_GE",$AA$8="CHANGE_ABS_GE",$AA$8="COUNT_FLAG_RULE",$AA$8="AND_YES",$AA$8="OR_YES"),OR(CK117="#FIELD",CK117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117)))),IF($AA$18="LOW_MU",MAX(Настройки!$B$14,$AA$16),IF($AA$18="NEUTRAL",Настройки!$B$15,IF($AA$18="IGNORE","IGNORE",IF(OR(BF117="#FIELD",CK117="#FIELD"),"Поле не найдено","Недостаточно данных")))),IF($AA$8="SIGMOID_INC",MAX(Настройки!$B$14,$AA$16+($AA$17-$AA$16)/(1+EXP(-$AA$12*(IF(ISNUMBER(BF117),BF117,0)-$AA$11)))),IF($AA$8="SIGMOID_DEC",MAX(Настройки!$B$14,$AA$16+($AA$17-$AA$16)/(1+EXP($AA$12*(IF(ISNUMBER(BF117),BF117,0)-$AA$11)))),IF($AA$8="TOP_PERCENT",IF((COUNTIF(INDEX(Данные!$A$7:$CV$106,0,MATCH($AA$9,Данные!$A$6:$CV$6,0)),"&gt;"&amp;IF(ISNUMBER(BF117),BF117,0))+COUNTIFS(INDEX(Данные!$A$7:$CV$106,0,MATCH($AA$9,Данные!$A$6:$CV$6,0)),IF(ISNUMBER(BF117),BF117,0),Данные!$A$7:$A$106,"&lt;"&amp;$A117)+1)/COUNT(INDEX(Данные!$A$7:$CV$106,0,MATCH($AA$9,Данные!$A$6:$CV$6,0)))&lt;=$AA$11,$AA$14,$AA$15),IF($AA$8="MANUAL_MU",MAX(Настройки!$B$14,MIN(1,IF(ISNUMBER(BF117),BF117,0))),IF($AA$8="COUNT_FLAG_RULE",IF(IF(ISNUMBER(BF117),BF117,0)&lt;=$AA$11,$AA$14,IF(IF(ISNUMBER(BF117),BF117,0)&gt;=$AA$12,$AA$15,IF(OR(LOWER(LEFT(CK117&amp;"",2))="да",CK117=1),$AA$13,$AA$15))),IF(OR(AND($AA$8="YES_NO",OR(LOWER(LEFT(BF117&amp;"",2))="да",BF117=1)),AND($AA$8="THRESHOLD_GE",IF(ISNUMBER(BF117),BF117,0)&gt;=$AA$11),AND($AA$8="THRESHOLD_GT",IF(ISNUMBER(BF117),BF117,0)&gt;$AA$11),AND($AA$8="THRESHOLD_LE",IF(ISNUMBER(BF117),BF117,0)&lt;=$AA$11),AND($AA$8="THRESHOLD_LT",IF(ISNUMBER(BF117),BF117,0)&lt;$AA$11),AND($AA$8="CHANGE_PCT_GE",IF(IF(ISNUMBER(CK117),CK117,0)=0,IF(ISNUMBER(BF117),BF117,0)&gt;0,(IF(ISNUMBER(BF117),BF117,0)-IF(ISNUMBER(CK117),CK117,0))/ABS(IF(ISNUMBER(CK117),CK117,0))&gt;=$AA$11)),AND($AA$8="CHANGE_ABS_GE",ABS(IF(ISNUMBER(BF117),BF117,0)-IF(ISNUMBER(CK117),CK117,0))&gt;=$AA$11),AND($AA$8="COUNT_LT",IF(ISNUMBER(BF117),BF117,0)&lt;$AA$11),AND($AA$8="COUNT_LE",IF(ISNUMBER(BF117),BF117,0)&lt;=$AA$11),AND($AA$8="AND_YES",OR(LOWER(LEFT(BF117&amp;"",2))="да",BF117=1),OR(LOWER(LEFT(CK117&amp;"",2))="да",CK117=1)),AND($AA$8="OR_YES",OR(OR(LOWER(LEFT(BF117&amp;"",2))="да",BF117=1),OR(LOWER(LEFT(CK117&amp;"",2))="да",CK117=1)))),$AA$14,$AA$15))))))))))</f>
        <v/>
      </c>
      <c r="AB117" s="70" t="str">
        <f>IF($A117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117="#FIELD",BG117="",AND(OR($AB$8="CHANGE_PCT_GE",$AB$8="CHANGE_ABS_GE",$AB$8="COUNT_FLAG_RULE",$AB$8="AND_YES",$AB$8="OR_YES"),OR(CL117="#FIELD",CL117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117)))),IF($AB$18="LOW_MU",MAX(Настройки!$B$14,$AB$16),IF($AB$18="NEUTRAL",Настройки!$B$15,IF($AB$18="IGNORE","IGNORE",IF(OR(BG117="#FIELD",CL117="#FIELD"),"Поле не найдено","Недостаточно данных")))),IF($AB$8="SIGMOID_INC",MAX(Настройки!$B$14,$AB$16+($AB$17-$AB$16)/(1+EXP(-$AB$12*(IF(ISNUMBER(BG117),BG117,0)-$AB$11)))),IF($AB$8="SIGMOID_DEC",MAX(Настройки!$B$14,$AB$16+($AB$17-$AB$16)/(1+EXP($AB$12*(IF(ISNUMBER(BG117),BG117,0)-$AB$11)))),IF($AB$8="TOP_PERCENT",IF((COUNTIF(INDEX(Данные!$A$7:$CV$106,0,MATCH($AB$9,Данные!$A$6:$CV$6,0)),"&gt;"&amp;IF(ISNUMBER(BG117),BG117,0))+COUNTIFS(INDEX(Данные!$A$7:$CV$106,0,MATCH($AB$9,Данные!$A$6:$CV$6,0)),IF(ISNUMBER(BG117),BG117,0),Данные!$A$7:$A$106,"&lt;"&amp;$A117)+1)/COUNT(INDEX(Данные!$A$7:$CV$106,0,MATCH($AB$9,Данные!$A$6:$CV$6,0)))&lt;=$AB$11,$AB$14,$AB$15),IF($AB$8="MANUAL_MU",MAX(Настройки!$B$14,MIN(1,IF(ISNUMBER(BG117),BG117,0))),IF($AB$8="COUNT_FLAG_RULE",IF(IF(ISNUMBER(BG117),BG117,0)&lt;=$AB$11,$AB$14,IF(IF(ISNUMBER(BG117),BG117,0)&gt;=$AB$12,$AB$15,IF(OR(LOWER(LEFT(CL117&amp;"",2))="да",CL117=1),$AB$13,$AB$15))),IF(OR(AND($AB$8="YES_NO",OR(LOWER(LEFT(BG117&amp;"",2))="да",BG117=1)),AND($AB$8="THRESHOLD_GE",IF(ISNUMBER(BG117),BG117,0)&gt;=$AB$11),AND($AB$8="THRESHOLD_GT",IF(ISNUMBER(BG117),BG117,0)&gt;$AB$11),AND($AB$8="THRESHOLD_LE",IF(ISNUMBER(BG117),BG117,0)&lt;=$AB$11),AND($AB$8="THRESHOLD_LT",IF(ISNUMBER(BG117),BG117,0)&lt;$AB$11),AND($AB$8="CHANGE_PCT_GE",IF(IF(ISNUMBER(CL117),CL117,0)=0,IF(ISNUMBER(BG117),BG117,0)&gt;0,(IF(ISNUMBER(BG117),BG117,0)-IF(ISNUMBER(CL117),CL117,0))/ABS(IF(ISNUMBER(CL117),CL117,0))&gt;=$AB$11)),AND($AB$8="CHANGE_ABS_GE",ABS(IF(ISNUMBER(BG117),BG117,0)-IF(ISNUMBER(CL117),CL117,0))&gt;=$AB$11),AND($AB$8="COUNT_LT",IF(ISNUMBER(BG117),BG117,0)&lt;$AB$11),AND($AB$8="COUNT_LE",IF(ISNUMBER(BG117),BG117,0)&lt;=$AB$11),AND($AB$8="AND_YES",OR(LOWER(LEFT(BG117&amp;"",2))="да",BG117=1),OR(LOWER(LEFT(CL117&amp;"",2))="да",CL117=1)),AND($AB$8="OR_YES",OR(OR(LOWER(LEFT(BG117&amp;"",2))="да",BG117=1),OR(LOWER(LEFT(CL117&amp;"",2))="да",CL117=1)))),$AB$14,$AB$15))))))))))</f>
        <v/>
      </c>
      <c r="AC117" s="70" t="str">
        <f>IF($A117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117="#FIELD",BH117="",AND(OR($AC$8="CHANGE_PCT_GE",$AC$8="CHANGE_ABS_GE",$AC$8="COUNT_FLAG_RULE",$AC$8="AND_YES",$AC$8="OR_YES"),OR(CM117="#FIELD",CM117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117)))),IF($AC$18="LOW_MU",MAX(Настройки!$B$14,$AC$16),IF($AC$18="NEUTRAL",Настройки!$B$15,IF($AC$18="IGNORE","IGNORE",IF(OR(BH117="#FIELD",CM117="#FIELD"),"Поле не найдено","Недостаточно данных")))),IF($AC$8="SIGMOID_INC",MAX(Настройки!$B$14,$AC$16+($AC$17-$AC$16)/(1+EXP(-$AC$12*(IF(ISNUMBER(BH117),BH117,0)-$AC$11)))),IF($AC$8="SIGMOID_DEC",MAX(Настройки!$B$14,$AC$16+($AC$17-$AC$16)/(1+EXP($AC$12*(IF(ISNUMBER(BH117),BH117,0)-$AC$11)))),IF($AC$8="TOP_PERCENT",IF((COUNTIF(INDEX(Данные!$A$7:$CV$106,0,MATCH($AC$9,Данные!$A$6:$CV$6,0)),"&gt;"&amp;IF(ISNUMBER(BH117),BH117,0))+COUNTIFS(INDEX(Данные!$A$7:$CV$106,0,MATCH($AC$9,Данные!$A$6:$CV$6,0)),IF(ISNUMBER(BH117),BH117,0),Данные!$A$7:$A$106,"&lt;"&amp;$A117)+1)/COUNT(INDEX(Данные!$A$7:$CV$106,0,MATCH($AC$9,Данные!$A$6:$CV$6,0)))&lt;=$AC$11,$AC$14,$AC$15),IF($AC$8="MANUAL_MU",MAX(Настройки!$B$14,MIN(1,IF(ISNUMBER(BH117),BH117,0))),IF($AC$8="COUNT_FLAG_RULE",IF(IF(ISNUMBER(BH117),BH117,0)&lt;=$AC$11,$AC$14,IF(IF(ISNUMBER(BH117),BH117,0)&gt;=$AC$12,$AC$15,IF(OR(LOWER(LEFT(CM117&amp;"",2))="да",CM117=1),$AC$13,$AC$15))),IF(OR(AND($AC$8="YES_NO",OR(LOWER(LEFT(BH117&amp;"",2))="да",BH117=1)),AND($AC$8="THRESHOLD_GE",IF(ISNUMBER(BH117),BH117,0)&gt;=$AC$11),AND($AC$8="THRESHOLD_GT",IF(ISNUMBER(BH117),BH117,0)&gt;$AC$11),AND($AC$8="THRESHOLD_LE",IF(ISNUMBER(BH117),BH117,0)&lt;=$AC$11),AND($AC$8="THRESHOLD_LT",IF(ISNUMBER(BH117),BH117,0)&lt;$AC$11),AND($AC$8="CHANGE_PCT_GE",IF(IF(ISNUMBER(CM117),CM117,0)=0,IF(ISNUMBER(BH117),BH117,0)&gt;0,(IF(ISNUMBER(BH117),BH117,0)-IF(ISNUMBER(CM117),CM117,0))/ABS(IF(ISNUMBER(CM117),CM117,0))&gt;=$AC$11)),AND($AC$8="CHANGE_ABS_GE",ABS(IF(ISNUMBER(BH117),BH117,0)-IF(ISNUMBER(CM117),CM117,0))&gt;=$AC$11),AND($AC$8="COUNT_LT",IF(ISNUMBER(BH117),BH117,0)&lt;$AC$11),AND($AC$8="COUNT_LE",IF(ISNUMBER(BH117),BH117,0)&lt;=$AC$11),AND($AC$8="AND_YES",OR(LOWER(LEFT(BH117&amp;"",2))="да",BH117=1),OR(LOWER(LEFT(CM117&amp;"",2))="да",CM117=1)),AND($AC$8="OR_YES",OR(OR(LOWER(LEFT(BH117&amp;"",2))="да",BH117=1),OR(LOWER(LEFT(CM117&amp;"",2))="да",CM117=1)))),$AC$14,$AC$15))))))))))</f>
        <v/>
      </c>
      <c r="AD117" s="70" t="str">
        <f>IF($A117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117="#FIELD",BI117="",AND(OR($AD$8="CHANGE_PCT_GE",$AD$8="CHANGE_ABS_GE",$AD$8="COUNT_FLAG_RULE",$AD$8="AND_YES",$AD$8="OR_YES"),OR(CN117="#FIELD",CN117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117)))),IF($AD$18="LOW_MU",MAX(Настройки!$B$14,$AD$16),IF($AD$18="NEUTRAL",Настройки!$B$15,IF($AD$18="IGNORE","IGNORE",IF(OR(BI117="#FIELD",CN117="#FIELD"),"Поле не найдено","Недостаточно данных")))),IF($AD$8="SIGMOID_INC",MAX(Настройки!$B$14,$AD$16+($AD$17-$AD$16)/(1+EXP(-$AD$12*(IF(ISNUMBER(BI117),BI117,0)-$AD$11)))),IF($AD$8="SIGMOID_DEC",MAX(Настройки!$B$14,$AD$16+($AD$17-$AD$16)/(1+EXP($AD$12*(IF(ISNUMBER(BI117),BI117,0)-$AD$11)))),IF($AD$8="TOP_PERCENT",IF((COUNTIF(INDEX(Данные!$A$7:$CV$106,0,MATCH($AD$9,Данные!$A$6:$CV$6,0)),"&gt;"&amp;IF(ISNUMBER(BI117),BI117,0))+COUNTIFS(INDEX(Данные!$A$7:$CV$106,0,MATCH($AD$9,Данные!$A$6:$CV$6,0)),IF(ISNUMBER(BI117),BI117,0),Данные!$A$7:$A$106,"&lt;"&amp;$A117)+1)/COUNT(INDEX(Данные!$A$7:$CV$106,0,MATCH($AD$9,Данные!$A$6:$CV$6,0)))&lt;=$AD$11,$AD$14,$AD$15),IF($AD$8="MANUAL_MU",MAX(Настройки!$B$14,MIN(1,IF(ISNUMBER(BI117),BI117,0))),IF($AD$8="COUNT_FLAG_RULE",IF(IF(ISNUMBER(BI117),BI117,0)&lt;=$AD$11,$AD$14,IF(IF(ISNUMBER(BI117),BI117,0)&gt;=$AD$12,$AD$15,IF(OR(LOWER(LEFT(CN117&amp;"",2))="да",CN117=1),$AD$13,$AD$15))),IF(OR(AND($AD$8="YES_NO",OR(LOWER(LEFT(BI117&amp;"",2))="да",BI117=1)),AND($AD$8="THRESHOLD_GE",IF(ISNUMBER(BI117),BI117,0)&gt;=$AD$11),AND($AD$8="THRESHOLD_GT",IF(ISNUMBER(BI117),BI117,0)&gt;$AD$11),AND($AD$8="THRESHOLD_LE",IF(ISNUMBER(BI117),BI117,0)&lt;=$AD$11),AND($AD$8="THRESHOLD_LT",IF(ISNUMBER(BI117),BI117,0)&lt;$AD$11),AND($AD$8="CHANGE_PCT_GE",IF(IF(ISNUMBER(CN117),CN117,0)=0,IF(ISNUMBER(BI117),BI117,0)&gt;0,(IF(ISNUMBER(BI117),BI117,0)-IF(ISNUMBER(CN117),CN117,0))/ABS(IF(ISNUMBER(CN117),CN117,0))&gt;=$AD$11)),AND($AD$8="CHANGE_ABS_GE",ABS(IF(ISNUMBER(BI117),BI117,0)-IF(ISNUMBER(CN117),CN117,0))&gt;=$AD$11),AND($AD$8="COUNT_LT",IF(ISNUMBER(BI117),BI117,0)&lt;$AD$11),AND($AD$8="COUNT_LE",IF(ISNUMBER(BI117),BI117,0)&lt;=$AD$11),AND($AD$8="AND_YES",OR(LOWER(LEFT(BI117&amp;"",2))="да",BI117=1),OR(LOWER(LEFT(CN117&amp;"",2))="да",CN117=1)),AND($AD$8="OR_YES",OR(OR(LOWER(LEFT(BI117&amp;"",2))="да",BI117=1),OR(LOWER(LEFT(CN117&amp;"",2))="да",CN117=1)))),$AD$14,$AD$15))))))))))</f>
        <v/>
      </c>
      <c r="AE117" s="71" t="str">
        <f>IF($A117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117="#FIELD",BJ117="",AND(OR($AE$8="CHANGE_PCT_GE",$AE$8="CHANGE_ABS_GE",$AE$8="COUNT_FLAG_RULE",$AE$8="AND_YES",$AE$8="OR_YES"),OR(CO117="#FIELD",CO117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117)))),IF($AE$18="LOW_MU",MAX(Настройки!$B$14,$AE$16),IF($AE$18="NEUTRAL",Настройки!$B$15,IF($AE$18="IGNORE","IGNORE",IF(OR(BJ117="#FIELD",CO117="#FIELD"),"Поле не найдено","Недостаточно данных")))),IF($AE$8="SIGMOID_INC",MAX(Настройки!$B$14,$AE$16+($AE$17-$AE$16)/(1+EXP(-$AE$12*(IF(ISNUMBER(BJ117),BJ117,0)-$AE$11)))),IF($AE$8="SIGMOID_DEC",MAX(Настройки!$B$14,$AE$16+($AE$17-$AE$16)/(1+EXP($AE$12*(IF(ISNUMBER(BJ117),BJ117,0)-$AE$11)))),IF($AE$8="TOP_PERCENT",IF((COUNTIF(INDEX(Данные!$A$7:$CV$106,0,MATCH($AE$9,Данные!$A$6:$CV$6,0)),"&gt;"&amp;IF(ISNUMBER(BJ117),BJ117,0))+COUNTIFS(INDEX(Данные!$A$7:$CV$106,0,MATCH($AE$9,Данные!$A$6:$CV$6,0)),IF(ISNUMBER(BJ117),BJ117,0),Данные!$A$7:$A$106,"&lt;"&amp;$A117)+1)/COUNT(INDEX(Данные!$A$7:$CV$106,0,MATCH($AE$9,Данные!$A$6:$CV$6,0)))&lt;=$AE$11,$AE$14,$AE$15),IF($AE$8="MANUAL_MU",MAX(Настройки!$B$14,MIN(1,IF(ISNUMBER(BJ117),BJ117,0))),IF($AE$8="COUNT_FLAG_RULE",IF(IF(ISNUMBER(BJ117),BJ117,0)&lt;=$AE$11,$AE$14,IF(IF(ISNUMBER(BJ117),BJ117,0)&gt;=$AE$12,$AE$15,IF(OR(LOWER(LEFT(CO117&amp;"",2))="да",CO117=1),$AE$13,$AE$15))),IF(OR(AND($AE$8="YES_NO",OR(LOWER(LEFT(BJ117&amp;"",2))="да",BJ117=1)),AND($AE$8="THRESHOLD_GE",IF(ISNUMBER(BJ117),BJ117,0)&gt;=$AE$11),AND($AE$8="THRESHOLD_GT",IF(ISNUMBER(BJ117),BJ117,0)&gt;$AE$11),AND($AE$8="THRESHOLD_LE",IF(ISNUMBER(BJ117),BJ117,0)&lt;=$AE$11),AND($AE$8="THRESHOLD_LT",IF(ISNUMBER(BJ117),BJ117,0)&lt;$AE$11),AND($AE$8="CHANGE_PCT_GE",IF(IF(ISNUMBER(CO117),CO117,0)=0,IF(ISNUMBER(BJ117),BJ117,0)&gt;0,(IF(ISNUMBER(BJ117),BJ117,0)-IF(ISNUMBER(CO117),CO117,0))/ABS(IF(ISNUMBER(CO117),CO117,0))&gt;=$AE$11)),AND($AE$8="CHANGE_ABS_GE",ABS(IF(ISNUMBER(BJ117),BJ117,0)-IF(ISNUMBER(CO117),CO117,0))&gt;=$AE$11),AND($AE$8="COUNT_LT",IF(ISNUMBER(BJ117),BJ117,0)&lt;$AE$11),AND($AE$8="COUNT_LE",IF(ISNUMBER(BJ117),BJ117,0)&lt;=$AE$11),AND($AE$8="AND_YES",OR(LOWER(LEFT(BJ117&amp;"",2))="да",BJ117=1),OR(LOWER(LEFT(CO117&amp;"",2))="да",CO117=1)),AND($AE$8="OR_YES",OR(OR(LOWER(LEFT(BJ117&amp;"",2))="да",BJ117=1),OR(LOWER(LEFT(CO117&amp;"",2))="да",CO117=1)))),$AE$14,$AE$15))))))))))</f>
        <v/>
      </c>
      <c r="AF117" s="75"/>
      <c r="AG117" s="76" t="str">
        <f>IF($A117="","",IF($B$4&lt;&gt;"Да","",IF($B$9="","",IF(COUNTIF(Данные!$A$6:$CV$6,$B$9)=0,"#FIELD",INDEX(Данные!$A$7:$CV$106,ROW()-19,MATCH($B$9,Данные!$A$6:$CV$6,0))))))</f>
        <v/>
      </c>
      <c r="AH117" s="76" t="str">
        <f>IF($A117="","",IF($C$4&lt;&gt;"Да","",IF($C$9="","",IF(COUNTIF(Данные!$A$6:$CV$6,$C$9)=0,"#FIELD",INDEX(Данные!$A$7:$CV$106,ROW()-19,MATCH($C$9,Данные!$A$6:$CV$6,0))))))</f>
        <v/>
      </c>
      <c r="AI117" s="76" t="str">
        <f>IF($A117="","",IF($D$4&lt;&gt;"Да","",IF($D$9="","",IF(COUNTIF(Данные!$A$6:$CV$6,$D$9)=0,"#FIELD",INDEX(Данные!$A$7:$CV$106,ROW()-19,MATCH($D$9,Данные!$A$6:$CV$6,0))))))</f>
        <v/>
      </c>
      <c r="AJ117" s="76" t="str">
        <f>IF($A117="","",IF($E$4&lt;&gt;"Да","",IF($E$9="","",IF(COUNTIF(Данные!$A$6:$CV$6,$E$9)=0,"#FIELD",INDEX(Данные!$A$7:$CV$106,ROW()-19,MATCH($E$9,Данные!$A$6:$CV$6,0))))))</f>
        <v/>
      </c>
      <c r="AK117" s="76" t="str">
        <f>IF($A117="","",IF($F$4&lt;&gt;"Да","",IF($F$9="","",IF(COUNTIF(Данные!$A$6:$CV$6,$F$9)=0,"#FIELD",INDEX(Данные!$A$7:$CV$106,ROW()-19,MATCH($F$9,Данные!$A$6:$CV$6,0))))))</f>
        <v/>
      </c>
      <c r="AL117" s="76" t="str">
        <f>IF($A117="","",IF($G$4&lt;&gt;"Да","",IF($G$9="","",IF(COUNTIF(Данные!$A$6:$CV$6,$G$9)=0,"#FIELD",INDEX(Данные!$A$7:$CV$106,ROW()-19,MATCH($G$9,Данные!$A$6:$CV$6,0))))))</f>
        <v/>
      </c>
      <c r="AM117" s="76" t="str">
        <f>IF($A117="","",IF($H$4&lt;&gt;"Да","",IF($H$9="","",IF(COUNTIF(Данные!$A$6:$CV$6,$H$9)=0,"#FIELD",INDEX(Данные!$A$7:$CV$106,ROW()-19,MATCH($H$9,Данные!$A$6:$CV$6,0))))))</f>
        <v/>
      </c>
      <c r="AN117" s="76" t="str">
        <f>IF($A117="","",IF($I$4&lt;&gt;"Да","",IF($I$9="","",IF(COUNTIF(Данные!$A$6:$CV$6,$I$9)=0,"#FIELD",INDEX(Данные!$A$7:$CV$106,ROW()-19,MATCH($I$9,Данные!$A$6:$CV$6,0))))))</f>
        <v/>
      </c>
      <c r="AO117" s="76" t="str">
        <f>IF($A117="","",IF($J$4&lt;&gt;"Да","",IF($J$9="","",IF(COUNTIF(Данные!$A$6:$CV$6,$J$9)=0,"#FIELD",INDEX(Данные!$A$7:$CV$106,ROW()-19,MATCH($J$9,Данные!$A$6:$CV$6,0))))))</f>
        <v/>
      </c>
      <c r="AP117" s="76" t="str">
        <f>IF($A117="","",IF($K$4&lt;&gt;"Да","",IF($K$9="","",IF(COUNTIF(Данные!$A$6:$CV$6,$K$9)=0,"#FIELD",INDEX(Данные!$A$7:$CV$106,ROW()-19,MATCH($K$9,Данные!$A$6:$CV$6,0))))))</f>
        <v/>
      </c>
      <c r="AQ117" s="76" t="str">
        <f>IF($A117="","",IF($L$4&lt;&gt;"Да","",IF($L$9="","",IF(COUNTIF(Данные!$A$6:$CV$6,$L$9)=0,"#FIELD",INDEX(Данные!$A$7:$CV$106,ROW()-19,MATCH($L$9,Данные!$A$6:$CV$6,0))))))</f>
        <v/>
      </c>
      <c r="AR117" s="76" t="str">
        <f>IF($A117="","",IF($M$4&lt;&gt;"Да","",IF($M$9="","",IF(COUNTIF(Данные!$A$6:$CV$6,$M$9)=0,"#FIELD",INDEX(Данные!$A$7:$CV$106,ROW()-19,MATCH($M$9,Данные!$A$6:$CV$6,0))))))</f>
        <v/>
      </c>
      <c r="AS117" s="76" t="str">
        <f>IF($A117="","",IF($N$4&lt;&gt;"Да","",IF($N$9="","",IF(COUNTIF(Данные!$A$6:$CV$6,$N$9)=0,"#FIELD",INDEX(Данные!$A$7:$CV$106,ROW()-19,MATCH($N$9,Данные!$A$6:$CV$6,0))))))</f>
        <v/>
      </c>
      <c r="AT117" s="76" t="str">
        <f>IF($A117="","",IF($O$4&lt;&gt;"Да","",IF($O$9="","",IF(COUNTIF(Данные!$A$6:$CV$6,$O$9)=0,"#FIELD",INDEX(Данные!$A$7:$CV$106,ROW()-19,MATCH($O$9,Данные!$A$6:$CV$6,0))))))</f>
        <v/>
      </c>
      <c r="AU117" s="76" t="str">
        <f>IF($A117="","",IF($P$4&lt;&gt;"Да","",IF($P$9="","",IF(COUNTIF(Данные!$A$6:$CV$6,$P$9)=0,"#FIELD",INDEX(Данные!$A$7:$CV$106,ROW()-19,MATCH($P$9,Данные!$A$6:$CV$6,0))))))</f>
        <v/>
      </c>
      <c r="AV117" s="76" t="str">
        <f>IF($A117="","",IF($Q$4&lt;&gt;"Да","",IF($Q$9="","",IF(COUNTIF(Данные!$A$6:$CV$6,$Q$9)=0,"#FIELD",INDEX(Данные!$A$7:$CV$106,ROW()-19,MATCH($Q$9,Данные!$A$6:$CV$6,0))))))</f>
        <v/>
      </c>
      <c r="AW117" s="76" t="str">
        <f>IF($A117="","",IF($R$4&lt;&gt;"Да","",IF($R$9="","",IF(COUNTIF(Данные!$A$6:$CV$6,$R$9)=0,"#FIELD",INDEX(Данные!$A$7:$CV$106,ROW()-19,MATCH($R$9,Данные!$A$6:$CV$6,0))))))</f>
        <v/>
      </c>
      <c r="AX117" s="76" t="str">
        <f>IF($A117="","",IF($S$4&lt;&gt;"Да","",IF($S$9="","",IF(COUNTIF(Данные!$A$6:$CV$6,$S$9)=0,"#FIELD",INDEX(Данные!$A$7:$CV$106,ROW()-19,MATCH($S$9,Данные!$A$6:$CV$6,0))))))</f>
        <v/>
      </c>
      <c r="AY117" s="76" t="str">
        <f>IF($A117="","",IF($T$4&lt;&gt;"Да","",IF($T$9="","",IF(COUNTIF(Данные!$A$6:$CV$6,$T$9)=0,"#FIELD",INDEX(Данные!$A$7:$CV$106,ROW()-19,MATCH($T$9,Данные!$A$6:$CV$6,0))))))</f>
        <v/>
      </c>
      <c r="AZ117" s="76" t="str">
        <f>IF($A117="","",IF($U$4&lt;&gt;"Да","",IF($U$9="","",IF(COUNTIF(Данные!$A$6:$CV$6,$U$9)=0,"#FIELD",INDEX(Данные!$A$7:$CV$106,ROW()-19,MATCH($U$9,Данные!$A$6:$CV$6,0))))))</f>
        <v/>
      </c>
      <c r="BA117" s="76" t="str">
        <f>IF($A117="","",IF($V$4&lt;&gt;"Да","",IF($V$9="","",IF(COUNTIF(Данные!$A$6:$CV$6,$V$9)=0,"#FIELD",INDEX(Данные!$A$7:$CV$106,ROW()-19,MATCH($V$9,Данные!$A$6:$CV$6,0))))))</f>
        <v/>
      </c>
      <c r="BB117" s="76" t="str">
        <f>IF($A117="","",IF($W$4&lt;&gt;"Да","",IF($W$9="","",IF(COUNTIF(Данные!$A$6:$CV$6,$W$9)=0,"#FIELD",INDEX(Данные!$A$7:$CV$106,ROW()-19,MATCH($W$9,Данные!$A$6:$CV$6,0))))))</f>
        <v/>
      </c>
      <c r="BC117" s="76" t="str">
        <f>IF($A117="","",IF($X$4&lt;&gt;"Да","",IF($X$9="","",IF(COUNTIF(Данные!$A$6:$CV$6,$X$9)=0,"#FIELD",INDEX(Данные!$A$7:$CV$106,ROW()-19,MATCH($X$9,Данные!$A$6:$CV$6,0))))))</f>
        <v/>
      </c>
      <c r="BD117" s="76" t="str">
        <f>IF($A117="","",IF($Y$4&lt;&gt;"Да","",IF($Y$9="","",IF(COUNTIF(Данные!$A$6:$CV$6,$Y$9)=0,"#FIELD",INDEX(Данные!$A$7:$CV$106,ROW()-19,MATCH($Y$9,Данные!$A$6:$CV$6,0))))))</f>
        <v/>
      </c>
      <c r="BE117" s="76" t="str">
        <f>IF($A117="","",IF($Z$4&lt;&gt;"Да","",IF($Z$9="","",IF(COUNTIF(Данные!$A$6:$CV$6,$Z$9)=0,"#FIELD",INDEX(Данные!$A$7:$CV$106,ROW()-19,MATCH($Z$9,Данные!$A$6:$CV$6,0))))))</f>
        <v/>
      </c>
      <c r="BF117" s="76" t="str">
        <f>IF($A117="","",IF($AA$4&lt;&gt;"Да","",IF($AA$9="","",IF(COUNTIF(Данные!$A$6:$CV$6,$AA$9)=0,"#FIELD",INDEX(Данные!$A$7:$CV$106,ROW()-19,MATCH($AA$9,Данные!$A$6:$CV$6,0))))))</f>
        <v/>
      </c>
      <c r="BG117" s="76" t="str">
        <f>IF($A117="","",IF($AB$4&lt;&gt;"Да","",IF($AB$9="","",IF(COUNTIF(Данные!$A$6:$CV$6,$AB$9)=0,"#FIELD",INDEX(Данные!$A$7:$CV$106,ROW()-19,MATCH($AB$9,Данные!$A$6:$CV$6,0))))))</f>
        <v/>
      </c>
      <c r="BH117" s="76" t="str">
        <f>IF($A117="","",IF($AC$4&lt;&gt;"Да","",IF($AC$9="","",IF(COUNTIF(Данные!$A$6:$CV$6,$AC$9)=0,"#FIELD",INDEX(Данные!$A$7:$CV$106,ROW()-19,MATCH($AC$9,Данные!$A$6:$CV$6,0))))))</f>
        <v/>
      </c>
      <c r="BI117" s="76" t="str">
        <f>IF($A117="","",IF($AD$4&lt;&gt;"Да","",IF($AD$9="","",IF(COUNTIF(Данные!$A$6:$CV$6,$AD$9)=0,"#FIELD",INDEX(Данные!$A$7:$CV$106,ROW()-19,MATCH($AD$9,Данные!$A$6:$CV$6,0))))))</f>
        <v/>
      </c>
      <c r="BJ117" s="76" t="str">
        <f>IF($A117="","",IF($AE$4&lt;&gt;"Да","",IF($AE$9="","",IF(COUNTIF(Данные!$A$6:$CV$6,$AE$9)=0,"#FIELD",INDEX(Данные!$A$7:$CV$106,ROW()-19,MATCH($AE$9,Данные!$A$6:$CV$6,0))))))</f>
        <v/>
      </c>
      <c r="BK117" s="76"/>
      <c r="BL117" s="76" t="str">
        <f>IF($A117="","",IF($B$4&lt;&gt;"Да","",IF($B$10="","",IF(COUNTIF(Данные!$A$6:$CV$6,$B$10)=0,"#FIELD",INDEX(Данные!$A$7:$CV$106,ROW()-19,MATCH($B$10,Данные!$A$6:$CV$6,0))))))</f>
        <v/>
      </c>
      <c r="BM117" s="76" t="str">
        <f>IF($A117="","",IF($C$4&lt;&gt;"Да","",IF($C$10="","",IF(COUNTIF(Данные!$A$6:$CV$6,$C$10)=0,"#FIELD",INDEX(Данные!$A$7:$CV$106,ROW()-19,MATCH($C$10,Данные!$A$6:$CV$6,0))))))</f>
        <v/>
      </c>
      <c r="BN117" s="76" t="str">
        <f>IF($A117="","",IF($D$4&lt;&gt;"Да","",IF($D$10="","",IF(COUNTIF(Данные!$A$6:$CV$6,$D$10)=0,"#FIELD",INDEX(Данные!$A$7:$CV$106,ROW()-19,MATCH($D$10,Данные!$A$6:$CV$6,0))))))</f>
        <v/>
      </c>
      <c r="BO117" s="76" t="str">
        <f>IF($A117="","",IF($E$4&lt;&gt;"Да","",IF($E$10="","",IF(COUNTIF(Данные!$A$6:$CV$6,$E$10)=0,"#FIELD",INDEX(Данные!$A$7:$CV$106,ROW()-19,MATCH($E$10,Данные!$A$6:$CV$6,0))))))</f>
        <v/>
      </c>
      <c r="BP117" s="76" t="str">
        <f>IF($A117="","",IF($F$4&lt;&gt;"Да","",IF($F$10="","",IF(COUNTIF(Данные!$A$6:$CV$6,$F$10)=0,"#FIELD",INDEX(Данные!$A$7:$CV$106,ROW()-19,MATCH($F$10,Данные!$A$6:$CV$6,0))))))</f>
        <v/>
      </c>
      <c r="BQ117" s="76" t="str">
        <f>IF($A117="","",IF($G$4&lt;&gt;"Да","",IF($G$10="","",IF(COUNTIF(Данные!$A$6:$CV$6,$G$10)=0,"#FIELD",INDEX(Данные!$A$7:$CV$106,ROW()-19,MATCH($G$10,Данные!$A$6:$CV$6,0))))))</f>
        <v/>
      </c>
      <c r="BR117" s="76" t="str">
        <f>IF($A117="","",IF($H$4&lt;&gt;"Да","",IF($H$10="","",IF(COUNTIF(Данные!$A$6:$CV$6,$H$10)=0,"#FIELD",INDEX(Данные!$A$7:$CV$106,ROW()-19,MATCH($H$10,Данные!$A$6:$CV$6,0))))))</f>
        <v/>
      </c>
      <c r="BS117" s="76" t="str">
        <f>IF($A117="","",IF($I$4&lt;&gt;"Да","",IF($I$10="","",IF(COUNTIF(Данные!$A$6:$CV$6,$I$10)=0,"#FIELD",INDEX(Данные!$A$7:$CV$106,ROW()-19,MATCH($I$10,Данные!$A$6:$CV$6,0))))))</f>
        <v/>
      </c>
      <c r="BT117" s="76" t="str">
        <f>IF($A117="","",IF($J$4&lt;&gt;"Да","",IF($J$10="","",IF(COUNTIF(Данные!$A$6:$CV$6,$J$10)=0,"#FIELD",INDEX(Данные!$A$7:$CV$106,ROW()-19,MATCH($J$10,Данные!$A$6:$CV$6,0))))))</f>
        <v/>
      </c>
      <c r="BU117" s="76" t="str">
        <f>IF($A117="","",IF($K$4&lt;&gt;"Да","",IF($K$10="","",IF(COUNTIF(Данные!$A$6:$CV$6,$K$10)=0,"#FIELD",INDEX(Данные!$A$7:$CV$106,ROW()-19,MATCH($K$10,Данные!$A$6:$CV$6,0))))))</f>
        <v/>
      </c>
      <c r="BV117" s="76" t="str">
        <f>IF($A117="","",IF($L$4&lt;&gt;"Да","",IF($L$10="","",IF(COUNTIF(Данные!$A$6:$CV$6,$L$10)=0,"#FIELD",INDEX(Данные!$A$7:$CV$106,ROW()-19,MATCH($L$10,Данные!$A$6:$CV$6,0))))))</f>
        <v/>
      </c>
      <c r="BW117" s="76" t="str">
        <f>IF($A117="","",IF($M$4&lt;&gt;"Да","",IF($M$10="","",IF(COUNTIF(Данные!$A$6:$CV$6,$M$10)=0,"#FIELD",INDEX(Данные!$A$7:$CV$106,ROW()-19,MATCH($M$10,Данные!$A$6:$CV$6,0))))))</f>
        <v/>
      </c>
      <c r="BX117" s="76" t="str">
        <f>IF($A117="","",IF($N$4&lt;&gt;"Да","",IF($N$10="","",IF(COUNTIF(Данные!$A$6:$CV$6,$N$10)=0,"#FIELD",INDEX(Данные!$A$7:$CV$106,ROW()-19,MATCH($N$10,Данные!$A$6:$CV$6,0))))))</f>
        <v/>
      </c>
      <c r="BY117" s="76" t="str">
        <f>IF($A117="","",IF($O$4&lt;&gt;"Да","",IF($O$10="","",IF(COUNTIF(Данные!$A$6:$CV$6,$O$10)=0,"#FIELD",INDEX(Данные!$A$7:$CV$106,ROW()-19,MATCH($O$10,Данные!$A$6:$CV$6,0))))))</f>
        <v/>
      </c>
      <c r="BZ117" s="76" t="str">
        <f>IF($A117="","",IF($P$4&lt;&gt;"Да","",IF($P$10="","",IF(COUNTIF(Данные!$A$6:$CV$6,$P$10)=0,"#FIELD",INDEX(Данные!$A$7:$CV$106,ROW()-19,MATCH($P$10,Данные!$A$6:$CV$6,0))))))</f>
        <v/>
      </c>
      <c r="CA117" s="76" t="str">
        <f>IF($A117="","",IF($Q$4&lt;&gt;"Да","",IF($Q$10="","",IF(COUNTIF(Данные!$A$6:$CV$6,$Q$10)=0,"#FIELD",INDEX(Данные!$A$7:$CV$106,ROW()-19,MATCH($Q$10,Данные!$A$6:$CV$6,0))))))</f>
        <v/>
      </c>
      <c r="CB117" s="76" t="str">
        <f>IF($A117="","",IF($R$4&lt;&gt;"Да","",IF($R$10="","",IF(COUNTIF(Данные!$A$6:$CV$6,$R$10)=0,"#FIELD",INDEX(Данные!$A$7:$CV$106,ROW()-19,MATCH($R$10,Данные!$A$6:$CV$6,0))))))</f>
        <v/>
      </c>
      <c r="CC117" s="76" t="str">
        <f>IF($A117="","",IF($S$4&lt;&gt;"Да","",IF($S$10="","",IF(COUNTIF(Данные!$A$6:$CV$6,$S$10)=0,"#FIELD",INDEX(Данные!$A$7:$CV$106,ROW()-19,MATCH($S$10,Данные!$A$6:$CV$6,0))))))</f>
        <v/>
      </c>
      <c r="CD117" s="76" t="str">
        <f>IF($A117="","",IF($T$4&lt;&gt;"Да","",IF($T$10="","",IF(COUNTIF(Данные!$A$6:$CV$6,$T$10)=0,"#FIELD",INDEX(Данные!$A$7:$CV$106,ROW()-19,MATCH($T$10,Данные!$A$6:$CV$6,0))))))</f>
        <v/>
      </c>
      <c r="CE117" s="76" t="str">
        <f>IF($A117="","",IF($U$4&lt;&gt;"Да","",IF($U$10="","",IF(COUNTIF(Данные!$A$6:$CV$6,$U$10)=0,"#FIELD",INDEX(Данные!$A$7:$CV$106,ROW()-19,MATCH($U$10,Данные!$A$6:$CV$6,0))))))</f>
        <v/>
      </c>
      <c r="CF117" s="76" t="str">
        <f>IF($A117="","",IF($V$4&lt;&gt;"Да","",IF($V$10="","",IF(COUNTIF(Данные!$A$6:$CV$6,$V$10)=0,"#FIELD",INDEX(Данные!$A$7:$CV$106,ROW()-19,MATCH($V$10,Данные!$A$6:$CV$6,0))))))</f>
        <v/>
      </c>
      <c r="CG117" s="76" t="str">
        <f>IF($A117="","",IF($W$4&lt;&gt;"Да","",IF($W$10="","",IF(COUNTIF(Данные!$A$6:$CV$6,$W$10)=0,"#FIELD",INDEX(Данные!$A$7:$CV$106,ROW()-19,MATCH($W$10,Данные!$A$6:$CV$6,0))))))</f>
        <v/>
      </c>
      <c r="CH117" s="76" t="str">
        <f>IF($A117="","",IF($X$4&lt;&gt;"Да","",IF($X$10="","",IF(COUNTIF(Данные!$A$6:$CV$6,$X$10)=0,"#FIELD",INDEX(Данные!$A$7:$CV$106,ROW()-19,MATCH($X$10,Данные!$A$6:$CV$6,0))))))</f>
        <v/>
      </c>
      <c r="CI117" s="76" t="str">
        <f>IF($A117="","",IF($Y$4&lt;&gt;"Да","",IF($Y$10="","",IF(COUNTIF(Данные!$A$6:$CV$6,$Y$10)=0,"#FIELD",INDEX(Данные!$A$7:$CV$106,ROW()-19,MATCH($Y$10,Данные!$A$6:$CV$6,0))))))</f>
        <v/>
      </c>
      <c r="CJ117" s="76" t="str">
        <f>IF($A117="","",IF($Z$4&lt;&gt;"Да","",IF($Z$10="","",IF(COUNTIF(Данные!$A$6:$CV$6,$Z$10)=0,"#FIELD",INDEX(Данные!$A$7:$CV$106,ROW()-19,MATCH($Z$10,Данные!$A$6:$CV$6,0))))))</f>
        <v/>
      </c>
      <c r="CK117" s="76" t="str">
        <f>IF($A117="","",IF($AA$4&lt;&gt;"Да","",IF($AA$10="","",IF(COUNTIF(Данные!$A$6:$CV$6,$AA$10)=0,"#FIELD",INDEX(Данные!$A$7:$CV$106,ROW()-19,MATCH($AA$10,Данные!$A$6:$CV$6,0))))))</f>
        <v/>
      </c>
      <c r="CL117" s="76" t="str">
        <f>IF($A117="","",IF($AB$4&lt;&gt;"Да","",IF($AB$10="","",IF(COUNTIF(Данные!$A$6:$CV$6,$AB$10)=0,"#FIELD",INDEX(Данные!$A$7:$CV$106,ROW()-19,MATCH($AB$10,Данные!$A$6:$CV$6,0))))))</f>
        <v/>
      </c>
      <c r="CM117" s="76" t="str">
        <f>IF($A117="","",IF($AC$4&lt;&gt;"Да","",IF($AC$10="","",IF(COUNTIF(Данные!$A$6:$CV$6,$AC$10)=0,"#FIELD",INDEX(Данные!$A$7:$CV$106,ROW()-19,MATCH($AC$10,Данные!$A$6:$CV$6,0))))))</f>
        <v/>
      </c>
      <c r="CN117" s="76" t="str">
        <f>IF($A117="","",IF($AD$4&lt;&gt;"Да","",IF($AD$10="","",IF(COUNTIF(Данные!$A$6:$CV$6,$AD$10)=0,"#FIELD",INDEX(Данные!$A$7:$CV$106,ROW()-19,MATCH($AD$10,Данные!$A$6:$CV$6,0))))))</f>
        <v/>
      </c>
      <c r="CO117" s="77" t="str">
        <f>IF($A117="","",IF($AE$4&lt;&gt;"Да","",IF($AE$10="","",IF(COUNTIF(Данные!$A$6:$CV$6,$AE$10)=0,"#FIELD",INDEX(Данные!$A$7:$CV$106,ROW()-19,MATCH($AE$10,Данные!$A$6:$CV$6,0))))))</f>
        <v/>
      </c>
    </row>
    <row r="118" spans="1:93">
      <c r="A118" s="24" t="str">
        <f>IF(Данные!A105="","",Данные!A105)</f>
        <v/>
      </c>
      <c r="B118" s="19" t="str">
        <f>IF($A118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118="#FIELD",AG118="",AND(OR($B$8="CHANGE_PCT_GE",$B$8="CHANGE_ABS_GE",$B$8="COUNT_FLAG_RULE",$B$8="AND_YES",$B$8="OR_YES"),OR(BL118="#FIELD",BL118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118)))),IF($B$18="LOW_MU",MAX(Настройки!$B$14,$B$16),IF($B$18="NEUTRAL",Настройки!$B$15,IF($B$18="IGNORE","IGNORE",IF(OR(AG118="#FIELD",BL118="#FIELD"),"Поле не найдено","Недостаточно данных")))),IF($B$8="SIGMOID_INC",MAX(Настройки!$B$14,$B$16+($B$17-$B$16)/(1+EXP(-$B$12*(IF(ISNUMBER(AG118),AG118,0)-$B$11)))),IF($B$8="SIGMOID_DEC",MAX(Настройки!$B$14,$B$16+($B$17-$B$16)/(1+EXP($B$12*(IF(ISNUMBER(AG118),AG118,0)-$B$11)))),IF($B$8="TOP_PERCENT",IF((COUNTIF(INDEX(Данные!$A$7:$CV$106,0,MATCH($B$9,Данные!$A$6:$CV$6,0)),"&gt;"&amp;IF(ISNUMBER(AG118),AG118,0))+COUNTIFS(INDEX(Данные!$A$7:$CV$106,0,MATCH($B$9,Данные!$A$6:$CV$6,0)),IF(ISNUMBER(AG118),AG118,0),Данные!$A$7:$A$106,"&lt;"&amp;$A118)+1)/COUNT(INDEX(Данные!$A$7:$CV$106,0,MATCH($B$9,Данные!$A$6:$CV$6,0)))&lt;=$B$11,$B$14,$B$15),IF($B$8="MANUAL_MU",MAX(Настройки!$B$14,MIN(1,IF(ISNUMBER(AG118),AG118,0))),IF($B$8="COUNT_FLAG_RULE",IF(IF(ISNUMBER(AG118),AG118,0)&lt;=$B$11,$B$14,IF(IF(ISNUMBER(AG118),AG118,0)&gt;=$B$12,$B$15,IF(OR(LOWER(LEFT(BL118&amp;"",2))="да",BL118=1),$B$13,$B$15))),IF(OR(AND($B$8="YES_NO",OR(LOWER(LEFT(AG118&amp;"",2))="да",AG118=1)),AND($B$8="THRESHOLD_GE",IF(ISNUMBER(AG118),AG118,0)&gt;=$B$11),AND($B$8="THRESHOLD_GT",IF(ISNUMBER(AG118),AG118,0)&gt;$B$11),AND($B$8="THRESHOLD_LE",IF(ISNUMBER(AG118),AG118,0)&lt;=$B$11),AND($B$8="THRESHOLD_LT",IF(ISNUMBER(AG118),AG118,0)&lt;$B$11),AND($B$8="CHANGE_PCT_GE",IF(IF(ISNUMBER(BL118),BL118,0)=0,IF(ISNUMBER(AG118),AG118,0)&gt;0,(IF(ISNUMBER(AG118),AG118,0)-IF(ISNUMBER(BL118),BL118,0))/ABS(IF(ISNUMBER(BL118),BL118,0))&gt;=$B$11)),AND($B$8="CHANGE_ABS_GE",ABS(IF(ISNUMBER(AG118),AG118,0)-IF(ISNUMBER(BL118),BL118,0))&gt;=$B$11),AND($B$8="COUNT_LT",IF(ISNUMBER(AG118),AG118,0)&lt;$B$11),AND($B$8="COUNT_LE",IF(ISNUMBER(AG118),AG118,0)&lt;=$B$11),AND($B$8="AND_YES",OR(LOWER(LEFT(AG118&amp;"",2))="да",AG118=1),OR(LOWER(LEFT(BL118&amp;"",2))="да",BL118=1)),AND($B$8="OR_YES",OR(OR(LOWER(LEFT(AG118&amp;"",2))="да",AG118=1),OR(LOWER(LEFT(BL118&amp;"",2))="да",BL118=1)))),$B$14,$B$15))))))))))</f>
        <v/>
      </c>
      <c r="C118" s="19" t="str">
        <f>IF($A118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118="#FIELD",AH118="",AND(OR($C$8="CHANGE_PCT_GE",$C$8="CHANGE_ABS_GE",$C$8="COUNT_FLAG_RULE",$C$8="AND_YES",$C$8="OR_YES"),OR(BM118="#FIELD",BM118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118)))),IF($C$18="LOW_MU",MAX(Настройки!$B$14,$C$16),IF($C$18="NEUTRAL",Настройки!$B$15,IF($C$18="IGNORE","IGNORE",IF(OR(AH118="#FIELD",BM118="#FIELD"),"Поле не найдено","Недостаточно данных")))),IF($C$8="SIGMOID_INC",MAX(Настройки!$B$14,$C$16+($C$17-$C$16)/(1+EXP(-$C$12*(IF(ISNUMBER(AH118),AH118,0)-$C$11)))),IF($C$8="SIGMOID_DEC",MAX(Настройки!$B$14,$C$16+($C$17-$C$16)/(1+EXP($C$12*(IF(ISNUMBER(AH118),AH118,0)-$C$11)))),IF($C$8="TOP_PERCENT",IF((COUNTIF(INDEX(Данные!$A$7:$CV$106,0,MATCH($C$9,Данные!$A$6:$CV$6,0)),"&gt;"&amp;IF(ISNUMBER(AH118),AH118,0))+COUNTIFS(INDEX(Данные!$A$7:$CV$106,0,MATCH($C$9,Данные!$A$6:$CV$6,0)),IF(ISNUMBER(AH118),AH118,0),Данные!$A$7:$A$106,"&lt;"&amp;$A118)+1)/COUNT(INDEX(Данные!$A$7:$CV$106,0,MATCH($C$9,Данные!$A$6:$CV$6,0)))&lt;=$C$11,$C$14,$C$15),IF($C$8="MANUAL_MU",MAX(Настройки!$B$14,MIN(1,IF(ISNUMBER(AH118),AH118,0))),IF($C$8="COUNT_FLAG_RULE",IF(IF(ISNUMBER(AH118),AH118,0)&lt;=$C$11,$C$14,IF(IF(ISNUMBER(AH118),AH118,0)&gt;=$C$12,$C$15,IF(OR(LOWER(LEFT(BM118&amp;"",2))="да",BM118=1),$C$13,$C$15))),IF(OR(AND($C$8="YES_NO",OR(LOWER(LEFT(AH118&amp;"",2))="да",AH118=1)),AND($C$8="THRESHOLD_GE",IF(ISNUMBER(AH118),AH118,0)&gt;=$C$11),AND($C$8="THRESHOLD_GT",IF(ISNUMBER(AH118),AH118,0)&gt;$C$11),AND($C$8="THRESHOLD_LE",IF(ISNUMBER(AH118),AH118,0)&lt;=$C$11),AND($C$8="THRESHOLD_LT",IF(ISNUMBER(AH118),AH118,0)&lt;$C$11),AND($C$8="CHANGE_PCT_GE",IF(IF(ISNUMBER(BM118),BM118,0)=0,IF(ISNUMBER(AH118),AH118,0)&gt;0,(IF(ISNUMBER(AH118),AH118,0)-IF(ISNUMBER(BM118),BM118,0))/ABS(IF(ISNUMBER(BM118),BM118,0))&gt;=$C$11)),AND($C$8="CHANGE_ABS_GE",ABS(IF(ISNUMBER(AH118),AH118,0)-IF(ISNUMBER(BM118),BM118,0))&gt;=$C$11),AND($C$8="COUNT_LT",IF(ISNUMBER(AH118),AH118,0)&lt;$C$11),AND($C$8="COUNT_LE",IF(ISNUMBER(AH118),AH118,0)&lt;=$C$11),AND($C$8="AND_YES",OR(LOWER(LEFT(AH118&amp;"",2))="да",AH118=1),OR(LOWER(LEFT(BM118&amp;"",2))="да",BM118=1)),AND($C$8="OR_YES",OR(OR(LOWER(LEFT(AH118&amp;"",2))="да",AH118=1),OR(LOWER(LEFT(BM118&amp;"",2))="да",BM118=1)))),$C$14,$C$15))))))))))</f>
        <v/>
      </c>
      <c r="D118" s="19" t="str">
        <f>IF($A118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118="#FIELD",AI118="",AND(OR($D$8="CHANGE_PCT_GE",$D$8="CHANGE_ABS_GE",$D$8="COUNT_FLAG_RULE",$D$8="AND_YES",$D$8="OR_YES"),OR(BN118="#FIELD",BN118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118)))),IF($D$18="LOW_MU",MAX(Настройки!$B$14,$D$16),IF($D$18="NEUTRAL",Настройки!$B$15,IF($D$18="IGNORE","IGNORE",IF(OR(AI118="#FIELD",BN118="#FIELD"),"Поле не найдено","Недостаточно данных")))),IF($D$8="SIGMOID_INC",MAX(Настройки!$B$14,$D$16+($D$17-$D$16)/(1+EXP(-$D$12*(IF(ISNUMBER(AI118),AI118,0)-$D$11)))),IF($D$8="SIGMOID_DEC",MAX(Настройки!$B$14,$D$16+($D$17-$D$16)/(1+EXP($D$12*(IF(ISNUMBER(AI118),AI118,0)-$D$11)))),IF($D$8="TOP_PERCENT",IF((COUNTIF(INDEX(Данные!$A$7:$CV$106,0,MATCH($D$9,Данные!$A$6:$CV$6,0)),"&gt;"&amp;IF(ISNUMBER(AI118),AI118,0))+COUNTIFS(INDEX(Данные!$A$7:$CV$106,0,MATCH($D$9,Данные!$A$6:$CV$6,0)),IF(ISNUMBER(AI118),AI118,0),Данные!$A$7:$A$106,"&lt;"&amp;$A118)+1)/COUNT(INDEX(Данные!$A$7:$CV$106,0,MATCH($D$9,Данные!$A$6:$CV$6,0)))&lt;=$D$11,$D$14,$D$15),IF($D$8="MANUAL_MU",MAX(Настройки!$B$14,MIN(1,IF(ISNUMBER(AI118),AI118,0))),IF($D$8="COUNT_FLAG_RULE",IF(IF(ISNUMBER(AI118),AI118,0)&lt;=$D$11,$D$14,IF(IF(ISNUMBER(AI118),AI118,0)&gt;=$D$12,$D$15,IF(OR(LOWER(LEFT(BN118&amp;"",2))="да",BN118=1),$D$13,$D$15))),IF(OR(AND($D$8="YES_NO",OR(LOWER(LEFT(AI118&amp;"",2))="да",AI118=1)),AND($D$8="THRESHOLD_GE",IF(ISNUMBER(AI118),AI118,0)&gt;=$D$11),AND($D$8="THRESHOLD_GT",IF(ISNUMBER(AI118),AI118,0)&gt;$D$11),AND($D$8="THRESHOLD_LE",IF(ISNUMBER(AI118),AI118,0)&lt;=$D$11),AND($D$8="THRESHOLD_LT",IF(ISNUMBER(AI118),AI118,0)&lt;$D$11),AND($D$8="CHANGE_PCT_GE",IF(IF(ISNUMBER(BN118),BN118,0)=0,IF(ISNUMBER(AI118),AI118,0)&gt;0,(IF(ISNUMBER(AI118),AI118,0)-IF(ISNUMBER(BN118),BN118,0))/ABS(IF(ISNUMBER(BN118),BN118,0))&gt;=$D$11)),AND($D$8="CHANGE_ABS_GE",ABS(IF(ISNUMBER(AI118),AI118,0)-IF(ISNUMBER(BN118),BN118,0))&gt;=$D$11),AND($D$8="COUNT_LT",IF(ISNUMBER(AI118),AI118,0)&lt;$D$11),AND($D$8="COUNT_LE",IF(ISNUMBER(AI118),AI118,0)&lt;=$D$11),AND($D$8="AND_YES",OR(LOWER(LEFT(AI118&amp;"",2))="да",AI118=1),OR(LOWER(LEFT(BN118&amp;"",2))="да",BN118=1)),AND($D$8="OR_YES",OR(OR(LOWER(LEFT(AI118&amp;"",2))="да",AI118=1),OR(LOWER(LEFT(BN118&amp;"",2))="да",BN118=1)))),$D$14,$D$15))))))))))</f>
        <v/>
      </c>
      <c r="E118" s="19" t="str">
        <f>IF($A118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118="#FIELD",AJ118="",AND(OR($E$8="CHANGE_PCT_GE",$E$8="CHANGE_ABS_GE",$E$8="COUNT_FLAG_RULE",$E$8="AND_YES",$E$8="OR_YES"),OR(BO118="#FIELD",BO118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118)))),IF($E$18="LOW_MU",MAX(Настройки!$B$14,$E$16),IF($E$18="NEUTRAL",Настройки!$B$15,IF($E$18="IGNORE","IGNORE",IF(OR(AJ118="#FIELD",BO118="#FIELD"),"Поле не найдено","Недостаточно данных")))),IF($E$8="SIGMOID_INC",MAX(Настройки!$B$14,$E$16+($E$17-$E$16)/(1+EXP(-$E$12*(IF(ISNUMBER(AJ118),AJ118,0)-$E$11)))),IF($E$8="SIGMOID_DEC",MAX(Настройки!$B$14,$E$16+($E$17-$E$16)/(1+EXP($E$12*(IF(ISNUMBER(AJ118),AJ118,0)-$E$11)))),IF($E$8="TOP_PERCENT",IF((COUNTIF(INDEX(Данные!$A$7:$CV$106,0,MATCH($E$9,Данные!$A$6:$CV$6,0)),"&gt;"&amp;IF(ISNUMBER(AJ118),AJ118,0))+COUNTIFS(INDEX(Данные!$A$7:$CV$106,0,MATCH($E$9,Данные!$A$6:$CV$6,0)),IF(ISNUMBER(AJ118),AJ118,0),Данные!$A$7:$A$106,"&lt;"&amp;$A118)+1)/COUNT(INDEX(Данные!$A$7:$CV$106,0,MATCH($E$9,Данные!$A$6:$CV$6,0)))&lt;=$E$11,$E$14,$E$15),IF($E$8="MANUAL_MU",MAX(Настройки!$B$14,MIN(1,IF(ISNUMBER(AJ118),AJ118,0))),IF($E$8="COUNT_FLAG_RULE",IF(IF(ISNUMBER(AJ118),AJ118,0)&lt;=$E$11,$E$14,IF(IF(ISNUMBER(AJ118),AJ118,0)&gt;=$E$12,$E$15,IF(OR(LOWER(LEFT(BO118&amp;"",2))="да",BO118=1),$E$13,$E$15))),IF(OR(AND($E$8="YES_NO",OR(LOWER(LEFT(AJ118&amp;"",2))="да",AJ118=1)),AND($E$8="THRESHOLD_GE",IF(ISNUMBER(AJ118),AJ118,0)&gt;=$E$11),AND($E$8="THRESHOLD_GT",IF(ISNUMBER(AJ118),AJ118,0)&gt;$E$11),AND($E$8="THRESHOLD_LE",IF(ISNUMBER(AJ118),AJ118,0)&lt;=$E$11),AND($E$8="THRESHOLD_LT",IF(ISNUMBER(AJ118),AJ118,0)&lt;$E$11),AND($E$8="CHANGE_PCT_GE",IF(IF(ISNUMBER(BO118),BO118,0)=0,IF(ISNUMBER(AJ118),AJ118,0)&gt;0,(IF(ISNUMBER(AJ118),AJ118,0)-IF(ISNUMBER(BO118),BO118,0))/ABS(IF(ISNUMBER(BO118),BO118,0))&gt;=$E$11)),AND($E$8="CHANGE_ABS_GE",ABS(IF(ISNUMBER(AJ118),AJ118,0)-IF(ISNUMBER(BO118),BO118,0))&gt;=$E$11),AND($E$8="COUNT_LT",IF(ISNUMBER(AJ118),AJ118,0)&lt;$E$11),AND($E$8="COUNT_LE",IF(ISNUMBER(AJ118),AJ118,0)&lt;=$E$11),AND($E$8="AND_YES",OR(LOWER(LEFT(AJ118&amp;"",2))="да",AJ118=1),OR(LOWER(LEFT(BO118&amp;"",2))="да",BO118=1)),AND($E$8="OR_YES",OR(OR(LOWER(LEFT(AJ118&amp;"",2))="да",AJ118=1),OR(LOWER(LEFT(BO118&amp;"",2))="да",BO118=1)))),$E$14,$E$15))))))))))</f>
        <v/>
      </c>
      <c r="F118" s="19" t="str">
        <f>IF($A118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118="#FIELD",AK118="",AND(OR($F$8="CHANGE_PCT_GE",$F$8="CHANGE_ABS_GE",$F$8="COUNT_FLAG_RULE",$F$8="AND_YES",$F$8="OR_YES"),OR(BP118="#FIELD",BP118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118)))),IF($F$18="LOW_MU",MAX(Настройки!$B$14,$F$16),IF($F$18="NEUTRAL",Настройки!$B$15,IF($F$18="IGNORE","IGNORE",IF(OR(AK118="#FIELD",BP118="#FIELD"),"Поле не найдено","Недостаточно данных")))),IF($F$8="SIGMOID_INC",MAX(Настройки!$B$14,$F$16+($F$17-$F$16)/(1+EXP(-$F$12*(IF(ISNUMBER(AK118),AK118,0)-$F$11)))),IF($F$8="SIGMOID_DEC",MAX(Настройки!$B$14,$F$16+($F$17-$F$16)/(1+EXP($F$12*(IF(ISNUMBER(AK118),AK118,0)-$F$11)))),IF($F$8="TOP_PERCENT",IF((COUNTIF(INDEX(Данные!$A$7:$CV$106,0,MATCH($F$9,Данные!$A$6:$CV$6,0)),"&gt;"&amp;IF(ISNUMBER(AK118),AK118,0))+COUNTIFS(INDEX(Данные!$A$7:$CV$106,0,MATCH($F$9,Данные!$A$6:$CV$6,0)),IF(ISNUMBER(AK118),AK118,0),Данные!$A$7:$A$106,"&lt;"&amp;$A118)+1)/COUNT(INDEX(Данные!$A$7:$CV$106,0,MATCH($F$9,Данные!$A$6:$CV$6,0)))&lt;=$F$11,$F$14,$F$15),IF($F$8="MANUAL_MU",MAX(Настройки!$B$14,MIN(1,IF(ISNUMBER(AK118),AK118,0))),IF($F$8="COUNT_FLAG_RULE",IF(IF(ISNUMBER(AK118),AK118,0)&lt;=$F$11,$F$14,IF(IF(ISNUMBER(AK118),AK118,0)&gt;=$F$12,$F$15,IF(OR(LOWER(LEFT(BP118&amp;"",2))="да",BP118=1),$F$13,$F$15))),IF(OR(AND($F$8="YES_NO",OR(LOWER(LEFT(AK118&amp;"",2))="да",AK118=1)),AND($F$8="THRESHOLD_GE",IF(ISNUMBER(AK118),AK118,0)&gt;=$F$11),AND($F$8="THRESHOLD_GT",IF(ISNUMBER(AK118),AK118,0)&gt;$F$11),AND($F$8="THRESHOLD_LE",IF(ISNUMBER(AK118),AK118,0)&lt;=$F$11),AND($F$8="THRESHOLD_LT",IF(ISNUMBER(AK118),AK118,0)&lt;$F$11),AND($F$8="CHANGE_PCT_GE",IF(IF(ISNUMBER(BP118),BP118,0)=0,IF(ISNUMBER(AK118),AK118,0)&gt;0,(IF(ISNUMBER(AK118),AK118,0)-IF(ISNUMBER(BP118),BP118,0))/ABS(IF(ISNUMBER(BP118),BP118,0))&gt;=$F$11)),AND($F$8="CHANGE_ABS_GE",ABS(IF(ISNUMBER(AK118),AK118,0)-IF(ISNUMBER(BP118),BP118,0))&gt;=$F$11),AND($F$8="COUNT_LT",IF(ISNUMBER(AK118),AK118,0)&lt;$F$11),AND($F$8="COUNT_LE",IF(ISNUMBER(AK118),AK118,0)&lt;=$F$11),AND($F$8="AND_YES",OR(LOWER(LEFT(AK118&amp;"",2))="да",AK118=1),OR(LOWER(LEFT(BP118&amp;"",2))="да",BP118=1)),AND($F$8="OR_YES",OR(OR(LOWER(LEFT(AK118&amp;"",2))="да",AK118=1),OR(LOWER(LEFT(BP118&amp;"",2))="да",BP118=1)))),$F$14,$F$15))))))))))</f>
        <v/>
      </c>
      <c r="G118" s="19" t="str">
        <f>IF($A118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118="#FIELD",AL118="",AND(OR($G$8="CHANGE_PCT_GE",$G$8="CHANGE_ABS_GE",$G$8="COUNT_FLAG_RULE",$G$8="AND_YES",$G$8="OR_YES"),OR(BQ118="#FIELD",BQ118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118)))),IF($G$18="LOW_MU",MAX(Настройки!$B$14,$G$16),IF($G$18="NEUTRAL",Настройки!$B$15,IF($G$18="IGNORE","IGNORE",IF(OR(AL118="#FIELD",BQ118="#FIELD"),"Поле не найдено","Недостаточно данных")))),IF($G$8="SIGMOID_INC",MAX(Настройки!$B$14,$G$16+($G$17-$G$16)/(1+EXP(-$G$12*(IF(ISNUMBER(AL118),AL118,0)-$G$11)))),IF($G$8="SIGMOID_DEC",MAX(Настройки!$B$14,$G$16+($G$17-$G$16)/(1+EXP($G$12*(IF(ISNUMBER(AL118),AL118,0)-$G$11)))),IF($G$8="TOP_PERCENT",IF((COUNTIF(INDEX(Данные!$A$7:$CV$106,0,MATCH($G$9,Данные!$A$6:$CV$6,0)),"&gt;"&amp;IF(ISNUMBER(AL118),AL118,0))+COUNTIFS(INDEX(Данные!$A$7:$CV$106,0,MATCH($G$9,Данные!$A$6:$CV$6,0)),IF(ISNUMBER(AL118),AL118,0),Данные!$A$7:$A$106,"&lt;"&amp;$A118)+1)/COUNT(INDEX(Данные!$A$7:$CV$106,0,MATCH($G$9,Данные!$A$6:$CV$6,0)))&lt;=$G$11,$G$14,$G$15),IF($G$8="MANUAL_MU",MAX(Настройки!$B$14,MIN(1,IF(ISNUMBER(AL118),AL118,0))),IF($G$8="COUNT_FLAG_RULE",IF(IF(ISNUMBER(AL118),AL118,0)&lt;=$G$11,$G$14,IF(IF(ISNUMBER(AL118),AL118,0)&gt;=$G$12,$G$15,IF(OR(LOWER(LEFT(BQ118&amp;"",2))="да",BQ118=1),$G$13,$G$15))),IF(OR(AND($G$8="YES_NO",OR(LOWER(LEFT(AL118&amp;"",2))="да",AL118=1)),AND($G$8="THRESHOLD_GE",IF(ISNUMBER(AL118),AL118,0)&gt;=$G$11),AND($G$8="THRESHOLD_GT",IF(ISNUMBER(AL118),AL118,0)&gt;$G$11),AND($G$8="THRESHOLD_LE",IF(ISNUMBER(AL118),AL118,0)&lt;=$G$11),AND($G$8="THRESHOLD_LT",IF(ISNUMBER(AL118),AL118,0)&lt;$G$11),AND($G$8="CHANGE_PCT_GE",IF(IF(ISNUMBER(BQ118),BQ118,0)=0,IF(ISNUMBER(AL118),AL118,0)&gt;0,(IF(ISNUMBER(AL118),AL118,0)-IF(ISNUMBER(BQ118),BQ118,0))/ABS(IF(ISNUMBER(BQ118),BQ118,0))&gt;=$G$11)),AND($G$8="CHANGE_ABS_GE",ABS(IF(ISNUMBER(AL118),AL118,0)-IF(ISNUMBER(BQ118),BQ118,0))&gt;=$G$11),AND($G$8="COUNT_LT",IF(ISNUMBER(AL118),AL118,0)&lt;$G$11),AND($G$8="COUNT_LE",IF(ISNUMBER(AL118),AL118,0)&lt;=$G$11),AND($G$8="AND_YES",OR(LOWER(LEFT(AL118&amp;"",2))="да",AL118=1),OR(LOWER(LEFT(BQ118&amp;"",2))="да",BQ118=1)),AND($G$8="OR_YES",OR(OR(LOWER(LEFT(AL118&amp;"",2))="да",AL118=1),OR(LOWER(LEFT(BQ118&amp;"",2))="да",BQ118=1)))),$G$14,$G$15))))))))))</f>
        <v/>
      </c>
      <c r="H118" s="19" t="str">
        <f>IF($A118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118="#FIELD",AM118="",AND(OR($H$8="CHANGE_PCT_GE",$H$8="CHANGE_ABS_GE",$H$8="COUNT_FLAG_RULE",$H$8="AND_YES",$H$8="OR_YES"),OR(BR118="#FIELD",BR118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118)))),IF($H$18="LOW_MU",MAX(Настройки!$B$14,$H$16),IF($H$18="NEUTRAL",Настройки!$B$15,IF($H$18="IGNORE","IGNORE",IF(OR(AM118="#FIELD",BR118="#FIELD"),"Поле не найдено","Недостаточно данных")))),IF($H$8="SIGMOID_INC",MAX(Настройки!$B$14,$H$16+($H$17-$H$16)/(1+EXP(-$H$12*(IF(ISNUMBER(AM118),AM118,0)-$H$11)))),IF($H$8="SIGMOID_DEC",MAX(Настройки!$B$14,$H$16+($H$17-$H$16)/(1+EXP($H$12*(IF(ISNUMBER(AM118),AM118,0)-$H$11)))),IF($H$8="TOP_PERCENT",IF((COUNTIF(INDEX(Данные!$A$7:$CV$106,0,MATCH($H$9,Данные!$A$6:$CV$6,0)),"&gt;"&amp;IF(ISNUMBER(AM118),AM118,0))+COUNTIFS(INDEX(Данные!$A$7:$CV$106,0,MATCH($H$9,Данные!$A$6:$CV$6,0)),IF(ISNUMBER(AM118),AM118,0),Данные!$A$7:$A$106,"&lt;"&amp;$A118)+1)/COUNT(INDEX(Данные!$A$7:$CV$106,0,MATCH($H$9,Данные!$A$6:$CV$6,0)))&lt;=$H$11,$H$14,$H$15),IF($H$8="MANUAL_MU",MAX(Настройки!$B$14,MIN(1,IF(ISNUMBER(AM118),AM118,0))),IF($H$8="COUNT_FLAG_RULE",IF(IF(ISNUMBER(AM118),AM118,0)&lt;=$H$11,$H$14,IF(IF(ISNUMBER(AM118),AM118,0)&gt;=$H$12,$H$15,IF(OR(LOWER(LEFT(BR118&amp;"",2))="да",BR118=1),$H$13,$H$15))),IF(OR(AND($H$8="YES_NO",OR(LOWER(LEFT(AM118&amp;"",2))="да",AM118=1)),AND($H$8="THRESHOLD_GE",IF(ISNUMBER(AM118),AM118,0)&gt;=$H$11),AND($H$8="THRESHOLD_GT",IF(ISNUMBER(AM118),AM118,0)&gt;$H$11),AND($H$8="THRESHOLD_LE",IF(ISNUMBER(AM118),AM118,0)&lt;=$H$11),AND($H$8="THRESHOLD_LT",IF(ISNUMBER(AM118),AM118,0)&lt;$H$11),AND($H$8="CHANGE_PCT_GE",IF(IF(ISNUMBER(BR118),BR118,0)=0,IF(ISNUMBER(AM118),AM118,0)&gt;0,(IF(ISNUMBER(AM118),AM118,0)-IF(ISNUMBER(BR118),BR118,0))/ABS(IF(ISNUMBER(BR118),BR118,0))&gt;=$H$11)),AND($H$8="CHANGE_ABS_GE",ABS(IF(ISNUMBER(AM118),AM118,0)-IF(ISNUMBER(BR118),BR118,0))&gt;=$H$11),AND($H$8="COUNT_LT",IF(ISNUMBER(AM118),AM118,0)&lt;$H$11),AND($H$8="COUNT_LE",IF(ISNUMBER(AM118),AM118,0)&lt;=$H$11),AND($H$8="AND_YES",OR(LOWER(LEFT(AM118&amp;"",2))="да",AM118=1),OR(LOWER(LEFT(BR118&amp;"",2))="да",BR118=1)),AND($H$8="OR_YES",OR(OR(LOWER(LEFT(AM118&amp;"",2))="да",AM118=1),OR(LOWER(LEFT(BR118&amp;"",2))="да",BR118=1)))),$H$14,$H$15))))))))))</f>
        <v/>
      </c>
      <c r="I118" s="19" t="str">
        <f>IF($A118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118="#FIELD",AN118="",AND(OR($I$8="CHANGE_PCT_GE",$I$8="CHANGE_ABS_GE",$I$8="COUNT_FLAG_RULE",$I$8="AND_YES",$I$8="OR_YES"),OR(BS118="#FIELD",BS118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118)))),IF($I$18="LOW_MU",MAX(Настройки!$B$14,$I$16),IF($I$18="NEUTRAL",Настройки!$B$15,IF($I$18="IGNORE","IGNORE",IF(OR(AN118="#FIELD",BS118="#FIELD"),"Поле не найдено","Недостаточно данных")))),IF($I$8="SIGMOID_INC",MAX(Настройки!$B$14,$I$16+($I$17-$I$16)/(1+EXP(-$I$12*(IF(ISNUMBER(AN118),AN118,0)-$I$11)))),IF($I$8="SIGMOID_DEC",MAX(Настройки!$B$14,$I$16+($I$17-$I$16)/(1+EXP($I$12*(IF(ISNUMBER(AN118),AN118,0)-$I$11)))),IF($I$8="TOP_PERCENT",IF((COUNTIF(INDEX(Данные!$A$7:$CV$106,0,MATCH($I$9,Данные!$A$6:$CV$6,0)),"&gt;"&amp;IF(ISNUMBER(AN118),AN118,0))+COUNTIFS(INDEX(Данные!$A$7:$CV$106,0,MATCH($I$9,Данные!$A$6:$CV$6,0)),IF(ISNUMBER(AN118),AN118,0),Данные!$A$7:$A$106,"&lt;"&amp;$A118)+1)/COUNT(INDEX(Данные!$A$7:$CV$106,0,MATCH($I$9,Данные!$A$6:$CV$6,0)))&lt;=$I$11,$I$14,$I$15),IF($I$8="MANUAL_MU",MAX(Настройки!$B$14,MIN(1,IF(ISNUMBER(AN118),AN118,0))),IF($I$8="COUNT_FLAG_RULE",IF(IF(ISNUMBER(AN118),AN118,0)&lt;=$I$11,$I$14,IF(IF(ISNUMBER(AN118),AN118,0)&gt;=$I$12,$I$15,IF(OR(LOWER(LEFT(BS118&amp;"",2))="да",BS118=1),$I$13,$I$15))),IF(OR(AND($I$8="YES_NO",OR(LOWER(LEFT(AN118&amp;"",2))="да",AN118=1)),AND($I$8="THRESHOLD_GE",IF(ISNUMBER(AN118),AN118,0)&gt;=$I$11),AND($I$8="THRESHOLD_GT",IF(ISNUMBER(AN118),AN118,0)&gt;$I$11),AND($I$8="THRESHOLD_LE",IF(ISNUMBER(AN118),AN118,0)&lt;=$I$11),AND($I$8="THRESHOLD_LT",IF(ISNUMBER(AN118),AN118,0)&lt;$I$11),AND($I$8="CHANGE_PCT_GE",IF(IF(ISNUMBER(BS118),BS118,0)=0,IF(ISNUMBER(AN118),AN118,0)&gt;0,(IF(ISNUMBER(AN118),AN118,0)-IF(ISNUMBER(BS118),BS118,0))/ABS(IF(ISNUMBER(BS118),BS118,0))&gt;=$I$11)),AND($I$8="CHANGE_ABS_GE",ABS(IF(ISNUMBER(AN118),AN118,0)-IF(ISNUMBER(BS118),BS118,0))&gt;=$I$11),AND($I$8="COUNT_LT",IF(ISNUMBER(AN118),AN118,0)&lt;$I$11),AND($I$8="COUNT_LE",IF(ISNUMBER(AN118),AN118,0)&lt;=$I$11),AND($I$8="AND_YES",OR(LOWER(LEFT(AN118&amp;"",2))="да",AN118=1),OR(LOWER(LEFT(BS118&amp;"",2))="да",BS118=1)),AND($I$8="OR_YES",OR(OR(LOWER(LEFT(AN118&amp;"",2))="да",AN118=1),OR(LOWER(LEFT(BS118&amp;"",2))="да",BS118=1)))),$I$14,$I$15))))))))))</f>
        <v/>
      </c>
      <c r="J118" s="19" t="str">
        <f>IF($A118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118="#FIELD",AO118="",AND(OR($J$8="CHANGE_PCT_GE",$J$8="CHANGE_ABS_GE",$J$8="COUNT_FLAG_RULE",$J$8="AND_YES",$J$8="OR_YES"),OR(BT118="#FIELD",BT118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118)))),IF($J$18="LOW_MU",MAX(Настройки!$B$14,$J$16),IF($J$18="NEUTRAL",Настройки!$B$15,IF($J$18="IGNORE","IGNORE",IF(OR(AO118="#FIELD",BT118="#FIELD"),"Поле не найдено","Недостаточно данных")))),IF($J$8="SIGMOID_INC",MAX(Настройки!$B$14,$J$16+($J$17-$J$16)/(1+EXP(-$J$12*(IF(ISNUMBER(AO118),AO118,0)-$J$11)))),IF($J$8="SIGMOID_DEC",MAX(Настройки!$B$14,$J$16+($J$17-$J$16)/(1+EXP($J$12*(IF(ISNUMBER(AO118),AO118,0)-$J$11)))),IF($J$8="TOP_PERCENT",IF((COUNTIF(INDEX(Данные!$A$7:$CV$106,0,MATCH($J$9,Данные!$A$6:$CV$6,0)),"&gt;"&amp;IF(ISNUMBER(AO118),AO118,0))+COUNTIFS(INDEX(Данные!$A$7:$CV$106,0,MATCH($J$9,Данные!$A$6:$CV$6,0)),IF(ISNUMBER(AO118),AO118,0),Данные!$A$7:$A$106,"&lt;"&amp;$A118)+1)/COUNT(INDEX(Данные!$A$7:$CV$106,0,MATCH($J$9,Данные!$A$6:$CV$6,0)))&lt;=$J$11,$J$14,$J$15),IF($J$8="MANUAL_MU",MAX(Настройки!$B$14,MIN(1,IF(ISNUMBER(AO118),AO118,0))),IF($J$8="COUNT_FLAG_RULE",IF(IF(ISNUMBER(AO118),AO118,0)&lt;=$J$11,$J$14,IF(IF(ISNUMBER(AO118),AO118,0)&gt;=$J$12,$J$15,IF(OR(LOWER(LEFT(BT118&amp;"",2))="да",BT118=1),$J$13,$J$15))),IF(OR(AND($J$8="YES_NO",OR(LOWER(LEFT(AO118&amp;"",2))="да",AO118=1)),AND($J$8="THRESHOLD_GE",IF(ISNUMBER(AO118),AO118,0)&gt;=$J$11),AND($J$8="THRESHOLD_GT",IF(ISNUMBER(AO118),AO118,0)&gt;$J$11),AND($J$8="THRESHOLD_LE",IF(ISNUMBER(AO118),AO118,0)&lt;=$J$11),AND($J$8="THRESHOLD_LT",IF(ISNUMBER(AO118),AO118,0)&lt;$J$11),AND($J$8="CHANGE_PCT_GE",IF(IF(ISNUMBER(BT118),BT118,0)=0,IF(ISNUMBER(AO118),AO118,0)&gt;0,(IF(ISNUMBER(AO118),AO118,0)-IF(ISNUMBER(BT118),BT118,0))/ABS(IF(ISNUMBER(BT118),BT118,0))&gt;=$J$11)),AND($J$8="CHANGE_ABS_GE",ABS(IF(ISNUMBER(AO118),AO118,0)-IF(ISNUMBER(BT118),BT118,0))&gt;=$J$11),AND($J$8="COUNT_LT",IF(ISNUMBER(AO118),AO118,0)&lt;$J$11),AND($J$8="COUNT_LE",IF(ISNUMBER(AO118),AO118,0)&lt;=$J$11),AND($J$8="AND_YES",OR(LOWER(LEFT(AO118&amp;"",2))="да",AO118=1),OR(LOWER(LEFT(BT118&amp;"",2))="да",BT118=1)),AND($J$8="OR_YES",OR(OR(LOWER(LEFT(AO118&amp;"",2))="да",AO118=1),OR(LOWER(LEFT(BT118&amp;"",2))="да",BT118=1)))),$J$14,$J$15))))))))))</f>
        <v/>
      </c>
      <c r="K118" s="19" t="str">
        <f>IF($A118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118="#FIELD",AP118="",AND(OR($K$8="CHANGE_PCT_GE",$K$8="CHANGE_ABS_GE",$K$8="COUNT_FLAG_RULE",$K$8="AND_YES",$K$8="OR_YES"),OR(BU118="#FIELD",BU118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118)))),IF($K$18="LOW_MU",MAX(Настройки!$B$14,$K$16),IF($K$18="NEUTRAL",Настройки!$B$15,IF($K$18="IGNORE","IGNORE",IF(OR(AP118="#FIELD",BU118="#FIELD"),"Поле не найдено","Недостаточно данных")))),IF($K$8="SIGMOID_INC",MAX(Настройки!$B$14,$K$16+($K$17-$K$16)/(1+EXP(-$K$12*(IF(ISNUMBER(AP118),AP118,0)-$K$11)))),IF($K$8="SIGMOID_DEC",MAX(Настройки!$B$14,$K$16+($K$17-$K$16)/(1+EXP($K$12*(IF(ISNUMBER(AP118),AP118,0)-$K$11)))),IF($K$8="TOP_PERCENT",IF((COUNTIF(INDEX(Данные!$A$7:$CV$106,0,MATCH($K$9,Данные!$A$6:$CV$6,0)),"&gt;"&amp;IF(ISNUMBER(AP118),AP118,0))+COUNTIFS(INDEX(Данные!$A$7:$CV$106,0,MATCH($K$9,Данные!$A$6:$CV$6,0)),IF(ISNUMBER(AP118),AP118,0),Данные!$A$7:$A$106,"&lt;"&amp;$A118)+1)/COUNT(INDEX(Данные!$A$7:$CV$106,0,MATCH($K$9,Данные!$A$6:$CV$6,0)))&lt;=$K$11,$K$14,$K$15),IF($K$8="MANUAL_MU",MAX(Настройки!$B$14,MIN(1,IF(ISNUMBER(AP118),AP118,0))),IF($K$8="COUNT_FLAG_RULE",IF(IF(ISNUMBER(AP118),AP118,0)&lt;=$K$11,$K$14,IF(IF(ISNUMBER(AP118),AP118,0)&gt;=$K$12,$K$15,IF(OR(LOWER(LEFT(BU118&amp;"",2))="да",BU118=1),$K$13,$K$15))),IF(OR(AND($K$8="YES_NO",OR(LOWER(LEFT(AP118&amp;"",2))="да",AP118=1)),AND($K$8="THRESHOLD_GE",IF(ISNUMBER(AP118),AP118,0)&gt;=$K$11),AND($K$8="THRESHOLD_GT",IF(ISNUMBER(AP118),AP118,0)&gt;$K$11),AND($K$8="THRESHOLD_LE",IF(ISNUMBER(AP118),AP118,0)&lt;=$K$11),AND($K$8="THRESHOLD_LT",IF(ISNUMBER(AP118),AP118,0)&lt;$K$11),AND($K$8="CHANGE_PCT_GE",IF(IF(ISNUMBER(BU118),BU118,0)=0,IF(ISNUMBER(AP118),AP118,0)&gt;0,(IF(ISNUMBER(AP118),AP118,0)-IF(ISNUMBER(BU118),BU118,0))/ABS(IF(ISNUMBER(BU118),BU118,0))&gt;=$K$11)),AND($K$8="CHANGE_ABS_GE",ABS(IF(ISNUMBER(AP118),AP118,0)-IF(ISNUMBER(BU118),BU118,0))&gt;=$K$11),AND($K$8="COUNT_LT",IF(ISNUMBER(AP118),AP118,0)&lt;$K$11),AND($K$8="COUNT_LE",IF(ISNUMBER(AP118),AP118,0)&lt;=$K$11),AND($K$8="AND_YES",OR(LOWER(LEFT(AP118&amp;"",2))="да",AP118=1),OR(LOWER(LEFT(BU118&amp;"",2))="да",BU118=1)),AND($K$8="OR_YES",OR(OR(LOWER(LEFT(AP118&amp;"",2))="да",AP118=1),OR(LOWER(LEFT(BU118&amp;"",2))="да",BU118=1)))),$K$14,$K$15))))))))))</f>
        <v/>
      </c>
      <c r="L118" s="19" t="str">
        <f>IF($A118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118="#FIELD",AQ118="",AND(OR($L$8="CHANGE_PCT_GE",$L$8="CHANGE_ABS_GE",$L$8="COUNT_FLAG_RULE",$L$8="AND_YES",$L$8="OR_YES"),OR(BV118="#FIELD",BV118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118)))),IF($L$18="LOW_MU",MAX(Настройки!$B$14,$L$16),IF($L$18="NEUTRAL",Настройки!$B$15,IF($L$18="IGNORE","IGNORE",IF(OR(AQ118="#FIELD",BV118="#FIELD"),"Поле не найдено","Недостаточно данных")))),IF($L$8="SIGMOID_INC",MAX(Настройки!$B$14,$L$16+($L$17-$L$16)/(1+EXP(-$L$12*(IF(ISNUMBER(AQ118),AQ118,0)-$L$11)))),IF($L$8="SIGMOID_DEC",MAX(Настройки!$B$14,$L$16+($L$17-$L$16)/(1+EXP($L$12*(IF(ISNUMBER(AQ118),AQ118,0)-$L$11)))),IF($L$8="TOP_PERCENT",IF((COUNTIF(INDEX(Данные!$A$7:$CV$106,0,MATCH($L$9,Данные!$A$6:$CV$6,0)),"&gt;"&amp;IF(ISNUMBER(AQ118),AQ118,0))+COUNTIFS(INDEX(Данные!$A$7:$CV$106,0,MATCH($L$9,Данные!$A$6:$CV$6,0)),IF(ISNUMBER(AQ118),AQ118,0),Данные!$A$7:$A$106,"&lt;"&amp;$A118)+1)/COUNT(INDEX(Данные!$A$7:$CV$106,0,MATCH($L$9,Данные!$A$6:$CV$6,0)))&lt;=$L$11,$L$14,$L$15),IF($L$8="MANUAL_MU",MAX(Настройки!$B$14,MIN(1,IF(ISNUMBER(AQ118),AQ118,0))),IF($L$8="COUNT_FLAG_RULE",IF(IF(ISNUMBER(AQ118),AQ118,0)&lt;=$L$11,$L$14,IF(IF(ISNUMBER(AQ118),AQ118,0)&gt;=$L$12,$L$15,IF(OR(LOWER(LEFT(BV118&amp;"",2))="да",BV118=1),$L$13,$L$15))),IF(OR(AND($L$8="YES_NO",OR(LOWER(LEFT(AQ118&amp;"",2))="да",AQ118=1)),AND($L$8="THRESHOLD_GE",IF(ISNUMBER(AQ118),AQ118,0)&gt;=$L$11),AND($L$8="THRESHOLD_GT",IF(ISNUMBER(AQ118),AQ118,0)&gt;$L$11),AND($L$8="THRESHOLD_LE",IF(ISNUMBER(AQ118),AQ118,0)&lt;=$L$11),AND($L$8="THRESHOLD_LT",IF(ISNUMBER(AQ118),AQ118,0)&lt;$L$11),AND($L$8="CHANGE_PCT_GE",IF(IF(ISNUMBER(BV118),BV118,0)=0,IF(ISNUMBER(AQ118),AQ118,0)&gt;0,(IF(ISNUMBER(AQ118),AQ118,0)-IF(ISNUMBER(BV118),BV118,0))/ABS(IF(ISNUMBER(BV118),BV118,0))&gt;=$L$11)),AND($L$8="CHANGE_ABS_GE",ABS(IF(ISNUMBER(AQ118),AQ118,0)-IF(ISNUMBER(BV118),BV118,0))&gt;=$L$11),AND($L$8="COUNT_LT",IF(ISNUMBER(AQ118),AQ118,0)&lt;$L$11),AND($L$8="COUNT_LE",IF(ISNUMBER(AQ118),AQ118,0)&lt;=$L$11),AND($L$8="AND_YES",OR(LOWER(LEFT(AQ118&amp;"",2))="да",AQ118=1),OR(LOWER(LEFT(BV118&amp;"",2))="да",BV118=1)),AND($L$8="OR_YES",OR(OR(LOWER(LEFT(AQ118&amp;"",2))="да",AQ118=1),OR(LOWER(LEFT(BV118&amp;"",2))="да",BV118=1)))),$L$14,$L$15))))))))))</f>
        <v/>
      </c>
      <c r="M118" s="19" t="str">
        <f>IF($A118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118="#FIELD",AR118="",AND(OR($M$8="CHANGE_PCT_GE",$M$8="CHANGE_ABS_GE",$M$8="COUNT_FLAG_RULE",$M$8="AND_YES",$M$8="OR_YES"),OR(BW118="#FIELD",BW118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118)))),IF($M$18="LOW_MU",MAX(Настройки!$B$14,$M$16),IF($M$18="NEUTRAL",Настройки!$B$15,IF($M$18="IGNORE","IGNORE",IF(OR(AR118="#FIELD",BW118="#FIELD"),"Поле не найдено","Недостаточно данных")))),IF($M$8="SIGMOID_INC",MAX(Настройки!$B$14,$M$16+($M$17-$M$16)/(1+EXP(-$M$12*(IF(ISNUMBER(AR118),AR118,0)-$M$11)))),IF($M$8="SIGMOID_DEC",MAX(Настройки!$B$14,$M$16+($M$17-$M$16)/(1+EXP($M$12*(IF(ISNUMBER(AR118),AR118,0)-$M$11)))),IF($M$8="TOP_PERCENT",IF((COUNTIF(INDEX(Данные!$A$7:$CV$106,0,MATCH($M$9,Данные!$A$6:$CV$6,0)),"&gt;"&amp;IF(ISNUMBER(AR118),AR118,0))+COUNTIFS(INDEX(Данные!$A$7:$CV$106,0,MATCH($M$9,Данные!$A$6:$CV$6,0)),IF(ISNUMBER(AR118),AR118,0),Данные!$A$7:$A$106,"&lt;"&amp;$A118)+1)/COUNT(INDEX(Данные!$A$7:$CV$106,0,MATCH($M$9,Данные!$A$6:$CV$6,0)))&lt;=$M$11,$M$14,$M$15),IF($M$8="MANUAL_MU",MAX(Настройки!$B$14,MIN(1,IF(ISNUMBER(AR118),AR118,0))),IF($M$8="COUNT_FLAG_RULE",IF(IF(ISNUMBER(AR118),AR118,0)&lt;=$M$11,$M$14,IF(IF(ISNUMBER(AR118),AR118,0)&gt;=$M$12,$M$15,IF(OR(LOWER(LEFT(BW118&amp;"",2))="да",BW118=1),$M$13,$M$15))),IF(OR(AND($M$8="YES_NO",OR(LOWER(LEFT(AR118&amp;"",2))="да",AR118=1)),AND($M$8="THRESHOLD_GE",IF(ISNUMBER(AR118),AR118,0)&gt;=$M$11),AND($M$8="THRESHOLD_GT",IF(ISNUMBER(AR118),AR118,0)&gt;$M$11),AND($M$8="THRESHOLD_LE",IF(ISNUMBER(AR118),AR118,0)&lt;=$M$11),AND($M$8="THRESHOLD_LT",IF(ISNUMBER(AR118),AR118,0)&lt;$M$11),AND($M$8="CHANGE_PCT_GE",IF(IF(ISNUMBER(BW118),BW118,0)=0,IF(ISNUMBER(AR118),AR118,0)&gt;0,(IF(ISNUMBER(AR118),AR118,0)-IF(ISNUMBER(BW118),BW118,0))/ABS(IF(ISNUMBER(BW118),BW118,0))&gt;=$M$11)),AND($M$8="CHANGE_ABS_GE",ABS(IF(ISNUMBER(AR118),AR118,0)-IF(ISNUMBER(BW118),BW118,0))&gt;=$M$11),AND($M$8="COUNT_LT",IF(ISNUMBER(AR118),AR118,0)&lt;$M$11),AND($M$8="COUNT_LE",IF(ISNUMBER(AR118),AR118,0)&lt;=$M$11),AND($M$8="AND_YES",OR(LOWER(LEFT(AR118&amp;"",2))="да",AR118=1),OR(LOWER(LEFT(BW118&amp;"",2))="да",BW118=1)),AND($M$8="OR_YES",OR(OR(LOWER(LEFT(AR118&amp;"",2))="да",AR118=1),OR(LOWER(LEFT(BW118&amp;"",2))="да",BW118=1)))),$M$14,$M$15))))))))))</f>
        <v/>
      </c>
      <c r="N118" s="19" t="str">
        <f>IF($A118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118="#FIELD",AS118="",AND(OR($N$8="CHANGE_PCT_GE",$N$8="CHANGE_ABS_GE",$N$8="COUNT_FLAG_RULE",$N$8="AND_YES",$N$8="OR_YES"),OR(BX118="#FIELD",BX118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118)))),IF($N$18="LOW_MU",MAX(Настройки!$B$14,$N$16),IF($N$18="NEUTRAL",Настройки!$B$15,IF($N$18="IGNORE","IGNORE",IF(OR(AS118="#FIELD",BX118="#FIELD"),"Поле не найдено","Недостаточно данных")))),IF($N$8="SIGMOID_INC",MAX(Настройки!$B$14,$N$16+($N$17-$N$16)/(1+EXP(-$N$12*(IF(ISNUMBER(AS118),AS118,0)-$N$11)))),IF($N$8="SIGMOID_DEC",MAX(Настройки!$B$14,$N$16+($N$17-$N$16)/(1+EXP($N$12*(IF(ISNUMBER(AS118),AS118,0)-$N$11)))),IF($N$8="TOP_PERCENT",IF((COUNTIF(INDEX(Данные!$A$7:$CV$106,0,MATCH($N$9,Данные!$A$6:$CV$6,0)),"&gt;"&amp;IF(ISNUMBER(AS118),AS118,0))+COUNTIFS(INDEX(Данные!$A$7:$CV$106,0,MATCH($N$9,Данные!$A$6:$CV$6,0)),IF(ISNUMBER(AS118),AS118,0),Данные!$A$7:$A$106,"&lt;"&amp;$A118)+1)/COUNT(INDEX(Данные!$A$7:$CV$106,0,MATCH($N$9,Данные!$A$6:$CV$6,0)))&lt;=$N$11,$N$14,$N$15),IF($N$8="MANUAL_MU",MAX(Настройки!$B$14,MIN(1,IF(ISNUMBER(AS118),AS118,0))),IF($N$8="COUNT_FLAG_RULE",IF(IF(ISNUMBER(AS118),AS118,0)&lt;=$N$11,$N$14,IF(IF(ISNUMBER(AS118),AS118,0)&gt;=$N$12,$N$15,IF(OR(LOWER(LEFT(BX118&amp;"",2))="да",BX118=1),$N$13,$N$15))),IF(OR(AND($N$8="YES_NO",OR(LOWER(LEFT(AS118&amp;"",2))="да",AS118=1)),AND($N$8="THRESHOLD_GE",IF(ISNUMBER(AS118),AS118,0)&gt;=$N$11),AND($N$8="THRESHOLD_GT",IF(ISNUMBER(AS118),AS118,0)&gt;$N$11),AND($N$8="THRESHOLD_LE",IF(ISNUMBER(AS118),AS118,0)&lt;=$N$11),AND($N$8="THRESHOLD_LT",IF(ISNUMBER(AS118),AS118,0)&lt;$N$11),AND($N$8="CHANGE_PCT_GE",IF(IF(ISNUMBER(BX118),BX118,0)=0,IF(ISNUMBER(AS118),AS118,0)&gt;0,(IF(ISNUMBER(AS118),AS118,0)-IF(ISNUMBER(BX118),BX118,0))/ABS(IF(ISNUMBER(BX118),BX118,0))&gt;=$N$11)),AND($N$8="CHANGE_ABS_GE",ABS(IF(ISNUMBER(AS118),AS118,0)-IF(ISNUMBER(BX118),BX118,0))&gt;=$N$11),AND($N$8="COUNT_LT",IF(ISNUMBER(AS118),AS118,0)&lt;$N$11),AND($N$8="COUNT_LE",IF(ISNUMBER(AS118),AS118,0)&lt;=$N$11),AND($N$8="AND_YES",OR(LOWER(LEFT(AS118&amp;"",2))="да",AS118=1),OR(LOWER(LEFT(BX118&amp;"",2))="да",BX118=1)),AND($N$8="OR_YES",OR(OR(LOWER(LEFT(AS118&amp;"",2))="да",AS118=1),OR(LOWER(LEFT(BX118&amp;"",2))="да",BX118=1)))),$N$14,$N$15))))))))))</f>
        <v/>
      </c>
      <c r="O118" s="19" t="str">
        <f>IF($A118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118="#FIELD",AT118="",AND(OR($O$8="CHANGE_PCT_GE",$O$8="CHANGE_ABS_GE",$O$8="COUNT_FLAG_RULE",$O$8="AND_YES",$O$8="OR_YES"),OR(BY118="#FIELD",BY118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118)))),IF($O$18="LOW_MU",MAX(Настройки!$B$14,$O$16),IF($O$18="NEUTRAL",Настройки!$B$15,IF($O$18="IGNORE","IGNORE",IF(OR(AT118="#FIELD",BY118="#FIELD"),"Поле не найдено","Недостаточно данных")))),IF($O$8="SIGMOID_INC",MAX(Настройки!$B$14,$O$16+($O$17-$O$16)/(1+EXP(-$O$12*(IF(ISNUMBER(AT118),AT118,0)-$O$11)))),IF($O$8="SIGMOID_DEC",MAX(Настройки!$B$14,$O$16+($O$17-$O$16)/(1+EXP($O$12*(IF(ISNUMBER(AT118),AT118,0)-$O$11)))),IF($O$8="TOP_PERCENT",IF((COUNTIF(INDEX(Данные!$A$7:$CV$106,0,MATCH($O$9,Данные!$A$6:$CV$6,0)),"&gt;"&amp;IF(ISNUMBER(AT118),AT118,0))+COUNTIFS(INDEX(Данные!$A$7:$CV$106,0,MATCH($O$9,Данные!$A$6:$CV$6,0)),IF(ISNUMBER(AT118),AT118,0),Данные!$A$7:$A$106,"&lt;"&amp;$A118)+1)/COUNT(INDEX(Данные!$A$7:$CV$106,0,MATCH($O$9,Данные!$A$6:$CV$6,0)))&lt;=$O$11,$O$14,$O$15),IF($O$8="MANUAL_MU",MAX(Настройки!$B$14,MIN(1,IF(ISNUMBER(AT118),AT118,0))),IF($O$8="COUNT_FLAG_RULE",IF(IF(ISNUMBER(AT118),AT118,0)&lt;=$O$11,$O$14,IF(IF(ISNUMBER(AT118),AT118,0)&gt;=$O$12,$O$15,IF(OR(LOWER(LEFT(BY118&amp;"",2))="да",BY118=1),$O$13,$O$15))),IF(OR(AND($O$8="YES_NO",OR(LOWER(LEFT(AT118&amp;"",2))="да",AT118=1)),AND($O$8="THRESHOLD_GE",IF(ISNUMBER(AT118),AT118,0)&gt;=$O$11),AND($O$8="THRESHOLD_GT",IF(ISNUMBER(AT118),AT118,0)&gt;$O$11),AND($O$8="THRESHOLD_LE",IF(ISNUMBER(AT118),AT118,0)&lt;=$O$11),AND($O$8="THRESHOLD_LT",IF(ISNUMBER(AT118),AT118,0)&lt;$O$11),AND($O$8="CHANGE_PCT_GE",IF(IF(ISNUMBER(BY118),BY118,0)=0,IF(ISNUMBER(AT118),AT118,0)&gt;0,(IF(ISNUMBER(AT118),AT118,0)-IF(ISNUMBER(BY118),BY118,0))/ABS(IF(ISNUMBER(BY118),BY118,0))&gt;=$O$11)),AND($O$8="CHANGE_ABS_GE",ABS(IF(ISNUMBER(AT118),AT118,0)-IF(ISNUMBER(BY118),BY118,0))&gt;=$O$11),AND($O$8="COUNT_LT",IF(ISNUMBER(AT118),AT118,0)&lt;$O$11),AND($O$8="COUNT_LE",IF(ISNUMBER(AT118),AT118,0)&lt;=$O$11),AND($O$8="AND_YES",OR(LOWER(LEFT(AT118&amp;"",2))="да",AT118=1),OR(LOWER(LEFT(BY118&amp;"",2))="да",BY118=1)),AND($O$8="OR_YES",OR(OR(LOWER(LEFT(AT118&amp;"",2))="да",AT118=1),OR(LOWER(LEFT(BY118&amp;"",2))="да",BY118=1)))),$O$14,$O$15))))))))))</f>
        <v/>
      </c>
      <c r="P118" s="19" t="str">
        <f>IF($A118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118="#FIELD",AU118="",AND(OR($P$8="CHANGE_PCT_GE",$P$8="CHANGE_ABS_GE",$P$8="COUNT_FLAG_RULE",$P$8="AND_YES",$P$8="OR_YES"),OR(BZ118="#FIELD",BZ118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118)))),IF($P$18="LOW_MU",MAX(Настройки!$B$14,$P$16),IF($P$18="NEUTRAL",Настройки!$B$15,IF($P$18="IGNORE","IGNORE",IF(OR(AU118="#FIELD",BZ118="#FIELD"),"Поле не найдено","Недостаточно данных")))),IF($P$8="SIGMOID_INC",MAX(Настройки!$B$14,$P$16+($P$17-$P$16)/(1+EXP(-$P$12*(IF(ISNUMBER(AU118),AU118,0)-$P$11)))),IF($P$8="SIGMOID_DEC",MAX(Настройки!$B$14,$P$16+($P$17-$P$16)/(1+EXP($P$12*(IF(ISNUMBER(AU118),AU118,0)-$P$11)))),IF($P$8="TOP_PERCENT",IF((COUNTIF(INDEX(Данные!$A$7:$CV$106,0,MATCH($P$9,Данные!$A$6:$CV$6,0)),"&gt;"&amp;IF(ISNUMBER(AU118),AU118,0))+COUNTIFS(INDEX(Данные!$A$7:$CV$106,0,MATCH($P$9,Данные!$A$6:$CV$6,0)),IF(ISNUMBER(AU118),AU118,0),Данные!$A$7:$A$106,"&lt;"&amp;$A118)+1)/COUNT(INDEX(Данные!$A$7:$CV$106,0,MATCH($P$9,Данные!$A$6:$CV$6,0)))&lt;=$P$11,$P$14,$P$15),IF($P$8="MANUAL_MU",MAX(Настройки!$B$14,MIN(1,IF(ISNUMBER(AU118),AU118,0))),IF($P$8="COUNT_FLAG_RULE",IF(IF(ISNUMBER(AU118),AU118,0)&lt;=$P$11,$P$14,IF(IF(ISNUMBER(AU118),AU118,0)&gt;=$P$12,$P$15,IF(OR(LOWER(LEFT(BZ118&amp;"",2))="да",BZ118=1),$P$13,$P$15))),IF(OR(AND($P$8="YES_NO",OR(LOWER(LEFT(AU118&amp;"",2))="да",AU118=1)),AND($P$8="THRESHOLD_GE",IF(ISNUMBER(AU118),AU118,0)&gt;=$P$11),AND($P$8="THRESHOLD_GT",IF(ISNUMBER(AU118),AU118,0)&gt;$P$11),AND($P$8="THRESHOLD_LE",IF(ISNUMBER(AU118),AU118,0)&lt;=$P$11),AND($P$8="THRESHOLD_LT",IF(ISNUMBER(AU118),AU118,0)&lt;$P$11),AND($P$8="CHANGE_PCT_GE",IF(IF(ISNUMBER(BZ118),BZ118,0)=0,IF(ISNUMBER(AU118),AU118,0)&gt;0,(IF(ISNUMBER(AU118),AU118,0)-IF(ISNUMBER(BZ118),BZ118,0))/ABS(IF(ISNUMBER(BZ118),BZ118,0))&gt;=$P$11)),AND($P$8="CHANGE_ABS_GE",ABS(IF(ISNUMBER(AU118),AU118,0)-IF(ISNUMBER(BZ118),BZ118,0))&gt;=$P$11),AND($P$8="COUNT_LT",IF(ISNUMBER(AU118),AU118,0)&lt;$P$11),AND($P$8="COUNT_LE",IF(ISNUMBER(AU118),AU118,0)&lt;=$P$11),AND($P$8="AND_YES",OR(LOWER(LEFT(AU118&amp;"",2))="да",AU118=1),OR(LOWER(LEFT(BZ118&amp;"",2))="да",BZ118=1)),AND($P$8="OR_YES",OR(OR(LOWER(LEFT(AU118&amp;"",2))="да",AU118=1),OR(LOWER(LEFT(BZ118&amp;"",2))="да",BZ118=1)))),$P$14,$P$15))))))))))</f>
        <v/>
      </c>
      <c r="Q118" s="19" t="str">
        <f>IF($A118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118="#FIELD",AV118="",AND(OR($Q$8="CHANGE_PCT_GE",$Q$8="CHANGE_ABS_GE",$Q$8="COUNT_FLAG_RULE",$Q$8="AND_YES",$Q$8="OR_YES"),OR(CA118="#FIELD",CA118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118)))),IF($Q$18="LOW_MU",MAX(Настройки!$B$14,$Q$16),IF($Q$18="NEUTRAL",Настройки!$B$15,IF($Q$18="IGNORE","IGNORE",IF(OR(AV118="#FIELD",CA118="#FIELD"),"Поле не найдено","Недостаточно данных")))),IF($Q$8="SIGMOID_INC",MAX(Настройки!$B$14,$Q$16+($Q$17-$Q$16)/(1+EXP(-$Q$12*(IF(ISNUMBER(AV118),AV118,0)-$Q$11)))),IF($Q$8="SIGMOID_DEC",MAX(Настройки!$B$14,$Q$16+($Q$17-$Q$16)/(1+EXP($Q$12*(IF(ISNUMBER(AV118),AV118,0)-$Q$11)))),IF($Q$8="TOP_PERCENT",IF((COUNTIF(INDEX(Данные!$A$7:$CV$106,0,MATCH($Q$9,Данные!$A$6:$CV$6,0)),"&gt;"&amp;IF(ISNUMBER(AV118),AV118,0))+COUNTIFS(INDEX(Данные!$A$7:$CV$106,0,MATCH($Q$9,Данные!$A$6:$CV$6,0)),IF(ISNUMBER(AV118),AV118,0),Данные!$A$7:$A$106,"&lt;"&amp;$A118)+1)/COUNT(INDEX(Данные!$A$7:$CV$106,0,MATCH($Q$9,Данные!$A$6:$CV$6,0)))&lt;=$Q$11,$Q$14,$Q$15),IF($Q$8="MANUAL_MU",MAX(Настройки!$B$14,MIN(1,IF(ISNUMBER(AV118),AV118,0))),IF($Q$8="COUNT_FLAG_RULE",IF(IF(ISNUMBER(AV118),AV118,0)&lt;=$Q$11,$Q$14,IF(IF(ISNUMBER(AV118),AV118,0)&gt;=$Q$12,$Q$15,IF(OR(LOWER(LEFT(CA118&amp;"",2))="да",CA118=1),$Q$13,$Q$15))),IF(OR(AND($Q$8="YES_NO",OR(LOWER(LEFT(AV118&amp;"",2))="да",AV118=1)),AND($Q$8="THRESHOLD_GE",IF(ISNUMBER(AV118),AV118,0)&gt;=$Q$11),AND($Q$8="THRESHOLD_GT",IF(ISNUMBER(AV118),AV118,0)&gt;$Q$11),AND($Q$8="THRESHOLD_LE",IF(ISNUMBER(AV118),AV118,0)&lt;=$Q$11),AND($Q$8="THRESHOLD_LT",IF(ISNUMBER(AV118),AV118,0)&lt;$Q$11),AND($Q$8="CHANGE_PCT_GE",IF(IF(ISNUMBER(CA118),CA118,0)=0,IF(ISNUMBER(AV118),AV118,0)&gt;0,(IF(ISNUMBER(AV118),AV118,0)-IF(ISNUMBER(CA118),CA118,0))/ABS(IF(ISNUMBER(CA118),CA118,0))&gt;=$Q$11)),AND($Q$8="CHANGE_ABS_GE",ABS(IF(ISNUMBER(AV118),AV118,0)-IF(ISNUMBER(CA118),CA118,0))&gt;=$Q$11),AND($Q$8="COUNT_LT",IF(ISNUMBER(AV118),AV118,0)&lt;$Q$11),AND($Q$8="COUNT_LE",IF(ISNUMBER(AV118),AV118,0)&lt;=$Q$11),AND($Q$8="AND_YES",OR(LOWER(LEFT(AV118&amp;"",2))="да",AV118=1),OR(LOWER(LEFT(CA118&amp;"",2))="да",CA118=1)),AND($Q$8="OR_YES",OR(OR(LOWER(LEFT(AV118&amp;"",2))="да",AV118=1),OR(LOWER(LEFT(CA118&amp;"",2))="да",CA118=1)))),$Q$14,$Q$15))))))))))</f>
        <v/>
      </c>
      <c r="R118" s="69" t="str">
        <f>IF($A118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118="#FIELD",AW118="",AND(OR($R$8="CHANGE_PCT_GE",$R$8="CHANGE_ABS_GE",$R$8="COUNT_FLAG_RULE",$R$8="AND_YES",$R$8="OR_YES"),OR(CB118="#FIELD",CB118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118)))),IF($R$18="LOW_MU",MAX(Настройки!$B$14,$R$16),IF($R$18="NEUTRAL",Настройки!$B$15,IF($R$18="IGNORE","IGNORE",IF(OR(AW118="#FIELD",CB118="#FIELD"),"Поле не найдено","Недостаточно данных")))),IF($R$8="SIGMOID_INC",MAX(Настройки!$B$14,$R$16+($R$17-$R$16)/(1+EXP(-$R$12*(IF(ISNUMBER(AW118),AW118,0)-$R$11)))),IF($R$8="SIGMOID_DEC",MAX(Настройки!$B$14,$R$16+($R$17-$R$16)/(1+EXP($R$12*(IF(ISNUMBER(AW118),AW118,0)-$R$11)))),IF($R$8="TOP_PERCENT",IF((COUNTIF(INDEX(Данные!$A$7:$CV$106,0,MATCH($R$9,Данные!$A$6:$CV$6,0)),"&gt;"&amp;IF(ISNUMBER(AW118),AW118,0))+COUNTIFS(INDEX(Данные!$A$7:$CV$106,0,MATCH($R$9,Данные!$A$6:$CV$6,0)),IF(ISNUMBER(AW118),AW118,0),Данные!$A$7:$A$106,"&lt;"&amp;$A118)+1)/COUNT(INDEX(Данные!$A$7:$CV$106,0,MATCH($R$9,Данные!$A$6:$CV$6,0)))&lt;=$R$11,$R$14,$R$15),IF($R$8="MANUAL_MU",MAX(Настройки!$B$14,MIN(1,IF(ISNUMBER(AW118),AW118,0))),IF($R$8="COUNT_FLAG_RULE",IF(IF(ISNUMBER(AW118),AW118,0)&lt;=$R$11,$R$14,IF(IF(ISNUMBER(AW118),AW118,0)&gt;=$R$12,$R$15,IF(OR(LOWER(LEFT(CB118&amp;"",2))="да",CB118=1),$R$13,$R$15))),IF(OR(AND($R$8="YES_NO",OR(LOWER(LEFT(AW118&amp;"",2))="да",AW118=1)),AND($R$8="THRESHOLD_GE",IF(ISNUMBER(AW118),AW118,0)&gt;=$R$11),AND($R$8="THRESHOLD_GT",IF(ISNUMBER(AW118),AW118,0)&gt;$R$11),AND($R$8="THRESHOLD_LE",IF(ISNUMBER(AW118),AW118,0)&lt;=$R$11),AND($R$8="THRESHOLD_LT",IF(ISNUMBER(AW118),AW118,0)&lt;$R$11),AND($R$8="CHANGE_PCT_GE",IF(IF(ISNUMBER(CB118),CB118,0)=0,IF(ISNUMBER(AW118),AW118,0)&gt;0,(IF(ISNUMBER(AW118),AW118,0)-IF(ISNUMBER(CB118),CB118,0))/ABS(IF(ISNUMBER(CB118),CB118,0))&gt;=$R$11)),AND($R$8="CHANGE_ABS_GE",ABS(IF(ISNUMBER(AW118),AW118,0)-IF(ISNUMBER(CB118),CB118,0))&gt;=$R$11),AND($R$8="COUNT_LT",IF(ISNUMBER(AW118),AW118,0)&lt;$R$11),AND($R$8="COUNT_LE",IF(ISNUMBER(AW118),AW118,0)&lt;=$R$11),AND($R$8="AND_YES",OR(LOWER(LEFT(AW118&amp;"",2))="да",AW118=1),OR(LOWER(LEFT(CB118&amp;"",2))="да",CB118=1)),AND($R$8="OR_YES",OR(OR(LOWER(LEFT(AW118&amp;"",2))="да",AW118=1),OR(LOWER(LEFT(CB118&amp;"",2))="да",CB118=1)))),$R$14,$R$15))))))))))</f>
        <v/>
      </c>
      <c r="S118" s="70" t="str">
        <f>IF($A118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118="#FIELD",AX118="",AND(OR($S$8="CHANGE_PCT_GE",$S$8="CHANGE_ABS_GE",$S$8="COUNT_FLAG_RULE",$S$8="AND_YES",$S$8="OR_YES"),OR(CC118="#FIELD",CC118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118)))),IF($S$18="LOW_MU",MAX(Настройки!$B$14,$S$16),IF($S$18="NEUTRAL",Настройки!$B$15,IF($S$18="IGNORE","IGNORE",IF(OR(AX118="#FIELD",CC118="#FIELD"),"Поле не найдено","Недостаточно данных")))),IF($S$8="SIGMOID_INC",MAX(Настройки!$B$14,$S$16+($S$17-$S$16)/(1+EXP(-$S$12*(IF(ISNUMBER(AX118),AX118,0)-$S$11)))),IF($S$8="SIGMOID_DEC",MAX(Настройки!$B$14,$S$16+($S$17-$S$16)/(1+EXP($S$12*(IF(ISNUMBER(AX118),AX118,0)-$S$11)))),IF($S$8="TOP_PERCENT",IF((COUNTIF(INDEX(Данные!$A$7:$CV$106,0,MATCH($S$9,Данные!$A$6:$CV$6,0)),"&gt;"&amp;IF(ISNUMBER(AX118),AX118,0))+COUNTIFS(INDEX(Данные!$A$7:$CV$106,0,MATCH($S$9,Данные!$A$6:$CV$6,0)),IF(ISNUMBER(AX118),AX118,0),Данные!$A$7:$A$106,"&lt;"&amp;$A118)+1)/COUNT(INDEX(Данные!$A$7:$CV$106,0,MATCH($S$9,Данные!$A$6:$CV$6,0)))&lt;=$S$11,$S$14,$S$15),IF($S$8="MANUAL_MU",MAX(Настройки!$B$14,MIN(1,IF(ISNUMBER(AX118),AX118,0))),IF($S$8="COUNT_FLAG_RULE",IF(IF(ISNUMBER(AX118),AX118,0)&lt;=$S$11,$S$14,IF(IF(ISNUMBER(AX118),AX118,0)&gt;=$S$12,$S$15,IF(OR(LOWER(LEFT(CC118&amp;"",2))="да",CC118=1),$S$13,$S$15))),IF(OR(AND($S$8="YES_NO",OR(LOWER(LEFT(AX118&amp;"",2))="да",AX118=1)),AND($S$8="THRESHOLD_GE",IF(ISNUMBER(AX118),AX118,0)&gt;=$S$11),AND($S$8="THRESHOLD_GT",IF(ISNUMBER(AX118),AX118,0)&gt;$S$11),AND($S$8="THRESHOLD_LE",IF(ISNUMBER(AX118),AX118,0)&lt;=$S$11),AND($S$8="THRESHOLD_LT",IF(ISNUMBER(AX118),AX118,0)&lt;$S$11),AND($S$8="CHANGE_PCT_GE",IF(IF(ISNUMBER(CC118),CC118,0)=0,IF(ISNUMBER(AX118),AX118,0)&gt;0,(IF(ISNUMBER(AX118),AX118,0)-IF(ISNUMBER(CC118),CC118,0))/ABS(IF(ISNUMBER(CC118),CC118,0))&gt;=$S$11)),AND($S$8="CHANGE_ABS_GE",ABS(IF(ISNUMBER(AX118),AX118,0)-IF(ISNUMBER(CC118),CC118,0))&gt;=$S$11),AND($S$8="COUNT_LT",IF(ISNUMBER(AX118),AX118,0)&lt;$S$11),AND($S$8="COUNT_LE",IF(ISNUMBER(AX118),AX118,0)&lt;=$S$11),AND($S$8="AND_YES",OR(LOWER(LEFT(AX118&amp;"",2))="да",AX118=1),OR(LOWER(LEFT(CC118&amp;"",2))="да",CC118=1)),AND($S$8="OR_YES",OR(OR(LOWER(LEFT(AX118&amp;"",2))="да",AX118=1),OR(LOWER(LEFT(CC118&amp;"",2))="да",CC118=1)))),$S$14,$S$15))))))))))</f>
        <v/>
      </c>
      <c r="T118" s="70" t="str">
        <f>IF($A118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118="#FIELD",AY118="",AND(OR($T$8="CHANGE_PCT_GE",$T$8="CHANGE_ABS_GE",$T$8="COUNT_FLAG_RULE",$T$8="AND_YES",$T$8="OR_YES"),OR(CD118="#FIELD",CD118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118)))),IF($T$18="LOW_MU",MAX(Настройки!$B$14,$T$16),IF($T$18="NEUTRAL",Настройки!$B$15,IF($T$18="IGNORE","IGNORE",IF(OR(AY118="#FIELD",CD118="#FIELD"),"Поле не найдено","Недостаточно данных")))),IF($T$8="SIGMOID_INC",MAX(Настройки!$B$14,$T$16+($T$17-$T$16)/(1+EXP(-$T$12*(IF(ISNUMBER(AY118),AY118,0)-$T$11)))),IF($T$8="SIGMOID_DEC",MAX(Настройки!$B$14,$T$16+($T$17-$T$16)/(1+EXP($T$12*(IF(ISNUMBER(AY118),AY118,0)-$T$11)))),IF($T$8="TOP_PERCENT",IF((COUNTIF(INDEX(Данные!$A$7:$CV$106,0,MATCH($T$9,Данные!$A$6:$CV$6,0)),"&gt;"&amp;IF(ISNUMBER(AY118),AY118,0))+COUNTIFS(INDEX(Данные!$A$7:$CV$106,0,MATCH($T$9,Данные!$A$6:$CV$6,0)),IF(ISNUMBER(AY118),AY118,0),Данные!$A$7:$A$106,"&lt;"&amp;$A118)+1)/COUNT(INDEX(Данные!$A$7:$CV$106,0,MATCH($T$9,Данные!$A$6:$CV$6,0)))&lt;=$T$11,$T$14,$T$15),IF($T$8="MANUAL_MU",MAX(Настройки!$B$14,MIN(1,IF(ISNUMBER(AY118),AY118,0))),IF($T$8="COUNT_FLAG_RULE",IF(IF(ISNUMBER(AY118),AY118,0)&lt;=$T$11,$T$14,IF(IF(ISNUMBER(AY118),AY118,0)&gt;=$T$12,$T$15,IF(OR(LOWER(LEFT(CD118&amp;"",2))="да",CD118=1),$T$13,$T$15))),IF(OR(AND($T$8="YES_NO",OR(LOWER(LEFT(AY118&amp;"",2))="да",AY118=1)),AND($T$8="THRESHOLD_GE",IF(ISNUMBER(AY118),AY118,0)&gt;=$T$11),AND($T$8="THRESHOLD_GT",IF(ISNUMBER(AY118),AY118,0)&gt;$T$11),AND($T$8="THRESHOLD_LE",IF(ISNUMBER(AY118),AY118,0)&lt;=$T$11),AND($T$8="THRESHOLD_LT",IF(ISNUMBER(AY118),AY118,0)&lt;$T$11),AND($T$8="CHANGE_PCT_GE",IF(IF(ISNUMBER(CD118),CD118,0)=0,IF(ISNUMBER(AY118),AY118,0)&gt;0,(IF(ISNUMBER(AY118),AY118,0)-IF(ISNUMBER(CD118),CD118,0))/ABS(IF(ISNUMBER(CD118),CD118,0))&gt;=$T$11)),AND($T$8="CHANGE_ABS_GE",ABS(IF(ISNUMBER(AY118),AY118,0)-IF(ISNUMBER(CD118),CD118,0))&gt;=$T$11),AND($T$8="COUNT_LT",IF(ISNUMBER(AY118),AY118,0)&lt;$T$11),AND($T$8="COUNT_LE",IF(ISNUMBER(AY118),AY118,0)&lt;=$T$11),AND($T$8="AND_YES",OR(LOWER(LEFT(AY118&amp;"",2))="да",AY118=1),OR(LOWER(LEFT(CD118&amp;"",2))="да",CD118=1)),AND($T$8="OR_YES",OR(OR(LOWER(LEFT(AY118&amp;"",2))="да",AY118=1),OR(LOWER(LEFT(CD118&amp;"",2))="да",CD118=1)))),$T$14,$T$15))))))))))</f>
        <v/>
      </c>
      <c r="U118" s="70" t="str">
        <f>IF($A118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118="#FIELD",AZ118="",AND(OR($U$8="CHANGE_PCT_GE",$U$8="CHANGE_ABS_GE",$U$8="COUNT_FLAG_RULE",$U$8="AND_YES",$U$8="OR_YES"),OR(CE118="#FIELD",CE118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118)))),IF($U$18="LOW_MU",MAX(Настройки!$B$14,$U$16),IF($U$18="NEUTRAL",Настройки!$B$15,IF($U$18="IGNORE","IGNORE",IF(OR(AZ118="#FIELD",CE118="#FIELD"),"Поле не найдено","Недостаточно данных")))),IF($U$8="SIGMOID_INC",MAX(Настройки!$B$14,$U$16+($U$17-$U$16)/(1+EXP(-$U$12*(IF(ISNUMBER(AZ118),AZ118,0)-$U$11)))),IF($U$8="SIGMOID_DEC",MAX(Настройки!$B$14,$U$16+($U$17-$U$16)/(1+EXP($U$12*(IF(ISNUMBER(AZ118),AZ118,0)-$U$11)))),IF($U$8="TOP_PERCENT",IF((COUNTIF(INDEX(Данные!$A$7:$CV$106,0,MATCH($U$9,Данные!$A$6:$CV$6,0)),"&gt;"&amp;IF(ISNUMBER(AZ118),AZ118,0))+COUNTIFS(INDEX(Данные!$A$7:$CV$106,0,MATCH($U$9,Данные!$A$6:$CV$6,0)),IF(ISNUMBER(AZ118),AZ118,0),Данные!$A$7:$A$106,"&lt;"&amp;$A118)+1)/COUNT(INDEX(Данные!$A$7:$CV$106,0,MATCH($U$9,Данные!$A$6:$CV$6,0)))&lt;=$U$11,$U$14,$U$15),IF($U$8="MANUAL_MU",MAX(Настройки!$B$14,MIN(1,IF(ISNUMBER(AZ118),AZ118,0))),IF($U$8="COUNT_FLAG_RULE",IF(IF(ISNUMBER(AZ118),AZ118,0)&lt;=$U$11,$U$14,IF(IF(ISNUMBER(AZ118),AZ118,0)&gt;=$U$12,$U$15,IF(OR(LOWER(LEFT(CE118&amp;"",2))="да",CE118=1),$U$13,$U$15))),IF(OR(AND($U$8="YES_NO",OR(LOWER(LEFT(AZ118&amp;"",2))="да",AZ118=1)),AND($U$8="THRESHOLD_GE",IF(ISNUMBER(AZ118),AZ118,0)&gt;=$U$11),AND($U$8="THRESHOLD_GT",IF(ISNUMBER(AZ118),AZ118,0)&gt;$U$11),AND($U$8="THRESHOLD_LE",IF(ISNUMBER(AZ118),AZ118,0)&lt;=$U$11),AND($U$8="THRESHOLD_LT",IF(ISNUMBER(AZ118),AZ118,0)&lt;$U$11),AND($U$8="CHANGE_PCT_GE",IF(IF(ISNUMBER(CE118),CE118,0)=0,IF(ISNUMBER(AZ118),AZ118,0)&gt;0,(IF(ISNUMBER(AZ118),AZ118,0)-IF(ISNUMBER(CE118),CE118,0))/ABS(IF(ISNUMBER(CE118),CE118,0))&gt;=$U$11)),AND($U$8="CHANGE_ABS_GE",ABS(IF(ISNUMBER(AZ118),AZ118,0)-IF(ISNUMBER(CE118),CE118,0))&gt;=$U$11),AND($U$8="COUNT_LT",IF(ISNUMBER(AZ118),AZ118,0)&lt;$U$11),AND($U$8="COUNT_LE",IF(ISNUMBER(AZ118),AZ118,0)&lt;=$U$11),AND($U$8="AND_YES",OR(LOWER(LEFT(AZ118&amp;"",2))="да",AZ118=1),OR(LOWER(LEFT(CE118&amp;"",2))="да",CE118=1)),AND($U$8="OR_YES",OR(OR(LOWER(LEFT(AZ118&amp;"",2))="да",AZ118=1),OR(LOWER(LEFT(CE118&amp;"",2))="да",CE118=1)))),$U$14,$U$15))))))))))</f>
        <v/>
      </c>
      <c r="V118" s="70" t="str">
        <f>IF($A118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118="#FIELD",BA118="",AND(OR($V$8="CHANGE_PCT_GE",$V$8="CHANGE_ABS_GE",$V$8="COUNT_FLAG_RULE",$V$8="AND_YES",$V$8="OR_YES"),OR(CF118="#FIELD",CF118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118)))),IF($V$18="LOW_MU",MAX(Настройки!$B$14,$V$16),IF($V$18="NEUTRAL",Настройки!$B$15,IF($V$18="IGNORE","IGNORE",IF(OR(BA118="#FIELD",CF118="#FIELD"),"Поле не найдено","Недостаточно данных")))),IF($V$8="SIGMOID_INC",MAX(Настройки!$B$14,$V$16+($V$17-$V$16)/(1+EXP(-$V$12*(IF(ISNUMBER(BA118),BA118,0)-$V$11)))),IF($V$8="SIGMOID_DEC",MAX(Настройки!$B$14,$V$16+($V$17-$V$16)/(1+EXP($V$12*(IF(ISNUMBER(BA118),BA118,0)-$V$11)))),IF($V$8="TOP_PERCENT",IF((COUNTIF(INDEX(Данные!$A$7:$CV$106,0,MATCH($V$9,Данные!$A$6:$CV$6,0)),"&gt;"&amp;IF(ISNUMBER(BA118),BA118,0))+COUNTIFS(INDEX(Данные!$A$7:$CV$106,0,MATCH($V$9,Данные!$A$6:$CV$6,0)),IF(ISNUMBER(BA118),BA118,0),Данные!$A$7:$A$106,"&lt;"&amp;$A118)+1)/COUNT(INDEX(Данные!$A$7:$CV$106,0,MATCH($V$9,Данные!$A$6:$CV$6,0)))&lt;=$V$11,$V$14,$V$15),IF($V$8="MANUAL_MU",MAX(Настройки!$B$14,MIN(1,IF(ISNUMBER(BA118),BA118,0))),IF($V$8="COUNT_FLAG_RULE",IF(IF(ISNUMBER(BA118),BA118,0)&lt;=$V$11,$V$14,IF(IF(ISNUMBER(BA118),BA118,0)&gt;=$V$12,$V$15,IF(OR(LOWER(LEFT(CF118&amp;"",2))="да",CF118=1),$V$13,$V$15))),IF(OR(AND($V$8="YES_NO",OR(LOWER(LEFT(BA118&amp;"",2))="да",BA118=1)),AND($V$8="THRESHOLD_GE",IF(ISNUMBER(BA118),BA118,0)&gt;=$V$11),AND($V$8="THRESHOLD_GT",IF(ISNUMBER(BA118),BA118,0)&gt;$V$11),AND($V$8="THRESHOLD_LE",IF(ISNUMBER(BA118),BA118,0)&lt;=$V$11),AND($V$8="THRESHOLD_LT",IF(ISNUMBER(BA118),BA118,0)&lt;$V$11),AND($V$8="CHANGE_PCT_GE",IF(IF(ISNUMBER(CF118),CF118,0)=0,IF(ISNUMBER(BA118),BA118,0)&gt;0,(IF(ISNUMBER(BA118),BA118,0)-IF(ISNUMBER(CF118),CF118,0))/ABS(IF(ISNUMBER(CF118),CF118,0))&gt;=$V$11)),AND($V$8="CHANGE_ABS_GE",ABS(IF(ISNUMBER(BA118),BA118,0)-IF(ISNUMBER(CF118),CF118,0))&gt;=$V$11),AND($V$8="COUNT_LT",IF(ISNUMBER(BA118),BA118,0)&lt;$V$11),AND($V$8="COUNT_LE",IF(ISNUMBER(BA118),BA118,0)&lt;=$V$11),AND($V$8="AND_YES",OR(LOWER(LEFT(BA118&amp;"",2))="да",BA118=1),OR(LOWER(LEFT(CF118&amp;"",2))="да",CF118=1)),AND($V$8="OR_YES",OR(OR(LOWER(LEFT(BA118&amp;"",2))="да",BA118=1),OR(LOWER(LEFT(CF118&amp;"",2))="да",CF118=1)))),$V$14,$V$15))))))))))</f>
        <v/>
      </c>
      <c r="W118" s="70" t="str">
        <f>IF($A118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118="#FIELD",BB118="",AND(OR($W$8="CHANGE_PCT_GE",$W$8="CHANGE_ABS_GE",$W$8="COUNT_FLAG_RULE",$W$8="AND_YES",$W$8="OR_YES"),OR(CG118="#FIELD",CG118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118)))),IF($W$18="LOW_MU",MAX(Настройки!$B$14,$W$16),IF($W$18="NEUTRAL",Настройки!$B$15,IF($W$18="IGNORE","IGNORE",IF(OR(BB118="#FIELD",CG118="#FIELD"),"Поле не найдено","Недостаточно данных")))),IF($W$8="SIGMOID_INC",MAX(Настройки!$B$14,$W$16+($W$17-$W$16)/(1+EXP(-$W$12*(IF(ISNUMBER(BB118),BB118,0)-$W$11)))),IF($W$8="SIGMOID_DEC",MAX(Настройки!$B$14,$W$16+($W$17-$W$16)/(1+EXP($W$12*(IF(ISNUMBER(BB118),BB118,0)-$W$11)))),IF($W$8="TOP_PERCENT",IF((COUNTIF(INDEX(Данные!$A$7:$CV$106,0,MATCH($W$9,Данные!$A$6:$CV$6,0)),"&gt;"&amp;IF(ISNUMBER(BB118),BB118,0))+COUNTIFS(INDEX(Данные!$A$7:$CV$106,0,MATCH($W$9,Данные!$A$6:$CV$6,0)),IF(ISNUMBER(BB118),BB118,0),Данные!$A$7:$A$106,"&lt;"&amp;$A118)+1)/COUNT(INDEX(Данные!$A$7:$CV$106,0,MATCH($W$9,Данные!$A$6:$CV$6,0)))&lt;=$W$11,$W$14,$W$15),IF($W$8="MANUAL_MU",MAX(Настройки!$B$14,MIN(1,IF(ISNUMBER(BB118),BB118,0))),IF($W$8="COUNT_FLAG_RULE",IF(IF(ISNUMBER(BB118),BB118,0)&lt;=$W$11,$W$14,IF(IF(ISNUMBER(BB118),BB118,0)&gt;=$W$12,$W$15,IF(OR(LOWER(LEFT(CG118&amp;"",2))="да",CG118=1),$W$13,$W$15))),IF(OR(AND($W$8="YES_NO",OR(LOWER(LEFT(BB118&amp;"",2))="да",BB118=1)),AND($W$8="THRESHOLD_GE",IF(ISNUMBER(BB118),BB118,0)&gt;=$W$11),AND($W$8="THRESHOLD_GT",IF(ISNUMBER(BB118),BB118,0)&gt;$W$11),AND($W$8="THRESHOLD_LE",IF(ISNUMBER(BB118),BB118,0)&lt;=$W$11),AND($W$8="THRESHOLD_LT",IF(ISNUMBER(BB118),BB118,0)&lt;$W$11),AND($W$8="CHANGE_PCT_GE",IF(IF(ISNUMBER(CG118),CG118,0)=0,IF(ISNUMBER(BB118),BB118,0)&gt;0,(IF(ISNUMBER(BB118),BB118,0)-IF(ISNUMBER(CG118),CG118,0))/ABS(IF(ISNUMBER(CG118),CG118,0))&gt;=$W$11)),AND($W$8="CHANGE_ABS_GE",ABS(IF(ISNUMBER(BB118),BB118,0)-IF(ISNUMBER(CG118),CG118,0))&gt;=$W$11),AND($W$8="COUNT_LT",IF(ISNUMBER(BB118),BB118,0)&lt;$W$11),AND($W$8="COUNT_LE",IF(ISNUMBER(BB118),BB118,0)&lt;=$W$11),AND($W$8="AND_YES",OR(LOWER(LEFT(BB118&amp;"",2))="да",BB118=1),OR(LOWER(LEFT(CG118&amp;"",2))="да",CG118=1)),AND($W$8="OR_YES",OR(OR(LOWER(LEFT(BB118&amp;"",2))="да",BB118=1),OR(LOWER(LEFT(CG118&amp;"",2))="да",CG118=1)))),$W$14,$W$15))))))))))</f>
        <v/>
      </c>
      <c r="X118" s="70" t="str">
        <f>IF($A118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118="#FIELD",BC118="",AND(OR($X$8="CHANGE_PCT_GE",$X$8="CHANGE_ABS_GE",$X$8="COUNT_FLAG_RULE",$X$8="AND_YES",$X$8="OR_YES"),OR(CH118="#FIELD",CH118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118)))),IF($X$18="LOW_MU",MAX(Настройки!$B$14,$X$16),IF($X$18="NEUTRAL",Настройки!$B$15,IF($X$18="IGNORE","IGNORE",IF(OR(BC118="#FIELD",CH118="#FIELD"),"Поле не найдено","Недостаточно данных")))),IF($X$8="SIGMOID_INC",MAX(Настройки!$B$14,$X$16+($X$17-$X$16)/(1+EXP(-$X$12*(IF(ISNUMBER(BC118),BC118,0)-$X$11)))),IF($X$8="SIGMOID_DEC",MAX(Настройки!$B$14,$X$16+($X$17-$X$16)/(1+EXP($X$12*(IF(ISNUMBER(BC118),BC118,0)-$X$11)))),IF($X$8="TOP_PERCENT",IF((COUNTIF(INDEX(Данные!$A$7:$CV$106,0,MATCH($X$9,Данные!$A$6:$CV$6,0)),"&gt;"&amp;IF(ISNUMBER(BC118),BC118,0))+COUNTIFS(INDEX(Данные!$A$7:$CV$106,0,MATCH($X$9,Данные!$A$6:$CV$6,0)),IF(ISNUMBER(BC118),BC118,0),Данные!$A$7:$A$106,"&lt;"&amp;$A118)+1)/COUNT(INDEX(Данные!$A$7:$CV$106,0,MATCH($X$9,Данные!$A$6:$CV$6,0)))&lt;=$X$11,$X$14,$X$15),IF($X$8="MANUAL_MU",MAX(Настройки!$B$14,MIN(1,IF(ISNUMBER(BC118),BC118,0))),IF($X$8="COUNT_FLAG_RULE",IF(IF(ISNUMBER(BC118),BC118,0)&lt;=$X$11,$X$14,IF(IF(ISNUMBER(BC118),BC118,0)&gt;=$X$12,$X$15,IF(OR(LOWER(LEFT(CH118&amp;"",2))="да",CH118=1),$X$13,$X$15))),IF(OR(AND($X$8="YES_NO",OR(LOWER(LEFT(BC118&amp;"",2))="да",BC118=1)),AND($X$8="THRESHOLD_GE",IF(ISNUMBER(BC118),BC118,0)&gt;=$X$11),AND($X$8="THRESHOLD_GT",IF(ISNUMBER(BC118),BC118,0)&gt;$X$11),AND($X$8="THRESHOLD_LE",IF(ISNUMBER(BC118),BC118,0)&lt;=$X$11),AND($X$8="THRESHOLD_LT",IF(ISNUMBER(BC118),BC118,0)&lt;$X$11),AND($X$8="CHANGE_PCT_GE",IF(IF(ISNUMBER(CH118),CH118,0)=0,IF(ISNUMBER(BC118),BC118,0)&gt;0,(IF(ISNUMBER(BC118),BC118,0)-IF(ISNUMBER(CH118),CH118,0))/ABS(IF(ISNUMBER(CH118),CH118,0))&gt;=$X$11)),AND($X$8="CHANGE_ABS_GE",ABS(IF(ISNUMBER(BC118),BC118,0)-IF(ISNUMBER(CH118),CH118,0))&gt;=$X$11),AND($X$8="COUNT_LT",IF(ISNUMBER(BC118),BC118,0)&lt;$X$11),AND($X$8="COUNT_LE",IF(ISNUMBER(BC118),BC118,0)&lt;=$X$11),AND($X$8="AND_YES",OR(LOWER(LEFT(BC118&amp;"",2))="да",BC118=1),OR(LOWER(LEFT(CH118&amp;"",2))="да",CH118=1)),AND($X$8="OR_YES",OR(OR(LOWER(LEFT(BC118&amp;"",2))="да",BC118=1),OR(LOWER(LEFT(CH118&amp;"",2))="да",CH118=1)))),$X$14,$X$15))))))))))</f>
        <v/>
      </c>
      <c r="Y118" s="70" t="str">
        <f>IF($A118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118="#FIELD",BD118="",AND(OR($Y$8="CHANGE_PCT_GE",$Y$8="CHANGE_ABS_GE",$Y$8="COUNT_FLAG_RULE",$Y$8="AND_YES",$Y$8="OR_YES"),OR(CI118="#FIELD",CI118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118)))),IF($Y$18="LOW_MU",MAX(Настройки!$B$14,$Y$16),IF($Y$18="NEUTRAL",Настройки!$B$15,IF($Y$18="IGNORE","IGNORE",IF(OR(BD118="#FIELD",CI118="#FIELD"),"Поле не найдено","Недостаточно данных")))),IF($Y$8="SIGMOID_INC",MAX(Настройки!$B$14,$Y$16+($Y$17-$Y$16)/(1+EXP(-$Y$12*(IF(ISNUMBER(BD118),BD118,0)-$Y$11)))),IF($Y$8="SIGMOID_DEC",MAX(Настройки!$B$14,$Y$16+($Y$17-$Y$16)/(1+EXP($Y$12*(IF(ISNUMBER(BD118),BD118,0)-$Y$11)))),IF($Y$8="TOP_PERCENT",IF((COUNTIF(INDEX(Данные!$A$7:$CV$106,0,MATCH($Y$9,Данные!$A$6:$CV$6,0)),"&gt;"&amp;IF(ISNUMBER(BD118),BD118,0))+COUNTIFS(INDEX(Данные!$A$7:$CV$106,0,MATCH($Y$9,Данные!$A$6:$CV$6,0)),IF(ISNUMBER(BD118),BD118,0),Данные!$A$7:$A$106,"&lt;"&amp;$A118)+1)/COUNT(INDEX(Данные!$A$7:$CV$106,0,MATCH($Y$9,Данные!$A$6:$CV$6,0)))&lt;=$Y$11,$Y$14,$Y$15),IF($Y$8="MANUAL_MU",MAX(Настройки!$B$14,MIN(1,IF(ISNUMBER(BD118),BD118,0))),IF($Y$8="COUNT_FLAG_RULE",IF(IF(ISNUMBER(BD118),BD118,0)&lt;=$Y$11,$Y$14,IF(IF(ISNUMBER(BD118),BD118,0)&gt;=$Y$12,$Y$15,IF(OR(LOWER(LEFT(CI118&amp;"",2))="да",CI118=1),$Y$13,$Y$15))),IF(OR(AND($Y$8="YES_NO",OR(LOWER(LEFT(BD118&amp;"",2))="да",BD118=1)),AND($Y$8="THRESHOLD_GE",IF(ISNUMBER(BD118),BD118,0)&gt;=$Y$11),AND($Y$8="THRESHOLD_GT",IF(ISNUMBER(BD118),BD118,0)&gt;$Y$11),AND($Y$8="THRESHOLD_LE",IF(ISNUMBER(BD118),BD118,0)&lt;=$Y$11),AND($Y$8="THRESHOLD_LT",IF(ISNUMBER(BD118),BD118,0)&lt;$Y$11),AND($Y$8="CHANGE_PCT_GE",IF(IF(ISNUMBER(CI118),CI118,0)=0,IF(ISNUMBER(BD118),BD118,0)&gt;0,(IF(ISNUMBER(BD118),BD118,0)-IF(ISNUMBER(CI118),CI118,0))/ABS(IF(ISNUMBER(CI118),CI118,0))&gt;=$Y$11)),AND($Y$8="CHANGE_ABS_GE",ABS(IF(ISNUMBER(BD118),BD118,0)-IF(ISNUMBER(CI118),CI118,0))&gt;=$Y$11),AND($Y$8="COUNT_LT",IF(ISNUMBER(BD118),BD118,0)&lt;$Y$11),AND($Y$8="COUNT_LE",IF(ISNUMBER(BD118),BD118,0)&lt;=$Y$11),AND($Y$8="AND_YES",OR(LOWER(LEFT(BD118&amp;"",2))="да",BD118=1),OR(LOWER(LEFT(CI118&amp;"",2))="да",CI118=1)),AND($Y$8="OR_YES",OR(OR(LOWER(LEFT(BD118&amp;"",2))="да",BD118=1),OR(LOWER(LEFT(CI118&amp;"",2))="да",CI118=1)))),$Y$14,$Y$15))))))))))</f>
        <v/>
      </c>
      <c r="Z118" s="70" t="str">
        <f>IF($A118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118="#FIELD",BE118="",AND(OR($Z$8="CHANGE_PCT_GE",$Z$8="CHANGE_ABS_GE",$Z$8="COUNT_FLAG_RULE",$Z$8="AND_YES",$Z$8="OR_YES"),OR(CJ118="#FIELD",CJ118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118)))),IF($Z$18="LOW_MU",MAX(Настройки!$B$14,$Z$16),IF($Z$18="NEUTRAL",Настройки!$B$15,IF($Z$18="IGNORE","IGNORE",IF(OR(BE118="#FIELD",CJ118="#FIELD"),"Поле не найдено","Недостаточно данных")))),IF($Z$8="SIGMOID_INC",MAX(Настройки!$B$14,$Z$16+($Z$17-$Z$16)/(1+EXP(-$Z$12*(IF(ISNUMBER(BE118),BE118,0)-$Z$11)))),IF($Z$8="SIGMOID_DEC",MAX(Настройки!$B$14,$Z$16+($Z$17-$Z$16)/(1+EXP($Z$12*(IF(ISNUMBER(BE118),BE118,0)-$Z$11)))),IF($Z$8="TOP_PERCENT",IF((COUNTIF(INDEX(Данные!$A$7:$CV$106,0,MATCH($Z$9,Данные!$A$6:$CV$6,0)),"&gt;"&amp;IF(ISNUMBER(BE118),BE118,0))+COUNTIFS(INDEX(Данные!$A$7:$CV$106,0,MATCH($Z$9,Данные!$A$6:$CV$6,0)),IF(ISNUMBER(BE118),BE118,0),Данные!$A$7:$A$106,"&lt;"&amp;$A118)+1)/COUNT(INDEX(Данные!$A$7:$CV$106,0,MATCH($Z$9,Данные!$A$6:$CV$6,0)))&lt;=$Z$11,$Z$14,$Z$15),IF($Z$8="MANUAL_MU",MAX(Настройки!$B$14,MIN(1,IF(ISNUMBER(BE118),BE118,0))),IF($Z$8="COUNT_FLAG_RULE",IF(IF(ISNUMBER(BE118),BE118,0)&lt;=$Z$11,$Z$14,IF(IF(ISNUMBER(BE118),BE118,0)&gt;=$Z$12,$Z$15,IF(OR(LOWER(LEFT(CJ118&amp;"",2))="да",CJ118=1),$Z$13,$Z$15))),IF(OR(AND($Z$8="YES_NO",OR(LOWER(LEFT(BE118&amp;"",2))="да",BE118=1)),AND($Z$8="THRESHOLD_GE",IF(ISNUMBER(BE118),BE118,0)&gt;=$Z$11),AND($Z$8="THRESHOLD_GT",IF(ISNUMBER(BE118),BE118,0)&gt;$Z$11),AND($Z$8="THRESHOLD_LE",IF(ISNUMBER(BE118),BE118,0)&lt;=$Z$11),AND($Z$8="THRESHOLD_LT",IF(ISNUMBER(BE118),BE118,0)&lt;$Z$11),AND($Z$8="CHANGE_PCT_GE",IF(IF(ISNUMBER(CJ118),CJ118,0)=0,IF(ISNUMBER(BE118),BE118,0)&gt;0,(IF(ISNUMBER(BE118),BE118,0)-IF(ISNUMBER(CJ118),CJ118,0))/ABS(IF(ISNUMBER(CJ118),CJ118,0))&gt;=$Z$11)),AND($Z$8="CHANGE_ABS_GE",ABS(IF(ISNUMBER(BE118),BE118,0)-IF(ISNUMBER(CJ118),CJ118,0))&gt;=$Z$11),AND($Z$8="COUNT_LT",IF(ISNUMBER(BE118),BE118,0)&lt;$Z$11),AND($Z$8="COUNT_LE",IF(ISNUMBER(BE118),BE118,0)&lt;=$Z$11),AND($Z$8="AND_YES",OR(LOWER(LEFT(BE118&amp;"",2))="да",BE118=1),OR(LOWER(LEFT(CJ118&amp;"",2))="да",CJ118=1)),AND($Z$8="OR_YES",OR(OR(LOWER(LEFT(BE118&amp;"",2))="да",BE118=1),OR(LOWER(LEFT(CJ118&amp;"",2))="да",CJ118=1)))),$Z$14,$Z$15))))))))))</f>
        <v/>
      </c>
      <c r="AA118" s="70" t="str">
        <f>IF($A118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118="#FIELD",BF118="",AND(OR($AA$8="CHANGE_PCT_GE",$AA$8="CHANGE_ABS_GE",$AA$8="COUNT_FLAG_RULE",$AA$8="AND_YES",$AA$8="OR_YES"),OR(CK118="#FIELD",CK118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118)))),IF($AA$18="LOW_MU",MAX(Настройки!$B$14,$AA$16),IF($AA$18="NEUTRAL",Настройки!$B$15,IF($AA$18="IGNORE","IGNORE",IF(OR(BF118="#FIELD",CK118="#FIELD"),"Поле не найдено","Недостаточно данных")))),IF($AA$8="SIGMOID_INC",MAX(Настройки!$B$14,$AA$16+($AA$17-$AA$16)/(1+EXP(-$AA$12*(IF(ISNUMBER(BF118),BF118,0)-$AA$11)))),IF($AA$8="SIGMOID_DEC",MAX(Настройки!$B$14,$AA$16+($AA$17-$AA$16)/(1+EXP($AA$12*(IF(ISNUMBER(BF118),BF118,0)-$AA$11)))),IF($AA$8="TOP_PERCENT",IF((COUNTIF(INDEX(Данные!$A$7:$CV$106,0,MATCH($AA$9,Данные!$A$6:$CV$6,0)),"&gt;"&amp;IF(ISNUMBER(BF118),BF118,0))+COUNTIFS(INDEX(Данные!$A$7:$CV$106,0,MATCH($AA$9,Данные!$A$6:$CV$6,0)),IF(ISNUMBER(BF118),BF118,0),Данные!$A$7:$A$106,"&lt;"&amp;$A118)+1)/COUNT(INDEX(Данные!$A$7:$CV$106,0,MATCH($AA$9,Данные!$A$6:$CV$6,0)))&lt;=$AA$11,$AA$14,$AA$15),IF($AA$8="MANUAL_MU",MAX(Настройки!$B$14,MIN(1,IF(ISNUMBER(BF118),BF118,0))),IF($AA$8="COUNT_FLAG_RULE",IF(IF(ISNUMBER(BF118),BF118,0)&lt;=$AA$11,$AA$14,IF(IF(ISNUMBER(BF118),BF118,0)&gt;=$AA$12,$AA$15,IF(OR(LOWER(LEFT(CK118&amp;"",2))="да",CK118=1),$AA$13,$AA$15))),IF(OR(AND($AA$8="YES_NO",OR(LOWER(LEFT(BF118&amp;"",2))="да",BF118=1)),AND($AA$8="THRESHOLD_GE",IF(ISNUMBER(BF118),BF118,0)&gt;=$AA$11),AND($AA$8="THRESHOLD_GT",IF(ISNUMBER(BF118),BF118,0)&gt;$AA$11),AND($AA$8="THRESHOLD_LE",IF(ISNUMBER(BF118),BF118,0)&lt;=$AA$11),AND($AA$8="THRESHOLD_LT",IF(ISNUMBER(BF118),BF118,0)&lt;$AA$11),AND($AA$8="CHANGE_PCT_GE",IF(IF(ISNUMBER(CK118),CK118,0)=0,IF(ISNUMBER(BF118),BF118,0)&gt;0,(IF(ISNUMBER(BF118),BF118,0)-IF(ISNUMBER(CK118),CK118,0))/ABS(IF(ISNUMBER(CK118),CK118,0))&gt;=$AA$11)),AND($AA$8="CHANGE_ABS_GE",ABS(IF(ISNUMBER(BF118),BF118,0)-IF(ISNUMBER(CK118),CK118,0))&gt;=$AA$11),AND($AA$8="COUNT_LT",IF(ISNUMBER(BF118),BF118,0)&lt;$AA$11),AND($AA$8="COUNT_LE",IF(ISNUMBER(BF118),BF118,0)&lt;=$AA$11),AND($AA$8="AND_YES",OR(LOWER(LEFT(BF118&amp;"",2))="да",BF118=1),OR(LOWER(LEFT(CK118&amp;"",2))="да",CK118=1)),AND($AA$8="OR_YES",OR(OR(LOWER(LEFT(BF118&amp;"",2))="да",BF118=1),OR(LOWER(LEFT(CK118&amp;"",2))="да",CK118=1)))),$AA$14,$AA$15))))))))))</f>
        <v/>
      </c>
      <c r="AB118" s="70" t="str">
        <f>IF($A118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118="#FIELD",BG118="",AND(OR($AB$8="CHANGE_PCT_GE",$AB$8="CHANGE_ABS_GE",$AB$8="COUNT_FLAG_RULE",$AB$8="AND_YES",$AB$8="OR_YES"),OR(CL118="#FIELD",CL118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118)))),IF($AB$18="LOW_MU",MAX(Настройки!$B$14,$AB$16),IF($AB$18="NEUTRAL",Настройки!$B$15,IF($AB$18="IGNORE","IGNORE",IF(OR(BG118="#FIELD",CL118="#FIELD"),"Поле не найдено","Недостаточно данных")))),IF($AB$8="SIGMOID_INC",MAX(Настройки!$B$14,$AB$16+($AB$17-$AB$16)/(1+EXP(-$AB$12*(IF(ISNUMBER(BG118),BG118,0)-$AB$11)))),IF($AB$8="SIGMOID_DEC",MAX(Настройки!$B$14,$AB$16+($AB$17-$AB$16)/(1+EXP($AB$12*(IF(ISNUMBER(BG118),BG118,0)-$AB$11)))),IF($AB$8="TOP_PERCENT",IF((COUNTIF(INDEX(Данные!$A$7:$CV$106,0,MATCH($AB$9,Данные!$A$6:$CV$6,0)),"&gt;"&amp;IF(ISNUMBER(BG118),BG118,0))+COUNTIFS(INDEX(Данные!$A$7:$CV$106,0,MATCH($AB$9,Данные!$A$6:$CV$6,0)),IF(ISNUMBER(BG118),BG118,0),Данные!$A$7:$A$106,"&lt;"&amp;$A118)+1)/COUNT(INDEX(Данные!$A$7:$CV$106,0,MATCH($AB$9,Данные!$A$6:$CV$6,0)))&lt;=$AB$11,$AB$14,$AB$15),IF($AB$8="MANUAL_MU",MAX(Настройки!$B$14,MIN(1,IF(ISNUMBER(BG118),BG118,0))),IF($AB$8="COUNT_FLAG_RULE",IF(IF(ISNUMBER(BG118),BG118,0)&lt;=$AB$11,$AB$14,IF(IF(ISNUMBER(BG118),BG118,0)&gt;=$AB$12,$AB$15,IF(OR(LOWER(LEFT(CL118&amp;"",2))="да",CL118=1),$AB$13,$AB$15))),IF(OR(AND($AB$8="YES_NO",OR(LOWER(LEFT(BG118&amp;"",2))="да",BG118=1)),AND($AB$8="THRESHOLD_GE",IF(ISNUMBER(BG118),BG118,0)&gt;=$AB$11),AND($AB$8="THRESHOLD_GT",IF(ISNUMBER(BG118),BG118,0)&gt;$AB$11),AND($AB$8="THRESHOLD_LE",IF(ISNUMBER(BG118),BG118,0)&lt;=$AB$11),AND($AB$8="THRESHOLD_LT",IF(ISNUMBER(BG118),BG118,0)&lt;$AB$11),AND($AB$8="CHANGE_PCT_GE",IF(IF(ISNUMBER(CL118),CL118,0)=0,IF(ISNUMBER(BG118),BG118,0)&gt;0,(IF(ISNUMBER(BG118),BG118,0)-IF(ISNUMBER(CL118),CL118,0))/ABS(IF(ISNUMBER(CL118),CL118,0))&gt;=$AB$11)),AND($AB$8="CHANGE_ABS_GE",ABS(IF(ISNUMBER(BG118),BG118,0)-IF(ISNUMBER(CL118),CL118,0))&gt;=$AB$11),AND($AB$8="COUNT_LT",IF(ISNUMBER(BG118),BG118,0)&lt;$AB$11),AND($AB$8="COUNT_LE",IF(ISNUMBER(BG118),BG118,0)&lt;=$AB$11),AND($AB$8="AND_YES",OR(LOWER(LEFT(BG118&amp;"",2))="да",BG118=1),OR(LOWER(LEFT(CL118&amp;"",2))="да",CL118=1)),AND($AB$8="OR_YES",OR(OR(LOWER(LEFT(BG118&amp;"",2))="да",BG118=1),OR(LOWER(LEFT(CL118&amp;"",2))="да",CL118=1)))),$AB$14,$AB$15))))))))))</f>
        <v/>
      </c>
      <c r="AC118" s="70" t="str">
        <f>IF($A118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118="#FIELD",BH118="",AND(OR($AC$8="CHANGE_PCT_GE",$AC$8="CHANGE_ABS_GE",$AC$8="COUNT_FLAG_RULE",$AC$8="AND_YES",$AC$8="OR_YES"),OR(CM118="#FIELD",CM118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118)))),IF($AC$18="LOW_MU",MAX(Настройки!$B$14,$AC$16),IF($AC$18="NEUTRAL",Настройки!$B$15,IF($AC$18="IGNORE","IGNORE",IF(OR(BH118="#FIELD",CM118="#FIELD"),"Поле не найдено","Недостаточно данных")))),IF($AC$8="SIGMOID_INC",MAX(Настройки!$B$14,$AC$16+($AC$17-$AC$16)/(1+EXP(-$AC$12*(IF(ISNUMBER(BH118),BH118,0)-$AC$11)))),IF($AC$8="SIGMOID_DEC",MAX(Настройки!$B$14,$AC$16+($AC$17-$AC$16)/(1+EXP($AC$12*(IF(ISNUMBER(BH118),BH118,0)-$AC$11)))),IF($AC$8="TOP_PERCENT",IF((COUNTIF(INDEX(Данные!$A$7:$CV$106,0,MATCH($AC$9,Данные!$A$6:$CV$6,0)),"&gt;"&amp;IF(ISNUMBER(BH118),BH118,0))+COUNTIFS(INDEX(Данные!$A$7:$CV$106,0,MATCH($AC$9,Данные!$A$6:$CV$6,0)),IF(ISNUMBER(BH118),BH118,0),Данные!$A$7:$A$106,"&lt;"&amp;$A118)+1)/COUNT(INDEX(Данные!$A$7:$CV$106,0,MATCH($AC$9,Данные!$A$6:$CV$6,0)))&lt;=$AC$11,$AC$14,$AC$15),IF($AC$8="MANUAL_MU",MAX(Настройки!$B$14,MIN(1,IF(ISNUMBER(BH118),BH118,0))),IF($AC$8="COUNT_FLAG_RULE",IF(IF(ISNUMBER(BH118),BH118,0)&lt;=$AC$11,$AC$14,IF(IF(ISNUMBER(BH118),BH118,0)&gt;=$AC$12,$AC$15,IF(OR(LOWER(LEFT(CM118&amp;"",2))="да",CM118=1),$AC$13,$AC$15))),IF(OR(AND($AC$8="YES_NO",OR(LOWER(LEFT(BH118&amp;"",2))="да",BH118=1)),AND($AC$8="THRESHOLD_GE",IF(ISNUMBER(BH118),BH118,0)&gt;=$AC$11),AND($AC$8="THRESHOLD_GT",IF(ISNUMBER(BH118),BH118,0)&gt;$AC$11),AND($AC$8="THRESHOLD_LE",IF(ISNUMBER(BH118),BH118,0)&lt;=$AC$11),AND($AC$8="THRESHOLD_LT",IF(ISNUMBER(BH118),BH118,0)&lt;$AC$11),AND($AC$8="CHANGE_PCT_GE",IF(IF(ISNUMBER(CM118),CM118,0)=0,IF(ISNUMBER(BH118),BH118,0)&gt;0,(IF(ISNUMBER(BH118),BH118,0)-IF(ISNUMBER(CM118),CM118,0))/ABS(IF(ISNUMBER(CM118),CM118,0))&gt;=$AC$11)),AND($AC$8="CHANGE_ABS_GE",ABS(IF(ISNUMBER(BH118),BH118,0)-IF(ISNUMBER(CM118),CM118,0))&gt;=$AC$11),AND($AC$8="COUNT_LT",IF(ISNUMBER(BH118),BH118,0)&lt;$AC$11),AND($AC$8="COUNT_LE",IF(ISNUMBER(BH118),BH118,0)&lt;=$AC$11),AND($AC$8="AND_YES",OR(LOWER(LEFT(BH118&amp;"",2))="да",BH118=1),OR(LOWER(LEFT(CM118&amp;"",2))="да",CM118=1)),AND($AC$8="OR_YES",OR(OR(LOWER(LEFT(BH118&amp;"",2))="да",BH118=1),OR(LOWER(LEFT(CM118&amp;"",2))="да",CM118=1)))),$AC$14,$AC$15))))))))))</f>
        <v/>
      </c>
      <c r="AD118" s="70" t="str">
        <f>IF($A118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118="#FIELD",BI118="",AND(OR($AD$8="CHANGE_PCT_GE",$AD$8="CHANGE_ABS_GE",$AD$8="COUNT_FLAG_RULE",$AD$8="AND_YES",$AD$8="OR_YES"),OR(CN118="#FIELD",CN118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118)))),IF($AD$18="LOW_MU",MAX(Настройки!$B$14,$AD$16),IF($AD$18="NEUTRAL",Настройки!$B$15,IF($AD$18="IGNORE","IGNORE",IF(OR(BI118="#FIELD",CN118="#FIELD"),"Поле не найдено","Недостаточно данных")))),IF($AD$8="SIGMOID_INC",MAX(Настройки!$B$14,$AD$16+($AD$17-$AD$16)/(1+EXP(-$AD$12*(IF(ISNUMBER(BI118),BI118,0)-$AD$11)))),IF($AD$8="SIGMOID_DEC",MAX(Настройки!$B$14,$AD$16+($AD$17-$AD$16)/(1+EXP($AD$12*(IF(ISNUMBER(BI118),BI118,0)-$AD$11)))),IF($AD$8="TOP_PERCENT",IF((COUNTIF(INDEX(Данные!$A$7:$CV$106,0,MATCH($AD$9,Данные!$A$6:$CV$6,0)),"&gt;"&amp;IF(ISNUMBER(BI118),BI118,0))+COUNTIFS(INDEX(Данные!$A$7:$CV$106,0,MATCH($AD$9,Данные!$A$6:$CV$6,0)),IF(ISNUMBER(BI118),BI118,0),Данные!$A$7:$A$106,"&lt;"&amp;$A118)+1)/COUNT(INDEX(Данные!$A$7:$CV$106,0,MATCH($AD$9,Данные!$A$6:$CV$6,0)))&lt;=$AD$11,$AD$14,$AD$15),IF($AD$8="MANUAL_MU",MAX(Настройки!$B$14,MIN(1,IF(ISNUMBER(BI118),BI118,0))),IF($AD$8="COUNT_FLAG_RULE",IF(IF(ISNUMBER(BI118),BI118,0)&lt;=$AD$11,$AD$14,IF(IF(ISNUMBER(BI118),BI118,0)&gt;=$AD$12,$AD$15,IF(OR(LOWER(LEFT(CN118&amp;"",2))="да",CN118=1),$AD$13,$AD$15))),IF(OR(AND($AD$8="YES_NO",OR(LOWER(LEFT(BI118&amp;"",2))="да",BI118=1)),AND($AD$8="THRESHOLD_GE",IF(ISNUMBER(BI118),BI118,0)&gt;=$AD$11),AND($AD$8="THRESHOLD_GT",IF(ISNUMBER(BI118),BI118,0)&gt;$AD$11),AND($AD$8="THRESHOLD_LE",IF(ISNUMBER(BI118),BI118,0)&lt;=$AD$11),AND($AD$8="THRESHOLD_LT",IF(ISNUMBER(BI118),BI118,0)&lt;$AD$11),AND($AD$8="CHANGE_PCT_GE",IF(IF(ISNUMBER(CN118),CN118,0)=0,IF(ISNUMBER(BI118),BI118,0)&gt;0,(IF(ISNUMBER(BI118),BI118,0)-IF(ISNUMBER(CN118),CN118,0))/ABS(IF(ISNUMBER(CN118),CN118,0))&gt;=$AD$11)),AND($AD$8="CHANGE_ABS_GE",ABS(IF(ISNUMBER(BI118),BI118,0)-IF(ISNUMBER(CN118),CN118,0))&gt;=$AD$11),AND($AD$8="COUNT_LT",IF(ISNUMBER(BI118),BI118,0)&lt;$AD$11),AND($AD$8="COUNT_LE",IF(ISNUMBER(BI118),BI118,0)&lt;=$AD$11),AND($AD$8="AND_YES",OR(LOWER(LEFT(BI118&amp;"",2))="да",BI118=1),OR(LOWER(LEFT(CN118&amp;"",2))="да",CN118=1)),AND($AD$8="OR_YES",OR(OR(LOWER(LEFT(BI118&amp;"",2))="да",BI118=1),OR(LOWER(LEFT(CN118&amp;"",2))="да",CN118=1)))),$AD$14,$AD$15))))))))))</f>
        <v/>
      </c>
      <c r="AE118" s="71" t="str">
        <f>IF($A118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118="#FIELD",BJ118="",AND(OR($AE$8="CHANGE_PCT_GE",$AE$8="CHANGE_ABS_GE",$AE$8="COUNT_FLAG_RULE",$AE$8="AND_YES",$AE$8="OR_YES"),OR(CO118="#FIELD",CO118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118)))),IF($AE$18="LOW_MU",MAX(Настройки!$B$14,$AE$16),IF($AE$18="NEUTRAL",Настройки!$B$15,IF($AE$18="IGNORE","IGNORE",IF(OR(BJ118="#FIELD",CO118="#FIELD"),"Поле не найдено","Недостаточно данных")))),IF($AE$8="SIGMOID_INC",MAX(Настройки!$B$14,$AE$16+($AE$17-$AE$16)/(1+EXP(-$AE$12*(IF(ISNUMBER(BJ118),BJ118,0)-$AE$11)))),IF($AE$8="SIGMOID_DEC",MAX(Настройки!$B$14,$AE$16+($AE$17-$AE$16)/(1+EXP($AE$12*(IF(ISNUMBER(BJ118),BJ118,0)-$AE$11)))),IF($AE$8="TOP_PERCENT",IF((COUNTIF(INDEX(Данные!$A$7:$CV$106,0,MATCH($AE$9,Данные!$A$6:$CV$6,0)),"&gt;"&amp;IF(ISNUMBER(BJ118),BJ118,0))+COUNTIFS(INDEX(Данные!$A$7:$CV$106,0,MATCH($AE$9,Данные!$A$6:$CV$6,0)),IF(ISNUMBER(BJ118),BJ118,0),Данные!$A$7:$A$106,"&lt;"&amp;$A118)+1)/COUNT(INDEX(Данные!$A$7:$CV$106,0,MATCH($AE$9,Данные!$A$6:$CV$6,0)))&lt;=$AE$11,$AE$14,$AE$15),IF($AE$8="MANUAL_MU",MAX(Настройки!$B$14,MIN(1,IF(ISNUMBER(BJ118),BJ118,0))),IF($AE$8="COUNT_FLAG_RULE",IF(IF(ISNUMBER(BJ118),BJ118,0)&lt;=$AE$11,$AE$14,IF(IF(ISNUMBER(BJ118),BJ118,0)&gt;=$AE$12,$AE$15,IF(OR(LOWER(LEFT(CO118&amp;"",2))="да",CO118=1),$AE$13,$AE$15))),IF(OR(AND($AE$8="YES_NO",OR(LOWER(LEFT(BJ118&amp;"",2))="да",BJ118=1)),AND($AE$8="THRESHOLD_GE",IF(ISNUMBER(BJ118),BJ118,0)&gt;=$AE$11),AND($AE$8="THRESHOLD_GT",IF(ISNUMBER(BJ118),BJ118,0)&gt;$AE$11),AND($AE$8="THRESHOLD_LE",IF(ISNUMBER(BJ118),BJ118,0)&lt;=$AE$11),AND($AE$8="THRESHOLD_LT",IF(ISNUMBER(BJ118),BJ118,0)&lt;$AE$11),AND($AE$8="CHANGE_PCT_GE",IF(IF(ISNUMBER(CO118),CO118,0)=0,IF(ISNUMBER(BJ118),BJ118,0)&gt;0,(IF(ISNUMBER(BJ118),BJ118,0)-IF(ISNUMBER(CO118),CO118,0))/ABS(IF(ISNUMBER(CO118),CO118,0))&gt;=$AE$11)),AND($AE$8="CHANGE_ABS_GE",ABS(IF(ISNUMBER(BJ118),BJ118,0)-IF(ISNUMBER(CO118),CO118,0))&gt;=$AE$11),AND($AE$8="COUNT_LT",IF(ISNUMBER(BJ118),BJ118,0)&lt;$AE$11),AND($AE$8="COUNT_LE",IF(ISNUMBER(BJ118),BJ118,0)&lt;=$AE$11),AND($AE$8="AND_YES",OR(LOWER(LEFT(BJ118&amp;"",2))="да",BJ118=1),OR(LOWER(LEFT(CO118&amp;"",2))="да",CO118=1)),AND($AE$8="OR_YES",OR(OR(LOWER(LEFT(BJ118&amp;"",2))="да",BJ118=1),OR(LOWER(LEFT(CO118&amp;"",2))="да",CO118=1)))),$AE$14,$AE$15))))))))))</f>
        <v/>
      </c>
      <c r="AF118" s="75"/>
      <c r="AG118" s="76" t="str">
        <f>IF($A118="","",IF($B$4&lt;&gt;"Да","",IF($B$9="","",IF(COUNTIF(Данные!$A$6:$CV$6,$B$9)=0,"#FIELD",INDEX(Данные!$A$7:$CV$106,ROW()-19,MATCH($B$9,Данные!$A$6:$CV$6,0))))))</f>
        <v/>
      </c>
      <c r="AH118" s="76" t="str">
        <f>IF($A118="","",IF($C$4&lt;&gt;"Да","",IF($C$9="","",IF(COUNTIF(Данные!$A$6:$CV$6,$C$9)=0,"#FIELD",INDEX(Данные!$A$7:$CV$106,ROW()-19,MATCH($C$9,Данные!$A$6:$CV$6,0))))))</f>
        <v/>
      </c>
      <c r="AI118" s="76" t="str">
        <f>IF($A118="","",IF($D$4&lt;&gt;"Да","",IF($D$9="","",IF(COUNTIF(Данные!$A$6:$CV$6,$D$9)=0,"#FIELD",INDEX(Данные!$A$7:$CV$106,ROW()-19,MATCH($D$9,Данные!$A$6:$CV$6,0))))))</f>
        <v/>
      </c>
      <c r="AJ118" s="76" t="str">
        <f>IF($A118="","",IF($E$4&lt;&gt;"Да","",IF($E$9="","",IF(COUNTIF(Данные!$A$6:$CV$6,$E$9)=0,"#FIELD",INDEX(Данные!$A$7:$CV$106,ROW()-19,MATCH($E$9,Данные!$A$6:$CV$6,0))))))</f>
        <v/>
      </c>
      <c r="AK118" s="76" t="str">
        <f>IF($A118="","",IF($F$4&lt;&gt;"Да","",IF($F$9="","",IF(COUNTIF(Данные!$A$6:$CV$6,$F$9)=0,"#FIELD",INDEX(Данные!$A$7:$CV$106,ROW()-19,MATCH($F$9,Данные!$A$6:$CV$6,0))))))</f>
        <v/>
      </c>
      <c r="AL118" s="76" t="str">
        <f>IF($A118="","",IF($G$4&lt;&gt;"Да","",IF($G$9="","",IF(COUNTIF(Данные!$A$6:$CV$6,$G$9)=0,"#FIELD",INDEX(Данные!$A$7:$CV$106,ROW()-19,MATCH($G$9,Данные!$A$6:$CV$6,0))))))</f>
        <v/>
      </c>
      <c r="AM118" s="76" t="str">
        <f>IF($A118="","",IF($H$4&lt;&gt;"Да","",IF($H$9="","",IF(COUNTIF(Данные!$A$6:$CV$6,$H$9)=0,"#FIELD",INDEX(Данные!$A$7:$CV$106,ROW()-19,MATCH($H$9,Данные!$A$6:$CV$6,0))))))</f>
        <v/>
      </c>
      <c r="AN118" s="76" t="str">
        <f>IF($A118="","",IF($I$4&lt;&gt;"Да","",IF($I$9="","",IF(COUNTIF(Данные!$A$6:$CV$6,$I$9)=0,"#FIELD",INDEX(Данные!$A$7:$CV$106,ROW()-19,MATCH($I$9,Данные!$A$6:$CV$6,0))))))</f>
        <v/>
      </c>
      <c r="AO118" s="76" t="str">
        <f>IF($A118="","",IF($J$4&lt;&gt;"Да","",IF($J$9="","",IF(COUNTIF(Данные!$A$6:$CV$6,$J$9)=0,"#FIELD",INDEX(Данные!$A$7:$CV$106,ROW()-19,MATCH($J$9,Данные!$A$6:$CV$6,0))))))</f>
        <v/>
      </c>
      <c r="AP118" s="76" t="str">
        <f>IF($A118="","",IF($K$4&lt;&gt;"Да","",IF($K$9="","",IF(COUNTIF(Данные!$A$6:$CV$6,$K$9)=0,"#FIELD",INDEX(Данные!$A$7:$CV$106,ROW()-19,MATCH($K$9,Данные!$A$6:$CV$6,0))))))</f>
        <v/>
      </c>
      <c r="AQ118" s="76" t="str">
        <f>IF($A118="","",IF($L$4&lt;&gt;"Да","",IF($L$9="","",IF(COUNTIF(Данные!$A$6:$CV$6,$L$9)=0,"#FIELD",INDEX(Данные!$A$7:$CV$106,ROW()-19,MATCH($L$9,Данные!$A$6:$CV$6,0))))))</f>
        <v/>
      </c>
      <c r="AR118" s="76" t="str">
        <f>IF($A118="","",IF($M$4&lt;&gt;"Да","",IF($M$9="","",IF(COUNTIF(Данные!$A$6:$CV$6,$M$9)=0,"#FIELD",INDEX(Данные!$A$7:$CV$106,ROW()-19,MATCH($M$9,Данные!$A$6:$CV$6,0))))))</f>
        <v/>
      </c>
      <c r="AS118" s="76" t="str">
        <f>IF($A118="","",IF($N$4&lt;&gt;"Да","",IF($N$9="","",IF(COUNTIF(Данные!$A$6:$CV$6,$N$9)=0,"#FIELD",INDEX(Данные!$A$7:$CV$106,ROW()-19,MATCH($N$9,Данные!$A$6:$CV$6,0))))))</f>
        <v/>
      </c>
      <c r="AT118" s="76" t="str">
        <f>IF($A118="","",IF($O$4&lt;&gt;"Да","",IF($O$9="","",IF(COUNTIF(Данные!$A$6:$CV$6,$O$9)=0,"#FIELD",INDEX(Данные!$A$7:$CV$106,ROW()-19,MATCH($O$9,Данные!$A$6:$CV$6,0))))))</f>
        <v/>
      </c>
      <c r="AU118" s="76" t="str">
        <f>IF($A118="","",IF($P$4&lt;&gt;"Да","",IF($P$9="","",IF(COUNTIF(Данные!$A$6:$CV$6,$P$9)=0,"#FIELD",INDEX(Данные!$A$7:$CV$106,ROW()-19,MATCH($P$9,Данные!$A$6:$CV$6,0))))))</f>
        <v/>
      </c>
      <c r="AV118" s="76" t="str">
        <f>IF($A118="","",IF($Q$4&lt;&gt;"Да","",IF($Q$9="","",IF(COUNTIF(Данные!$A$6:$CV$6,$Q$9)=0,"#FIELD",INDEX(Данные!$A$7:$CV$106,ROW()-19,MATCH($Q$9,Данные!$A$6:$CV$6,0))))))</f>
        <v/>
      </c>
      <c r="AW118" s="76" t="str">
        <f>IF($A118="","",IF($R$4&lt;&gt;"Да","",IF($R$9="","",IF(COUNTIF(Данные!$A$6:$CV$6,$R$9)=0,"#FIELD",INDEX(Данные!$A$7:$CV$106,ROW()-19,MATCH($R$9,Данные!$A$6:$CV$6,0))))))</f>
        <v/>
      </c>
      <c r="AX118" s="76" t="str">
        <f>IF($A118="","",IF($S$4&lt;&gt;"Да","",IF($S$9="","",IF(COUNTIF(Данные!$A$6:$CV$6,$S$9)=0,"#FIELD",INDEX(Данные!$A$7:$CV$106,ROW()-19,MATCH($S$9,Данные!$A$6:$CV$6,0))))))</f>
        <v/>
      </c>
      <c r="AY118" s="76" t="str">
        <f>IF($A118="","",IF($T$4&lt;&gt;"Да","",IF($T$9="","",IF(COUNTIF(Данные!$A$6:$CV$6,$T$9)=0,"#FIELD",INDEX(Данные!$A$7:$CV$106,ROW()-19,MATCH($T$9,Данные!$A$6:$CV$6,0))))))</f>
        <v/>
      </c>
      <c r="AZ118" s="76" t="str">
        <f>IF($A118="","",IF($U$4&lt;&gt;"Да","",IF($U$9="","",IF(COUNTIF(Данные!$A$6:$CV$6,$U$9)=0,"#FIELD",INDEX(Данные!$A$7:$CV$106,ROW()-19,MATCH($U$9,Данные!$A$6:$CV$6,0))))))</f>
        <v/>
      </c>
      <c r="BA118" s="76" t="str">
        <f>IF($A118="","",IF($V$4&lt;&gt;"Да","",IF($V$9="","",IF(COUNTIF(Данные!$A$6:$CV$6,$V$9)=0,"#FIELD",INDEX(Данные!$A$7:$CV$106,ROW()-19,MATCH($V$9,Данные!$A$6:$CV$6,0))))))</f>
        <v/>
      </c>
      <c r="BB118" s="76" t="str">
        <f>IF($A118="","",IF($W$4&lt;&gt;"Да","",IF($W$9="","",IF(COUNTIF(Данные!$A$6:$CV$6,$W$9)=0,"#FIELD",INDEX(Данные!$A$7:$CV$106,ROW()-19,MATCH($W$9,Данные!$A$6:$CV$6,0))))))</f>
        <v/>
      </c>
      <c r="BC118" s="76" t="str">
        <f>IF($A118="","",IF($X$4&lt;&gt;"Да","",IF($X$9="","",IF(COUNTIF(Данные!$A$6:$CV$6,$X$9)=0,"#FIELD",INDEX(Данные!$A$7:$CV$106,ROW()-19,MATCH($X$9,Данные!$A$6:$CV$6,0))))))</f>
        <v/>
      </c>
      <c r="BD118" s="76" t="str">
        <f>IF($A118="","",IF($Y$4&lt;&gt;"Да","",IF($Y$9="","",IF(COUNTIF(Данные!$A$6:$CV$6,$Y$9)=0,"#FIELD",INDEX(Данные!$A$7:$CV$106,ROW()-19,MATCH($Y$9,Данные!$A$6:$CV$6,0))))))</f>
        <v/>
      </c>
      <c r="BE118" s="76" t="str">
        <f>IF($A118="","",IF($Z$4&lt;&gt;"Да","",IF($Z$9="","",IF(COUNTIF(Данные!$A$6:$CV$6,$Z$9)=0,"#FIELD",INDEX(Данные!$A$7:$CV$106,ROW()-19,MATCH($Z$9,Данные!$A$6:$CV$6,0))))))</f>
        <v/>
      </c>
      <c r="BF118" s="76" t="str">
        <f>IF($A118="","",IF($AA$4&lt;&gt;"Да","",IF($AA$9="","",IF(COUNTIF(Данные!$A$6:$CV$6,$AA$9)=0,"#FIELD",INDEX(Данные!$A$7:$CV$106,ROW()-19,MATCH($AA$9,Данные!$A$6:$CV$6,0))))))</f>
        <v/>
      </c>
      <c r="BG118" s="76" t="str">
        <f>IF($A118="","",IF($AB$4&lt;&gt;"Да","",IF($AB$9="","",IF(COUNTIF(Данные!$A$6:$CV$6,$AB$9)=0,"#FIELD",INDEX(Данные!$A$7:$CV$106,ROW()-19,MATCH($AB$9,Данные!$A$6:$CV$6,0))))))</f>
        <v/>
      </c>
      <c r="BH118" s="76" t="str">
        <f>IF($A118="","",IF($AC$4&lt;&gt;"Да","",IF($AC$9="","",IF(COUNTIF(Данные!$A$6:$CV$6,$AC$9)=0,"#FIELD",INDEX(Данные!$A$7:$CV$106,ROW()-19,MATCH($AC$9,Данные!$A$6:$CV$6,0))))))</f>
        <v/>
      </c>
      <c r="BI118" s="76" t="str">
        <f>IF($A118="","",IF($AD$4&lt;&gt;"Да","",IF($AD$9="","",IF(COUNTIF(Данные!$A$6:$CV$6,$AD$9)=0,"#FIELD",INDEX(Данные!$A$7:$CV$106,ROW()-19,MATCH($AD$9,Данные!$A$6:$CV$6,0))))))</f>
        <v/>
      </c>
      <c r="BJ118" s="76" t="str">
        <f>IF($A118="","",IF($AE$4&lt;&gt;"Да","",IF($AE$9="","",IF(COUNTIF(Данные!$A$6:$CV$6,$AE$9)=0,"#FIELD",INDEX(Данные!$A$7:$CV$106,ROW()-19,MATCH($AE$9,Данные!$A$6:$CV$6,0))))))</f>
        <v/>
      </c>
      <c r="BK118" s="76"/>
      <c r="BL118" s="76" t="str">
        <f>IF($A118="","",IF($B$4&lt;&gt;"Да","",IF($B$10="","",IF(COUNTIF(Данные!$A$6:$CV$6,$B$10)=0,"#FIELD",INDEX(Данные!$A$7:$CV$106,ROW()-19,MATCH($B$10,Данные!$A$6:$CV$6,0))))))</f>
        <v/>
      </c>
      <c r="BM118" s="76" t="str">
        <f>IF($A118="","",IF($C$4&lt;&gt;"Да","",IF($C$10="","",IF(COUNTIF(Данные!$A$6:$CV$6,$C$10)=0,"#FIELD",INDEX(Данные!$A$7:$CV$106,ROW()-19,MATCH($C$10,Данные!$A$6:$CV$6,0))))))</f>
        <v/>
      </c>
      <c r="BN118" s="76" t="str">
        <f>IF($A118="","",IF($D$4&lt;&gt;"Да","",IF($D$10="","",IF(COUNTIF(Данные!$A$6:$CV$6,$D$10)=0,"#FIELD",INDEX(Данные!$A$7:$CV$106,ROW()-19,MATCH($D$10,Данные!$A$6:$CV$6,0))))))</f>
        <v/>
      </c>
      <c r="BO118" s="76" t="str">
        <f>IF($A118="","",IF($E$4&lt;&gt;"Да","",IF($E$10="","",IF(COUNTIF(Данные!$A$6:$CV$6,$E$10)=0,"#FIELD",INDEX(Данные!$A$7:$CV$106,ROW()-19,MATCH($E$10,Данные!$A$6:$CV$6,0))))))</f>
        <v/>
      </c>
      <c r="BP118" s="76" t="str">
        <f>IF($A118="","",IF($F$4&lt;&gt;"Да","",IF($F$10="","",IF(COUNTIF(Данные!$A$6:$CV$6,$F$10)=0,"#FIELD",INDEX(Данные!$A$7:$CV$106,ROW()-19,MATCH($F$10,Данные!$A$6:$CV$6,0))))))</f>
        <v/>
      </c>
      <c r="BQ118" s="76" t="str">
        <f>IF($A118="","",IF($G$4&lt;&gt;"Да","",IF($G$10="","",IF(COUNTIF(Данные!$A$6:$CV$6,$G$10)=0,"#FIELD",INDEX(Данные!$A$7:$CV$106,ROW()-19,MATCH($G$10,Данные!$A$6:$CV$6,0))))))</f>
        <v/>
      </c>
      <c r="BR118" s="76" t="str">
        <f>IF($A118="","",IF($H$4&lt;&gt;"Да","",IF($H$10="","",IF(COUNTIF(Данные!$A$6:$CV$6,$H$10)=0,"#FIELD",INDEX(Данные!$A$7:$CV$106,ROW()-19,MATCH($H$10,Данные!$A$6:$CV$6,0))))))</f>
        <v/>
      </c>
      <c r="BS118" s="76" t="str">
        <f>IF($A118="","",IF($I$4&lt;&gt;"Да","",IF($I$10="","",IF(COUNTIF(Данные!$A$6:$CV$6,$I$10)=0,"#FIELD",INDEX(Данные!$A$7:$CV$106,ROW()-19,MATCH($I$10,Данные!$A$6:$CV$6,0))))))</f>
        <v/>
      </c>
      <c r="BT118" s="76" t="str">
        <f>IF($A118="","",IF($J$4&lt;&gt;"Да","",IF($J$10="","",IF(COUNTIF(Данные!$A$6:$CV$6,$J$10)=0,"#FIELD",INDEX(Данные!$A$7:$CV$106,ROW()-19,MATCH($J$10,Данные!$A$6:$CV$6,0))))))</f>
        <v/>
      </c>
      <c r="BU118" s="76" t="str">
        <f>IF($A118="","",IF($K$4&lt;&gt;"Да","",IF($K$10="","",IF(COUNTIF(Данные!$A$6:$CV$6,$K$10)=0,"#FIELD",INDEX(Данные!$A$7:$CV$106,ROW()-19,MATCH($K$10,Данные!$A$6:$CV$6,0))))))</f>
        <v/>
      </c>
      <c r="BV118" s="76" t="str">
        <f>IF($A118="","",IF($L$4&lt;&gt;"Да","",IF($L$10="","",IF(COUNTIF(Данные!$A$6:$CV$6,$L$10)=0,"#FIELD",INDEX(Данные!$A$7:$CV$106,ROW()-19,MATCH($L$10,Данные!$A$6:$CV$6,0))))))</f>
        <v/>
      </c>
      <c r="BW118" s="76" t="str">
        <f>IF($A118="","",IF($M$4&lt;&gt;"Да","",IF($M$10="","",IF(COUNTIF(Данные!$A$6:$CV$6,$M$10)=0,"#FIELD",INDEX(Данные!$A$7:$CV$106,ROW()-19,MATCH($M$10,Данные!$A$6:$CV$6,0))))))</f>
        <v/>
      </c>
      <c r="BX118" s="76" t="str">
        <f>IF($A118="","",IF($N$4&lt;&gt;"Да","",IF($N$10="","",IF(COUNTIF(Данные!$A$6:$CV$6,$N$10)=0,"#FIELD",INDEX(Данные!$A$7:$CV$106,ROW()-19,MATCH($N$10,Данные!$A$6:$CV$6,0))))))</f>
        <v/>
      </c>
      <c r="BY118" s="76" t="str">
        <f>IF($A118="","",IF($O$4&lt;&gt;"Да","",IF($O$10="","",IF(COUNTIF(Данные!$A$6:$CV$6,$O$10)=0,"#FIELD",INDEX(Данные!$A$7:$CV$106,ROW()-19,MATCH($O$10,Данные!$A$6:$CV$6,0))))))</f>
        <v/>
      </c>
      <c r="BZ118" s="76" t="str">
        <f>IF($A118="","",IF($P$4&lt;&gt;"Да","",IF($P$10="","",IF(COUNTIF(Данные!$A$6:$CV$6,$P$10)=0,"#FIELD",INDEX(Данные!$A$7:$CV$106,ROW()-19,MATCH($P$10,Данные!$A$6:$CV$6,0))))))</f>
        <v/>
      </c>
      <c r="CA118" s="76" t="str">
        <f>IF($A118="","",IF($Q$4&lt;&gt;"Да","",IF($Q$10="","",IF(COUNTIF(Данные!$A$6:$CV$6,$Q$10)=0,"#FIELD",INDEX(Данные!$A$7:$CV$106,ROW()-19,MATCH($Q$10,Данные!$A$6:$CV$6,0))))))</f>
        <v/>
      </c>
      <c r="CB118" s="76" t="str">
        <f>IF($A118="","",IF($R$4&lt;&gt;"Да","",IF($R$10="","",IF(COUNTIF(Данные!$A$6:$CV$6,$R$10)=0,"#FIELD",INDEX(Данные!$A$7:$CV$106,ROW()-19,MATCH($R$10,Данные!$A$6:$CV$6,0))))))</f>
        <v/>
      </c>
      <c r="CC118" s="76" t="str">
        <f>IF($A118="","",IF($S$4&lt;&gt;"Да","",IF($S$10="","",IF(COUNTIF(Данные!$A$6:$CV$6,$S$10)=0,"#FIELD",INDEX(Данные!$A$7:$CV$106,ROW()-19,MATCH($S$10,Данные!$A$6:$CV$6,0))))))</f>
        <v/>
      </c>
      <c r="CD118" s="76" t="str">
        <f>IF($A118="","",IF($T$4&lt;&gt;"Да","",IF($T$10="","",IF(COUNTIF(Данные!$A$6:$CV$6,$T$10)=0,"#FIELD",INDEX(Данные!$A$7:$CV$106,ROW()-19,MATCH($T$10,Данные!$A$6:$CV$6,0))))))</f>
        <v/>
      </c>
      <c r="CE118" s="76" t="str">
        <f>IF($A118="","",IF($U$4&lt;&gt;"Да","",IF($U$10="","",IF(COUNTIF(Данные!$A$6:$CV$6,$U$10)=0,"#FIELD",INDEX(Данные!$A$7:$CV$106,ROW()-19,MATCH($U$10,Данные!$A$6:$CV$6,0))))))</f>
        <v/>
      </c>
      <c r="CF118" s="76" t="str">
        <f>IF($A118="","",IF($V$4&lt;&gt;"Да","",IF($V$10="","",IF(COUNTIF(Данные!$A$6:$CV$6,$V$10)=0,"#FIELD",INDEX(Данные!$A$7:$CV$106,ROW()-19,MATCH($V$10,Данные!$A$6:$CV$6,0))))))</f>
        <v/>
      </c>
      <c r="CG118" s="76" t="str">
        <f>IF($A118="","",IF($W$4&lt;&gt;"Да","",IF($W$10="","",IF(COUNTIF(Данные!$A$6:$CV$6,$W$10)=0,"#FIELD",INDEX(Данные!$A$7:$CV$106,ROW()-19,MATCH($W$10,Данные!$A$6:$CV$6,0))))))</f>
        <v/>
      </c>
      <c r="CH118" s="76" t="str">
        <f>IF($A118="","",IF($X$4&lt;&gt;"Да","",IF($X$10="","",IF(COUNTIF(Данные!$A$6:$CV$6,$X$10)=0,"#FIELD",INDEX(Данные!$A$7:$CV$106,ROW()-19,MATCH($X$10,Данные!$A$6:$CV$6,0))))))</f>
        <v/>
      </c>
      <c r="CI118" s="76" t="str">
        <f>IF($A118="","",IF($Y$4&lt;&gt;"Да","",IF($Y$10="","",IF(COUNTIF(Данные!$A$6:$CV$6,$Y$10)=0,"#FIELD",INDEX(Данные!$A$7:$CV$106,ROW()-19,MATCH($Y$10,Данные!$A$6:$CV$6,0))))))</f>
        <v/>
      </c>
      <c r="CJ118" s="76" t="str">
        <f>IF($A118="","",IF($Z$4&lt;&gt;"Да","",IF($Z$10="","",IF(COUNTIF(Данные!$A$6:$CV$6,$Z$10)=0,"#FIELD",INDEX(Данные!$A$7:$CV$106,ROW()-19,MATCH($Z$10,Данные!$A$6:$CV$6,0))))))</f>
        <v/>
      </c>
      <c r="CK118" s="76" t="str">
        <f>IF($A118="","",IF($AA$4&lt;&gt;"Да","",IF($AA$10="","",IF(COUNTIF(Данные!$A$6:$CV$6,$AA$10)=0,"#FIELD",INDEX(Данные!$A$7:$CV$106,ROW()-19,MATCH($AA$10,Данные!$A$6:$CV$6,0))))))</f>
        <v/>
      </c>
      <c r="CL118" s="76" t="str">
        <f>IF($A118="","",IF($AB$4&lt;&gt;"Да","",IF($AB$10="","",IF(COUNTIF(Данные!$A$6:$CV$6,$AB$10)=0,"#FIELD",INDEX(Данные!$A$7:$CV$106,ROW()-19,MATCH($AB$10,Данные!$A$6:$CV$6,0))))))</f>
        <v/>
      </c>
      <c r="CM118" s="76" t="str">
        <f>IF($A118="","",IF($AC$4&lt;&gt;"Да","",IF($AC$10="","",IF(COUNTIF(Данные!$A$6:$CV$6,$AC$10)=0,"#FIELD",INDEX(Данные!$A$7:$CV$106,ROW()-19,MATCH($AC$10,Данные!$A$6:$CV$6,0))))))</f>
        <v/>
      </c>
      <c r="CN118" s="76" t="str">
        <f>IF($A118="","",IF($AD$4&lt;&gt;"Да","",IF($AD$10="","",IF(COUNTIF(Данные!$A$6:$CV$6,$AD$10)=0,"#FIELD",INDEX(Данные!$A$7:$CV$106,ROW()-19,MATCH($AD$10,Данные!$A$6:$CV$6,0))))))</f>
        <v/>
      </c>
      <c r="CO118" s="77" t="str">
        <f>IF($A118="","",IF($AE$4&lt;&gt;"Да","",IF($AE$10="","",IF(COUNTIF(Данные!$A$6:$CV$6,$AE$10)=0,"#FIELD",INDEX(Данные!$A$7:$CV$106,ROW()-19,MATCH($AE$10,Данные!$A$6:$CV$6,0))))))</f>
        <v/>
      </c>
    </row>
    <row r="119" spans="1:93">
      <c r="A119" s="24" t="str">
        <f>IF(Данные!A106="","",Данные!A106)</f>
        <v/>
      </c>
      <c r="B119" s="19" t="str">
        <f>IF($A119="","",IF($B$4&lt;&gt;"Да","",IF(OR($B$8="",AND(OR($B$8="THRESHOLD_GE",$B$8="THRESHOLD_GT",$B$8="THRESHOLD_LE",$B$8="THRESHOLD_LT",$B$8="CHANGE_PCT_GE",$B$8="CHANGE_ABS_GE",$B$8="COUNT_LT",$B$8="COUNT_LE"),$B$11=""),AND(OR($B$8="SIGMOID_INC",$B$8="SIGMOID_DEC"),OR($B$11="",$B$12="",$B$12&lt;=0,$B$16&lt;0,$B$17&gt;1,$B$16&gt;$B$17)),AND($B$8="TOP_PERCENT",OR($B$11&lt;=0,$B$11&gt;1)),AND($B$8="COUNT_FLAG_RULE",OR($B$11="",$B$12="",$B$13&lt;=0,$B$13&gt;1))),"Некорректные настройки",IF(OR(AG119="#FIELD",AG119="",AND(OR($B$8="CHANGE_PCT_GE",$B$8="CHANGE_ABS_GE",$B$8="COUNT_FLAG_RULE",$B$8="AND_YES",$B$8="OR_YES"),OR(BL119="#FIELD",BL119="")),AND(OR($B$8="THRESHOLD_GE",$B$8="THRESHOLD_GT",$B$8="THRESHOLD_LE",$B$8="THRESHOLD_LT",$B$8="CHANGE_PCT_GE",$B$8="CHANGE_ABS_GE",$B$8="COUNT_LT",$B$8="COUNT_LE",$B$8="SIGMOID_INC",$B$8="SIGMOID_DEC",$B$8="TOP_PERCENT",$B$8="MANUAL_MU",$B$8="COUNT_FLAG_RULE"),NOT(ISNUMBER(AG119)))),IF($B$18="LOW_MU",MAX(Настройки!$B$14,$B$16),IF($B$18="NEUTRAL",Настройки!$B$15,IF($B$18="IGNORE","IGNORE",IF(OR(AG119="#FIELD",BL119="#FIELD"),"Поле не найдено","Недостаточно данных")))),IF($B$8="SIGMOID_INC",MAX(Настройки!$B$14,$B$16+($B$17-$B$16)/(1+EXP(-$B$12*(IF(ISNUMBER(AG119),AG119,0)-$B$11)))),IF($B$8="SIGMOID_DEC",MAX(Настройки!$B$14,$B$16+($B$17-$B$16)/(1+EXP($B$12*(IF(ISNUMBER(AG119),AG119,0)-$B$11)))),IF($B$8="TOP_PERCENT",IF((COUNTIF(INDEX(Данные!$A$7:$CV$106,0,MATCH($B$9,Данные!$A$6:$CV$6,0)),"&gt;"&amp;IF(ISNUMBER(AG119),AG119,0))+COUNTIFS(INDEX(Данные!$A$7:$CV$106,0,MATCH($B$9,Данные!$A$6:$CV$6,0)),IF(ISNUMBER(AG119),AG119,0),Данные!$A$7:$A$106,"&lt;"&amp;$A119)+1)/COUNT(INDEX(Данные!$A$7:$CV$106,0,MATCH($B$9,Данные!$A$6:$CV$6,0)))&lt;=$B$11,$B$14,$B$15),IF($B$8="MANUAL_MU",MAX(Настройки!$B$14,MIN(1,IF(ISNUMBER(AG119),AG119,0))),IF($B$8="COUNT_FLAG_RULE",IF(IF(ISNUMBER(AG119),AG119,0)&lt;=$B$11,$B$14,IF(IF(ISNUMBER(AG119),AG119,0)&gt;=$B$12,$B$15,IF(OR(LOWER(LEFT(BL119&amp;"",2))="да",BL119=1),$B$13,$B$15))),IF(OR(AND($B$8="YES_NO",OR(LOWER(LEFT(AG119&amp;"",2))="да",AG119=1)),AND($B$8="THRESHOLD_GE",IF(ISNUMBER(AG119),AG119,0)&gt;=$B$11),AND($B$8="THRESHOLD_GT",IF(ISNUMBER(AG119),AG119,0)&gt;$B$11),AND($B$8="THRESHOLD_LE",IF(ISNUMBER(AG119),AG119,0)&lt;=$B$11),AND($B$8="THRESHOLD_LT",IF(ISNUMBER(AG119),AG119,0)&lt;$B$11),AND($B$8="CHANGE_PCT_GE",IF(IF(ISNUMBER(BL119),BL119,0)=0,IF(ISNUMBER(AG119),AG119,0)&gt;0,(IF(ISNUMBER(AG119),AG119,0)-IF(ISNUMBER(BL119),BL119,0))/ABS(IF(ISNUMBER(BL119),BL119,0))&gt;=$B$11)),AND($B$8="CHANGE_ABS_GE",ABS(IF(ISNUMBER(AG119),AG119,0)-IF(ISNUMBER(BL119),BL119,0))&gt;=$B$11),AND($B$8="COUNT_LT",IF(ISNUMBER(AG119),AG119,0)&lt;$B$11),AND($B$8="COUNT_LE",IF(ISNUMBER(AG119),AG119,0)&lt;=$B$11),AND($B$8="AND_YES",OR(LOWER(LEFT(AG119&amp;"",2))="да",AG119=1),OR(LOWER(LEFT(BL119&amp;"",2))="да",BL119=1)),AND($B$8="OR_YES",OR(OR(LOWER(LEFT(AG119&amp;"",2))="да",AG119=1),OR(LOWER(LEFT(BL119&amp;"",2))="да",BL119=1)))),$B$14,$B$15))))))))))</f>
        <v/>
      </c>
      <c r="C119" s="19" t="str">
        <f>IF($A119="","",IF($C$4&lt;&gt;"Да","",IF(OR($C$8="",AND(OR($C$8="THRESHOLD_GE",$C$8="THRESHOLD_GT",$C$8="THRESHOLD_LE",$C$8="THRESHOLD_LT",$C$8="CHANGE_PCT_GE",$C$8="CHANGE_ABS_GE",$C$8="COUNT_LT",$C$8="COUNT_LE"),$C$11=""),AND(OR($C$8="SIGMOID_INC",$C$8="SIGMOID_DEC"),OR($C$11="",$C$12="",$C$12&lt;=0,$C$16&lt;0,$C$17&gt;1,$C$16&gt;$C$17)),AND($C$8="TOP_PERCENT",OR($C$11&lt;=0,$C$11&gt;1)),AND($C$8="COUNT_FLAG_RULE",OR($C$11="",$C$12="",$C$13&lt;=0,$C$13&gt;1))),"Некорректные настройки",IF(OR(AH119="#FIELD",AH119="",AND(OR($C$8="CHANGE_PCT_GE",$C$8="CHANGE_ABS_GE",$C$8="COUNT_FLAG_RULE",$C$8="AND_YES",$C$8="OR_YES"),OR(BM119="#FIELD",BM119="")),AND(OR($C$8="THRESHOLD_GE",$C$8="THRESHOLD_GT",$C$8="THRESHOLD_LE",$C$8="THRESHOLD_LT",$C$8="CHANGE_PCT_GE",$C$8="CHANGE_ABS_GE",$C$8="COUNT_LT",$C$8="COUNT_LE",$C$8="SIGMOID_INC",$C$8="SIGMOID_DEC",$C$8="TOP_PERCENT",$C$8="MANUAL_MU",$C$8="COUNT_FLAG_RULE"),NOT(ISNUMBER(AH119)))),IF($C$18="LOW_MU",MAX(Настройки!$B$14,$C$16),IF($C$18="NEUTRAL",Настройки!$B$15,IF($C$18="IGNORE","IGNORE",IF(OR(AH119="#FIELD",BM119="#FIELD"),"Поле не найдено","Недостаточно данных")))),IF($C$8="SIGMOID_INC",MAX(Настройки!$B$14,$C$16+($C$17-$C$16)/(1+EXP(-$C$12*(IF(ISNUMBER(AH119),AH119,0)-$C$11)))),IF($C$8="SIGMOID_DEC",MAX(Настройки!$B$14,$C$16+($C$17-$C$16)/(1+EXP($C$12*(IF(ISNUMBER(AH119),AH119,0)-$C$11)))),IF($C$8="TOP_PERCENT",IF((COUNTIF(INDEX(Данные!$A$7:$CV$106,0,MATCH($C$9,Данные!$A$6:$CV$6,0)),"&gt;"&amp;IF(ISNUMBER(AH119),AH119,0))+COUNTIFS(INDEX(Данные!$A$7:$CV$106,0,MATCH($C$9,Данные!$A$6:$CV$6,0)),IF(ISNUMBER(AH119),AH119,0),Данные!$A$7:$A$106,"&lt;"&amp;$A119)+1)/COUNT(INDEX(Данные!$A$7:$CV$106,0,MATCH($C$9,Данные!$A$6:$CV$6,0)))&lt;=$C$11,$C$14,$C$15),IF($C$8="MANUAL_MU",MAX(Настройки!$B$14,MIN(1,IF(ISNUMBER(AH119),AH119,0))),IF($C$8="COUNT_FLAG_RULE",IF(IF(ISNUMBER(AH119),AH119,0)&lt;=$C$11,$C$14,IF(IF(ISNUMBER(AH119),AH119,0)&gt;=$C$12,$C$15,IF(OR(LOWER(LEFT(BM119&amp;"",2))="да",BM119=1),$C$13,$C$15))),IF(OR(AND($C$8="YES_NO",OR(LOWER(LEFT(AH119&amp;"",2))="да",AH119=1)),AND($C$8="THRESHOLD_GE",IF(ISNUMBER(AH119),AH119,0)&gt;=$C$11),AND($C$8="THRESHOLD_GT",IF(ISNUMBER(AH119),AH119,0)&gt;$C$11),AND($C$8="THRESHOLD_LE",IF(ISNUMBER(AH119),AH119,0)&lt;=$C$11),AND($C$8="THRESHOLD_LT",IF(ISNUMBER(AH119),AH119,0)&lt;$C$11),AND($C$8="CHANGE_PCT_GE",IF(IF(ISNUMBER(BM119),BM119,0)=0,IF(ISNUMBER(AH119),AH119,0)&gt;0,(IF(ISNUMBER(AH119),AH119,0)-IF(ISNUMBER(BM119),BM119,0))/ABS(IF(ISNUMBER(BM119),BM119,0))&gt;=$C$11)),AND($C$8="CHANGE_ABS_GE",ABS(IF(ISNUMBER(AH119),AH119,0)-IF(ISNUMBER(BM119),BM119,0))&gt;=$C$11),AND($C$8="COUNT_LT",IF(ISNUMBER(AH119),AH119,0)&lt;$C$11),AND($C$8="COUNT_LE",IF(ISNUMBER(AH119),AH119,0)&lt;=$C$11),AND($C$8="AND_YES",OR(LOWER(LEFT(AH119&amp;"",2))="да",AH119=1),OR(LOWER(LEFT(BM119&amp;"",2))="да",BM119=1)),AND($C$8="OR_YES",OR(OR(LOWER(LEFT(AH119&amp;"",2))="да",AH119=1),OR(LOWER(LEFT(BM119&amp;"",2))="да",BM119=1)))),$C$14,$C$15))))))))))</f>
        <v/>
      </c>
      <c r="D119" s="19" t="str">
        <f>IF($A119="","",IF($D$4&lt;&gt;"Да","",IF(OR($D$8="",AND(OR($D$8="THRESHOLD_GE",$D$8="THRESHOLD_GT",$D$8="THRESHOLD_LE",$D$8="THRESHOLD_LT",$D$8="CHANGE_PCT_GE",$D$8="CHANGE_ABS_GE",$D$8="COUNT_LT",$D$8="COUNT_LE"),$D$11=""),AND(OR($D$8="SIGMOID_INC",$D$8="SIGMOID_DEC"),OR($D$11="",$D$12="",$D$12&lt;=0,$D$16&lt;0,$D$17&gt;1,$D$16&gt;$D$17)),AND($D$8="TOP_PERCENT",OR($D$11&lt;=0,$D$11&gt;1)),AND($D$8="COUNT_FLAG_RULE",OR($D$11="",$D$12="",$D$13&lt;=0,$D$13&gt;1))),"Некорректные настройки",IF(OR(AI119="#FIELD",AI119="",AND(OR($D$8="CHANGE_PCT_GE",$D$8="CHANGE_ABS_GE",$D$8="COUNT_FLAG_RULE",$D$8="AND_YES",$D$8="OR_YES"),OR(BN119="#FIELD",BN119="")),AND(OR($D$8="THRESHOLD_GE",$D$8="THRESHOLD_GT",$D$8="THRESHOLD_LE",$D$8="THRESHOLD_LT",$D$8="CHANGE_PCT_GE",$D$8="CHANGE_ABS_GE",$D$8="COUNT_LT",$D$8="COUNT_LE",$D$8="SIGMOID_INC",$D$8="SIGMOID_DEC",$D$8="TOP_PERCENT",$D$8="MANUAL_MU",$D$8="COUNT_FLAG_RULE"),NOT(ISNUMBER(AI119)))),IF($D$18="LOW_MU",MAX(Настройки!$B$14,$D$16),IF($D$18="NEUTRAL",Настройки!$B$15,IF($D$18="IGNORE","IGNORE",IF(OR(AI119="#FIELD",BN119="#FIELD"),"Поле не найдено","Недостаточно данных")))),IF($D$8="SIGMOID_INC",MAX(Настройки!$B$14,$D$16+($D$17-$D$16)/(1+EXP(-$D$12*(IF(ISNUMBER(AI119),AI119,0)-$D$11)))),IF($D$8="SIGMOID_DEC",MAX(Настройки!$B$14,$D$16+($D$17-$D$16)/(1+EXP($D$12*(IF(ISNUMBER(AI119),AI119,0)-$D$11)))),IF($D$8="TOP_PERCENT",IF((COUNTIF(INDEX(Данные!$A$7:$CV$106,0,MATCH($D$9,Данные!$A$6:$CV$6,0)),"&gt;"&amp;IF(ISNUMBER(AI119),AI119,0))+COUNTIFS(INDEX(Данные!$A$7:$CV$106,0,MATCH($D$9,Данные!$A$6:$CV$6,0)),IF(ISNUMBER(AI119),AI119,0),Данные!$A$7:$A$106,"&lt;"&amp;$A119)+1)/COUNT(INDEX(Данные!$A$7:$CV$106,0,MATCH($D$9,Данные!$A$6:$CV$6,0)))&lt;=$D$11,$D$14,$D$15),IF($D$8="MANUAL_MU",MAX(Настройки!$B$14,MIN(1,IF(ISNUMBER(AI119),AI119,0))),IF($D$8="COUNT_FLAG_RULE",IF(IF(ISNUMBER(AI119),AI119,0)&lt;=$D$11,$D$14,IF(IF(ISNUMBER(AI119),AI119,0)&gt;=$D$12,$D$15,IF(OR(LOWER(LEFT(BN119&amp;"",2))="да",BN119=1),$D$13,$D$15))),IF(OR(AND($D$8="YES_NO",OR(LOWER(LEFT(AI119&amp;"",2))="да",AI119=1)),AND($D$8="THRESHOLD_GE",IF(ISNUMBER(AI119),AI119,0)&gt;=$D$11),AND($D$8="THRESHOLD_GT",IF(ISNUMBER(AI119),AI119,0)&gt;$D$11),AND($D$8="THRESHOLD_LE",IF(ISNUMBER(AI119),AI119,0)&lt;=$D$11),AND($D$8="THRESHOLD_LT",IF(ISNUMBER(AI119),AI119,0)&lt;$D$11),AND($D$8="CHANGE_PCT_GE",IF(IF(ISNUMBER(BN119),BN119,0)=0,IF(ISNUMBER(AI119),AI119,0)&gt;0,(IF(ISNUMBER(AI119),AI119,0)-IF(ISNUMBER(BN119),BN119,0))/ABS(IF(ISNUMBER(BN119),BN119,0))&gt;=$D$11)),AND($D$8="CHANGE_ABS_GE",ABS(IF(ISNUMBER(AI119),AI119,0)-IF(ISNUMBER(BN119),BN119,0))&gt;=$D$11),AND($D$8="COUNT_LT",IF(ISNUMBER(AI119),AI119,0)&lt;$D$11),AND($D$8="COUNT_LE",IF(ISNUMBER(AI119),AI119,0)&lt;=$D$11),AND($D$8="AND_YES",OR(LOWER(LEFT(AI119&amp;"",2))="да",AI119=1),OR(LOWER(LEFT(BN119&amp;"",2))="да",BN119=1)),AND($D$8="OR_YES",OR(OR(LOWER(LEFT(AI119&amp;"",2))="да",AI119=1),OR(LOWER(LEFT(BN119&amp;"",2))="да",BN119=1)))),$D$14,$D$15))))))))))</f>
        <v/>
      </c>
      <c r="E119" s="19" t="str">
        <f>IF($A119="","",IF($E$4&lt;&gt;"Да","",IF(OR($E$8="",AND(OR($E$8="THRESHOLD_GE",$E$8="THRESHOLD_GT",$E$8="THRESHOLD_LE",$E$8="THRESHOLD_LT",$E$8="CHANGE_PCT_GE",$E$8="CHANGE_ABS_GE",$E$8="COUNT_LT",$E$8="COUNT_LE"),$E$11=""),AND(OR($E$8="SIGMOID_INC",$E$8="SIGMOID_DEC"),OR($E$11="",$E$12="",$E$12&lt;=0,$E$16&lt;0,$E$17&gt;1,$E$16&gt;$E$17)),AND($E$8="TOP_PERCENT",OR($E$11&lt;=0,$E$11&gt;1)),AND($E$8="COUNT_FLAG_RULE",OR($E$11="",$E$12="",$E$13&lt;=0,$E$13&gt;1))),"Некорректные настройки",IF(OR(AJ119="#FIELD",AJ119="",AND(OR($E$8="CHANGE_PCT_GE",$E$8="CHANGE_ABS_GE",$E$8="COUNT_FLAG_RULE",$E$8="AND_YES",$E$8="OR_YES"),OR(BO119="#FIELD",BO119="")),AND(OR($E$8="THRESHOLD_GE",$E$8="THRESHOLD_GT",$E$8="THRESHOLD_LE",$E$8="THRESHOLD_LT",$E$8="CHANGE_PCT_GE",$E$8="CHANGE_ABS_GE",$E$8="COUNT_LT",$E$8="COUNT_LE",$E$8="SIGMOID_INC",$E$8="SIGMOID_DEC",$E$8="TOP_PERCENT",$E$8="MANUAL_MU",$E$8="COUNT_FLAG_RULE"),NOT(ISNUMBER(AJ119)))),IF($E$18="LOW_MU",MAX(Настройки!$B$14,$E$16),IF($E$18="NEUTRAL",Настройки!$B$15,IF($E$18="IGNORE","IGNORE",IF(OR(AJ119="#FIELD",BO119="#FIELD"),"Поле не найдено","Недостаточно данных")))),IF($E$8="SIGMOID_INC",MAX(Настройки!$B$14,$E$16+($E$17-$E$16)/(1+EXP(-$E$12*(IF(ISNUMBER(AJ119),AJ119,0)-$E$11)))),IF($E$8="SIGMOID_DEC",MAX(Настройки!$B$14,$E$16+($E$17-$E$16)/(1+EXP($E$12*(IF(ISNUMBER(AJ119),AJ119,0)-$E$11)))),IF($E$8="TOP_PERCENT",IF((COUNTIF(INDEX(Данные!$A$7:$CV$106,0,MATCH($E$9,Данные!$A$6:$CV$6,0)),"&gt;"&amp;IF(ISNUMBER(AJ119),AJ119,0))+COUNTIFS(INDEX(Данные!$A$7:$CV$106,0,MATCH($E$9,Данные!$A$6:$CV$6,0)),IF(ISNUMBER(AJ119),AJ119,0),Данные!$A$7:$A$106,"&lt;"&amp;$A119)+1)/COUNT(INDEX(Данные!$A$7:$CV$106,0,MATCH($E$9,Данные!$A$6:$CV$6,0)))&lt;=$E$11,$E$14,$E$15),IF($E$8="MANUAL_MU",MAX(Настройки!$B$14,MIN(1,IF(ISNUMBER(AJ119),AJ119,0))),IF($E$8="COUNT_FLAG_RULE",IF(IF(ISNUMBER(AJ119),AJ119,0)&lt;=$E$11,$E$14,IF(IF(ISNUMBER(AJ119),AJ119,0)&gt;=$E$12,$E$15,IF(OR(LOWER(LEFT(BO119&amp;"",2))="да",BO119=1),$E$13,$E$15))),IF(OR(AND($E$8="YES_NO",OR(LOWER(LEFT(AJ119&amp;"",2))="да",AJ119=1)),AND($E$8="THRESHOLD_GE",IF(ISNUMBER(AJ119),AJ119,0)&gt;=$E$11),AND($E$8="THRESHOLD_GT",IF(ISNUMBER(AJ119),AJ119,0)&gt;$E$11),AND($E$8="THRESHOLD_LE",IF(ISNUMBER(AJ119),AJ119,0)&lt;=$E$11),AND($E$8="THRESHOLD_LT",IF(ISNUMBER(AJ119),AJ119,0)&lt;$E$11),AND($E$8="CHANGE_PCT_GE",IF(IF(ISNUMBER(BO119),BO119,0)=0,IF(ISNUMBER(AJ119),AJ119,0)&gt;0,(IF(ISNUMBER(AJ119),AJ119,0)-IF(ISNUMBER(BO119),BO119,0))/ABS(IF(ISNUMBER(BO119),BO119,0))&gt;=$E$11)),AND($E$8="CHANGE_ABS_GE",ABS(IF(ISNUMBER(AJ119),AJ119,0)-IF(ISNUMBER(BO119),BO119,0))&gt;=$E$11),AND($E$8="COUNT_LT",IF(ISNUMBER(AJ119),AJ119,0)&lt;$E$11),AND($E$8="COUNT_LE",IF(ISNUMBER(AJ119),AJ119,0)&lt;=$E$11),AND($E$8="AND_YES",OR(LOWER(LEFT(AJ119&amp;"",2))="да",AJ119=1),OR(LOWER(LEFT(BO119&amp;"",2))="да",BO119=1)),AND($E$8="OR_YES",OR(OR(LOWER(LEFT(AJ119&amp;"",2))="да",AJ119=1),OR(LOWER(LEFT(BO119&amp;"",2))="да",BO119=1)))),$E$14,$E$15))))))))))</f>
        <v/>
      </c>
      <c r="F119" s="19" t="str">
        <f>IF($A119="","",IF($F$4&lt;&gt;"Да","",IF(OR($F$8="",AND(OR($F$8="THRESHOLD_GE",$F$8="THRESHOLD_GT",$F$8="THRESHOLD_LE",$F$8="THRESHOLD_LT",$F$8="CHANGE_PCT_GE",$F$8="CHANGE_ABS_GE",$F$8="COUNT_LT",$F$8="COUNT_LE"),$F$11=""),AND(OR($F$8="SIGMOID_INC",$F$8="SIGMOID_DEC"),OR($F$11="",$F$12="",$F$12&lt;=0,$F$16&lt;0,$F$17&gt;1,$F$16&gt;$F$17)),AND($F$8="TOP_PERCENT",OR($F$11&lt;=0,$F$11&gt;1)),AND($F$8="COUNT_FLAG_RULE",OR($F$11="",$F$12="",$F$13&lt;=0,$F$13&gt;1))),"Некорректные настройки",IF(OR(AK119="#FIELD",AK119="",AND(OR($F$8="CHANGE_PCT_GE",$F$8="CHANGE_ABS_GE",$F$8="COUNT_FLAG_RULE",$F$8="AND_YES",$F$8="OR_YES"),OR(BP119="#FIELD",BP119="")),AND(OR($F$8="THRESHOLD_GE",$F$8="THRESHOLD_GT",$F$8="THRESHOLD_LE",$F$8="THRESHOLD_LT",$F$8="CHANGE_PCT_GE",$F$8="CHANGE_ABS_GE",$F$8="COUNT_LT",$F$8="COUNT_LE",$F$8="SIGMOID_INC",$F$8="SIGMOID_DEC",$F$8="TOP_PERCENT",$F$8="MANUAL_MU",$F$8="COUNT_FLAG_RULE"),NOT(ISNUMBER(AK119)))),IF($F$18="LOW_MU",MAX(Настройки!$B$14,$F$16),IF($F$18="NEUTRAL",Настройки!$B$15,IF($F$18="IGNORE","IGNORE",IF(OR(AK119="#FIELD",BP119="#FIELD"),"Поле не найдено","Недостаточно данных")))),IF($F$8="SIGMOID_INC",MAX(Настройки!$B$14,$F$16+($F$17-$F$16)/(1+EXP(-$F$12*(IF(ISNUMBER(AK119),AK119,0)-$F$11)))),IF($F$8="SIGMOID_DEC",MAX(Настройки!$B$14,$F$16+($F$17-$F$16)/(1+EXP($F$12*(IF(ISNUMBER(AK119),AK119,0)-$F$11)))),IF($F$8="TOP_PERCENT",IF((COUNTIF(INDEX(Данные!$A$7:$CV$106,0,MATCH($F$9,Данные!$A$6:$CV$6,0)),"&gt;"&amp;IF(ISNUMBER(AK119),AK119,0))+COUNTIFS(INDEX(Данные!$A$7:$CV$106,0,MATCH($F$9,Данные!$A$6:$CV$6,0)),IF(ISNUMBER(AK119),AK119,0),Данные!$A$7:$A$106,"&lt;"&amp;$A119)+1)/COUNT(INDEX(Данные!$A$7:$CV$106,0,MATCH($F$9,Данные!$A$6:$CV$6,0)))&lt;=$F$11,$F$14,$F$15),IF($F$8="MANUAL_MU",MAX(Настройки!$B$14,MIN(1,IF(ISNUMBER(AK119),AK119,0))),IF($F$8="COUNT_FLAG_RULE",IF(IF(ISNUMBER(AK119),AK119,0)&lt;=$F$11,$F$14,IF(IF(ISNUMBER(AK119),AK119,0)&gt;=$F$12,$F$15,IF(OR(LOWER(LEFT(BP119&amp;"",2))="да",BP119=1),$F$13,$F$15))),IF(OR(AND($F$8="YES_NO",OR(LOWER(LEFT(AK119&amp;"",2))="да",AK119=1)),AND($F$8="THRESHOLD_GE",IF(ISNUMBER(AK119),AK119,0)&gt;=$F$11),AND($F$8="THRESHOLD_GT",IF(ISNUMBER(AK119),AK119,0)&gt;$F$11),AND($F$8="THRESHOLD_LE",IF(ISNUMBER(AK119),AK119,0)&lt;=$F$11),AND($F$8="THRESHOLD_LT",IF(ISNUMBER(AK119),AK119,0)&lt;$F$11),AND($F$8="CHANGE_PCT_GE",IF(IF(ISNUMBER(BP119),BP119,0)=0,IF(ISNUMBER(AK119),AK119,0)&gt;0,(IF(ISNUMBER(AK119),AK119,0)-IF(ISNUMBER(BP119),BP119,0))/ABS(IF(ISNUMBER(BP119),BP119,0))&gt;=$F$11)),AND($F$8="CHANGE_ABS_GE",ABS(IF(ISNUMBER(AK119),AK119,0)-IF(ISNUMBER(BP119),BP119,0))&gt;=$F$11),AND($F$8="COUNT_LT",IF(ISNUMBER(AK119),AK119,0)&lt;$F$11),AND($F$8="COUNT_LE",IF(ISNUMBER(AK119),AK119,0)&lt;=$F$11),AND($F$8="AND_YES",OR(LOWER(LEFT(AK119&amp;"",2))="да",AK119=1),OR(LOWER(LEFT(BP119&amp;"",2))="да",BP119=1)),AND($F$8="OR_YES",OR(OR(LOWER(LEFT(AK119&amp;"",2))="да",AK119=1),OR(LOWER(LEFT(BP119&amp;"",2))="да",BP119=1)))),$F$14,$F$15))))))))))</f>
        <v/>
      </c>
      <c r="G119" s="19" t="str">
        <f>IF($A119="","",IF($G$4&lt;&gt;"Да","",IF(OR($G$8="",AND(OR($G$8="THRESHOLD_GE",$G$8="THRESHOLD_GT",$G$8="THRESHOLD_LE",$G$8="THRESHOLD_LT",$G$8="CHANGE_PCT_GE",$G$8="CHANGE_ABS_GE",$G$8="COUNT_LT",$G$8="COUNT_LE"),$G$11=""),AND(OR($G$8="SIGMOID_INC",$G$8="SIGMOID_DEC"),OR($G$11="",$G$12="",$G$12&lt;=0,$G$16&lt;0,$G$17&gt;1,$G$16&gt;$G$17)),AND($G$8="TOP_PERCENT",OR($G$11&lt;=0,$G$11&gt;1)),AND($G$8="COUNT_FLAG_RULE",OR($G$11="",$G$12="",$G$13&lt;=0,$G$13&gt;1))),"Некорректные настройки",IF(OR(AL119="#FIELD",AL119="",AND(OR($G$8="CHANGE_PCT_GE",$G$8="CHANGE_ABS_GE",$G$8="COUNT_FLAG_RULE",$G$8="AND_YES",$G$8="OR_YES"),OR(BQ119="#FIELD",BQ119="")),AND(OR($G$8="THRESHOLD_GE",$G$8="THRESHOLD_GT",$G$8="THRESHOLD_LE",$G$8="THRESHOLD_LT",$G$8="CHANGE_PCT_GE",$G$8="CHANGE_ABS_GE",$G$8="COUNT_LT",$G$8="COUNT_LE",$G$8="SIGMOID_INC",$G$8="SIGMOID_DEC",$G$8="TOP_PERCENT",$G$8="MANUAL_MU",$G$8="COUNT_FLAG_RULE"),NOT(ISNUMBER(AL119)))),IF($G$18="LOW_MU",MAX(Настройки!$B$14,$G$16),IF($G$18="NEUTRAL",Настройки!$B$15,IF($G$18="IGNORE","IGNORE",IF(OR(AL119="#FIELD",BQ119="#FIELD"),"Поле не найдено","Недостаточно данных")))),IF($G$8="SIGMOID_INC",MAX(Настройки!$B$14,$G$16+($G$17-$G$16)/(1+EXP(-$G$12*(IF(ISNUMBER(AL119),AL119,0)-$G$11)))),IF($G$8="SIGMOID_DEC",MAX(Настройки!$B$14,$G$16+($G$17-$G$16)/(1+EXP($G$12*(IF(ISNUMBER(AL119),AL119,0)-$G$11)))),IF($G$8="TOP_PERCENT",IF((COUNTIF(INDEX(Данные!$A$7:$CV$106,0,MATCH($G$9,Данные!$A$6:$CV$6,0)),"&gt;"&amp;IF(ISNUMBER(AL119),AL119,0))+COUNTIFS(INDEX(Данные!$A$7:$CV$106,0,MATCH($G$9,Данные!$A$6:$CV$6,0)),IF(ISNUMBER(AL119),AL119,0),Данные!$A$7:$A$106,"&lt;"&amp;$A119)+1)/COUNT(INDEX(Данные!$A$7:$CV$106,0,MATCH($G$9,Данные!$A$6:$CV$6,0)))&lt;=$G$11,$G$14,$G$15),IF($G$8="MANUAL_MU",MAX(Настройки!$B$14,MIN(1,IF(ISNUMBER(AL119),AL119,0))),IF($G$8="COUNT_FLAG_RULE",IF(IF(ISNUMBER(AL119),AL119,0)&lt;=$G$11,$G$14,IF(IF(ISNUMBER(AL119),AL119,0)&gt;=$G$12,$G$15,IF(OR(LOWER(LEFT(BQ119&amp;"",2))="да",BQ119=1),$G$13,$G$15))),IF(OR(AND($G$8="YES_NO",OR(LOWER(LEFT(AL119&amp;"",2))="да",AL119=1)),AND($G$8="THRESHOLD_GE",IF(ISNUMBER(AL119),AL119,0)&gt;=$G$11),AND($G$8="THRESHOLD_GT",IF(ISNUMBER(AL119),AL119,0)&gt;$G$11),AND($G$8="THRESHOLD_LE",IF(ISNUMBER(AL119),AL119,0)&lt;=$G$11),AND($G$8="THRESHOLD_LT",IF(ISNUMBER(AL119),AL119,0)&lt;$G$11),AND($G$8="CHANGE_PCT_GE",IF(IF(ISNUMBER(BQ119),BQ119,0)=0,IF(ISNUMBER(AL119),AL119,0)&gt;0,(IF(ISNUMBER(AL119),AL119,0)-IF(ISNUMBER(BQ119),BQ119,0))/ABS(IF(ISNUMBER(BQ119),BQ119,0))&gt;=$G$11)),AND($G$8="CHANGE_ABS_GE",ABS(IF(ISNUMBER(AL119),AL119,0)-IF(ISNUMBER(BQ119),BQ119,0))&gt;=$G$11),AND($G$8="COUNT_LT",IF(ISNUMBER(AL119),AL119,0)&lt;$G$11),AND($G$8="COUNT_LE",IF(ISNUMBER(AL119),AL119,0)&lt;=$G$11),AND($G$8="AND_YES",OR(LOWER(LEFT(AL119&amp;"",2))="да",AL119=1),OR(LOWER(LEFT(BQ119&amp;"",2))="да",BQ119=1)),AND($G$8="OR_YES",OR(OR(LOWER(LEFT(AL119&amp;"",2))="да",AL119=1),OR(LOWER(LEFT(BQ119&amp;"",2))="да",BQ119=1)))),$G$14,$G$15))))))))))</f>
        <v/>
      </c>
      <c r="H119" s="19" t="str">
        <f>IF($A119="","",IF($H$4&lt;&gt;"Да","",IF(OR($H$8="",AND(OR($H$8="THRESHOLD_GE",$H$8="THRESHOLD_GT",$H$8="THRESHOLD_LE",$H$8="THRESHOLD_LT",$H$8="CHANGE_PCT_GE",$H$8="CHANGE_ABS_GE",$H$8="COUNT_LT",$H$8="COUNT_LE"),$H$11=""),AND(OR($H$8="SIGMOID_INC",$H$8="SIGMOID_DEC"),OR($H$11="",$H$12="",$H$12&lt;=0,$H$16&lt;0,$H$17&gt;1,$H$16&gt;$H$17)),AND($H$8="TOP_PERCENT",OR($H$11&lt;=0,$H$11&gt;1)),AND($H$8="COUNT_FLAG_RULE",OR($H$11="",$H$12="",$H$13&lt;=0,$H$13&gt;1))),"Некорректные настройки",IF(OR(AM119="#FIELD",AM119="",AND(OR($H$8="CHANGE_PCT_GE",$H$8="CHANGE_ABS_GE",$H$8="COUNT_FLAG_RULE",$H$8="AND_YES",$H$8="OR_YES"),OR(BR119="#FIELD",BR119="")),AND(OR($H$8="THRESHOLD_GE",$H$8="THRESHOLD_GT",$H$8="THRESHOLD_LE",$H$8="THRESHOLD_LT",$H$8="CHANGE_PCT_GE",$H$8="CHANGE_ABS_GE",$H$8="COUNT_LT",$H$8="COUNT_LE",$H$8="SIGMOID_INC",$H$8="SIGMOID_DEC",$H$8="TOP_PERCENT",$H$8="MANUAL_MU",$H$8="COUNT_FLAG_RULE"),NOT(ISNUMBER(AM119)))),IF($H$18="LOW_MU",MAX(Настройки!$B$14,$H$16),IF($H$18="NEUTRAL",Настройки!$B$15,IF($H$18="IGNORE","IGNORE",IF(OR(AM119="#FIELD",BR119="#FIELD"),"Поле не найдено","Недостаточно данных")))),IF($H$8="SIGMOID_INC",MAX(Настройки!$B$14,$H$16+($H$17-$H$16)/(1+EXP(-$H$12*(IF(ISNUMBER(AM119),AM119,0)-$H$11)))),IF($H$8="SIGMOID_DEC",MAX(Настройки!$B$14,$H$16+($H$17-$H$16)/(1+EXP($H$12*(IF(ISNUMBER(AM119),AM119,0)-$H$11)))),IF($H$8="TOP_PERCENT",IF((COUNTIF(INDEX(Данные!$A$7:$CV$106,0,MATCH($H$9,Данные!$A$6:$CV$6,0)),"&gt;"&amp;IF(ISNUMBER(AM119),AM119,0))+COUNTIFS(INDEX(Данные!$A$7:$CV$106,0,MATCH($H$9,Данные!$A$6:$CV$6,0)),IF(ISNUMBER(AM119),AM119,0),Данные!$A$7:$A$106,"&lt;"&amp;$A119)+1)/COUNT(INDEX(Данные!$A$7:$CV$106,0,MATCH($H$9,Данные!$A$6:$CV$6,0)))&lt;=$H$11,$H$14,$H$15),IF($H$8="MANUAL_MU",MAX(Настройки!$B$14,MIN(1,IF(ISNUMBER(AM119),AM119,0))),IF($H$8="COUNT_FLAG_RULE",IF(IF(ISNUMBER(AM119),AM119,0)&lt;=$H$11,$H$14,IF(IF(ISNUMBER(AM119),AM119,0)&gt;=$H$12,$H$15,IF(OR(LOWER(LEFT(BR119&amp;"",2))="да",BR119=1),$H$13,$H$15))),IF(OR(AND($H$8="YES_NO",OR(LOWER(LEFT(AM119&amp;"",2))="да",AM119=1)),AND($H$8="THRESHOLD_GE",IF(ISNUMBER(AM119),AM119,0)&gt;=$H$11),AND($H$8="THRESHOLD_GT",IF(ISNUMBER(AM119),AM119,0)&gt;$H$11),AND($H$8="THRESHOLD_LE",IF(ISNUMBER(AM119),AM119,0)&lt;=$H$11),AND($H$8="THRESHOLD_LT",IF(ISNUMBER(AM119),AM119,0)&lt;$H$11),AND($H$8="CHANGE_PCT_GE",IF(IF(ISNUMBER(BR119),BR119,0)=0,IF(ISNUMBER(AM119),AM119,0)&gt;0,(IF(ISNUMBER(AM119),AM119,0)-IF(ISNUMBER(BR119),BR119,0))/ABS(IF(ISNUMBER(BR119),BR119,0))&gt;=$H$11)),AND($H$8="CHANGE_ABS_GE",ABS(IF(ISNUMBER(AM119),AM119,0)-IF(ISNUMBER(BR119),BR119,0))&gt;=$H$11),AND($H$8="COUNT_LT",IF(ISNUMBER(AM119),AM119,0)&lt;$H$11),AND($H$8="COUNT_LE",IF(ISNUMBER(AM119),AM119,0)&lt;=$H$11),AND($H$8="AND_YES",OR(LOWER(LEFT(AM119&amp;"",2))="да",AM119=1),OR(LOWER(LEFT(BR119&amp;"",2))="да",BR119=1)),AND($H$8="OR_YES",OR(OR(LOWER(LEFT(AM119&amp;"",2))="да",AM119=1),OR(LOWER(LEFT(BR119&amp;"",2))="да",BR119=1)))),$H$14,$H$15))))))))))</f>
        <v/>
      </c>
      <c r="I119" s="19" t="str">
        <f>IF($A119="","",IF($I$4&lt;&gt;"Да","",IF(OR($I$8="",AND(OR($I$8="THRESHOLD_GE",$I$8="THRESHOLD_GT",$I$8="THRESHOLD_LE",$I$8="THRESHOLD_LT",$I$8="CHANGE_PCT_GE",$I$8="CHANGE_ABS_GE",$I$8="COUNT_LT",$I$8="COUNT_LE"),$I$11=""),AND(OR($I$8="SIGMOID_INC",$I$8="SIGMOID_DEC"),OR($I$11="",$I$12="",$I$12&lt;=0,$I$16&lt;0,$I$17&gt;1,$I$16&gt;$I$17)),AND($I$8="TOP_PERCENT",OR($I$11&lt;=0,$I$11&gt;1)),AND($I$8="COUNT_FLAG_RULE",OR($I$11="",$I$12="",$I$13&lt;=0,$I$13&gt;1))),"Некорректные настройки",IF(OR(AN119="#FIELD",AN119="",AND(OR($I$8="CHANGE_PCT_GE",$I$8="CHANGE_ABS_GE",$I$8="COUNT_FLAG_RULE",$I$8="AND_YES",$I$8="OR_YES"),OR(BS119="#FIELD",BS119="")),AND(OR($I$8="THRESHOLD_GE",$I$8="THRESHOLD_GT",$I$8="THRESHOLD_LE",$I$8="THRESHOLD_LT",$I$8="CHANGE_PCT_GE",$I$8="CHANGE_ABS_GE",$I$8="COUNT_LT",$I$8="COUNT_LE",$I$8="SIGMOID_INC",$I$8="SIGMOID_DEC",$I$8="TOP_PERCENT",$I$8="MANUAL_MU",$I$8="COUNT_FLAG_RULE"),NOT(ISNUMBER(AN119)))),IF($I$18="LOW_MU",MAX(Настройки!$B$14,$I$16),IF($I$18="NEUTRAL",Настройки!$B$15,IF($I$18="IGNORE","IGNORE",IF(OR(AN119="#FIELD",BS119="#FIELD"),"Поле не найдено","Недостаточно данных")))),IF($I$8="SIGMOID_INC",MAX(Настройки!$B$14,$I$16+($I$17-$I$16)/(1+EXP(-$I$12*(IF(ISNUMBER(AN119),AN119,0)-$I$11)))),IF($I$8="SIGMOID_DEC",MAX(Настройки!$B$14,$I$16+($I$17-$I$16)/(1+EXP($I$12*(IF(ISNUMBER(AN119),AN119,0)-$I$11)))),IF($I$8="TOP_PERCENT",IF((COUNTIF(INDEX(Данные!$A$7:$CV$106,0,MATCH($I$9,Данные!$A$6:$CV$6,0)),"&gt;"&amp;IF(ISNUMBER(AN119),AN119,0))+COUNTIFS(INDEX(Данные!$A$7:$CV$106,0,MATCH($I$9,Данные!$A$6:$CV$6,0)),IF(ISNUMBER(AN119),AN119,0),Данные!$A$7:$A$106,"&lt;"&amp;$A119)+1)/COUNT(INDEX(Данные!$A$7:$CV$106,0,MATCH($I$9,Данные!$A$6:$CV$6,0)))&lt;=$I$11,$I$14,$I$15),IF($I$8="MANUAL_MU",MAX(Настройки!$B$14,MIN(1,IF(ISNUMBER(AN119),AN119,0))),IF($I$8="COUNT_FLAG_RULE",IF(IF(ISNUMBER(AN119),AN119,0)&lt;=$I$11,$I$14,IF(IF(ISNUMBER(AN119),AN119,0)&gt;=$I$12,$I$15,IF(OR(LOWER(LEFT(BS119&amp;"",2))="да",BS119=1),$I$13,$I$15))),IF(OR(AND($I$8="YES_NO",OR(LOWER(LEFT(AN119&amp;"",2))="да",AN119=1)),AND($I$8="THRESHOLD_GE",IF(ISNUMBER(AN119),AN119,0)&gt;=$I$11),AND($I$8="THRESHOLD_GT",IF(ISNUMBER(AN119),AN119,0)&gt;$I$11),AND($I$8="THRESHOLD_LE",IF(ISNUMBER(AN119),AN119,0)&lt;=$I$11),AND($I$8="THRESHOLD_LT",IF(ISNUMBER(AN119),AN119,0)&lt;$I$11),AND($I$8="CHANGE_PCT_GE",IF(IF(ISNUMBER(BS119),BS119,0)=0,IF(ISNUMBER(AN119),AN119,0)&gt;0,(IF(ISNUMBER(AN119),AN119,0)-IF(ISNUMBER(BS119),BS119,0))/ABS(IF(ISNUMBER(BS119),BS119,0))&gt;=$I$11)),AND($I$8="CHANGE_ABS_GE",ABS(IF(ISNUMBER(AN119),AN119,0)-IF(ISNUMBER(BS119),BS119,0))&gt;=$I$11),AND($I$8="COUNT_LT",IF(ISNUMBER(AN119),AN119,0)&lt;$I$11),AND($I$8="COUNT_LE",IF(ISNUMBER(AN119),AN119,0)&lt;=$I$11),AND($I$8="AND_YES",OR(LOWER(LEFT(AN119&amp;"",2))="да",AN119=1),OR(LOWER(LEFT(BS119&amp;"",2))="да",BS119=1)),AND($I$8="OR_YES",OR(OR(LOWER(LEFT(AN119&amp;"",2))="да",AN119=1),OR(LOWER(LEFT(BS119&amp;"",2))="да",BS119=1)))),$I$14,$I$15))))))))))</f>
        <v/>
      </c>
      <c r="J119" s="19" t="str">
        <f>IF($A119="","",IF($J$4&lt;&gt;"Да","",IF(OR($J$8="",AND(OR($J$8="THRESHOLD_GE",$J$8="THRESHOLD_GT",$J$8="THRESHOLD_LE",$J$8="THRESHOLD_LT",$J$8="CHANGE_PCT_GE",$J$8="CHANGE_ABS_GE",$J$8="COUNT_LT",$J$8="COUNT_LE"),$J$11=""),AND(OR($J$8="SIGMOID_INC",$J$8="SIGMOID_DEC"),OR($J$11="",$J$12="",$J$12&lt;=0,$J$16&lt;0,$J$17&gt;1,$J$16&gt;$J$17)),AND($J$8="TOP_PERCENT",OR($J$11&lt;=0,$J$11&gt;1)),AND($J$8="COUNT_FLAG_RULE",OR($J$11="",$J$12="",$J$13&lt;=0,$J$13&gt;1))),"Некорректные настройки",IF(OR(AO119="#FIELD",AO119="",AND(OR($J$8="CHANGE_PCT_GE",$J$8="CHANGE_ABS_GE",$J$8="COUNT_FLAG_RULE",$J$8="AND_YES",$J$8="OR_YES"),OR(BT119="#FIELD",BT119="")),AND(OR($J$8="THRESHOLD_GE",$J$8="THRESHOLD_GT",$J$8="THRESHOLD_LE",$J$8="THRESHOLD_LT",$J$8="CHANGE_PCT_GE",$J$8="CHANGE_ABS_GE",$J$8="COUNT_LT",$J$8="COUNT_LE",$J$8="SIGMOID_INC",$J$8="SIGMOID_DEC",$J$8="TOP_PERCENT",$J$8="MANUAL_MU",$J$8="COUNT_FLAG_RULE"),NOT(ISNUMBER(AO119)))),IF($J$18="LOW_MU",MAX(Настройки!$B$14,$J$16),IF($J$18="NEUTRAL",Настройки!$B$15,IF($J$18="IGNORE","IGNORE",IF(OR(AO119="#FIELD",BT119="#FIELD"),"Поле не найдено","Недостаточно данных")))),IF($J$8="SIGMOID_INC",MAX(Настройки!$B$14,$J$16+($J$17-$J$16)/(1+EXP(-$J$12*(IF(ISNUMBER(AO119),AO119,0)-$J$11)))),IF($J$8="SIGMOID_DEC",MAX(Настройки!$B$14,$J$16+($J$17-$J$16)/(1+EXP($J$12*(IF(ISNUMBER(AO119),AO119,0)-$J$11)))),IF($J$8="TOP_PERCENT",IF((COUNTIF(INDEX(Данные!$A$7:$CV$106,0,MATCH($J$9,Данные!$A$6:$CV$6,0)),"&gt;"&amp;IF(ISNUMBER(AO119),AO119,0))+COUNTIFS(INDEX(Данные!$A$7:$CV$106,0,MATCH($J$9,Данные!$A$6:$CV$6,0)),IF(ISNUMBER(AO119),AO119,0),Данные!$A$7:$A$106,"&lt;"&amp;$A119)+1)/COUNT(INDEX(Данные!$A$7:$CV$106,0,MATCH($J$9,Данные!$A$6:$CV$6,0)))&lt;=$J$11,$J$14,$J$15),IF($J$8="MANUAL_MU",MAX(Настройки!$B$14,MIN(1,IF(ISNUMBER(AO119),AO119,0))),IF($J$8="COUNT_FLAG_RULE",IF(IF(ISNUMBER(AO119),AO119,0)&lt;=$J$11,$J$14,IF(IF(ISNUMBER(AO119),AO119,0)&gt;=$J$12,$J$15,IF(OR(LOWER(LEFT(BT119&amp;"",2))="да",BT119=1),$J$13,$J$15))),IF(OR(AND($J$8="YES_NO",OR(LOWER(LEFT(AO119&amp;"",2))="да",AO119=1)),AND($J$8="THRESHOLD_GE",IF(ISNUMBER(AO119),AO119,0)&gt;=$J$11),AND($J$8="THRESHOLD_GT",IF(ISNUMBER(AO119),AO119,0)&gt;$J$11),AND($J$8="THRESHOLD_LE",IF(ISNUMBER(AO119),AO119,0)&lt;=$J$11),AND($J$8="THRESHOLD_LT",IF(ISNUMBER(AO119),AO119,0)&lt;$J$11),AND($J$8="CHANGE_PCT_GE",IF(IF(ISNUMBER(BT119),BT119,0)=0,IF(ISNUMBER(AO119),AO119,0)&gt;0,(IF(ISNUMBER(AO119),AO119,0)-IF(ISNUMBER(BT119),BT119,0))/ABS(IF(ISNUMBER(BT119),BT119,0))&gt;=$J$11)),AND($J$8="CHANGE_ABS_GE",ABS(IF(ISNUMBER(AO119),AO119,0)-IF(ISNUMBER(BT119),BT119,0))&gt;=$J$11),AND($J$8="COUNT_LT",IF(ISNUMBER(AO119),AO119,0)&lt;$J$11),AND($J$8="COUNT_LE",IF(ISNUMBER(AO119),AO119,0)&lt;=$J$11),AND($J$8="AND_YES",OR(LOWER(LEFT(AO119&amp;"",2))="да",AO119=1),OR(LOWER(LEFT(BT119&amp;"",2))="да",BT119=1)),AND($J$8="OR_YES",OR(OR(LOWER(LEFT(AO119&amp;"",2))="да",AO119=1),OR(LOWER(LEFT(BT119&amp;"",2))="да",BT119=1)))),$J$14,$J$15))))))))))</f>
        <v/>
      </c>
      <c r="K119" s="19" t="str">
        <f>IF($A119="","",IF($K$4&lt;&gt;"Да","",IF(OR($K$8="",AND(OR($K$8="THRESHOLD_GE",$K$8="THRESHOLD_GT",$K$8="THRESHOLD_LE",$K$8="THRESHOLD_LT",$K$8="CHANGE_PCT_GE",$K$8="CHANGE_ABS_GE",$K$8="COUNT_LT",$K$8="COUNT_LE"),$K$11=""),AND(OR($K$8="SIGMOID_INC",$K$8="SIGMOID_DEC"),OR($K$11="",$K$12="",$K$12&lt;=0,$K$16&lt;0,$K$17&gt;1,$K$16&gt;$K$17)),AND($K$8="TOP_PERCENT",OR($K$11&lt;=0,$K$11&gt;1)),AND($K$8="COUNT_FLAG_RULE",OR($K$11="",$K$12="",$K$13&lt;=0,$K$13&gt;1))),"Некорректные настройки",IF(OR(AP119="#FIELD",AP119="",AND(OR($K$8="CHANGE_PCT_GE",$K$8="CHANGE_ABS_GE",$K$8="COUNT_FLAG_RULE",$K$8="AND_YES",$K$8="OR_YES"),OR(BU119="#FIELD",BU119="")),AND(OR($K$8="THRESHOLD_GE",$K$8="THRESHOLD_GT",$K$8="THRESHOLD_LE",$K$8="THRESHOLD_LT",$K$8="CHANGE_PCT_GE",$K$8="CHANGE_ABS_GE",$K$8="COUNT_LT",$K$8="COUNT_LE",$K$8="SIGMOID_INC",$K$8="SIGMOID_DEC",$K$8="TOP_PERCENT",$K$8="MANUAL_MU",$K$8="COUNT_FLAG_RULE"),NOT(ISNUMBER(AP119)))),IF($K$18="LOW_MU",MAX(Настройки!$B$14,$K$16),IF($K$18="NEUTRAL",Настройки!$B$15,IF($K$18="IGNORE","IGNORE",IF(OR(AP119="#FIELD",BU119="#FIELD"),"Поле не найдено","Недостаточно данных")))),IF($K$8="SIGMOID_INC",MAX(Настройки!$B$14,$K$16+($K$17-$K$16)/(1+EXP(-$K$12*(IF(ISNUMBER(AP119),AP119,0)-$K$11)))),IF($K$8="SIGMOID_DEC",MAX(Настройки!$B$14,$K$16+($K$17-$K$16)/(1+EXP($K$12*(IF(ISNUMBER(AP119),AP119,0)-$K$11)))),IF($K$8="TOP_PERCENT",IF((COUNTIF(INDEX(Данные!$A$7:$CV$106,0,MATCH($K$9,Данные!$A$6:$CV$6,0)),"&gt;"&amp;IF(ISNUMBER(AP119),AP119,0))+COUNTIFS(INDEX(Данные!$A$7:$CV$106,0,MATCH($K$9,Данные!$A$6:$CV$6,0)),IF(ISNUMBER(AP119),AP119,0),Данные!$A$7:$A$106,"&lt;"&amp;$A119)+1)/COUNT(INDEX(Данные!$A$7:$CV$106,0,MATCH($K$9,Данные!$A$6:$CV$6,0)))&lt;=$K$11,$K$14,$K$15),IF($K$8="MANUAL_MU",MAX(Настройки!$B$14,MIN(1,IF(ISNUMBER(AP119),AP119,0))),IF($K$8="COUNT_FLAG_RULE",IF(IF(ISNUMBER(AP119),AP119,0)&lt;=$K$11,$K$14,IF(IF(ISNUMBER(AP119),AP119,0)&gt;=$K$12,$K$15,IF(OR(LOWER(LEFT(BU119&amp;"",2))="да",BU119=1),$K$13,$K$15))),IF(OR(AND($K$8="YES_NO",OR(LOWER(LEFT(AP119&amp;"",2))="да",AP119=1)),AND($K$8="THRESHOLD_GE",IF(ISNUMBER(AP119),AP119,0)&gt;=$K$11),AND($K$8="THRESHOLD_GT",IF(ISNUMBER(AP119),AP119,0)&gt;$K$11),AND($K$8="THRESHOLD_LE",IF(ISNUMBER(AP119),AP119,0)&lt;=$K$11),AND($K$8="THRESHOLD_LT",IF(ISNUMBER(AP119),AP119,0)&lt;$K$11),AND($K$8="CHANGE_PCT_GE",IF(IF(ISNUMBER(BU119),BU119,0)=0,IF(ISNUMBER(AP119),AP119,0)&gt;0,(IF(ISNUMBER(AP119),AP119,0)-IF(ISNUMBER(BU119),BU119,0))/ABS(IF(ISNUMBER(BU119),BU119,0))&gt;=$K$11)),AND($K$8="CHANGE_ABS_GE",ABS(IF(ISNUMBER(AP119),AP119,0)-IF(ISNUMBER(BU119),BU119,0))&gt;=$K$11),AND($K$8="COUNT_LT",IF(ISNUMBER(AP119),AP119,0)&lt;$K$11),AND($K$8="COUNT_LE",IF(ISNUMBER(AP119),AP119,0)&lt;=$K$11),AND($K$8="AND_YES",OR(LOWER(LEFT(AP119&amp;"",2))="да",AP119=1),OR(LOWER(LEFT(BU119&amp;"",2))="да",BU119=1)),AND($K$8="OR_YES",OR(OR(LOWER(LEFT(AP119&amp;"",2))="да",AP119=1),OR(LOWER(LEFT(BU119&amp;"",2))="да",BU119=1)))),$K$14,$K$15))))))))))</f>
        <v/>
      </c>
      <c r="L119" s="19" t="str">
        <f>IF($A119="","",IF($L$4&lt;&gt;"Да","",IF(OR($L$8="",AND(OR($L$8="THRESHOLD_GE",$L$8="THRESHOLD_GT",$L$8="THRESHOLD_LE",$L$8="THRESHOLD_LT",$L$8="CHANGE_PCT_GE",$L$8="CHANGE_ABS_GE",$L$8="COUNT_LT",$L$8="COUNT_LE"),$L$11=""),AND(OR($L$8="SIGMOID_INC",$L$8="SIGMOID_DEC"),OR($L$11="",$L$12="",$L$12&lt;=0,$L$16&lt;0,$L$17&gt;1,$L$16&gt;$L$17)),AND($L$8="TOP_PERCENT",OR($L$11&lt;=0,$L$11&gt;1)),AND($L$8="COUNT_FLAG_RULE",OR($L$11="",$L$12="",$L$13&lt;=0,$L$13&gt;1))),"Некорректные настройки",IF(OR(AQ119="#FIELD",AQ119="",AND(OR($L$8="CHANGE_PCT_GE",$L$8="CHANGE_ABS_GE",$L$8="COUNT_FLAG_RULE",$L$8="AND_YES",$L$8="OR_YES"),OR(BV119="#FIELD",BV119="")),AND(OR($L$8="THRESHOLD_GE",$L$8="THRESHOLD_GT",$L$8="THRESHOLD_LE",$L$8="THRESHOLD_LT",$L$8="CHANGE_PCT_GE",$L$8="CHANGE_ABS_GE",$L$8="COUNT_LT",$L$8="COUNT_LE",$L$8="SIGMOID_INC",$L$8="SIGMOID_DEC",$L$8="TOP_PERCENT",$L$8="MANUAL_MU",$L$8="COUNT_FLAG_RULE"),NOT(ISNUMBER(AQ119)))),IF($L$18="LOW_MU",MAX(Настройки!$B$14,$L$16),IF($L$18="NEUTRAL",Настройки!$B$15,IF($L$18="IGNORE","IGNORE",IF(OR(AQ119="#FIELD",BV119="#FIELD"),"Поле не найдено","Недостаточно данных")))),IF($L$8="SIGMOID_INC",MAX(Настройки!$B$14,$L$16+($L$17-$L$16)/(1+EXP(-$L$12*(IF(ISNUMBER(AQ119),AQ119,0)-$L$11)))),IF($L$8="SIGMOID_DEC",MAX(Настройки!$B$14,$L$16+($L$17-$L$16)/(1+EXP($L$12*(IF(ISNUMBER(AQ119),AQ119,0)-$L$11)))),IF($L$8="TOP_PERCENT",IF((COUNTIF(INDEX(Данные!$A$7:$CV$106,0,MATCH($L$9,Данные!$A$6:$CV$6,0)),"&gt;"&amp;IF(ISNUMBER(AQ119),AQ119,0))+COUNTIFS(INDEX(Данные!$A$7:$CV$106,0,MATCH($L$9,Данные!$A$6:$CV$6,0)),IF(ISNUMBER(AQ119),AQ119,0),Данные!$A$7:$A$106,"&lt;"&amp;$A119)+1)/COUNT(INDEX(Данные!$A$7:$CV$106,0,MATCH($L$9,Данные!$A$6:$CV$6,0)))&lt;=$L$11,$L$14,$L$15),IF($L$8="MANUAL_MU",MAX(Настройки!$B$14,MIN(1,IF(ISNUMBER(AQ119),AQ119,0))),IF($L$8="COUNT_FLAG_RULE",IF(IF(ISNUMBER(AQ119),AQ119,0)&lt;=$L$11,$L$14,IF(IF(ISNUMBER(AQ119),AQ119,0)&gt;=$L$12,$L$15,IF(OR(LOWER(LEFT(BV119&amp;"",2))="да",BV119=1),$L$13,$L$15))),IF(OR(AND($L$8="YES_NO",OR(LOWER(LEFT(AQ119&amp;"",2))="да",AQ119=1)),AND($L$8="THRESHOLD_GE",IF(ISNUMBER(AQ119),AQ119,0)&gt;=$L$11),AND($L$8="THRESHOLD_GT",IF(ISNUMBER(AQ119),AQ119,0)&gt;$L$11),AND($L$8="THRESHOLD_LE",IF(ISNUMBER(AQ119),AQ119,0)&lt;=$L$11),AND($L$8="THRESHOLD_LT",IF(ISNUMBER(AQ119),AQ119,0)&lt;$L$11),AND($L$8="CHANGE_PCT_GE",IF(IF(ISNUMBER(BV119),BV119,0)=0,IF(ISNUMBER(AQ119),AQ119,0)&gt;0,(IF(ISNUMBER(AQ119),AQ119,0)-IF(ISNUMBER(BV119),BV119,0))/ABS(IF(ISNUMBER(BV119),BV119,0))&gt;=$L$11)),AND($L$8="CHANGE_ABS_GE",ABS(IF(ISNUMBER(AQ119),AQ119,0)-IF(ISNUMBER(BV119),BV119,0))&gt;=$L$11),AND($L$8="COUNT_LT",IF(ISNUMBER(AQ119),AQ119,0)&lt;$L$11),AND($L$8="COUNT_LE",IF(ISNUMBER(AQ119),AQ119,0)&lt;=$L$11),AND($L$8="AND_YES",OR(LOWER(LEFT(AQ119&amp;"",2))="да",AQ119=1),OR(LOWER(LEFT(BV119&amp;"",2))="да",BV119=1)),AND($L$8="OR_YES",OR(OR(LOWER(LEFT(AQ119&amp;"",2))="да",AQ119=1),OR(LOWER(LEFT(BV119&amp;"",2))="да",BV119=1)))),$L$14,$L$15))))))))))</f>
        <v/>
      </c>
      <c r="M119" s="19" t="str">
        <f>IF($A119="","",IF($M$4&lt;&gt;"Да","",IF(OR($M$8="",AND(OR($M$8="THRESHOLD_GE",$M$8="THRESHOLD_GT",$M$8="THRESHOLD_LE",$M$8="THRESHOLD_LT",$M$8="CHANGE_PCT_GE",$M$8="CHANGE_ABS_GE",$M$8="COUNT_LT",$M$8="COUNT_LE"),$M$11=""),AND(OR($M$8="SIGMOID_INC",$M$8="SIGMOID_DEC"),OR($M$11="",$M$12="",$M$12&lt;=0,$M$16&lt;0,$M$17&gt;1,$M$16&gt;$M$17)),AND($M$8="TOP_PERCENT",OR($M$11&lt;=0,$M$11&gt;1)),AND($M$8="COUNT_FLAG_RULE",OR($M$11="",$M$12="",$M$13&lt;=0,$M$13&gt;1))),"Некорректные настройки",IF(OR(AR119="#FIELD",AR119="",AND(OR($M$8="CHANGE_PCT_GE",$M$8="CHANGE_ABS_GE",$M$8="COUNT_FLAG_RULE",$M$8="AND_YES",$M$8="OR_YES"),OR(BW119="#FIELD",BW119="")),AND(OR($M$8="THRESHOLD_GE",$M$8="THRESHOLD_GT",$M$8="THRESHOLD_LE",$M$8="THRESHOLD_LT",$M$8="CHANGE_PCT_GE",$M$8="CHANGE_ABS_GE",$M$8="COUNT_LT",$M$8="COUNT_LE",$M$8="SIGMOID_INC",$M$8="SIGMOID_DEC",$M$8="TOP_PERCENT",$M$8="MANUAL_MU",$M$8="COUNT_FLAG_RULE"),NOT(ISNUMBER(AR119)))),IF($M$18="LOW_MU",MAX(Настройки!$B$14,$M$16),IF($M$18="NEUTRAL",Настройки!$B$15,IF($M$18="IGNORE","IGNORE",IF(OR(AR119="#FIELD",BW119="#FIELD"),"Поле не найдено","Недостаточно данных")))),IF($M$8="SIGMOID_INC",MAX(Настройки!$B$14,$M$16+($M$17-$M$16)/(1+EXP(-$M$12*(IF(ISNUMBER(AR119),AR119,0)-$M$11)))),IF($M$8="SIGMOID_DEC",MAX(Настройки!$B$14,$M$16+($M$17-$M$16)/(1+EXP($M$12*(IF(ISNUMBER(AR119),AR119,0)-$M$11)))),IF($M$8="TOP_PERCENT",IF((COUNTIF(INDEX(Данные!$A$7:$CV$106,0,MATCH($M$9,Данные!$A$6:$CV$6,0)),"&gt;"&amp;IF(ISNUMBER(AR119),AR119,0))+COUNTIFS(INDEX(Данные!$A$7:$CV$106,0,MATCH($M$9,Данные!$A$6:$CV$6,0)),IF(ISNUMBER(AR119),AR119,0),Данные!$A$7:$A$106,"&lt;"&amp;$A119)+1)/COUNT(INDEX(Данные!$A$7:$CV$106,0,MATCH($M$9,Данные!$A$6:$CV$6,0)))&lt;=$M$11,$M$14,$M$15),IF($M$8="MANUAL_MU",MAX(Настройки!$B$14,MIN(1,IF(ISNUMBER(AR119),AR119,0))),IF($M$8="COUNT_FLAG_RULE",IF(IF(ISNUMBER(AR119),AR119,0)&lt;=$M$11,$M$14,IF(IF(ISNUMBER(AR119),AR119,0)&gt;=$M$12,$M$15,IF(OR(LOWER(LEFT(BW119&amp;"",2))="да",BW119=1),$M$13,$M$15))),IF(OR(AND($M$8="YES_NO",OR(LOWER(LEFT(AR119&amp;"",2))="да",AR119=1)),AND($M$8="THRESHOLD_GE",IF(ISNUMBER(AR119),AR119,0)&gt;=$M$11),AND($M$8="THRESHOLD_GT",IF(ISNUMBER(AR119),AR119,0)&gt;$M$11),AND($M$8="THRESHOLD_LE",IF(ISNUMBER(AR119),AR119,0)&lt;=$M$11),AND($M$8="THRESHOLD_LT",IF(ISNUMBER(AR119),AR119,0)&lt;$M$11),AND($M$8="CHANGE_PCT_GE",IF(IF(ISNUMBER(BW119),BW119,0)=0,IF(ISNUMBER(AR119),AR119,0)&gt;0,(IF(ISNUMBER(AR119),AR119,0)-IF(ISNUMBER(BW119),BW119,0))/ABS(IF(ISNUMBER(BW119),BW119,0))&gt;=$M$11)),AND($M$8="CHANGE_ABS_GE",ABS(IF(ISNUMBER(AR119),AR119,0)-IF(ISNUMBER(BW119),BW119,0))&gt;=$M$11),AND($M$8="COUNT_LT",IF(ISNUMBER(AR119),AR119,0)&lt;$M$11),AND($M$8="COUNT_LE",IF(ISNUMBER(AR119),AR119,0)&lt;=$M$11),AND($M$8="AND_YES",OR(LOWER(LEFT(AR119&amp;"",2))="да",AR119=1),OR(LOWER(LEFT(BW119&amp;"",2))="да",BW119=1)),AND($M$8="OR_YES",OR(OR(LOWER(LEFT(AR119&amp;"",2))="да",AR119=1),OR(LOWER(LEFT(BW119&amp;"",2))="да",BW119=1)))),$M$14,$M$15))))))))))</f>
        <v/>
      </c>
      <c r="N119" s="19" t="str">
        <f>IF($A119="","",IF($N$4&lt;&gt;"Да","",IF(OR($N$8="",AND(OR($N$8="THRESHOLD_GE",$N$8="THRESHOLD_GT",$N$8="THRESHOLD_LE",$N$8="THRESHOLD_LT",$N$8="CHANGE_PCT_GE",$N$8="CHANGE_ABS_GE",$N$8="COUNT_LT",$N$8="COUNT_LE"),$N$11=""),AND(OR($N$8="SIGMOID_INC",$N$8="SIGMOID_DEC"),OR($N$11="",$N$12="",$N$12&lt;=0,$N$16&lt;0,$N$17&gt;1,$N$16&gt;$N$17)),AND($N$8="TOP_PERCENT",OR($N$11&lt;=0,$N$11&gt;1)),AND($N$8="COUNT_FLAG_RULE",OR($N$11="",$N$12="",$N$13&lt;=0,$N$13&gt;1))),"Некорректные настройки",IF(OR(AS119="#FIELD",AS119="",AND(OR($N$8="CHANGE_PCT_GE",$N$8="CHANGE_ABS_GE",$N$8="COUNT_FLAG_RULE",$N$8="AND_YES",$N$8="OR_YES"),OR(BX119="#FIELD",BX119="")),AND(OR($N$8="THRESHOLD_GE",$N$8="THRESHOLD_GT",$N$8="THRESHOLD_LE",$N$8="THRESHOLD_LT",$N$8="CHANGE_PCT_GE",$N$8="CHANGE_ABS_GE",$N$8="COUNT_LT",$N$8="COUNT_LE",$N$8="SIGMOID_INC",$N$8="SIGMOID_DEC",$N$8="TOP_PERCENT",$N$8="MANUAL_MU",$N$8="COUNT_FLAG_RULE"),NOT(ISNUMBER(AS119)))),IF($N$18="LOW_MU",MAX(Настройки!$B$14,$N$16),IF($N$18="NEUTRAL",Настройки!$B$15,IF($N$18="IGNORE","IGNORE",IF(OR(AS119="#FIELD",BX119="#FIELD"),"Поле не найдено","Недостаточно данных")))),IF($N$8="SIGMOID_INC",MAX(Настройки!$B$14,$N$16+($N$17-$N$16)/(1+EXP(-$N$12*(IF(ISNUMBER(AS119),AS119,0)-$N$11)))),IF($N$8="SIGMOID_DEC",MAX(Настройки!$B$14,$N$16+($N$17-$N$16)/(1+EXP($N$12*(IF(ISNUMBER(AS119),AS119,0)-$N$11)))),IF($N$8="TOP_PERCENT",IF((COUNTIF(INDEX(Данные!$A$7:$CV$106,0,MATCH($N$9,Данные!$A$6:$CV$6,0)),"&gt;"&amp;IF(ISNUMBER(AS119),AS119,0))+COUNTIFS(INDEX(Данные!$A$7:$CV$106,0,MATCH($N$9,Данные!$A$6:$CV$6,0)),IF(ISNUMBER(AS119),AS119,0),Данные!$A$7:$A$106,"&lt;"&amp;$A119)+1)/COUNT(INDEX(Данные!$A$7:$CV$106,0,MATCH($N$9,Данные!$A$6:$CV$6,0)))&lt;=$N$11,$N$14,$N$15),IF($N$8="MANUAL_MU",MAX(Настройки!$B$14,MIN(1,IF(ISNUMBER(AS119),AS119,0))),IF($N$8="COUNT_FLAG_RULE",IF(IF(ISNUMBER(AS119),AS119,0)&lt;=$N$11,$N$14,IF(IF(ISNUMBER(AS119),AS119,0)&gt;=$N$12,$N$15,IF(OR(LOWER(LEFT(BX119&amp;"",2))="да",BX119=1),$N$13,$N$15))),IF(OR(AND($N$8="YES_NO",OR(LOWER(LEFT(AS119&amp;"",2))="да",AS119=1)),AND($N$8="THRESHOLD_GE",IF(ISNUMBER(AS119),AS119,0)&gt;=$N$11),AND($N$8="THRESHOLD_GT",IF(ISNUMBER(AS119),AS119,0)&gt;$N$11),AND($N$8="THRESHOLD_LE",IF(ISNUMBER(AS119),AS119,0)&lt;=$N$11),AND($N$8="THRESHOLD_LT",IF(ISNUMBER(AS119),AS119,0)&lt;$N$11),AND($N$8="CHANGE_PCT_GE",IF(IF(ISNUMBER(BX119),BX119,0)=0,IF(ISNUMBER(AS119),AS119,0)&gt;0,(IF(ISNUMBER(AS119),AS119,0)-IF(ISNUMBER(BX119),BX119,0))/ABS(IF(ISNUMBER(BX119),BX119,0))&gt;=$N$11)),AND($N$8="CHANGE_ABS_GE",ABS(IF(ISNUMBER(AS119),AS119,0)-IF(ISNUMBER(BX119),BX119,0))&gt;=$N$11),AND($N$8="COUNT_LT",IF(ISNUMBER(AS119),AS119,0)&lt;$N$11),AND($N$8="COUNT_LE",IF(ISNUMBER(AS119),AS119,0)&lt;=$N$11),AND($N$8="AND_YES",OR(LOWER(LEFT(AS119&amp;"",2))="да",AS119=1),OR(LOWER(LEFT(BX119&amp;"",2))="да",BX119=1)),AND($N$8="OR_YES",OR(OR(LOWER(LEFT(AS119&amp;"",2))="да",AS119=1),OR(LOWER(LEFT(BX119&amp;"",2))="да",BX119=1)))),$N$14,$N$15))))))))))</f>
        <v/>
      </c>
      <c r="O119" s="19" t="str">
        <f>IF($A119="","",IF($O$4&lt;&gt;"Да","",IF(OR($O$8="",AND(OR($O$8="THRESHOLD_GE",$O$8="THRESHOLD_GT",$O$8="THRESHOLD_LE",$O$8="THRESHOLD_LT",$O$8="CHANGE_PCT_GE",$O$8="CHANGE_ABS_GE",$O$8="COUNT_LT",$O$8="COUNT_LE"),$O$11=""),AND(OR($O$8="SIGMOID_INC",$O$8="SIGMOID_DEC"),OR($O$11="",$O$12="",$O$12&lt;=0,$O$16&lt;0,$O$17&gt;1,$O$16&gt;$O$17)),AND($O$8="TOP_PERCENT",OR($O$11&lt;=0,$O$11&gt;1)),AND($O$8="COUNT_FLAG_RULE",OR($O$11="",$O$12="",$O$13&lt;=0,$O$13&gt;1))),"Некорректные настройки",IF(OR(AT119="#FIELD",AT119="",AND(OR($O$8="CHANGE_PCT_GE",$O$8="CHANGE_ABS_GE",$O$8="COUNT_FLAG_RULE",$O$8="AND_YES",$O$8="OR_YES"),OR(BY119="#FIELD",BY119="")),AND(OR($O$8="THRESHOLD_GE",$O$8="THRESHOLD_GT",$O$8="THRESHOLD_LE",$O$8="THRESHOLD_LT",$O$8="CHANGE_PCT_GE",$O$8="CHANGE_ABS_GE",$O$8="COUNT_LT",$O$8="COUNT_LE",$O$8="SIGMOID_INC",$O$8="SIGMOID_DEC",$O$8="TOP_PERCENT",$O$8="MANUAL_MU",$O$8="COUNT_FLAG_RULE"),NOT(ISNUMBER(AT119)))),IF($O$18="LOW_MU",MAX(Настройки!$B$14,$O$16),IF($O$18="NEUTRAL",Настройки!$B$15,IF($O$18="IGNORE","IGNORE",IF(OR(AT119="#FIELD",BY119="#FIELD"),"Поле не найдено","Недостаточно данных")))),IF($O$8="SIGMOID_INC",MAX(Настройки!$B$14,$O$16+($O$17-$O$16)/(1+EXP(-$O$12*(IF(ISNUMBER(AT119),AT119,0)-$O$11)))),IF($O$8="SIGMOID_DEC",MAX(Настройки!$B$14,$O$16+($O$17-$O$16)/(1+EXP($O$12*(IF(ISNUMBER(AT119),AT119,0)-$O$11)))),IF($O$8="TOP_PERCENT",IF((COUNTIF(INDEX(Данные!$A$7:$CV$106,0,MATCH($O$9,Данные!$A$6:$CV$6,0)),"&gt;"&amp;IF(ISNUMBER(AT119),AT119,0))+COUNTIFS(INDEX(Данные!$A$7:$CV$106,0,MATCH($O$9,Данные!$A$6:$CV$6,0)),IF(ISNUMBER(AT119),AT119,0),Данные!$A$7:$A$106,"&lt;"&amp;$A119)+1)/COUNT(INDEX(Данные!$A$7:$CV$106,0,MATCH($O$9,Данные!$A$6:$CV$6,0)))&lt;=$O$11,$O$14,$O$15),IF($O$8="MANUAL_MU",MAX(Настройки!$B$14,MIN(1,IF(ISNUMBER(AT119),AT119,0))),IF($O$8="COUNT_FLAG_RULE",IF(IF(ISNUMBER(AT119),AT119,0)&lt;=$O$11,$O$14,IF(IF(ISNUMBER(AT119),AT119,0)&gt;=$O$12,$O$15,IF(OR(LOWER(LEFT(BY119&amp;"",2))="да",BY119=1),$O$13,$O$15))),IF(OR(AND($O$8="YES_NO",OR(LOWER(LEFT(AT119&amp;"",2))="да",AT119=1)),AND($O$8="THRESHOLD_GE",IF(ISNUMBER(AT119),AT119,0)&gt;=$O$11),AND($O$8="THRESHOLD_GT",IF(ISNUMBER(AT119),AT119,0)&gt;$O$11),AND($O$8="THRESHOLD_LE",IF(ISNUMBER(AT119),AT119,0)&lt;=$O$11),AND($O$8="THRESHOLD_LT",IF(ISNUMBER(AT119),AT119,0)&lt;$O$11),AND($O$8="CHANGE_PCT_GE",IF(IF(ISNUMBER(BY119),BY119,0)=0,IF(ISNUMBER(AT119),AT119,0)&gt;0,(IF(ISNUMBER(AT119),AT119,0)-IF(ISNUMBER(BY119),BY119,0))/ABS(IF(ISNUMBER(BY119),BY119,0))&gt;=$O$11)),AND($O$8="CHANGE_ABS_GE",ABS(IF(ISNUMBER(AT119),AT119,0)-IF(ISNUMBER(BY119),BY119,0))&gt;=$O$11),AND($O$8="COUNT_LT",IF(ISNUMBER(AT119),AT119,0)&lt;$O$11),AND($O$8="COUNT_LE",IF(ISNUMBER(AT119),AT119,0)&lt;=$O$11),AND($O$8="AND_YES",OR(LOWER(LEFT(AT119&amp;"",2))="да",AT119=1),OR(LOWER(LEFT(BY119&amp;"",2))="да",BY119=1)),AND($O$8="OR_YES",OR(OR(LOWER(LEFT(AT119&amp;"",2))="да",AT119=1),OR(LOWER(LEFT(BY119&amp;"",2))="да",BY119=1)))),$O$14,$O$15))))))))))</f>
        <v/>
      </c>
      <c r="P119" s="19" t="str">
        <f>IF($A119="","",IF($P$4&lt;&gt;"Да","",IF(OR($P$8="",AND(OR($P$8="THRESHOLD_GE",$P$8="THRESHOLD_GT",$P$8="THRESHOLD_LE",$P$8="THRESHOLD_LT",$P$8="CHANGE_PCT_GE",$P$8="CHANGE_ABS_GE",$P$8="COUNT_LT",$P$8="COUNT_LE"),$P$11=""),AND(OR($P$8="SIGMOID_INC",$P$8="SIGMOID_DEC"),OR($P$11="",$P$12="",$P$12&lt;=0,$P$16&lt;0,$P$17&gt;1,$P$16&gt;$P$17)),AND($P$8="TOP_PERCENT",OR($P$11&lt;=0,$P$11&gt;1)),AND($P$8="COUNT_FLAG_RULE",OR($P$11="",$P$12="",$P$13&lt;=0,$P$13&gt;1))),"Некорректные настройки",IF(OR(AU119="#FIELD",AU119="",AND(OR($P$8="CHANGE_PCT_GE",$P$8="CHANGE_ABS_GE",$P$8="COUNT_FLAG_RULE",$P$8="AND_YES",$P$8="OR_YES"),OR(BZ119="#FIELD",BZ119="")),AND(OR($P$8="THRESHOLD_GE",$P$8="THRESHOLD_GT",$P$8="THRESHOLD_LE",$P$8="THRESHOLD_LT",$P$8="CHANGE_PCT_GE",$P$8="CHANGE_ABS_GE",$P$8="COUNT_LT",$P$8="COUNT_LE",$P$8="SIGMOID_INC",$P$8="SIGMOID_DEC",$P$8="TOP_PERCENT",$P$8="MANUAL_MU",$P$8="COUNT_FLAG_RULE"),NOT(ISNUMBER(AU119)))),IF($P$18="LOW_MU",MAX(Настройки!$B$14,$P$16),IF($P$18="NEUTRAL",Настройки!$B$15,IF($P$18="IGNORE","IGNORE",IF(OR(AU119="#FIELD",BZ119="#FIELD"),"Поле не найдено","Недостаточно данных")))),IF($P$8="SIGMOID_INC",MAX(Настройки!$B$14,$P$16+($P$17-$P$16)/(1+EXP(-$P$12*(IF(ISNUMBER(AU119),AU119,0)-$P$11)))),IF($P$8="SIGMOID_DEC",MAX(Настройки!$B$14,$P$16+($P$17-$P$16)/(1+EXP($P$12*(IF(ISNUMBER(AU119),AU119,0)-$P$11)))),IF($P$8="TOP_PERCENT",IF((COUNTIF(INDEX(Данные!$A$7:$CV$106,0,MATCH($P$9,Данные!$A$6:$CV$6,0)),"&gt;"&amp;IF(ISNUMBER(AU119),AU119,0))+COUNTIFS(INDEX(Данные!$A$7:$CV$106,0,MATCH($P$9,Данные!$A$6:$CV$6,0)),IF(ISNUMBER(AU119),AU119,0),Данные!$A$7:$A$106,"&lt;"&amp;$A119)+1)/COUNT(INDEX(Данные!$A$7:$CV$106,0,MATCH($P$9,Данные!$A$6:$CV$6,0)))&lt;=$P$11,$P$14,$P$15),IF($P$8="MANUAL_MU",MAX(Настройки!$B$14,MIN(1,IF(ISNUMBER(AU119),AU119,0))),IF($P$8="COUNT_FLAG_RULE",IF(IF(ISNUMBER(AU119),AU119,0)&lt;=$P$11,$P$14,IF(IF(ISNUMBER(AU119),AU119,0)&gt;=$P$12,$P$15,IF(OR(LOWER(LEFT(BZ119&amp;"",2))="да",BZ119=1),$P$13,$P$15))),IF(OR(AND($P$8="YES_NO",OR(LOWER(LEFT(AU119&amp;"",2))="да",AU119=1)),AND($P$8="THRESHOLD_GE",IF(ISNUMBER(AU119),AU119,0)&gt;=$P$11),AND($P$8="THRESHOLD_GT",IF(ISNUMBER(AU119),AU119,0)&gt;$P$11),AND($P$8="THRESHOLD_LE",IF(ISNUMBER(AU119),AU119,0)&lt;=$P$11),AND($P$8="THRESHOLD_LT",IF(ISNUMBER(AU119),AU119,0)&lt;$P$11),AND($P$8="CHANGE_PCT_GE",IF(IF(ISNUMBER(BZ119),BZ119,0)=0,IF(ISNUMBER(AU119),AU119,0)&gt;0,(IF(ISNUMBER(AU119),AU119,0)-IF(ISNUMBER(BZ119),BZ119,0))/ABS(IF(ISNUMBER(BZ119),BZ119,0))&gt;=$P$11)),AND($P$8="CHANGE_ABS_GE",ABS(IF(ISNUMBER(AU119),AU119,0)-IF(ISNUMBER(BZ119),BZ119,0))&gt;=$P$11),AND($P$8="COUNT_LT",IF(ISNUMBER(AU119),AU119,0)&lt;$P$11),AND($P$8="COUNT_LE",IF(ISNUMBER(AU119),AU119,0)&lt;=$P$11),AND($P$8="AND_YES",OR(LOWER(LEFT(AU119&amp;"",2))="да",AU119=1),OR(LOWER(LEFT(BZ119&amp;"",2))="да",BZ119=1)),AND($P$8="OR_YES",OR(OR(LOWER(LEFT(AU119&amp;"",2))="да",AU119=1),OR(LOWER(LEFT(BZ119&amp;"",2))="да",BZ119=1)))),$P$14,$P$15))))))))))</f>
        <v/>
      </c>
      <c r="Q119" s="19" t="str">
        <f>IF($A119="","",IF($Q$4&lt;&gt;"Да","",IF(OR($Q$8="",AND(OR($Q$8="THRESHOLD_GE",$Q$8="THRESHOLD_GT",$Q$8="THRESHOLD_LE",$Q$8="THRESHOLD_LT",$Q$8="CHANGE_PCT_GE",$Q$8="CHANGE_ABS_GE",$Q$8="COUNT_LT",$Q$8="COUNT_LE"),$Q$11=""),AND(OR($Q$8="SIGMOID_INC",$Q$8="SIGMOID_DEC"),OR($Q$11="",$Q$12="",$Q$12&lt;=0,$Q$16&lt;0,$Q$17&gt;1,$Q$16&gt;$Q$17)),AND($Q$8="TOP_PERCENT",OR($Q$11&lt;=0,$Q$11&gt;1)),AND($Q$8="COUNT_FLAG_RULE",OR($Q$11="",$Q$12="",$Q$13&lt;=0,$Q$13&gt;1))),"Некорректные настройки",IF(OR(AV119="#FIELD",AV119="",AND(OR($Q$8="CHANGE_PCT_GE",$Q$8="CHANGE_ABS_GE",$Q$8="COUNT_FLAG_RULE",$Q$8="AND_YES",$Q$8="OR_YES"),OR(CA119="#FIELD",CA119="")),AND(OR($Q$8="THRESHOLD_GE",$Q$8="THRESHOLD_GT",$Q$8="THRESHOLD_LE",$Q$8="THRESHOLD_LT",$Q$8="CHANGE_PCT_GE",$Q$8="CHANGE_ABS_GE",$Q$8="COUNT_LT",$Q$8="COUNT_LE",$Q$8="SIGMOID_INC",$Q$8="SIGMOID_DEC",$Q$8="TOP_PERCENT",$Q$8="MANUAL_MU",$Q$8="COUNT_FLAG_RULE"),NOT(ISNUMBER(AV119)))),IF($Q$18="LOW_MU",MAX(Настройки!$B$14,$Q$16),IF($Q$18="NEUTRAL",Настройки!$B$15,IF($Q$18="IGNORE","IGNORE",IF(OR(AV119="#FIELD",CA119="#FIELD"),"Поле не найдено","Недостаточно данных")))),IF($Q$8="SIGMOID_INC",MAX(Настройки!$B$14,$Q$16+($Q$17-$Q$16)/(1+EXP(-$Q$12*(IF(ISNUMBER(AV119),AV119,0)-$Q$11)))),IF($Q$8="SIGMOID_DEC",MAX(Настройки!$B$14,$Q$16+($Q$17-$Q$16)/(1+EXP($Q$12*(IF(ISNUMBER(AV119),AV119,0)-$Q$11)))),IF($Q$8="TOP_PERCENT",IF((COUNTIF(INDEX(Данные!$A$7:$CV$106,0,MATCH($Q$9,Данные!$A$6:$CV$6,0)),"&gt;"&amp;IF(ISNUMBER(AV119),AV119,0))+COUNTIFS(INDEX(Данные!$A$7:$CV$106,0,MATCH($Q$9,Данные!$A$6:$CV$6,0)),IF(ISNUMBER(AV119),AV119,0),Данные!$A$7:$A$106,"&lt;"&amp;$A119)+1)/COUNT(INDEX(Данные!$A$7:$CV$106,0,MATCH($Q$9,Данные!$A$6:$CV$6,0)))&lt;=$Q$11,$Q$14,$Q$15),IF($Q$8="MANUAL_MU",MAX(Настройки!$B$14,MIN(1,IF(ISNUMBER(AV119),AV119,0))),IF($Q$8="COUNT_FLAG_RULE",IF(IF(ISNUMBER(AV119),AV119,0)&lt;=$Q$11,$Q$14,IF(IF(ISNUMBER(AV119),AV119,0)&gt;=$Q$12,$Q$15,IF(OR(LOWER(LEFT(CA119&amp;"",2))="да",CA119=1),$Q$13,$Q$15))),IF(OR(AND($Q$8="YES_NO",OR(LOWER(LEFT(AV119&amp;"",2))="да",AV119=1)),AND($Q$8="THRESHOLD_GE",IF(ISNUMBER(AV119),AV119,0)&gt;=$Q$11),AND($Q$8="THRESHOLD_GT",IF(ISNUMBER(AV119),AV119,0)&gt;$Q$11),AND($Q$8="THRESHOLD_LE",IF(ISNUMBER(AV119),AV119,0)&lt;=$Q$11),AND($Q$8="THRESHOLD_LT",IF(ISNUMBER(AV119),AV119,0)&lt;$Q$11),AND($Q$8="CHANGE_PCT_GE",IF(IF(ISNUMBER(CA119),CA119,0)=0,IF(ISNUMBER(AV119),AV119,0)&gt;0,(IF(ISNUMBER(AV119),AV119,0)-IF(ISNUMBER(CA119),CA119,0))/ABS(IF(ISNUMBER(CA119),CA119,0))&gt;=$Q$11)),AND($Q$8="CHANGE_ABS_GE",ABS(IF(ISNUMBER(AV119),AV119,0)-IF(ISNUMBER(CA119),CA119,0))&gt;=$Q$11),AND($Q$8="COUNT_LT",IF(ISNUMBER(AV119),AV119,0)&lt;$Q$11),AND($Q$8="COUNT_LE",IF(ISNUMBER(AV119),AV119,0)&lt;=$Q$11),AND($Q$8="AND_YES",OR(LOWER(LEFT(AV119&amp;"",2))="да",AV119=1),OR(LOWER(LEFT(CA119&amp;"",2))="да",CA119=1)),AND($Q$8="OR_YES",OR(OR(LOWER(LEFT(AV119&amp;"",2))="да",AV119=1),OR(LOWER(LEFT(CA119&amp;"",2))="да",CA119=1)))),$Q$14,$Q$15))))))))))</f>
        <v/>
      </c>
      <c r="R119" s="72" t="str">
        <f>IF($A119="","",IF($R$4&lt;&gt;"Да","",IF(OR($R$8="",AND(OR($R$8="THRESHOLD_GE",$R$8="THRESHOLD_GT",$R$8="THRESHOLD_LE",$R$8="THRESHOLD_LT",$R$8="CHANGE_PCT_GE",$R$8="CHANGE_ABS_GE",$R$8="COUNT_LT",$R$8="COUNT_LE"),$R$11=""),AND(OR($R$8="SIGMOID_INC",$R$8="SIGMOID_DEC"),OR($R$11="",$R$12="",$R$12&lt;=0,$R$16&lt;0,$R$17&gt;1,$R$16&gt;$R$17)),AND($R$8="TOP_PERCENT",OR($R$11&lt;=0,$R$11&gt;1)),AND($R$8="COUNT_FLAG_RULE",OR($R$11="",$R$12="",$R$13&lt;=0,$R$13&gt;1))),"Некорректные настройки",IF(OR(AW119="#FIELD",AW119="",AND(OR($R$8="CHANGE_PCT_GE",$R$8="CHANGE_ABS_GE",$R$8="COUNT_FLAG_RULE",$R$8="AND_YES",$R$8="OR_YES"),OR(CB119="#FIELD",CB119="")),AND(OR($R$8="THRESHOLD_GE",$R$8="THRESHOLD_GT",$R$8="THRESHOLD_LE",$R$8="THRESHOLD_LT",$R$8="CHANGE_PCT_GE",$R$8="CHANGE_ABS_GE",$R$8="COUNT_LT",$R$8="COUNT_LE",$R$8="SIGMOID_INC",$R$8="SIGMOID_DEC",$R$8="TOP_PERCENT",$R$8="MANUAL_MU",$R$8="COUNT_FLAG_RULE"),NOT(ISNUMBER(AW119)))),IF($R$18="LOW_MU",MAX(Настройки!$B$14,$R$16),IF($R$18="NEUTRAL",Настройки!$B$15,IF($R$18="IGNORE","IGNORE",IF(OR(AW119="#FIELD",CB119="#FIELD"),"Поле не найдено","Недостаточно данных")))),IF($R$8="SIGMOID_INC",MAX(Настройки!$B$14,$R$16+($R$17-$R$16)/(1+EXP(-$R$12*(IF(ISNUMBER(AW119),AW119,0)-$R$11)))),IF($R$8="SIGMOID_DEC",MAX(Настройки!$B$14,$R$16+($R$17-$R$16)/(1+EXP($R$12*(IF(ISNUMBER(AW119),AW119,0)-$R$11)))),IF($R$8="TOP_PERCENT",IF((COUNTIF(INDEX(Данные!$A$7:$CV$106,0,MATCH($R$9,Данные!$A$6:$CV$6,0)),"&gt;"&amp;IF(ISNUMBER(AW119),AW119,0))+COUNTIFS(INDEX(Данные!$A$7:$CV$106,0,MATCH($R$9,Данные!$A$6:$CV$6,0)),IF(ISNUMBER(AW119),AW119,0),Данные!$A$7:$A$106,"&lt;"&amp;$A119)+1)/COUNT(INDEX(Данные!$A$7:$CV$106,0,MATCH($R$9,Данные!$A$6:$CV$6,0)))&lt;=$R$11,$R$14,$R$15),IF($R$8="MANUAL_MU",MAX(Настройки!$B$14,MIN(1,IF(ISNUMBER(AW119),AW119,0))),IF($R$8="COUNT_FLAG_RULE",IF(IF(ISNUMBER(AW119),AW119,0)&lt;=$R$11,$R$14,IF(IF(ISNUMBER(AW119),AW119,0)&gt;=$R$12,$R$15,IF(OR(LOWER(LEFT(CB119&amp;"",2))="да",CB119=1),$R$13,$R$15))),IF(OR(AND($R$8="YES_NO",OR(LOWER(LEFT(AW119&amp;"",2))="да",AW119=1)),AND($R$8="THRESHOLD_GE",IF(ISNUMBER(AW119),AW119,0)&gt;=$R$11),AND($R$8="THRESHOLD_GT",IF(ISNUMBER(AW119),AW119,0)&gt;$R$11),AND($R$8="THRESHOLD_LE",IF(ISNUMBER(AW119),AW119,0)&lt;=$R$11),AND($R$8="THRESHOLD_LT",IF(ISNUMBER(AW119),AW119,0)&lt;$R$11),AND($R$8="CHANGE_PCT_GE",IF(IF(ISNUMBER(CB119),CB119,0)=0,IF(ISNUMBER(AW119),AW119,0)&gt;0,(IF(ISNUMBER(AW119),AW119,0)-IF(ISNUMBER(CB119),CB119,0))/ABS(IF(ISNUMBER(CB119),CB119,0))&gt;=$R$11)),AND($R$8="CHANGE_ABS_GE",ABS(IF(ISNUMBER(AW119),AW119,0)-IF(ISNUMBER(CB119),CB119,0))&gt;=$R$11),AND($R$8="COUNT_LT",IF(ISNUMBER(AW119),AW119,0)&lt;$R$11),AND($R$8="COUNT_LE",IF(ISNUMBER(AW119),AW119,0)&lt;=$R$11),AND($R$8="AND_YES",OR(LOWER(LEFT(AW119&amp;"",2))="да",AW119=1),OR(LOWER(LEFT(CB119&amp;"",2))="да",CB119=1)),AND($R$8="OR_YES",OR(OR(LOWER(LEFT(AW119&amp;"",2))="да",AW119=1),OR(LOWER(LEFT(CB119&amp;"",2))="да",CB119=1)))),$R$14,$R$15))))))))))</f>
        <v/>
      </c>
      <c r="S119" s="73" t="str">
        <f>IF($A119="","",IF($S$4&lt;&gt;"Да","",IF(OR($S$8="",AND(OR($S$8="THRESHOLD_GE",$S$8="THRESHOLD_GT",$S$8="THRESHOLD_LE",$S$8="THRESHOLD_LT",$S$8="CHANGE_PCT_GE",$S$8="CHANGE_ABS_GE",$S$8="COUNT_LT",$S$8="COUNT_LE"),$S$11=""),AND(OR($S$8="SIGMOID_INC",$S$8="SIGMOID_DEC"),OR($S$11="",$S$12="",$S$12&lt;=0,$S$16&lt;0,$S$17&gt;1,$S$16&gt;$S$17)),AND($S$8="TOP_PERCENT",OR($S$11&lt;=0,$S$11&gt;1)),AND($S$8="COUNT_FLAG_RULE",OR($S$11="",$S$12="",$S$13&lt;=0,$S$13&gt;1))),"Некорректные настройки",IF(OR(AX119="#FIELD",AX119="",AND(OR($S$8="CHANGE_PCT_GE",$S$8="CHANGE_ABS_GE",$S$8="COUNT_FLAG_RULE",$S$8="AND_YES",$S$8="OR_YES"),OR(CC119="#FIELD",CC119="")),AND(OR($S$8="THRESHOLD_GE",$S$8="THRESHOLD_GT",$S$8="THRESHOLD_LE",$S$8="THRESHOLD_LT",$S$8="CHANGE_PCT_GE",$S$8="CHANGE_ABS_GE",$S$8="COUNT_LT",$S$8="COUNT_LE",$S$8="SIGMOID_INC",$S$8="SIGMOID_DEC",$S$8="TOP_PERCENT",$S$8="MANUAL_MU",$S$8="COUNT_FLAG_RULE"),NOT(ISNUMBER(AX119)))),IF($S$18="LOW_MU",MAX(Настройки!$B$14,$S$16),IF($S$18="NEUTRAL",Настройки!$B$15,IF($S$18="IGNORE","IGNORE",IF(OR(AX119="#FIELD",CC119="#FIELD"),"Поле не найдено","Недостаточно данных")))),IF($S$8="SIGMOID_INC",MAX(Настройки!$B$14,$S$16+($S$17-$S$16)/(1+EXP(-$S$12*(IF(ISNUMBER(AX119),AX119,0)-$S$11)))),IF($S$8="SIGMOID_DEC",MAX(Настройки!$B$14,$S$16+($S$17-$S$16)/(1+EXP($S$12*(IF(ISNUMBER(AX119),AX119,0)-$S$11)))),IF($S$8="TOP_PERCENT",IF((COUNTIF(INDEX(Данные!$A$7:$CV$106,0,MATCH($S$9,Данные!$A$6:$CV$6,0)),"&gt;"&amp;IF(ISNUMBER(AX119),AX119,0))+COUNTIFS(INDEX(Данные!$A$7:$CV$106,0,MATCH($S$9,Данные!$A$6:$CV$6,0)),IF(ISNUMBER(AX119),AX119,0),Данные!$A$7:$A$106,"&lt;"&amp;$A119)+1)/COUNT(INDEX(Данные!$A$7:$CV$106,0,MATCH($S$9,Данные!$A$6:$CV$6,0)))&lt;=$S$11,$S$14,$S$15),IF($S$8="MANUAL_MU",MAX(Настройки!$B$14,MIN(1,IF(ISNUMBER(AX119),AX119,0))),IF($S$8="COUNT_FLAG_RULE",IF(IF(ISNUMBER(AX119),AX119,0)&lt;=$S$11,$S$14,IF(IF(ISNUMBER(AX119),AX119,0)&gt;=$S$12,$S$15,IF(OR(LOWER(LEFT(CC119&amp;"",2))="да",CC119=1),$S$13,$S$15))),IF(OR(AND($S$8="YES_NO",OR(LOWER(LEFT(AX119&amp;"",2))="да",AX119=1)),AND($S$8="THRESHOLD_GE",IF(ISNUMBER(AX119),AX119,0)&gt;=$S$11),AND($S$8="THRESHOLD_GT",IF(ISNUMBER(AX119),AX119,0)&gt;$S$11),AND($S$8="THRESHOLD_LE",IF(ISNUMBER(AX119),AX119,0)&lt;=$S$11),AND($S$8="THRESHOLD_LT",IF(ISNUMBER(AX119),AX119,0)&lt;$S$11),AND($S$8="CHANGE_PCT_GE",IF(IF(ISNUMBER(CC119),CC119,0)=0,IF(ISNUMBER(AX119),AX119,0)&gt;0,(IF(ISNUMBER(AX119),AX119,0)-IF(ISNUMBER(CC119),CC119,0))/ABS(IF(ISNUMBER(CC119),CC119,0))&gt;=$S$11)),AND($S$8="CHANGE_ABS_GE",ABS(IF(ISNUMBER(AX119),AX119,0)-IF(ISNUMBER(CC119),CC119,0))&gt;=$S$11),AND($S$8="COUNT_LT",IF(ISNUMBER(AX119),AX119,0)&lt;$S$11),AND($S$8="COUNT_LE",IF(ISNUMBER(AX119),AX119,0)&lt;=$S$11),AND($S$8="AND_YES",OR(LOWER(LEFT(AX119&amp;"",2))="да",AX119=1),OR(LOWER(LEFT(CC119&amp;"",2))="да",CC119=1)),AND($S$8="OR_YES",OR(OR(LOWER(LEFT(AX119&amp;"",2))="да",AX119=1),OR(LOWER(LEFT(CC119&amp;"",2))="да",CC119=1)))),$S$14,$S$15))))))))))</f>
        <v/>
      </c>
      <c r="T119" s="73" t="str">
        <f>IF($A119="","",IF($T$4&lt;&gt;"Да","",IF(OR($T$8="",AND(OR($T$8="THRESHOLD_GE",$T$8="THRESHOLD_GT",$T$8="THRESHOLD_LE",$T$8="THRESHOLD_LT",$T$8="CHANGE_PCT_GE",$T$8="CHANGE_ABS_GE",$T$8="COUNT_LT",$T$8="COUNT_LE"),$T$11=""),AND(OR($T$8="SIGMOID_INC",$T$8="SIGMOID_DEC"),OR($T$11="",$T$12="",$T$12&lt;=0,$T$16&lt;0,$T$17&gt;1,$T$16&gt;$T$17)),AND($T$8="TOP_PERCENT",OR($T$11&lt;=0,$T$11&gt;1)),AND($T$8="COUNT_FLAG_RULE",OR($T$11="",$T$12="",$T$13&lt;=0,$T$13&gt;1))),"Некорректные настройки",IF(OR(AY119="#FIELD",AY119="",AND(OR($T$8="CHANGE_PCT_GE",$T$8="CHANGE_ABS_GE",$T$8="COUNT_FLAG_RULE",$T$8="AND_YES",$T$8="OR_YES"),OR(CD119="#FIELD",CD119="")),AND(OR($T$8="THRESHOLD_GE",$T$8="THRESHOLD_GT",$T$8="THRESHOLD_LE",$T$8="THRESHOLD_LT",$T$8="CHANGE_PCT_GE",$T$8="CHANGE_ABS_GE",$T$8="COUNT_LT",$T$8="COUNT_LE",$T$8="SIGMOID_INC",$T$8="SIGMOID_DEC",$T$8="TOP_PERCENT",$T$8="MANUAL_MU",$T$8="COUNT_FLAG_RULE"),NOT(ISNUMBER(AY119)))),IF($T$18="LOW_MU",MAX(Настройки!$B$14,$T$16),IF($T$18="NEUTRAL",Настройки!$B$15,IF($T$18="IGNORE","IGNORE",IF(OR(AY119="#FIELD",CD119="#FIELD"),"Поле не найдено","Недостаточно данных")))),IF($T$8="SIGMOID_INC",MAX(Настройки!$B$14,$T$16+($T$17-$T$16)/(1+EXP(-$T$12*(IF(ISNUMBER(AY119),AY119,0)-$T$11)))),IF($T$8="SIGMOID_DEC",MAX(Настройки!$B$14,$T$16+($T$17-$T$16)/(1+EXP($T$12*(IF(ISNUMBER(AY119),AY119,0)-$T$11)))),IF($T$8="TOP_PERCENT",IF((COUNTIF(INDEX(Данные!$A$7:$CV$106,0,MATCH($T$9,Данные!$A$6:$CV$6,0)),"&gt;"&amp;IF(ISNUMBER(AY119),AY119,0))+COUNTIFS(INDEX(Данные!$A$7:$CV$106,0,MATCH($T$9,Данные!$A$6:$CV$6,0)),IF(ISNUMBER(AY119),AY119,0),Данные!$A$7:$A$106,"&lt;"&amp;$A119)+1)/COUNT(INDEX(Данные!$A$7:$CV$106,0,MATCH($T$9,Данные!$A$6:$CV$6,0)))&lt;=$T$11,$T$14,$T$15),IF($T$8="MANUAL_MU",MAX(Настройки!$B$14,MIN(1,IF(ISNUMBER(AY119),AY119,0))),IF($T$8="COUNT_FLAG_RULE",IF(IF(ISNUMBER(AY119),AY119,0)&lt;=$T$11,$T$14,IF(IF(ISNUMBER(AY119),AY119,0)&gt;=$T$12,$T$15,IF(OR(LOWER(LEFT(CD119&amp;"",2))="да",CD119=1),$T$13,$T$15))),IF(OR(AND($T$8="YES_NO",OR(LOWER(LEFT(AY119&amp;"",2))="да",AY119=1)),AND($T$8="THRESHOLD_GE",IF(ISNUMBER(AY119),AY119,0)&gt;=$T$11),AND($T$8="THRESHOLD_GT",IF(ISNUMBER(AY119),AY119,0)&gt;$T$11),AND($T$8="THRESHOLD_LE",IF(ISNUMBER(AY119),AY119,0)&lt;=$T$11),AND($T$8="THRESHOLD_LT",IF(ISNUMBER(AY119),AY119,0)&lt;$T$11),AND($T$8="CHANGE_PCT_GE",IF(IF(ISNUMBER(CD119),CD119,0)=0,IF(ISNUMBER(AY119),AY119,0)&gt;0,(IF(ISNUMBER(AY119),AY119,0)-IF(ISNUMBER(CD119),CD119,0))/ABS(IF(ISNUMBER(CD119),CD119,0))&gt;=$T$11)),AND($T$8="CHANGE_ABS_GE",ABS(IF(ISNUMBER(AY119),AY119,0)-IF(ISNUMBER(CD119),CD119,0))&gt;=$T$11),AND($T$8="COUNT_LT",IF(ISNUMBER(AY119),AY119,0)&lt;$T$11),AND($T$8="COUNT_LE",IF(ISNUMBER(AY119),AY119,0)&lt;=$T$11),AND($T$8="AND_YES",OR(LOWER(LEFT(AY119&amp;"",2))="да",AY119=1),OR(LOWER(LEFT(CD119&amp;"",2))="да",CD119=1)),AND($T$8="OR_YES",OR(OR(LOWER(LEFT(AY119&amp;"",2))="да",AY119=1),OR(LOWER(LEFT(CD119&amp;"",2))="да",CD119=1)))),$T$14,$T$15))))))))))</f>
        <v/>
      </c>
      <c r="U119" s="73" t="str">
        <f>IF($A119="","",IF($U$4&lt;&gt;"Да","",IF(OR($U$8="",AND(OR($U$8="THRESHOLD_GE",$U$8="THRESHOLD_GT",$U$8="THRESHOLD_LE",$U$8="THRESHOLD_LT",$U$8="CHANGE_PCT_GE",$U$8="CHANGE_ABS_GE",$U$8="COUNT_LT",$U$8="COUNT_LE"),$U$11=""),AND(OR($U$8="SIGMOID_INC",$U$8="SIGMOID_DEC"),OR($U$11="",$U$12="",$U$12&lt;=0,$U$16&lt;0,$U$17&gt;1,$U$16&gt;$U$17)),AND($U$8="TOP_PERCENT",OR($U$11&lt;=0,$U$11&gt;1)),AND($U$8="COUNT_FLAG_RULE",OR($U$11="",$U$12="",$U$13&lt;=0,$U$13&gt;1))),"Некорректные настройки",IF(OR(AZ119="#FIELD",AZ119="",AND(OR($U$8="CHANGE_PCT_GE",$U$8="CHANGE_ABS_GE",$U$8="COUNT_FLAG_RULE",$U$8="AND_YES",$U$8="OR_YES"),OR(CE119="#FIELD",CE119="")),AND(OR($U$8="THRESHOLD_GE",$U$8="THRESHOLD_GT",$U$8="THRESHOLD_LE",$U$8="THRESHOLD_LT",$U$8="CHANGE_PCT_GE",$U$8="CHANGE_ABS_GE",$U$8="COUNT_LT",$U$8="COUNT_LE",$U$8="SIGMOID_INC",$U$8="SIGMOID_DEC",$U$8="TOP_PERCENT",$U$8="MANUAL_MU",$U$8="COUNT_FLAG_RULE"),NOT(ISNUMBER(AZ119)))),IF($U$18="LOW_MU",MAX(Настройки!$B$14,$U$16),IF($U$18="NEUTRAL",Настройки!$B$15,IF($U$18="IGNORE","IGNORE",IF(OR(AZ119="#FIELD",CE119="#FIELD"),"Поле не найдено","Недостаточно данных")))),IF($U$8="SIGMOID_INC",MAX(Настройки!$B$14,$U$16+($U$17-$U$16)/(1+EXP(-$U$12*(IF(ISNUMBER(AZ119),AZ119,0)-$U$11)))),IF($U$8="SIGMOID_DEC",MAX(Настройки!$B$14,$U$16+($U$17-$U$16)/(1+EXP($U$12*(IF(ISNUMBER(AZ119),AZ119,0)-$U$11)))),IF($U$8="TOP_PERCENT",IF((COUNTIF(INDEX(Данные!$A$7:$CV$106,0,MATCH($U$9,Данные!$A$6:$CV$6,0)),"&gt;"&amp;IF(ISNUMBER(AZ119),AZ119,0))+COUNTIFS(INDEX(Данные!$A$7:$CV$106,0,MATCH($U$9,Данные!$A$6:$CV$6,0)),IF(ISNUMBER(AZ119),AZ119,0),Данные!$A$7:$A$106,"&lt;"&amp;$A119)+1)/COUNT(INDEX(Данные!$A$7:$CV$106,0,MATCH($U$9,Данные!$A$6:$CV$6,0)))&lt;=$U$11,$U$14,$U$15),IF($U$8="MANUAL_MU",MAX(Настройки!$B$14,MIN(1,IF(ISNUMBER(AZ119),AZ119,0))),IF($U$8="COUNT_FLAG_RULE",IF(IF(ISNUMBER(AZ119),AZ119,0)&lt;=$U$11,$U$14,IF(IF(ISNUMBER(AZ119),AZ119,0)&gt;=$U$12,$U$15,IF(OR(LOWER(LEFT(CE119&amp;"",2))="да",CE119=1),$U$13,$U$15))),IF(OR(AND($U$8="YES_NO",OR(LOWER(LEFT(AZ119&amp;"",2))="да",AZ119=1)),AND($U$8="THRESHOLD_GE",IF(ISNUMBER(AZ119),AZ119,0)&gt;=$U$11),AND($U$8="THRESHOLD_GT",IF(ISNUMBER(AZ119),AZ119,0)&gt;$U$11),AND($U$8="THRESHOLD_LE",IF(ISNUMBER(AZ119),AZ119,0)&lt;=$U$11),AND($U$8="THRESHOLD_LT",IF(ISNUMBER(AZ119),AZ119,0)&lt;$U$11),AND($U$8="CHANGE_PCT_GE",IF(IF(ISNUMBER(CE119),CE119,0)=0,IF(ISNUMBER(AZ119),AZ119,0)&gt;0,(IF(ISNUMBER(AZ119),AZ119,0)-IF(ISNUMBER(CE119),CE119,0))/ABS(IF(ISNUMBER(CE119),CE119,0))&gt;=$U$11)),AND($U$8="CHANGE_ABS_GE",ABS(IF(ISNUMBER(AZ119),AZ119,0)-IF(ISNUMBER(CE119),CE119,0))&gt;=$U$11),AND($U$8="COUNT_LT",IF(ISNUMBER(AZ119),AZ119,0)&lt;$U$11),AND($U$8="COUNT_LE",IF(ISNUMBER(AZ119),AZ119,0)&lt;=$U$11),AND($U$8="AND_YES",OR(LOWER(LEFT(AZ119&amp;"",2))="да",AZ119=1),OR(LOWER(LEFT(CE119&amp;"",2))="да",CE119=1)),AND($U$8="OR_YES",OR(OR(LOWER(LEFT(AZ119&amp;"",2))="да",AZ119=1),OR(LOWER(LEFT(CE119&amp;"",2))="да",CE119=1)))),$U$14,$U$15))))))))))</f>
        <v/>
      </c>
      <c r="V119" s="73" t="str">
        <f>IF($A119="","",IF($V$4&lt;&gt;"Да","",IF(OR($V$8="",AND(OR($V$8="THRESHOLD_GE",$V$8="THRESHOLD_GT",$V$8="THRESHOLD_LE",$V$8="THRESHOLD_LT",$V$8="CHANGE_PCT_GE",$V$8="CHANGE_ABS_GE",$V$8="COUNT_LT",$V$8="COUNT_LE"),$V$11=""),AND(OR($V$8="SIGMOID_INC",$V$8="SIGMOID_DEC"),OR($V$11="",$V$12="",$V$12&lt;=0,$V$16&lt;0,$V$17&gt;1,$V$16&gt;$V$17)),AND($V$8="TOP_PERCENT",OR($V$11&lt;=0,$V$11&gt;1)),AND($V$8="COUNT_FLAG_RULE",OR($V$11="",$V$12="",$V$13&lt;=0,$V$13&gt;1))),"Некорректные настройки",IF(OR(BA119="#FIELD",BA119="",AND(OR($V$8="CHANGE_PCT_GE",$V$8="CHANGE_ABS_GE",$V$8="COUNT_FLAG_RULE",$V$8="AND_YES",$V$8="OR_YES"),OR(CF119="#FIELD",CF119="")),AND(OR($V$8="THRESHOLD_GE",$V$8="THRESHOLD_GT",$V$8="THRESHOLD_LE",$V$8="THRESHOLD_LT",$V$8="CHANGE_PCT_GE",$V$8="CHANGE_ABS_GE",$V$8="COUNT_LT",$V$8="COUNT_LE",$V$8="SIGMOID_INC",$V$8="SIGMOID_DEC",$V$8="TOP_PERCENT",$V$8="MANUAL_MU",$V$8="COUNT_FLAG_RULE"),NOT(ISNUMBER(BA119)))),IF($V$18="LOW_MU",MAX(Настройки!$B$14,$V$16),IF($V$18="NEUTRAL",Настройки!$B$15,IF($V$18="IGNORE","IGNORE",IF(OR(BA119="#FIELD",CF119="#FIELD"),"Поле не найдено","Недостаточно данных")))),IF($V$8="SIGMOID_INC",MAX(Настройки!$B$14,$V$16+($V$17-$V$16)/(1+EXP(-$V$12*(IF(ISNUMBER(BA119),BA119,0)-$V$11)))),IF($V$8="SIGMOID_DEC",MAX(Настройки!$B$14,$V$16+($V$17-$V$16)/(1+EXP($V$12*(IF(ISNUMBER(BA119),BA119,0)-$V$11)))),IF($V$8="TOP_PERCENT",IF((COUNTIF(INDEX(Данные!$A$7:$CV$106,0,MATCH($V$9,Данные!$A$6:$CV$6,0)),"&gt;"&amp;IF(ISNUMBER(BA119),BA119,0))+COUNTIFS(INDEX(Данные!$A$7:$CV$106,0,MATCH($V$9,Данные!$A$6:$CV$6,0)),IF(ISNUMBER(BA119),BA119,0),Данные!$A$7:$A$106,"&lt;"&amp;$A119)+1)/COUNT(INDEX(Данные!$A$7:$CV$106,0,MATCH($V$9,Данные!$A$6:$CV$6,0)))&lt;=$V$11,$V$14,$V$15),IF($V$8="MANUAL_MU",MAX(Настройки!$B$14,MIN(1,IF(ISNUMBER(BA119),BA119,0))),IF($V$8="COUNT_FLAG_RULE",IF(IF(ISNUMBER(BA119),BA119,0)&lt;=$V$11,$V$14,IF(IF(ISNUMBER(BA119),BA119,0)&gt;=$V$12,$V$15,IF(OR(LOWER(LEFT(CF119&amp;"",2))="да",CF119=1),$V$13,$V$15))),IF(OR(AND($V$8="YES_NO",OR(LOWER(LEFT(BA119&amp;"",2))="да",BA119=1)),AND($V$8="THRESHOLD_GE",IF(ISNUMBER(BA119),BA119,0)&gt;=$V$11),AND($V$8="THRESHOLD_GT",IF(ISNUMBER(BA119),BA119,0)&gt;$V$11),AND($V$8="THRESHOLD_LE",IF(ISNUMBER(BA119),BA119,0)&lt;=$V$11),AND($V$8="THRESHOLD_LT",IF(ISNUMBER(BA119),BA119,0)&lt;$V$11),AND($V$8="CHANGE_PCT_GE",IF(IF(ISNUMBER(CF119),CF119,0)=0,IF(ISNUMBER(BA119),BA119,0)&gt;0,(IF(ISNUMBER(BA119),BA119,0)-IF(ISNUMBER(CF119),CF119,0))/ABS(IF(ISNUMBER(CF119),CF119,0))&gt;=$V$11)),AND($V$8="CHANGE_ABS_GE",ABS(IF(ISNUMBER(BA119),BA119,0)-IF(ISNUMBER(CF119),CF119,0))&gt;=$V$11),AND($V$8="COUNT_LT",IF(ISNUMBER(BA119),BA119,0)&lt;$V$11),AND($V$8="COUNT_LE",IF(ISNUMBER(BA119),BA119,0)&lt;=$V$11),AND($V$8="AND_YES",OR(LOWER(LEFT(BA119&amp;"",2))="да",BA119=1),OR(LOWER(LEFT(CF119&amp;"",2))="да",CF119=1)),AND($V$8="OR_YES",OR(OR(LOWER(LEFT(BA119&amp;"",2))="да",BA119=1),OR(LOWER(LEFT(CF119&amp;"",2))="да",CF119=1)))),$V$14,$V$15))))))))))</f>
        <v/>
      </c>
      <c r="W119" s="73" t="str">
        <f>IF($A119="","",IF($W$4&lt;&gt;"Да","",IF(OR($W$8="",AND(OR($W$8="THRESHOLD_GE",$W$8="THRESHOLD_GT",$W$8="THRESHOLD_LE",$W$8="THRESHOLD_LT",$W$8="CHANGE_PCT_GE",$W$8="CHANGE_ABS_GE",$W$8="COUNT_LT",$W$8="COUNT_LE"),$W$11=""),AND(OR($W$8="SIGMOID_INC",$W$8="SIGMOID_DEC"),OR($W$11="",$W$12="",$W$12&lt;=0,$W$16&lt;0,$W$17&gt;1,$W$16&gt;$W$17)),AND($W$8="TOP_PERCENT",OR($W$11&lt;=0,$W$11&gt;1)),AND($W$8="COUNT_FLAG_RULE",OR($W$11="",$W$12="",$W$13&lt;=0,$W$13&gt;1))),"Некорректные настройки",IF(OR(BB119="#FIELD",BB119="",AND(OR($W$8="CHANGE_PCT_GE",$W$8="CHANGE_ABS_GE",$W$8="COUNT_FLAG_RULE",$W$8="AND_YES",$W$8="OR_YES"),OR(CG119="#FIELD",CG119="")),AND(OR($W$8="THRESHOLD_GE",$W$8="THRESHOLD_GT",$W$8="THRESHOLD_LE",$W$8="THRESHOLD_LT",$W$8="CHANGE_PCT_GE",$W$8="CHANGE_ABS_GE",$W$8="COUNT_LT",$W$8="COUNT_LE",$W$8="SIGMOID_INC",$W$8="SIGMOID_DEC",$W$8="TOP_PERCENT",$W$8="MANUAL_MU",$W$8="COUNT_FLAG_RULE"),NOT(ISNUMBER(BB119)))),IF($W$18="LOW_MU",MAX(Настройки!$B$14,$W$16),IF($W$18="NEUTRAL",Настройки!$B$15,IF($W$18="IGNORE","IGNORE",IF(OR(BB119="#FIELD",CG119="#FIELD"),"Поле не найдено","Недостаточно данных")))),IF($W$8="SIGMOID_INC",MAX(Настройки!$B$14,$W$16+($W$17-$W$16)/(1+EXP(-$W$12*(IF(ISNUMBER(BB119),BB119,0)-$W$11)))),IF($W$8="SIGMOID_DEC",MAX(Настройки!$B$14,$W$16+($W$17-$W$16)/(1+EXP($W$12*(IF(ISNUMBER(BB119),BB119,0)-$W$11)))),IF($W$8="TOP_PERCENT",IF((COUNTIF(INDEX(Данные!$A$7:$CV$106,0,MATCH($W$9,Данные!$A$6:$CV$6,0)),"&gt;"&amp;IF(ISNUMBER(BB119),BB119,0))+COUNTIFS(INDEX(Данные!$A$7:$CV$106,0,MATCH($W$9,Данные!$A$6:$CV$6,0)),IF(ISNUMBER(BB119),BB119,0),Данные!$A$7:$A$106,"&lt;"&amp;$A119)+1)/COUNT(INDEX(Данные!$A$7:$CV$106,0,MATCH($W$9,Данные!$A$6:$CV$6,0)))&lt;=$W$11,$W$14,$W$15),IF($W$8="MANUAL_MU",MAX(Настройки!$B$14,MIN(1,IF(ISNUMBER(BB119),BB119,0))),IF($W$8="COUNT_FLAG_RULE",IF(IF(ISNUMBER(BB119),BB119,0)&lt;=$W$11,$W$14,IF(IF(ISNUMBER(BB119),BB119,0)&gt;=$W$12,$W$15,IF(OR(LOWER(LEFT(CG119&amp;"",2))="да",CG119=1),$W$13,$W$15))),IF(OR(AND($W$8="YES_NO",OR(LOWER(LEFT(BB119&amp;"",2))="да",BB119=1)),AND($W$8="THRESHOLD_GE",IF(ISNUMBER(BB119),BB119,0)&gt;=$W$11),AND($W$8="THRESHOLD_GT",IF(ISNUMBER(BB119),BB119,0)&gt;$W$11),AND($W$8="THRESHOLD_LE",IF(ISNUMBER(BB119),BB119,0)&lt;=$W$11),AND($W$8="THRESHOLD_LT",IF(ISNUMBER(BB119),BB119,0)&lt;$W$11),AND($W$8="CHANGE_PCT_GE",IF(IF(ISNUMBER(CG119),CG119,0)=0,IF(ISNUMBER(BB119),BB119,0)&gt;0,(IF(ISNUMBER(BB119),BB119,0)-IF(ISNUMBER(CG119),CG119,0))/ABS(IF(ISNUMBER(CG119),CG119,0))&gt;=$W$11)),AND($W$8="CHANGE_ABS_GE",ABS(IF(ISNUMBER(BB119),BB119,0)-IF(ISNUMBER(CG119),CG119,0))&gt;=$W$11),AND($W$8="COUNT_LT",IF(ISNUMBER(BB119),BB119,0)&lt;$W$11),AND($W$8="COUNT_LE",IF(ISNUMBER(BB119),BB119,0)&lt;=$W$11),AND($W$8="AND_YES",OR(LOWER(LEFT(BB119&amp;"",2))="да",BB119=1),OR(LOWER(LEFT(CG119&amp;"",2))="да",CG119=1)),AND($W$8="OR_YES",OR(OR(LOWER(LEFT(BB119&amp;"",2))="да",BB119=1),OR(LOWER(LEFT(CG119&amp;"",2))="да",CG119=1)))),$W$14,$W$15))))))))))</f>
        <v/>
      </c>
      <c r="X119" s="73" t="str">
        <f>IF($A119="","",IF($X$4&lt;&gt;"Да","",IF(OR($X$8="",AND(OR($X$8="THRESHOLD_GE",$X$8="THRESHOLD_GT",$X$8="THRESHOLD_LE",$X$8="THRESHOLD_LT",$X$8="CHANGE_PCT_GE",$X$8="CHANGE_ABS_GE",$X$8="COUNT_LT",$X$8="COUNT_LE"),$X$11=""),AND(OR($X$8="SIGMOID_INC",$X$8="SIGMOID_DEC"),OR($X$11="",$X$12="",$X$12&lt;=0,$X$16&lt;0,$X$17&gt;1,$X$16&gt;$X$17)),AND($X$8="TOP_PERCENT",OR($X$11&lt;=0,$X$11&gt;1)),AND($X$8="COUNT_FLAG_RULE",OR($X$11="",$X$12="",$X$13&lt;=0,$X$13&gt;1))),"Некорректные настройки",IF(OR(BC119="#FIELD",BC119="",AND(OR($X$8="CHANGE_PCT_GE",$X$8="CHANGE_ABS_GE",$X$8="COUNT_FLAG_RULE",$X$8="AND_YES",$X$8="OR_YES"),OR(CH119="#FIELD",CH119="")),AND(OR($X$8="THRESHOLD_GE",$X$8="THRESHOLD_GT",$X$8="THRESHOLD_LE",$X$8="THRESHOLD_LT",$X$8="CHANGE_PCT_GE",$X$8="CHANGE_ABS_GE",$X$8="COUNT_LT",$X$8="COUNT_LE",$X$8="SIGMOID_INC",$X$8="SIGMOID_DEC",$X$8="TOP_PERCENT",$X$8="MANUAL_MU",$X$8="COUNT_FLAG_RULE"),NOT(ISNUMBER(BC119)))),IF($X$18="LOW_MU",MAX(Настройки!$B$14,$X$16),IF($X$18="NEUTRAL",Настройки!$B$15,IF($X$18="IGNORE","IGNORE",IF(OR(BC119="#FIELD",CH119="#FIELD"),"Поле не найдено","Недостаточно данных")))),IF($X$8="SIGMOID_INC",MAX(Настройки!$B$14,$X$16+($X$17-$X$16)/(1+EXP(-$X$12*(IF(ISNUMBER(BC119),BC119,0)-$X$11)))),IF($X$8="SIGMOID_DEC",MAX(Настройки!$B$14,$X$16+($X$17-$X$16)/(1+EXP($X$12*(IF(ISNUMBER(BC119),BC119,0)-$X$11)))),IF($X$8="TOP_PERCENT",IF((COUNTIF(INDEX(Данные!$A$7:$CV$106,0,MATCH($X$9,Данные!$A$6:$CV$6,0)),"&gt;"&amp;IF(ISNUMBER(BC119),BC119,0))+COUNTIFS(INDEX(Данные!$A$7:$CV$106,0,MATCH($X$9,Данные!$A$6:$CV$6,0)),IF(ISNUMBER(BC119),BC119,0),Данные!$A$7:$A$106,"&lt;"&amp;$A119)+1)/COUNT(INDEX(Данные!$A$7:$CV$106,0,MATCH($X$9,Данные!$A$6:$CV$6,0)))&lt;=$X$11,$X$14,$X$15),IF($X$8="MANUAL_MU",MAX(Настройки!$B$14,MIN(1,IF(ISNUMBER(BC119),BC119,0))),IF($X$8="COUNT_FLAG_RULE",IF(IF(ISNUMBER(BC119),BC119,0)&lt;=$X$11,$X$14,IF(IF(ISNUMBER(BC119),BC119,0)&gt;=$X$12,$X$15,IF(OR(LOWER(LEFT(CH119&amp;"",2))="да",CH119=1),$X$13,$X$15))),IF(OR(AND($X$8="YES_NO",OR(LOWER(LEFT(BC119&amp;"",2))="да",BC119=1)),AND($X$8="THRESHOLD_GE",IF(ISNUMBER(BC119),BC119,0)&gt;=$X$11),AND($X$8="THRESHOLD_GT",IF(ISNUMBER(BC119),BC119,0)&gt;$X$11),AND($X$8="THRESHOLD_LE",IF(ISNUMBER(BC119),BC119,0)&lt;=$X$11),AND($X$8="THRESHOLD_LT",IF(ISNUMBER(BC119),BC119,0)&lt;$X$11),AND($X$8="CHANGE_PCT_GE",IF(IF(ISNUMBER(CH119),CH119,0)=0,IF(ISNUMBER(BC119),BC119,0)&gt;0,(IF(ISNUMBER(BC119),BC119,0)-IF(ISNUMBER(CH119),CH119,0))/ABS(IF(ISNUMBER(CH119),CH119,0))&gt;=$X$11)),AND($X$8="CHANGE_ABS_GE",ABS(IF(ISNUMBER(BC119),BC119,0)-IF(ISNUMBER(CH119),CH119,0))&gt;=$X$11),AND($X$8="COUNT_LT",IF(ISNUMBER(BC119),BC119,0)&lt;$X$11),AND($X$8="COUNT_LE",IF(ISNUMBER(BC119),BC119,0)&lt;=$X$11),AND($X$8="AND_YES",OR(LOWER(LEFT(BC119&amp;"",2))="да",BC119=1),OR(LOWER(LEFT(CH119&amp;"",2))="да",CH119=1)),AND($X$8="OR_YES",OR(OR(LOWER(LEFT(BC119&amp;"",2))="да",BC119=1),OR(LOWER(LEFT(CH119&amp;"",2))="да",CH119=1)))),$X$14,$X$15))))))))))</f>
        <v/>
      </c>
      <c r="Y119" s="73" t="str">
        <f>IF($A119="","",IF($Y$4&lt;&gt;"Да","",IF(OR($Y$8="",AND(OR($Y$8="THRESHOLD_GE",$Y$8="THRESHOLD_GT",$Y$8="THRESHOLD_LE",$Y$8="THRESHOLD_LT",$Y$8="CHANGE_PCT_GE",$Y$8="CHANGE_ABS_GE",$Y$8="COUNT_LT",$Y$8="COUNT_LE"),$Y$11=""),AND(OR($Y$8="SIGMOID_INC",$Y$8="SIGMOID_DEC"),OR($Y$11="",$Y$12="",$Y$12&lt;=0,$Y$16&lt;0,$Y$17&gt;1,$Y$16&gt;$Y$17)),AND($Y$8="TOP_PERCENT",OR($Y$11&lt;=0,$Y$11&gt;1)),AND($Y$8="COUNT_FLAG_RULE",OR($Y$11="",$Y$12="",$Y$13&lt;=0,$Y$13&gt;1))),"Некорректные настройки",IF(OR(BD119="#FIELD",BD119="",AND(OR($Y$8="CHANGE_PCT_GE",$Y$8="CHANGE_ABS_GE",$Y$8="COUNT_FLAG_RULE",$Y$8="AND_YES",$Y$8="OR_YES"),OR(CI119="#FIELD",CI119="")),AND(OR($Y$8="THRESHOLD_GE",$Y$8="THRESHOLD_GT",$Y$8="THRESHOLD_LE",$Y$8="THRESHOLD_LT",$Y$8="CHANGE_PCT_GE",$Y$8="CHANGE_ABS_GE",$Y$8="COUNT_LT",$Y$8="COUNT_LE",$Y$8="SIGMOID_INC",$Y$8="SIGMOID_DEC",$Y$8="TOP_PERCENT",$Y$8="MANUAL_MU",$Y$8="COUNT_FLAG_RULE"),NOT(ISNUMBER(BD119)))),IF($Y$18="LOW_MU",MAX(Настройки!$B$14,$Y$16),IF($Y$18="NEUTRAL",Настройки!$B$15,IF($Y$18="IGNORE","IGNORE",IF(OR(BD119="#FIELD",CI119="#FIELD"),"Поле не найдено","Недостаточно данных")))),IF($Y$8="SIGMOID_INC",MAX(Настройки!$B$14,$Y$16+($Y$17-$Y$16)/(1+EXP(-$Y$12*(IF(ISNUMBER(BD119),BD119,0)-$Y$11)))),IF($Y$8="SIGMOID_DEC",MAX(Настройки!$B$14,$Y$16+($Y$17-$Y$16)/(1+EXP($Y$12*(IF(ISNUMBER(BD119),BD119,0)-$Y$11)))),IF($Y$8="TOP_PERCENT",IF((COUNTIF(INDEX(Данные!$A$7:$CV$106,0,MATCH($Y$9,Данные!$A$6:$CV$6,0)),"&gt;"&amp;IF(ISNUMBER(BD119),BD119,0))+COUNTIFS(INDEX(Данные!$A$7:$CV$106,0,MATCH($Y$9,Данные!$A$6:$CV$6,0)),IF(ISNUMBER(BD119),BD119,0),Данные!$A$7:$A$106,"&lt;"&amp;$A119)+1)/COUNT(INDEX(Данные!$A$7:$CV$106,0,MATCH($Y$9,Данные!$A$6:$CV$6,0)))&lt;=$Y$11,$Y$14,$Y$15),IF($Y$8="MANUAL_MU",MAX(Настройки!$B$14,MIN(1,IF(ISNUMBER(BD119),BD119,0))),IF($Y$8="COUNT_FLAG_RULE",IF(IF(ISNUMBER(BD119),BD119,0)&lt;=$Y$11,$Y$14,IF(IF(ISNUMBER(BD119),BD119,0)&gt;=$Y$12,$Y$15,IF(OR(LOWER(LEFT(CI119&amp;"",2))="да",CI119=1),$Y$13,$Y$15))),IF(OR(AND($Y$8="YES_NO",OR(LOWER(LEFT(BD119&amp;"",2))="да",BD119=1)),AND($Y$8="THRESHOLD_GE",IF(ISNUMBER(BD119),BD119,0)&gt;=$Y$11),AND($Y$8="THRESHOLD_GT",IF(ISNUMBER(BD119),BD119,0)&gt;$Y$11),AND($Y$8="THRESHOLD_LE",IF(ISNUMBER(BD119),BD119,0)&lt;=$Y$11),AND($Y$8="THRESHOLD_LT",IF(ISNUMBER(BD119),BD119,0)&lt;$Y$11),AND($Y$8="CHANGE_PCT_GE",IF(IF(ISNUMBER(CI119),CI119,0)=0,IF(ISNUMBER(BD119),BD119,0)&gt;0,(IF(ISNUMBER(BD119),BD119,0)-IF(ISNUMBER(CI119),CI119,0))/ABS(IF(ISNUMBER(CI119),CI119,0))&gt;=$Y$11)),AND($Y$8="CHANGE_ABS_GE",ABS(IF(ISNUMBER(BD119),BD119,0)-IF(ISNUMBER(CI119),CI119,0))&gt;=$Y$11),AND($Y$8="COUNT_LT",IF(ISNUMBER(BD119),BD119,0)&lt;$Y$11),AND($Y$8="COUNT_LE",IF(ISNUMBER(BD119),BD119,0)&lt;=$Y$11),AND($Y$8="AND_YES",OR(LOWER(LEFT(BD119&amp;"",2))="да",BD119=1),OR(LOWER(LEFT(CI119&amp;"",2))="да",CI119=1)),AND($Y$8="OR_YES",OR(OR(LOWER(LEFT(BD119&amp;"",2))="да",BD119=1),OR(LOWER(LEFT(CI119&amp;"",2))="да",CI119=1)))),$Y$14,$Y$15))))))))))</f>
        <v/>
      </c>
      <c r="Z119" s="73" t="str">
        <f>IF($A119="","",IF($Z$4&lt;&gt;"Да","",IF(OR($Z$8="",AND(OR($Z$8="THRESHOLD_GE",$Z$8="THRESHOLD_GT",$Z$8="THRESHOLD_LE",$Z$8="THRESHOLD_LT",$Z$8="CHANGE_PCT_GE",$Z$8="CHANGE_ABS_GE",$Z$8="COUNT_LT",$Z$8="COUNT_LE"),$Z$11=""),AND(OR($Z$8="SIGMOID_INC",$Z$8="SIGMOID_DEC"),OR($Z$11="",$Z$12="",$Z$12&lt;=0,$Z$16&lt;0,$Z$17&gt;1,$Z$16&gt;$Z$17)),AND($Z$8="TOP_PERCENT",OR($Z$11&lt;=0,$Z$11&gt;1)),AND($Z$8="COUNT_FLAG_RULE",OR($Z$11="",$Z$12="",$Z$13&lt;=0,$Z$13&gt;1))),"Некорректные настройки",IF(OR(BE119="#FIELD",BE119="",AND(OR($Z$8="CHANGE_PCT_GE",$Z$8="CHANGE_ABS_GE",$Z$8="COUNT_FLAG_RULE",$Z$8="AND_YES",$Z$8="OR_YES"),OR(CJ119="#FIELD",CJ119="")),AND(OR($Z$8="THRESHOLD_GE",$Z$8="THRESHOLD_GT",$Z$8="THRESHOLD_LE",$Z$8="THRESHOLD_LT",$Z$8="CHANGE_PCT_GE",$Z$8="CHANGE_ABS_GE",$Z$8="COUNT_LT",$Z$8="COUNT_LE",$Z$8="SIGMOID_INC",$Z$8="SIGMOID_DEC",$Z$8="TOP_PERCENT",$Z$8="MANUAL_MU",$Z$8="COUNT_FLAG_RULE"),NOT(ISNUMBER(BE119)))),IF($Z$18="LOW_MU",MAX(Настройки!$B$14,$Z$16),IF($Z$18="NEUTRAL",Настройки!$B$15,IF($Z$18="IGNORE","IGNORE",IF(OR(BE119="#FIELD",CJ119="#FIELD"),"Поле не найдено","Недостаточно данных")))),IF($Z$8="SIGMOID_INC",MAX(Настройки!$B$14,$Z$16+($Z$17-$Z$16)/(1+EXP(-$Z$12*(IF(ISNUMBER(BE119),BE119,0)-$Z$11)))),IF($Z$8="SIGMOID_DEC",MAX(Настройки!$B$14,$Z$16+($Z$17-$Z$16)/(1+EXP($Z$12*(IF(ISNUMBER(BE119),BE119,0)-$Z$11)))),IF($Z$8="TOP_PERCENT",IF((COUNTIF(INDEX(Данные!$A$7:$CV$106,0,MATCH($Z$9,Данные!$A$6:$CV$6,0)),"&gt;"&amp;IF(ISNUMBER(BE119),BE119,0))+COUNTIFS(INDEX(Данные!$A$7:$CV$106,0,MATCH($Z$9,Данные!$A$6:$CV$6,0)),IF(ISNUMBER(BE119),BE119,0),Данные!$A$7:$A$106,"&lt;"&amp;$A119)+1)/COUNT(INDEX(Данные!$A$7:$CV$106,0,MATCH($Z$9,Данные!$A$6:$CV$6,0)))&lt;=$Z$11,$Z$14,$Z$15),IF($Z$8="MANUAL_MU",MAX(Настройки!$B$14,MIN(1,IF(ISNUMBER(BE119),BE119,0))),IF($Z$8="COUNT_FLAG_RULE",IF(IF(ISNUMBER(BE119),BE119,0)&lt;=$Z$11,$Z$14,IF(IF(ISNUMBER(BE119),BE119,0)&gt;=$Z$12,$Z$15,IF(OR(LOWER(LEFT(CJ119&amp;"",2))="да",CJ119=1),$Z$13,$Z$15))),IF(OR(AND($Z$8="YES_NO",OR(LOWER(LEFT(BE119&amp;"",2))="да",BE119=1)),AND($Z$8="THRESHOLD_GE",IF(ISNUMBER(BE119),BE119,0)&gt;=$Z$11),AND($Z$8="THRESHOLD_GT",IF(ISNUMBER(BE119),BE119,0)&gt;$Z$11),AND($Z$8="THRESHOLD_LE",IF(ISNUMBER(BE119),BE119,0)&lt;=$Z$11),AND($Z$8="THRESHOLD_LT",IF(ISNUMBER(BE119),BE119,0)&lt;$Z$11),AND($Z$8="CHANGE_PCT_GE",IF(IF(ISNUMBER(CJ119),CJ119,0)=0,IF(ISNUMBER(BE119),BE119,0)&gt;0,(IF(ISNUMBER(BE119),BE119,0)-IF(ISNUMBER(CJ119),CJ119,0))/ABS(IF(ISNUMBER(CJ119),CJ119,0))&gt;=$Z$11)),AND($Z$8="CHANGE_ABS_GE",ABS(IF(ISNUMBER(BE119),BE119,0)-IF(ISNUMBER(CJ119),CJ119,0))&gt;=$Z$11),AND($Z$8="COUNT_LT",IF(ISNUMBER(BE119),BE119,0)&lt;$Z$11),AND($Z$8="COUNT_LE",IF(ISNUMBER(BE119),BE119,0)&lt;=$Z$11),AND($Z$8="AND_YES",OR(LOWER(LEFT(BE119&amp;"",2))="да",BE119=1),OR(LOWER(LEFT(CJ119&amp;"",2))="да",CJ119=1)),AND($Z$8="OR_YES",OR(OR(LOWER(LEFT(BE119&amp;"",2))="да",BE119=1),OR(LOWER(LEFT(CJ119&amp;"",2))="да",CJ119=1)))),$Z$14,$Z$15))))))))))</f>
        <v/>
      </c>
      <c r="AA119" s="73" t="str">
        <f>IF($A119="","",IF($AA$4&lt;&gt;"Да","",IF(OR($AA$8="",AND(OR($AA$8="THRESHOLD_GE",$AA$8="THRESHOLD_GT",$AA$8="THRESHOLD_LE",$AA$8="THRESHOLD_LT",$AA$8="CHANGE_PCT_GE",$AA$8="CHANGE_ABS_GE",$AA$8="COUNT_LT",$AA$8="COUNT_LE"),$AA$11=""),AND(OR($AA$8="SIGMOID_INC",$AA$8="SIGMOID_DEC"),OR($AA$11="",$AA$12="",$AA$12&lt;=0,$AA$16&lt;0,$AA$17&gt;1,$AA$16&gt;$AA$17)),AND($AA$8="TOP_PERCENT",OR($AA$11&lt;=0,$AA$11&gt;1)),AND($AA$8="COUNT_FLAG_RULE",OR($AA$11="",$AA$12="",$AA$13&lt;=0,$AA$13&gt;1))),"Некорректные настройки",IF(OR(BF119="#FIELD",BF119="",AND(OR($AA$8="CHANGE_PCT_GE",$AA$8="CHANGE_ABS_GE",$AA$8="COUNT_FLAG_RULE",$AA$8="AND_YES",$AA$8="OR_YES"),OR(CK119="#FIELD",CK119="")),AND(OR($AA$8="THRESHOLD_GE",$AA$8="THRESHOLD_GT",$AA$8="THRESHOLD_LE",$AA$8="THRESHOLD_LT",$AA$8="CHANGE_PCT_GE",$AA$8="CHANGE_ABS_GE",$AA$8="COUNT_LT",$AA$8="COUNT_LE",$AA$8="SIGMOID_INC",$AA$8="SIGMOID_DEC",$AA$8="TOP_PERCENT",$AA$8="MANUAL_MU",$AA$8="COUNT_FLAG_RULE"),NOT(ISNUMBER(BF119)))),IF($AA$18="LOW_MU",MAX(Настройки!$B$14,$AA$16),IF($AA$18="NEUTRAL",Настройки!$B$15,IF($AA$18="IGNORE","IGNORE",IF(OR(BF119="#FIELD",CK119="#FIELD"),"Поле не найдено","Недостаточно данных")))),IF($AA$8="SIGMOID_INC",MAX(Настройки!$B$14,$AA$16+($AA$17-$AA$16)/(1+EXP(-$AA$12*(IF(ISNUMBER(BF119),BF119,0)-$AA$11)))),IF($AA$8="SIGMOID_DEC",MAX(Настройки!$B$14,$AA$16+($AA$17-$AA$16)/(1+EXP($AA$12*(IF(ISNUMBER(BF119),BF119,0)-$AA$11)))),IF($AA$8="TOP_PERCENT",IF((COUNTIF(INDEX(Данные!$A$7:$CV$106,0,MATCH($AA$9,Данные!$A$6:$CV$6,0)),"&gt;"&amp;IF(ISNUMBER(BF119),BF119,0))+COUNTIFS(INDEX(Данные!$A$7:$CV$106,0,MATCH($AA$9,Данные!$A$6:$CV$6,0)),IF(ISNUMBER(BF119),BF119,0),Данные!$A$7:$A$106,"&lt;"&amp;$A119)+1)/COUNT(INDEX(Данные!$A$7:$CV$106,0,MATCH($AA$9,Данные!$A$6:$CV$6,0)))&lt;=$AA$11,$AA$14,$AA$15),IF($AA$8="MANUAL_MU",MAX(Настройки!$B$14,MIN(1,IF(ISNUMBER(BF119),BF119,0))),IF($AA$8="COUNT_FLAG_RULE",IF(IF(ISNUMBER(BF119),BF119,0)&lt;=$AA$11,$AA$14,IF(IF(ISNUMBER(BF119),BF119,0)&gt;=$AA$12,$AA$15,IF(OR(LOWER(LEFT(CK119&amp;"",2))="да",CK119=1),$AA$13,$AA$15))),IF(OR(AND($AA$8="YES_NO",OR(LOWER(LEFT(BF119&amp;"",2))="да",BF119=1)),AND($AA$8="THRESHOLD_GE",IF(ISNUMBER(BF119),BF119,0)&gt;=$AA$11),AND($AA$8="THRESHOLD_GT",IF(ISNUMBER(BF119),BF119,0)&gt;$AA$11),AND($AA$8="THRESHOLD_LE",IF(ISNUMBER(BF119),BF119,0)&lt;=$AA$11),AND($AA$8="THRESHOLD_LT",IF(ISNUMBER(BF119),BF119,0)&lt;$AA$11),AND($AA$8="CHANGE_PCT_GE",IF(IF(ISNUMBER(CK119),CK119,0)=0,IF(ISNUMBER(BF119),BF119,0)&gt;0,(IF(ISNUMBER(BF119),BF119,0)-IF(ISNUMBER(CK119),CK119,0))/ABS(IF(ISNUMBER(CK119),CK119,0))&gt;=$AA$11)),AND($AA$8="CHANGE_ABS_GE",ABS(IF(ISNUMBER(BF119),BF119,0)-IF(ISNUMBER(CK119),CK119,0))&gt;=$AA$11),AND($AA$8="COUNT_LT",IF(ISNUMBER(BF119),BF119,0)&lt;$AA$11),AND($AA$8="COUNT_LE",IF(ISNUMBER(BF119),BF119,0)&lt;=$AA$11),AND($AA$8="AND_YES",OR(LOWER(LEFT(BF119&amp;"",2))="да",BF119=1),OR(LOWER(LEFT(CK119&amp;"",2))="да",CK119=1)),AND($AA$8="OR_YES",OR(OR(LOWER(LEFT(BF119&amp;"",2))="да",BF119=1),OR(LOWER(LEFT(CK119&amp;"",2))="да",CK119=1)))),$AA$14,$AA$15))))))))))</f>
        <v/>
      </c>
      <c r="AB119" s="73" t="str">
        <f>IF($A119="","",IF($AB$4&lt;&gt;"Да","",IF(OR($AB$8="",AND(OR($AB$8="THRESHOLD_GE",$AB$8="THRESHOLD_GT",$AB$8="THRESHOLD_LE",$AB$8="THRESHOLD_LT",$AB$8="CHANGE_PCT_GE",$AB$8="CHANGE_ABS_GE",$AB$8="COUNT_LT",$AB$8="COUNT_LE"),$AB$11=""),AND(OR($AB$8="SIGMOID_INC",$AB$8="SIGMOID_DEC"),OR($AB$11="",$AB$12="",$AB$12&lt;=0,$AB$16&lt;0,$AB$17&gt;1,$AB$16&gt;$AB$17)),AND($AB$8="TOP_PERCENT",OR($AB$11&lt;=0,$AB$11&gt;1)),AND($AB$8="COUNT_FLAG_RULE",OR($AB$11="",$AB$12="",$AB$13&lt;=0,$AB$13&gt;1))),"Некорректные настройки",IF(OR(BG119="#FIELD",BG119="",AND(OR($AB$8="CHANGE_PCT_GE",$AB$8="CHANGE_ABS_GE",$AB$8="COUNT_FLAG_RULE",$AB$8="AND_YES",$AB$8="OR_YES"),OR(CL119="#FIELD",CL119="")),AND(OR($AB$8="THRESHOLD_GE",$AB$8="THRESHOLD_GT",$AB$8="THRESHOLD_LE",$AB$8="THRESHOLD_LT",$AB$8="CHANGE_PCT_GE",$AB$8="CHANGE_ABS_GE",$AB$8="COUNT_LT",$AB$8="COUNT_LE",$AB$8="SIGMOID_INC",$AB$8="SIGMOID_DEC",$AB$8="TOP_PERCENT",$AB$8="MANUAL_MU",$AB$8="COUNT_FLAG_RULE"),NOT(ISNUMBER(BG119)))),IF($AB$18="LOW_MU",MAX(Настройки!$B$14,$AB$16),IF($AB$18="NEUTRAL",Настройки!$B$15,IF($AB$18="IGNORE","IGNORE",IF(OR(BG119="#FIELD",CL119="#FIELD"),"Поле не найдено","Недостаточно данных")))),IF($AB$8="SIGMOID_INC",MAX(Настройки!$B$14,$AB$16+($AB$17-$AB$16)/(1+EXP(-$AB$12*(IF(ISNUMBER(BG119),BG119,0)-$AB$11)))),IF($AB$8="SIGMOID_DEC",MAX(Настройки!$B$14,$AB$16+($AB$17-$AB$16)/(1+EXP($AB$12*(IF(ISNUMBER(BG119),BG119,0)-$AB$11)))),IF($AB$8="TOP_PERCENT",IF((COUNTIF(INDEX(Данные!$A$7:$CV$106,0,MATCH($AB$9,Данные!$A$6:$CV$6,0)),"&gt;"&amp;IF(ISNUMBER(BG119),BG119,0))+COUNTIFS(INDEX(Данные!$A$7:$CV$106,0,MATCH($AB$9,Данные!$A$6:$CV$6,0)),IF(ISNUMBER(BG119),BG119,0),Данные!$A$7:$A$106,"&lt;"&amp;$A119)+1)/COUNT(INDEX(Данные!$A$7:$CV$106,0,MATCH($AB$9,Данные!$A$6:$CV$6,0)))&lt;=$AB$11,$AB$14,$AB$15),IF($AB$8="MANUAL_MU",MAX(Настройки!$B$14,MIN(1,IF(ISNUMBER(BG119),BG119,0))),IF($AB$8="COUNT_FLAG_RULE",IF(IF(ISNUMBER(BG119),BG119,0)&lt;=$AB$11,$AB$14,IF(IF(ISNUMBER(BG119),BG119,0)&gt;=$AB$12,$AB$15,IF(OR(LOWER(LEFT(CL119&amp;"",2))="да",CL119=1),$AB$13,$AB$15))),IF(OR(AND($AB$8="YES_NO",OR(LOWER(LEFT(BG119&amp;"",2))="да",BG119=1)),AND($AB$8="THRESHOLD_GE",IF(ISNUMBER(BG119),BG119,0)&gt;=$AB$11),AND($AB$8="THRESHOLD_GT",IF(ISNUMBER(BG119),BG119,0)&gt;$AB$11),AND($AB$8="THRESHOLD_LE",IF(ISNUMBER(BG119),BG119,0)&lt;=$AB$11),AND($AB$8="THRESHOLD_LT",IF(ISNUMBER(BG119),BG119,0)&lt;$AB$11),AND($AB$8="CHANGE_PCT_GE",IF(IF(ISNUMBER(CL119),CL119,0)=0,IF(ISNUMBER(BG119),BG119,0)&gt;0,(IF(ISNUMBER(BG119),BG119,0)-IF(ISNUMBER(CL119),CL119,0))/ABS(IF(ISNUMBER(CL119),CL119,0))&gt;=$AB$11)),AND($AB$8="CHANGE_ABS_GE",ABS(IF(ISNUMBER(BG119),BG119,0)-IF(ISNUMBER(CL119),CL119,0))&gt;=$AB$11),AND($AB$8="COUNT_LT",IF(ISNUMBER(BG119),BG119,0)&lt;$AB$11),AND($AB$8="COUNT_LE",IF(ISNUMBER(BG119),BG119,0)&lt;=$AB$11),AND($AB$8="AND_YES",OR(LOWER(LEFT(BG119&amp;"",2))="да",BG119=1),OR(LOWER(LEFT(CL119&amp;"",2))="да",CL119=1)),AND($AB$8="OR_YES",OR(OR(LOWER(LEFT(BG119&amp;"",2))="да",BG119=1),OR(LOWER(LEFT(CL119&amp;"",2))="да",CL119=1)))),$AB$14,$AB$15))))))))))</f>
        <v/>
      </c>
      <c r="AC119" s="73" t="str">
        <f>IF($A119="","",IF($AC$4&lt;&gt;"Да","",IF(OR($AC$8="",AND(OR($AC$8="THRESHOLD_GE",$AC$8="THRESHOLD_GT",$AC$8="THRESHOLD_LE",$AC$8="THRESHOLD_LT",$AC$8="CHANGE_PCT_GE",$AC$8="CHANGE_ABS_GE",$AC$8="COUNT_LT",$AC$8="COUNT_LE"),$AC$11=""),AND(OR($AC$8="SIGMOID_INC",$AC$8="SIGMOID_DEC"),OR($AC$11="",$AC$12="",$AC$12&lt;=0,$AC$16&lt;0,$AC$17&gt;1,$AC$16&gt;$AC$17)),AND($AC$8="TOP_PERCENT",OR($AC$11&lt;=0,$AC$11&gt;1)),AND($AC$8="COUNT_FLAG_RULE",OR($AC$11="",$AC$12="",$AC$13&lt;=0,$AC$13&gt;1))),"Некорректные настройки",IF(OR(BH119="#FIELD",BH119="",AND(OR($AC$8="CHANGE_PCT_GE",$AC$8="CHANGE_ABS_GE",$AC$8="COUNT_FLAG_RULE",$AC$8="AND_YES",$AC$8="OR_YES"),OR(CM119="#FIELD",CM119="")),AND(OR($AC$8="THRESHOLD_GE",$AC$8="THRESHOLD_GT",$AC$8="THRESHOLD_LE",$AC$8="THRESHOLD_LT",$AC$8="CHANGE_PCT_GE",$AC$8="CHANGE_ABS_GE",$AC$8="COUNT_LT",$AC$8="COUNT_LE",$AC$8="SIGMOID_INC",$AC$8="SIGMOID_DEC",$AC$8="TOP_PERCENT",$AC$8="MANUAL_MU",$AC$8="COUNT_FLAG_RULE"),NOT(ISNUMBER(BH119)))),IF($AC$18="LOW_MU",MAX(Настройки!$B$14,$AC$16),IF($AC$18="NEUTRAL",Настройки!$B$15,IF($AC$18="IGNORE","IGNORE",IF(OR(BH119="#FIELD",CM119="#FIELD"),"Поле не найдено","Недостаточно данных")))),IF($AC$8="SIGMOID_INC",MAX(Настройки!$B$14,$AC$16+($AC$17-$AC$16)/(1+EXP(-$AC$12*(IF(ISNUMBER(BH119),BH119,0)-$AC$11)))),IF($AC$8="SIGMOID_DEC",MAX(Настройки!$B$14,$AC$16+($AC$17-$AC$16)/(1+EXP($AC$12*(IF(ISNUMBER(BH119),BH119,0)-$AC$11)))),IF($AC$8="TOP_PERCENT",IF((COUNTIF(INDEX(Данные!$A$7:$CV$106,0,MATCH($AC$9,Данные!$A$6:$CV$6,0)),"&gt;"&amp;IF(ISNUMBER(BH119),BH119,0))+COUNTIFS(INDEX(Данные!$A$7:$CV$106,0,MATCH($AC$9,Данные!$A$6:$CV$6,0)),IF(ISNUMBER(BH119),BH119,0),Данные!$A$7:$A$106,"&lt;"&amp;$A119)+1)/COUNT(INDEX(Данные!$A$7:$CV$106,0,MATCH($AC$9,Данные!$A$6:$CV$6,0)))&lt;=$AC$11,$AC$14,$AC$15),IF($AC$8="MANUAL_MU",MAX(Настройки!$B$14,MIN(1,IF(ISNUMBER(BH119),BH119,0))),IF($AC$8="COUNT_FLAG_RULE",IF(IF(ISNUMBER(BH119),BH119,0)&lt;=$AC$11,$AC$14,IF(IF(ISNUMBER(BH119),BH119,0)&gt;=$AC$12,$AC$15,IF(OR(LOWER(LEFT(CM119&amp;"",2))="да",CM119=1),$AC$13,$AC$15))),IF(OR(AND($AC$8="YES_NO",OR(LOWER(LEFT(BH119&amp;"",2))="да",BH119=1)),AND($AC$8="THRESHOLD_GE",IF(ISNUMBER(BH119),BH119,0)&gt;=$AC$11),AND($AC$8="THRESHOLD_GT",IF(ISNUMBER(BH119),BH119,0)&gt;$AC$11),AND($AC$8="THRESHOLD_LE",IF(ISNUMBER(BH119),BH119,0)&lt;=$AC$11),AND($AC$8="THRESHOLD_LT",IF(ISNUMBER(BH119),BH119,0)&lt;$AC$11),AND($AC$8="CHANGE_PCT_GE",IF(IF(ISNUMBER(CM119),CM119,0)=0,IF(ISNUMBER(BH119),BH119,0)&gt;0,(IF(ISNUMBER(BH119),BH119,0)-IF(ISNUMBER(CM119),CM119,0))/ABS(IF(ISNUMBER(CM119),CM119,0))&gt;=$AC$11)),AND($AC$8="CHANGE_ABS_GE",ABS(IF(ISNUMBER(BH119),BH119,0)-IF(ISNUMBER(CM119),CM119,0))&gt;=$AC$11),AND($AC$8="COUNT_LT",IF(ISNUMBER(BH119),BH119,0)&lt;$AC$11),AND($AC$8="COUNT_LE",IF(ISNUMBER(BH119),BH119,0)&lt;=$AC$11),AND($AC$8="AND_YES",OR(LOWER(LEFT(BH119&amp;"",2))="да",BH119=1),OR(LOWER(LEFT(CM119&amp;"",2))="да",CM119=1)),AND($AC$8="OR_YES",OR(OR(LOWER(LEFT(BH119&amp;"",2))="да",BH119=1),OR(LOWER(LEFT(CM119&amp;"",2))="да",CM119=1)))),$AC$14,$AC$15))))))))))</f>
        <v/>
      </c>
      <c r="AD119" s="73" t="str">
        <f>IF($A119="","",IF($AD$4&lt;&gt;"Да","",IF(OR($AD$8="",AND(OR($AD$8="THRESHOLD_GE",$AD$8="THRESHOLD_GT",$AD$8="THRESHOLD_LE",$AD$8="THRESHOLD_LT",$AD$8="CHANGE_PCT_GE",$AD$8="CHANGE_ABS_GE",$AD$8="COUNT_LT",$AD$8="COUNT_LE"),$AD$11=""),AND(OR($AD$8="SIGMOID_INC",$AD$8="SIGMOID_DEC"),OR($AD$11="",$AD$12="",$AD$12&lt;=0,$AD$16&lt;0,$AD$17&gt;1,$AD$16&gt;$AD$17)),AND($AD$8="TOP_PERCENT",OR($AD$11&lt;=0,$AD$11&gt;1)),AND($AD$8="COUNT_FLAG_RULE",OR($AD$11="",$AD$12="",$AD$13&lt;=0,$AD$13&gt;1))),"Некорректные настройки",IF(OR(BI119="#FIELD",BI119="",AND(OR($AD$8="CHANGE_PCT_GE",$AD$8="CHANGE_ABS_GE",$AD$8="COUNT_FLAG_RULE",$AD$8="AND_YES",$AD$8="OR_YES"),OR(CN119="#FIELD",CN119="")),AND(OR($AD$8="THRESHOLD_GE",$AD$8="THRESHOLD_GT",$AD$8="THRESHOLD_LE",$AD$8="THRESHOLD_LT",$AD$8="CHANGE_PCT_GE",$AD$8="CHANGE_ABS_GE",$AD$8="COUNT_LT",$AD$8="COUNT_LE",$AD$8="SIGMOID_INC",$AD$8="SIGMOID_DEC",$AD$8="TOP_PERCENT",$AD$8="MANUAL_MU",$AD$8="COUNT_FLAG_RULE"),NOT(ISNUMBER(BI119)))),IF($AD$18="LOW_MU",MAX(Настройки!$B$14,$AD$16),IF($AD$18="NEUTRAL",Настройки!$B$15,IF($AD$18="IGNORE","IGNORE",IF(OR(BI119="#FIELD",CN119="#FIELD"),"Поле не найдено","Недостаточно данных")))),IF($AD$8="SIGMOID_INC",MAX(Настройки!$B$14,$AD$16+($AD$17-$AD$16)/(1+EXP(-$AD$12*(IF(ISNUMBER(BI119),BI119,0)-$AD$11)))),IF($AD$8="SIGMOID_DEC",MAX(Настройки!$B$14,$AD$16+($AD$17-$AD$16)/(1+EXP($AD$12*(IF(ISNUMBER(BI119),BI119,0)-$AD$11)))),IF($AD$8="TOP_PERCENT",IF((COUNTIF(INDEX(Данные!$A$7:$CV$106,0,MATCH($AD$9,Данные!$A$6:$CV$6,0)),"&gt;"&amp;IF(ISNUMBER(BI119),BI119,0))+COUNTIFS(INDEX(Данные!$A$7:$CV$106,0,MATCH($AD$9,Данные!$A$6:$CV$6,0)),IF(ISNUMBER(BI119),BI119,0),Данные!$A$7:$A$106,"&lt;"&amp;$A119)+1)/COUNT(INDEX(Данные!$A$7:$CV$106,0,MATCH($AD$9,Данные!$A$6:$CV$6,0)))&lt;=$AD$11,$AD$14,$AD$15),IF($AD$8="MANUAL_MU",MAX(Настройки!$B$14,MIN(1,IF(ISNUMBER(BI119),BI119,0))),IF($AD$8="COUNT_FLAG_RULE",IF(IF(ISNUMBER(BI119),BI119,0)&lt;=$AD$11,$AD$14,IF(IF(ISNUMBER(BI119),BI119,0)&gt;=$AD$12,$AD$15,IF(OR(LOWER(LEFT(CN119&amp;"",2))="да",CN119=1),$AD$13,$AD$15))),IF(OR(AND($AD$8="YES_NO",OR(LOWER(LEFT(BI119&amp;"",2))="да",BI119=1)),AND($AD$8="THRESHOLD_GE",IF(ISNUMBER(BI119),BI119,0)&gt;=$AD$11),AND($AD$8="THRESHOLD_GT",IF(ISNUMBER(BI119),BI119,0)&gt;$AD$11),AND($AD$8="THRESHOLD_LE",IF(ISNUMBER(BI119),BI119,0)&lt;=$AD$11),AND($AD$8="THRESHOLD_LT",IF(ISNUMBER(BI119),BI119,0)&lt;$AD$11),AND($AD$8="CHANGE_PCT_GE",IF(IF(ISNUMBER(CN119),CN119,0)=0,IF(ISNUMBER(BI119),BI119,0)&gt;0,(IF(ISNUMBER(BI119),BI119,0)-IF(ISNUMBER(CN119),CN119,0))/ABS(IF(ISNUMBER(CN119),CN119,0))&gt;=$AD$11)),AND($AD$8="CHANGE_ABS_GE",ABS(IF(ISNUMBER(BI119),BI119,0)-IF(ISNUMBER(CN119),CN119,0))&gt;=$AD$11),AND($AD$8="COUNT_LT",IF(ISNUMBER(BI119),BI119,0)&lt;$AD$11),AND($AD$8="COUNT_LE",IF(ISNUMBER(BI119),BI119,0)&lt;=$AD$11),AND($AD$8="AND_YES",OR(LOWER(LEFT(BI119&amp;"",2))="да",BI119=1),OR(LOWER(LEFT(CN119&amp;"",2))="да",CN119=1)),AND($AD$8="OR_YES",OR(OR(LOWER(LEFT(BI119&amp;"",2))="да",BI119=1),OR(LOWER(LEFT(CN119&amp;"",2))="да",CN119=1)))),$AD$14,$AD$15))))))))))</f>
        <v/>
      </c>
      <c r="AE119" s="74" t="str">
        <f>IF($A119="","",IF($AE$4&lt;&gt;"Да","",IF(OR($AE$8="",AND(OR($AE$8="THRESHOLD_GE",$AE$8="THRESHOLD_GT",$AE$8="THRESHOLD_LE",$AE$8="THRESHOLD_LT",$AE$8="CHANGE_PCT_GE",$AE$8="CHANGE_ABS_GE",$AE$8="COUNT_LT",$AE$8="COUNT_LE"),$AE$11=""),AND(OR($AE$8="SIGMOID_INC",$AE$8="SIGMOID_DEC"),OR($AE$11="",$AE$12="",$AE$12&lt;=0,$AE$16&lt;0,$AE$17&gt;1,$AE$16&gt;$AE$17)),AND($AE$8="TOP_PERCENT",OR($AE$11&lt;=0,$AE$11&gt;1)),AND($AE$8="COUNT_FLAG_RULE",OR($AE$11="",$AE$12="",$AE$13&lt;=0,$AE$13&gt;1))),"Некорректные настройки",IF(OR(BJ119="#FIELD",BJ119="",AND(OR($AE$8="CHANGE_PCT_GE",$AE$8="CHANGE_ABS_GE",$AE$8="COUNT_FLAG_RULE",$AE$8="AND_YES",$AE$8="OR_YES"),OR(CO119="#FIELD",CO119="")),AND(OR($AE$8="THRESHOLD_GE",$AE$8="THRESHOLD_GT",$AE$8="THRESHOLD_LE",$AE$8="THRESHOLD_LT",$AE$8="CHANGE_PCT_GE",$AE$8="CHANGE_ABS_GE",$AE$8="COUNT_LT",$AE$8="COUNT_LE",$AE$8="SIGMOID_INC",$AE$8="SIGMOID_DEC",$AE$8="TOP_PERCENT",$AE$8="MANUAL_MU",$AE$8="COUNT_FLAG_RULE"),NOT(ISNUMBER(BJ119)))),IF($AE$18="LOW_MU",MAX(Настройки!$B$14,$AE$16),IF($AE$18="NEUTRAL",Настройки!$B$15,IF($AE$18="IGNORE","IGNORE",IF(OR(BJ119="#FIELD",CO119="#FIELD"),"Поле не найдено","Недостаточно данных")))),IF($AE$8="SIGMOID_INC",MAX(Настройки!$B$14,$AE$16+($AE$17-$AE$16)/(1+EXP(-$AE$12*(IF(ISNUMBER(BJ119),BJ119,0)-$AE$11)))),IF($AE$8="SIGMOID_DEC",MAX(Настройки!$B$14,$AE$16+($AE$17-$AE$16)/(1+EXP($AE$12*(IF(ISNUMBER(BJ119),BJ119,0)-$AE$11)))),IF($AE$8="TOP_PERCENT",IF((COUNTIF(INDEX(Данные!$A$7:$CV$106,0,MATCH($AE$9,Данные!$A$6:$CV$6,0)),"&gt;"&amp;IF(ISNUMBER(BJ119),BJ119,0))+COUNTIFS(INDEX(Данные!$A$7:$CV$106,0,MATCH($AE$9,Данные!$A$6:$CV$6,0)),IF(ISNUMBER(BJ119),BJ119,0),Данные!$A$7:$A$106,"&lt;"&amp;$A119)+1)/COUNT(INDEX(Данные!$A$7:$CV$106,0,MATCH($AE$9,Данные!$A$6:$CV$6,0)))&lt;=$AE$11,$AE$14,$AE$15),IF($AE$8="MANUAL_MU",MAX(Настройки!$B$14,MIN(1,IF(ISNUMBER(BJ119),BJ119,0))),IF($AE$8="COUNT_FLAG_RULE",IF(IF(ISNUMBER(BJ119),BJ119,0)&lt;=$AE$11,$AE$14,IF(IF(ISNUMBER(BJ119),BJ119,0)&gt;=$AE$12,$AE$15,IF(OR(LOWER(LEFT(CO119&amp;"",2))="да",CO119=1),$AE$13,$AE$15))),IF(OR(AND($AE$8="YES_NO",OR(LOWER(LEFT(BJ119&amp;"",2))="да",BJ119=1)),AND($AE$8="THRESHOLD_GE",IF(ISNUMBER(BJ119),BJ119,0)&gt;=$AE$11),AND($AE$8="THRESHOLD_GT",IF(ISNUMBER(BJ119),BJ119,0)&gt;$AE$11),AND($AE$8="THRESHOLD_LE",IF(ISNUMBER(BJ119),BJ119,0)&lt;=$AE$11),AND($AE$8="THRESHOLD_LT",IF(ISNUMBER(BJ119),BJ119,0)&lt;$AE$11),AND($AE$8="CHANGE_PCT_GE",IF(IF(ISNUMBER(CO119),CO119,0)=0,IF(ISNUMBER(BJ119),BJ119,0)&gt;0,(IF(ISNUMBER(BJ119),BJ119,0)-IF(ISNUMBER(CO119),CO119,0))/ABS(IF(ISNUMBER(CO119),CO119,0))&gt;=$AE$11)),AND($AE$8="CHANGE_ABS_GE",ABS(IF(ISNUMBER(BJ119),BJ119,0)-IF(ISNUMBER(CO119),CO119,0))&gt;=$AE$11),AND($AE$8="COUNT_LT",IF(ISNUMBER(BJ119),BJ119,0)&lt;$AE$11),AND($AE$8="COUNT_LE",IF(ISNUMBER(BJ119),BJ119,0)&lt;=$AE$11),AND($AE$8="AND_YES",OR(LOWER(LEFT(BJ119&amp;"",2))="да",BJ119=1),OR(LOWER(LEFT(CO119&amp;"",2))="да",CO119=1)),AND($AE$8="OR_YES",OR(OR(LOWER(LEFT(BJ119&amp;"",2))="да",BJ119=1),OR(LOWER(LEFT(CO119&amp;"",2))="да",CO119=1)))),$AE$14,$AE$15))))))))))</f>
        <v/>
      </c>
      <c r="AF119" s="78"/>
      <c r="AG119" s="79" t="str">
        <f>IF($A119="","",IF($B$4&lt;&gt;"Да","",IF($B$9="","",IF(COUNTIF(Данные!$A$6:$CV$6,$B$9)=0,"#FIELD",INDEX(Данные!$A$7:$CV$106,ROW()-19,MATCH($B$9,Данные!$A$6:$CV$6,0))))))</f>
        <v/>
      </c>
      <c r="AH119" s="79" t="str">
        <f>IF($A119="","",IF($C$4&lt;&gt;"Да","",IF($C$9="","",IF(COUNTIF(Данные!$A$6:$CV$6,$C$9)=0,"#FIELD",INDEX(Данные!$A$7:$CV$106,ROW()-19,MATCH($C$9,Данные!$A$6:$CV$6,0))))))</f>
        <v/>
      </c>
      <c r="AI119" s="79" t="str">
        <f>IF($A119="","",IF($D$4&lt;&gt;"Да","",IF($D$9="","",IF(COUNTIF(Данные!$A$6:$CV$6,$D$9)=0,"#FIELD",INDEX(Данные!$A$7:$CV$106,ROW()-19,MATCH($D$9,Данные!$A$6:$CV$6,0))))))</f>
        <v/>
      </c>
      <c r="AJ119" s="79" t="str">
        <f>IF($A119="","",IF($E$4&lt;&gt;"Да","",IF($E$9="","",IF(COUNTIF(Данные!$A$6:$CV$6,$E$9)=0,"#FIELD",INDEX(Данные!$A$7:$CV$106,ROW()-19,MATCH($E$9,Данные!$A$6:$CV$6,0))))))</f>
        <v/>
      </c>
      <c r="AK119" s="79" t="str">
        <f>IF($A119="","",IF($F$4&lt;&gt;"Да","",IF($F$9="","",IF(COUNTIF(Данные!$A$6:$CV$6,$F$9)=0,"#FIELD",INDEX(Данные!$A$7:$CV$106,ROW()-19,MATCH($F$9,Данные!$A$6:$CV$6,0))))))</f>
        <v/>
      </c>
      <c r="AL119" s="79" t="str">
        <f>IF($A119="","",IF($G$4&lt;&gt;"Да","",IF($G$9="","",IF(COUNTIF(Данные!$A$6:$CV$6,$G$9)=0,"#FIELD",INDEX(Данные!$A$7:$CV$106,ROW()-19,MATCH($G$9,Данные!$A$6:$CV$6,0))))))</f>
        <v/>
      </c>
      <c r="AM119" s="79" t="str">
        <f>IF($A119="","",IF($H$4&lt;&gt;"Да","",IF($H$9="","",IF(COUNTIF(Данные!$A$6:$CV$6,$H$9)=0,"#FIELD",INDEX(Данные!$A$7:$CV$106,ROW()-19,MATCH($H$9,Данные!$A$6:$CV$6,0))))))</f>
        <v/>
      </c>
      <c r="AN119" s="79" t="str">
        <f>IF($A119="","",IF($I$4&lt;&gt;"Да","",IF($I$9="","",IF(COUNTIF(Данные!$A$6:$CV$6,$I$9)=0,"#FIELD",INDEX(Данные!$A$7:$CV$106,ROW()-19,MATCH($I$9,Данные!$A$6:$CV$6,0))))))</f>
        <v/>
      </c>
      <c r="AO119" s="79" t="str">
        <f>IF($A119="","",IF($J$4&lt;&gt;"Да","",IF($J$9="","",IF(COUNTIF(Данные!$A$6:$CV$6,$J$9)=0,"#FIELD",INDEX(Данные!$A$7:$CV$106,ROW()-19,MATCH($J$9,Данные!$A$6:$CV$6,0))))))</f>
        <v/>
      </c>
      <c r="AP119" s="79" t="str">
        <f>IF($A119="","",IF($K$4&lt;&gt;"Да","",IF($K$9="","",IF(COUNTIF(Данные!$A$6:$CV$6,$K$9)=0,"#FIELD",INDEX(Данные!$A$7:$CV$106,ROW()-19,MATCH($K$9,Данные!$A$6:$CV$6,0))))))</f>
        <v/>
      </c>
      <c r="AQ119" s="79" t="str">
        <f>IF($A119="","",IF($L$4&lt;&gt;"Да","",IF($L$9="","",IF(COUNTIF(Данные!$A$6:$CV$6,$L$9)=0,"#FIELD",INDEX(Данные!$A$7:$CV$106,ROW()-19,MATCH($L$9,Данные!$A$6:$CV$6,0))))))</f>
        <v/>
      </c>
      <c r="AR119" s="79" t="str">
        <f>IF($A119="","",IF($M$4&lt;&gt;"Да","",IF($M$9="","",IF(COUNTIF(Данные!$A$6:$CV$6,$M$9)=0,"#FIELD",INDEX(Данные!$A$7:$CV$106,ROW()-19,MATCH($M$9,Данные!$A$6:$CV$6,0))))))</f>
        <v/>
      </c>
      <c r="AS119" s="79" t="str">
        <f>IF($A119="","",IF($N$4&lt;&gt;"Да","",IF($N$9="","",IF(COUNTIF(Данные!$A$6:$CV$6,$N$9)=0,"#FIELD",INDEX(Данные!$A$7:$CV$106,ROW()-19,MATCH($N$9,Данные!$A$6:$CV$6,0))))))</f>
        <v/>
      </c>
      <c r="AT119" s="79" t="str">
        <f>IF($A119="","",IF($O$4&lt;&gt;"Да","",IF($O$9="","",IF(COUNTIF(Данные!$A$6:$CV$6,$O$9)=0,"#FIELD",INDEX(Данные!$A$7:$CV$106,ROW()-19,MATCH($O$9,Данные!$A$6:$CV$6,0))))))</f>
        <v/>
      </c>
      <c r="AU119" s="79" t="str">
        <f>IF($A119="","",IF($P$4&lt;&gt;"Да","",IF($P$9="","",IF(COUNTIF(Данные!$A$6:$CV$6,$P$9)=0,"#FIELD",INDEX(Данные!$A$7:$CV$106,ROW()-19,MATCH($P$9,Данные!$A$6:$CV$6,0))))))</f>
        <v/>
      </c>
      <c r="AV119" s="79" t="str">
        <f>IF($A119="","",IF($Q$4&lt;&gt;"Да","",IF($Q$9="","",IF(COUNTIF(Данные!$A$6:$CV$6,$Q$9)=0,"#FIELD",INDEX(Данные!$A$7:$CV$106,ROW()-19,MATCH($Q$9,Данные!$A$6:$CV$6,0))))))</f>
        <v/>
      </c>
      <c r="AW119" s="79" t="str">
        <f>IF($A119="","",IF($R$4&lt;&gt;"Да","",IF($R$9="","",IF(COUNTIF(Данные!$A$6:$CV$6,$R$9)=0,"#FIELD",INDEX(Данные!$A$7:$CV$106,ROW()-19,MATCH($R$9,Данные!$A$6:$CV$6,0))))))</f>
        <v/>
      </c>
      <c r="AX119" s="79" t="str">
        <f>IF($A119="","",IF($S$4&lt;&gt;"Да","",IF($S$9="","",IF(COUNTIF(Данные!$A$6:$CV$6,$S$9)=0,"#FIELD",INDEX(Данные!$A$7:$CV$106,ROW()-19,MATCH($S$9,Данные!$A$6:$CV$6,0))))))</f>
        <v/>
      </c>
      <c r="AY119" s="79" t="str">
        <f>IF($A119="","",IF($T$4&lt;&gt;"Да","",IF($T$9="","",IF(COUNTIF(Данные!$A$6:$CV$6,$T$9)=0,"#FIELD",INDEX(Данные!$A$7:$CV$106,ROW()-19,MATCH($T$9,Данные!$A$6:$CV$6,0))))))</f>
        <v/>
      </c>
      <c r="AZ119" s="79" t="str">
        <f>IF($A119="","",IF($U$4&lt;&gt;"Да","",IF($U$9="","",IF(COUNTIF(Данные!$A$6:$CV$6,$U$9)=0,"#FIELD",INDEX(Данные!$A$7:$CV$106,ROW()-19,MATCH($U$9,Данные!$A$6:$CV$6,0))))))</f>
        <v/>
      </c>
      <c r="BA119" s="79" t="str">
        <f>IF($A119="","",IF($V$4&lt;&gt;"Да","",IF($V$9="","",IF(COUNTIF(Данные!$A$6:$CV$6,$V$9)=0,"#FIELD",INDEX(Данные!$A$7:$CV$106,ROW()-19,MATCH($V$9,Данные!$A$6:$CV$6,0))))))</f>
        <v/>
      </c>
      <c r="BB119" s="79" t="str">
        <f>IF($A119="","",IF($W$4&lt;&gt;"Да","",IF($W$9="","",IF(COUNTIF(Данные!$A$6:$CV$6,$W$9)=0,"#FIELD",INDEX(Данные!$A$7:$CV$106,ROW()-19,MATCH($W$9,Данные!$A$6:$CV$6,0))))))</f>
        <v/>
      </c>
      <c r="BC119" s="79" t="str">
        <f>IF($A119="","",IF($X$4&lt;&gt;"Да","",IF($X$9="","",IF(COUNTIF(Данные!$A$6:$CV$6,$X$9)=0,"#FIELD",INDEX(Данные!$A$7:$CV$106,ROW()-19,MATCH($X$9,Данные!$A$6:$CV$6,0))))))</f>
        <v/>
      </c>
      <c r="BD119" s="79" t="str">
        <f>IF($A119="","",IF($Y$4&lt;&gt;"Да","",IF($Y$9="","",IF(COUNTIF(Данные!$A$6:$CV$6,$Y$9)=0,"#FIELD",INDEX(Данные!$A$7:$CV$106,ROW()-19,MATCH($Y$9,Данные!$A$6:$CV$6,0))))))</f>
        <v/>
      </c>
      <c r="BE119" s="79" t="str">
        <f>IF($A119="","",IF($Z$4&lt;&gt;"Да","",IF($Z$9="","",IF(COUNTIF(Данные!$A$6:$CV$6,$Z$9)=0,"#FIELD",INDEX(Данные!$A$7:$CV$106,ROW()-19,MATCH($Z$9,Данные!$A$6:$CV$6,0))))))</f>
        <v/>
      </c>
      <c r="BF119" s="79" t="str">
        <f>IF($A119="","",IF($AA$4&lt;&gt;"Да","",IF($AA$9="","",IF(COUNTIF(Данные!$A$6:$CV$6,$AA$9)=0,"#FIELD",INDEX(Данные!$A$7:$CV$106,ROW()-19,MATCH($AA$9,Данные!$A$6:$CV$6,0))))))</f>
        <v/>
      </c>
      <c r="BG119" s="79" t="str">
        <f>IF($A119="","",IF($AB$4&lt;&gt;"Да","",IF($AB$9="","",IF(COUNTIF(Данные!$A$6:$CV$6,$AB$9)=0,"#FIELD",INDEX(Данные!$A$7:$CV$106,ROW()-19,MATCH($AB$9,Данные!$A$6:$CV$6,0))))))</f>
        <v/>
      </c>
      <c r="BH119" s="79" t="str">
        <f>IF($A119="","",IF($AC$4&lt;&gt;"Да","",IF($AC$9="","",IF(COUNTIF(Данные!$A$6:$CV$6,$AC$9)=0,"#FIELD",INDEX(Данные!$A$7:$CV$106,ROW()-19,MATCH($AC$9,Данные!$A$6:$CV$6,0))))))</f>
        <v/>
      </c>
      <c r="BI119" s="79" t="str">
        <f>IF($A119="","",IF($AD$4&lt;&gt;"Да","",IF($AD$9="","",IF(COUNTIF(Данные!$A$6:$CV$6,$AD$9)=0,"#FIELD",INDEX(Данные!$A$7:$CV$106,ROW()-19,MATCH($AD$9,Данные!$A$6:$CV$6,0))))))</f>
        <v/>
      </c>
      <c r="BJ119" s="79" t="str">
        <f>IF($A119="","",IF($AE$4&lt;&gt;"Да","",IF($AE$9="","",IF(COUNTIF(Данные!$A$6:$CV$6,$AE$9)=0,"#FIELD",INDEX(Данные!$A$7:$CV$106,ROW()-19,MATCH($AE$9,Данные!$A$6:$CV$6,0))))))</f>
        <v/>
      </c>
      <c r="BK119" s="79"/>
      <c r="BL119" s="79" t="str">
        <f>IF($A119="","",IF($B$4&lt;&gt;"Да","",IF($B$10="","",IF(COUNTIF(Данные!$A$6:$CV$6,$B$10)=0,"#FIELD",INDEX(Данные!$A$7:$CV$106,ROW()-19,MATCH($B$10,Данные!$A$6:$CV$6,0))))))</f>
        <v/>
      </c>
      <c r="BM119" s="79" t="str">
        <f>IF($A119="","",IF($C$4&lt;&gt;"Да","",IF($C$10="","",IF(COUNTIF(Данные!$A$6:$CV$6,$C$10)=0,"#FIELD",INDEX(Данные!$A$7:$CV$106,ROW()-19,MATCH($C$10,Данные!$A$6:$CV$6,0))))))</f>
        <v/>
      </c>
      <c r="BN119" s="79" t="str">
        <f>IF($A119="","",IF($D$4&lt;&gt;"Да","",IF($D$10="","",IF(COUNTIF(Данные!$A$6:$CV$6,$D$10)=0,"#FIELD",INDEX(Данные!$A$7:$CV$106,ROW()-19,MATCH($D$10,Данные!$A$6:$CV$6,0))))))</f>
        <v/>
      </c>
      <c r="BO119" s="79" t="str">
        <f>IF($A119="","",IF($E$4&lt;&gt;"Да","",IF($E$10="","",IF(COUNTIF(Данные!$A$6:$CV$6,$E$10)=0,"#FIELD",INDEX(Данные!$A$7:$CV$106,ROW()-19,MATCH($E$10,Данные!$A$6:$CV$6,0))))))</f>
        <v/>
      </c>
      <c r="BP119" s="79" t="str">
        <f>IF($A119="","",IF($F$4&lt;&gt;"Да","",IF($F$10="","",IF(COUNTIF(Данные!$A$6:$CV$6,$F$10)=0,"#FIELD",INDEX(Данные!$A$7:$CV$106,ROW()-19,MATCH($F$10,Данные!$A$6:$CV$6,0))))))</f>
        <v/>
      </c>
      <c r="BQ119" s="79" t="str">
        <f>IF($A119="","",IF($G$4&lt;&gt;"Да","",IF($G$10="","",IF(COUNTIF(Данные!$A$6:$CV$6,$G$10)=0,"#FIELD",INDEX(Данные!$A$7:$CV$106,ROW()-19,MATCH($G$10,Данные!$A$6:$CV$6,0))))))</f>
        <v/>
      </c>
      <c r="BR119" s="79" t="str">
        <f>IF($A119="","",IF($H$4&lt;&gt;"Да","",IF($H$10="","",IF(COUNTIF(Данные!$A$6:$CV$6,$H$10)=0,"#FIELD",INDEX(Данные!$A$7:$CV$106,ROW()-19,MATCH($H$10,Данные!$A$6:$CV$6,0))))))</f>
        <v/>
      </c>
      <c r="BS119" s="79" t="str">
        <f>IF($A119="","",IF($I$4&lt;&gt;"Да","",IF($I$10="","",IF(COUNTIF(Данные!$A$6:$CV$6,$I$10)=0,"#FIELD",INDEX(Данные!$A$7:$CV$106,ROW()-19,MATCH($I$10,Данные!$A$6:$CV$6,0))))))</f>
        <v/>
      </c>
      <c r="BT119" s="79" t="str">
        <f>IF($A119="","",IF($J$4&lt;&gt;"Да","",IF($J$10="","",IF(COUNTIF(Данные!$A$6:$CV$6,$J$10)=0,"#FIELD",INDEX(Данные!$A$7:$CV$106,ROW()-19,MATCH($J$10,Данные!$A$6:$CV$6,0))))))</f>
        <v/>
      </c>
      <c r="BU119" s="79" t="str">
        <f>IF($A119="","",IF($K$4&lt;&gt;"Да","",IF($K$10="","",IF(COUNTIF(Данные!$A$6:$CV$6,$K$10)=0,"#FIELD",INDEX(Данные!$A$7:$CV$106,ROW()-19,MATCH($K$10,Данные!$A$6:$CV$6,0))))))</f>
        <v/>
      </c>
      <c r="BV119" s="79" t="str">
        <f>IF($A119="","",IF($L$4&lt;&gt;"Да","",IF($L$10="","",IF(COUNTIF(Данные!$A$6:$CV$6,$L$10)=0,"#FIELD",INDEX(Данные!$A$7:$CV$106,ROW()-19,MATCH($L$10,Данные!$A$6:$CV$6,0))))))</f>
        <v/>
      </c>
      <c r="BW119" s="79" t="str">
        <f>IF($A119="","",IF($M$4&lt;&gt;"Да","",IF($M$10="","",IF(COUNTIF(Данные!$A$6:$CV$6,$M$10)=0,"#FIELD",INDEX(Данные!$A$7:$CV$106,ROW()-19,MATCH($M$10,Данные!$A$6:$CV$6,0))))))</f>
        <v/>
      </c>
      <c r="BX119" s="79" t="str">
        <f>IF($A119="","",IF($N$4&lt;&gt;"Да","",IF($N$10="","",IF(COUNTIF(Данные!$A$6:$CV$6,$N$10)=0,"#FIELD",INDEX(Данные!$A$7:$CV$106,ROW()-19,MATCH($N$10,Данные!$A$6:$CV$6,0))))))</f>
        <v/>
      </c>
      <c r="BY119" s="79" t="str">
        <f>IF($A119="","",IF($O$4&lt;&gt;"Да","",IF($O$10="","",IF(COUNTIF(Данные!$A$6:$CV$6,$O$10)=0,"#FIELD",INDEX(Данные!$A$7:$CV$106,ROW()-19,MATCH($O$10,Данные!$A$6:$CV$6,0))))))</f>
        <v/>
      </c>
      <c r="BZ119" s="79" t="str">
        <f>IF($A119="","",IF($P$4&lt;&gt;"Да","",IF($P$10="","",IF(COUNTIF(Данные!$A$6:$CV$6,$P$10)=0,"#FIELD",INDEX(Данные!$A$7:$CV$106,ROW()-19,MATCH($P$10,Данные!$A$6:$CV$6,0))))))</f>
        <v/>
      </c>
      <c r="CA119" s="79" t="str">
        <f>IF($A119="","",IF($Q$4&lt;&gt;"Да","",IF($Q$10="","",IF(COUNTIF(Данные!$A$6:$CV$6,$Q$10)=0,"#FIELD",INDEX(Данные!$A$7:$CV$106,ROW()-19,MATCH($Q$10,Данные!$A$6:$CV$6,0))))))</f>
        <v/>
      </c>
      <c r="CB119" s="79" t="str">
        <f>IF($A119="","",IF($R$4&lt;&gt;"Да","",IF($R$10="","",IF(COUNTIF(Данные!$A$6:$CV$6,$R$10)=0,"#FIELD",INDEX(Данные!$A$7:$CV$106,ROW()-19,MATCH($R$10,Данные!$A$6:$CV$6,0))))))</f>
        <v/>
      </c>
      <c r="CC119" s="79" t="str">
        <f>IF($A119="","",IF($S$4&lt;&gt;"Да","",IF($S$10="","",IF(COUNTIF(Данные!$A$6:$CV$6,$S$10)=0,"#FIELD",INDEX(Данные!$A$7:$CV$106,ROW()-19,MATCH($S$10,Данные!$A$6:$CV$6,0))))))</f>
        <v/>
      </c>
      <c r="CD119" s="79" t="str">
        <f>IF($A119="","",IF($T$4&lt;&gt;"Да","",IF($T$10="","",IF(COUNTIF(Данные!$A$6:$CV$6,$T$10)=0,"#FIELD",INDEX(Данные!$A$7:$CV$106,ROW()-19,MATCH($T$10,Данные!$A$6:$CV$6,0))))))</f>
        <v/>
      </c>
      <c r="CE119" s="79" t="str">
        <f>IF($A119="","",IF($U$4&lt;&gt;"Да","",IF($U$10="","",IF(COUNTIF(Данные!$A$6:$CV$6,$U$10)=0,"#FIELD",INDEX(Данные!$A$7:$CV$106,ROW()-19,MATCH($U$10,Данные!$A$6:$CV$6,0))))))</f>
        <v/>
      </c>
      <c r="CF119" s="79" t="str">
        <f>IF($A119="","",IF($V$4&lt;&gt;"Да","",IF($V$10="","",IF(COUNTIF(Данные!$A$6:$CV$6,$V$10)=0,"#FIELD",INDEX(Данные!$A$7:$CV$106,ROW()-19,MATCH($V$10,Данные!$A$6:$CV$6,0))))))</f>
        <v/>
      </c>
      <c r="CG119" s="79" t="str">
        <f>IF($A119="","",IF($W$4&lt;&gt;"Да","",IF($W$10="","",IF(COUNTIF(Данные!$A$6:$CV$6,$W$10)=0,"#FIELD",INDEX(Данные!$A$7:$CV$106,ROW()-19,MATCH($W$10,Данные!$A$6:$CV$6,0))))))</f>
        <v/>
      </c>
      <c r="CH119" s="79" t="str">
        <f>IF($A119="","",IF($X$4&lt;&gt;"Да","",IF($X$10="","",IF(COUNTIF(Данные!$A$6:$CV$6,$X$10)=0,"#FIELD",INDEX(Данные!$A$7:$CV$106,ROW()-19,MATCH($X$10,Данные!$A$6:$CV$6,0))))))</f>
        <v/>
      </c>
      <c r="CI119" s="79" t="str">
        <f>IF($A119="","",IF($Y$4&lt;&gt;"Да","",IF($Y$10="","",IF(COUNTIF(Данные!$A$6:$CV$6,$Y$10)=0,"#FIELD",INDEX(Данные!$A$7:$CV$106,ROW()-19,MATCH($Y$10,Данные!$A$6:$CV$6,0))))))</f>
        <v/>
      </c>
      <c r="CJ119" s="79" t="str">
        <f>IF($A119="","",IF($Z$4&lt;&gt;"Да","",IF($Z$10="","",IF(COUNTIF(Данные!$A$6:$CV$6,$Z$10)=0,"#FIELD",INDEX(Данные!$A$7:$CV$106,ROW()-19,MATCH($Z$10,Данные!$A$6:$CV$6,0))))))</f>
        <v/>
      </c>
      <c r="CK119" s="79" t="str">
        <f>IF($A119="","",IF($AA$4&lt;&gt;"Да","",IF($AA$10="","",IF(COUNTIF(Данные!$A$6:$CV$6,$AA$10)=0,"#FIELD",INDEX(Данные!$A$7:$CV$106,ROW()-19,MATCH($AA$10,Данные!$A$6:$CV$6,0))))))</f>
        <v/>
      </c>
      <c r="CL119" s="79" t="str">
        <f>IF($A119="","",IF($AB$4&lt;&gt;"Да","",IF($AB$10="","",IF(COUNTIF(Данные!$A$6:$CV$6,$AB$10)=0,"#FIELD",INDEX(Данные!$A$7:$CV$106,ROW()-19,MATCH($AB$10,Данные!$A$6:$CV$6,0))))))</f>
        <v/>
      </c>
      <c r="CM119" s="79" t="str">
        <f>IF($A119="","",IF($AC$4&lt;&gt;"Да","",IF($AC$10="","",IF(COUNTIF(Данные!$A$6:$CV$6,$AC$10)=0,"#FIELD",INDEX(Данные!$A$7:$CV$106,ROW()-19,MATCH($AC$10,Данные!$A$6:$CV$6,0))))))</f>
        <v/>
      </c>
      <c r="CN119" s="79" t="str">
        <f>IF($A119="","",IF($AD$4&lt;&gt;"Да","",IF($AD$10="","",IF(COUNTIF(Данные!$A$6:$CV$6,$AD$10)=0,"#FIELD",INDEX(Данные!$A$7:$CV$106,ROW()-19,MATCH($AD$10,Данные!$A$6:$CV$6,0))))))</f>
        <v/>
      </c>
      <c r="CO119" s="80" t="str">
        <f>IF($A119="","",IF($AE$4&lt;&gt;"Да","",IF($AE$10="","",IF(COUNTIF(Данные!$A$6:$CV$6,$AE$10)=0,"#FIELD",INDEX(Данные!$A$7:$CV$106,ROW()-19,MATCH($AE$10,Данные!$A$6:$CV$6,0))))))</f>
        <v/>
      </c>
    </row>
  </sheetData>
  <mergeCells count="4">
    <mergeCell ref="AG2:BJ2"/>
    <mergeCell ref="BL2:CO2"/>
    <mergeCell ref="A1:Q1"/>
    <mergeCell ref="B2:Q2"/>
  </mergeCells>
  <conditionalFormatting sqref="B20:AE119">
    <cfRule type="containsText" dxfId="4" priority="1" operator="containsText" text="Недостаточно"/>
    <cfRule type="containsText" dxfId="3" priority="2" operator="containsText" text="Поле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showGridLines="0" workbookViewId="0">
      <selection sqref="A1:L2"/>
    </sheetView>
  </sheetViews>
  <sheetFormatPr defaultRowHeight="14.25"/>
  <cols>
    <col min="1" max="1" width="18" customWidth="1"/>
    <col min="2" max="2" width="12" customWidth="1"/>
    <col min="3" max="3" width="16" customWidth="1"/>
    <col min="4" max="5" width="12" customWidth="1"/>
    <col min="6" max="6" width="10" customWidth="1"/>
    <col min="7" max="7" width="12" customWidth="1"/>
    <col min="8" max="8" width="13" customWidth="1"/>
    <col min="9" max="9" width="12" customWidth="1"/>
    <col min="10" max="10" width="16" customWidth="1"/>
    <col min="11" max="11" width="9" customWidth="1"/>
    <col min="12" max="12" width="28" customWidth="1"/>
    <col min="13" max="13" width="22" customWidth="1"/>
    <col min="14" max="14" width="40" customWidth="1"/>
  </cols>
  <sheetData>
    <row r="1" spans="1:14" ht="24" customHeight="1">
      <c r="A1" s="86" t="s">
        <v>77</v>
      </c>
      <c r="B1" s="97" t="s">
        <v>234</v>
      </c>
      <c r="C1" s="98" t="s">
        <v>234</v>
      </c>
      <c r="D1" s="86" t="s">
        <v>234</v>
      </c>
      <c r="E1" s="86" t="s">
        <v>234</v>
      </c>
      <c r="F1" s="99" t="s">
        <v>234</v>
      </c>
      <c r="G1" s="86" t="s">
        <v>234</v>
      </c>
      <c r="H1" s="86" t="s">
        <v>234</v>
      </c>
      <c r="I1" s="99" t="s">
        <v>234</v>
      </c>
      <c r="J1" s="86" t="s">
        <v>234</v>
      </c>
      <c r="K1" s="86" t="s">
        <v>234</v>
      </c>
      <c r="L1" s="86" t="s">
        <v>234</v>
      </c>
      <c r="M1" s="33" t="s">
        <v>234</v>
      </c>
      <c r="N1" s="35" t="s">
        <v>234</v>
      </c>
    </row>
    <row r="2" spans="1:14" ht="24" customHeight="1">
      <c r="A2" s="86" t="s">
        <v>234</v>
      </c>
      <c r="B2" s="90" t="s">
        <v>234</v>
      </c>
      <c r="C2" s="92" t="s">
        <v>234</v>
      </c>
      <c r="D2" s="86" t="s">
        <v>234</v>
      </c>
      <c r="E2" s="86" t="s">
        <v>234</v>
      </c>
      <c r="F2" s="100" t="s">
        <v>234</v>
      </c>
      <c r="G2" s="86" t="s">
        <v>234</v>
      </c>
      <c r="H2" s="86" t="s">
        <v>234</v>
      </c>
      <c r="I2" s="100" t="s">
        <v>234</v>
      </c>
      <c r="J2" s="86" t="s">
        <v>234</v>
      </c>
      <c r="K2" s="86" t="s">
        <v>234</v>
      </c>
      <c r="L2" s="86" t="s">
        <v>234</v>
      </c>
      <c r="M2" s="36" t="s">
        <v>234</v>
      </c>
      <c r="N2" s="38" t="s">
        <v>234</v>
      </c>
    </row>
    <row r="3" spans="1:14" ht="30.95" customHeight="1">
      <c r="A3" s="2" t="s">
        <v>190</v>
      </c>
      <c r="B3" s="2" t="s">
        <v>191</v>
      </c>
      <c r="C3" s="2" t="s">
        <v>192</v>
      </c>
      <c r="D3" s="2" t="s">
        <v>235</v>
      </c>
      <c r="E3" s="2" t="s">
        <v>236</v>
      </c>
      <c r="F3" s="2" t="s">
        <v>237</v>
      </c>
      <c r="G3" s="2" t="s">
        <v>238</v>
      </c>
      <c r="H3" s="2" t="s">
        <v>98</v>
      </c>
      <c r="I3" s="2" t="s">
        <v>239</v>
      </c>
      <c r="J3" s="2" t="s">
        <v>30</v>
      </c>
      <c r="K3" s="2" t="s">
        <v>33</v>
      </c>
      <c r="L3" s="2" t="s">
        <v>36</v>
      </c>
      <c r="M3" s="2" t="s">
        <v>109</v>
      </c>
      <c r="N3" s="2" t="s">
        <v>240</v>
      </c>
    </row>
    <row r="4" spans="1:14" ht="17.100000000000001" customHeight="1">
      <c r="A4" s="25" t="str">
        <f>IF(Критерии!A20="","",Критерии!A20)</f>
        <v>11_ЗБС</v>
      </c>
      <c r="B4" s="3" t="str">
        <f>IF($A4="","",INDEX(Данные!$A$7:$CV$106,ROW()-3,MATCH("Пласт",Данные!$A$6:$CV$6,0)))</f>
        <v>ПК1</v>
      </c>
      <c r="C4" s="3" t="str">
        <f>IF($A4="","",INDEX(Данные!$A$7:$CV$106,ROW()-3,MATCH("Состояние",Данные!$A$6:$CV$6,0)))</f>
        <v>В работе</v>
      </c>
      <c r="D4" s="3">
        <f>IF($A4="","",COUNTIFS(Настройки!$A$21:$A$50,"Да",Настройки!$N$21:$N$50,"&lt;&gt;"))</f>
        <v>9</v>
      </c>
      <c r="E4" s="3">
        <f>IF($A4="","",COUNT(Критерии!$B20:$AE20))</f>
        <v>9</v>
      </c>
      <c r="F4" s="3">
        <f>IF($A4="","",D4-COUNT(Критерии!$B20:$AE20))</f>
        <v>0</v>
      </c>
      <c r="G4" s="3">
        <f>IF($A4="","",IF(AND(ISNUMBER(Критерии!B20),Критерии!B20&gt;=Настройки!$B$16,Критерии!B$7="Да"),1,0)+IF(AND(ISNUMBER(Критерии!C20),Критерии!C20&gt;=Настройки!$B$16,Критерии!C$7="Да"),1,0)+IF(AND(ISNUMBER(Критерии!D20),Критерии!D20&gt;=Настройки!$B$16,Критерии!D$7="Да"),1,0)+IF(AND(ISNUMBER(Критерии!E20),Критерии!E20&gt;=Настройки!$B$16,Критерии!E$7="Да"),1,0)+IF(AND(ISNUMBER(Критерии!F20),Критерии!F20&gt;=Настройки!$B$16,Критерии!F$7="Да"),1,0)+IF(AND(ISNUMBER(Критерии!G20),Критерии!G20&gt;=Настройки!$B$16,Критерии!G$7="Да"),1,0)+IF(AND(ISNUMBER(Критерии!H20),Критерии!H20&gt;=Настройки!$B$16,Критерии!H$7="Да"),1,0)+IF(AND(ISNUMBER(Критерии!I20),Критерии!I20&gt;=Настройки!$B$16,Критерии!I$7="Да"),1,0)+IF(AND(ISNUMBER(Критерии!J20),Критерии!J20&gt;=Настройки!$B$16,Критерии!J$7="Да"),1,0)+IF(AND(ISNUMBER(Критерии!K20),Критерии!K20&gt;=Настройки!$B$16,Критерии!K$7="Да"),1,0)+IF(AND(ISNUMBER(Критерии!L20),Критерии!L20&gt;=Настройки!$B$16,Критерии!L$7="Да"),1,0)+IF(AND(ISNUMBER(Критерии!M20),Критерии!M20&gt;=Настройки!$B$16,Критерии!M$7="Да"),1,0)+IF(AND(ISNUMBER(Критерии!N20),Критерии!N20&gt;=Настройки!$B$16,Критерии!N$7="Да"),1,0)+IF(AND(ISNUMBER(Критерии!O20),Критерии!O20&gt;=Настройки!$B$16,Критерии!O$7="Да"),1,0)+IF(AND(ISNUMBER(Критерии!P20),Критерии!P20&gt;=Настройки!$B$16,Критерии!P$7="Да"),1,0)+IF(AND(ISNUMBER(Критерии!Q20),Критерии!Q20&gt;=Настройки!$B$16,Критерии!Q$7="Да"),1,0)+IF(AND(ISNUMBER(Критерии!R20),Критерии!R20&gt;=Настройки!$B$16,Критерии!R$7="Да"),1,0)+IF(AND(ISNUMBER(Критерии!S20),Критерии!S20&gt;=Настройки!$B$16,Критерии!S$7="Да"),1,0)+IF(AND(ISNUMBER(Критерии!T20),Критерии!T20&gt;=Настройки!$B$16,Критерии!T$7="Да"),1,0)+IF(AND(ISNUMBER(Критерии!U20),Критерии!U20&gt;=Настройки!$B$16,Критерии!U$7="Да"),1,0)+IF(AND(ISNUMBER(Критерии!V20),Критерии!V20&gt;=Настройки!$B$16,Критерии!V$7="Да"),1,0)+IF(AND(ISNUMBER(Критерии!W20),Критерии!W20&gt;=Настройки!$B$16,Критерии!W$7="Да"),1,0)+IF(AND(ISNUMBER(Критерии!X20),Критерии!X20&gt;=Настройки!$B$16,Критерии!X$7="Да"),1,0)+IF(AND(ISNUMBER(Критерии!Y20),Критерии!Y20&gt;=Настройки!$B$16,Критерии!Y$7="Да"),1,0)+IF(AND(ISNUMBER(Критерии!Z20),Критерии!Z20&gt;=Настройки!$B$16,Критерии!Z$7="Да"),1,0)+IF(AND(ISNUMBER(Критерии!AA20),Критерии!AA20&gt;=Настройки!$B$16,Критерии!AA$7="Да"),1,0)+IF(AND(ISNUMBER(Критерии!AB20),Критерии!AB20&gt;=Настройки!$B$16,Критерии!AB$7="Да"),1,0)+IF(AND(ISNUMBER(Критерии!AC20),Критерии!AC20&gt;=Настройки!$B$16,Критерии!AC$7="Да"),1,0)+IF(AND(ISNUMBER(Критерии!AD20),Критерии!AD20&gt;=Настройки!$B$16,Критерии!AD$7="Да"),1,0)+IF(AND(ISNUMBER(Критерии!AE20),Критерии!AE20&gt;=Настройки!$B$16,Критерии!AE$7="Да"),1,0))</f>
        <v>1</v>
      </c>
      <c r="H4" s="20">
        <f>IF($A4="","",IF(ISNUMBER(Критерии!B20),Критерии!B$6,0)+IF(ISNUMBER(Критерии!C20),Критерии!C$6,0)+IF(ISNUMBER(Критерии!D20),Критерии!D$6,0)+IF(ISNUMBER(Критерии!E20),Критерии!E$6,0)+IF(ISNUMBER(Критерии!F20),Критерии!F$6,0)+IF(ISNUMBER(Критерии!G20),Критерии!G$6,0)+IF(ISNUMBER(Критерии!H20),Критерии!H$6,0)+IF(ISNUMBER(Критерии!I20),Критерии!I$6,0)+IF(ISNUMBER(Критерии!J20),Критерии!J$6,0)+IF(ISNUMBER(Критерии!K20),Критерии!K$6,0)+IF(ISNUMBER(Критерии!L20),Критерии!L$6,0)+IF(ISNUMBER(Критерии!M20),Критерии!M$6,0)+IF(ISNUMBER(Критерии!N20),Критерии!N$6,0)+IF(ISNUMBER(Критерии!O20),Критерии!O$6,0)+IF(ISNUMBER(Критерии!P20),Критерии!P$6,0)+IF(ISNUMBER(Критерии!Q20),Критерии!Q$6,0)+IF(ISNUMBER(Критерии!R20),Критерии!R$6,0)+IF(ISNUMBER(Критерии!S20),Критерии!S$6,0)+IF(ISNUMBER(Критерии!T20),Критерии!T$6,0)+IF(ISNUMBER(Критерии!U20),Критерии!U$6,0)+IF(ISNUMBER(Критерии!V20),Критерии!V$6,0)+IF(ISNUMBER(Критерии!W20),Критерии!W$6,0)+IF(ISNUMBER(Критерии!X20),Критерии!X$6,0)+IF(ISNUMBER(Критерии!Y20),Критерии!Y$6,0)+IF(ISNUMBER(Критерии!Z20),Критерии!Z$6,0)+IF(ISNUMBER(Критерии!AA20),Критерии!AA$6,0)+IF(ISNUMBER(Критерии!AB20),Критерии!AB$6,0)+IF(ISNUMBER(Критерии!AC20),Критерии!AC$6,0)+IF(ISNUMBER(Критерии!AD20),Критерии!AD$6,0)+IF(ISNUMBER(Критерии!AE20),Критерии!AE$6,0))</f>
        <v>1</v>
      </c>
      <c r="I4" s="21">
        <f t="shared" ref="I4:I35" si="0">IF($A4="","",IF(D4=0,0,MAX(0,(D4-F4)/D4)))</f>
        <v>1</v>
      </c>
      <c r="J4" s="20">
        <f>IF($A4="","",IF(OR(COUNTIF(Критерии!$B20:$AE20,"Недостаточно данных")&gt;0,COUNTIF(Критерии!$B20:$AE20,"Поле не найдено")&gt;0,COUNTIF(Критерии!$B20:$AE20,"Некорректные настройки")&gt;0,H4=0),"",EXP((IF(ISNUMBER(Критерии!B20),Критерии!B$6*LN(Критерии!B20),0)+IF(ISNUMBER(Критерии!C20),Критерии!C$6*LN(Критерии!C20),0)+IF(ISNUMBER(Критерии!D20),Критерии!D$6*LN(Критерии!D20),0)+IF(ISNUMBER(Критерии!E20),Критерии!E$6*LN(Критерии!E20),0)+IF(ISNUMBER(Критерии!F20),Критерии!F$6*LN(Критерии!F20),0)+IF(ISNUMBER(Критерии!G20),Критерии!G$6*LN(Критерии!G20),0)+IF(ISNUMBER(Критерии!H20),Критерии!H$6*LN(Критерии!H20),0)+IF(ISNUMBER(Критерии!I20),Критерии!I$6*LN(Критерии!I20),0)+IF(ISNUMBER(Критерии!J20),Критерии!J$6*LN(Критерии!J20),0)+IF(ISNUMBER(Критерии!K20),Критерии!K$6*LN(Критерии!K20),0)+IF(ISNUMBER(Критерии!L20),Критерии!L$6*LN(Критерии!L20),0)+IF(ISNUMBER(Критерии!M20),Критерии!M$6*LN(Критерии!M20),0)+IF(ISNUMBER(Критерии!N20),Критерии!N$6*LN(Критерии!N20),0)+IF(ISNUMBER(Критерии!O20),Критерии!O$6*LN(Критерии!O20),0)+IF(ISNUMBER(Критерии!P20),Критерии!P$6*LN(Критерии!P20),0)+IF(ISNUMBER(Критерии!Q20),Критерии!Q$6*LN(Критерии!Q20),0)+IF(ISNUMBER(Критерии!R20),Критерии!R$6*LN(Критерии!R20),0)+IF(ISNUMBER(Критерии!S20),Критерии!S$6*LN(Критерии!S20),0)+IF(ISNUMBER(Критерии!T20),Критерии!T$6*LN(Критерии!T20),0)+IF(ISNUMBER(Критерии!U20),Критерии!U$6*LN(Критерии!U20),0)+IF(ISNUMBER(Критерии!V20),Критерии!V$6*LN(Критерии!V20),0)+IF(ISNUMBER(Критерии!W20),Критерии!W$6*LN(Критерии!W20),0)+IF(ISNUMBER(Критерии!X20),Критерии!X$6*LN(Критерии!X20),0)+IF(ISNUMBER(Критерии!Y20),Критерии!Y$6*LN(Критерии!Y20),0)+IF(ISNUMBER(Критерии!Z20),Критерии!Z$6*LN(Критерии!Z20),0)+IF(ISNUMBER(Критерии!AA20),Критерии!AA$6*LN(Критерии!AA20),0)+IF(ISNUMBER(Критерии!AB20),Критерии!AB$6*LN(Критерии!AB20),0)+IF(ISNUMBER(Критерии!AC20),Критерии!AC$6*LN(Критерии!AC20),0)+IF(ISNUMBER(Критерии!AD20),Критерии!AD$6*LN(Критерии!AD20),0)+IF(ISNUMBER(Критерии!AE20),Критерии!AE$6*LN(Критерии!AE20),0))/H4)))</f>
        <v>0.15573034468874739</v>
      </c>
      <c r="K4" s="3">
        <f>IF(J4="","",COUNTIF($J$4:$J$103,"&gt;"&amp;J4)+COUNTIF($J$4:J4,J4))</f>
        <v>6</v>
      </c>
      <c r="L4" s="3" t="str">
        <f>IF($A4="","",IF(J4="","Недостаточно данных",IF(G4&lt;Настройки!$B$8,"Резерв",IF(Настройки!$B$11="только ранжирование","Резерв",IF(Настройки!$B$11="Порог λ",IF(J4&gt;=Настройки!$B$10,"Кандидат","Резерв"),IF(K4&lt;=Настройки!$B$9,"Кандидат","Резерв"))))))</f>
        <v>Резерв</v>
      </c>
      <c r="M4" s="3" t="str">
        <f>IF($A4="","",IF(J4="","Проверьте данные на листе «Критерии»",IF(F4&gt;0,"Нет исходных данных: "&amp;F4,IF(Настройки!$B$18&lt;&gt;"OK","Проверьте веса","Расчет выполнен"))))</f>
        <v>Расчет выполнен</v>
      </c>
      <c r="N4" s="3" t="str">
        <f>IF($A4="","",IF(G4=0,"Нет сработавших оснований",IF(AND(IF(ISNUMBER(Критерии!B20),Критерии!B20,0)&gt;=Настройки!$B$16,Настройки!$K$21="Да"),Настройки!$B$21&amp;"; ","")&amp;IF(AND(IF(ISNUMBER(Критерии!C20),Критерии!C20,0)&gt;=Настройки!$B$16,Настройки!$K$22="Да"),Настройки!$B$22&amp;"; ","")&amp;IF(AND(IF(ISNUMBER(Критерии!D20),Критерии!D20,0)&gt;=Настройки!$B$16,Настройки!$K$23="Да"),Настройки!$B$23&amp;"; ","")&amp;IF(AND(IF(ISNUMBER(Критерии!E20),Критерии!E20,0)&gt;=Настройки!$B$16,Настройки!$K$24="Да"),Настройки!$B$24&amp;"; ","")&amp;IF(AND(IF(ISNUMBER(Критерии!F20),Критерии!F20,0)&gt;=Настройки!$B$16,Настройки!$K$25="Да"),Настройки!$B$25&amp;"; ","")&amp;IF(AND(IF(ISNUMBER(Критерии!G20),Критерии!G20,0)&gt;=Настройки!$B$16,Настройки!$K$26="Да"),Настройки!$B$26&amp;"; ","")&amp;IF(AND(IF(ISNUMBER(Критерии!H20),Критерии!H20,0)&gt;=Настройки!$B$16,Настройки!$K$27="Да"),Настройки!$B$27&amp;"; ","")&amp;IF(AND(IF(ISNUMBER(Критерии!I20),Критерии!I20,0)&gt;=Настройки!$B$16,Настройки!$K$28="Да"),Настройки!$B$28&amp;"; ","")&amp;IF(AND(IF(ISNUMBER(Критерии!J20),Критерии!J20,0)&gt;=Настройки!$B$16,Настройки!$K$29="Да"),Настройки!$B$29&amp;"; ","")&amp;IF(AND(IF(ISNUMBER(Критерии!K20),Критерии!K20,0)&gt;=Настройки!$B$16,Настройки!$K$30="Да"),Настройки!$B$30&amp;"; ","")&amp;IF(AND(IF(ISNUMBER(Критерии!L20),Критерии!L20,0)&gt;=Настройки!$B$16,Настройки!$K$31="Да"),Настройки!$B$31&amp;"; ","")&amp;IF(AND(IF(ISNUMBER(Критерии!M20),Критерии!M20,0)&gt;=Настройки!$B$16,Настройки!$K$32="Да"),Настройки!$B$32&amp;"; ","")&amp;IF(AND(IF(ISNUMBER(Критерии!N20),Критерии!N20,0)&gt;=Настройки!$B$16,Настройки!$K$33="Да"),Настройки!$B$33&amp;"; ","")&amp;IF(AND(IF(ISNUMBER(Критерии!O20),Критерии!O20,0)&gt;=Настройки!$B$16,Настройки!$K$34="Да"),Настройки!$B$34&amp;"; ","")&amp;IF(AND(IF(ISNUMBER(Критерии!P20),Критерии!P20,0)&gt;=Настройки!$B$16,Настройки!$K$35="Да"),Настройки!$B$35&amp;"; ","")&amp;IF(AND(IF(ISNUMBER(Критерии!Q20),Критерии!Q20,0)&gt;=Настройки!$B$16,Настройки!$K$36="Да"),Настройки!$B$36&amp;"; ","")&amp;IF(AND(IF(ISNUMBER(Критерии!R20),Критерии!R20,0)&gt;=Настройки!$B$16,Настройки!$K$37="Да"),Настройки!$B$37&amp;"; ","")&amp;IF(AND(IF(ISNUMBER(Критерии!S20),Критерии!S20,0)&gt;=Настройки!$B$16,Настройки!$K$38="Да"),Настройки!$B$38&amp;"; ","")&amp;IF(AND(IF(ISNUMBER(Критерии!T20),Критерии!T20,0)&gt;=Настройки!$B$16,Настройки!$K$39="Да"),Настройки!$B$39&amp;"; ","")&amp;IF(AND(IF(ISNUMBER(Критерии!U20),Критерии!U20,0)&gt;=Настройки!$B$16,Настройки!$K$40="Да"),Настройки!$B$40&amp;"; ","")&amp;IF(AND(IF(ISNUMBER(Критерии!V20),Критерии!V20,0)&gt;=Настройки!$B$16,Настройки!$K$41="Да"),Настройки!$B$41&amp;"; ","")&amp;IF(AND(IF(ISNUMBER(Критерии!W20),Критерии!W20,0)&gt;=Настройки!$B$16,Настройки!$K$42="Да"),Настройки!$B$42&amp;"; ","")&amp;IF(AND(IF(ISNUMBER(Критерии!X20),Критерии!X20,0)&gt;=Настройки!$B$16,Настройки!$K$43="Да"),Настройки!$B$43&amp;"; ","")&amp;IF(AND(IF(ISNUMBER(Критерии!Y20),Критерии!Y20,0)&gt;=Настройки!$B$16,Настройки!$K$44="Да"),Настройки!$B$44&amp;"; ","")&amp;IF(AND(IF(ISNUMBER(Критерии!Z20),Критерии!Z20,0)&gt;=Настройки!$B$16,Настройки!$K$45="Да"),Настройки!$B$45&amp;"; ","")&amp;IF(AND(IF(ISNUMBER(Критерии!AA20),Критерии!AA20,0)&gt;=Настройки!$B$16,Настройки!$K$46="Да"),Настройки!$B$46&amp;"; ","")&amp;IF(AND(IF(ISNUMBER(Критерии!AB20),Критерии!AB20,0)&gt;=Настройки!$B$16,Настройки!$K$47="Да"),Настройки!$B$47&amp;"; ","")&amp;IF(AND(IF(ISNUMBER(Критерии!AC20),Критерии!AC20,0)&gt;=Настройки!$B$16,Настройки!$K$48="Да"),Настройки!$B$48&amp;"; ","")&amp;IF(AND(IF(ISNUMBER(Критерии!AD20),Критерии!AD20,0)&gt;=Настройки!$B$16,Настройки!$K$49="Да"),Настройки!$B$49&amp;"; ","")&amp;IF(AND(IF(ISNUMBER(Критерии!AE20),Критерии!AE20,0)&gt;=Настройки!$B$16,Настройки!$K$50="Да"),Настройки!$B$50&amp;"; ","")))</f>
        <v xml:space="preserve">Не проведен АДД за скользящий год; </v>
      </c>
    </row>
    <row r="5" spans="1:14" ht="17.100000000000001" customHeight="1">
      <c r="A5" s="25" t="str">
        <f>IF(Критерии!A21="","",Критерии!A21)</f>
        <v>051_ЗБС</v>
      </c>
      <c r="B5" s="3" t="str">
        <f>IF($A5="","",INDEX(Данные!$A$7:$CV$106,ROW()-3,MATCH("Пласт",Данные!$A$6:$CV$6,0)))</f>
        <v>ПК1</v>
      </c>
      <c r="C5" s="3" t="str">
        <f>IF($A5="","",INDEX(Данные!$A$7:$CV$106,ROW()-3,MATCH("Состояние",Данные!$A$6:$CV$6,0)))</f>
        <v>В работе</v>
      </c>
      <c r="D5" s="3">
        <f>IF($A5="","",COUNTIFS(Настройки!$A$21:$A$50,"Да",Настройки!$N$21:$N$50,"&lt;&gt;"))</f>
        <v>9</v>
      </c>
      <c r="E5" s="3">
        <f>IF($A5="","",COUNT(Критерии!$B21:$AE21))</f>
        <v>9</v>
      </c>
      <c r="F5" s="3">
        <f>IF($A5="","",D5-COUNT(Критерии!$B21:$AE21))</f>
        <v>0</v>
      </c>
      <c r="G5" s="3">
        <f>IF($A5="","",IF(AND(ISNUMBER(Критерии!B21),Критерии!B21&gt;=Настройки!$B$16,Критерии!B$7="Да"),1,0)+IF(AND(ISNUMBER(Критерии!C21),Критерии!C21&gt;=Настройки!$B$16,Критерии!C$7="Да"),1,0)+IF(AND(ISNUMBER(Критерии!D21),Критерии!D21&gt;=Настройки!$B$16,Критерии!D$7="Да"),1,0)+IF(AND(ISNUMBER(Критерии!E21),Критерии!E21&gt;=Настройки!$B$16,Критерии!E$7="Да"),1,0)+IF(AND(ISNUMBER(Критерии!F21),Критерии!F21&gt;=Настройки!$B$16,Критерии!F$7="Да"),1,0)+IF(AND(ISNUMBER(Критерии!G21),Критерии!G21&gt;=Настройки!$B$16,Критерии!G$7="Да"),1,0)+IF(AND(ISNUMBER(Критерии!H21),Критерии!H21&gt;=Настройки!$B$16,Критерии!H$7="Да"),1,0)+IF(AND(ISNUMBER(Критерии!I21),Критерии!I21&gt;=Настройки!$B$16,Критерии!I$7="Да"),1,0)+IF(AND(ISNUMBER(Критерии!J21),Критерии!J21&gt;=Настройки!$B$16,Критерии!J$7="Да"),1,0)+IF(AND(ISNUMBER(Критерии!K21),Критерии!K21&gt;=Настройки!$B$16,Критерии!K$7="Да"),1,0)+IF(AND(ISNUMBER(Критерии!L21),Критерии!L21&gt;=Настройки!$B$16,Критерии!L$7="Да"),1,0)+IF(AND(ISNUMBER(Критерии!M21),Критерии!M21&gt;=Настройки!$B$16,Критерии!M$7="Да"),1,0)+IF(AND(ISNUMBER(Критерии!N21),Критерии!N21&gt;=Настройки!$B$16,Критерии!N$7="Да"),1,0)+IF(AND(ISNUMBER(Критерии!O21),Критерии!O21&gt;=Настройки!$B$16,Критерии!O$7="Да"),1,0)+IF(AND(ISNUMBER(Критерии!P21),Критерии!P21&gt;=Настройки!$B$16,Критерии!P$7="Да"),1,0)+IF(AND(ISNUMBER(Критерии!Q21),Критерии!Q21&gt;=Настройки!$B$16,Критерии!Q$7="Да"),1,0)+IF(AND(ISNUMBER(Критерии!R21),Критерии!R21&gt;=Настройки!$B$16,Критерии!R$7="Да"),1,0)+IF(AND(ISNUMBER(Критерии!S21),Критерии!S21&gt;=Настройки!$B$16,Критерии!S$7="Да"),1,0)+IF(AND(ISNUMBER(Критерии!T21),Критерии!T21&gt;=Настройки!$B$16,Критерии!T$7="Да"),1,0)+IF(AND(ISNUMBER(Критерии!U21),Критерии!U21&gt;=Настройки!$B$16,Критерии!U$7="Да"),1,0)+IF(AND(ISNUMBER(Критерии!V21),Критерии!V21&gt;=Настройки!$B$16,Критерии!V$7="Да"),1,0)+IF(AND(ISNUMBER(Критерии!W21),Критерии!W21&gt;=Настройки!$B$16,Критерии!W$7="Да"),1,0)+IF(AND(ISNUMBER(Критерии!X21),Критерии!X21&gt;=Настройки!$B$16,Критерии!X$7="Да"),1,0)+IF(AND(ISNUMBER(Критерии!Y21),Критерии!Y21&gt;=Настройки!$B$16,Критерии!Y$7="Да"),1,0)+IF(AND(ISNUMBER(Критерии!Z21),Критерии!Z21&gt;=Настройки!$B$16,Критерии!Z$7="Да"),1,0)+IF(AND(ISNUMBER(Критерии!AA21),Критерии!AA21&gt;=Настройки!$B$16,Критерии!AA$7="Да"),1,0)+IF(AND(ISNUMBER(Критерии!AB21),Критерии!AB21&gt;=Настройки!$B$16,Критерии!AB$7="Да"),1,0)+IF(AND(ISNUMBER(Критерии!AC21),Критерии!AC21&gt;=Настройки!$B$16,Критерии!AC$7="Да"),1,0)+IF(AND(ISNUMBER(Критерии!AD21),Критерии!AD21&gt;=Настройки!$B$16,Критерии!AD$7="Да"),1,0)+IF(AND(ISNUMBER(Критерии!AE21),Критерии!AE21&gt;=Настройки!$B$16,Критерии!AE$7="Да"),1,0))</f>
        <v>2</v>
      </c>
      <c r="H5" s="20">
        <f>IF($A5="","",IF(ISNUMBER(Критерии!B21),Критерии!B$6,0)+IF(ISNUMBER(Критерии!C21),Критерии!C$6,0)+IF(ISNUMBER(Критерии!D21),Критерии!D$6,0)+IF(ISNUMBER(Критерии!E21),Критерии!E$6,0)+IF(ISNUMBER(Критерии!F21),Критерии!F$6,0)+IF(ISNUMBER(Критерии!G21),Критерии!G$6,0)+IF(ISNUMBER(Критерии!H21),Критерии!H$6,0)+IF(ISNUMBER(Критерии!I21),Критерии!I$6,0)+IF(ISNUMBER(Критерии!J21),Критерии!J$6,0)+IF(ISNUMBER(Критерии!K21),Критерии!K$6,0)+IF(ISNUMBER(Критерии!L21),Критерии!L$6,0)+IF(ISNUMBER(Критерии!M21),Критерии!M$6,0)+IF(ISNUMBER(Критерии!N21),Критерии!N$6,0)+IF(ISNUMBER(Критерии!O21),Критерии!O$6,0)+IF(ISNUMBER(Критерии!P21),Критерии!P$6,0)+IF(ISNUMBER(Критерии!Q21),Критерии!Q$6,0)+IF(ISNUMBER(Критерии!R21),Критерии!R$6,0)+IF(ISNUMBER(Критерии!S21),Критерии!S$6,0)+IF(ISNUMBER(Критерии!T21),Критерии!T$6,0)+IF(ISNUMBER(Критерии!U21),Критерии!U$6,0)+IF(ISNUMBER(Критерии!V21),Критерии!V$6,0)+IF(ISNUMBER(Критерии!W21),Критерии!W$6,0)+IF(ISNUMBER(Критерии!X21),Критерии!X$6,0)+IF(ISNUMBER(Критерии!Y21),Критерии!Y$6,0)+IF(ISNUMBER(Критерии!Z21),Критерии!Z$6,0)+IF(ISNUMBER(Критерии!AA21),Критерии!AA$6,0)+IF(ISNUMBER(Критерии!AB21),Критерии!AB$6,0)+IF(ISNUMBER(Критерии!AC21),Критерии!AC$6,0)+IF(ISNUMBER(Критерии!AD21),Критерии!AD$6,0)+IF(ISNUMBER(Критерии!AE21),Критерии!AE$6,0))</f>
        <v>1</v>
      </c>
      <c r="I5" s="21">
        <f t="shared" si="0"/>
        <v>1</v>
      </c>
      <c r="J5" s="20">
        <f>IF($A5="","",IF(OR(COUNTIF(Критерии!$B21:$AE21,"Недостаточно данных")&gt;0,COUNTIF(Критерии!$B21:$AE21,"Поле не найдено")&gt;0,COUNTIF(Критерии!$B21:$AE21,"Некорректные настройки")&gt;0,H5=0),"",EXP((IF(ISNUMBER(Критерии!B21),Критерии!B$6*LN(Критерии!B21),0)+IF(ISNUMBER(Критерии!C21),Критерии!C$6*LN(Критерии!C21),0)+IF(ISNUMBER(Критерии!D21),Критерии!D$6*LN(Критерии!D21),0)+IF(ISNUMBER(Критерии!E21),Критерии!E$6*LN(Критерии!E21),0)+IF(ISNUMBER(Критерии!F21),Критерии!F$6*LN(Критерии!F21),0)+IF(ISNUMBER(Критерии!G21),Критерии!G$6*LN(Критерии!G21),0)+IF(ISNUMBER(Критерии!H21),Критерии!H$6*LN(Критерии!H21),0)+IF(ISNUMBER(Критерии!I21),Критерии!I$6*LN(Критерии!I21),0)+IF(ISNUMBER(Критерии!J21),Критерии!J$6*LN(Критерии!J21),0)+IF(ISNUMBER(Критерии!K21),Критерии!K$6*LN(Критерии!K21),0)+IF(ISNUMBER(Критерии!L21),Критерии!L$6*LN(Критерии!L21),0)+IF(ISNUMBER(Критерии!M21),Критерии!M$6*LN(Критерии!M21),0)+IF(ISNUMBER(Критерии!N21),Критерии!N$6*LN(Критерии!N21),0)+IF(ISNUMBER(Критерии!O21),Критерии!O$6*LN(Критерии!O21),0)+IF(ISNUMBER(Критерии!P21),Критерии!P$6*LN(Критерии!P21),0)+IF(ISNUMBER(Критерии!Q21),Критерии!Q$6*LN(Критерии!Q21),0)+IF(ISNUMBER(Критерии!R21),Критерии!R$6*LN(Критерии!R21),0)+IF(ISNUMBER(Критерии!S21),Критерии!S$6*LN(Критерии!S21),0)+IF(ISNUMBER(Критерии!T21),Критерии!T$6*LN(Критерии!T21),0)+IF(ISNUMBER(Критерии!U21),Критерии!U$6*LN(Критерии!U21),0)+IF(ISNUMBER(Критерии!V21),Критерии!V$6*LN(Критерии!V21),0)+IF(ISNUMBER(Критерии!W21),Критерии!W$6*LN(Критерии!W21),0)+IF(ISNUMBER(Критерии!X21),Критерии!X$6*LN(Критерии!X21),0)+IF(ISNUMBER(Критерии!Y21),Критерии!Y$6*LN(Критерии!Y21),0)+IF(ISNUMBER(Критерии!Z21),Критерии!Z$6*LN(Критерии!Z21),0)+IF(ISNUMBER(Критерии!AA21),Критерии!AA$6*LN(Критерии!AA21),0)+IF(ISNUMBER(Критерии!AB21),Критерии!AB$6*LN(Критерии!AB21),0)+IF(ISNUMBER(Критерии!AC21),Критерии!AC$6*LN(Критерии!AC21),0)+IF(ISNUMBER(Критерии!AD21),Критерии!AD$6*LN(Критерии!AD21),0)+IF(ISNUMBER(Критерии!AE21),Критерии!AE$6*LN(Критерии!AE21),0))/H5)))</f>
        <v>9.0060810323821336E-2</v>
      </c>
      <c r="K5" s="3">
        <f>IF(J5="","",COUNTIF($J$4:$J$103,"&gt;"&amp;J5)+COUNTIF($J$4:J5,J5))</f>
        <v>11</v>
      </c>
      <c r="L5" s="3" t="str">
        <f>IF($A5="","",IF(J5="","Недостаточно данных",IF(G5&lt;Настройки!$B$8,"Резерв",IF(Настройки!$B$11="только ранжирование","Резерв",IF(Настройки!$B$11="Порог λ",IF(J5&gt;=Настройки!$B$10,"Кандидат","Резерв"),IF(K5&lt;=Настройки!$B$9,"Кандидат","Резерв"))))))</f>
        <v>Резерв</v>
      </c>
      <c r="M5" s="3" t="str">
        <f>IF($A5="","",IF(J5="","Проверьте данные на листе «Критерии»",IF(F5&gt;0,"Нет исходных данных: "&amp;F5,IF(Настройки!$B$18&lt;&gt;"OK","Проверьте веса","Расчет выполнен"))))</f>
        <v>Расчет выполнен</v>
      </c>
      <c r="N5" s="3" t="str">
        <f>IF($A5="","",IF(G5=0,"Нет сработавших оснований",IF(AND(IF(ISNUMBER(Критерии!B21),Критерии!B21,0)&gt;=Настройки!$B$16,Настройки!$K$21="Да"),Настройки!$B$21&amp;"; ","")&amp;IF(AND(IF(ISNUMBER(Критерии!C21),Критерии!C21,0)&gt;=Настройки!$B$16,Настройки!$K$22="Да"),Настройки!$B$22&amp;"; ","")&amp;IF(AND(IF(ISNUMBER(Критерии!D21),Критерии!D21,0)&gt;=Настройки!$B$16,Настройки!$K$23="Да"),Настройки!$B$23&amp;"; ","")&amp;IF(AND(IF(ISNUMBER(Критерии!E21),Критерии!E21,0)&gt;=Настройки!$B$16,Настройки!$K$24="Да"),Настройки!$B$24&amp;"; ","")&amp;IF(AND(IF(ISNUMBER(Критерии!F21),Критерии!F21,0)&gt;=Настройки!$B$16,Настройки!$K$25="Да"),Настройки!$B$25&amp;"; ","")&amp;IF(AND(IF(ISNUMBER(Критерии!G21),Критерии!G21,0)&gt;=Настройки!$B$16,Настройки!$K$26="Да"),Настройки!$B$26&amp;"; ","")&amp;IF(AND(IF(ISNUMBER(Критерии!H21),Критерии!H21,0)&gt;=Настройки!$B$16,Настройки!$K$27="Да"),Настройки!$B$27&amp;"; ","")&amp;IF(AND(IF(ISNUMBER(Критерии!I21),Критерии!I21,0)&gt;=Настройки!$B$16,Настройки!$K$28="Да"),Настройки!$B$28&amp;"; ","")&amp;IF(AND(IF(ISNUMBER(Критерии!J21),Критерии!J21,0)&gt;=Настройки!$B$16,Настройки!$K$29="Да"),Настройки!$B$29&amp;"; ","")&amp;IF(AND(IF(ISNUMBER(Критерии!K21),Критерии!K21,0)&gt;=Настройки!$B$16,Настройки!$K$30="Да"),Настройки!$B$30&amp;"; ","")&amp;IF(AND(IF(ISNUMBER(Критерии!L21),Критерии!L21,0)&gt;=Настройки!$B$16,Настройки!$K$31="Да"),Настройки!$B$31&amp;"; ","")&amp;IF(AND(IF(ISNUMBER(Критерии!M21),Критерии!M21,0)&gt;=Настройки!$B$16,Настройки!$K$32="Да"),Настройки!$B$32&amp;"; ","")&amp;IF(AND(IF(ISNUMBER(Критерии!N21),Критерии!N21,0)&gt;=Настройки!$B$16,Настройки!$K$33="Да"),Настройки!$B$33&amp;"; ","")&amp;IF(AND(IF(ISNUMBER(Критерии!O21),Критерии!O21,0)&gt;=Настройки!$B$16,Настройки!$K$34="Да"),Настройки!$B$34&amp;"; ","")&amp;IF(AND(IF(ISNUMBER(Критерии!P21),Критерии!P21,0)&gt;=Настройки!$B$16,Настройки!$K$35="Да"),Настройки!$B$35&amp;"; ","")&amp;IF(AND(IF(ISNUMBER(Критерии!Q21),Критерии!Q21,0)&gt;=Настройки!$B$16,Настройки!$K$36="Да"),Настройки!$B$36&amp;"; ","")&amp;IF(AND(IF(ISNUMBER(Критерии!R21),Критерии!R21,0)&gt;=Настройки!$B$16,Настройки!$K$37="Да"),Настройки!$B$37&amp;"; ","")&amp;IF(AND(IF(ISNUMBER(Критерии!S21),Критерии!S21,0)&gt;=Настройки!$B$16,Настройки!$K$38="Да"),Настройки!$B$38&amp;"; ","")&amp;IF(AND(IF(ISNUMBER(Критерии!T21),Критерии!T21,0)&gt;=Настройки!$B$16,Настройки!$K$39="Да"),Настройки!$B$39&amp;"; ","")&amp;IF(AND(IF(ISNUMBER(Критерии!U21),Критерии!U21,0)&gt;=Настройки!$B$16,Настройки!$K$40="Да"),Настройки!$B$40&amp;"; ","")&amp;IF(AND(IF(ISNUMBER(Критерии!V21),Критерии!V21,0)&gt;=Настройки!$B$16,Настройки!$K$41="Да"),Настройки!$B$41&amp;"; ","")&amp;IF(AND(IF(ISNUMBER(Критерии!W21),Критерии!W21,0)&gt;=Настройки!$B$16,Настройки!$K$42="Да"),Настройки!$B$42&amp;"; ","")&amp;IF(AND(IF(ISNUMBER(Критерии!X21),Критерии!X21,0)&gt;=Настройки!$B$16,Настройки!$K$43="Да"),Настройки!$B$43&amp;"; ","")&amp;IF(AND(IF(ISNUMBER(Критерии!Y21),Критерии!Y21,0)&gt;=Настройки!$B$16,Настройки!$K$44="Да"),Настройки!$B$44&amp;"; ","")&amp;IF(AND(IF(ISNUMBER(Критерии!Z21),Критерии!Z21,0)&gt;=Настройки!$B$16,Настройки!$K$45="Да"),Настройки!$B$45&amp;"; ","")&amp;IF(AND(IF(ISNUMBER(Критерии!AA21),Критерии!AA21,0)&gt;=Настройки!$B$16,Настройки!$K$46="Да"),Настройки!$B$46&amp;"; ","")&amp;IF(AND(IF(ISNUMBER(Критерии!AB21),Критерии!AB21,0)&gt;=Настройки!$B$16,Настройки!$K$47="Да"),Настройки!$B$47&amp;"; ","")&amp;IF(AND(IF(ISNUMBER(Критерии!AC21),Критерии!AC21,0)&gt;=Настройки!$B$16,Настройки!$K$48="Да"),Настройки!$B$48&amp;"; ","")&amp;IF(AND(IF(ISNUMBER(Критерии!AD21),Критерии!AD21,0)&gt;=Настройки!$B$16,Настройки!$K$49="Да"),Настройки!$B$49&amp;"; ","")&amp;IF(AND(IF(ISNUMBER(Критерии!AE21),Критерии!AE21,0)&gt;=Настройки!$B$16,Настройки!$K$50="Да"),Настройки!$B$50&amp;"; ","")))</f>
        <v xml:space="preserve">Невыход на радиальный режим / низкая достоверность ЛНД; Не проведен АДД за скользящий год; </v>
      </c>
    </row>
    <row r="6" spans="1:14" ht="17.100000000000001" customHeight="1">
      <c r="A6" s="25" t="str">
        <f>IF(Критерии!A22="","",Критерии!A22)</f>
        <v>072_ЗБС</v>
      </c>
      <c r="B6" s="3" t="str">
        <f>IF($A6="","",INDEX(Данные!$A$7:$CV$106,ROW()-3,MATCH("Пласт",Данные!$A$6:$CV$6,0)))</f>
        <v>ПК1</v>
      </c>
      <c r="C6" s="3" t="str">
        <f>IF($A6="","",INDEX(Данные!$A$7:$CV$106,ROW()-3,MATCH("Состояние",Данные!$A$6:$CV$6,0)))</f>
        <v>В работе</v>
      </c>
      <c r="D6" s="3">
        <f>IF($A6="","",COUNTIFS(Настройки!$A$21:$A$50,"Да",Настройки!$N$21:$N$50,"&lt;&gt;"))</f>
        <v>9</v>
      </c>
      <c r="E6" s="3">
        <f>IF($A6="","",COUNT(Критерии!$B22:$AE22))</f>
        <v>9</v>
      </c>
      <c r="F6" s="3">
        <f>IF($A6="","",D6-COUNT(Критерии!$B22:$AE22))</f>
        <v>0</v>
      </c>
      <c r="G6" s="3">
        <f>IF($A6="","",IF(AND(ISNUMBER(Критерии!B22),Критерии!B22&gt;=Настройки!$B$16,Критерии!B$7="Да"),1,0)+IF(AND(ISNUMBER(Критерии!C22),Критерии!C22&gt;=Настройки!$B$16,Критерии!C$7="Да"),1,0)+IF(AND(ISNUMBER(Критерии!D22),Критерии!D22&gt;=Настройки!$B$16,Критерии!D$7="Да"),1,0)+IF(AND(ISNUMBER(Критерии!E22),Критерии!E22&gt;=Настройки!$B$16,Критерии!E$7="Да"),1,0)+IF(AND(ISNUMBER(Критерии!F22),Критерии!F22&gt;=Настройки!$B$16,Критерии!F$7="Да"),1,0)+IF(AND(ISNUMBER(Критерии!G22),Критерии!G22&gt;=Настройки!$B$16,Критерии!G$7="Да"),1,0)+IF(AND(ISNUMBER(Критерии!H22),Критерии!H22&gt;=Настройки!$B$16,Критерии!H$7="Да"),1,0)+IF(AND(ISNUMBER(Критерии!I22),Критерии!I22&gt;=Настройки!$B$16,Критерии!I$7="Да"),1,0)+IF(AND(ISNUMBER(Критерии!J22),Критерии!J22&gt;=Настройки!$B$16,Критерии!J$7="Да"),1,0)+IF(AND(ISNUMBER(Критерии!K22),Критерии!K22&gt;=Настройки!$B$16,Критерии!K$7="Да"),1,0)+IF(AND(ISNUMBER(Критерии!L22),Критерии!L22&gt;=Настройки!$B$16,Критерии!L$7="Да"),1,0)+IF(AND(ISNUMBER(Критерии!M22),Критерии!M22&gt;=Настройки!$B$16,Критерии!M$7="Да"),1,0)+IF(AND(ISNUMBER(Критерии!N22),Критерии!N22&gt;=Настройки!$B$16,Критерии!N$7="Да"),1,0)+IF(AND(ISNUMBER(Критерии!O22),Критерии!O22&gt;=Настройки!$B$16,Критерии!O$7="Да"),1,0)+IF(AND(ISNUMBER(Критерии!P22),Критерии!P22&gt;=Настройки!$B$16,Критерии!P$7="Да"),1,0)+IF(AND(ISNUMBER(Критерии!Q22),Критерии!Q22&gt;=Настройки!$B$16,Критерии!Q$7="Да"),1,0)+IF(AND(ISNUMBER(Критерии!R22),Критерии!R22&gt;=Настройки!$B$16,Критерии!R$7="Да"),1,0)+IF(AND(ISNUMBER(Критерии!S22),Критерии!S22&gt;=Настройки!$B$16,Критерии!S$7="Да"),1,0)+IF(AND(ISNUMBER(Критерии!T22),Критерии!T22&gt;=Настройки!$B$16,Критерии!T$7="Да"),1,0)+IF(AND(ISNUMBER(Критерии!U22),Критерии!U22&gt;=Настройки!$B$16,Критерии!U$7="Да"),1,0)+IF(AND(ISNUMBER(Критерии!V22),Критерии!V22&gt;=Настройки!$B$16,Критерии!V$7="Да"),1,0)+IF(AND(ISNUMBER(Критерии!W22),Критерии!W22&gt;=Настройки!$B$16,Критерии!W$7="Да"),1,0)+IF(AND(ISNUMBER(Критерии!X22),Критерии!X22&gt;=Настройки!$B$16,Критерии!X$7="Да"),1,0)+IF(AND(ISNUMBER(Критерии!Y22),Критерии!Y22&gt;=Настройки!$B$16,Критерии!Y$7="Да"),1,0)+IF(AND(ISNUMBER(Критерии!Z22),Критерии!Z22&gt;=Настройки!$B$16,Критерии!Z$7="Да"),1,0)+IF(AND(ISNUMBER(Критерии!AA22),Критерии!AA22&gt;=Настройки!$B$16,Критерии!AA$7="Да"),1,0)+IF(AND(ISNUMBER(Критерии!AB22),Критерии!AB22&gt;=Настройки!$B$16,Критерии!AB$7="Да"),1,0)+IF(AND(ISNUMBER(Критерии!AC22),Критерии!AC22&gt;=Настройки!$B$16,Критерии!AC$7="Да"),1,0)+IF(AND(ISNUMBER(Критерии!AD22),Критерии!AD22&gt;=Настройки!$B$16,Критерии!AD$7="Да"),1,0)+IF(AND(ISNUMBER(Критерии!AE22),Критерии!AE22&gt;=Настройки!$B$16,Критерии!AE$7="Да"),1,0))</f>
        <v>4</v>
      </c>
      <c r="H6" s="20">
        <f>IF($A6="","",IF(ISNUMBER(Критерии!B22),Критерии!B$6,0)+IF(ISNUMBER(Критерии!C22),Критерии!C$6,0)+IF(ISNUMBER(Критерии!D22),Критерии!D$6,0)+IF(ISNUMBER(Критерии!E22),Критерии!E$6,0)+IF(ISNUMBER(Критерии!F22),Критерии!F$6,0)+IF(ISNUMBER(Критерии!G22),Критерии!G$6,0)+IF(ISNUMBER(Критерии!H22),Критерии!H$6,0)+IF(ISNUMBER(Критерии!I22),Критерии!I$6,0)+IF(ISNUMBER(Критерии!J22),Критерии!J$6,0)+IF(ISNUMBER(Критерии!K22),Критерии!K$6,0)+IF(ISNUMBER(Критерии!L22),Критерии!L$6,0)+IF(ISNUMBER(Критерии!M22),Критерии!M$6,0)+IF(ISNUMBER(Критерии!N22),Критерии!N$6,0)+IF(ISNUMBER(Критерии!O22),Критерии!O$6,0)+IF(ISNUMBER(Критерии!P22),Критерии!P$6,0)+IF(ISNUMBER(Критерии!Q22),Критерии!Q$6,0)+IF(ISNUMBER(Критерии!R22),Критерии!R$6,0)+IF(ISNUMBER(Критерии!S22),Критерии!S$6,0)+IF(ISNUMBER(Критерии!T22),Критерии!T$6,0)+IF(ISNUMBER(Критерии!U22),Критерии!U$6,0)+IF(ISNUMBER(Критерии!V22),Критерии!V$6,0)+IF(ISNUMBER(Критерии!W22),Критерии!W$6,0)+IF(ISNUMBER(Критерии!X22),Критерии!X$6,0)+IF(ISNUMBER(Критерии!Y22),Критерии!Y$6,0)+IF(ISNUMBER(Критерии!Z22),Критерии!Z$6,0)+IF(ISNUMBER(Критерии!AA22),Критерии!AA$6,0)+IF(ISNUMBER(Критерии!AB22),Критерии!AB$6,0)+IF(ISNUMBER(Критерии!AC22),Критерии!AC$6,0)+IF(ISNUMBER(Критерии!AD22),Критерии!AD$6,0)+IF(ISNUMBER(Критерии!AE22),Критерии!AE$6,0))</f>
        <v>1</v>
      </c>
      <c r="I6" s="21">
        <f t="shared" si="0"/>
        <v>1</v>
      </c>
      <c r="J6" s="20">
        <f>IF($A6="","",IF(OR(COUNTIF(Критерии!$B22:$AE22,"Недостаточно данных")&gt;0,COUNTIF(Критерии!$B22:$AE22,"Поле не найдено")&gt;0,COUNTIF(Критерии!$B22:$AE22,"Некорректные настройки")&gt;0,H6=0),"",EXP((IF(ISNUMBER(Критерии!B22),Критерии!B$6*LN(Критерии!B22),0)+IF(ISNUMBER(Критерии!C22),Критерии!C$6*LN(Критерии!C22),0)+IF(ISNUMBER(Критерии!D22),Критерии!D$6*LN(Критерии!D22),0)+IF(ISNUMBER(Критерии!E22),Критерии!E$6*LN(Критерии!E22),0)+IF(ISNUMBER(Критерии!F22),Критерии!F$6*LN(Критерии!F22),0)+IF(ISNUMBER(Критерии!G22),Критерии!G$6*LN(Критерии!G22),0)+IF(ISNUMBER(Критерии!H22),Критерии!H$6*LN(Критерии!H22),0)+IF(ISNUMBER(Критерии!I22),Критерии!I$6*LN(Критерии!I22),0)+IF(ISNUMBER(Критерии!J22),Критерии!J$6*LN(Критерии!J22),0)+IF(ISNUMBER(Критерии!K22),Критерии!K$6*LN(Критерии!K22),0)+IF(ISNUMBER(Критерии!L22),Критерии!L$6*LN(Критерии!L22),0)+IF(ISNUMBER(Критерии!M22),Критерии!M$6*LN(Критерии!M22),0)+IF(ISNUMBER(Критерии!N22),Критерии!N$6*LN(Критерии!N22),0)+IF(ISNUMBER(Критерии!O22),Критерии!O$6*LN(Критерии!O22),0)+IF(ISNUMBER(Критерии!P22),Критерии!P$6*LN(Критерии!P22),0)+IF(ISNUMBER(Критерии!Q22),Критерии!Q$6*LN(Критерии!Q22),0)+IF(ISNUMBER(Критерии!R22),Критерии!R$6*LN(Критерии!R22),0)+IF(ISNUMBER(Критерии!S22),Критерии!S$6*LN(Критерии!S22),0)+IF(ISNUMBER(Критерии!T22),Критерии!T$6*LN(Критерии!T22),0)+IF(ISNUMBER(Критерии!U22),Критерии!U$6*LN(Критерии!U22),0)+IF(ISNUMBER(Критерии!V22),Критерии!V$6*LN(Критерии!V22),0)+IF(ISNUMBER(Критерии!W22),Критерии!W$6*LN(Критерии!W22),0)+IF(ISNUMBER(Критерии!X22),Критерии!X$6*LN(Критерии!X22),0)+IF(ISNUMBER(Критерии!Y22),Критерии!Y$6*LN(Критерии!Y22),0)+IF(ISNUMBER(Критерии!Z22),Критерии!Z$6*LN(Критерии!Z22),0)+IF(ISNUMBER(Критерии!AA22),Критерии!AA$6*LN(Критерии!AA22),0)+IF(ISNUMBER(Критерии!AB22),Критерии!AB$6*LN(Критерии!AB22),0)+IF(ISNUMBER(Критерии!AC22),Критерии!AC$6*LN(Критерии!AC22),0)+IF(ISNUMBER(Критерии!AD22),Критерии!AD$6*LN(Критерии!AD22),0)+IF(ISNUMBER(Критерии!AE22),Критерии!AE$6*LN(Критерии!AE22),0))/H6)))</f>
        <v>0.3464020645833692</v>
      </c>
      <c r="K6" s="3">
        <f>IF(J6="","",COUNTIF($J$4:$J$103,"&gt;"&amp;J6)+COUNTIF($J$4:J6,J6))</f>
        <v>1</v>
      </c>
      <c r="L6" s="3" t="str">
        <f>IF($A6="","",IF(J6="","Недостаточно данных",IF(G6&lt;Настройки!$B$8,"Резерв",IF(Настройки!$B$11="только ранжирование","Резерв",IF(Настройки!$B$11="Порог λ",IF(J6&gt;=Настройки!$B$10,"Кандидат","Резерв"),IF(K6&lt;=Настройки!$B$9,"Кандидат","Резерв"))))))</f>
        <v>Кандидат</v>
      </c>
      <c r="M6" s="3" t="str">
        <f>IF($A6="","",IF(J6="","Проверьте данные на листе «Критерии»",IF(F6&gt;0,"Нет исходных данных: "&amp;F6,IF(Настройки!$B$18&lt;&gt;"OK","Проверьте веса","Расчет выполнен"))))</f>
        <v>Расчет выполнен</v>
      </c>
      <c r="N6" s="3" t="str">
        <f>IF($A6="","",IF(G6=0,"Нет сработавших оснований",IF(AND(IF(ISNUMBER(Критерии!B22),Критерии!B22,0)&gt;=Настройки!$B$16,Настройки!$K$21="Да"),Настройки!$B$21&amp;"; ","")&amp;IF(AND(IF(ISNUMBER(Критерии!C22),Критерии!C22,0)&gt;=Настройки!$B$16,Настройки!$K$22="Да"),Настройки!$B$22&amp;"; ","")&amp;IF(AND(IF(ISNUMBER(Критерии!D22),Критерии!D22,0)&gt;=Настройки!$B$16,Настройки!$K$23="Да"),Настройки!$B$23&amp;"; ","")&amp;IF(AND(IF(ISNUMBER(Критерии!E22),Критерии!E22,0)&gt;=Настройки!$B$16,Настройки!$K$24="Да"),Настройки!$B$24&amp;"; ","")&amp;IF(AND(IF(ISNUMBER(Критерии!F22),Критерии!F22,0)&gt;=Настройки!$B$16,Настройки!$K$25="Да"),Настройки!$B$25&amp;"; ","")&amp;IF(AND(IF(ISNUMBER(Критерии!G22),Критерии!G22,0)&gt;=Настройки!$B$16,Настройки!$K$26="Да"),Настройки!$B$26&amp;"; ","")&amp;IF(AND(IF(ISNUMBER(Критерии!H22),Критерии!H22,0)&gt;=Настройки!$B$16,Настройки!$K$27="Да"),Настройки!$B$27&amp;"; ","")&amp;IF(AND(IF(ISNUMBER(Критерии!I22),Критерии!I22,0)&gt;=Настройки!$B$16,Настройки!$K$28="Да"),Настройки!$B$28&amp;"; ","")&amp;IF(AND(IF(ISNUMBER(Критерии!J22),Критерии!J22,0)&gt;=Настройки!$B$16,Настройки!$K$29="Да"),Настройки!$B$29&amp;"; ","")&amp;IF(AND(IF(ISNUMBER(Критерии!K22),Критерии!K22,0)&gt;=Настройки!$B$16,Настройки!$K$30="Да"),Настройки!$B$30&amp;"; ","")&amp;IF(AND(IF(ISNUMBER(Критерии!L22),Критерии!L22,0)&gt;=Настройки!$B$16,Настройки!$K$31="Да"),Настройки!$B$31&amp;"; ","")&amp;IF(AND(IF(ISNUMBER(Критерии!M22),Критерии!M22,0)&gt;=Настройки!$B$16,Настройки!$K$32="Да"),Настройки!$B$32&amp;"; ","")&amp;IF(AND(IF(ISNUMBER(Критерии!N22),Критерии!N22,0)&gt;=Настройки!$B$16,Настройки!$K$33="Да"),Настройки!$B$33&amp;"; ","")&amp;IF(AND(IF(ISNUMBER(Критерии!O22),Критерии!O22,0)&gt;=Настройки!$B$16,Настройки!$K$34="Да"),Настройки!$B$34&amp;"; ","")&amp;IF(AND(IF(ISNUMBER(Критерии!P22),Критерии!P22,0)&gt;=Настройки!$B$16,Настройки!$K$35="Да"),Настройки!$B$35&amp;"; ","")&amp;IF(AND(IF(ISNUMBER(Критерии!Q22),Критерии!Q22,0)&gt;=Настройки!$B$16,Настройки!$K$36="Да"),Настройки!$B$36&amp;"; ","")&amp;IF(AND(IF(ISNUMBER(Критерии!R22),Критерии!R22,0)&gt;=Настройки!$B$16,Настройки!$K$37="Да"),Настройки!$B$37&amp;"; ","")&amp;IF(AND(IF(ISNUMBER(Критерии!S22),Критерии!S22,0)&gt;=Настройки!$B$16,Настройки!$K$38="Да"),Настройки!$B$38&amp;"; ","")&amp;IF(AND(IF(ISNUMBER(Критерии!T22),Критерии!T22,0)&gt;=Настройки!$B$16,Настройки!$K$39="Да"),Настройки!$B$39&amp;"; ","")&amp;IF(AND(IF(ISNUMBER(Критерии!U22),Критерии!U22,0)&gt;=Настройки!$B$16,Настройки!$K$40="Да"),Настройки!$B$40&amp;"; ","")&amp;IF(AND(IF(ISNUMBER(Критерии!V22),Критерии!V22,0)&gt;=Настройки!$B$16,Настройки!$K$41="Да"),Настройки!$B$41&amp;"; ","")&amp;IF(AND(IF(ISNUMBER(Критерии!W22),Критерии!W22,0)&gt;=Настройки!$B$16,Настройки!$K$42="Да"),Настройки!$B$42&amp;"; ","")&amp;IF(AND(IF(ISNUMBER(Критерии!X22),Критерии!X22,0)&gt;=Настройки!$B$16,Настройки!$K$43="Да"),Настройки!$B$43&amp;"; ","")&amp;IF(AND(IF(ISNUMBER(Критерии!Y22),Критерии!Y22,0)&gt;=Настройки!$B$16,Настройки!$K$44="Да"),Настройки!$B$44&amp;"; ","")&amp;IF(AND(IF(ISNUMBER(Критерии!Z22),Критерии!Z22,0)&gt;=Настройки!$B$16,Настройки!$K$45="Да"),Настройки!$B$45&amp;"; ","")&amp;IF(AND(IF(ISNUMBER(Критерии!AA22),Критерии!AA22,0)&gt;=Настройки!$B$16,Настройки!$K$46="Да"),Настройки!$B$46&amp;"; ","")&amp;IF(AND(IF(ISNUMBER(Критерии!AB22),Критерии!AB22,0)&gt;=Настройки!$B$16,Настройки!$K$47="Да"),Настройки!$B$47&amp;"; ","")&amp;IF(AND(IF(ISNUMBER(Критерии!AC22),Критерии!AC22,0)&gt;=Настройки!$B$16,Настройки!$K$48="Да"),Настройки!$B$48&amp;"; ","")&amp;IF(AND(IF(ISNUMBER(Критерии!AD22),Критерии!AD22,0)&gt;=Настройки!$B$16,Настройки!$K$49="Да"),Настройки!$B$49&amp;"; ","")&amp;IF(AND(IF(ISNUMBER(Критерии!AE22),Критерии!AE22,0)&gt;=Настройки!$B$16,Настройки!$K$50="Да"),Настройки!$B$50&amp;"; ","")))</f>
        <v xml:space="preserve">Рост хлора; Проблемы с адаптацией в ГДМ; Невыход на радиальный режим / низкая достоверность ЛНД; Не проведен АДД за скользящий год; </v>
      </c>
    </row>
    <row r="7" spans="1:14" ht="17.100000000000001" customHeight="1">
      <c r="A7" s="25" t="str">
        <f>IF(Критерии!A23="","",Критерии!A23)</f>
        <v>081</v>
      </c>
      <c r="B7" s="3" t="str">
        <f>IF($A7="","",INDEX(Данные!$A$7:$CV$106,ROW()-3,MATCH("Пласт",Данные!$A$6:$CV$6,0)))</f>
        <v>ПК1</v>
      </c>
      <c r="C7" s="3" t="str">
        <f>IF($A7="","",INDEX(Данные!$A$7:$CV$106,ROW()-3,MATCH("Состояние",Данные!$A$6:$CV$6,0)))</f>
        <v>В работе</v>
      </c>
      <c r="D7" s="3">
        <f>IF($A7="","",COUNTIFS(Настройки!$A$21:$A$50,"Да",Настройки!$N$21:$N$50,"&lt;&gt;"))</f>
        <v>9</v>
      </c>
      <c r="E7" s="3">
        <f>IF($A7="","",COUNT(Критерии!$B23:$AE23))</f>
        <v>9</v>
      </c>
      <c r="F7" s="3">
        <f>IF($A7="","",D7-COUNT(Критерии!$B23:$AE23))</f>
        <v>0</v>
      </c>
      <c r="G7" s="3">
        <f>IF($A7="","",IF(AND(ISNUMBER(Критерии!B23),Критерии!B23&gt;=Настройки!$B$16,Критерии!B$7="Да"),1,0)+IF(AND(ISNUMBER(Критерии!C23),Критерии!C23&gt;=Настройки!$B$16,Критерии!C$7="Да"),1,0)+IF(AND(ISNUMBER(Критерии!D23),Критерии!D23&gt;=Настройки!$B$16,Критерии!D$7="Да"),1,0)+IF(AND(ISNUMBER(Критерии!E23),Критерии!E23&gt;=Настройки!$B$16,Критерии!E$7="Да"),1,0)+IF(AND(ISNUMBER(Критерии!F23),Критерии!F23&gt;=Настройки!$B$16,Критерии!F$7="Да"),1,0)+IF(AND(ISNUMBER(Критерии!G23),Критерии!G23&gt;=Настройки!$B$16,Критерии!G$7="Да"),1,0)+IF(AND(ISNUMBER(Критерии!H23),Критерии!H23&gt;=Настройки!$B$16,Критерии!H$7="Да"),1,0)+IF(AND(ISNUMBER(Критерии!I23),Критерии!I23&gt;=Настройки!$B$16,Критерии!I$7="Да"),1,0)+IF(AND(ISNUMBER(Критерии!J23),Критерии!J23&gt;=Настройки!$B$16,Критерии!J$7="Да"),1,0)+IF(AND(ISNUMBER(Критерии!K23),Критерии!K23&gt;=Настройки!$B$16,Критерии!K$7="Да"),1,0)+IF(AND(ISNUMBER(Критерии!L23),Критерии!L23&gt;=Настройки!$B$16,Критерии!L$7="Да"),1,0)+IF(AND(ISNUMBER(Критерии!M23),Критерии!M23&gt;=Настройки!$B$16,Критерии!M$7="Да"),1,0)+IF(AND(ISNUMBER(Критерии!N23),Критерии!N23&gt;=Настройки!$B$16,Критерии!N$7="Да"),1,0)+IF(AND(ISNUMBER(Критерии!O23),Критерии!O23&gt;=Настройки!$B$16,Критерии!O$7="Да"),1,0)+IF(AND(ISNUMBER(Критерии!P23),Критерии!P23&gt;=Настройки!$B$16,Критерии!P$7="Да"),1,0)+IF(AND(ISNUMBER(Критерии!Q23),Критерии!Q23&gt;=Настройки!$B$16,Критерии!Q$7="Да"),1,0)+IF(AND(ISNUMBER(Критерии!R23),Критерии!R23&gt;=Настройки!$B$16,Критерии!R$7="Да"),1,0)+IF(AND(ISNUMBER(Критерии!S23),Критерии!S23&gt;=Настройки!$B$16,Критерии!S$7="Да"),1,0)+IF(AND(ISNUMBER(Критерии!T23),Критерии!T23&gt;=Настройки!$B$16,Критерии!T$7="Да"),1,0)+IF(AND(ISNUMBER(Критерии!U23),Критерии!U23&gt;=Настройки!$B$16,Критерии!U$7="Да"),1,0)+IF(AND(ISNUMBER(Критерии!V23),Критерии!V23&gt;=Настройки!$B$16,Критерии!V$7="Да"),1,0)+IF(AND(ISNUMBER(Критерии!W23),Критерии!W23&gt;=Настройки!$B$16,Критерии!W$7="Да"),1,0)+IF(AND(ISNUMBER(Критерии!X23),Критерии!X23&gt;=Настройки!$B$16,Критерии!X$7="Да"),1,0)+IF(AND(ISNUMBER(Критерии!Y23),Критерии!Y23&gt;=Настройки!$B$16,Критерии!Y$7="Да"),1,0)+IF(AND(ISNUMBER(Критерии!Z23),Критерии!Z23&gt;=Настройки!$B$16,Критерии!Z$7="Да"),1,0)+IF(AND(ISNUMBER(Критерии!AA23),Критерии!AA23&gt;=Настройки!$B$16,Критерии!AA$7="Да"),1,0)+IF(AND(ISNUMBER(Критерии!AB23),Критерии!AB23&gt;=Настройки!$B$16,Критерии!AB$7="Да"),1,0)+IF(AND(ISNUMBER(Критерии!AC23),Критерии!AC23&gt;=Настройки!$B$16,Критерии!AC$7="Да"),1,0)+IF(AND(ISNUMBER(Критерии!AD23),Критерии!AD23&gt;=Настройки!$B$16,Критерии!AD$7="Да"),1,0)+IF(AND(ISNUMBER(Критерии!AE23),Критерии!AE23&gt;=Настройки!$B$16,Критерии!AE$7="Да"),1,0))</f>
        <v>2</v>
      </c>
      <c r="H7" s="20">
        <f>IF($A7="","",IF(ISNUMBER(Критерии!B23),Критерии!B$6,0)+IF(ISNUMBER(Критерии!C23),Критерии!C$6,0)+IF(ISNUMBER(Критерии!D23),Критерии!D$6,0)+IF(ISNUMBER(Критерии!E23),Критерии!E$6,0)+IF(ISNUMBER(Критерии!F23),Критерии!F$6,0)+IF(ISNUMBER(Критерии!G23),Критерии!G$6,0)+IF(ISNUMBER(Критерии!H23),Критерии!H$6,0)+IF(ISNUMBER(Критерии!I23),Критерии!I$6,0)+IF(ISNUMBER(Критерии!J23),Критерии!J$6,0)+IF(ISNUMBER(Критерии!K23),Критерии!K$6,0)+IF(ISNUMBER(Критерии!L23),Критерии!L$6,0)+IF(ISNUMBER(Критерии!M23),Критерии!M$6,0)+IF(ISNUMBER(Критерии!N23),Критерии!N$6,0)+IF(ISNUMBER(Критерии!O23),Критерии!O$6,0)+IF(ISNUMBER(Критерии!P23),Критерии!P$6,0)+IF(ISNUMBER(Критерии!Q23),Критерии!Q$6,0)+IF(ISNUMBER(Критерии!R23),Критерии!R$6,0)+IF(ISNUMBER(Критерии!S23),Критерии!S$6,0)+IF(ISNUMBER(Критерии!T23),Критерии!T$6,0)+IF(ISNUMBER(Критерии!U23),Критерии!U$6,0)+IF(ISNUMBER(Критерии!V23),Критерии!V$6,0)+IF(ISNUMBER(Критерии!W23),Критерии!W$6,0)+IF(ISNUMBER(Критерии!X23),Критерии!X$6,0)+IF(ISNUMBER(Критерии!Y23),Критерии!Y$6,0)+IF(ISNUMBER(Критерии!Z23),Критерии!Z$6,0)+IF(ISNUMBER(Критерии!AA23),Критерии!AA$6,0)+IF(ISNUMBER(Критерии!AB23),Критерии!AB$6,0)+IF(ISNUMBER(Критерии!AC23),Критерии!AC$6,0)+IF(ISNUMBER(Критерии!AD23),Критерии!AD$6,0)+IF(ISNUMBER(Критерии!AE23),Критерии!AE$6,0))</f>
        <v>1</v>
      </c>
      <c r="I7" s="21">
        <f t="shared" si="0"/>
        <v>1</v>
      </c>
      <c r="J7" s="20">
        <f>IF($A7="","",IF(OR(COUNTIF(Критерии!$B23:$AE23,"Недостаточно данных")&gt;0,COUNTIF(Критерии!$B23:$AE23,"Поле не найдено")&gt;0,COUNTIF(Критерии!$B23:$AE23,"Некорректные настройки")&gt;0,H7=0),"",EXP((IF(ISNUMBER(Критерии!B23),Критерии!B$6*LN(Критерии!B23),0)+IF(ISNUMBER(Критерии!C23),Критерии!C$6*LN(Критерии!C23),0)+IF(ISNUMBER(Критерии!D23),Критерии!D$6*LN(Критерии!D23),0)+IF(ISNUMBER(Критерии!E23),Критерии!E$6*LN(Критерии!E23),0)+IF(ISNUMBER(Критерии!F23),Критерии!F$6*LN(Критерии!F23),0)+IF(ISNUMBER(Критерии!G23),Критерии!G$6*LN(Критерии!G23),0)+IF(ISNUMBER(Критерии!H23),Критерии!H$6*LN(Критерии!H23),0)+IF(ISNUMBER(Критерии!I23),Критерии!I$6*LN(Критерии!I23),0)+IF(ISNUMBER(Критерии!J23),Критерии!J$6*LN(Критерии!J23),0)+IF(ISNUMBER(Критерии!K23),Критерии!K$6*LN(Критерии!K23),0)+IF(ISNUMBER(Критерии!L23),Критерии!L$6*LN(Критерии!L23),0)+IF(ISNUMBER(Критерии!M23),Критерии!M$6*LN(Критерии!M23),0)+IF(ISNUMBER(Критерии!N23),Критерии!N$6*LN(Критерии!N23),0)+IF(ISNUMBER(Критерии!O23),Критерии!O$6*LN(Критерии!O23),0)+IF(ISNUMBER(Критерии!P23),Критерии!P$6*LN(Критерии!P23),0)+IF(ISNUMBER(Критерии!Q23),Критерии!Q$6*LN(Критерии!Q23),0)+IF(ISNUMBER(Критерии!R23),Критерии!R$6*LN(Критерии!R23),0)+IF(ISNUMBER(Критерии!S23),Критерии!S$6*LN(Критерии!S23),0)+IF(ISNUMBER(Критерии!T23),Критерии!T$6*LN(Критерии!T23),0)+IF(ISNUMBER(Критерии!U23),Критерии!U$6*LN(Критерии!U23),0)+IF(ISNUMBER(Критерии!V23),Критерии!V$6*LN(Критерии!V23),0)+IF(ISNUMBER(Критерии!W23),Критерии!W$6*LN(Критерии!W23),0)+IF(ISNUMBER(Критерии!X23),Критерии!X$6*LN(Критерии!X23),0)+IF(ISNUMBER(Критерии!Y23),Критерии!Y$6*LN(Критерии!Y23),0)+IF(ISNUMBER(Критерии!Z23),Критерии!Z$6*LN(Критерии!Z23),0)+IF(ISNUMBER(Критерии!AA23),Критерии!AA$6*LN(Критерии!AA23),0)+IF(ISNUMBER(Критерии!AB23),Критерии!AB$6*LN(Критерии!AB23),0)+IF(ISNUMBER(Критерии!AC23),Критерии!AC$6*LN(Критерии!AC23),0)+IF(ISNUMBER(Критерии!AD23),Критерии!AD$6*LN(Критерии!AD23),0)+IF(ISNUMBER(Критерии!AE23),Критерии!AE$6*LN(Критерии!AE23),0))/H7)))</f>
        <v>0.20455231018906653</v>
      </c>
      <c r="K7" s="3">
        <f>IF(J7="","",COUNTIF($J$4:$J$103,"&gt;"&amp;J7)+COUNTIF($J$4:J7,J7))</f>
        <v>4</v>
      </c>
      <c r="L7" s="3" t="str">
        <f>IF($A7="","",IF(J7="","Недостаточно данных",IF(G7&lt;Настройки!$B$8,"Резерв",IF(Настройки!$B$11="только ранжирование","Резерв",IF(Настройки!$B$11="Порог λ",IF(J7&gt;=Настройки!$B$10,"Кандидат","Резерв"),IF(K7&lt;=Настройки!$B$9,"Кандидат","Резерв"))))))</f>
        <v>Кандидат</v>
      </c>
      <c r="M7" s="3" t="str">
        <f>IF($A7="","",IF(J7="","Проверьте данные на листе «Критерии»",IF(F7&gt;0,"Нет исходных данных: "&amp;F7,IF(Настройки!$B$18&lt;&gt;"OK","Проверьте веса","Расчет выполнен"))))</f>
        <v>Расчет выполнен</v>
      </c>
      <c r="N7" s="3" t="str">
        <f>IF($A7="","",IF(G7=0,"Нет сработавших оснований",IF(AND(IF(ISNUMBER(Критерии!B23),Критерии!B23,0)&gt;=Настройки!$B$16,Настройки!$K$21="Да"),Настройки!$B$21&amp;"; ","")&amp;IF(AND(IF(ISNUMBER(Критерии!C23),Критерии!C23,0)&gt;=Настройки!$B$16,Настройки!$K$22="Да"),Настройки!$B$22&amp;"; ","")&amp;IF(AND(IF(ISNUMBER(Критерии!D23),Критерии!D23,0)&gt;=Настройки!$B$16,Настройки!$K$23="Да"),Настройки!$B$23&amp;"; ","")&amp;IF(AND(IF(ISNUMBER(Критерии!E23),Критерии!E23,0)&gt;=Настройки!$B$16,Настройки!$K$24="Да"),Настройки!$B$24&amp;"; ","")&amp;IF(AND(IF(ISNUMBER(Критерии!F23),Критерии!F23,0)&gt;=Настройки!$B$16,Настройки!$K$25="Да"),Настройки!$B$25&amp;"; ","")&amp;IF(AND(IF(ISNUMBER(Критерии!G23),Критерии!G23,0)&gt;=Настройки!$B$16,Настройки!$K$26="Да"),Настройки!$B$26&amp;"; ","")&amp;IF(AND(IF(ISNUMBER(Критерии!H23),Критерии!H23,0)&gt;=Настройки!$B$16,Настройки!$K$27="Да"),Настройки!$B$27&amp;"; ","")&amp;IF(AND(IF(ISNUMBER(Критерии!I23),Критерии!I23,0)&gt;=Настройки!$B$16,Настройки!$K$28="Да"),Настройки!$B$28&amp;"; ","")&amp;IF(AND(IF(ISNUMBER(Критерии!J23),Критерии!J23,0)&gt;=Настройки!$B$16,Настройки!$K$29="Да"),Настройки!$B$29&amp;"; ","")&amp;IF(AND(IF(ISNUMBER(Критерии!K23),Критерии!K23,0)&gt;=Настройки!$B$16,Настройки!$K$30="Да"),Настройки!$B$30&amp;"; ","")&amp;IF(AND(IF(ISNUMBER(Критерии!L23),Критерии!L23,0)&gt;=Настройки!$B$16,Настройки!$K$31="Да"),Настройки!$B$31&amp;"; ","")&amp;IF(AND(IF(ISNUMBER(Критерии!M23),Критерии!M23,0)&gt;=Настройки!$B$16,Настройки!$K$32="Да"),Настройки!$B$32&amp;"; ","")&amp;IF(AND(IF(ISNUMBER(Критерии!N23),Критерии!N23,0)&gt;=Настройки!$B$16,Настройки!$K$33="Да"),Настройки!$B$33&amp;"; ","")&amp;IF(AND(IF(ISNUMBER(Критерии!O23),Критерии!O23,0)&gt;=Настройки!$B$16,Настройки!$K$34="Да"),Настройки!$B$34&amp;"; ","")&amp;IF(AND(IF(ISNUMBER(Критерии!P23),Критерии!P23,0)&gt;=Настройки!$B$16,Настройки!$K$35="Да"),Настройки!$B$35&amp;"; ","")&amp;IF(AND(IF(ISNUMBER(Критерии!Q23),Критерии!Q23,0)&gt;=Настройки!$B$16,Настройки!$K$36="Да"),Настройки!$B$36&amp;"; ","")&amp;IF(AND(IF(ISNUMBER(Критерии!R23),Критерии!R23,0)&gt;=Настройки!$B$16,Настройки!$K$37="Да"),Настройки!$B$37&amp;"; ","")&amp;IF(AND(IF(ISNUMBER(Критерии!S23),Критерии!S23,0)&gt;=Настройки!$B$16,Настройки!$K$38="Да"),Настройки!$B$38&amp;"; ","")&amp;IF(AND(IF(ISNUMBER(Критерии!T23),Критерии!T23,0)&gt;=Настройки!$B$16,Настройки!$K$39="Да"),Настройки!$B$39&amp;"; ","")&amp;IF(AND(IF(ISNUMBER(Критерии!U23),Критерии!U23,0)&gt;=Настройки!$B$16,Настройки!$K$40="Да"),Настройки!$B$40&amp;"; ","")&amp;IF(AND(IF(ISNUMBER(Критерии!V23),Критерии!V23,0)&gt;=Настройки!$B$16,Настройки!$K$41="Да"),Настройки!$B$41&amp;"; ","")&amp;IF(AND(IF(ISNUMBER(Критерии!W23),Критерии!W23,0)&gt;=Настройки!$B$16,Настройки!$K$42="Да"),Настройки!$B$42&amp;"; ","")&amp;IF(AND(IF(ISNUMBER(Критерии!X23),Критерии!X23,0)&gt;=Настройки!$B$16,Настройки!$K$43="Да"),Настройки!$B$43&amp;"; ","")&amp;IF(AND(IF(ISNUMBER(Критерии!Y23),Критерии!Y23,0)&gt;=Настройки!$B$16,Настройки!$K$44="Да"),Настройки!$B$44&amp;"; ","")&amp;IF(AND(IF(ISNUMBER(Критерии!Z23),Критерии!Z23,0)&gt;=Настройки!$B$16,Настройки!$K$45="Да"),Настройки!$B$45&amp;"; ","")&amp;IF(AND(IF(ISNUMBER(Критерии!AA23),Критерии!AA23,0)&gt;=Настройки!$B$16,Настройки!$K$46="Да"),Настройки!$B$46&amp;"; ","")&amp;IF(AND(IF(ISNUMBER(Критерии!AB23),Критерии!AB23,0)&gt;=Настройки!$B$16,Настройки!$K$47="Да"),Настройки!$B$47&amp;"; ","")&amp;IF(AND(IF(ISNUMBER(Критерии!AC23),Критерии!AC23,0)&gt;=Настройки!$B$16,Настройки!$K$48="Да"),Настройки!$B$48&amp;"; ","")&amp;IF(AND(IF(ISNUMBER(Критерии!AD23),Критерии!AD23,0)&gt;=Настройки!$B$16,Настройки!$K$49="Да"),Настройки!$B$49&amp;"; ","")&amp;IF(AND(IF(ISNUMBER(Критерии!AE23),Критерии!AE23,0)&gt;=Настройки!$B$16,Настройки!$K$50="Да"),Настройки!$B$50&amp;"; ","")))</f>
        <v xml:space="preserve">Рост хлора; Не проведен АДД за скользящий год; </v>
      </c>
    </row>
    <row r="8" spans="1:14" ht="17.100000000000001" customHeight="1">
      <c r="A8" s="25" t="str">
        <f>IF(Критерии!A24="","",Критерии!A24)</f>
        <v>222_ЗБС2</v>
      </c>
      <c r="B8" s="3" t="str">
        <f>IF($A8="","",INDEX(Данные!$A$7:$CV$106,ROW()-3,MATCH("Пласт",Данные!$A$6:$CV$6,0)))</f>
        <v>ПК1</v>
      </c>
      <c r="C8" s="3" t="str">
        <f>IF($A8="","",INDEX(Данные!$A$7:$CV$106,ROW()-3,MATCH("Состояние",Данные!$A$6:$CV$6,0)))</f>
        <v>В работе</v>
      </c>
      <c r="D8" s="3">
        <f>IF($A8="","",COUNTIFS(Настройки!$A$21:$A$50,"Да",Настройки!$N$21:$N$50,"&lt;&gt;"))</f>
        <v>9</v>
      </c>
      <c r="E8" s="3">
        <f>IF($A8="","",COUNT(Критерии!$B24:$AE24))</f>
        <v>9</v>
      </c>
      <c r="F8" s="3">
        <f>IF($A8="","",D8-COUNT(Критерии!$B24:$AE24))</f>
        <v>0</v>
      </c>
      <c r="G8" s="3">
        <f>IF($A8="","",IF(AND(ISNUMBER(Критерии!B24),Критерии!B24&gt;=Настройки!$B$16,Критерии!B$7="Да"),1,0)+IF(AND(ISNUMBER(Критерии!C24),Критерии!C24&gt;=Настройки!$B$16,Критерии!C$7="Да"),1,0)+IF(AND(ISNUMBER(Критерии!D24),Критерии!D24&gt;=Настройки!$B$16,Критерии!D$7="Да"),1,0)+IF(AND(ISNUMBER(Критерии!E24),Критерии!E24&gt;=Настройки!$B$16,Критерии!E$7="Да"),1,0)+IF(AND(ISNUMBER(Критерии!F24),Критерии!F24&gt;=Настройки!$B$16,Критерии!F$7="Да"),1,0)+IF(AND(ISNUMBER(Критерии!G24),Критерии!G24&gt;=Настройки!$B$16,Критерии!G$7="Да"),1,0)+IF(AND(ISNUMBER(Критерии!H24),Критерии!H24&gt;=Настройки!$B$16,Критерии!H$7="Да"),1,0)+IF(AND(ISNUMBER(Критерии!I24),Критерии!I24&gt;=Настройки!$B$16,Критерии!I$7="Да"),1,0)+IF(AND(ISNUMBER(Критерии!J24),Критерии!J24&gt;=Настройки!$B$16,Критерии!J$7="Да"),1,0)+IF(AND(ISNUMBER(Критерии!K24),Критерии!K24&gt;=Настройки!$B$16,Критерии!K$7="Да"),1,0)+IF(AND(ISNUMBER(Критерии!L24),Критерии!L24&gt;=Настройки!$B$16,Критерии!L$7="Да"),1,0)+IF(AND(ISNUMBER(Критерии!M24),Критерии!M24&gt;=Настройки!$B$16,Критерии!M$7="Да"),1,0)+IF(AND(ISNUMBER(Критерии!N24),Критерии!N24&gt;=Настройки!$B$16,Критерии!N$7="Да"),1,0)+IF(AND(ISNUMBER(Критерии!O24),Критерии!O24&gt;=Настройки!$B$16,Критерии!O$7="Да"),1,0)+IF(AND(ISNUMBER(Критерии!P24),Критерии!P24&gt;=Настройки!$B$16,Критерии!P$7="Да"),1,0)+IF(AND(ISNUMBER(Критерии!Q24),Критерии!Q24&gt;=Настройки!$B$16,Критерии!Q$7="Да"),1,0)+IF(AND(ISNUMBER(Критерии!R24),Критерии!R24&gt;=Настройки!$B$16,Критерии!R$7="Да"),1,0)+IF(AND(ISNUMBER(Критерии!S24),Критерии!S24&gt;=Настройки!$B$16,Критерии!S$7="Да"),1,0)+IF(AND(ISNUMBER(Критерии!T24),Критерии!T24&gt;=Настройки!$B$16,Критерии!T$7="Да"),1,0)+IF(AND(ISNUMBER(Критерии!U24),Критерии!U24&gt;=Настройки!$B$16,Критерии!U$7="Да"),1,0)+IF(AND(ISNUMBER(Критерии!V24),Критерии!V24&gt;=Настройки!$B$16,Критерии!V$7="Да"),1,0)+IF(AND(ISNUMBER(Критерии!W24),Критерии!W24&gt;=Настройки!$B$16,Критерии!W$7="Да"),1,0)+IF(AND(ISNUMBER(Критерии!X24),Критерии!X24&gt;=Настройки!$B$16,Критерии!X$7="Да"),1,0)+IF(AND(ISNUMBER(Критерии!Y24),Критерии!Y24&gt;=Настройки!$B$16,Критерии!Y$7="Да"),1,0)+IF(AND(ISNUMBER(Критерии!Z24),Критерии!Z24&gt;=Настройки!$B$16,Критерии!Z$7="Да"),1,0)+IF(AND(ISNUMBER(Критерии!AA24),Критерии!AA24&gt;=Настройки!$B$16,Критерии!AA$7="Да"),1,0)+IF(AND(ISNUMBER(Критерии!AB24),Критерии!AB24&gt;=Настройки!$B$16,Критерии!AB$7="Да"),1,0)+IF(AND(ISNUMBER(Критерии!AC24),Критерии!AC24&gt;=Настройки!$B$16,Критерии!AC$7="Да"),1,0)+IF(AND(ISNUMBER(Критерии!AD24),Критерии!AD24&gt;=Настройки!$B$16,Критерии!AD$7="Да"),1,0)+IF(AND(ISNUMBER(Критерии!AE24),Критерии!AE24&gt;=Настройки!$B$16,Критерии!AE$7="Да"),1,0))</f>
        <v>3</v>
      </c>
      <c r="H8" s="20">
        <f>IF($A8="","",IF(ISNUMBER(Критерии!B24),Критерии!B$6,0)+IF(ISNUMBER(Критерии!C24),Критерии!C$6,0)+IF(ISNUMBER(Критерии!D24),Критерии!D$6,0)+IF(ISNUMBER(Критерии!E24),Критерии!E$6,0)+IF(ISNUMBER(Критерии!F24),Критерии!F$6,0)+IF(ISNUMBER(Критерии!G24),Критерии!G$6,0)+IF(ISNUMBER(Критерии!H24),Критерии!H$6,0)+IF(ISNUMBER(Критерии!I24),Критерии!I$6,0)+IF(ISNUMBER(Критерии!J24),Критерии!J$6,0)+IF(ISNUMBER(Критерии!K24),Критерии!K$6,0)+IF(ISNUMBER(Критерии!L24),Критерии!L$6,0)+IF(ISNUMBER(Критерии!M24),Критерии!M$6,0)+IF(ISNUMBER(Критерии!N24),Критерии!N$6,0)+IF(ISNUMBER(Критерии!O24),Критерии!O$6,0)+IF(ISNUMBER(Критерии!P24),Критерии!P$6,0)+IF(ISNUMBER(Критерии!Q24),Критерии!Q$6,0)+IF(ISNUMBER(Критерии!R24),Критерии!R$6,0)+IF(ISNUMBER(Критерии!S24),Критерии!S$6,0)+IF(ISNUMBER(Критерии!T24),Критерии!T$6,0)+IF(ISNUMBER(Критерии!U24),Критерии!U$6,0)+IF(ISNUMBER(Критерии!V24),Критерии!V$6,0)+IF(ISNUMBER(Критерии!W24),Критерии!W$6,0)+IF(ISNUMBER(Критерии!X24),Критерии!X$6,0)+IF(ISNUMBER(Критерии!Y24),Критерии!Y$6,0)+IF(ISNUMBER(Критерии!Z24),Критерии!Z$6,0)+IF(ISNUMBER(Критерии!AA24),Критерии!AA$6,0)+IF(ISNUMBER(Критерии!AB24),Критерии!AB$6,0)+IF(ISNUMBER(Критерии!AC24),Критерии!AC$6,0)+IF(ISNUMBER(Критерии!AD24),Критерии!AD$6,0)+IF(ISNUMBER(Критерии!AE24),Критерии!AE$6,0))</f>
        <v>1</v>
      </c>
      <c r="I8" s="21">
        <f t="shared" si="0"/>
        <v>1</v>
      </c>
      <c r="J8" s="20">
        <f>IF($A8="","",IF(OR(COUNTIF(Критерии!$B24:$AE24,"Недостаточно данных")&gt;0,COUNTIF(Критерии!$B24:$AE24,"Поле не найдено")&gt;0,COUNTIF(Критерии!$B24:$AE24,"Некорректные настройки")&gt;0,H8=0),"",EXP((IF(ISNUMBER(Критерии!B24),Критерии!B$6*LN(Критерии!B24),0)+IF(ISNUMBER(Критерии!C24),Критерии!C$6*LN(Критерии!C24),0)+IF(ISNUMBER(Критерии!D24),Критерии!D$6*LN(Критерии!D24),0)+IF(ISNUMBER(Критерии!E24),Критерии!E$6*LN(Критерии!E24),0)+IF(ISNUMBER(Критерии!F24),Критерии!F$6*LN(Критерии!F24),0)+IF(ISNUMBER(Критерии!G24),Критерии!G$6*LN(Критерии!G24),0)+IF(ISNUMBER(Критерии!H24),Критерии!H$6*LN(Критерии!H24),0)+IF(ISNUMBER(Критерии!I24),Критерии!I$6*LN(Критерии!I24),0)+IF(ISNUMBER(Критерии!J24),Критерии!J$6*LN(Критерии!J24),0)+IF(ISNUMBER(Критерии!K24),Критерии!K$6*LN(Критерии!K24),0)+IF(ISNUMBER(Критерии!L24),Критерии!L$6*LN(Критерии!L24),0)+IF(ISNUMBER(Критерии!M24),Критерии!M$6*LN(Критерии!M24),0)+IF(ISNUMBER(Критерии!N24),Критерии!N$6*LN(Критерии!N24),0)+IF(ISNUMBER(Критерии!O24),Критерии!O$6*LN(Критерии!O24),0)+IF(ISNUMBER(Критерии!P24),Критерии!P$6*LN(Критерии!P24),0)+IF(ISNUMBER(Критерии!Q24),Критерии!Q$6*LN(Критерии!Q24),0)+IF(ISNUMBER(Критерии!R24),Критерии!R$6*LN(Критерии!R24),0)+IF(ISNUMBER(Критерии!S24),Критерии!S$6*LN(Критерии!S24),0)+IF(ISNUMBER(Критерии!T24),Критерии!T$6*LN(Критерии!T24),0)+IF(ISNUMBER(Критерии!U24),Критерии!U$6*LN(Критерии!U24),0)+IF(ISNUMBER(Критерии!V24),Критерии!V$6*LN(Критерии!V24),0)+IF(ISNUMBER(Критерии!W24),Критерии!W$6*LN(Критерии!W24),0)+IF(ISNUMBER(Критерии!X24),Критерии!X$6*LN(Критерии!X24),0)+IF(ISNUMBER(Критерии!Y24),Критерии!Y$6*LN(Критерии!Y24),0)+IF(ISNUMBER(Критерии!Z24),Критерии!Z$6*LN(Критерии!Z24),0)+IF(ISNUMBER(Критерии!AA24),Критерии!AA$6*LN(Критерии!AA24),0)+IF(ISNUMBER(Критерии!AB24),Критерии!AB$6*LN(Критерии!AB24),0)+IF(ISNUMBER(Критерии!AC24),Критерии!AC$6*LN(Критерии!AC24),0)+IF(ISNUMBER(Критерии!AD24),Критерии!AD$6*LN(Критерии!AD24),0)+IF(ISNUMBER(Критерии!AE24),Критерии!AE$6*LN(Критерии!AE24),0))/H8)))</f>
        <v>0.21204235510173322</v>
      </c>
      <c r="K8" s="3">
        <f>IF(J8="","",COUNTIF($J$4:$J$103,"&gt;"&amp;J8)+COUNTIF($J$4:J8,J8))</f>
        <v>3</v>
      </c>
      <c r="L8" s="3" t="str">
        <f>IF($A8="","",IF(J8="","Недостаточно данных",IF(G8&lt;Настройки!$B$8,"Резерв",IF(Настройки!$B$11="только ранжирование","Резерв",IF(Настройки!$B$11="Порог λ",IF(J8&gt;=Настройки!$B$10,"Кандидат","Резерв"),IF(K8&lt;=Настройки!$B$9,"Кандидат","Резерв"))))))</f>
        <v>Кандидат</v>
      </c>
      <c r="M8" s="3" t="str">
        <f>IF($A8="","",IF(J8="","Проверьте данные на листе «Критерии»",IF(F8&gt;0,"Нет исходных данных: "&amp;F8,IF(Настройки!$B$18&lt;&gt;"OK","Проверьте веса","Расчет выполнен"))))</f>
        <v>Расчет выполнен</v>
      </c>
      <c r="N8" s="3" t="str">
        <f>IF($A8="","",IF(G8=0,"Нет сработавших оснований",IF(AND(IF(ISNUMBER(Критерии!B24),Критерии!B24,0)&gt;=Настройки!$B$16,Настройки!$K$21="Да"),Настройки!$B$21&amp;"; ","")&amp;IF(AND(IF(ISNUMBER(Критерии!C24),Критерии!C24,0)&gt;=Настройки!$B$16,Настройки!$K$22="Да"),Настройки!$B$22&amp;"; ","")&amp;IF(AND(IF(ISNUMBER(Критерии!D24),Критерии!D24,0)&gt;=Настройки!$B$16,Настройки!$K$23="Да"),Настройки!$B$23&amp;"; ","")&amp;IF(AND(IF(ISNUMBER(Критерии!E24),Критерии!E24,0)&gt;=Настройки!$B$16,Настройки!$K$24="Да"),Настройки!$B$24&amp;"; ","")&amp;IF(AND(IF(ISNUMBER(Критерии!F24),Критерии!F24,0)&gt;=Настройки!$B$16,Настройки!$K$25="Да"),Настройки!$B$25&amp;"; ","")&amp;IF(AND(IF(ISNUMBER(Критерии!G24),Критерии!G24,0)&gt;=Настройки!$B$16,Настройки!$K$26="Да"),Настройки!$B$26&amp;"; ","")&amp;IF(AND(IF(ISNUMBER(Критерии!H24),Критерии!H24,0)&gt;=Настройки!$B$16,Настройки!$K$27="Да"),Настройки!$B$27&amp;"; ","")&amp;IF(AND(IF(ISNUMBER(Критерии!I24),Критерии!I24,0)&gt;=Настройки!$B$16,Настройки!$K$28="Да"),Настройки!$B$28&amp;"; ","")&amp;IF(AND(IF(ISNUMBER(Критерии!J24),Критерии!J24,0)&gt;=Настройки!$B$16,Настройки!$K$29="Да"),Настройки!$B$29&amp;"; ","")&amp;IF(AND(IF(ISNUMBER(Критерии!K24),Критерии!K24,0)&gt;=Настройки!$B$16,Настройки!$K$30="Да"),Настройки!$B$30&amp;"; ","")&amp;IF(AND(IF(ISNUMBER(Критерии!L24),Критерии!L24,0)&gt;=Настройки!$B$16,Настройки!$K$31="Да"),Настройки!$B$31&amp;"; ","")&amp;IF(AND(IF(ISNUMBER(Критерии!M24),Критерии!M24,0)&gt;=Настройки!$B$16,Настройки!$K$32="Да"),Настройки!$B$32&amp;"; ","")&amp;IF(AND(IF(ISNUMBER(Критерии!N24),Критерии!N24,0)&gt;=Настройки!$B$16,Настройки!$K$33="Да"),Настройки!$B$33&amp;"; ","")&amp;IF(AND(IF(ISNUMBER(Критерии!O24),Критерии!O24,0)&gt;=Настройки!$B$16,Настройки!$K$34="Да"),Настройки!$B$34&amp;"; ","")&amp;IF(AND(IF(ISNUMBER(Критерии!P24),Критерии!P24,0)&gt;=Настройки!$B$16,Настройки!$K$35="Да"),Настройки!$B$35&amp;"; ","")&amp;IF(AND(IF(ISNUMBER(Критерии!Q24),Критерии!Q24,0)&gt;=Настройки!$B$16,Настройки!$K$36="Да"),Настройки!$B$36&amp;"; ","")&amp;IF(AND(IF(ISNUMBER(Критерии!R24),Критерии!R24,0)&gt;=Настройки!$B$16,Настройки!$K$37="Да"),Настройки!$B$37&amp;"; ","")&amp;IF(AND(IF(ISNUMBER(Критерии!S24),Критерии!S24,0)&gt;=Настройки!$B$16,Настройки!$K$38="Да"),Настройки!$B$38&amp;"; ","")&amp;IF(AND(IF(ISNUMBER(Критерии!T24),Критерии!T24,0)&gt;=Настройки!$B$16,Настройки!$K$39="Да"),Настройки!$B$39&amp;"; ","")&amp;IF(AND(IF(ISNUMBER(Критерии!U24),Критерии!U24,0)&gt;=Настройки!$B$16,Настройки!$K$40="Да"),Настройки!$B$40&amp;"; ","")&amp;IF(AND(IF(ISNUMBER(Критерии!V24),Критерии!V24,0)&gt;=Настройки!$B$16,Настройки!$K$41="Да"),Настройки!$B$41&amp;"; ","")&amp;IF(AND(IF(ISNUMBER(Критерии!W24),Критерии!W24,0)&gt;=Настройки!$B$16,Настройки!$K$42="Да"),Настройки!$B$42&amp;"; ","")&amp;IF(AND(IF(ISNUMBER(Критерии!X24),Критерии!X24,0)&gt;=Настройки!$B$16,Настройки!$K$43="Да"),Настройки!$B$43&amp;"; ","")&amp;IF(AND(IF(ISNUMBER(Критерии!Y24),Критерии!Y24,0)&gt;=Настройки!$B$16,Настройки!$K$44="Да"),Настройки!$B$44&amp;"; ","")&amp;IF(AND(IF(ISNUMBER(Критерии!Z24),Критерии!Z24,0)&gt;=Настройки!$B$16,Настройки!$K$45="Да"),Настройки!$B$45&amp;"; ","")&amp;IF(AND(IF(ISNUMBER(Критерии!AA24),Критерии!AA24,0)&gt;=Настройки!$B$16,Настройки!$K$46="Да"),Настройки!$B$46&amp;"; ","")&amp;IF(AND(IF(ISNUMBER(Критерии!AB24),Критерии!AB24,0)&gt;=Настройки!$B$16,Настройки!$K$47="Да"),Настройки!$B$47&amp;"; ","")&amp;IF(AND(IF(ISNUMBER(Критерии!AC24),Критерии!AC24,0)&gt;=Настройки!$B$16,Настройки!$K$48="Да"),Настройки!$B$48&amp;"; ","")&amp;IF(AND(IF(ISNUMBER(Критерии!AD24),Критерии!AD24,0)&gt;=Настройки!$B$16,Настройки!$K$49="Да"),Настройки!$B$49&amp;"; ","")&amp;IF(AND(IF(ISNUMBER(Критерии!AE24),Критерии!AE24,0)&gt;=Настройки!$B$16,Настройки!$K$50="Да"),Настройки!$B$50&amp;"; ","")))</f>
        <v xml:space="preserve">Рост хлора; Невыход на радиальный режим / низкая достоверность ЛНД; Не проведен АДД за скользящий год; </v>
      </c>
    </row>
    <row r="9" spans="1:14" ht="17.100000000000001" customHeight="1">
      <c r="A9" s="25" t="str">
        <f>IF(Критерии!A25="","",Критерии!A25)</f>
        <v>10601_ЗБС</v>
      </c>
      <c r="B9" s="3" t="str">
        <f>IF($A9="","",INDEX(Данные!$A$7:$CV$106,ROW()-3,MATCH("Пласт",Данные!$A$6:$CV$6,0)))</f>
        <v>ПК-19-1-2</v>
      </c>
      <c r="C9" s="3" t="str">
        <f>IF($A9="","",INDEX(Данные!$A$7:$CV$106,ROW()-3,MATCH("Состояние",Данные!$A$6:$CV$6,0)))</f>
        <v>В работе</v>
      </c>
      <c r="D9" s="3">
        <f>IF($A9="","",COUNTIFS(Настройки!$A$21:$A$50,"Да",Настройки!$N$21:$N$50,"&lt;&gt;"))</f>
        <v>9</v>
      </c>
      <c r="E9" s="3">
        <f>IF($A9="","",COUNT(Критерии!$B25:$AE25))</f>
        <v>9</v>
      </c>
      <c r="F9" s="3">
        <f>IF($A9="","",D9-COUNT(Критерии!$B25:$AE25))</f>
        <v>0</v>
      </c>
      <c r="G9" s="3">
        <f>IF($A9="","",IF(AND(ISNUMBER(Критерии!B25),Критерии!B25&gt;=Настройки!$B$16,Критерии!B$7="Да"),1,0)+IF(AND(ISNUMBER(Критерии!C25),Критерии!C25&gt;=Настройки!$B$16,Критерии!C$7="Да"),1,0)+IF(AND(ISNUMBER(Критерии!D25),Критерии!D25&gt;=Настройки!$B$16,Критерии!D$7="Да"),1,0)+IF(AND(ISNUMBER(Критерии!E25),Критерии!E25&gt;=Настройки!$B$16,Критерии!E$7="Да"),1,0)+IF(AND(ISNUMBER(Критерии!F25),Критерии!F25&gt;=Настройки!$B$16,Критерии!F$7="Да"),1,0)+IF(AND(ISNUMBER(Критерии!G25),Критерии!G25&gt;=Настройки!$B$16,Критерии!G$7="Да"),1,0)+IF(AND(ISNUMBER(Критерии!H25),Критерии!H25&gt;=Настройки!$B$16,Критерии!H$7="Да"),1,0)+IF(AND(ISNUMBER(Критерии!I25),Критерии!I25&gt;=Настройки!$B$16,Критерии!I$7="Да"),1,0)+IF(AND(ISNUMBER(Критерии!J25),Критерии!J25&gt;=Настройки!$B$16,Критерии!J$7="Да"),1,0)+IF(AND(ISNUMBER(Критерии!K25),Критерии!K25&gt;=Настройки!$B$16,Критерии!K$7="Да"),1,0)+IF(AND(ISNUMBER(Критерии!L25),Критерии!L25&gt;=Настройки!$B$16,Критерии!L$7="Да"),1,0)+IF(AND(ISNUMBER(Критерии!M25),Критерии!M25&gt;=Настройки!$B$16,Критерии!M$7="Да"),1,0)+IF(AND(ISNUMBER(Критерии!N25),Критерии!N25&gt;=Настройки!$B$16,Критерии!N$7="Да"),1,0)+IF(AND(ISNUMBER(Критерии!O25),Критерии!O25&gt;=Настройки!$B$16,Критерии!O$7="Да"),1,0)+IF(AND(ISNUMBER(Критерии!P25),Критерии!P25&gt;=Настройки!$B$16,Критерии!P$7="Да"),1,0)+IF(AND(ISNUMBER(Критерии!Q25),Критерии!Q25&gt;=Настройки!$B$16,Критерии!Q$7="Да"),1,0)+IF(AND(ISNUMBER(Критерии!R25),Критерии!R25&gt;=Настройки!$B$16,Критерии!R$7="Да"),1,0)+IF(AND(ISNUMBER(Критерии!S25),Критерии!S25&gt;=Настройки!$B$16,Критерии!S$7="Да"),1,0)+IF(AND(ISNUMBER(Критерии!T25),Критерии!T25&gt;=Настройки!$B$16,Критерии!T$7="Да"),1,0)+IF(AND(ISNUMBER(Критерии!U25),Критерии!U25&gt;=Настройки!$B$16,Критерии!U$7="Да"),1,0)+IF(AND(ISNUMBER(Критерии!V25),Критерии!V25&gt;=Настройки!$B$16,Критерии!V$7="Да"),1,0)+IF(AND(ISNUMBER(Критерии!W25),Критерии!W25&gt;=Настройки!$B$16,Критерии!W$7="Да"),1,0)+IF(AND(ISNUMBER(Критерии!X25),Критерии!X25&gt;=Настройки!$B$16,Критерии!X$7="Да"),1,0)+IF(AND(ISNUMBER(Критерии!Y25),Критерии!Y25&gt;=Настройки!$B$16,Критерии!Y$7="Да"),1,0)+IF(AND(ISNUMBER(Критерии!Z25),Критерии!Z25&gt;=Настройки!$B$16,Критерии!Z$7="Да"),1,0)+IF(AND(ISNUMBER(Критерии!AA25),Критерии!AA25&gt;=Настройки!$B$16,Критерии!AA$7="Да"),1,0)+IF(AND(ISNUMBER(Критерии!AB25),Критерии!AB25&gt;=Настройки!$B$16,Критерии!AB$7="Да"),1,0)+IF(AND(ISNUMBER(Критерии!AC25),Критерии!AC25&gt;=Настройки!$B$16,Критерии!AC$7="Да"),1,0)+IF(AND(ISNUMBER(Критерии!AD25),Критерии!AD25&gt;=Настройки!$B$16,Критерии!AD$7="Да"),1,0)+IF(AND(ISNUMBER(Критерии!AE25),Критерии!AE25&gt;=Настройки!$B$16,Критерии!AE$7="Да"),1,0))</f>
        <v>1</v>
      </c>
      <c r="H9" s="20">
        <f>IF($A9="","",IF(ISNUMBER(Критерии!B25),Критерии!B$6,0)+IF(ISNUMBER(Критерии!C25),Критерии!C$6,0)+IF(ISNUMBER(Критерии!D25),Критерии!D$6,0)+IF(ISNUMBER(Критерии!E25),Критерии!E$6,0)+IF(ISNUMBER(Критерии!F25),Критерии!F$6,0)+IF(ISNUMBER(Критерии!G25),Критерии!G$6,0)+IF(ISNUMBER(Критерии!H25),Критерии!H$6,0)+IF(ISNUMBER(Критерии!I25),Критерии!I$6,0)+IF(ISNUMBER(Критерии!J25),Критерии!J$6,0)+IF(ISNUMBER(Критерии!K25),Критерии!K$6,0)+IF(ISNUMBER(Критерии!L25),Критерии!L$6,0)+IF(ISNUMBER(Критерии!M25),Критерии!M$6,0)+IF(ISNUMBER(Критерии!N25),Критерии!N$6,0)+IF(ISNUMBER(Критерии!O25),Критерии!O$6,0)+IF(ISNUMBER(Критерии!P25),Критерии!P$6,0)+IF(ISNUMBER(Критерии!Q25),Критерии!Q$6,0)+IF(ISNUMBER(Критерии!R25),Критерии!R$6,0)+IF(ISNUMBER(Критерии!S25),Критерии!S$6,0)+IF(ISNUMBER(Критерии!T25),Критерии!T$6,0)+IF(ISNUMBER(Критерии!U25),Критерии!U$6,0)+IF(ISNUMBER(Критерии!V25),Критерии!V$6,0)+IF(ISNUMBER(Критерии!W25),Критерии!W$6,0)+IF(ISNUMBER(Критерии!X25),Критерии!X$6,0)+IF(ISNUMBER(Критерии!Y25),Критерии!Y$6,0)+IF(ISNUMBER(Критерии!Z25),Критерии!Z$6,0)+IF(ISNUMBER(Критерии!AA25),Критерии!AA$6,0)+IF(ISNUMBER(Критерии!AB25),Критерии!AB$6,0)+IF(ISNUMBER(Критерии!AC25),Критерии!AC$6,0)+IF(ISNUMBER(Критерии!AD25),Критерии!AD$6,0)+IF(ISNUMBER(Критерии!AE25),Критерии!AE$6,0))</f>
        <v>1</v>
      </c>
      <c r="I9" s="21">
        <f t="shared" si="0"/>
        <v>1</v>
      </c>
      <c r="J9" s="20">
        <f>IF($A9="","",IF(OR(COUNTIF(Критерии!$B25:$AE25,"Недостаточно данных")&gt;0,COUNTIF(Критерии!$B25:$AE25,"Поле не найдено")&gt;0,COUNTIF(Критерии!$B25:$AE25,"Некорректные настройки")&gt;0,H9=0),"",EXP((IF(ISNUMBER(Критерии!B25),Критерии!B$6*LN(Критерии!B25),0)+IF(ISNUMBER(Критерии!C25),Критерии!C$6*LN(Критерии!C25),0)+IF(ISNUMBER(Критерии!D25),Критерии!D$6*LN(Критерии!D25),0)+IF(ISNUMBER(Критерии!E25),Критерии!E$6*LN(Критерии!E25),0)+IF(ISNUMBER(Критерии!F25),Критерии!F$6*LN(Критерии!F25),0)+IF(ISNUMBER(Критерии!G25),Критерии!G$6*LN(Критерии!G25),0)+IF(ISNUMBER(Критерии!H25),Критерии!H$6*LN(Критерии!H25),0)+IF(ISNUMBER(Критерии!I25),Критерии!I$6*LN(Критерии!I25),0)+IF(ISNUMBER(Критерии!J25),Критерии!J$6*LN(Критерии!J25),0)+IF(ISNUMBER(Критерии!K25),Критерии!K$6*LN(Критерии!K25),0)+IF(ISNUMBER(Критерии!L25),Критерии!L$6*LN(Критерии!L25),0)+IF(ISNUMBER(Критерии!M25),Критерии!M$6*LN(Критерии!M25),0)+IF(ISNUMBER(Критерии!N25),Критерии!N$6*LN(Критерии!N25),0)+IF(ISNUMBER(Критерии!O25),Критерии!O$6*LN(Критерии!O25),0)+IF(ISNUMBER(Критерии!P25),Критерии!P$6*LN(Критерии!P25),0)+IF(ISNUMBER(Критерии!Q25),Критерии!Q$6*LN(Критерии!Q25),0)+IF(ISNUMBER(Критерии!R25),Критерии!R$6*LN(Критерии!R25),0)+IF(ISNUMBER(Критерии!S25),Критерии!S$6*LN(Критерии!S25),0)+IF(ISNUMBER(Критерии!T25),Критерии!T$6*LN(Критерии!T25),0)+IF(ISNUMBER(Критерии!U25),Критерии!U$6*LN(Критерии!U25),0)+IF(ISNUMBER(Критерии!V25),Критерии!V$6*LN(Критерии!V25),0)+IF(ISNUMBER(Критерии!W25),Критерии!W$6*LN(Критерии!W25),0)+IF(ISNUMBER(Критерии!X25),Критерии!X$6*LN(Критерии!X25),0)+IF(ISNUMBER(Критерии!Y25),Критерии!Y$6*LN(Критерии!Y25),0)+IF(ISNUMBER(Критерии!Z25),Критерии!Z$6*LN(Критерии!Z25),0)+IF(ISNUMBER(Критерии!AA25),Критерии!AA$6*LN(Критерии!AA25),0)+IF(ISNUMBER(Критерии!AB25),Критерии!AB$6*LN(Критерии!AB25),0)+IF(ISNUMBER(Критерии!AC25),Критерии!AC$6*LN(Критерии!AC25),0)+IF(ISNUMBER(Критерии!AD25),Критерии!AD$6*LN(Критерии!AD25),0)+IF(ISNUMBER(Критерии!AE25),Критерии!AE$6*LN(Критерии!AE25),0))/H9)))</f>
        <v>7.2141204962542838E-2</v>
      </c>
      <c r="K9" s="3">
        <f>IF(J9="","",COUNTIF($J$4:$J$103,"&gt;"&amp;J9)+COUNTIF($J$4:J9,J9))</f>
        <v>12</v>
      </c>
      <c r="L9" s="3" t="str">
        <f>IF($A9="","",IF(J9="","Недостаточно данных",IF(G9&lt;Настройки!$B$8,"Резерв",IF(Настройки!$B$11="только ранжирование","Резерв",IF(Настройки!$B$11="Порог λ",IF(J9&gt;=Настройки!$B$10,"Кандидат","Резерв"),IF(K9&lt;=Настройки!$B$9,"Кандидат","Резерв"))))))</f>
        <v>Резерв</v>
      </c>
      <c r="M9" s="3" t="str">
        <f>IF($A9="","",IF(J9="","Проверьте данные на листе «Критерии»",IF(F9&gt;0,"Нет исходных данных: "&amp;F9,IF(Настройки!$B$18&lt;&gt;"OK","Проверьте веса","Расчет выполнен"))))</f>
        <v>Расчет выполнен</v>
      </c>
      <c r="N9" s="3" t="str">
        <f>IF($A9="","",IF(G9=0,"Нет сработавших оснований",IF(AND(IF(ISNUMBER(Критерии!B25),Критерии!B25,0)&gt;=Настройки!$B$16,Настройки!$K$21="Да"),Настройки!$B$21&amp;"; ","")&amp;IF(AND(IF(ISNUMBER(Критерии!C25),Критерии!C25,0)&gt;=Настройки!$B$16,Настройки!$K$22="Да"),Настройки!$B$22&amp;"; ","")&amp;IF(AND(IF(ISNUMBER(Критерии!D25),Критерии!D25,0)&gt;=Настройки!$B$16,Настройки!$K$23="Да"),Настройки!$B$23&amp;"; ","")&amp;IF(AND(IF(ISNUMBER(Критерии!E25),Критерии!E25,0)&gt;=Настройки!$B$16,Настройки!$K$24="Да"),Настройки!$B$24&amp;"; ","")&amp;IF(AND(IF(ISNUMBER(Критерии!F25),Критерии!F25,0)&gt;=Настройки!$B$16,Настройки!$K$25="Да"),Настройки!$B$25&amp;"; ","")&amp;IF(AND(IF(ISNUMBER(Критерии!G25),Критерии!G25,0)&gt;=Настройки!$B$16,Настройки!$K$26="Да"),Настройки!$B$26&amp;"; ","")&amp;IF(AND(IF(ISNUMBER(Критерии!H25),Критерии!H25,0)&gt;=Настройки!$B$16,Настройки!$K$27="Да"),Настройки!$B$27&amp;"; ","")&amp;IF(AND(IF(ISNUMBER(Критерии!I25),Критерии!I25,0)&gt;=Настройки!$B$16,Настройки!$K$28="Да"),Настройки!$B$28&amp;"; ","")&amp;IF(AND(IF(ISNUMBER(Критерии!J25),Критерии!J25,0)&gt;=Настройки!$B$16,Настройки!$K$29="Да"),Настройки!$B$29&amp;"; ","")&amp;IF(AND(IF(ISNUMBER(Критерии!K25),Критерии!K25,0)&gt;=Настройки!$B$16,Настройки!$K$30="Да"),Настройки!$B$30&amp;"; ","")&amp;IF(AND(IF(ISNUMBER(Критерии!L25),Критерии!L25,0)&gt;=Настройки!$B$16,Настройки!$K$31="Да"),Настройки!$B$31&amp;"; ","")&amp;IF(AND(IF(ISNUMBER(Критерии!M25),Критерии!M25,0)&gt;=Настройки!$B$16,Настройки!$K$32="Да"),Настройки!$B$32&amp;"; ","")&amp;IF(AND(IF(ISNUMBER(Критерии!N25),Критерии!N25,0)&gt;=Настройки!$B$16,Настройки!$K$33="Да"),Настройки!$B$33&amp;"; ","")&amp;IF(AND(IF(ISNUMBER(Критерии!O25),Критерии!O25,0)&gt;=Настройки!$B$16,Настройки!$K$34="Да"),Настройки!$B$34&amp;"; ","")&amp;IF(AND(IF(ISNUMBER(Критерии!P25),Критерии!P25,0)&gt;=Настройки!$B$16,Настройки!$K$35="Да"),Настройки!$B$35&amp;"; ","")&amp;IF(AND(IF(ISNUMBER(Критерии!Q25),Критерии!Q25,0)&gt;=Настройки!$B$16,Настройки!$K$36="Да"),Настройки!$B$36&amp;"; ","")&amp;IF(AND(IF(ISNUMBER(Критерии!R25),Критерии!R25,0)&gt;=Настройки!$B$16,Настройки!$K$37="Да"),Настройки!$B$37&amp;"; ","")&amp;IF(AND(IF(ISNUMBER(Критерии!S25),Критерии!S25,0)&gt;=Настройки!$B$16,Настройки!$K$38="Да"),Настройки!$B$38&amp;"; ","")&amp;IF(AND(IF(ISNUMBER(Критерии!T25),Критерии!T25,0)&gt;=Настройки!$B$16,Настройки!$K$39="Да"),Настройки!$B$39&amp;"; ","")&amp;IF(AND(IF(ISNUMBER(Критерии!U25),Критерии!U25,0)&gt;=Настройки!$B$16,Настройки!$K$40="Да"),Настройки!$B$40&amp;"; ","")&amp;IF(AND(IF(ISNUMBER(Критерии!V25),Критерии!V25,0)&gt;=Настройки!$B$16,Настройки!$K$41="Да"),Настройки!$B$41&amp;"; ","")&amp;IF(AND(IF(ISNUMBER(Критерии!W25),Критерии!W25,0)&gt;=Настройки!$B$16,Настройки!$K$42="Да"),Настройки!$B$42&amp;"; ","")&amp;IF(AND(IF(ISNUMBER(Критерии!X25),Критерии!X25,0)&gt;=Настройки!$B$16,Настройки!$K$43="Да"),Настройки!$B$43&amp;"; ","")&amp;IF(AND(IF(ISNUMBER(Критерии!Y25),Критерии!Y25,0)&gt;=Настройки!$B$16,Настройки!$K$44="Да"),Настройки!$B$44&amp;"; ","")&amp;IF(AND(IF(ISNUMBER(Критерии!Z25),Критерии!Z25,0)&gt;=Настройки!$B$16,Настройки!$K$45="Да"),Настройки!$B$45&amp;"; ","")&amp;IF(AND(IF(ISNUMBER(Критерии!AA25),Критерии!AA25,0)&gt;=Настройки!$B$16,Настройки!$K$46="Да"),Настройки!$B$46&amp;"; ","")&amp;IF(AND(IF(ISNUMBER(Критерии!AB25),Критерии!AB25,0)&gt;=Настройки!$B$16,Настройки!$K$47="Да"),Настройки!$B$47&amp;"; ","")&amp;IF(AND(IF(ISNUMBER(Критерии!AC25),Критерии!AC25,0)&gt;=Настройки!$B$16,Настройки!$K$48="Да"),Настройки!$B$48&amp;"; ","")&amp;IF(AND(IF(ISNUMBER(Критерии!AD25),Критерии!AD25,0)&gt;=Настройки!$B$16,Настройки!$K$49="Да"),Настройки!$B$49&amp;"; ","")&amp;IF(AND(IF(ISNUMBER(Критерии!AE25),Критерии!AE25,0)&gt;=Настройки!$B$16,Настройки!$K$50="Да"),Настройки!$B$50&amp;"; ","")))</f>
        <v xml:space="preserve">Наблюдается снижение продуктивности; </v>
      </c>
    </row>
    <row r="10" spans="1:14" ht="17.100000000000001" customHeight="1">
      <c r="A10" s="25" t="str">
        <f>IF(Критерии!A26="","",Критерии!A26)</f>
        <v>10502_ЗБС</v>
      </c>
      <c r="B10" s="3" t="str">
        <f>IF($A10="","",INDEX(Данные!$A$7:$CV$106,ROW()-3,MATCH("Пласт",Данные!$A$6:$CV$6,0)))</f>
        <v>АТ-8-1-1</v>
      </c>
      <c r="C10" s="3" t="str">
        <f>IF($A10="","",INDEX(Данные!$A$7:$CV$106,ROW()-3,MATCH("Состояние",Данные!$A$6:$CV$6,0)))</f>
        <v>В бездействии</v>
      </c>
      <c r="D10" s="3">
        <f>IF($A10="","",COUNTIFS(Настройки!$A$21:$A$50,"Да",Настройки!$N$21:$N$50,"&lt;&gt;"))</f>
        <v>9</v>
      </c>
      <c r="E10" s="3">
        <f>IF($A10="","",COUNT(Критерии!$B26:$AE26))</f>
        <v>9</v>
      </c>
      <c r="F10" s="3">
        <f>IF($A10="","",D10-COUNT(Критерии!$B26:$AE26))</f>
        <v>0</v>
      </c>
      <c r="G10" s="3">
        <f>IF($A10="","",IF(AND(ISNUMBER(Критерии!B26),Критерии!B26&gt;=Настройки!$B$16,Критерии!B$7="Да"),1,0)+IF(AND(ISNUMBER(Критерии!C26),Критерии!C26&gt;=Настройки!$B$16,Критерии!C$7="Да"),1,0)+IF(AND(ISNUMBER(Критерии!D26),Критерии!D26&gt;=Настройки!$B$16,Критерии!D$7="Да"),1,0)+IF(AND(ISNUMBER(Критерии!E26),Критерии!E26&gt;=Настройки!$B$16,Критерии!E$7="Да"),1,0)+IF(AND(ISNUMBER(Критерии!F26),Критерии!F26&gt;=Настройки!$B$16,Критерии!F$7="Да"),1,0)+IF(AND(ISNUMBER(Критерии!G26),Критерии!G26&gt;=Настройки!$B$16,Критерии!G$7="Да"),1,0)+IF(AND(ISNUMBER(Критерии!H26),Критерии!H26&gt;=Настройки!$B$16,Критерии!H$7="Да"),1,0)+IF(AND(ISNUMBER(Критерии!I26),Критерии!I26&gt;=Настройки!$B$16,Критерии!I$7="Да"),1,0)+IF(AND(ISNUMBER(Критерии!J26),Критерии!J26&gt;=Настройки!$B$16,Критерии!J$7="Да"),1,0)+IF(AND(ISNUMBER(Критерии!K26),Критерии!K26&gt;=Настройки!$B$16,Критерии!K$7="Да"),1,0)+IF(AND(ISNUMBER(Критерии!L26),Критерии!L26&gt;=Настройки!$B$16,Критерии!L$7="Да"),1,0)+IF(AND(ISNUMBER(Критерии!M26),Критерии!M26&gt;=Настройки!$B$16,Критерии!M$7="Да"),1,0)+IF(AND(ISNUMBER(Критерии!N26),Критерии!N26&gt;=Настройки!$B$16,Критерии!N$7="Да"),1,0)+IF(AND(ISNUMBER(Критерии!O26),Критерии!O26&gt;=Настройки!$B$16,Критерии!O$7="Да"),1,0)+IF(AND(ISNUMBER(Критерии!P26),Критерии!P26&gt;=Настройки!$B$16,Критерии!P$7="Да"),1,0)+IF(AND(ISNUMBER(Критерии!Q26),Критерии!Q26&gt;=Настройки!$B$16,Критерии!Q$7="Да"),1,0)+IF(AND(ISNUMBER(Критерии!R26),Критерии!R26&gt;=Настройки!$B$16,Критерии!R$7="Да"),1,0)+IF(AND(ISNUMBER(Критерии!S26),Критерии!S26&gt;=Настройки!$B$16,Критерии!S$7="Да"),1,0)+IF(AND(ISNUMBER(Критерии!T26),Критерии!T26&gt;=Настройки!$B$16,Критерии!T$7="Да"),1,0)+IF(AND(ISNUMBER(Критерии!U26),Критерии!U26&gt;=Настройки!$B$16,Критерии!U$7="Да"),1,0)+IF(AND(ISNUMBER(Критерии!V26),Критерии!V26&gt;=Настройки!$B$16,Критерии!V$7="Да"),1,0)+IF(AND(ISNUMBER(Критерии!W26),Критерии!W26&gt;=Настройки!$B$16,Критерии!W$7="Да"),1,0)+IF(AND(ISNUMBER(Критерии!X26),Критерии!X26&gt;=Настройки!$B$16,Критерии!X$7="Да"),1,0)+IF(AND(ISNUMBER(Критерии!Y26),Критерии!Y26&gt;=Настройки!$B$16,Критерии!Y$7="Да"),1,0)+IF(AND(ISNUMBER(Критерии!Z26),Критерии!Z26&gt;=Настройки!$B$16,Критерии!Z$7="Да"),1,0)+IF(AND(ISNUMBER(Критерии!AA26),Критерии!AA26&gt;=Настройки!$B$16,Критерии!AA$7="Да"),1,0)+IF(AND(ISNUMBER(Критерии!AB26),Критерии!AB26&gt;=Настройки!$B$16,Критерии!AB$7="Да"),1,0)+IF(AND(ISNUMBER(Критерии!AC26),Критерии!AC26&gt;=Настройки!$B$16,Критерии!AC$7="Да"),1,0)+IF(AND(ISNUMBER(Критерии!AD26),Критерии!AD26&gt;=Настройки!$B$16,Критерии!AD$7="Да"),1,0)+IF(AND(ISNUMBER(Критерии!AE26),Критерии!AE26&gt;=Настройки!$B$16,Критерии!AE$7="Да"),1,0))</f>
        <v>4</v>
      </c>
      <c r="H10" s="20">
        <f>IF($A10="","",IF(ISNUMBER(Критерии!B26),Критерии!B$6,0)+IF(ISNUMBER(Критерии!C26),Критерии!C$6,0)+IF(ISNUMBER(Критерии!D26),Критерии!D$6,0)+IF(ISNUMBER(Критерии!E26),Критерии!E$6,0)+IF(ISNUMBER(Критерии!F26),Критерии!F$6,0)+IF(ISNUMBER(Критерии!G26),Критерии!G$6,0)+IF(ISNUMBER(Критерии!H26),Критерии!H$6,0)+IF(ISNUMBER(Критерии!I26),Критерии!I$6,0)+IF(ISNUMBER(Критерии!J26),Критерии!J$6,0)+IF(ISNUMBER(Критерии!K26),Критерии!K$6,0)+IF(ISNUMBER(Критерии!L26),Критерии!L$6,0)+IF(ISNUMBER(Критерии!M26),Критерии!M$6,0)+IF(ISNUMBER(Критерии!N26),Критерии!N$6,0)+IF(ISNUMBER(Критерии!O26),Критерии!O$6,0)+IF(ISNUMBER(Критерии!P26),Критерии!P$6,0)+IF(ISNUMBER(Критерии!Q26),Критерии!Q$6,0)+IF(ISNUMBER(Критерии!R26),Критерии!R$6,0)+IF(ISNUMBER(Критерии!S26),Критерии!S$6,0)+IF(ISNUMBER(Критерии!T26),Критерии!T$6,0)+IF(ISNUMBER(Критерии!U26),Критерии!U$6,0)+IF(ISNUMBER(Критерии!V26),Критерии!V$6,0)+IF(ISNUMBER(Критерии!W26),Критерии!W$6,0)+IF(ISNUMBER(Критерии!X26),Критерии!X$6,0)+IF(ISNUMBER(Критерии!Y26),Критерии!Y$6,0)+IF(ISNUMBER(Критерии!Z26),Критерии!Z$6,0)+IF(ISNUMBER(Критерии!AA26),Критерии!AA$6,0)+IF(ISNUMBER(Критерии!AB26),Критерии!AB$6,0)+IF(ISNUMBER(Критерии!AC26),Критерии!AC$6,0)+IF(ISNUMBER(Критерии!AD26),Критерии!AD$6,0)+IF(ISNUMBER(Критерии!AE26),Критерии!AE$6,0))</f>
        <v>1</v>
      </c>
      <c r="I10" s="21">
        <f t="shared" si="0"/>
        <v>1</v>
      </c>
      <c r="J10" s="20">
        <f>IF($A10="","",IF(OR(COUNTIF(Критерии!$B26:$AE26,"Недостаточно данных")&gt;0,COUNTIF(Критерии!$B26:$AE26,"Поле не найдено")&gt;0,COUNTIF(Критерии!$B26:$AE26,"Некорректные настройки")&gt;0,H10=0),"",EXP((IF(ISNUMBER(Критерии!B26),Критерии!B$6*LN(Критерии!B26),0)+IF(ISNUMBER(Критерии!C26),Критерии!C$6*LN(Критерии!C26),0)+IF(ISNUMBER(Критерии!D26),Критерии!D$6*LN(Критерии!D26),0)+IF(ISNUMBER(Критерии!E26),Критерии!E$6*LN(Критерии!E26),0)+IF(ISNUMBER(Критерии!F26),Критерии!F$6*LN(Критерии!F26),0)+IF(ISNUMBER(Критерии!G26),Критерии!G$6*LN(Критерии!G26),0)+IF(ISNUMBER(Критерии!H26),Критерии!H$6*LN(Критерии!H26),0)+IF(ISNUMBER(Критерии!I26),Критерии!I$6*LN(Критерии!I26),0)+IF(ISNUMBER(Критерии!J26),Критерии!J$6*LN(Критерии!J26),0)+IF(ISNUMBER(Критерии!K26),Критерии!K$6*LN(Критерии!K26),0)+IF(ISNUMBER(Критерии!L26),Критерии!L$6*LN(Критерии!L26),0)+IF(ISNUMBER(Критерии!M26),Критерии!M$6*LN(Критерии!M26),0)+IF(ISNUMBER(Критерии!N26),Критерии!N$6*LN(Критерии!N26),0)+IF(ISNUMBER(Критерии!O26),Критерии!O$6*LN(Критерии!O26),0)+IF(ISNUMBER(Критерии!P26),Критерии!P$6*LN(Критерии!P26),0)+IF(ISNUMBER(Критерии!Q26),Критерии!Q$6*LN(Критерии!Q26),0)+IF(ISNUMBER(Критерии!R26),Критерии!R$6*LN(Критерии!R26),0)+IF(ISNUMBER(Критерии!S26),Критерии!S$6*LN(Критерии!S26),0)+IF(ISNUMBER(Критерии!T26),Критерии!T$6*LN(Критерии!T26),0)+IF(ISNUMBER(Критерии!U26),Критерии!U$6*LN(Критерии!U26),0)+IF(ISNUMBER(Критерии!V26),Критерии!V$6*LN(Критерии!V26),0)+IF(ISNUMBER(Критерии!W26),Критерии!W$6*LN(Критерии!W26),0)+IF(ISNUMBER(Критерии!X26),Критерии!X$6*LN(Критерии!X26),0)+IF(ISNUMBER(Критерии!Y26),Критерии!Y$6*LN(Критерии!Y26),0)+IF(ISNUMBER(Критерии!Z26),Критерии!Z$6*LN(Критерии!Z26),0)+IF(ISNUMBER(Критерии!AA26),Критерии!AA$6*LN(Критерии!AA26),0)+IF(ISNUMBER(Критерии!AB26),Критерии!AB$6*LN(Критерии!AB26),0)+IF(ISNUMBER(Критерии!AC26),Критерии!AC$6*LN(Критерии!AC26),0)+IF(ISNUMBER(Критерии!AD26),Критерии!AD$6*LN(Критерии!AD26),0)+IF(ISNUMBER(Критерии!AE26),Критерии!AE$6*LN(Критерии!AE26),0))/H10)))</f>
        <v>0.13901162457785018</v>
      </c>
      <c r="K10" s="3">
        <f>IF(J10="","",COUNTIF($J$4:$J$103,"&gt;"&amp;J10)+COUNTIF($J$4:J10,J10))</f>
        <v>9</v>
      </c>
      <c r="L10" s="3" t="str">
        <f>IF($A10="","",IF(J10="","Недостаточно данных",IF(G10&lt;Настройки!$B$8,"Резерв",IF(Настройки!$B$11="только ранжирование","Резерв",IF(Настройки!$B$11="Порог λ",IF(J10&gt;=Настройки!$B$10,"Кандидат","Резерв"),IF(K10&lt;=Настройки!$B$9,"Кандидат","Резерв"))))))</f>
        <v>Резерв</v>
      </c>
      <c r="M10" s="3" t="str">
        <f>IF($A10="","",IF(J10="","Проверьте данные на листе «Критерии»",IF(F10&gt;0,"Нет исходных данных: "&amp;F10,IF(Настройки!$B$18&lt;&gt;"OK","Проверьте веса","Расчет выполнен"))))</f>
        <v>Расчет выполнен</v>
      </c>
      <c r="N10" s="3" t="str">
        <f>IF($A10="","",IF(G10=0,"Нет сработавших оснований",IF(AND(IF(ISNUMBER(Критерии!B26),Критерии!B26,0)&gt;=Настройки!$B$16,Настройки!$K$21="Да"),Настройки!$B$21&amp;"; ","")&amp;IF(AND(IF(ISNUMBER(Критерии!C26),Критерии!C26,0)&gt;=Настройки!$B$16,Настройки!$K$22="Да"),Настройки!$B$22&amp;"; ","")&amp;IF(AND(IF(ISNUMBER(Критерии!D26),Критерии!D26,0)&gt;=Настройки!$B$16,Настройки!$K$23="Да"),Настройки!$B$23&amp;"; ","")&amp;IF(AND(IF(ISNUMBER(Критерии!E26),Критерии!E26,0)&gt;=Настройки!$B$16,Настройки!$K$24="Да"),Настройки!$B$24&amp;"; ","")&amp;IF(AND(IF(ISNUMBER(Критерии!F26),Критерии!F26,0)&gt;=Настройки!$B$16,Настройки!$K$25="Да"),Настройки!$B$25&amp;"; ","")&amp;IF(AND(IF(ISNUMBER(Критерии!G26),Критерии!G26,0)&gt;=Настройки!$B$16,Настройки!$K$26="Да"),Настройки!$B$26&amp;"; ","")&amp;IF(AND(IF(ISNUMBER(Критерии!H26),Критерии!H26,0)&gt;=Настройки!$B$16,Настройки!$K$27="Да"),Настройки!$B$27&amp;"; ","")&amp;IF(AND(IF(ISNUMBER(Критерии!I26),Критерии!I26,0)&gt;=Настройки!$B$16,Настройки!$K$28="Да"),Настройки!$B$28&amp;"; ","")&amp;IF(AND(IF(ISNUMBER(Критерии!J26),Критерии!J26,0)&gt;=Настройки!$B$16,Настройки!$K$29="Да"),Настройки!$B$29&amp;"; ","")&amp;IF(AND(IF(ISNUMBER(Критерии!K26),Критерии!K26,0)&gt;=Настройки!$B$16,Настройки!$K$30="Да"),Настройки!$B$30&amp;"; ","")&amp;IF(AND(IF(ISNUMBER(Критерии!L26),Критерии!L26,0)&gt;=Настройки!$B$16,Настройки!$K$31="Да"),Настройки!$B$31&amp;"; ","")&amp;IF(AND(IF(ISNUMBER(Критерии!M26),Критерии!M26,0)&gt;=Настройки!$B$16,Настройки!$K$32="Да"),Настройки!$B$32&amp;"; ","")&amp;IF(AND(IF(ISNUMBER(Критерии!N26),Критерии!N26,0)&gt;=Настройки!$B$16,Настройки!$K$33="Да"),Настройки!$B$33&amp;"; ","")&amp;IF(AND(IF(ISNUMBER(Критерии!O26),Критерии!O26,0)&gt;=Настройки!$B$16,Настройки!$K$34="Да"),Настройки!$B$34&amp;"; ","")&amp;IF(AND(IF(ISNUMBER(Критерии!P26),Критерии!P26,0)&gt;=Настройки!$B$16,Настройки!$K$35="Да"),Настройки!$B$35&amp;"; ","")&amp;IF(AND(IF(ISNUMBER(Критерии!Q26),Критерии!Q26,0)&gt;=Настройки!$B$16,Настройки!$K$36="Да"),Настройки!$B$36&amp;"; ","")&amp;IF(AND(IF(ISNUMBER(Критерии!R26),Критерии!R26,0)&gt;=Настройки!$B$16,Настройки!$K$37="Да"),Настройки!$B$37&amp;"; ","")&amp;IF(AND(IF(ISNUMBER(Критерии!S26),Критерии!S26,0)&gt;=Настройки!$B$16,Настройки!$K$38="Да"),Настройки!$B$38&amp;"; ","")&amp;IF(AND(IF(ISNUMBER(Критерии!T26),Критерии!T26,0)&gt;=Настройки!$B$16,Настройки!$K$39="Да"),Настройки!$B$39&amp;"; ","")&amp;IF(AND(IF(ISNUMBER(Критерии!U26),Критерии!U26,0)&gt;=Настройки!$B$16,Настройки!$K$40="Да"),Настройки!$B$40&amp;"; ","")&amp;IF(AND(IF(ISNUMBER(Критерии!V26),Критерии!V26,0)&gt;=Настройки!$B$16,Настройки!$K$41="Да"),Настройки!$B$41&amp;"; ","")&amp;IF(AND(IF(ISNUMBER(Критерии!W26),Критерии!W26,0)&gt;=Настройки!$B$16,Настройки!$K$42="Да"),Настройки!$B$42&amp;"; ","")&amp;IF(AND(IF(ISNUMBER(Критерии!X26),Критерии!X26,0)&gt;=Настройки!$B$16,Настройки!$K$43="Да"),Настройки!$B$43&amp;"; ","")&amp;IF(AND(IF(ISNUMBER(Критерии!Y26),Критерии!Y26,0)&gt;=Настройки!$B$16,Настройки!$K$44="Да"),Настройки!$B$44&amp;"; ","")&amp;IF(AND(IF(ISNUMBER(Критерии!Z26),Критерии!Z26,0)&gt;=Настройки!$B$16,Настройки!$K$45="Да"),Настройки!$B$45&amp;"; ","")&amp;IF(AND(IF(ISNUMBER(Критерии!AA26),Критерии!AA26,0)&gt;=Настройки!$B$16,Настройки!$K$46="Да"),Настройки!$B$46&amp;"; ","")&amp;IF(AND(IF(ISNUMBER(Критерии!AB26),Критерии!AB26,0)&gt;=Настройки!$B$16,Настройки!$K$47="Да"),Настройки!$B$47&amp;"; ","")&amp;IF(AND(IF(ISNUMBER(Критерии!AC26),Критерии!AC26,0)&gt;=Настройки!$B$16,Настройки!$K$48="Да"),Настройки!$B$48&amp;"; ","")&amp;IF(AND(IF(ISNUMBER(Критерии!AD26),Критерии!AD26,0)&gt;=Настройки!$B$16,Настройки!$K$49="Да"),Настройки!$B$49&amp;"; ","")&amp;IF(AND(IF(ISNUMBER(Критерии!AE26),Критерии!AE26,0)&gt;=Настройки!$B$16,Настройки!$K$50="Да"),Настройки!$B$50&amp;"; ","")))</f>
        <v xml:space="preserve">Запланировано или проведено ГТМ; Рост хлора; Невыход на радиальный режим / низкая достоверность ЛНД; Не проведен АДД за скользящий год; </v>
      </c>
    </row>
    <row r="11" spans="1:14" ht="17.100000000000001" customHeight="1">
      <c r="A11" s="25" t="str">
        <f>IF(Критерии!A27="","",Критерии!A27)</f>
        <v>10901_КЛК</v>
      </c>
      <c r="B11" s="3" t="str">
        <f>IF($A11="","",INDEX(Данные!$A$7:$CV$106,ROW()-3,MATCH("Пласт",Данные!$A$6:$CV$6,0)))</f>
        <v>ПК19-20</v>
      </c>
      <c r="C11" s="3" t="str">
        <f>IF($A11="","",INDEX(Данные!$A$7:$CV$106,ROW()-3,MATCH("Состояние",Данные!$A$6:$CV$6,0)))</f>
        <v>В работе</v>
      </c>
      <c r="D11" s="3">
        <f>IF($A11="","",COUNTIFS(Настройки!$A$21:$A$50,"Да",Настройки!$N$21:$N$50,"&lt;&gt;"))</f>
        <v>9</v>
      </c>
      <c r="E11" s="3">
        <f>IF($A11="","",COUNT(Критерии!$B27:$AE27))</f>
        <v>9</v>
      </c>
      <c r="F11" s="3">
        <f>IF($A11="","",D11-COUNT(Критерии!$B27:$AE27))</f>
        <v>0</v>
      </c>
      <c r="G11" s="3">
        <f>IF($A11="","",IF(AND(ISNUMBER(Критерии!B27),Критерии!B27&gt;=Настройки!$B$16,Критерии!B$7="Да"),1,0)+IF(AND(ISNUMBER(Критерии!C27),Критерии!C27&gt;=Настройки!$B$16,Критерии!C$7="Да"),1,0)+IF(AND(ISNUMBER(Критерии!D27),Критерии!D27&gt;=Настройки!$B$16,Критерии!D$7="Да"),1,0)+IF(AND(ISNUMBER(Критерии!E27),Критерии!E27&gt;=Настройки!$B$16,Критерии!E$7="Да"),1,0)+IF(AND(ISNUMBER(Критерии!F27),Критерии!F27&gt;=Настройки!$B$16,Критерии!F$7="Да"),1,0)+IF(AND(ISNUMBER(Критерии!G27),Критерии!G27&gt;=Настройки!$B$16,Критерии!G$7="Да"),1,0)+IF(AND(ISNUMBER(Критерии!H27),Критерии!H27&gt;=Настройки!$B$16,Критерии!H$7="Да"),1,0)+IF(AND(ISNUMBER(Критерии!I27),Критерии!I27&gt;=Настройки!$B$16,Критерии!I$7="Да"),1,0)+IF(AND(ISNUMBER(Критерии!J27),Критерии!J27&gt;=Настройки!$B$16,Критерии!J$7="Да"),1,0)+IF(AND(ISNUMBER(Критерии!K27),Критерии!K27&gt;=Настройки!$B$16,Критерии!K$7="Да"),1,0)+IF(AND(ISNUMBER(Критерии!L27),Критерии!L27&gt;=Настройки!$B$16,Критерии!L$7="Да"),1,0)+IF(AND(ISNUMBER(Критерии!M27),Критерии!M27&gt;=Настройки!$B$16,Критерии!M$7="Да"),1,0)+IF(AND(ISNUMBER(Критерии!N27),Критерии!N27&gt;=Настройки!$B$16,Критерии!N$7="Да"),1,0)+IF(AND(ISNUMBER(Критерии!O27),Критерии!O27&gt;=Настройки!$B$16,Критерии!O$7="Да"),1,0)+IF(AND(ISNUMBER(Критерии!P27),Критерии!P27&gt;=Настройки!$B$16,Критерии!P$7="Да"),1,0)+IF(AND(ISNUMBER(Критерии!Q27),Критерии!Q27&gt;=Настройки!$B$16,Критерии!Q$7="Да"),1,0)+IF(AND(ISNUMBER(Критерии!R27),Критерии!R27&gt;=Настройки!$B$16,Критерии!R$7="Да"),1,0)+IF(AND(ISNUMBER(Критерии!S27),Критерии!S27&gt;=Настройки!$B$16,Критерии!S$7="Да"),1,0)+IF(AND(ISNUMBER(Критерии!T27),Критерии!T27&gt;=Настройки!$B$16,Критерии!T$7="Да"),1,0)+IF(AND(ISNUMBER(Критерии!U27),Критерии!U27&gt;=Настройки!$B$16,Критерии!U$7="Да"),1,0)+IF(AND(ISNUMBER(Критерии!V27),Критерии!V27&gt;=Настройки!$B$16,Критерии!V$7="Да"),1,0)+IF(AND(ISNUMBER(Критерии!W27),Критерии!W27&gt;=Настройки!$B$16,Критерии!W$7="Да"),1,0)+IF(AND(ISNUMBER(Критерии!X27),Критерии!X27&gt;=Настройки!$B$16,Критерии!X$7="Да"),1,0)+IF(AND(ISNUMBER(Критерии!Y27),Критерии!Y27&gt;=Настройки!$B$16,Критерии!Y$7="Да"),1,0)+IF(AND(ISNUMBER(Критерии!Z27),Критерии!Z27&gt;=Настройки!$B$16,Критерии!Z$7="Да"),1,0)+IF(AND(ISNUMBER(Критерии!AA27),Критерии!AA27&gt;=Настройки!$B$16,Критерии!AA$7="Да"),1,0)+IF(AND(ISNUMBER(Критерии!AB27),Критерии!AB27&gt;=Настройки!$B$16,Критерии!AB$7="Да"),1,0)+IF(AND(ISNUMBER(Критерии!AC27),Критерии!AC27&gt;=Настройки!$B$16,Критерии!AC$7="Да"),1,0)+IF(AND(ISNUMBER(Критерии!AD27),Критерии!AD27&gt;=Настройки!$B$16,Критерии!AD$7="Да"),1,0)+IF(AND(ISNUMBER(Критерии!AE27),Критерии!AE27&gt;=Настройки!$B$16,Критерии!AE$7="Да"),1,0))</f>
        <v>3</v>
      </c>
      <c r="H11" s="20">
        <f>IF($A11="","",IF(ISNUMBER(Критерии!B27),Критерии!B$6,0)+IF(ISNUMBER(Критерии!C27),Критерии!C$6,0)+IF(ISNUMBER(Критерии!D27),Критерии!D$6,0)+IF(ISNUMBER(Критерии!E27),Критерии!E$6,0)+IF(ISNUMBER(Критерии!F27),Критерии!F$6,0)+IF(ISNUMBER(Критерии!G27),Критерии!G$6,0)+IF(ISNUMBER(Критерии!H27),Критерии!H$6,0)+IF(ISNUMBER(Критерии!I27),Критерии!I$6,0)+IF(ISNUMBER(Критерии!J27),Критерии!J$6,0)+IF(ISNUMBER(Критерии!K27),Критерии!K$6,0)+IF(ISNUMBER(Критерии!L27),Критерии!L$6,0)+IF(ISNUMBER(Критерии!M27),Критерии!M$6,0)+IF(ISNUMBER(Критерии!N27),Критерии!N$6,0)+IF(ISNUMBER(Критерии!O27),Критерии!O$6,0)+IF(ISNUMBER(Критерии!P27),Критерии!P$6,0)+IF(ISNUMBER(Критерии!Q27),Критерии!Q$6,0)+IF(ISNUMBER(Критерии!R27),Критерии!R$6,0)+IF(ISNUMBER(Критерии!S27),Критерии!S$6,0)+IF(ISNUMBER(Критерии!T27),Критерии!T$6,0)+IF(ISNUMBER(Критерии!U27),Критерии!U$6,0)+IF(ISNUMBER(Критерии!V27),Критерии!V$6,0)+IF(ISNUMBER(Критерии!W27),Критерии!W$6,0)+IF(ISNUMBER(Критерии!X27),Критерии!X$6,0)+IF(ISNUMBER(Критерии!Y27),Критерии!Y$6,0)+IF(ISNUMBER(Критерии!Z27),Критерии!Z$6,0)+IF(ISNUMBER(Критерии!AA27),Критерии!AA$6,0)+IF(ISNUMBER(Критерии!AB27),Критерии!AB$6,0)+IF(ISNUMBER(Критерии!AC27),Критерии!AC$6,0)+IF(ISNUMBER(Критерии!AD27),Критерии!AD$6,0)+IF(ISNUMBER(Критерии!AE27),Критерии!AE$6,0))</f>
        <v>1</v>
      </c>
      <c r="I11" s="21">
        <f t="shared" si="0"/>
        <v>1</v>
      </c>
      <c r="J11" s="20">
        <f>IF($A11="","",IF(OR(COUNTIF(Критерии!$B27:$AE27,"Недостаточно данных")&gt;0,COUNTIF(Критерии!$B27:$AE27,"Поле не найдено")&gt;0,COUNTIF(Критерии!$B27:$AE27,"Некорректные настройки")&gt;0,H11=0),"",EXP((IF(ISNUMBER(Критерии!B27),Критерии!B$6*LN(Критерии!B27),0)+IF(ISNUMBER(Критерии!C27),Критерии!C$6*LN(Критерии!C27),0)+IF(ISNUMBER(Критерии!D27),Критерии!D$6*LN(Критерии!D27),0)+IF(ISNUMBER(Критерии!E27),Критерии!E$6*LN(Критерии!E27),0)+IF(ISNUMBER(Критерии!F27),Критерии!F$6*LN(Критерии!F27),0)+IF(ISNUMBER(Критерии!G27),Критерии!G$6*LN(Критерии!G27),0)+IF(ISNUMBER(Критерии!H27),Критерии!H$6*LN(Критерии!H27),0)+IF(ISNUMBER(Критерии!I27),Критерии!I$6*LN(Критерии!I27),0)+IF(ISNUMBER(Критерии!J27),Критерии!J$6*LN(Критерии!J27),0)+IF(ISNUMBER(Критерии!K27),Критерии!K$6*LN(Критерии!K27),0)+IF(ISNUMBER(Критерии!L27),Критерии!L$6*LN(Критерии!L27),0)+IF(ISNUMBER(Критерии!M27),Критерии!M$6*LN(Критерии!M27),0)+IF(ISNUMBER(Критерии!N27),Критерии!N$6*LN(Критерии!N27),0)+IF(ISNUMBER(Критерии!O27),Критерии!O$6*LN(Критерии!O27),0)+IF(ISNUMBER(Критерии!P27),Критерии!P$6*LN(Критерии!P27),0)+IF(ISNUMBER(Критерии!Q27),Критерии!Q$6*LN(Критерии!Q27),0)+IF(ISNUMBER(Критерии!R27),Критерии!R$6*LN(Критерии!R27),0)+IF(ISNUMBER(Критерии!S27),Критерии!S$6*LN(Критерии!S27),0)+IF(ISNUMBER(Критерии!T27),Критерии!T$6*LN(Критерии!T27),0)+IF(ISNUMBER(Критерии!U27),Критерии!U$6*LN(Критерии!U27),0)+IF(ISNUMBER(Критерии!V27),Критерии!V$6*LN(Критерии!V27),0)+IF(ISNUMBER(Критерии!W27),Критерии!W$6*LN(Критерии!W27),0)+IF(ISNUMBER(Критерии!X27),Критерии!X$6*LN(Критерии!X27),0)+IF(ISNUMBER(Критерии!Y27),Критерии!Y$6*LN(Критерии!Y27),0)+IF(ISNUMBER(Критерии!Z27),Критерии!Z$6*LN(Критерии!Z27),0)+IF(ISNUMBER(Критерии!AA27),Критерии!AA$6*LN(Критерии!AA27),0)+IF(ISNUMBER(Критерии!AB27),Критерии!AB$6*LN(Критерии!AB27),0)+IF(ISNUMBER(Критерии!AC27),Критерии!AC$6*LN(Критерии!AC27),0)+IF(ISNUMBER(Критерии!AD27),Критерии!AD$6*LN(Критерии!AD27),0)+IF(ISNUMBER(Критерии!AE27),Критерии!AE$6*LN(Критерии!AE27),0))/H11)))</f>
        <v>9.8514750927849462E-2</v>
      </c>
      <c r="K11" s="3">
        <f>IF(J11="","",COUNTIF($J$4:$J$103,"&gt;"&amp;J11)+COUNTIF($J$4:J11,J11))</f>
        <v>10</v>
      </c>
      <c r="L11" s="3" t="str">
        <f>IF($A11="","",IF(J11="","Недостаточно данных",IF(G11&lt;Настройки!$B$8,"Резерв",IF(Настройки!$B$11="только ранжирование","Резерв",IF(Настройки!$B$11="Порог λ",IF(J11&gt;=Настройки!$B$10,"Кандидат","Резерв"),IF(K11&lt;=Настройки!$B$9,"Кандидат","Резерв"))))))</f>
        <v>Резерв</v>
      </c>
      <c r="M11" s="3" t="str">
        <f>IF($A11="","",IF(J11="","Проверьте данные на листе «Критерии»",IF(F11&gt;0,"Нет исходных данных: "&amp;F11,IF(Настройки!$B$18&lt;&gt;"OK","Проверьте веса","Расчет выполнен"))))</f>
        <v>Расчет выполнен</v>
      </c>
      <c r="N11" s="3" t="str">
        <f>IF($A11="","",IF(G11=0,"Нет сработавших оснований",IF(AND(IF(ISNUMBER(Критерии!B27),Критерии!B27,0)&gt;=Настройки!$B$16,Настройки!$K$21="Да"),Настройки!$B$21&amp;"; ","")&amp;IF(AND(IF(ISNUMBER(Критерии!C27),Критерии!C27,0)&gt;=Настройки!$B$16,Настройки!$K$22="Да"),Настройки!$B$22&amp;"; ","")&amp;IF(AND(IF(ISNUMBER(Критерии!D27),Критерии!D27,0)&gt;=Настройки!$B$16,Настройки!$K$23="Да"),Настройки!$B$23&amp;"; ","")&amp;IF(AND(IF(ISNUMBER(Критерии!E27),Критерии!E27,0)&gt;=Настройки!$B$16,Настройки!$K$24="Да"),Настройки!$B$24&amp;"; ","")&amp;IF(AND(IF(ISNUMBER(Критерии!F27),Критерии!F27,0)&gt;=Настройки!$B$16,Настройки!$K$25="Да"),Настройки!$B$25&amp;"; ","")&amp;IF(AND(IF(ISNUMBER(Критерии!G27),Критерии!G27,0)&gt;=Настройки!$B$16,Настройки!$K$26="Да"),Настройки!$B$26&amp;"; ","")&amp;IF(AND(IF(ISNUMBER(Критерии!H27),Критерии!H27,0)&gt;=Настройки!$B$16,Настройки!$K$27="Да"),Настройки!$B$27&amp;"; ","")&amp;IF(AND(IF(ISNUMBER(Критерии!I27),Критерии!I27,0)&gt;=Настройки!$B$16,Настройки!$K$28="Да"),Настройки!$B$28&amp;"; ","")&amp;IF(AND(IF(ISNUMBER(Критерии!J27),Критерии!J27,0)&gt;=Настройки!$B$16,Настройки!$K$29="Да"),Настройки!$B$29&amp;"; ","")&amp;IF(AND(IF(ISNUMBER(Критерии!K27),Критерии!K27,0)&gt;=Настройки!$B$16,Настройки!$K$30="Да"),Настройки!$B$30&amp;"; ","")&amp;IF(AND(IF(ISNUMBER(Критерии!L27),Критерии!L27,0)&gt;=Настройки!$B$16,Настройки!$K$31="Да"),Настройки!$B$31&amp;"; ","")&amp;IF(AND(IF(ISNUMBER(Критерии!M27),Критерии!M27,0)&gt;=Настройки!$B$16,Настройки!$K$32="Да"),Настройки!$B$32&amp;"; ","")&amp;IF(AND(IF(ISNUMBER(Критерии!N27),Критерии!N27,0)&gt;=Настройки!$B$16,Настройки!$K$33="Да"),Настройки!$B$33&amp;"; ","")&amp;IF(AND(IF(ISNUMBER(Критерии!O27),Критерии!O27,0)&gt;=Настройки!$B$16,Настройки!$K$34="Да"),Настройки!$B$34&amp;"; ","")&amp;IF(AND(IF(ISNUMBER(Критерии!P27),Критерии!P27,0)&gt;=Настройки!$B$16,Настройки!$K$35="Да"),Настройки!$B$35&amp;"; ","")&amp;IF(AND(IF(ISNUMBER(Критерии!Q27),Критерии!Q27,0)&gt;=Настройки!$B$16,Настройки!$K$36="Да"),Настройки!$B$36&amp;"; ","")&amp;IF(AND(IF(ISNUMBER(Критерии!R27),Критерии!R27,0)&gt;=Настройки!$B$16,Настройки!$K$37="Да"),Настройки!$B$37&amp;"; ","")&amp;IF(AND(IF(ISNUMBER(Критерии!S27),Критерии!S27,0)&gt;=Настройки!$B$16,Настройки!$K$38="Да"),Настройки!$B$38&amp;"; ","")&amp;IF(AND(IF(ISNUMBER(Критерии!T27),Критерии!T27,0)&gt;=Настройки!$B$16,Настройки!$K$39="Да"),Настройки!$B$39&amp;"; ","")&amp;IF(AND(IF(ISNUMBER(Критерии!U27),Критерии!U27,0)&gt;=Настройки!$B$16,Настройки!$K$40="Да"),Настройки!$B$40&amp;"; ","")&amp;IF(AND(IF(ISNUMBER(Критерии!V27),Критерии!V27,0)&gt;=Настройки!$B$16,Настройки!$K$41="Да"),Настройки!$B$41&amp;"; ","")&amp;IF(AND(IF(ISNUMBER(Критерии!W27),Критерии!W27,0)&gt;=Настройки!$B$16,Настройки!$K$42="Да"),Настройки!$B$42&amp;"; ","")&amp;IF(AND(IF(ISNUMBER(Критерии!X27),Критерии!X27,0)&gt;=Настройки!$B$16,Настройки!$K$43="Да"),Настройки!$B$43&amp;"; ","")&amp;IF(AND(IF(ISNUMBER(Критерии!Y27),Критерии!Y27,0)&gt;=Настройки!$B$16,Настройки!$K$44="Да"),Настройки!$B$44&amp;"; ","")&amp;IF(AND(IF(ISNUMBER(Критерии!Z27),Критерии!Z27,0)&gt;=Настройки!$B$16,Настройки!$K$45="Да"),Настройки!$B$45&amp;"; ","")&amp;IF(AND(IF(ISNUMBER(Критерии!AA27),Критерии!AA27,0)&gt;=Настройки!$B$16,Настройки!$K$46="Да"),Настройки!$B$46&amp;"; ","")&amp;IF(AND(IF(ISNUMBER(Критерии!AB27),Критерии!AB27,0)&gt;=Настройки!$B$16,Настройки!$K$47="Да"),Настройки!$B$47&amp;"; ","")&amp;IF(AND(IF(ISNUMBER(Критерии!AC27),Критерии!AC27,0)&gt;=Настройки!$B$16,Настройки!$K$48="Да"),Настройки!$B$48&amp;"; ","")&amp;IF(AND(IF(ISNUMBER(Критерии!AD27),Критерии!AD27,0)&gt;=Настройки!$B$16,Настройки!$K$49="Да"),Настройки!$B$49&amp;"; ","")&amp;IF(AND(IF(ISNUMBER(Критерии!AE27),Критерии!AE27,0)&gt;=Настройки!$B$16,Настройки!$K$50="Да"),Настройки!$B$50&amp;"; ","")))</f>
        <v xml:space="preserve">Запланировано или проведено ГТМ; Недостаточно ГДИС для создания модели пласт-скважина; Рост хлора; </v>
      </c>
    </row>
    <row r="12" spans="1:14" ht="17.100000000000001" customHeight="1">
      <c r="A12" s="25" t="str">
        <f>IF(Критерии!A28="","",Критерии!A28)</f>
        <v>11001</v>
      </c>
      <c r="B12" s="3" t="str">
        <f>IF($A12="","",INDEX(Данные!$A$7:$CV$106,ROW()-3,MATCH("Пласт",Данные!$A$6:$CV$6,0)))</f>
        <v>ПК19-20</v>
      </c>
      <c r="C12" s="3" t="str">
        <f>IF($A12="","",INDEX(Данные!$A$7:$CV$106,ROW()-3,MATCH("Состояние",Данные!$A$6:$CV$6,0)))</f>
        <v>Ожидает запуск</v>
      </c>
      <c r="D12" s="3">
        <f>IF($A12="","",COUNTIFS(Настройки!$A$21:$A$50,"Да",Настройки!$N$21:$N$50,"&lt;&gt;"))</f>
        <v>9</v>
      </c>
      <c r="E12" s="3">
        <f>IF($A12="","",COUNT(Критерии!$B28:$AE28))</f>
        <v>9</v>
      </c>
      <c r="F12" s="3">
        <f>IF($A12="","",D12-COUNT(Критерии!$B28:$AE28))</f>
        <v>0</v>
      </c>
      <c r="G12" s="3">
        <f>IF($A12="","",IF(AND(ISNUMBER(Критерии!B28),Критерии!B28&gt;=Настройки!$B$16,Критерии!B$7="Да"),1,0)+IF(AND(ISNUMBER(Критерии!C28),Критерии!C28&gt;=Настройки!$B$16,Критерии!C$7="Да"),1,0)+IF(AND(ISNUMBER(Критерии!D28),Критерии!D28&gt;=Настройки!$B$16,Критерии!D$7="Да"),1,0)+IF(AND(ISNUMBER(Критерии!E28),Критерии!E28&gt;=Настройки!$B$16,Критерии!E$7="Да"),1,0)+IF(AND(ISNUMBER(Критерии!F28),Критерии!F28&gt;=Настройки!$B$16,Критерии!F$7="Да"),1,0)+IF(AND(ISNUMBER(Критерии!G28),Критерии!G28&gt;=Настройки!$B$16,Критерии!G$7="Да"),1,0)+IF(AND(ISNUMBER(Критерии!H28),Критерии!H28&gt;=Настройки!$B$16,Критерии!H$7="Да"),1,0)+IF(AND(ISNUMBER(Критерии!I28),Критерии!I28&gt;=Настройки!$B$16,Критерии!I$7="Да"),1,0)+IF(AND(ISNUMBER(Критерии!J28),Критерии!J28&gt;=Настройки!$B$16,Критерии!J$7="Да"),1,0)+IF(AND(ISNUMBER(Критерии!K28),Критерии!K28&gt;=Настройки!$B$16,Критерии!K$7="Да"),1,0)+IF(AND(ISNUMBER(Критерии!L28),Критерии!L28&gt;=Настройки!$B$16,Критерии!L$7="Да"),1,0)+IF(AND(ISNUMBER(Критерии!M28),Критерии!M28&gt;=Настройки!$B$16,Критерии!M$7="Да"),1,0)+IF(AND(ISNUMBER(Критерии!N28),Критерии!N28&gt;=Настройки!$B$16,Критерии!N$7="Да"),1,0)+IF(AND(ISNUMBER(Критерии!O28),Критерии!O28&gt;=Настройки!$B$16,Критерии!O$7="Да"),1,0)+IF(AND(ISNUMBER(Критерии!P28),Критерии!P28&gt;=Настройки!$B$16,Критерии!P$7="Да"),1,0)+IF(AND(ISNUMBER(Критерии!Q28),Критерии!Q28&gt;=Настройки!$B$16,Критерии!Q$7="Да"),1,0)+IF(AND(ISNUMBER(Критерии!R28),Критерии!R28&gt;=Настройки!$B$16,Критерии!R$7="Да"),1,0)+IF(AND(ISNUMBER(Критерии!S28),Критерии!S28&gt;=Настройки!$B$16,Критерии!S$7="Да"),1,0)+IF(AND(ISNUMBER(Критерии!T28),Критерии!T28&gt;=Настройки!$B$16,Критерии!T$7="Да"),1,0)+IF(AND(ISNUMBER(Критерии!U28),Критерии!U28&gt;=Настройки!$B$16,Критерии!U$7="Да"),1,0)+IF(AND(ISNUMBER(Критерии!V28),Критерии!V28&gt;=Настройки!$B$16,Критерии!V$7="Да"),1,0)+IF(AND(ISNUMBER(Критерии!W28),Критерии!W28&gt;=Настройки!$B$16,Критерии!W$7="Да"),1,0)+IF(AND(ISNUMBER(Критерии!X28),Критерии!X28&gt;=Настройки!$B$16,Критерии!X$7="Да"),1,0)+IF(AND(ISNUMBER(Критерии!Y28),Критерии!Y28&gt;=Настройки!$B$16,Критерии!Y$7="Да"),1,0)+IF(AND(ISNUMBER(Критерии!Z28),Критерии!Z28&gt;=Настройки!$B$16,Критерии!Z$7="Да"),1,0)+IF(AND(ISNUMBER(Критерии!AA28),Критерии!AA28&gt;=Настройки!$B$16,Критерии!AA$7="Да"),1,0)+IF(AND(ISNUMBER(Критерии!AB28),Критерии!AB28&gt;=Настройки!$B$16,Критерии!AB$7="Да"),1,0)+IF(AND(ISNUMBER(Критерии!AC28),Критерии!AC28&gt;=Настройки!$B$16,Критерии!AC$7="Да"),1,0)+IF(AND(ISNUMBER(Критерии!AD28),Критерии!AD28&gt;=Настройки!$B$16,Критерии!AD$7="Да"),1,0)+IF(AND(ISNUMBER(Критерии!AE28),Критерии!AE28&gt;=Настройки!$B$16,Критерии!AE$7="Да"),1,0))</f>
        <v>3</v>
      </c>
      <c r="H12" s="20">
        <f>IF($A12="","",IF(ISNUMBER(Критерии!B28),Критерии!B$6,0)+IF(ISNUMBER(Критерии!C28),Критерии!C$6,0)+IF(ISNUMBER(Критерии!D28),Критерии!D$6,0)+IF(ISNUMBER(Критерии!E28),Критерии!E$6,0)+IF(ISNUMBER(Критерии!F28),Критерии!F$6,0)+IF(ISNUMBER(Критерии!G28),Критерии!G$6,0)+IF(ISNUMBER(Критерии!H28),Критерии!H$6,0)+IF(ISNUMBER(Критерии!I28),Критерии!I$6,0)+IF(ISNUMBER(Критерии!J28),Критерии!J$6,0)+IF(ISNUMBER(Критерии!K28),Критерии!K$6,0)+IF(ISNUMBER(Критерии!L28),Критерии!L$6,0)+IF(ISNUMBER(Критерии!M28),Критерии!M$6,0)+IF(ISNUMBER(Критерии!N28),Критерии!N$6,0)+IF(ISNUMBER(Критерии!O28),Критерии!O$6,0)+IF(ISNUMBER(Критерии!P28),Критерии!P$6,0)+IF(ISNUMBER(Критерии!Q28),Критерии!Q$6,0)+IF(ISNUMBER(Критерии!R28),Критерии!R$6,0)+IF(ISNUMBER(Критерии!S28),Критерии!S$6,0)+IF(ISNUMBER(Критерии!T28),Критерии!T$6,0)+IF(ISNUMBER(Критерии!U28),Критерии!U$6,0)+IF(ISNUMBER(Критерии!V28),Критерии!V$6,0)+IF(ISNUMBER(Критерии!W28),Критерии!W$6,0)+IF(ISNUMBER(Критерии!X28),Критерии!X$6,0)+IF(ISNUMBER(Критерии!Y28),Критерии!Y$6,0)+IF(ISNUMBER(Критерии!Z28),Критерии!Z$6,0)+IF(ISNUMBER(Критерии!AA28),Критерии!AA$6,0)+IF(ISNUMBER(Критерии!AB28),Критерии!AB$6,0)+IF(ISNUMBER(Критерии!AC28),Критерии!AC$6,0)+IF(ISNUMBER(Критерии!AD28),Критерии!AD$6,0)+IF(ISNUMBER(Критерии!AE28),Критерии!AE$6,0))</f>
        <v>1</v>
      </c>
      <c r="I12" s="21">
        <f t="shared" si="0"/>
        <v>1</v>
      </c>
      <c r="J12" s="20">
        <f>IF($A12="","",IF(OR(COUNTIF(Критерии!$B28:$AE28,"Недостаточно данных")&gt;0,COUNTIF(Критерии!$B28:$AE28,"Поле не найдено")&gt;0,COUNTIF(Критерии!$B28:$AE28,"Некорректные настройки")&gt;0,H12=0),"",EXP((IF(ISNUMBER(Критерии!B28),Критерии!B$6*LN(Критерии!B28),0)+IF(ISNUMBER(Критерии!C28),Критерии!C$6*LN(Критерии!C28),0)+IF(ISNUMBER(Критерии!D28),Критерии!D$6*LN(Критерии!D28),0)+IF(ISNUMBER(Критерии!E28),Критерии!E$6*LN(Критерии!E28),0)+IF(ISNUMBER(Критерии!F28),Критерии!F$6*LN(Критерии!F28),0)+IF(ISNUMBER(Критерии!G28),Критерии!G$6*LN(Критерии!G28),0)+IF(ISNUMBER(Критерии!H28),Критерии!H$6*LN(Критерии!H28),0)+IF(ISNUMBER(Критерии!I28),Критерии!I$6*LN(Критерии!I28),0)+IF(ISNUMBER(Критерии!J28),Критерии!J$6*LN(Критерии!J28),0)+IF(ISNUMBER(Критерии!K28),Критерии!K$6*LN(Критерии!K28),0)+IF(ISNUMBER(Критерии!L28),Критерии!L$6*LN(Критерии!L28),0)+IF(ISNUMBER(Критерии!M28),Критерии!M$6*LN(Критерии!M28),0)+IF(ISNUMBER(Критерии!N28),Критерии!N$6*LN(Критерии!N28),0)+IF(ISNUMBER(Критерии!O28),Критерии!O$6*LN(Критерии!O28),0)+IF(ISNUMBER(Критерии!P28),Критерии!P$6*LN(Критерии!P28),0)+IF(ISNUMBER(Критерии!Q28),Критерии!Q$6*LN(Критерии!Q28),0)+IF(ISNUMBER(Критерии!R28),Критерии!R$6*LN(Критерии!R28),0)+IF(ISNUMBER(Критерии!S28),Критерии!S$6*LN(Критерии!S28),0)+IF(ISNUMBER(Критерии!T28),Критерии!T$6*LN(Критерии!T28),0)+IF(ISNUMBER(Критерии!U28),Критерии!U$6*LN(Критерии!U28),0)+IF(ISNUMBER(Критерии!V28),Критерии!V$6*LN(Критерии!V28),0)+IF(ISNUMBER(Критерии!W28),Критерии!W$6*LN(Критерии!W28),0)+IF(ISNUMBER(Критерии!X28),Критерии!X$6*LN(Критерии!X28),0)+IF(ISNUMBER(Критерии!Y28),Критерии!Y$6*LN(Критерии!Y28),0)+IF(ISNUMBER(Критерии!Z28),Критерии!Z$6*LN(Критерии!Z28),0)+IF(ISNUMBER(Критерии!AA28),Критерии!AA$6*LN(Критерии!AA28),0)+IF(ISNUMBER(Критерии!AB28),Критерии!AB$6*LN(Критерии!AB28),0)+IF(ISNUMBER(Критерии!AC28),Критерии!AC$6*LN(Критерии!AC28),0)+IF(ISNUMBER(Критерии!AD28),Критерии!AD$6*LN(Критерии!AD28),0)+IF(ISNUMBER(Критерии!AE28),Критерии!AE$6*LN(Критерии!AE28),0))/H12)))</f>
        <v>0.27542276645579744</v>
      </c>
      <c r="K12" s="3">
        <f>IF(J12="","",COUNTIF($J$4:$J$103,"&gt;"&amp;J12)+COUNTIF($J$4:J12,J12))</f>
        <v>2</v>
      </c>
      <c r="L12" s="3" t="str">
        <f>IF($A12="","",IF(J12="","Недостаточно данных",IF(G12&lt;Настройки!$B$8,"Резерв",IF(Настройки!$B$11="только ранжирование","Резерв",IF(Настройки!$B$11="Порог λ",IF(J12&gt;=Настройки!$B$10,"Кандидат","Резерв"),IF(K12&lt;=Настройки!$B$9,"Кандидат","Резерв"))))))</f>
        <v>Кандидат</v>
      </c>
      <c r="M12" s="3" t="str">
        <f>IF($A12="","",IF(J12="","Проверьте данные на листе «Критерии»",IF(F12&gt;0,"Нет исходных данных: "&amp;F12,IF(Настройки!$B$18&lt;&gt;"OK","Проверьте веса","Расчет выполнен"))))</f>
        <v>Расчет выполнен</v>
      </c>
      <c r="N12" s="3" t="str">
        <f>IF($A12="","",IF(G12=0,"Нет сработавших оснований",IF(AND(IF(ISNUMBER(Критерии!B28),Критерии!B28,0)&gt;=Настройки!$B$16,Настройки!$K$21="Да"),Настройки!$B$21&amp;"; ","")&amp;IF(AND(IF(ISNUMBER(Критерии!C28),Критерии!C28,0)&gt;=Настройки!$B$16,Настройки!$K$22="Да"),Настройки!$B$22&amp;"; ","")&amp;IF(AND(IF(ISNUMBER(Критерии!D28),Критерии!D28,0)&gt;=Настройки!$B$16,Настройки!$K$23="Да"),Настройки!$B$23&amp;"; ","")&amp;IF(AND(IF(ISNUMBER(Критерии!E28),Критерии!E28,0)&gt;=Настройки!$B$16,Настройки!$K$24="Да"),Настройки!$B$24&amp;"; ","")&amp;IF(AND(IF(ISNUMBER(Критерии!F28),Критерии!F28,0)&gt;=Настройки!$B$16,Настройки!$K$25="Да"),Настройки!$B$25&amp;"; ","")&amp;IF(AND(IF(ISNUMBER(Критерии!G28),Критерии!G28,0)&gt;=Настройки!$B$16,Настройки!$K$26="Да"),Настройки!$B$26&amp;"; ","")&amp;IF(AND(IF(ISNUMBER(Критерии!H28),Критерии!H28,0)&gt;=Настройки!$B$16,Настройки!$K$27="Да"),Настройки!$B$27&amp;"; ","")&amp;IF(AND(IF(ISNUMBER(Критерии!I28),Критерии!I28,0)&gt;=Настройки!$B$16,Настройки!$K$28="Да"),Настройки!$B$28&amp;"; ","")&amp;IF(AND(IF(ISNUMBER(Критерии!J28),Критерии!J28,0)&gt;=Настройки!$B$16,Настройки!$K$29="Да"),Настройки!$B$29&amp;"; ","")&amp;IF(AND(IF(ISNUMBER(Критерии!K28),Критерии!K28,0)&gt;=Настройки!$B$16,Настройки!$K$30="Да"),Настройки!$B$30&amp;"; ","")&amp;IF(AND(IF(ISNUMBER(Критерии!L28),Критерии!L28,0)&gt;=Настройки!$B$16,Настройки!$K$31="Да"),Настройки!$B$31&amp;"; ","")&amp;IF(AND(IF(ISNUMBER(Критерии!M28),Критерии!M28,0)&gt;=Настройки!$B$16,Настройки!$K$32="Да"),Настройки!$B$32&amp;"; ","")&amp;IF(AND(IF(ISNUMBER(Критерии!N28),Критерии!N28,0)&gt;=Настройки!$B$16,Настройки!$K$33="Да"),Настройки!$B$33&amp;"; ","")&amp;IF(AND(IF(ISNUMBER(Критерии!O28),Критерии!O28,0)&gt;=Настройки!$B$16,Настройки!$K$34="Да"),Настройки!$B$34&amp;"; ","")&amp;IF(AND(IF(ISNUMBER(Критерии!P28),Критерии!P28,0)&gt;=Настройки!$B$16,Настройки!$K$35="Да"),Настройки!$B$35&amp;"; ","")&amp;IF(AND(IF(ISNUMBER(Критерии!Q28),Критерии!Q28,0)&gt;=Настройки!$B$16,Настройки!$K$36="Да"),Настройки!$B$36&amp;"; ","")&amp;IF(AND(IF(ISNUMBER(Критерии!R28),Критерии!R28,0)&gt;=Настройки!$B$16,Настройки!$K$37="Да"),Настройки!$B$37&amp;"; ","")&amp;IF(AND(IF(ISNUMBER(Критерии!S28),Критерии!S28,0)&gt;=Настройки!$B$16,Настройки!$K$38="Да"),Настройки!$B$38&amp;"; ","")&amp;IF(AND(IF(ISNUMBER(Критерии!T28),Критерии!T28,0)&gt;=Настройки!$B$16,Настройки!$K$39="Да"),Настройки!$B$39&amp;"; ","")&amp;IF(AND(IF(ISNUMBER(Критерии!U28),Критерии!U28,0)&gt;=Настройки!$B$16,Настройки!$K$40="Да"),Настройки!$B$40&amp;"; ","")&amp;IF(AND(IF(ISNUMBER(Критерии!V28),Критерии!V28,0)&gt;=Настройки!$B$16,Настройки!$K$41="Да"),Настройки!$B$41&amp;"; ","")&amp;IF(AND(IF(ISNUMBER(Критерии!W28),Критерии!W28,0)&gt;=Настройки!$B$16,Настройки!$K$42="Да"),Настройки!$B$42&amp;"; ","")&amp;IF(AND(IF(ISNUMBER(Критерии!X28),Критерии!X28,0)&gt;=Настройки!$B$16,Настройки!$K$43="Да"),Настройки!$B$43&amp;"; ","")&amp;IF(AND(IF(ISNUMBER(Критерии!Y28),Критерии!Y28,0)&gt;=Настройки!$B$16,Настройки!$K$44="Да"),Настройки!$B$44&amp;"; ","")&amp;IF(AND(IF(ISNUMBER(Критерии!Z28),Критерии!Z28,0)&gt;=Настройки!$B$16,Настройки!$K$45="Да"),Настройки!$B$45&amp;"; ","")&amp;IF(AND(IF(ISNUMBER(Критерии!AA28),Критерии!AA28,0)&gt;=Настройки!$B$16,Настройки!$K$46="Да"),Настройки!$B$46&amp;"; ","")&amp;IF(AND(IF(ISNUMBER(Критерии!AB28),Критерии!AB28,0)&gt;=Настройки!$B$16,Настройки!$K$47="Да"),Настройки!$B$47&amp;"; ","")&amp;IF(AND(IF(ISNUMBER(Критерии!AC28),Критерии!AC28,0)&gt;=Настройки!$B$16,Настройки!$K$48="Да"),Настройки!$B$48&amp;"; ","")&amp;IF(AND(IF(ISNUMBER(Критерии!AD28),Критерии!AD28,0)&gt;=Настройки!$B$16,Настройки!$K$49="Да"),Настройки!$B$49&amp;"; ","")&amp;IF(AND(IF(ISNUMBER(Критерии!AE28),Критерии!AE28,0)&gt;=Настройки!$B$16,Настройки!$K$50="Да"),Настройки!$B$50&amp;"; ","")))</f>
        <v xml:space="preserve">Недостаточно ГДИС для создания модели пласт-скважина; Невыход на радиальный режим / низкая достоверность ЛНД; Не проведен АДД за скользящий год; </v>
      </c>
    </row>
    <row r="13" spans="1:14" ht="17.100000000000001" customHeight="1">
      <c r="A13" s="25" t="str">
        <f>IF(Критерии!A29="","",Критерии!A29)</f>
        <v>054_ПВЛГ</v>
      </c>
      <c r="B13" s="3" t="str">
        <f>IF($A13="","",INDEX(Данные!$A$7:$CV$106,ROW()-3,MATCH("Пласт",Данные!$A$6:$CV$6,0)))</f>
        <v>ПК14</v>
      </c>
      <c r="C13" s="3" t="str">
        <f>IF($A13="","",INDEX(Данные!$A$7:$CV$106,ROW()-3,MATCH("Состояние",Данные!$A$6:$CV$6,0)))</f>
        <v>В работе</v>
      </c>
      <c r="D13" s="3">
        <f>IF($A13="","",COUNTIFS(Настройки!$A$21:$A$50,"Да",Настройки!$N$21:$N$50,"&lt;&gt;"))</f>
        <v>9</v>
      </c>
      <c r="E13" s="3">
        <f>IF($A13="","",COUNT(Критерии!$B29:$AE29))</f>
        <v>9</v>
      </c>
      <c r="F13" s="3">
        <f>IF($A13="","",D13-COUNT(Критерии!$B29:$AE29))</f>
        <v>0</v>
      </c>
      <c r="G13" s="3">
        <f>IF($A13="","",IF(AND(ISNUMBER(Критерии!B29),Критерии!B29&gt;=Настройки!$B$16,Критерии!B$7="Да"),1,0)+IF(AND(ISNUMBER(Критерии!C29),Критерии!C29&gt;=Настройки!$B$16,Критерии!C$7="Да"),1,0)+IF(AND(ISNUMBER(Критерии!D29),Критерии!D29&gt;=Настройки!$B$16,Критерии!D$7="Да"),1,0)+IF(AND(ISNUMBER(Критерии!E29),Критерии!E29&gt;=Настройки!$B$16,Критерии!E$7="Да"),1,0)+IF(AND(ISNUMBER(Критерии!F29),Критерии!F29&gt;=Настройки!$B$16,Критерии!F$7="Да"),1,0)+IF(AND(ISNUMBER(Критерии!G29),Критерии!G29&gt;=Настройки!$B$16,Критерии!G$7="Да"),1,0)+IF(AND(ISNUMBER(Критерии!H29),Критерии!H29&gt;=Настройки!$B$16,Критерии!H$7="Да"),1,0)+IF(AND(ISNUMBER(Критерии!I29),Критерии!I29&gt;=Настройки!$B$16,Критерии!I$7="Да"),1,0)+IF(AND(ISNUMBER(Критерии!J29),Критерии!J29&gt;=Настройки!$B$16,Критерии!J$7="Да"),1,0)+IF(AND(ISNUMBER(Критерии!K29),Критерии!K29&gt;=Настройки!$B$16,Критерии!K$7="Да"),1,0)+IF(AND(ISNUMBER(Критерии!L29),Критерии!L29&gt;=Настройки!$B$16,Критерии!L$7="Да"),1,0)+IF(AND(ISNUMBER(Критерии!M29),Критерии!M29&gt;=Настройки!$B$16,Критерии!M$7="Да"),1,0)+IF(AND(ISNUMBER(Критерии!N29),Критерии!N29&gt;=Настройки!$B$16,Критерии!N$7="Да"),1,0)+IF(AND(ISNUMBER(Критерии!O29),Критерии!O29&gt;=Настройки!$B$16,Критерии!O$7="Да"),1,0)+IF(AND(ISNUMBER(Критерии!P29),Критерии!P29&gt;=Настройки!$B$16,Критерии!P$7="Да"),1,0)+IF(AND(ISNUMBER(Критерии!Q29),Критерии!Q29&gt;=Настройки!$B$16,Критерии!Q$7="Да"),1,0)+IF(AND(ISNUMBER(Критерии!R29),Критерии!R29&gt;=Настройки!$B$16,Критерии!R$7="Да"),1,0)+IF(AND(ISNUMBER(Критерии!S29),Критерии!S29&gt;=Настройки!$B$16,Критерии!S$7="Да"),1,0)+IF(AND(ISNUMBER(Критерии!T29),Критерии!T29&gt;=Настройки!$B$16,Критерии!T$7="Да"),1,0)+IF(AND(ISNUMBER(Критерии!U29),Критерии!U29&gt;=Настройки!$B$16,Критерии!U$7="Да"),1,0)+IF(AND(ISNUMBER(Критерии!V29),Критерии!V29&gt;=Настройки!$B$16,Критерии!V$7="Да"),1,0)+IF(AND(ISNUMBER(Критерии!W29),Критерии!W29&gt;=Настройки!$B$16,Критерии!W$7="Да"),1,0)+IF(AND(ISNUMBER(Критерии!X29),Критерии!X29&gt;=Настройки!$B$16,Критерии!X$7="Да"),1,0)+IF(AND(ISNUMBER(Критерии!Y29),Критерии!Y29&gt;=Настройки!$B$16,Критерии!Y$7="Да"),1,0)+IF(AND(ISNUMBER(Критерии!Z29),Критерии!Z29&gt;=Настройки!$B$16,Критерии!Z$7="Да"),1,0)+IF(AND(ISNUMBER(Критерии!AA29),Критерии!AA29&gt;=Настройки!$B$16,Критерии!AA$7="Да"),1,0)+IF(AND(ISNUMBER(Критерии!AB29),Критерии!AB29&gt;=Настройки!$B$16,Критерии!AB$7="Да"),1,0)+IF(AND(ISNUMBER(Критерии!AC29),Критерии!AC29&gt;=Настройки!$B$16,Критерии!AC$7="Да"),1,0)+IF(AND(ISNUMBER(Критерии!AD29),Критерии!AD29&gt;=Настройки!$B$16,Критерии!AD$7="Да"),1,0)+IF(AND(ISNUMBER(Критерии!AE29),Критерии!AE29&gt;=Настройки!$B$16,Критерии!AE$7="Да"),1,0))</f>
        <v>2</v>
      </c>
      <c r="H13" s="20">
        <f>IF($A13="","",IF(ISNUMBER(Критерии!B29),Критерии!B$6,0)+IF(ISNUMBER(Критерии!C29),Критерии!C$6,0)+IF(ISNUMBER(Критерии!D29),Критерии!D$6,0)+IF(ISNUMBER(Критерии!E29),Критерии!E$6,0)+IF(ISNUMBER(Критерии!F29),Критерии!F$6,0)+IF(ISNUMBER(Критерии!G29),Критерии!G$6,0)+IF(ISNUMBER(Критерии!H29),Критерии!H$6,0)+IF(ISNUMBER(Критерии!I29),Критерии!I$6,0)+IF(ISNUMBER(Критерии!J29),Критерии!J$6,0)+IF(ISNUMBER(Критерии!K29),Критерии!K$6,0)+IF(ISNUMBER(Критерии!L29),Критерии!L$6,0)+IF(ISNUMBER(Критерии!M29),Критерии!M$6,0)+IF(ISNUMBER(Критерии!N29),Критерии!N$6,0)+IF(ISNUMBER(Критерии!O29),Критерии!O$6,0)+IF(ISNUMBER(Критерии!P29),Критерии!P$6,0)+IF(ISNUMBER(Критерии!Q29),Критерии!Q$6,0)+IF(ISNUMBER(Критерии!R29),Критерии!R$6,0)+IF(ISNUMBER(Критерии!S29),Критерии!S$6,0)+IF(ISNUMBER(Критерии!T29),Критерии!T$6,0)+IF(ISNUMBER(Критерии!U29),Критерии!U$6,0)+IF(ISNUMBER(Критерии!V29),Критерии!V$6,0)+IF(ISNUMBER(Критерии!W29),Критерии!W$6,0)+IF(ISNUMBER(Критерии!X29),Критерии!X$6,0)+IF(ISNUMBER(Критерии!Y29),Критерии!Y$6,0)+IF(ISNUMBER(Критерии!Z29),Критерии!Z$6,0)+IF(ISNUMBER(Критерии!AA29),Критерии!AA$6,0)+IF(ISNUMBER(Критерии!AB29),Критерии!AB$6,0)+IF(ISNUMBER(Критерии!AC29),Критерии!AC$6,0)+IF(ISNUMBER(Критерии!AD29),Критерии!AD$6,0)+IF(ISNUMBER(Критерии!AE29),Критерии!AE$6,0))</f>
        <v>1</v>
      </c>
      <c r="I13" s="21">
        <f t="shared" si="0"/>
        <v>1</v>
      </c>
      <c r="J13" s="20">
        <f>IF($A13="","",IF(OR(COUNTIF(Критерии!$B29:$AE29,"Недостаточно данных")&gt;0,COUNTIF(Критерии!$B29:$AE29,"Поле не найдено")&gt;0,COUNTIF(Критерии!$B29:$AE29,"Некорректные настройки")&gt;0,H13=0),"",EXP((IF(ISNUMBER(Критерии!B29),Критерии!B$6*LN(Критерии!B29),0)+IF(ISNUMBER(Критерии!C29),Критерии!C$6*LN(Критерии!C29),0)+IF(ISNUMBER(Критерии!D29),Критерии!D$6*LN(Критерии!D29),0)+IF(ISNUMBER(Критерии!E29),Критерии!E$6*LN(Критерии!E29),0)+IF(ISNUMBER(Критерии!F29),Критерии!F$6*LN(Критерии!F29),0)+IF(ISNUMBER(Критерии!G29),Критерии!G$6*LN(Критерии!G29),0)+IF(ISNUMBER(Критерии!H29),Критерии!H$6*LN(Критерии!H29),0)+IF(ISNUMBER(Критерии!I29),Критерии!I$6*LN(Критерии!I29),0)+IF(ISNUMBER(Критерии!J29),Критерии!J$6*LN(Критерии!J29),0)+IF(ISNUMBER(Критерии!K29),Критерии!K$6*LN(Критерии!K29),0)+IF(ISNUMBER(Критерии!L29),Критерии!L$6*LN(Критерии!L29),0)+IF(ISNUMBER(Критерии!M29),Критерии!M$6*LN(Критерии!M29),0)+IF(ISNUMBER(Критерии!N29),Критерии!N$6*LN(Критерии!N29),0)+IF(ISNUMBER(Критерии!O29),Критерии!O$6*LN(Критерии!O29),0)+IF(ISNUMBER(Критерии!P29),Критерии!P$6*LN(Критерии!P29),0)+IF(ISNUMBER(Критерии!Q29),Критерии!Q$6*LN(Критерии!Q29),0)+IF(ISNUMBER(Критерии!R29),Критерии!R$6*LN(Критерии!R29),0)+IF(ISNUMBER(Критерии!S29),Критерии!S$6*LN(Критерии!S29),0)+IF(ISNUMBER(Критерии!T29),Критерии!T$6*LN(Критерии!T29),0)+IF(ISNUMBER(Критерии!U29),Критерии!U$6*LN(Критерии!U29),0)+IF(ISNUMBER(Критерии!V29),Критерии!V$6*LN(Критерии!V29),0)+IF(ISNUMBER(Критерии!W29),Критерии!W$6*LN(Критерии!W29),0)+IF(ISNUMBER(Критерии!X29),Критерии!X$6*LN(Критерии!X29),0)+IF(ISNUMBER(Критерии!Y29),Критерии!Y$6*LN(Критерии!Y29),0)+IF(ISNUMBER(Критерии!Z29),Критерии!Z$6*LN(Критерии!Z29),0)+IF(ISNUMBER(Критерии!AA29),Критерии!AA$6*LN(Критерии!AA29),0)+IF(ISNUMBER(Критерии!AB29),Критерии!AB$6*LN(Критерии!AB29),0)+IF(ISNUMBER(Критерии!AC29),Критерии!AC$6*LN(Критерии!AC29),0)+IF(ISNUMBER(Критерии!AD29),Критерии!AD$6*LN(Критерии!AD29),0)+IF(ISNUMBER(Критерии!AE29),Критерии!AE$6*LN(Критерии!AE29),0))/H13)))</f>
        <v>4.8637773475938742E-2</v>
      </c>
      <c r="K13" s="3">
        <f>IF(J13="","",COUNTIF($J$4:$J$103,"&gt;"&amp;J13)+COUNTIF($J$4:J13,J13))</f>
        <v>13</v>
      </c>
      <c r="L13" s="3" t="str">
        <f>IF($A13="","",IF(J13="","Недостаточно данных",IF(G13&lt;Настройки!$B$8,"Резерв",IF(Настройки!$B$11="только ранжирование","Резерв",IF(Настройки!$B$11="Порог λ",IF(J13&gt;=Настройки!$B$10,"Кандидат","Резерв"),IF(K13&lt;=Настройки!$B$9,"Кандидат","Резерв"))))))</f>
        <v>Резерв</v>
      </c>
      <c r="M13" s="3" t="str">
        <f>IF($A13="","",IF(J13="","Проверьте данные на листе «Критерии»",IF(F13&gt;0,"Нет исходных данных: "&amp;F13,IF(Настройки!$B$18&lt;&gt;"OK","Проверьте веса","Расчет выполнен"))))</f>
        <v>Расчет выполнен</v>
      </c>
      <c r="N13" s="3" t="str">
        <f>IF($A13="","",IF(G13=0,"Нет сработавших оснований",IF(AND(IF(ISNUMBER(Критерии!B29),Критерии!B29,0)&gt;=Настройки!$B$16,Настройки!$K$21="Да"),Настройки!$B$21&amp;"; ","")&amp;IF(AND(IF(ISNUMBER(Критерии!C29),Критерии!C29,0)&gt;=Настройки!$B$16,Настройки!$K$22="Да"),Настройки!$B$22&amp;"; ","")&amp;IF(AND(IF(ISNUMBER(Критерии!D29),Критерии!D29,0)&gt;=Настройки!$B$16,Настройки!$K$23="Да"),Настройки!$B$23&amp;"; ","")&amp;IF(AND(IF(ISNUMBER(Критерии!E29),Критерии!E29,0)&gt;=Настройки!$B$16,Настройки!$K$24="Да"),Настройки!$B$24&amp;"; ","")&amp;IF(AND(IF(ISNUMBER(Критерии!F29),Критерии!F29,0)&gt;=Настройки!$B$16,Настройки!$K$25="Да"),Настройки!$B$25&amp;"; ","")&amp;IF(AND(IF(ISNUMBER(Критерии!G29),Критерии!G29,0)&gt;=Настройки!$B$16,Настройки!$K$26="Да"),Настройки!$B$26&amp;"; ","")&amp;IF(AND(IF(ISNUMBER(Критерии!H29),Критерии!H29,0)&gt;=Настройки!$B$16,Настройки!$K$27="Да"),Настройки!$B$27&amp;"; ","")&amp;IF(AND(IF(ISNUMBER(Критерии!I29),Критерии!I29,0)&gt;=Настройки!$B$16,Настройки!$K$28="Да"),Настройки!$B$28&amp;"; ","")&amp;IF(AND(IF(ISNUMBER(Критерии!J29),Критерии!J29,0)&gt;=Настройки!$B$16,Настройки!$K$29="Да"),Настройки!$B$29&amp;"; ","")&amp;IF(AND(IF(ISNUMBER(Критерии!K29),Критерии!K29,0)&gt;=Настройки!$B$16,Настройки!$K$30="Да"),Настройки!$B$30&amp;"; ","")&amp;IF(AND(IF(ISNUMBER(Критерии!L29),Критерии!L29,0)&gt;=Настройки!$B$16,Настройки!$K$31="Да"),Настройки!$B$31&amp;"; ","")&amp;IF(AND(IF(ISNUMBER(Критерии!M29),Критерии!M29,0)&gt;=Настройки!$B$16,Настройки!$K$32="Да"),Настройки!$B$32&amp;"; ","")&amp;IF(AND(IF(ISNUMBER(Критерии!N29),Критерии!N29,0)&gt;=Настройки!$B$16,Настройки!$K$33="Да"),Настройки!$B$33&amp;"; ","")&amp;IF(AND(IF(ISNUMBER(Критерии!O29),Критерии!O29,0)&gt;=Настройки!$B$16,Настройки!$K$34="Да"),Настройки!$B$34&amp;"; ","")&amp;IF(AND(IF(ISNUMBER(Критерии!P29),Критерии!P29,0)&gt;=Настройки!$B$16,Настройки!$K$35="Да"),Настройки!$B$35&amp;"; ","")&amp;IF(AND(IF(ISNUMBER(Критерии!Q29),Критерии!Q29,0)&gt;=Настройки!$B$16,Настройки!$K$36="Да"),Настройки!$B$36&amp;"; ","")&amp;IF(AND(IF(ISNUMBER(Критерии!R29),Критерии!R29,0)&gt;=Настройки!$B$16,Настройки!$K$37="Да"),Настройки!$B$37&amp;"; ","")&amp;IF(AND(IF(ISNUMBER(Критерии!S29),Критерии!S29,0)&gt;=Настройки!$B$16,Настройки!$K$38="Да"),Настройки!$B$38&amp;"; ","")&amp;IF(AND(IF(ISNUMBER(Критерии!T29),Критерии!T29,0)&gt;=Настройки!$B$16,Настройки!$K$39="Да"),Настройки!$B$39&amp;"; ","")&amp;IF(AND(IF(ISNUMBER(Критерии!U29),Критерии!U29,0)&gt;=Настройки!$B$16,Настройки!$K$40="Да"),Настройки!$B$40&amp;"; ","")&amp;IF(AND(IF(ISNUMBER(Критерии!V29),Критерии!V29,0)&gt;=Настройки!$B$16,Настройки!$K$41="Да"),Настройки!$B$41&amp;"; ","")&amp;IF(AND(IF(ISNUMBER(Критерии!W29),Критерии!W29,0)&gt;=Настройки!$B$16,Настройки!$K$42="Да"),Настройки!$B$42&amp;"; ","")&amp;IF(AND(IF(ISNUMBER(Критерии!X29),Критерии!X29,0)&gt;=Настройки!$B$16,Настройки!$K$43="Да"),Настройки!$B$43&amp;"; ","")&amp;IF(AND(IF(ISNUMBER(Критерии!Y29),Критерии!Y29,0)&gt;=Настройки!$B$16,Настройки!$K$44="Да"),Настройки!$B$44&amp;"; ","")&amp;IF(AND(IF(ISNUMBER(Критерии!Z29),Критерии!Z29,0)&gt;=Настройки!$B$16,Настройки!$K$45="Да"),Настройки!$B$45&amp;"; ","")&amp;IF(AND(IF(ISNUMBER(Критерии!AA29),Критерии!AA29,0)&gt;=Настройки!$B$16,Настройки!$K$46="Да"),Настройки!$B$46&amp;"; ","")&amp;IF(AND(IF(ISNUMBER(Критерии!AB29),Критерии!AB29,0)&gt;=Настройки!$B$16,Настройки!$K$47="Да"),Настройки!$B$47&amp;"; ","")&amp;IF(AND(IF(ISNUMBER(Критерии!AC29),Критерии!AC29,0)&gt;=Настройки!$B$16,Настройки!$K$48="Да"),Настройки!$B$48&amp;"; ","")&amp;IF(AND(IF(ISNUMBER(Критерии!AD29),Критерии!AD29,0)&gt;=Настройки!$B$16,Настройки!$K$49="Да"),Настройки!$B$49&amp;"; ","")&amp;IF(AND(IF(ISNUMBER(Критерии!AE29),Критерии!AE29,0)&gt;=Настройки!$B$16,Настройки!$K$50="Да"),Настройки!$B$50&amp;"; ","")))</f>
        <v xml:space="preserve">Рост хлора; Не проведен АДД за скользящий год; </v>
      </c>
    </row>
    <row r="14" spans="1:14" ht="17.100000000000001" customHeight="1">
      <c r="A14" s="25" t="str">
        <f>IF(Критерии!A30="","",Критерии!A30)</f>
        <v>10802</v>
      </c>
      <c r="B14" s="3" t="str">
        <f>IF($A14="","",INDEX(Данные!$A$7:$CV$106,ROW()-3,MATCH("Пласт",Данные!$A$6:$CV$6,0)))</f>
        <v>ПК-19-2+20</v>
      </c>
      <c r="C14" s="3" t="str">
        <f>IF($A14="","",INDEX(Данные!$A$7:$CV$106,ROW()-3,MATCH("Состояние",Данные!$A$6:$CV$6,0)))</f>
        <v>В работе</v>
      </c>
      <c r="D14" s="3">
        <f>IF($A14="","",COUNTIFS(Настройки!$A$21:$A$50,"Да",Настройки!$N$21:$N$50,"&lt;&gt;"))</f>
        <v>9</v>
      </c>
      <c r="E14" s="3">
        <f>IF($A14="","",COUNT(Критерии!$B30:$AE30))</f>
        <v>9</v>
      </c>
      <c r="F14" s="3">
        <f>IF($A14="","",D14-COUNT(Критерии!$B30:$AE30))</f>
        <v>0</v>
      </c>
      <c r="G14" s="3">
        <f>IF($A14="","",IF(AND(ISNUMBER(Критерии!B30),Критерии!B30&gt;=Настройки!$B$16,Критерии!B$7="Да"),1,0)+IF(AND(ISNUMBER(Критерии!C30),Критерии!C30&gt;=Настройки!$B$16,Критерии!C$7="Да"),1,0)+IF(AND(ISNUMBER(Критерии!D30),Критерии!D30&gt;=Настройки!$B$16,Критерии!D$7="Да"),1,0)+IF(AND(ISNUMBER(Критерии!E30),Критерии!E30&gt;=Настройки!$B$16,Критерии!E$7="Да"),1,0)+IF(AND(ISNUMBER(Критерии!F30),Критерии!F30&gt;=Настройки!$B$16,Критерии!F$7="Да"),1,0)+IF(AND(ISNUMBER(Критерии!G30),Критерии!G30&gt;=Настройки!$B$16,Критерии!G$7="Да"),1,0)+IF(AND(ISNUMBER(Критерии!H30),Критерии!H30&gt;=Настройки!$B$16,Критерии!H$7="Да"),1,0)+IF(AND(ISNUMBER(Критерии!I30),Критерии!I30&gt;=Настройки!$B$16,Критерии!I$7="Да"),1,0)+IF(AND(ISNUMBER(Критерии!J30),Критерии!J30&gt;=Настройки!$B$16,Критерии!J$7="Да"),1,0)+IF(AND(ISNUMBER(Критерии!K30),Критерии!K30&gt;=Настройки!$B$16,Критерии!K$7="Да"),1,0)+IF(AND(ISNUMBER(Критерии!L30),Критерии!L30&gt;=Настройки!$B$16,Критерии!L$7="Да"),1,0)+IF(AND(ISNUMBER(Критерии!M30),Критерии!M30&gt;=Настройки!$B$16,Критерии!M$7="Да"),1,0)+IF(AND(ISNUMBER(Критерии!N30),Критерии!N30&gt;=Настройки!$B$16,Критерии!N$7="Да"),1,0)+IF(AND(ISNUMBER(Критерии!O30),Критерии!O30&gt;=Настройки!$B$16,Критерии!O$7="Да"),1,0)+IF(AND(ISNUMBER(Критерии!P30),Критерии!P30&gt;=Настройки!$B$16,Критерии!P$7="Да"),1,0)+IF(AND(ISNUMBER(Критерии!Q30),Критерии!Q30&gt;=Настройки!$B$16,Критерии!Q$7="Да"),1,0)+IF(AND(ISNUMBER(Критерии!R30),Критерии!R30&gt;=Настройки!$B$16,Критерии!R$7="Да"),1,0)+IF(AND(ISNUMBER(Критерии!S30),Критерии!S30&gt;=Настройки!$B$16,Критерии!S$7="Да"),1,0)+IF(AND(ISNUMBER(Критерии!T30),Критерии!T30&gt;=Настройки!$B$16,Критерии!T$7="Да"),1,0)+IF(AND(ISNUMBER(Критерии!U30),Критерии!U30&gt;=Настройки!$B$16,Критерии!U$7="Да"),1,0)+IF(AND(ISNUMBER(Критерии!V30),Критерии!V30&gt;=Настройки!$B$16,Критерии!V$7="Да"),1,0)+IF(AND(ISNUMBER(Критерии!W30),Критерии!W30&gt;=Настройки!$B$16,Критерии!W$7="Да"),1,0)+IF(AND(ISNUMBER(Критерии!X30),Критерии!X30&gt;=Настройки!$B$16,Критерии!X$7="Да"),1,0)+IF(AND(ISNUMBER(Критерии!Y30),Критерии!Y30&gt;=Настройки!$B$16,Критерии!Y$7="Да"),1,0)+IF(AND(ISNUMBER(Критерии!Z30),Критерии!Z30&gt;=Настройки!$B$16,Критерии!Z$7="Да"),1,0)+IF(AND(ISNUMBER(Критерии!AA30),Критерии!AA30&gt;=Настройки!$B$16,Критерии!AA$7="Да"),1,0)+IF(AND(ISNUMBER(Критерии!AB30),Критерии!AB30&gt;=Настройки!$B$16,Критерии!AB$7="Да"),1,0)+IF(AND(ISNUMBER(Критерии!AC30),Критерии!AC30&gt;=Настройки!$B$16,Критерии!AC$7="Да"),1,0)+IF(AND(ISNUMBER(Критерии!AD30),Критерии!AD30&gt;=Настройки!$B$16,Критерии!AD$7="Да"),1,0)+IF(AND(ISNUMBER(Критерии!AE30),Критерии!AE30&gt;=Настройки!$B$16,Критерии!AE$7="Да"),1,0))</f>
        <v>4</v>
      </c>
      <c r="H14" s="20">
        <f>IF($A14="","",IF(ISNUMBER(Критерии!B30),Критерии!B$6,0)+IF(ISNUMBER(Критерии!C30),Критерии!C$6,0)+IF(ISNUMBER(Критерии!D30),Критерии!D$6,0)+IF(ISNUMBER(Критерии!E30),Критерии!E$6,0)+IF(ISNUMBER(Критерии!F30),Критерии!F$6,0)+IF(ISNUMBER(Критерии!G30),Критерии!G$6,0)+IF(ISNUMBER(Критерии!H30),Критерии!H$6,0)+IF(ISNUMBER(Критерии!I30),Критерии!I$6,0)+IF(ISNUMBER(Критерии!J30),Критерии!J$6,0)+IF(ISNUMBER(Критерии!K30),Критерии!K$6,0)+IF(ISNUMBER(Критерии!L30),Критерии!L$6,0)+IF(ISNUMBER(Критерии!M30),Критерии!M$6,0)+IF(ISNUMBER(Критерии!N30),Критерии!N$6,0)+IF(ISNUMBER(Критерии!O30),Критерии!O$6,0)+IF(ISNUMBER(Критерии!P30),Критерии!P$6,0)+IF(ISNUMBER(Критерии!Q30),Критерии!Q$6,0)+IF(ISNUMBER(Критерии!R30),Критерии!R$6,0)+IF(ISNUMBER(Критерии!S30),Критерии!S$6,0)+IF(ISNUMBER(Критерии!T30),Критерии!T$6,0)+IF(ISNUMBER(Критерии!U30),Критерии!U$6,0)+IF(ISNUMBER(Критерии!V30),Критерии!V$6,0)+IF(ISNUMBER(Критерии!W30),Критерии!W$6,0)+IF(ISNUMBER(Критерии!X30),Критерии!X$6,0)+IF(ISNUMBER(Критерии!Y30),Критерии!Y$6,0)+IF(ISNUMBER(Критерии!Z30),Критерии!Z$6,0)+IF(ISNUMBER(Критерии!AA30),Критерии!AA$6,0)+IF(ISNUMBER(Критерии!AB30),Критерии!AB$6,0)+IF(ISNUMBER(Критерии!AC30),Критерии!AC$6,0)+IF(ISNUMBER(Критерии!AD30),Критерии!AD$6,0)+IF(ISNUMBER(Критерии!AE30),Критерии!AE$6,0))</f>
        <v>1</v>
      </c>
      <c r="I14" s="21">
        <f t="shared" si="0"/>
        <v>1</v>
      </c>
      <c r="J14" s="20">
        <f>IF($A14="","",IF(OR(COUNTIF(Критерии!$B30:$AE30,"Недостаточно данных")&gt;0,COUNTIF(Критерии!$B30:$AE30,"Поле не найдено")&gt;0,COUNTIF(Критерии!$B30:$AE30,"Некорректные настройки")&gt;0,H14=0),"",EXP((IF(ISNUMBER(Критерии!B30),Критерии!B$6*LN(Критерии!B30),0)+IF(ISNUMBER(Критерии!C30),Критерии!C$6*LN(Критерии!C30),0)+IF(ISNUMBER(Критерии!D30),Критерии!D$6*LN(Критерии!D30),0)+IF(ISNUMBER(Критерии!E30),Критерии!E$6*LN(Критерии!E30),0)+IF(ISNUMBER(Критерии!F30),Критерии!F$6*LN(Критерии!F30),0)+IF(ISNUMBER(Критерии!G30),Критерии!G$6*LN(Критерии!G30),0)+IF(ISNUMBER(Критерии!H30),Критерии!H$6*LN(Критерии!H30),0)+IF(ISNUMBER(Критерии!I30),Критерии!I$6*LN(Критерии!I30),0)+IF(ISNUMBER(Критерии!J30),Критерии!J$6*LN(Критерии!J30),0)+IF(ISNUMBER(Критерии!K30),Критерии!K$6*LN(Критерии!K30),0)+IF(ISNUMBER(Критерии!L30),Критерии!L$6*LN(Критерии!L30),0)+IF(ISNUMBER(Критерии!M30),Критерии!M$6*LN(Критерии!M30),0)+IF(ISNUMBER(Критерии!N30),Критерии!N$6*LN(Критерии!N30),0)+IF(ISNUMBER(Критерии!O30),Критерии!O$6*LN(Критерии!O30),0)+IF(ISNUMBER(Критерии!P30),Критерии!P$6*LN(Критерии!P30),0)+IF(ISNUMBER(Критерии!Q30),Критерии!Q$6*LN(Критерии!Q30),0)+IF(ISNUMBER(Критерии!R30),Критерии!R$6*LN(Критерии!R30),0)+IF(ISNUMBER(Критерии!S30),Критерии!S$6*LN(Критерии!S30),0)+IF(ISNUMBER(Критерии!T30),Критерии!T$6*LN(Критерии!T30),0)+IF(ISNUMBER(Критерии!U30),Критерии!U$6*LN(Критерии!U30),0)+IF(ISNUMBER(Критерии!V30),Критерии!V$6*LN(Критерии!V30),0)+IF(ISNUMBER(Критерии!W30),Критерии!W$6*LN(Критерии!W30),0)+IF(ISNUMBER(Критерии!X30),Критерии!X$6*LN(Критерии!X30),0)+IF(ISNUMBER(Критерии!Y30),Критерии!Y$6*LN(Критерии!Y30),0)+IF(ISNUMBER(Критерии!Z30),Критерии!Z$6*LN(Критерии!Z30),0)+IF(ISNUMBER(Критерии!AA30),Критерии!AA$6*LN(Критерии!AA30),0)+IF(ISNUMBER(Критерии!AB30),Критерии!AB$6*LN(Критерии!AB30),0)+IF(ISNUMBER(Критерии!AC30),Критерии!AC$6*LN(Критерии!AC30),0)+IF(ISNUMBER(Критерии!AD30),Критерии!AD$6*LN(Критерии!AD30),0)+IF(ISNUMBER(Критерии!AE30),Критерии!AE$6*LN(Критерии!AE30),0))/H14)))</f>
        <v>0.19173501204012433</v>
      </c>
      <c r="K14" s="3">
        <f>IF(J14="","",COUNTIF($J$4:$J$103,"&gt;"&amp;J14)+COUNTIF($J$4:J14,J14))</f>
        <v>5</v>
      </c>
      <c r="L14" s="3" t="str">
        <f>IF($A14="","",IF(J14="","Недостаточно данных",IF(G14&lt;Настройки!$B$8,"Резерв",IF(Настройки!$B$11="только ранжирование","Резерв",IF(Настройки!$B$11="Порог λ",IF(J14&gt;=Настройки!$B$10,"Кандидат","Резерв"),IF(K14&lt;=Настройки!$B$9,"Кандидат","Резерв"))))))</f>
        <v>Кандидат</v>
      </c>
      <c r="M14" s="3" t="str">
        <f>IF($A14="","",IF(J14="","Проверьте данные на листе «Критерии»",IF(F14&gt;0,"Нет исходных данных: "&amp;F14,IF(Настройки!$B$18&lt;&gt;"OK","Проверьте веса","Расчет выполнен"))))</f>
        <v>Расчет выполнен</v>
      </c>
      <c r="N14" s="3" t="str">
        <f>IF($A14="","",IF(G14=0,"Нет сработавших оснований",IF(AND(IF(ISNUMBER(Критерии!B30),Критерии!B30,0)&gt;=Настройки!$B$16,Настройки!$K$21="Да"),Настройки!$B$21&amp;"; ","")&amp;IF(AND(IF(ISNUMBER(Критерии!C30),Критерии!C30,0)&gt;=Настройки!$B$16,Настройки!$K$22="Да"),Настройки!$B$22&amp;"; ","")&amp;IF(AND(IF(ISNUMBER(Критерии!D30),Критерии!D30,0)&gt;=Настройки!$B$16,Настройки!$K$23="Да"),Настройки!$B$23&amp;"; ","")&amp;IF(AND(IF(ISNUMBER(Критерии!E30),Критерии!E30,0)&gt;=Настройки!$B$16,Настройки!$K$24="Да"),Настройки!$B$24&amp;"; ","")&amp;IF(AND(IF(ISNUMBER(Критерии!F30),Критерии!F30,0)&gt;=Настройки!$B$16,Настройки!$K$25="Да"),Настройки!$B$25&amp;"; ","")&amp;IF(AND(IF(ISNUMBER(Критерии!G30),Критерии!G30,0)&gt;=Настройки!$B$16,Настройки!$K$26="Да"),Настройки!$B$26&amp;"; ","")&amp;IF(AND(IF(ISNUMBER(Критерии!H30),Критерии!H30,0)&gt;=Настройки!$B$16,Настройки!$K$27="Да"),Настройки!$B$27&amp;"; ","")&amp;IF(AND(IF(ISNUMBER(Критерии!I30),Критерии!I30,0)&gt;=Настройки!$B$16,Настройки!$K$28="Да"),Настройки!$B$28&amp;"; ","")&amp;IF(AND(IF(ISNUMBER(Критерии!J30),Критерии!J30,0)&gt;=Настройки!$B$16,Настройки!$K$29="Да"),Настройки!$B$29&amp;"; ","")&amp;IF(AND(IF(ISNUMBER(Критерии!K30),Критерии!K30,0)&gt;=Настройки!$B$16,Настройки!$K$30="Да"),Настройки!$B$30&amp;"; ","")&amp;IF(AND(IF(ISNUMBER(Критерии!L30),Критерии!L30,0)&gt;=Настройки!$B$16,Настройки!$K$31="Да"),Настройки!$B$31&amp;"; ","")&amp;IF(AND(IF(ISNUMBER(Критерии!M30),Критерии!M30,0)&gt;=Настройки!$B$16,Настройки!$K$32="Да"),Настройки!$B$32&amp;"; ","")&amp;IF(AND(IF(ISNUMBER(Критерии!N30),Критерии!N30,0)&gt;=Настройки!$B$16,Настройки!$K$33="Да"),Настройки!$B$33&amp;"; ","")&amp;IF(AND(IF(ISNUMBER(Критерии!O30),Критерии!O30,0)&gt;=Настройки!$B$16,Настройки!$K$34="Да"),Настройки!$B$34&amp;"; ","")&amp;IF(AND(IF(ISNUMBER(Критерии!P30),Критерии!P30,0)&gt;=Настройки!$B$16,Настройки!$K$35="Да"),Настройки!$B$35&amp;"; ","")&amp;IF(AND(IF(ISNUMBER(Критерии!Q30),Критерии!Q30,0)&gt;=Настройки!$B$16,Настройки!$K$36="Да"),Настройки!$B$36&amp;"; ","")&amp;IF(AND(IF(ISNUMBER(Критерии!R30),Критерии!R30,0)&gt;=Настройки!$B$16,Настройки!$K$37="Да"),Настройки!$B$37&amp;"; ","")&amp;IF(AND(IF(ISNUMBER(Критерии!S30),Критерии!S30,0)&gt;=Настройки!$B$16,Настройки!$K$38="Да"),Настройки!$B$38&amp;"; ","")&amp;IF(AND(IF(ISNUMBER(Критерии!T30),Критерии!T30,0)&gt;=Настройки!$B$16,Настройки!$K$39="Да"),Настройки!$B$39&amp;"; ","")&amp;IF(AND(IF(ISNUMBER(Критерии!U30),Критерии!U30,0)&gt;=Настройки!$B$16,Настройки!$K$40="Да"),Настройки!$B$40&amp;"; ","")&amp;IF(AND(IF(ISNUMBER(Критерии!V30),Критерии!V30,0)&gt;=Настройки!$B$16,Настройки!$K$41="Да"),Настройки!$B$41&amp;"; ","")&amp;IF(AND(IF(ISNUMBER(Критерии!W30),Критерии!W30,0)&gt;=Настройки!$B$16,Настройки!$K$42="Да"),Настройки!$B$42&amp;"; ","")&amp;IF(AND(IF(ISNUMBER(Критерии!X30),Критерии!X30,0)&gt;=Настройки!$B$16,Настройки!$K$43="Да"),Настройки!$B$43&amp;"; ","")&amp;IF(AND(IF(ISNUMBER(Критерии!Y30),Критерии!Y30,0)&gt;=Настройки!$B$16,Настройки!$K$44="Да"),Настройки!$B$44&amp;"; ","")&amp;IF(AND(IF(ISNUMBER(Критерии!Z30),Критерии!Z30,0)&gt;=Настройки!$B$16,Настройки!$K$45="Да"),Настройки!$B$45&amp;"; ","")&amp;IF(AND(IF(ISNUMBER(Критерии!AA30),Критерии!AA30,0)&gt;=Настройки!$B$16,Настройки!$K$46="Да"),Настройки!$B$46&amp;"; ","")&amp;IF(AND(IF(ISNUMBER(Критерии!AB30),Критерии!AB30,0)&gt;=Настройки!$B$16,Настройки!$K$47="Да"),Настройки!$B$47&amp;"; ","")&amp;IF(AND(IF(ISNUMBER(Критерии!AC30),Критерии!AC30,0)&gt;=Настройки!$B$16,Настройки!$K$48="Да"),Настройки!$B$48&amp;"; ","")&amp;IF(AND(IF(ISNUMBER(Критерии!AD30),Критерии!AD30,0)&gt;=Настройки!$B$16,Настройки!$K$49="Да"),Настройки!$B$49&amp;"; ","")&amp;IF(AND(IF(ISNUMBER(Критерии!AE30),Критерии!AE30,0)&gt;=Настройки!$B$16,Настройки!$K$50="Да"),Настройки!$B$50&amp;"; ","")))</f>
        <v xml:space="preserve">Наблюдается снижение продуктивности; Рост хлора; Проблемы с адаптацией в ГДМ; Не проведен АДД за скользящий год; </v>
      </c>
    </row>
    <row r="15" spans="1:14" ht="17.100000000000001" customHeight="1">
      <c r="A15" s="25" t="str">
        <f>IF(Критерии!A31="","",Критерии!A31)</f>
        <v>10305_ЗБС</v>
      </c>
      <c r="B15" s="3" t="str">
        <f>IF($A15="","",INDEX(Данные!$A$7:$CV$106,ROW()-3,MATCH("Пласт",Данные!$A$6:$CV$6,0)))</f>
        <v>ПК-19-2</v>
      </c>
      <c r="C15" s="3" t="str">
        <f>IF($A15="","",INDEX(Данные!$A$7:$CV$106,ROW()-3,MATCH("Состояние",Данные!$A$6:$CV$6,0)))</f>
        <v>В работе</v>
      </c>
      <c r="D15" s="3">
        <f>IF($A15="","",COUNTIFS(Настройки!$A$21:$A$50,"Да",Настройки!$N$21:$N$50,"&lt;&gt;"))</f>
        <v>9</v>
      </c>
      <c r="E15" s="3">
        <f>IF($A15="","",COUNT(Критерии!$B31:$AE31))</f>
        <v>9</v>
      </c>
      <c r="F15" s="3">
        <f>IF($A15="","",D15-COUNT(Критерии!$B31:$AE31))</f>
        <v>0</v>
      </c>
      <c r="G15" s="3">
        <f>IF($A15="","",IF(AND(ISNUMBER(Критерии!B31),Критерии!B31&gt;=Настройки!$B$16,Критерии!B$7="Да"),1,0)+IF(AND(ISNUMBER(Критерии!C31),Критерии!C31&gt;=Настройки!$B$16,Критерии!C$7="Да"),1,0)+IF(AND(ISNUMBER(Критерии!D31),Критерии!D31&gt;=Настройки!$B$16,Критерии!D$7="Да"),1,0)+IF(AND(ISNUMBER(Критерии!E31),Критерии!E31&gt;=Настройки!$B$16,Критерии!E$7="Да"),1,0)+IF(AND(ISNUMBER(Критерии!F31),Критерии!F31&gt;=Настройки!$B$16,Критерии!F$7="Да"),1,0)+IF(AND(ISNUMBER(Критерии!G31),Критерии!G31&gt;=Настройки!$B$16,Критерии!G$7="Да"),1,0)+IF(AND(ISNUMBER(Критерии!H31),Критерии!H31&gt;=Настройки!$B$16,Критерии!H$7="Да"),1,0)+IF(AND(ISNUMBER(Критерии!I31),Критерии!I31&gt;=Настройки!$B$16,Критерии!I$7="Да"),1,0)+IF(AND(ISNUMBER(Критерии!J31),Критерии!J31&gt;=Настройки!$B$16,Критерии!J$7="Да"),1,0)+IF(AND(ISNUMBER(Критерии!K31),Критерии!K31&gt;=Настройки!$B$16,Критерии!K$7="Да"),1,0)+IF(AND(ISNUMBER(Критерии!L31),Критерии!L31&gt;=Настройки!$B$16,Критерии!L$7="Да"),1,0)+IF(AND(ISNUMBER(Критерии!M31),Критерии!M31&gt;=Настройки!$B$16,Критерии!M$7="Да"),1,0)+IF(AND(ISNUMBER(Критерии!N31),Критерии!N31&gt;=Настройки!$B$16,Критерии!N$7="Да"),1,0)+IF(AND(ISNUMBER(Критерии!O31),Критерии!O31&gt;=Настройки!$B$16,Критерии!O$7="Да"),1,0)+IF(AND(ISNUMBER(Критерии!P31),Критерии!P31&gt;=Настройки!$B$16,Критерии!P$7="Да"),1,0)+IF(AND(ISNUMBER(Критерии!Q31),Критерии!Q31&gt;=Настройки!$B$16,Критерии!Q$7="Да"),1,0)+IF(AND(ISNUMBER(Критерии!R31),Критерии!R31&gt;=Настройки!$B$16,Критерии!R$7="Да"),1,0)+IF(AND(ISNUMBER(Критерии!S31),Критерии!S31&gt;=Настройки!$B$16,Критерии!S$7="Да"),1,0)+IF(AND(ISNUMBER(Критерии!T31),Критерии!T31&gt;=Настройки!$B$16,Критерии!T$7="Да"),1,0)+IF(AND(ISNUMBER(Критерии!U31),Критерии!U31&gt;=Настройки!$B$16,Критерии!U$7="Да"),1,0)+IF(AND(ISNUMBER(Критерии!V31),Критерии!V31&gt;=Настройки!$B$16,Критерии!V$7="Да"),1,0)+IF(AND(ISNUMBER(Критерии!W31),Критерии!W31&gt;=Настройки!$B$16,Критерии!W$7="Да"),1,0)+IF(AND(ISNUMBER(Критерии!X31),Критерии!X31&gt;=Настройки!$B$16,Критерии!X$7="Да"),1,0)+IF(AND(ISNUMBER(Критерии!Y31),Критерии!Y31&gt;=Настройки!$B$16,Критерии!Y$7="Да"),1,0)+IF(AND(ISNUMBER(Критерии!Z31),Критерии!Z31&gt;=Настройки!$B$16,Критерии!Z$7="Да"),1,0)+IF(AND(ISNUMBER(Критерии!AA31),Критерии!AA31&gt;=Настройки!$B$16,Критерии!AA$7="Да"),1,0)+IF(AND(ISNUMBER(Критерии!AB31),Критерии!AB31&gt;=Настройки!$B$16,Критерии!AB$7="Да"),1,0)+IF(AND(ISNUMBER(Критерии!AC31),Критерии!AC31&gt;=Настройки!$B$16,Критерии!AC$7="Да"),1,0)+IF(AND(ISNUMBER(Критерии!AD31),Критерии!AD31&gt;=Настройки!$B$16,Критерии!AD$7="Да"),1,0)+IF(AND(ISNUMBER(Критерии!AE31),Критерии!AE31&gt;=Настройки!$B$16,Критерии!AE$7="Да"),1,0))</f>
        <v>3</v>
      </c>
      <c r="H15" s="20">
        <f>IF($A15="","",IF(ISNUMBER(Критерии!B31),Критерии!B$6,0)+IF(ISNUMBER(Критерии!C31),Критерии!C$6,0)+IF(ISNUMBER(Критерии!D31),Критерии!D$6,0)+IF(ISNUMBER(Критерии!E31),Критерии!E$6,0)+IF(ISNUMBER(Критерии!F31),Критерии!F$6,0)+IF(ISNUMBER(Критерии!G31),Критерии!G$6,0)+IF(ISNUMBER(Критерии!H31),Критерии!H$6,0)+IF(ISNUMBER(Критерии!I31),Критерии!I$6,0)+IF(ISNUMBER(Критерии!J31),Критерии!J$6,0)+IF(ISNUMBER(Критерии!K31),Критерии!K$6,0)+IF(ISNUMBER(Критерии!L31),Критерии!L$6,0)+IF(ISNUMBER(Критерии!M31),Критерии!M$6,0)+IF(ISNUMBER(Критерии!N31),Критерии!N$6,0)+IF(ISNUMBER(Критерии!O31),Критерии!O$6,0)+IF(ISNUMBER(Критерии!P31),Критерии!P$6,0)+IF(ISNUMBER(Критерии!Q31),Критерии!Q$6,0)+IF(ISNUMBER(Критерии!R31),Критерии!R$6,0)+IF(ISNUMBER(Критерии!S31),Критерии!S$6,0)+IF(ISNUMBER(Критерии!T31),Критерии!T$6,0)+IF(ISNUMBER(Критерии!U31),Критерии!U$6,0)+IF(ISNUMBER(Критерии!V31),Критерии!V$6,0)+IF(ISNUMBER(Критерии!W31),Критерии!W$6,0)+IF(ISNUMBER(Критерии!X31),Критерии!X$6,0)+IF(ISNUMBER(Критерии!Y31),Критерии!Y$6,0)+IF(ISNUMBER(Критерии!Z31),Критерии!Z$6,0)+IF(ISNUMBER(Критерии!AA31),Критерии!AA$6,0)+IF(ISNUMBER(Критерии!AB31),Критерии!AB$6,0)+IF(ISNUMBER(Критерии!AC31),Критерии!AC$6,0)+IF(ISNUMBER(Критерии!AD31),Критерии!AD$6,0)+IF(ISNUMBER(Критерии!AE31),Критерии!AE$6,0))</f>
        <v>1</v>
      </c>
      <c r="I15" s="21">
        <f t="shared" si="0"/>
        <v>1</v>
      </c>
      <c r="J15" s="20">
        <f>IF($A15="","",IF(OR(COUNTIF(Критерии!$B31:$AE31,"Недостаточно данных")&gt;0,COUNTIF(Критерии!$B31:$AE31,"Поле не найдено")&gt;0,COUNTIF(Критерии!$B31:$AE31,"Некорректные настройки")&gt;0,H15=0),"",EXP((IF(ISNUMBER(Критерии!B31),Критерии!B$6*LN(Критерии!B31),0)+IF(ISNUMBER(Критерии!C31),Критерии!C$6*LN(Критерии!C31),0)+IF(ISNUMBER(Критерии!D31),Критерии!D$6*LN(Критерии!D31),0)+IF(ISNUMBER(Критерии!E31),Критерии!E$6*LN(Критерии!E31),0)+IF(ISNUMBER(Критерии!F31),Критерии!F$6*LN(Критерии!F31),0)+IF(ISNUMBER(Критерии!G31),Критерии!G$6*LN(Критерии!G31),0)+IF(ISNUMBER(Критерии!H31),Критерии!H$6*LN(Критерии!H31),0)+IF(ISNUMBER(Критерии!I31),Критерии!I$6*LN(Критерии!I31),0)+IF(ISNUMBER(Критерии!J31),Критерии!J$6*LN(Критерии!J31),0)+IF(ISNUMBER(Критерии!K31),Критерии!K$6*LN(Критерии!K31),0)+IF(ISNUMBER(Критерии!L31),Критерии!L$6*LN(Критерии!L31),0)+IF(ISNUMBER(Критерии!M31),Критерии!M$6*LN(Критерии!M31),0)+IF(ISNUMBER(Критерии!N31),Критерии!N$6*LN(Критерии!N31),0)+IF(ISNUMBER(Критерии!O31),Критерии!O$6*LN(Критерии!O31),0)+IF(ISNUMBER(Критерии!P31),Критерии!P$6*LN(Критерии!P31),0)+IF(ISNUMBER(Критерии!Q31),Критерии!Q$6*LN(Критерии!Q31),0)+IF(ISNUMBER(Критерии!R31),Критерии!R$6*LN(Критерии!R31),0)+IF(ISNUMBER(Критерии!S31),Критерии!S$6*LN(Критерии!S31),0)+IF(ISNUMBER(Критерии!T31),Критерии!T$6*LN(Критерии!T31),0)+IF(ISNUMBER(Критерии!U31),Критерии!U$6*LN(Критерии!U31),0)+IF(ISNUMBER(Критерии!V31),Критерии!V$6*LN(Критерии!V31),0)+IF(ISNUMBER(Критерии!W31),Критерии!W$6*LN(Критерии!W31),0)+IF(ISNUMBER(Критерии!X31),Критерии!X$6*LN(Критерии!X31),0)+IF(ISNUMBER(Критерии!Y31),Критерии!Y$6*LN(Критерии!Y31),0)+IF(ISNUMBER(Критерии!Z31),Критерии!Z$6*LN(Критерии!Z31),0)+IF(ISNUMBER(Критерии!AA31),Критерии!AA$6*LN(Критерии!AA31),0)+IF(ISNUMBER(Критерии!AB31),Критерии!AB$6*LN(Критерии!AB31),0)+IF(ISNUMBER(Критерии!AC31),Критерии!AC$6*LN(Критерии!AC31),0)+IF(ISNUMBER(Критерии!AD31),Критерии!AD$6*LN(Критерии!AD31),0)+IF(ISNUMBER(Критерии!AE31),Критерии!AE$6*LN(Критерии!AE31),0))/H15)))</f>
        <v>0.14886815992908348</v>
      </c>
      <c r="K15" s="3">
        <f>IF(J15="","",COUNTIF($J$4:$J$103,"&gt;"&amp;J15)+COUNTIF($J$4:J15,J15))</f>
        <v>8</v>
      </c>
      <c r="L15" s="3" t="str">
        <f>IF($A15="","",IF(J15="","Недостаточно данных",IF(G15&lt;Настройки!$B$8,"Резерв",IF(Настройки!$B$11="только ранжирование","Резерв",IF(Настройки!$B$11="Порог λ",IF(J15&gt;=Настройки!$B$10,"Кандидат","Резерв"),IF(K15&lt;=Настройки!$B$9,"Кандидат","Резерв"))))))</f>
        <v>Резерв</v>
      </c>
      <c r="M15" s="3" t="str">
        <f>IF($A15="","",IF(J15="","Проверьте данные на листе «Критерии»",IF(F15&gt;0,"Нет исходных данных: "&amp;F15,IF(Настройки!$B$18&lt;&gt;"OK","Проверьте веса","Расчет выполнен"))))</f>
        <v>Расчет выполнен</v>
      </c>
      <c r="N15" s="3" t="str">
        <f>IF($A15="","",IF(G15=0,"Нет сработавших оснований",IF(AND(IF(ISNUMBER(Критерии!B31),Критерии!B31,0)&gt;=Настройки!$B$16,Настройки!$K$21="Да"),Настройки!$B$21&amp;"; ","")&amp;IF(AND(IF(ISNUMBER(Критерии!C31),Критерии!C31,0)&gt;=Настройки!$B$16,Настройки!$K$22="Да"),Настройки!$B$22&amp;"; ","")&amp;IF(AND(IF(ISNUMBER(Критерии!D31),Критерии!D31,0)&gt;=Настройки!$B$16,Настройки!$K$23="Да"),Настройки!$B$23&amp;"; ","")&amp;IF(AND(IF(ISNUMBER(Критерии!E31),Критерии!E31,0)&gt;=Настройки!$B$16,Настройки!$K$24="Да"),Настройки!$B$24&amp;"; ","")&amp;IF(AND(IF(ISNUMBER(Критерии!F31),Критерии!F31,0)&gt;=Настройки!$B$16,Настройки!$K$25="Да"),Настройки!$B$25&amp;"; ","")&amp;IF(AND(IF(ISNUMBER(Критерии!G31),Критерии!G31,0)&gt;=Настройки!$B$16,Настройки!$K$26="Да"),Настройки!$B$26&amp;"; ","")&amp;IF(AND(IF(ISNUMBER(Критерии!H31),Критерии!H31,0)&gt;=Настройки!$B$16,Настройки!$K$27="Да"),Настройки!$B$27&amp;"; ","")&amp;IF(AND(IF(ISNUMBER(Критерии!I31),Критерии!I31,0)&gt;=Настройки!$B$16,Настройки!$K$28="Да"),Настройки!$B$28&amp;"; ","")&amp;IF(AND(IF(ISNUMBER(Критерии!J31),Критерии!J31,0)&gt;=Настройки!$B$16,Настройки!$K$29="Да"),Настройки!$B$29&amp;"; ","")&amp;IF(AND(IF(ISNUMBER(Критерии!K31),Критерии!K31,0)&gt;=Настройки!$B$16,Настройки!$K$30="Да"),Настройки!$B$30&amp;"; ","")&amp;IF(AND(IF(ISNUMBER(Критерии!L31),Критерии!L31,0)&gt;=Настройки!$B$16,Настройки!$K$31="Да"),Настройки!$B$31&amp;"; ","")&amp;IF(AND(IF(ISNUMBER(Критерии!M31),Критерии!M31,0)&gt;=Настройки!$B$16,Настройки!$K$32="Да"),Настройки!$B$32&amp;"; ","")&amp;IF(AND(IF(ISNUMBER(Критерии!N31),Критерии!N31,0)&gt;=Настройки!$B$16,Настройки!$K$33="Да"),Настройки!$B$33&amp;"; ","")&amp;IF(AND(IF(ISNUMBER(Критерии!O31),Критерии!O31,0)&gt;=Настройки!$B$16,Настройки!$K$34="Да"),Настройки!$B$34&amp;"; ","")&amp;IF(AND(IF(ISNUMBER(Критерии!P31),Критерии!P31,0)&gt;=Настройки!$B$16,Настройки!$K$35="Да"),Настройки!$B$35&amp;"; ","")&amp;IF(AND(IF(ISNUMBER(Критерии!Q31),Критерии!Q31,0)&gt;=Настройки!$B$16,Настройки!$K$36="Да"),Настройки!$B$36&amp;"; ","")&amp;IF(AND(IF(ISNUMBER(Критерии!R31),Критерии!R31,0)&gt;=Настройки!$B$16,Настройки!$K$37="Да"),Настройки!$B$37&amp;"; ","")&amp;IF(AND(IF(ISNUMBER(Критерии!S31),Критерии!S31,0)&gt;=Настройки!$B$16,Настройки!$K$38="Да"),Настройки!$B$38&amp;"; ","")&amp;IF(AND(IF(ISNUMBER(Критерии!T31),Критерии!T31,0)&gt;=Настройки!$B$16,Настройки!$K$39="Да"),Настройки!$B$39&amp;"; ","")&amp;IF(AND(IF(ISNUMBER(Критерии!U31),Критерии!U31,0)&gt;=Настройки!$B$16,Настройки!$K$40="Да"),Настройки!$B$40&amp;"; ","")&amp;IF(AND(IF(ISNUMBER(Критерии!V31),Критерии!V31,0)&gt;=Настройки!$B$16,Настройки!$K$41="Да"),Настройки!$B$41&amp;"; ","")&amp;IF(AND(IF(ISNUMBER(Критерии!W31),Критерии!W31,0)&gt;=Настройки!$B$16,Настройки!$K$42="Да"),Настройки!$B$42&amp;"; ","")&amp;IF(AND(IF(ISNUMBER(Критерии!X31),Критерии!X31,0)&gt;=Настройки!$B$16,Настройки!$K$43="Да"),Настройки!$B$43&amp;"; ","")&amp;IF(AND(IF(ISNUMBER(Критерии!Y31),Критерии!Y31,0)&gt;=Настройки!$B$16,Настройки!$K$44="Да"),Настройки!$B$44&amp;"; ","")&amp;IF(AND(IF(ISNUMBER(Критерии!Z31),Критерии!Z31,0)&gt;=Настройки!$B$16,Настройки!$K$45="Да"),Настройки!$B$45&amp;"; ","")&amp;IF(AND(IF(ISNUMBER(Критерии!AA31),Критерии!AA31,0)&gt;=Настройки!$B$16,Настройки!$K$46="Да"),Настройки!$B$46&amp;"; ","")&amp;IF(AND(IF(ISNUMBER(Критерии!AB31),Критерии!AB31,0)&gt;=Настройки!$B$16,Настройки!$K$47="Да"),Настройки!$B$47&amp;"; ","")&amp;IF(AND(IF(ISNUMBER(Критерии!AC31),Критерии!AC31,0)&gt;=Настройки!$B$16,Настройки!$K$48="Да"),Настройки!$B$48&amp;"; ","")&amp;IF(AND(IF(ISNUMBER(Критерии!AD31),Критерии!AD31,0)&gt;=Настройки!$B$16,Настройки!$K$49="Да"),Настройки!$B$49&amp;"; ","")&amp;IF(AND(IF(ISNUMBER(Критерии!AE31),Критерии!AE31,0)&gt;=Настройки!$B$16,Настройки!$K$50="Да"),Настройки!$B$50&amp;"; ","")))</f>
        <v xml:space="preserve">Наблюдается снижение продуктивности; Рост хлора; Проблемы с адаптацией в ГДМ; </v>
      </c>
    </row>
    <row r="16" spans="1:14" ht="17.100000000000001" customHeight="1">
      <c r="A16" s="25" t="str">
        <f>IF(Критерии!A32="","",Критерии!A32)</f>
        <v>322</v>
      </c>
      <c r="B16" s="3" t="str">
        <f>IF($A16="","",INDEX(Данные!$A$7:$CV$106,ROW()-3,MATCH("Пласт",Данные!$A$6:$CV$6,0)))</f>
        <v>ПК-1</v>
      </c>
      <c r="C16" s="3" t="str">
        <f>IF($A16="","",INDEX(Данные!$A$7:$CV$106,ROW()-3,MATCH("Состояние",Данные!$A$6:$CV$6,0)))</f>
        <v>В работе</v>
      </c>
      <c r="D16" s="3">
        <f>IF($A16="","",COUNTIFS(Настройки!$A$21:$A$50,"Да",Настройки!$N$21:$N$50,"&lt;&gt;"))</f>
        <v>9</v>
      </c>
      <c r="E16" s="3">
        <f>IF($A16="","",COUNT(Критерии!$B32:$AE32))</f>
        <v>9</v>
      </c>
      <c r="F16" s="3">
        <f>IF($A16="","",D16-COUNT(Критерии!$B32:$AE32))</f>
        <v>0</v>
      </c>
      <c r="G16" s="3">
        <f>IF($A16="","",IF(AND(ISNUMBER(Критерии!B32),Критерии!B32&gt;=Настройки!$B$16,Критерии!B$7="Да"),1,0)+IF(AND(ISNUMBER(Критерии!C32),Критерии!C32&gt;=Настройки!$B$16,Критерии!C$7="Да"),1,0)+IF(AND(ISNUMBER(Критерии!D32),Критерии!D32&gt;=Настройки!$B$16,Критерии!D$7="Да"),1,0)+IF(AND(ISNUMBER(Критерии!E32),Критерии!E32&gt;=Настройки!$B$16,Критерии!E$7="Да"),1,0)+IF(AND(ISNUMBER(Критерии!F32),Критерии!F32&gt;=Настройки!$B$16,Критерии!F$7="Да"),1,0)+IF(AND(ISNUMBER(Критерии!G32),Критерии!G32&gt;=Настройки!$B$16,Критерии!G$7="Да"),1,0)+IF(AND(ISNUMBER(Критерии!H32),Критерии!H32&gt;=Настройки!$B$16,Критерии!H$7="Да"),1,0)+IF(AND(ISNUMBER(Критерии!I32),Критерии!I32&gt;=Настройки!$B$16,Критерии!I$7="Да"),1,0)+IF(AND(ISNUMBER(Критерии!J32),Критерии!J32&gt;=Настройки!$B$16,Критерии!J$7="Да"),1,0)+IF(AND(ISNUMBER(Критерии!K32),Критерии!K32&gt;=Настройки!$B$16,Критерии!K$7="Да"),1,0)+IF(AND(ISNUMBER(Критерии!L32),Критерии!L32&gt;=Настройки!$B$16,Критерии!L$7="Да"),1,0)+IF(AND(ISNUMBER(Критерии!M32),Критерии!M32&gt;=Настройки!$B$16,Критерии!M$7="Да"),1,0)+IF(AND(ISNUMBER(Критерии!N32),Критерии!N32&gt;=Настройки!$B$16,Критерии!N$7="Да"),1,0)+IF(AND(ISNUMBER(Критерии!O32),Критерии!O32&gt;=Настройки!$B$16,Критерии!O$7="Да"),1,0)+IF(AND(ISNUMBER(Критерии!P32),Критерии!P32&gt;=Настройки!$B$16,Критерии!P$7="Да"),1,0)+IF(AND(ISNUMBER(Критерии!Q32),Критерии!Q32&gt;=Настройки!$B$16,Критерии!Q$7="Да"),1,0)+IF(AND(ISNUMBER(Критерии!R32),Критерии!R32&gt;=Настройки!$B$16,Критерии!R$7="Да"),1,0)+IF(AND(ISNUMBER(Критерии!S32),Критерии!S32&gt;=Настройки!$B$16,Критерии!S$7="Да"),1,0)+IF(AND(ISNUMBER(Критерии!T32),Критерии!T32&gt;=Настройки!$B$16,Критерии!T$7="Да"),1,0)+IF(AND(ISNUMBER(Критерии!U32),Критерии!U32&gt;=Настройки!$B$16,Критерии!U$7="Да"),1,0)+IF(AND(ISNUMBER(Критерии!V32),Критерии!V32&gt;=Настройки!$B$16,Критерии!V$7="Да"),1,0)+IF(AND(ISNUMBER(Критерии!W32),Критерии!W32&gt;=Настройки!$B$16,Критерии!W$7="Да"),1,0)+IF(AND(ISNUMBER(Критерии!X32),Критерии!X32&gt;=Настройки!$B$16,Критерии!X$7="Да"),1,0)+IF(AND(ISNUMBER(Критерии!Y32),Критерии!Y32&gt;=Настройки!$B$16,Критерии!Y$7="Да"),1,0)+IF(AND(ISNUMBER(Критерии!Z32),Критерии!Z32&gt;=Настройки!$B$16,Критерии!Z$7="Да"),1,0)+IF(AND(ISNUMBER(Критерии!AA32),Критерии!AA32&gt;=Настройки!$B$16,Критерии!AA$7="Да"),1,0)+IF(AND(ISNUMBER(Критерии!AB32),Критерии!AB32&gt;=Настройки!$B$16,Критерии!AB$7="Да"),1,0)+IF(AND(ISNUMBER(Критерии!AC32),Критерии!AC32&gt;=Настройки!$B$16,Критерии!AC$7="Да"),1,0)+IF(AND(ISNUMBER(Критерии!AD32),Критерии!AD32&gt;=Настройки!$B$16,Критерии!AD$7="Да"),1,0)+IF(AND(ISNUMBER(Критерии!AE32),Критерии!AE32&gt;=Настройки!$B$16,Критерии!AE$7="Да"),1,0))</f>
        <v>3</v>
      </c>
      <c r="H16" s="20">
        <f>IF($A16="","",IF(ISNUMBER(Критерии!B32),Критерии!B$6,0)+IF(ISNUMBER(Критерии!C32),Критерии!C$6,0)+IF(ISNUMBER(Критерии!D32),Критерии!D$6,0)+IF(ISNUMBER(Критерии!E32),Критерии!E$6,0)+IF(ISNUMBER(Критерии!F32),Критерии!F$6,0)+IF(ISNUMBER(Критерии!G32),Критерии!G$6,0)+IF(ISNUMBER(Критерии!H32),Критерии!H$6,0)+IF(ISNUMBER(Критерии!I32),Критерии!I$6,0)+IF(ISNUMBER(Критерии!J32),Критерии!J$6,0)+IF(ISNUMBER(Критерии!K32),Критерии!K$6,0)+IF(ISNUMBER(Критерии!L32),Критерии!L$6,0)+IF(ISNUMBER(Критерии!M32),Критерии!M$6,0)+IF(ISNUMBER(Критерии!N32),Критерии!N$6,0)+IF(ISNUMBER(Критерии!O32),Критерии!O$6,0)+IF(ISNUMBER(Критерии!P32),Критерии!P$6,0)+IF(ISNUMBER(Критерии!Q32),Критерии!Q$6,0)+IF(ISNUMBER(Критерии!R32),Критерии!R$6,0)+IF(ISNUMBER(Критерии!S32),Критерии!S$6,0)+IF(ISNUMBER(Критерии!T32),Критерии!T$6,0)+IF(ISNUMBER(Критерии!U32),Критерии!U$6,0)+IF(ISNUMBER(Критерии!V32),Критерии!V$6,0)+IF(ISNUMBER(Критерии!W32),Критерии!W$6,0)+IF(ISNUMBER(Критерии!X32),Критерии!X$6,0)+IF(ISNUMBER(Критерии!Y32),Критерии!Y$6,0)+IF(ISNUMBER(Критерии!Z32),Критерии!Z$6,0)+IF(ISNUMBER(Критерии!AA32),Критерии!AA$6,0)+IF(ISNUMBER(Критерии!AB32),Критерии!AB$6,0)+IF(ISNUMBER(Критерии!AC32),Критерии!AC$6,0)+IF(ISNUMBER(Критерии!AD32),Критерии!AD$6,0)+IF(ISNUMBER(Критерии!AE32),Критерии!AE$6,0))</f>
        <v>1</v>
      </c>
      <c r="I16" s="21">
        <f t="shared" si="0"/>
        <v>1</v>
      </c>
      <c r="J16" s="20">
        <f>IF($A16="","",IF(OR(COUNTIF(Критерии!$B32:$AE32,"Недостаточно данных")&gt;0,COUNTIF(Критерии!$B32:$AE32,"Поле не найдено")&gt;0,COUNTIF(Критерии!$B32:$AE32,"Некорректные настройки")&gt;0,H16=0),"",EXP((IF(ISNUMBER(Критерии!B32),Критерии!B$6*LN(Критерии!B32),0)+IF(ISNUMBER(Критерии!C32),Критерии!C$6*LN(Критерии!C32),0)+IF(ISNUMBER(Критерии!D32),Критерии!D$6*LN(Критерии!D32),0)+IF(ISNUMBER(Критерии!E32),Критерии!E$6*LN(Критерии!E32),0)+IF(ISNUMBER(Критерии!F32),Критерии!F$6*LN(Критерии!F32),0)+IF(ISNUMBER(Критерии!G32),Критерии!G$6*LN(Критерии!G32),0)+IF(ISNUMBER(Критерии!H32),Критерии!H$6*LN(Критерии!H32),0)+IF(ISNUMBER(Критерии!I32),Критерии!I$6*LN(Критерии!I32),0)+IF(ISNUMBER(Критерии!J32),Критерии!J$6*LN(Критерии!J32),0)+IF(ISNUMBER(Критерии!K32),Критерии!K$6*LN(Критерии!K32),0)+IF(ISNUMBER(Критерии!L32),Критерии!L$6*LN(Критерии!L32),0)+IF(ISNUMBER(Критерии!M32),Критерии!M$6*LN(Критерии!M32),0)+IF(ISNUMBER(Критерии!N32),Критерии!N$6*LN(Критерии!N32),0)+IF(ISNUMBER(Критерии!O32),Критерии!O$6*LN(Критерии!O32),0)+IF(ISNUMBER(Критерии!P32),Критерии!P$6*LN(Критерии!P32),0)+IF(ISNUMBER(Критерии!Q32),Критерии!Q$6*LN(Критерии!Q32),0)+IF(ISNUMBER(Критерии!R32),Критерии!R$6*LN(Критерии!R32),0)+IF(ISNUMBER(Критерии!S32),Критерии!S$6*LN(Критерии!S32),0)+IF(ISNUMBER(Критерии!T32),Критерии!T$6*LN(Критерии!T32),0)+IF(ISNUMBER(Критерии!U32),Критерии!U$6*LN(Критерии!U32),0)+IF(ISNUMBER(Критерии!V32),Критерии!V$6*LN(Критерии!V32),0)+IF(ISNUMBER(Критерии!W32),Критерии!W$6*LN(Критерии!W32),0)+IF(ISNUMBER(Критерии!X32),Критерии!X$6*LN(Критерии!X32),0)+IF(ISNUMBER(Критерии!Y32),Критерии!Y$6*LN(Критерии!Y32),0)+IF(ISNUMBER(Критерии!Z32),Критерии!Z$6*LN(Критерии!Z32),0)+IF(ISNUMBER(Критерии!AA32),Критерии!AA$6*LN(Критерии!AA32),0)+IF(ISNUMBER(Критерии!AB32),Критерии!AB$6*LN(Критерии!AB32),0)+IF(ISNUMBER(Критерии!AC32),Критерии!AC$6*LN(Критерии!AC32),0)+IF(ISNUMBER(Критерии!AD32),Критерии!AD$6*LN(Критерии!AD32),0)+IF(ISNUMBER(Критерии!AE32),Критерии!AE$6*LN(Критерии!AE32),0))/H16)))</f>
        <v>0.15223798852413817</v>
      </c>
      <c r="K16" s="3">
        <f>IF(J16="","",COUNTIF($J$4:$J$103,"&gt;"&amp;J16)+COUNTIF($J$4:J16,J16))</f>
        <v>7</v>
      </c>
      <c r="L16" s="3" t="str">
        <f>IF($A16="","",IF(J16="","Недостаточно данных",IF(G16&lt;Настройки!$B$8,"Резерв",IF(Настройки!$B$11="только ранжирование","Резерв",IF(Настройки!$B$11="Порог λ",IF(J16&gt;=Настройки!$B$10,"Кандидат","Резерв"),IF(K16&lt;=Настройки!$B$9,"Кандидат","Резерв"))))))</f>
        <v>Резерв</v>
      </c>
      <c r="M16" s="3" t="str">
        <f>IF($A16="","",IF(J16="","Проверьте данные на листе «Критерии»",IF(F16&gt;0,"Нет исходных данных: "&amp;F16,IF(Настройки!$B$18&lt;&gt;"OK","Проверьте веса","Расчет выполнен"))))</f>
        <v>Расчет выполнен</v>
      </c>
      <c r="N16" s="3" t="str">
        <f>IF($A16="","",IF(G16=0,"Нет сработавших оснований",IF(AND(IF(ISNUMBER(Критерии!B32),Критерии!B32,0)&gt;=Настройки!$B$16,Настройки!$K$21="Да"),Настройки!$B$21&amp;"; ","")&amp;IF(AND(IF(ISNUMBER(Критерии!C32),Критерии!C32,0)&gt;=Настройки!$B$16,Настройки!$K$22="Да"),Настройки!$B$22&amp;"; ","")&amp;IF(AND(IF(ISNUMBER(Критерии!D32),Критерии!D32,0)&gt;=Настройки!$B$16,Настройки!$K$23="Да"),Настройки!$B$23&amp;"; ","")&amp;IF(AND(IF(ISNUMBER(Критерии!E32),Критерии!E32,0)&gt;=Настройки!$B$16,Настройки!$K$24="Да"),Настройки!$B$24&amp;"; ","")&amp;IF(AND(IF(ISNUMBER(Критерии!F32),Критерии!F32,0)&gt;=Настройки!$B$16,Настройки!$K$25="Да"),Настройки!$B$25&amp;"; ","")&amp;IF(AND(IF(ISNUMBER(Критерии!G32),Критерии!G32,0)&gt;=Настройки!$B$16,Настройки!$K$26="Да"),Настройки!$B$26&amp;"; ","")&amp;IF(AND(IF(ISNUMBER(Критерии!H32),Критерии!H32,0)&gt;=Настройки!$B$16,Настройки!$K$27="Да"),Настройки!$B$27&amp;"; ","")&amp;IF(AND(IF(ISNUMBER(Критерии!I32),Критерии!I32,0)&gt;=Настройки!$B$16,Настройки!$K$28="Да"),Настройки!$B$28&amp;"; ","")&amp;IF(AND(IF(ISNUMBER(Критерии!J32),Критерии!J32,0)&gt;=Настройки!$B$16,Настройки!$K$29="Да"),Настройки!$B$29&amp;"; ","")&amp;IF(AND(IF(ISNUMBER(Критерии!K32),Критерии!K32,0)&gt;=Настройки!$B$16,Настройки!$K$30="Да"),Настройки!$B$30&amp;"; ","")&amp;IF(AND(IF(ISNUMBER(Критерии!L32),Критерии!L32,0)&gt;=Настройки!$B$16,Настройки!$K$31="Да"),Настройки!$B$31&amp;"; ","")&amp;IF(AND(IF(ISNUMBER(Критерии!M32),Критерии!M32,0)&gt;=Настройки!$B$16,Настройки!$K$32="Да"),Настройки!$B$32&amp;"; ","")&amp;IF(AND(IF(ISNUMBER(Критерии!N32),Критерии!N32,0)&gt;=Настройки!$B$16,Настройки!$K$33="Да"),Настройки!$B$33&amp;"; ","")&amp;IF(AND(IF(ISNUMBER(Критерии!O32),Критерии!O32,0)&gt;=Настройки!$B$16,Настройки!$K$34="Да"),Настройки!$B$34&amp;"; ","")&amp;IF(AND(IF(ISNUMBER(Критерии!P32),Критерии!P32,0)&gt;=Настройки!$B$16,Настройки!$K$35="Да"),Настройки!$B$35&amp;"; ","")&amp;IF(AND(IF(ISNUMBER(Критерии!Q32),Критерии!Q32,0)&gt;=Настройки!$B$16,Настройки!$K$36="Да"),Настройки!$B$36&amp;"; ","")&amp;IF(AND(IF(ISNUMBER(Критерии!R32),Критерии!R32,0)&gt;=Настройки!$B$16,Настройки!$K$37="Да"),Настройки!$B$37&amp;"; ","")&amp;IF(AND(IF(ISNUMBER(Критерии!S32),Критерии!S32,0)&gt;=Настройки!$B$16,Настройки!$K$38="Да"),Настройки!$B$38&amp;"; ","")&amp;IF(AND(IF(ISNUMBER(Критерии!T32),Критерии!T32,0)&gt;=Настройки!$B$16,Настройки!$K$39="Да"),Настройки!$B$39&amp;"; ","")&amp;IF(AND(IF(ISNUMBER(Критерии!U32),Критерии!U32,0)&gt;=Настройки!$B$16,Настройки!$K$40="Да"),Настройки!$B$40&amp;"; ","")&amp;IF(AND(IF(ISNUMBER(Критерии!V32),Критерии!V32,0)&gt;=Настройки!$B$16,Настройки!$K$41="Да"),Настройки!$B$41&amp;"; ","")&amp;IF(AND(IF(ISNUMBER(Критерии!W32),Критерии!W32,0)&gt;=Настройки!$B$16,Настройки!$K$42="Да"),Настройки!$B$42&amp;"; ","")&amp;IF(AND(IF(ISNUMBER(Критерии!X32),Критерии!X32,0)&gt;=Настройки!$B$16,Настройки!$K$43="Да"),Настройки!$B$43&amp;"; ","")&amp;IF(AND(IF(ISNUMBER(Критерии!Y32),Критерии!Y32,0)&gt;=Настройки!$B$16,Настройки!$K$44="Да"),Настройки!$B$44&amp;"; ","")&amp;IF(AND(IF(ISNUMBER(Критерии!Z32),Критерии!Z32,0)&gt;=Настройки!$B$16,Настройки!$K$45="Да"),Настройки!$B$45&amp;"; ","")&amp;IF(AND(IF(ISNUMBER(Критерии!AA32),Критерии!AA32,0)&gt;=Настройки!$B$16,Настройки!$K$46="Да"),Настройки!$B$46&amp;"; ","")&amp;IF(AND(IF(ISNUMBER(Критерии!AB32),Критерии!AB32,0)&gt;=Настройки!$B$16,Настройки!$K$47="Да"),Настройки!$B$47&amp;"; ","")&amp;IF(AND(IF(ISNUMBER(Критерии!AC32),Критерии!AC32,0)&gt;=Настройки!$B$16,Настройки!$K$48="Да"),Настройки!$B$48&amp;"; ","")&amp;IF(AND(IF(ISNUMBER(Критерии!AD32),Критерии!AD32,0)&gt;=Настройки!$B$16,Настройки!$K$49="Да"),Настройки!$B$49&amp;"; ","")&amp;IF(AND(IF(ISNUMBER(Критерии!AE32),Критерии!AE32,0)&gt;=Настройки!$B$16,Настройки!$K$50="Да"),Настройки!$B$50&amp;"; ","")))</f>
        <v xml:space="preserve">Наблюдается снижение продуктивности; Проблемы с адаптацией в ГДМ; Не проведен АДД за скользящий год; </v>
      </c>
    </row>
    <row r="17" spans="1:14" ht="17.100000000000001" customHeight="1">
      <c r="A17" s="25" t="str">
        <f>IF(Критерии!A33="","",Критерии!A33)</f>
        <v/>
      </c>
      <c r="B17" s="3" t="str">
        <f>IF($A17="","",INDEX(Данные!$A$7:$CV$106,ROW()-3,MATCH("Пласт",Данные!$A$6:$CV$6,0)))</f>
        <v/>
      </c>
      <c r="C17" s="3" t="str">
        <f>IF($A17="","",INDEX(Данные!$A$7:$CV$106,ROW()-3,MATCH("Состояние",Данные!$A$6:$CV$6,0)))</f>
        <v/>
      </c>
      <c r="D17" s="3" t="str">
        <f>IF($A17="","",COUNTIFS(Настройки!$A$21:$A$50,"Да",Настройки!$N$21:$N$50,"&lt;&gt;"))</f>
        <v/>
      </c>
      <c r="E17" s="3" t="str">
        <f>IF($A17="","",COUNT(Критерии!$B33:$AE33))</f>
        <v/>
      </c>
      <c r="F17" s="3" t="str">
        <f>IF($A17="","",D17-COUNT(Критерии!$B33:$AE33))</f>
        <v/>
      </c>
      <c r="G17" s="3" t="str">
        <f>IF($A17="","",IF(AND(ISNUMBER(Критерии!B33),Критерии!B33&gt;=Настройки!$B$16,Критерии!B$7="Да"),1,0)+IF(AND(ISNUMBER(Критерии!C33),Критерии!C33&gt;=Настройки!$B$16,Критерии!C$7="Да"),1,0)+IF(AND(ISNUMBER(Критерии!D33),Критерии!D33&gt;=Настройки!$B$16,Критерии!D$7="Да"),1,0)+IF(AND(ISNUMBER(Критерии!E33),Критерии!E33&gt;=Настройки!$B$16,Критерии!E$7="Да"),1,0)+IF(AND(ISNUMBER(Критерии!F33),Критерии!F33&gt;=Настройки!$B$16,Критерии!F$7="Да"),1,0)+IF(AND(ISNUMBER(Критерии!G33),Критерии!G33&gt;=Настройки!$B$16,Критерии!G$7="Да"),1,0)+IF(AND(ISNUMBER(Критерии!H33),Критерии!H33&gt;=Настройки!$B$16,Критерии!H$7="Да"),1,0)+IF(AND(ISNUMBER(Критерии!I33),Критерии!I33&gt;=Настройки!$B$16,Критерии!I$7="Да"),1,0)+IF(AND(ISNUMBER(Критерии!J33),Критерии!J33&gt;=Настройки!$B$16,Критерии!J$7="Да"),1,0)+IF(AND(ISNUMBER(Критерии!K33),Критерии!K33&gt;=Настройки!$B$16,Критерии!K$7="Да"),1,0)+IF(AND(ISNUMBER(Критерии!L33),Критерии!L33&gt;=Настройки!$B$16,Критерии!L$7="Да"),1,0)+IF(AND(ISNUMBER(Критерии!M33),Критерии!M33&gt;=Настройки!$B$16,Критерии!M$7="Да"),1,0)+IF(AND(ISNUMBER(Критерии!N33),Критерии!N33&gt;=Настройки!$B$16,Критерии!N$7="Да"),1,0)+IF(AND(ISNUMBER(Критерии!O33),Критерии!O33&gt;=Настройки!$B$16,Критерии!O$7="Да"),1,0)+IF(AND(ISNUMBER(Критерии!P33),Критерии!P33&gt;=Настройки!$B$16,Критерии!P$7="Да"),1,0)+IF(AND(ISNUMBER(Критерии!Q33),Критерии!Q33&gt;=Настройки!$B$16,Критерии!Q$7="Да"),1,0)+IF(AND(ISNUMBER(Критерии!R33),Критерии!R33&gt;=Настройки!$B$16,Критерии!R$7="Да"),1,0)+IF(AND(ISNUMBER(Критерии!S33),Критерии!S33&gt;=Настройки!$B$16,Критерии!S$7="Да"),1,0)+IF(AND(ISNUMBER(Критерии!T33),Критерии!T33&gt;=Настройки!$B$16,Критерии!T$7="Да"),1,0)+IF(AND(ISNUMBER(Критерии!U33),Критерии!U33&gt;=Настройки!$B$16,Критерии!U$7="Да"),1,0)+IF(AND(ISNUMBER(Критерии!V33),Критерии!V33&gt;=Настройки!$B$16,Критерии!V$7="Да"),1,0)+IF(AND(ISNUMBER(Критерии!W33),Критерии!W33&gt;=Настройки!$B$16,Критерии!W$7="Да"),1,0)+IF(AND(ISNUMBER(Критерии!X33),Критерии!X33&gt;=Настройки!$B$16,Критерии!X$7="Да"),1,0)+IF(AND(ISNUMBER(Критерии!Y33),Критерии!Y33&gt;=Настройки!$B$16,Критерии!Y$7="Да"),1,0)+IF(AND(ISNUMBER(Критерии!Z33),Критерии!Z33&gt;=Настройки!$B$16,Критерии!Z$7="Да"),1,0)+IF(AND(ISNUMBER(Критерии!AA33),Критерии!AA33&gt;=Настройки!$B$16,Критерии!AA$7="Да"),1,0)+IF(AND(ISNUMBER(Критерии!AB33),Критерии!AB33&gt;=Настройки!$B$16,Критерии!AB$7="Да"),1,0)+IF(AND(ISNUMBER(Критерии!AC33),Критерии!AC33&gt;=Настройки!$B$16,Критерии!AC$7="Да"),1,0)+IF(AND(ISNUMBER(Критерии!AD33),Критерии!AD33&gt;=Настройки!$B$16,Критерии!AD$7="Да"),1,0)+IF(AND(ISNUMBER(Критерии!AE33),Критерии!AE33&gt;=Настройки!$B$16,Критерии!AE$7="Да"),1,0))</f>
        <v/>
      </c>
      <c r="H17" s="20" t="str">
        <f>IF($A17="","",IF(ISNUMBER(Критерии!B33),Критерии!B$6,0)+IF(ISNUMBER(Критерии!C33),Критерии!C$6,0)+IF(ISNUMBER(Критерии!D33),Критерии!D$6,0)+IF(ISNUMBER(Критерии!E33),Критерии!E$6,0)+IF(ISNUMBER(Критерии!F33),Критерии!F$6,0)+IF(ISNUMBER(Критерии!G33),Критерии!G$6,0)+IF(ISNUMBER(Критерии!H33),Критерии!H$6,0)+IF(ISNUMBER(Критерии!I33),Критерии!I$6,0)+IF(ISNUMBER(Критерии!J33),Критерии!J$6,0)+IF(ISNUMBER(Критерии!K33),Критерии!K$6,0)+IF(ISNUMBER(Критерии!L33),Критерии!L$6,0)+IF(ISNUMBER(Критерии!M33),Критерии!M$6,0)+IF(ISNUMBER(Критерии!N33),Критерии!N$6,0)+IF(ISNUMBER(Критерии!O33),Критерии!O$6,0)+IF(ISNUMBER(Критерии!P33),Критерии!P$6,0)+IF(ISNUMBER(Критерии!Q33),Критерии!Q$6,0)+IF(ISNUMBER(Критерии!R33),Критерии!R$6,0)+IF(ISNUMBER(Критерии!S33),Критерии!S$6,0)+IF(ISNUMBER(Критерии!T33),Критерии!T$6,0)+IF(ISNUMBER(Критерии!U33),Критерии!U$6,0)+IF(ISNUMBER(Критерии!V33),Критерии!V$6,0)+IF(ISNUMBER(Критерии!W33),Критерии!W$6,0)+IF(ISNUMBER(Критерии!X33),Критерии!X$6,0)+IF(ISNUMBER(Критерии!Y33),Критерии!Y$6,0)+IF(ISNUMBER(Критерии!Z33),Критерии!Z$6,0)+IF(ISNUMBER(Критерии!AA33),Критерии!AA$6,0)+IF(ISNUMBER(Критерии!AB33),Критерии!AB$6,0)+IF(ISNUMBER(Критерии!AC33),Критерии!AC$6,0)+IF(ISNUMBER(Критерии!AD33),Критерии!AD$6,0)+IF(ISNUMBER(Критерии!AE33),Критерии!AE$6,0))</f>
        <v/>
      </c>
      <c r="I17" s="21" t="str">
        <f t="shared" si="0"/>
        <v/>
      </c>
      <c r="J17" s="20" t="str">
        <f>IF($A17="","",IF(OR(COUNTIF(Критерии!$B33:$AE33,"Недостаточно данных")&gt;0,COUNTIF(Критерии!$B33:$AE33,"Поле не найдено")&gt;0,COUNTIF(Критерии!$B33:$AE33,"Некорректные настройки")&gt;0,H17=0),"",EXP((IF(ISNUMBER(Критерии!B33),Критерии!B$6*LN(Критерии!B33),0)+IF(ISNUMBER(Критерии!C33),Критерии!C$6*LN(Критерии!C33),0)+IF(ISNUMBER(Критерии!D33),Критерии!D$6*LN(Критерии!D33),0)+IF(ISNUMBER(Критерии!E33),Критерии!E$6*LN(Критерии!E33),0)+IF(ISNUMBER(Критерии!F33),Критерии!F$6*LN(Критерии!F33),0)+IF(ISNUMBER(Критерии!G33),Критерии!G$6*LN(Критерии!G33),0)+IF(ISNUMBER(Критерии!H33),Критерии!H$6*LN(Критерии!H33),0)+IF(ISNUMBER(Критерии!I33),Критерии!I$6*LN(Критерии!I33),0)+IF(ISNUMBER(Критерии!J33),Критерии!J$6*LN(Критерии!J33),0)+IF(ISNUMBER(Критерии!K33),Критерии!K$6*LN(Критерии!K33),0)+IF(ISNUMBER(Критерии!L33),Критерии!L$6*LN(Критерии!L33),0)+IF(ISNUMBER(Критерии!M33),Критерии!M$6*LN(Критерии!M33),0)+IF(ISNUMBER(Критерии!N33),Критерии!N$6*LN(Критерии!N33),0)+IF(ISNUMBER(Критерии!O33),Критерии!O$6*LN(Критерии!O33),0)+IF(ISNUMBER(Критерии!P33),Критерии!P$6*LN(Критерии!P33),0)+IF(ISNUMBER(Критерии!Q33),Критерии!Q$6*LN(Критерии!Q33),0)+IF(ISNUMBER(Критерии!R33),Критерии!R$6*LN(Критерии!R33),0)+IF(ISNUMBER(Критерии!S33),Критерии!S$6*LN(Критерии!S33),0)+IF(ISNUMBER(Критерии!T33),Критерии!T$6*LN(Критерии!T33),0)+IF(ISNUMBER(Критерии!U33),Критерии!U$6*LN(Критерии!U33),0)+IF(ISNUMBER(Критерии!V33),Критерии!V$6*LN(Критерии!V33),0)+IF(ISNUMBER(Критерии!W33),Критерии!W$6*LN(Критерии!W33),0)+IF(ISNUMBER(Критерии!X33),Критерии!X$6*LN(Критерии!X33),0)+IF(ISNUMBER(Критерии!Y33),Критерии!Y$6*LN(Критерии!Y33),0)+IF(ISNUMBER(Критерии!Z33),Критерии!Z$6*LN(Критерии!Z33),0)+IF(ISNUMBER(Критерии!AA33),Критерии!AA$6*LN(Критерии!AA33),0)+IF(ISNUMBER(Критерии!AB33),Критерии!AB$6*LN(Критерии!AB33),0)+IF(ISNUMBER(Критерии!AC33),Критерии!AC$6*LN(Критерии!AC33),0)+IF(ISNUMBER(Критерии!AD33),Критерии!AD$6*LN(Критерии!AD33),0)+IF(ISNUMBER(Критерии!AE33),Критерии!AE$6*LN(Критерии!AE33),0))/H17)))</f>
        <v/>
      </c>
      <c r="K17" s="3" t="str">
        <f>IF(J17="","",COUNTIF($J$4:$J$103,"&gt;"&amp;J17)+COUNTIF($J$4:J17,J17))</f>
        <v/>
      </c>
      <c r="L17" s="3" t="str">
        <f>IF($A17="","",IF(J17="","Недостаточно данных",IF(G17&lt;Настройки!$B$8,"Резерв",IF(Настройки!$B$11="только ранжирование","Резерв",IF(Настройки!$B$11="Порог λ",IF(J17&gt;=Настройки!$B$10,"Кандидат","Резерв"),IF(K17&lt;=Настройки!$B$9,"Кандидат","Резерв"))))))</f>
        <v/>
      </c>
      <c r="M17" s="3" t="str">
        <f>IF($A17="","",IF(J17="","Проверьте данные на листе «Критерии»",IF(F17&gt;0,"Нет исходных данных: "&amp;F17,IF(Настройки!$B$18&lt;&gt;"OK","Проверьте веса","Расчет выполнен"))))</f>
        <v/>
      </c>
      <c r="N17" s="3" t="str">
        <f>IF($A17="","",IF(G17=0,"Нет сработавших оснований",IF(AND(IF(ISNUMBER(Критерии!B33),Критерии!B33,0)&gt;=Настройки!$B$16,Настройки!$K$21="Да"),Настройки!$B$21&amp;"; ","")&amp;IF(AND(IF(ISNUMBER(Критерии!C33),Критерии!C33,0)&gt;=Настройки!$B$16,Настройки!$K$22="Да"),Настройки!$B$22&amp;"; ","")&amp;IF(AND(IF(ISNUMBER(Критерии!D33),Критерии!D33,0)&gt;=Настройки!$B$16,Настройки!$K$23="Да"),Настройки!$B$23&amp;"; ","")&amp;IF(AND(IF(ISNUMBER(Критерии!E33),Критерии!E33,0)&gt;=Настройки!$B$16,Настройки!$K$24="Да"),Настройки!$B$24&amp;"; ","")&amp;IF(AND(IF(ISNUMBER(Критерии!F33),Критерии!F33,0)&gt;=Настройки!$B$16,Настройки!$K$25="Да"),Настройки!$B$25&amp;"; ","")&amp;IF(AND(IF(ISNUMBER(Критерии!G33),Критерии!G33,0)&gt;=Настройки!$B$16,Настройки!$K$26="Да"),Настройки!$B$26&amp;"; ","")&amp;IF(AND(IF(ISNUMBER(Критерии!H33),Критерии!H33,0)&gt;=Настройки!$B$16,Настройки!$K$27="Да"),Настройки!$B$27&amp;"; ","")&amp;IF(AND(IF(ISNUMBER(Критерии!I33),Критерии!I33,0)&gt;=Настройки!$B$16,Настройки!$K$28="Да"),Настройки!$B$28&amp;"; ","")&amp;IF(AND(IF(ISNUMBER(Критерии!J33),Критерии!J33,0)&gt;=Настройки!$B$16,Настройки!$K$29="Да"),Настройки!$B$29&amp;"; ","")&amp;IF(AND(IF(ISNUMBER(Критерии!K33),Критерии!K33,0)&gt;=Настройки!$B$16,Настройки!$K$30="Да"),Настройки!$B$30&amp;"; ","")&amp;IF(AND(IF(ISNUMBER(Критерии!L33),Критерии!L33,0)&gt;=Настройки!$B$16,Настройки!$K$31="Да"),Настройки!$B$31&amp;"; ","")&amp;IF(AND(IF(ISNUMBER(Критерии!M33),Критерии!M33,0)&gt;=Настройки!$B$16,Настройки!$K$32="Да"),Настройки!$B$32&amp;"; ","")&amp;IF(AND(IF(ISNUMBER(Критерии!N33),Критерии!N33,0)&gt;=Настройки!$B$16,Настройки!$K$33="Да"),Настройки!$B$33&amp;"; ","")&amp;IF(AND(IF(ISNUMBER(Критерии!O33),Критерии!O33,0)&gt;=Настройки!$B$16,Настройки!$K$34="Да"),Настройки!$B$34&amp;"; ","")&amp;IF(AND(IF(ISNUMBER(Критерии!P33),Критерии!P33,0)&gt;=Настройки!$B$16,Настройки!$K$35="Да"),Настройки!$B$35&amp;"; ","")&amp;IF(AND(IF(ISNUMBER(Критерии!Q33),Критерии!Q33,0)&gt;=Настройки!$B$16,Настройки!$K$36="Да"),Настройки!$B$36&amp;"; ","")&amp;IF(AND(IF(ISNUMBER(Критерии!R33),Критерии!R33,0)&gt;=Настройки!$B$16,Настройки!$K$37="Да"),Настройки!$B$37&amp;"; ","")&amp;IF(AND(IF(ISNUMBER(Критерии!S33),Критерии!S33,0)&gt;=Настройки!$B$16,Настройки!$K$38="Да"),Настройки!$B$38&amp;"; ","")&amp;IF(AND(IF(ISNUMBER(Критерии!T33),Критерии!T33,0)&gt;=Настройки!$B$16,Настройки!$K$39="Да"),Настройки!$B$39&amp;"; ","")&amp;IF(AND(IF(ISNUMBER(Критерии!U33),Критерии!U33,0)&gt;=Настройки!$B$16,Настройки!$K$40="Да"),Настройки!$B$40&amp;"; ","")&amp;IF(AND(IF(ISNUMBER(Критерии!V33),Критерии!V33,0)&gt;=Настройки!$B$16,Настройки!$K$41="Да"),Настройки!$B$41&amp;"; ","")&amp;IF(AND(IF(ISNUMBER(Критерии!W33),Критерии!W33,0)&gt;=Настройки!$B$16,Настройки!$K$42="Да"),Настройки!$B$42&amp;"; ","")&amp;IF(AND(IF(ISNUMBER(Критерии!X33),Критерии!X33,0)&gt;=Настройки!$B$16,Настройки!$K$43="Да"),Настройки!$B$43&amp;"; ","")&amp;IF(AND(IF(ISNUMBER(Критерии!Y33),Критерии!Y33,0)&gt;=Настройки!$B$16,Настройки!$K$44="Да"),Настройки!$B$44&amp;"; ","")&amp;IF(AND(IF(ISNUMBER(Критерии!Z33),Критерии!Z33,0)&gt;=Настройки!$B$16,Настройки!$K$45="Да"),Настройки!$B$45&amp;"; ","")&amp;IF(AND(IF(ISNUMBER(Критерии!AA33),Критерии!AA33,0)&gt;=Настройки!$B$16,Настройки!$K$46="Да"),Настройки!$B$46&amp;"; ","")&amp;IF(AND(IF(ISNUMBER(Критерии!AB33),Критерии!AB33,0)&gt;=Настройки!$B$16,Настройки!$K$47="Да"),Настройки!$B$47&amp;"; ","")&amp;IF(AND(IF(ISNUMBER(Критерии!AC33),Критерии!AC33,0)&gt;=Настройки!$B$16,Настройки!$K$48="Да"),Настройки!$B$48&amp;"; ","")&amp;IF(AND(IF(ISNUMBER(Критерии!AD33),Критерии!AD33,0)&gt;=Настройки!$B$16,Настройки!$K$49="Да"),Настройки!$B$49&amp;"; ","")&amp;IF(AND(IF(ISNUMBER(Критерии!AE33),Критерии!AE33,0)&gt;=Настройки!$B$16,Настройки!$K$50="Да"),Настройки!$B$50&amp;"; ","")))</f>
        <v/>
      </c>
    </row>
    <row r="18" spans="1:14" ht="17.100000000000001" customHeight="1">
      <c r="A18" s="25" t="str">
        <f>IF(Критерии!A34="","",Критерии!A34)</f>
        <v/>
      </c>
      <c r="B18" s="3" t="str">
        <f>IF($A18="","",INDEX(Данные!$A$7:$CV$106,ROW()-3,MATCH("Пласт",Данные!$A$6:$CV$6,0)))</f>
        <v/>
      </c>
      <c r="C18" s="3" t="str">
        <f>IF($A18="","",INDEX(Данные!$A$7:$CV$106,ROW()-3,MATCH("Состояние",Данные!$A$6:$CV$6,0)))</f>
        <v/>
      </c>
      <c r="D18" s="3" t="str">
        <f>IF($A18="","",COUNTIFS(Настройки!$A$21:$A$50,"Да",Настройки!$N$21:$N$50,"&lt;&gt;"))</f>
        <v/>
      </c>
      <c r="E18" s="3" t="str">
        <f>IF($A18="","",COUNT(Критерии!$B34:$AE34))</f>
        <v/>
      </c>
      <c r="F18" s="3" t="str">
        <f>IF($A18="","",D18-COUNT(Критерии!$B34:$AE34))</f>
        <v/>
      </c>
      <c r="G18" s="3" t="str">
        <f>IF($A18="","",IF(AND(ISNUMBER(Критерии!B34),Критерии!B34&gt;=Настройки!$B$16,Критерии!B$7="Да"),1,0)+IF(AND(ISNUMBER(Критерии!C34),Критерии!C34&gt;=Настройки!$B$16,Критерии!C$7="Да"),1,0)+IF(AND(ISNUMBER(Критерии!D34),Критерии!D34&gt;=Настройки!$B$16,Критерии!D$7="Да"),1,0)+IF(AND(ISNUMBER(Критерии!E34),Критерии!E34&gt;=Настройки!$B$16,Критерии!E$7="Да"),1,0)+IF(AND(ISNUMBER(Критерии!F34),Критерии!F34&gt;=Настройки!$B$16,Критерии!F$7="Да"),1,0)+IF(AND(ISNUMBER(Критерии!G34),Критерии!G34&gt;=Настройки!$B$16,Критерии!G$7="Да"),1,0)+IF(AND(ISNUMBER(Критерии!H34),Критерии!H34&gt;=Настройки!$B$16,Критерии!H$7="Да"),1,0)+IF(AND(ISNUMBER(Критерии!I34),Критерии!I34&gt;=Настройки!$B$16,Критерии!I$7="Да"),1,0)+IF(AND(ISNUMBER(Критерии!J34),Критерии!J34&gt;=Настройки!$B$16,Критерии!J$7="Да"),1,0)+IF(AND(ISNUMBER(Критерии!K34),Критерии!K34&gt;=Настройки!$B$16,Критерии!K$7="Да"),1,0)+IF(AND(ISNUMBER(Критерии!L34),Критерии!L34&gt;=Настройки!$B$16,Критерии!L$7="Да"),1,0)+IF(AND(ISNUMBER(Критерии!M34),Критерии!M34&gt;=Настройки!$B$16,Критерии!M$7="Да"),1,0)+IF(AND(ISNUMBER(Критерии!N34),Критерии!N34&gt;=Настройки!$B$16,Критерии!N$7="Да"),1,0)+IF(AND(ISNUMBER(Критерии!O34),Критерии!O34&gt;=Настройки!$B$16,Критерии!O$7="Да"),1,0)+IF(AND(ISNUMBER(Критерии!P34),Критерии!P34&gt;=Настройки!$B$16,Критерии!P$7="Да"),1,0)+IF(AND(ISNUMBER(Критерии!Q34),Критерии!Q34&gt;=Настройки!$B$16,Критерии!Q$7="Да"),1,0)+IF(AND(ISNUMBER(Критерии!R34),Критерии!R34&gt;=Настройки!$B$16,Критерии!R$7="Да"),1,0)+IF(AND(ISNUMBER(Критерии!S34),Критерии!S34&gt;=Настройки!$B$16,Критерии!S$7="Да"),1,0)+IF(AND(ISNUMBER(Критерии!T34),Критерии!T34&gt;=Настройки!$B$16,Критерии!T$7="Да"),1,0)+IF(AND(ISNUMBER(Критерии!U34),Критерии!U34&gt;=Настройки!$B$16,Критерии!U$7="Да"),1,0)+IF(AND(ISNUMBER(Критерии!V34),Критерии!V34&gt;=Настройки!$B$16,Критерии!V$7="Да"),1,0)+IF(AND(ISNUMBER(Критерии!W34),Критерии!W34&gt;=Настройки!$B$16,Критерии!W$7="Да"),1,0)+IF(AND(ISNUMBER(Критерии!X34),Критерии!X34&gt;=Настройки!$B$16,Критерии!X$7="Да"),1,0)+IF(AND(ISNUMBER(Критерии!Y34),Критерии!Y34&gt;=Настройки!$B$16,Критерии!Y$7="Да"),1,0)+IF(AND(ISNUMBER(Критерии!Z34),Критерии!Z34&gt;=Настройки!$B$16,Критерии!Z$7="Да"),1,0)+IF(AND(ISNUMBER(Критерии!AA34),Критерии!AA34&gt;=Настройки!$B$16,Критерии!AA$7="Да"),1,0)+IF(AND(ISNUMBER(Критерии!AB34),Критерии!AB34&gt;=Настройки!$B$16,Критерии!AB$7="Да"),1,0)+IF(AND(ISNUMBER(Критерии!AC34),Критерии!AC34&gt;=Настройки!$B$16,Критерии!AC$7="Да"),1,0)+IF(AND(ISNUMBER(Критерии!AD34),Критерии!AD34&gt;=Настройки!$B$16,Критерии!AD$7="Да"),1,0)+IF(AND(ISNUMBER(Критерии!AE34),Критерии!AE34&gt;=Настройки!$B$16,Критерии!AE$7="Да"),1,0))</f>
        <v/>
      </c>
      <c r="H18" s="20" t="str">
        <f>IF($A18="","",IF(ISNUMBER(Критерии!B34),Критерии!B$6,0)+IF(ISNUMBER(Критерии!C34),Критерии!C$6,0)+IF(ISNUMBER(Критерии!D34),Критерии!D$6,0)+IF(ISNUMBER(Критерии!E34),Критерии!E$6,0)+IF(ISNUMBER(Критерии!F34),Критерии!F$6,0)+IF(ISNUMBER(Критерии!G34),Критерии!G$6,0)+IF(ISNUMBER(Критерии!H34),Критерии!H$6,0)+IF(ISNUMBER(Критерии!I34),Критерии!I$6,0)+IF(ISNUMBER(Критерии!J34),Критерии!J$6,0)+IF(ISNUMBER(Критерии!K34),Критерии!K$6,0)+IF(ISNUMBER(Критерии!L34),Критерии!L$6,0)+IF(ISNUMBER(Критерии!M34),Критерии!M$6,0)+IF(ISNUMBER(Критерии!N34),Критерии!N$6,0)+IF(ISNUMBER(Критерии!O34),Критерии!O$6,0)+IF(ISNUMBER(Критерии!P34),Критерии!P$6,0)+IF(ISNUMBER(Критерии!Q34),Критерии!Q$6,0)+IF(ISNUMBER(Критерии!R34),Критерии!R$6,0)+IF(ISNUMBER(Критерии!S34),Критерии!S$6,0)+IF(ISNUMBER(Критерии!T34),Критерии!T$6,0)+IF(ISNUMBER(Критерии!U34),Критерии!U$6,0)+IF(ISNUMBER(Критерии!V34),Критерии!V$6,0)+IF(ISNUMBER(Критерии!W34),Критерии!W$6,0)+IF(ISNUMBER(Критерии!X34),Критерии!X$6,0)+IF(ISNUMBER(Критерии!Y34),Критерии!Y$6,0)+IF(ISNUMBER(Критерии!Z34),Критерии!Z$6,0)+IF(ISNUMBER(Критерии!AA34),Критерии!AA$6,0)+IF(ISNUMBER(Критерии!AB34),Критерии!AB$6,0)+IF(ISNUMBER(Критерии!AC34),Критерии!AC$6,0)+IF(ISNUMBER(Критерии!AD34),Критерии!AD$6,0)+IF(ISNUMBER(Критерии!AE34),Критерии!AE$6,0))</f>
        <v/>
      </c>
      <c r="I18" s="21" t="str">
        <f t="shared" si="0"/>
        <v/>
      </c>
      <c r="J18" s="20" t="str">
        <f>IF($A18="","",IF(OR(COUNTIF(Критерии!$B34:$AE34,"Недостаточно данных")&gt;0,COUNTIF(Критерии!$B34:$AE34,"Поле не найдено")&gt;0,COUNTIF(Критерии!$B34:$AE34,"Некорректные настройки")&gt;0,H18=0),"",EXP((IF(ISNUMBER(Критерии!B34),Критерии!B$6*LN(Критерии!B34),0)+IF(ISNUMBER(Критерии!C34),Критерии!C$6*LN(Критерии!C34),0)+IF(ISNUMBER(Критерии!D34),Критерии!D$6*LN(Критерии!D34),0)+IF(ISNUMBER(Критерии!E34),Критерии!E$6*LN(Критерии!E34),0)+IF(ISNUMBER(Критерии!F34),Критерии!F$6*LN(Критерии!F34),0)+IF(ISNUMBER(Критерии!G34),Критерии!G$6*LN(Критерии!G34),0)+IF(ISNUMBER(Критерии!H34),Критерии!H$6*LN(Критерии!H34),0)+IF(ISNUMBER(Критерии!I34),Критерии!I$6*LN(Критерии!I34),0)+IF(ISNUMBER(Критерии!J34),Критерии!J$6*LN(Критерии!J34),0)+IF(ISNUMBER(Критерии!K34),Критерии!K$6*LN(Критерии!K34),0)+IF(ISNUMBER(Критерии!L34),Критерии!L$6*LN(Критерии!L34),0)+IF(ISNUMBER(Критерии!M34),Критерии!M$6*LN(Критерии!M34),0)+IF(ISNUMBER(Критерии!N34),Критерии!N$6*LN(Критерии!N34),0)+IF(ISNUMBER(Критерии!O34),Критерии!O$6*LN(Критерии!O34),0)+IF(ISNUMBER(Критерии!P34),Критерии!P$6*LN(Критерии!P34),0)+IF(ISNUMBER(Критерии!Q34),Критерии!Q$6*LN(Критерии!Q34),0)+IF(ISNUMBER(Критерии!R34),Критерии!R$6*LN(Критерии!R34),0)+IF(ISNUMBER(Критерии!S34),Критерии!S$6*LN(Критерии!S34),0)+IF(ISNUMBER(Критерии!T34),Критерии!T$6*LN(Критерии!T34),0)+IF(ISNUMBER(Критерии!U34),Критерии!U$6*LN(Критерии!U34),0)+IF(ISNUMBER(Критерии!V34),Критерии!V$6*LN(Критерии!V34),0)+IF(ISNUMBER(Критерии!W34),Критерии!W$6*LN(Критерии!W34),0)+IF(ISNUMBER(Критерии!X34),Критерии!X$6*LN(Критерии!X34),0)+IF(ISNUMBER(Критерии!Y34),Критерии!Y$6*LN(Критерии!Y34),0)+IF(ISNUMBER(Критерии!Z34),Критерии!Z$6*LN(Критерии!Z34),0)+IF(ISNUMBER(Критерии!AA34),Критерии!AA$6*LN(Критерии!AA34),0)+IF(ISNUMBER(Критерии!AB34),Критерии!AB$6*LN(Критерии!AB34),0)+IF(ISNUMBER(Критерии!AC34),Критерии!AC$6*LN(Критерии!AC34),0)+IF(ISNUMBER(Критерии!AD34),Критерии!AD$6*LN(Критерии!AD34),0)+IF(ISNUMBER(Критерии!AE34),Критерии!AE$6*LN(Критерии!AE34),0))/H18)))</f>
        <v/>
      </c>
      <c r="K18" s="3" t="str">
        <f>IF(J18="","",COUNTIF($J$4:$J$103,"&gt;"&amp;J18)+COUNTIF($J$4:J18,J18))</f>
        <v/>
      </c>
      <c r="L18" s="3" t="str">
        <f>IF($A18="","",IF(J18="","Недостаточно данных",IF(G18&lt;Настройки!$B$8,"Резерв",IF(Настройки!$B$11="только ранжирование","Резерв",IF(Настройки!$B$11="Порог λ",IF(J18&gt;=Настройки!$B$10,"Кандидат","Резерв"),IF(K18&lt;=Настройки!$B$9,"Кандидат","Резерв"))))))</f>
        <v/>
      </c>
      <c r="M18" s="3" t="str">
        <f>IF($A18="","",IF(J18="","Проверьте данные на листе «Критерии»",IF(F18&gt;0,"Нет исходных данных: "&amp;F18,IF(Настройки!$B$18&lt;&gt;"OK","Проверьте веса","Расчет выполнен"))))</f>
        <v/>
      </c>
      <c r="N18" s="3" t="str">
        <f>IF($A18="","",IF(G18=0,"Нет сработавших оснований",IF(AND(IF(ISNUMBER(Критерии!B34),Критерии!B34,0)&gt;=Настройки!$B$16,Настройки!$K$21="Да"),Настройки!$B$21&amp;"; ","")&amp;IF(AND(IF(ISNUMBER(Критерии!C34),Критерии!C34,0)&gt;=Настройки!$B$16,Настройки!$K$22="Да"),Настройки!$B$22&amp;"; ","")&amp;IF(AND(IF(ISNUMBER(Критерии!D34),Критерии!D34,0)&gt;=Настройки!$B$16,Настройки!$K$23="Да"),Настройки!$B$23&amp;"; ","")&amp;IF(AND(IF(ISNUMBER(Критерии!E34),Критерии!E34,0)&gt;=Настройки!$B$16,Настройки!$K$24="Да"),Настройки!$B$24&amp;"; ","")&amp;IF(AND(IF(ISNUMBER(Критерии!F34),Критерии!F34,0)&gt;=Настройки!$B$16,Настройки!$K$25="Да"),Настройки!$B$25&amp;"; ","")&amp;IF(AND(IF(ISNUMBER(Критерии!G34),Критерии!G34,0)&gt;=Настройки!$B$16,Настройки!$K$26="Да"),Настройки!$B$26&amp;"; ","")&amp;IF(AND(IF(ISNUMBER(Критерии!H34),Критерии!H34,0)&gt;=Настройки!$B$16,Настройки!$K$27="Да"),Настройки!$B$27&amp;"; ","")&amp;IF(AND(IF(ISNUMBER(Критерии!I34),Критерии!I34,0)&gt;=Настройки!$B$16,Настройки!$K$28="Да"),Настройки!$B$28&amp;"; ","")&amp;IF(AND(IF(ISNUMBER(Критерии!J34),Критерии!J34,0)&gt;=Настройки!$B$16,Настройки!$K$29="Да"),Настройки!$B$29&amp;"; ","")&amp;IF(AND(IF(ISNUMBER(Критерии!K34),Критерии!K34,0)&gt;=Настройки!$B$16,Настройки!$K$30="Да"),Настройки!$B$30&amp;"; ","")&amp;IF(AND(IF(ISNUMBER(Критерии!L34),Критерии!L34,0)&gt;=Настройки!$B$16,Настройки!$K$31="Да"),Настройки!$B$31&amp;"; ","")&amp;IF(AND(IF(ISNUMBER(Критерии!M34),Критерии!M34,0)&gt;=Настройки!$B$16,Настройки!$K$32="Да"),Настройки!$B$32&amp;"; ","")&amp;IF(AND(IF(ISNUMBER(Критерии!N34),Критерии!N34,0)&gt;=Настройки!$B$16,Настройки!$K$33="Да"),Настройки!$B$33&amp;"; ","")&amp;IF(AND(IF(ISNUMBER(Критерии!O34),Критерии!O34,0)&gt;=Настройки!$B$16,Настройки!$K$34="Да"),Настройки!$B$34&amp;"; ","")&amp;IF(AND(IF(ISNUMBER(Критерии!P34),Критерии!P34,0)&gt;=Настройки!$B$16,Настройки!$K$35="Да"),Настройки!$B$35&amp;"; ","")&amp;IF(AND(IF(ISNUMBER(Критерии!Q34),Критерии!Q34,0)&gt;=Настройки!$B$16,Настройки!$K$36="Да"),Настройки!$B$36&amp;"; ","")&amp;IF(AND(IF(ISNUMBER(Критерии!R34),Критерии!R34,0)&gt;=Настройки!$B$16,Настройки!$K$37="Да"),Настройки!$B$37&amp;"; ","")&amp;IF(AND(IF(ISNUMBER(Критерии!S34),Критерии!S34,0)&gt;=Настройки!$B$16,Настройки!$K$38="Да"),Настройки!$B$38&amp;"; ","")&amp;IF(AND(IF(ISNUMBER(Критерии!T34),Критерии!T34,0)&gt;=Настройки!$B$16,Настройки!$K$39="Да"),Настройки!$B$39&amp;"; ","")&amp;IF(AND(IF(ISNUMBER(Критерии!U34),Критерии!U34,0)&gt;=Настройки!$B$16,Настройки!$K$40="Да"),Настройки!$B$40&amp;"; ","")&amp;IF(AND(IF(ISNUMBER(Критерии!V34),Критерии!V34,0)&gt;=Настройки!$B$16,Настройки!$K$41="Да"),Настройки!$B$41&amp;"; ","")&amp;IF(AND(IF(ISNUMBER(Критерии!W34),Критерии!W34,0)&gt;=Настройки!$B$16,Настройки!$K$42="Да"),Настройки!$B$42&amp;"; ","")&amp;IF(AND(IF(ISNUMBER(Критерии!X34),Критерии!X34,0)&gt;=Настройки!$B$16,Настройки!$K$43="Да"),Настройки!$B$43&amp;"; ","")&amp;IF(AND(IF(ISNUMBER(Критерии!Y34),Критерии!Y34,0)&gt;=Настройки!$B$16,Настройки!$K$44="Да"),Настройки!$B$44&amp;"; ","")&amp;IF(AND(IF(ISNUMBER(Критерии!Z34),Критерии!Z34,0)&gt;=Настройки!$B$16,Настройки!$K$45="Да"),Настройки!$B$45&amp;"; ","")&amp;IF(AND(IF(ISNUMBER(Критерии!AA34),Критерии!AA34,0)&gt;=Настройки!$B$16,Настройки!$K$46="Да"),Настройки!$B$46&amp;"; ","")&amp;IF(AND(IF(ISNUMBER(Критерии!AB34),Критерии!AB34,0)&gt;=Настройки!$B$16,Настройки!$K$47="Да"),Настройки!$B$47&amp;"; ","")&amp;IF(AND(IF(ISNUMBER(Критерии!AC34),Критерии!AC34,0)&gt;=Настройки!$B$16,Настройки!$K$48="Да"),Настройки!$B$48&amp;"; ","")&amp;IF(AND(IF(ISNUMBER(Критерии!AD34),Критерии!AD34,0)&gt;=Настройки!$B$16,Настройки!$K$49="Да"),Настройки!$B$49&amp;"; ","")&amp;IF(AND(IF(ISNUMBER(Критерии!AE34),Критерии!AE34,0)&gt;=Настройки!$B$16,Настройки!$K$50="Да"),Настройки!$B$50&amp;"; ","")))</f>
        <v/>
      </c>
    </row>
    <row r="19" spans="1:14" ht="17.100000000000001" customHeight="1">
      <c r="A19" s="25" t="str">
        <f>IF(Критерии!A35="","",Критерии!A35)</f>
        <v/>
      </c>
      <c r="B19" s="3" t="str">
        <f>IF($A19="","",INDEX(Данные!$A$7:$CV$106,ROW()-3,MATCH("Пласт",Данные!$A$6:$CV$6,0)))</f>
        <v/>
      </c>
      <c r="C19" s="3" t="str">
        <f>IF($A19="","",INDEX(Данные!$A$7:$CV$106,ROW()-3,MATCH("Состояние",Данные!$A$6:$CV$6,0)))</f>
        <v/>
      </c>
      <c r="D19" s="3" t="str">
        <f>IF($A19="","",COUNTIFS(Настройки!$A$21:$A$50,"Да",Настройки!$N$21:$N$50,"&lt;&gt;"))</f>
        <v/>
      </c>
      <c r="E19" s="3" t="str">
        <f>IF($A19="","",COUNT(Критерии!$B35:$AE35))</f>
        <v/>
      </c>
      <c r="F19" s="3" t="str">
        <f>IF($A19="","",D19-COUNT(Критерии!$B35:$AE35))</f>
        <v/>
      </c>
      <c r="G19" s="3" t="str">
        <f>IF($A19="","",IF(AND(ISNUMBER(Критерии!B35),Критерии!B35&gt;=Настройки!$B$16,Критерии!B$7="Да"),1,0)+IF(AND(ISNUMBER(Критерии!C35),Критерии!C35&gt;=Настройки!$B$16,Критерии!C$7="Да"),1,0)+IF(AND(ISNUMBER(Критерии!D35),Критерии!D35&gt;=Настройки!$B$16,Критерии!D$7="Да"),1,0)+IF(AND(ISNUMBER(Критерии!E35),Критерии!E35&gt;=Настройки!$B$16,Критерии!E$7="Да"),1,0)+IF(AND(ISNUMBER(Критерии!F35),Критерии!F35&gt;=Настройки!$B$16,Критерии!F$7="Да"),1,0)+IF(AND(ISNUMBER(Критерии!G35),Критерии!G35&gt;=Настройки!$B$16,Критерии!G$7="Да"),1,0)+IF(AND(ISNUMBER(Критерии!H35),Критерии!H35&gt;=Настройки!$B$16,Критерии!H$7="Да"),1,0)+IF(AND(ISNUMBER(Критерии!I35),Критерии!I35&gt;=Настройки!$B$16,Критерии!I$7="Да"),1,0)+IF(AND(ISNUMBER(Критерии!J35),Критерии!J35&gt;=Настройки!$B$16,Критерии!J$7="Да"),1,0)+IF(AND(ISNUMBER(Критерии!K35),Критерии!K35&gt;=Настройки!$B$16,Критерии!K$7="Да"),1,0)+IF(AND(ISNUMBER(Критерии!L35),Критерии!L35&gt;=Настройки!$B$16,Критерии!L$7="Да"),1,0)+IF(AND(ISNUMBER(Критерии!M35),Критерии!M35&gt;=Настройки!$B$16,Критерии!M$7="Да"),1,0)+IF(AND(ISNUMBER(Критерии!N35),Критерии!N35&gt;=Настройки!$B$16,Критерии!N$7="Да"),1,0)+IF(AND(ISNUMBER(Критерии!O35),Критерии!O35&gt;=Настройки!$B$16,Критерии!O$7="Да"),1,0)+IF(AND(ISNUMBER(Критерии!P35),Критерии!P35&gt;=Настройки!$B$16,Критерии!P$7="Да"),1,0)+IF(AND(ISNUMBER(Критерии!Q35),Критерии!Q35&gt;=Настройки!$B$16,Критерии!Q$7="Да"),1,0)+IF(AND(ISNUMBER(Критерии!R35),Критерии!R35&gt;=Настройки!$B$16,Критерии!R$7="Да"),1,0)+IF(AND(ISNUMBER(Критерии!S35),Критерии!S35&gt;=Настройки!$B$16,Критерии!S$7="Да"),1,0)+IF(AND(ISNUMBER(Критерии!T35),Критерии!T35&gt;=Настройки!$B$16,Критерии!T$7="Да"),1,0)+IF(AND(ISNUMBER(Критерии!U35),Критерии!U35&gt;=Настройки!$B$16,Критерии!U$7="Да"),1,0)+IF(AND(ISNUMBER(Критерии!V35),Критерии!V35&gt;=Настройки!$B$16,Критерии!V$7="Да"),1,0)+IF(AND(ISNUMBER(Критерии!W35),Критерии!W35&gt;=Настройки!$B$16,Критерии!W$7="Да"),1,0)+IF(AND(ISNUMBER(Критерии!X35),Критерии!X35&gt;=Настройки!$B$16,Критерии!X$7="Да"),1,0)+IF(AND(ISNUMBER(Критерии!Y35),Критерии!Y35&gt;=Настройки!$B$16,Критерии!Y$7="Да"),1,0)+IF(AND(ISNUMBER(Критерии!Z35),Критерии!Z35&gt;=Настройки!$B$16,Критерии!Z$7="Да"),1,0)+IF(AND(ISNUMBER(Критерии!AA35),Критерии!AA35&gt;=Настройки!$B$16,Критерии!AA$7="Да"),1,0)+IF(AND(ISNUMBER(Критерии!AB35),Критерии!AB35&gt;=Настройки!$B$16,Критерии!AB$7="Да"),1,0)+IF(AND(ISNUMBER(Критерии!AC35),Критерии!AC35&gt;=Настройки!$B$16,Критерии!AC$7="Да"),1,0)+IF(AND(ISNUMBER(Критерии!AD35),Критерии!AD35&gt;=Настройки!$B$16,Критерии!AD$7="Да"),1,0)+IF(AND(ISNUMBER(Критерии!AE35),Критерии!AE35&gt;=Настройки!$B$16,Критерии!AE$7="Да"),1,0))</f>
        <v/>
      </c>
      <c r="H19" s="20" t="str">
        <f>IF($A19="","",IF(ISNUMBER(Критерии!B35),Критерии!B$6,0)+IF(ISNUMBER(Критерии!C35),Критерии!C$6,0)+IF(ISNUMBER(Критерии!D35),Критерии!D$6,0)+IF(ISNUMBER(Критерии!E35),Критерии!E$6,0)+IF(ISNUMBER(Критерии!F35),Критерии!F$6,0)+IF(ISNUMBER(Критерии!G35),Критерии!G$6,0)+IF(ISNUMBER(Критерии!H35),Критерии!H$6,0)+IF(ISNUMBER(Критерии!I35),Критерии!I$6,0)+IF(ISNUMBER(Критерии!J35),Критерии!J$6,0)+IF(ISNUMBER(Критерии!K35),Критерии!K$6,0)+IF(ISNUMBER(Критерии!L35),Критерии!L$6,0)+IF(ISNUMBER(Критерии!M35),Критерии!M$6,0)+IF(ISNUMBER(Критерии!N35),Критерии!N$6,0)+IF(ISNUMBER(Критерии!O35),Критерии!O$6,0)+IF(ISNUMBER(Критерии!P35),Критерии!P$6,0)+IF(ISNUMBER(Критерии!Q35),Критерии!Q$6,0)+IF(ISNUMBER(Критерии!R35),Критерии!R$6,0)+IF(ISNUMBER(Критерии!S35),Критерии!S$6,0)+IF(ISNUMBER(Критерии!T35),Критерии!T$6,0)+IF(ISNUMBER(Критерии!U35),Критерии!U$6,0)+IF(ISNUMBER(Критерии!V35),Критерии!V$6,0)+IF(ISNUMBER(Критерии!W35),Критерии!W$6,0)+IF(ISNUMBER(Критерии!X35),Критерии!X$6,0)+IF(ISNUMBER(Критерии!Y35),Критерии!Y$6,0)+IF(ISNUMBER(Критерии!Z35),Критерии!Z$6,0)+IF(ISNUMBER(Критерии!AA35),Критерии!AA$6,0)+IF(ISNUMBER(Критерии!AB35),Критерии!AB$6,0)+IF(ISNUMBER(Критерии!AC35),Критерии!AC$6,0)+IF(ISNUMBER(Критерии!AD35),Критерии!AD$6,0)+IF(ISNUMBER(Критерии!AE35),Критерии!AE$6,0))</f>
        <v/>
      </c>
      <c r="I19" s="21" t="str">
        <f t="shared" si="0"/>
        <v/>
      </c>
      <c r="J19" s="20" t="str">
        <f>IF($A19="","",IF(OR(COUNTIF(Критерии!$B35:$AE35,"Недостаточно данных")&gt;0,COUNTIF(Критерии!$B35:$AE35,"Поле не найдено")&gt;0,COUNTIF(Критерии!$B35:$AE35,"Некорректные настройки")&gt;0,H19=0),"",EXP((IF(ISNUMBER(Критерии!B35),Критерии!B$6*LN(Критерии!B35),0)+IF(ISNUMBER(Критерии!C35),Критерии!C$6*LN(Критерии!C35),0)+IF(ISNUMBER(Критерии!D35),Критерии!D$6*LN(Критерии!D35),0)+IF(ISNUMBER(Критерии!E35),Критерии!E$6*LN(Критерии!E35),0)+IF(ISNUMBER(Критерии!F35),Критерии!F$6*LN(Критерии!F35),0)+IF(ISNUMBER(Критерии!G35),Критерии!G$6*LN(Критерии!G35),0)+IF(ISNUMBER(Критерии!H35),Критерии!H$6*LN(Критерии!H35),0)+IF(ISNUMBER(Критерии!I35),Критерии!I$6*LN(Критерии!I35),0)+IF(ISNUMBER(Критерии!J35),Критерии!J$6*LN(Критерии!J35),0)+IF(ISNUMBER(Критерии!K35),Критерии!K$6*LN(Критерии!K35),0)+IF(ISNUMBER(Критерии!L35),Критерии!L$6*LN(Критерии!L35),0)+IF(ISNUMBER(Критерии!M35),Критерии!M$6*LN(Критерии!M35),0)+IF(ISNUMBER(Критерии!N35),Критерии!N$6*LN(Критерии!N35),0)+IF(ISNUMBER(Критерии!O35),Критерии!O$6*LN(Критерии!O35),0)+IF(ISNUMBER(Критерии!P35),Критерии!P$6*LN(Критерии!P35),0)+IF(ISNUMBER(Критерии!Q35),Критерии!Q$6*LN(Критерии!Q35),0)+IF(ISNUMBER(Критерии!R35),Критерии!R$6*LN(Критерии!R35),0)+IF(ISNUMBER(Критерии!S35),Критерии!S$6*LN(Критерии!S35),0)+IF(ISNUMBER(Критерии!T35),Критерии!T$6*LN(Критерии!T35),0)+IF(ISNUMBER(Критерии!U35),Критерии!U$6*LN(Критерии!U35),0)+IF(ISNUMBER(Критерии!V35),Критерии!V$6*LN(Критерии!V35),0)+IF(ISNUMBER(Критерии!W35),Критерии!W$6*LN(Критерии!W35),0)+IF(ISNUMBER(Критерии!X35),Критерии!X$6*LN(Критерии!X35),0)+IF(ISNUMBER(Критерии!Y35),Критерии!Y$6*LN(Критерии!Y35),0)+IF(ISNUMBER(Критерии!Z35),Критерии!Z$6*LN(Критерии!Z35),0)+IF(ISNUMBER(Критерии!AA35),Критерии!AA$6*LN(Критерии!AA35),0)+IF(ISNUMBER(Критерии!AB35),Критерии!AB$6*LN(Критерии!AB35),0)+IF(ISNUMBER(Критерии!AC35),Критерии!AC$6*LN(Критерии!AC35),0)+IF(ISNUMBER(Критерии!AD35),Критерии!AD$6*LN(Критерии!AD35),0)+IF(ISNUMBER(Критерии!AE35),Критерии!AE$6*LN(Критерии!AE35),0))/H19)))</f>
        <v/>
      </c>
      <c r="K19" s="3" t="str">
        <f>IF(J19="","",COUNTIF($J$4:$J$103,"&gt;"&amp;J19)+COUNTIF($J$4:J19,J19))</f>
        <v/>
      </c>
      <c r="L19" s="3" t="str">
        <f>IF($A19="","",IF(J19="","Недостаточно данных",IF(G19&lt;Настройки!$B$8,"Резерв",IF(Настройки!$B$11="только ранжирование","Резерв",IF(Настройки!$B$11="Порог λ",IF(J19&gt;=Настройки!$B$10,"Кандидат","Резерв"),IF(K19&lt;=Настройки!$B$9,"Кандидат","Резерв"))))))</f>
        <v/>
      </c>
      <c r="M19" s="3" t="str">
        <f>IF($A19="","",IF(J19="","Проверьте данные на листе «Критерии»",IF(F19&gt;0,"Нет исходных данных: "&amp;F19,IF(Настройки!$B$18&lt;&gt;"OK","Проверьте веса","Расчет выполнен"))))</f>
        <v/>
      </c>
      <c r="N19" s="3" t="str">
        <f>IF($A19="","",IF(G19=0,"Нет сработавших оснований",IF(AND(IF(ISNUMBER(Критерии!B35),Критерии!B35,0)&gt;=Настройки!$B$16,Настройки!$K$21="Да"),Настройки!$B$21&amp;"; ","")&amp;IF(AND(IF(ISNUMBER(Критерии!C35),Критерии!C35,0)&gt;=Настройки!$B$16,Настройки!$K$22="Да"),Настройки!$B$22&amp;"; ","")&amp;IF(AND(IF(ISNUMBER(Критерии!D35),Критерии!D35,0)&gt;=Настройки!$B$16,Настройки!$K$23="Да"),Настройки!$B$23&amp;"; ","")&amp;IF(AND(IF(ISNUMBER(Критерии!E35),Критерии!E35,0)&gt;=Настройки!$B$16,Настройки!$K$24="Да"),Настройки!$B$24&amp;"; ","")&amp;IF(AND(IF(ISNUMBER(Критерии!F35),Критерии!F35,0)&gt;=Настройки!$B$16,Настройки!$K$25="Да"),Настройки!$B$25&amp;"; ","")&amp;IF(AND(IF(ISNUMBER(Критерии!G35),Критерии!G35,0)&gt;=Настройки!$B$16,Настройки!$K$26="Да"),Настройки!$B$26&amp;"; ","")&amp;IF(AND(IF(ISNUMBER(Критерии!H35),Критерии!H35,0)&gt;=Настройки!$B$16,Настройки!$K$27="Да"),Настройки!$B$27&amp;"; ","")&amp;IF(AND(IF(ISNUMBER(Критерии!I35),Критерии!I35,0)&gt;=Настройки!$B$16,Настройки!$K$28="Да"),Настройки!$B$28&amp;"; ","")&amp;IF(AND(IF(ISNUMBER(Критерии!J35),Критерии!J35,0)&gt;=Настройки!$B$16,Настройки!$K$29="Да"),Настройки!$B$29&amp;"; ","")&amp;IF(AND(IF(ISNUMBER(Критерии!K35),Критерии!K35,0)&gt;=Настройки!$B$16,Настройки!$K$30="Да"),Настройки!$B$30&amp;"; ","")&amp;IF(AND(IF(ISNUMBER(Критерии!L35),Критерии!L35,0)&gt;=Настройки!$B$16,Настройки!$K$31="Да"),Настройки!$B$31&amp;"; ","")&amp;IF(AND(IF(ISNUMBER(Критерии!M35),Критерии!M35,0)&gt;=Настройки!$B$16,Настройки!$K$32="Да"),Настройки!$B$32&amp;"; ","")&amp;IF(AND(IF(ISNUMBER(Критерии!N35),Критерии!N35,0)&gt;=Настройки!$B$16,Настройки!$K$33="Да"),Настройки!$B$33&amp;"; ","")&amp;IF(AND(IF(ISNUMBER(Критерии!O35),Критерии!O35,0)&gt;=Настройки!$B$16,Настройки!$K$34="Да"),Настройки!$B$34&amp;"; ","")&amp;IF(AND(IF(ISNUMBER(Критерии!P35),Критерии!P35,0)&gt;=Настройки!$B$16,Настройки!$K$35="Да"),Настройки!$B$35&amp;"; ","")&amp;IF(AND(IF(ISNUMBER(Критерии!Q35),Критерии!Q35,0)&gt;=Настройки!$B$16,Настройки!$K$36="Да"),Настройки!$B$36&amp;"; ","")&amp;IF(AND(IF(ISNUMBER(Критерии!R35),Критерии!R35,0)&gt;=Настройки!$B$16,Настройки!$K$37="Да"),Настройки!$B$37&amp;"; ","")&amp;IF(AND(IF(ISNUMBER(Критерии!S35),Критерии!S35,0)&gt;=Настройки!$B$16,Настройки!$K$38="Да"),Настройки!$B$38&amp;"; ","")&amp;IF(AND(IF(ISNUMBER(Критерии!T35),Критерии!T35,0)&gt;=Настройки!$B$16,Настройки!$K$39="Да"),Настройки!$B$39&amp;"; ","")&amp;IF(AND(IF(ISNUMBER(Критерии!U35),Критерии!U35,0)&gt;=Настройки!$B$16,Настройки!$K$40="Да"),Настройки!$B$40&amp;"; ","")&amp;IF(AND(IF(ISNUMBER(Критерии!V35),Критерии!V35,0)&gt;=Настройки!$B$16,Настройки!$K$41="Да"),Настройки!$B$41&amp;"; ","")&amp;IF(AND(IF(ISNUMBER(Критерии!W35),Критерии!W35,0)&gt;=Настройки!$B$16,Настройки!$K$42="Да"),Настройки!$B$42&amp;"; ","")&amp;IF(AND(IF(ISNUMBER(Критерии!X35),Критерии!X35,0)&gt;=Настройки!$B$16,Настройки!$K$43="Да"),Настройки!$B$43&amp;"; ","")&amp;IF(AND(IF(ISNUMBER(Критерии!Y35),Критерии!Y35,0)&gt;=Настройки!$B$16,Настройки!$K$44="Да"),Настройки!$B$44&amp;"; ","")&amp;IF(AND(IF(ISNUMBER(Критерии!Z35),Критерии!Z35,0)&gt;=Настройки!$B$16,Настройки!$K$45="Да"),Настройки!$B$45&amp;"; ","")&amp;IF(AND(IF(ISNUMBER(Критерии!AA35),Критерии!AA35,0)&gt;=Настройки!$B$16,Настройки!$K$46="Да"),Настройки!$B$46&amp;"; ","")&amp;IF(AND(IF(ISNUMBER(Критерии!AB35),Критерии!AB35,0)&gt;=Настройки!$B$16,Настройки!$K$47="Да"),Настройки!$B$47&amp;"; ","")&amp;IF(AND(IF(ISNUMBER(Критерии!AC35),Критерии!AC35,0)&gt;=Настройки!$B$16,Настройки!$K$48="Да"),Настройки!$B$48&amp;"; ","")&amp;IF(AND(IF(ISNUMBER(Критерии!AD35),Критерии!AD35,0)&gt;=Настройки!$B$16,Настройки!$K$49="Да"),Настройки!$B$49&amp;"; ","")&amp;IF(AND(IF(ISNUMBER(Критерии!AE35),Критерии!AE35,0)&gt;=Настройки!$B$16,Настройки!$K$50="Да"),Настройки!$B$50&amp;"; ","")))</f>
        <v/>
      </c>
    </row>
    <row r="20" spans="1:14" ht="17.100000000000001" customHeight="1">
      <c r="A20" s="25" t="str">
        <f>IF(Критерии!A36="","",Критерии!A36)</f>
        <v/>
      </c>
      <c r="B20" s="3" t="str">
        <f>IF($A20="","",INDEX(Данные!$A$7:$CV$106,ROW()-3,MATCH("Пласт",Данные!$A$6:$CV$6,0)))</f>
        <v/>
      </c>
      <c r="C20" s="3" t="str">
        <f>IF($A20="","",INDEX(Данные!$A$7:$CV$106,ROW()-3,MATCH("Состояние",Данные!$A$6:$CV$6,0)))</f>
        <v/>
      </c>
      <c r="D20" s="3" t="str">
        <f>IF($A20="","",COUNTIFS(Настройки!$A$21:$A$50,"Да",Настройки!$N$21:$N$50,"&lt;&gt;"))</f>
        <v/>
      </c>
      <c r="E20" s="3" t="str">
        <f>IF($A20="","",COUNT(Критерии!$B36:$AE36))</f>
        <v/>
      </c>
      <c r="F20" s="3" t="str">
        <f>IF($A20="","",D20-COUNT(Критерии!$B36:$AE36))</f>
        <v/>
      </c>
      <c r="G20" s="3" t="str">
        <f>IF($A20="","",IF(AND(ISNUMBER(Критерии!B36),Критерии!B36&gt;=Настройки!$B$16,Критерии!B$7="Да"),1,0)+IF(AND(ISNUMBER(Критерии!C36),Критерии!C36&gt;=Настройки!$B$16,Критерии!C$7="Да"),1,0)+IF(AND(ISNUMBER(Критерии!D36),Критерии!D36&gt;=Настройки!$B$16,Критерии!D$7="Да"),1,0)+IF(AND(ISNUMBER(Критерии!E36),Критерии!E36&gt;=Настройки!$B$16,Критерии!E$7="Да"),1,0)+IF(AND(ISNUMBER(Критерии!F36),Критерии!F36&gt;=Настройки!$B$16,Критерии!F$7="Да"),1,0)+IF(AND(ISNUMBER(Критерии!G36),Критерии!G36&gt;=Настройки!$B$16,Критерии!G$7="Да"),1,0)+IF(AND(ISNUMBER(Критерии!H36),Критерии!H36&gt;=Настройки!$B$16,Критерии!H$7="Да"),1,0)+IF(AND(ISNUMBER(Критерии!I36),Критерии!I36&gt;=Настройки!$B$16,Критерии!I$7="Да"),1,0)+IF(AND(ISNUMBER(Критерии!J36),Критерии!J36&gt;=Настройки!$B$16,Критерии!J$7="Да"),1,0)+IF(AND(ISNUMBER(Критерии!K36),Критерии!K36&gt;=Настройки!$B$16,Критерии!K$7="Да"),1,0)+IF(AND(ISNUMBER(Критерии!L36),Критерии!L36&gt;=Настройки!$B$16,Критерии!L$7="Да"),1,0)+IF(AND(ISNUMBER(Критерии!M36),Критерии!M36&gt;=Настройки!$B$16,Критерии!M$7="Да"),1,0)+IF(AND(ISNUMBER(Критерии!N36),Критерии!N36&gt;=Настройки!$B$16,Критерии!N$7="Да"),1,0)+IF(AND(ISNUMBER(Критерии!O36),Критерии!O36&gt;=Настройки!$B$16,Критерии!O$7="Да"),1,0)+IF(AND(ISNUMBER(Критерии!P36),Критерии!P36&gt;=Настройки!$B$16,Критерии!P$7="Да"),1,0)+IF(AND(ISNUMBER(Критерии!Q36),Критерии!Q36&gt;=Настройки!$B$16,Критерии!Q$7="Да"),1,0)+IF(AND(ISNUMBER(Критерии!R36),Критерии!R36&gt;=Настройки!$B$16,Критерии!R$7="Да"),1,0)+IF(AND(ISNUMBER(Критерии!S36),Критерии!S36&gt;=Настройки!$B$16,Критерии!S$7="Да"),1,0)+IF(AND(ISNUMBER(Критерии!T36),Критерии!T36&gt;=Настройки!$B$16,Критерии!T$7="Да"),1,0)+IF(AND(ISNUMBER(Критерии!U36),Критерии!U36&gt;=Настройки!$B$16,Критерии!U$7="Да"),1,0)+IF(AND(ISNUMBER(Критерии!V36),Критерии!V36&gt;=Настройки!$B$16,Критерии!V$7="Да"),1,0)+IF(AND(ISNUMBER(Критерии!W36),Критерии!W36&gt;=Настройки!$B$16,Критерии!W$7="Да"),1,0)+IF(AND(ISNUMBER(Критерии!X36),Критерии!X36&gt;=Настройки!$B$16,Критерии!X$7="Да"),1,0)+IF(AND(ISNUMBER(Критерии!Y36),Критерии!Y36&gt;=Настройки!$B$16,Критерии!Y$7="Да"),1,0)+IF(AND(ISNUMBER(Критерии!Z36),Критерии!Z36&gt;=Настройки!$B$16,Критерии!Z$7="Да"),1,0)+IF(AND(ISNUMBER(Критерии!AA36),Критерии!AA36&gt;=Настройки!$B$16,Критерии!AA$7="Да"),1,0)+IF(AND(ISNUMBER(Критерии!AB36),Критерии!AB36&gt;=Настройки!$B$16,Критерии!AB$7="Да"),1,0)+IF(AND(ISNUMBER(Критерии!AC36),Критерии!AC36&gt;=Настройки!$B$16,Критерии!AC$7="Да"),1,0)+IF(AND(ISNUMBER(Критерии!AD36),Критерии!AD36&gt;=Настройки!$B$16,Критерии!AD$7="Да"),1,0)+IF(AND(ISNUMBER(Критерии!AE36),Критерии!AE36&gt;=Настройки!$B$16,Критерии!AE$7="Да"),1,0))</f>
        <v/>
      </c>
      <c r="H20" s="20" t="str">
        <f>IF($A20="","",IF(ISNUMBER(Критерии!B36),Критерии!B$6,0)+IF(ISNUMBER(Критерии!C36),Критерии!C$6,0)+IF(ISNUMBER(Критерии!D36),Критерии!D$6,0)+IF(ISNUMBER(Критерии!E36),Критерии!E$6,0)+IF(ISNUMBER(Критерии!F36),Критерии!F$6,0)+IF(ISNUMBER(Критерии!G36),Критерии!G$6,0)+IF(ISNUMBER(Критерии!H36),Критерии!H$6,0)+IF(ISNUMBER(Критерии!I36),Критерии!I$6,0)+IF(ISNUMBER(Критерии!J36),Критерии!J$6,0)+IF(ISNUMBER(Критерии!K36),Критерии!K$6,0)+IF(ISNUMBER(Критерии!L36),Критерии!L$6,0)+IF(ISNUMBER(Критерии!M36),Критерии!M$6,0)+IF(ISNUMBER(Критерии!N36),Критерии!N$6,0)+IF(ISNUMBER(Критерии!O36),Критерии!O$6,0)+IF(ISNUMBER(Критерии!P36),Критерии!P$6,0)+IF(ISNUMBER(Критерии!Q36),Критерии!Q$6,0)+IF(ISNUMBER(Критерии!R36),Критерии!R$6,0)+IF(ISNUMBER(Критерии!S36),Критерии!S$6,0)+IF(ISNUMBER(Критерии!T36),Критерии!T$6,0)+IF(ISNUMBER(Критерии!U36),Критерии!U$6,0)+IF(ISNUMBER(Критерии!V36),Критерии!V$6,0)+IF(ISNUMBER(Критерии!W36),Критерии!W$6,0)+IF(ISNUMBER(Критерии!X36),Критерии!X$6,0)+IF(ISNUMBER(Критерии!Y36),Критерии!Y$6,0)+IF(ISNUMBER(Критерии!Z36),Критерии!Z$6,0)+IF(ISNUMBER(Критерии!AA36),Критерии!AA$6,0)+IF(ISNUMBER(Критерии!AB36),Критерии!AB$6,0)+IF(ISNUMBER(Критерии!AC36),Критерии!AC$6,0)+IF(ISNUMBER(Критерии!AD36),Критерии!AD$6,0)+IF(ISNUMBER(Критерии!AE36),Критерии!AE$6,0))</f>
        <v/>
      </c>
      <c r="I20" s="21" t="str">
        <f t="shared" si="0"/>
        <v/>
      </c>
      <c r="J20" s="20" t="str">
        <f>IF($A20="","",IF(OR(COUNTIF(Критерии!$B36:$AE36,"Недостаточно данных")&gt;0,COUNTIF(Критерии!$B36:$AE36,"Поле не найдено")&gt;0,COUNTIF(Критерии!$B36:$AE36,"Некорректные настройки")&gt;0,H20=0),"",EXP((IF(ISNUMBER(Критерии!B36),Критерии!B$6*LN(Критерии!B36),0)+IF(ISNUMBER(Критерии!C36),Критерии!C$6*LN(Критерии!C36),0)+IF(ISNUMBER(Критерии!D36),Критерии!D$6*LN(Критерии!D36),0)+IF(ISNUMBER(Критерии!E36),Критерии!E$6*LN(Критерии!E36),0)+IF(ISNUMBER(Критерии!F36),Критерии!F$6*LN(Критерии!F36),0)+IF(ISNUMBER(Критерии!G36),Критерии!G$6*LN(Критерии!G36),0)+IF(ISNUMBER(Критерии!H36),Критерии!H$6*LN(Критерии!H36),0)+IF(ISNUMBER(Критерии!I36),Критерии!I$6*LN(Критерии!I36),0)+IF(ISNUMBER(Критерии!J36),Критерии!J$6*LN(Критерии!J36),0)+IF(ISNUMBER(Критерии!K36),Критерии!K$6*LN(Критерии!K36),0)+IF(ISNUMBER(Критерии!L36),Критерии!L$6*LN(Критерии!L36),0)+IF(ISNUMBER(Критерии!M36),Критерии!M$6*LN(Критерии!M36),0)+IF(ISNUMBER(Критерии!N36),Критерии!N$6*LN(Критерии!N36),0)+IF(ISNUMBER(Критерии!O36),Критерии!O$6*LN(Критерии!O36),0)+IF(ISNUMBER(Критерии!P36),Критерии!P$6*LN(Критерии!P36),0)+IF(ISNUMBER(Критерии!Q36),Критерии!Q$6*LN(Критерии!Q36),0)+IF(ISNUMBER(Критерии!R36),Критерии!R$6*LN(Критерии!R36),0)+IF(ISNUMBER(Критерии!S36),Критерии!S$6*LN(Критерии!S36),0)+IF(ISNUMBER(Критерии!T36),Критерии!T$6*LN(Критерии!T36),0)+IF(ISNUMBER(Критерии!U36),Критерии!U$6*LN(Критерии!U36),0)+IF(ISNUMBER(Критерии!V36),Критерии!V$6*LN(Критерии!V36),0)+IF(ISNUMBER(Критерии!W36),Критерии!W$6*LN(Критерии!W36),0)+IF(ISNUMBER(Критерии!X36),Критерии!X$6*LN(Критерии!X36),0)+IF(ISNUMBER(Критерии!Y36),Критерии!Y$6*LN(Критерии!Y36),0)+IF(ISNUMBER(Критерии!Z36),Критерии!Z$6*LN(Критерии!Z36),0)+IF(ISNUMBER(Критерии!AA36),Критерии!AA$6*LN(Критерии!AA36),0)+IF(ISNUMBER(Критерии!AB36),Критерии!AB$6*LN(Критерии!AB36),0)+IF(ISNUMBER(Критерии!AC36),Критерии!AC$6*LN(Критерии!AC36),0)+IF(ISNUMBER(Критерии!AD36),Критерии!AD$6*LN(Критерии!AD36),0)+IF(ISNUMBER(Критерии!AE36),Критерии!AE$6*LN(Критерии!AE36),0))/H20)))</f>
        <v/>
      </c>
      <c r="K20" s="3" t="str">
        <f>IF(J20="","",COUNTIF($J$4:$J$103,"&gt;"&amp;J20)+COUNTIF($J$4:J20,J20))</f>
        <v/>
      </c>
      <c r="L20" s="3" t="str">
        <f>IF($A20="","",IF(J20="","Недостаточно данных",IF(G20&lt;Настройки!$B$8,"Резерв",IF(Настройки!$B$11="только ранжирование","Резерв",IF(Настройки!$B$11="Порог λ",IF(J20&gt;=Настройки!$B$10,"Кандидат","Резерв"),IF(K20&lt;=Настройки!$B$9,"Кандидат","Резерв"))))))</f>
        <v/>
      </c>
      <c r="M20" s="3" t="str">
        <f>IF($A20="","",IF(J20="","Проверьте данные на листе «Критерии»",IF(F20&gt;0,"Нет исходных данных: "&amp;F20,IF(Настройки!$B$18&lt;&gt;"OK","Проверьте веса","Расчет выполнен"))))</f>
        <v/>
      </c>
      <c r="N20" s="3" t="str">
        <f>IF($A20="","",IF(G20=0,"Нет сработавших оснований",IF(AND(IF(ISNUMBER(Критерии!B36),Критерии!B36,0)&gt;=Настройки!$B$16,Настройки!$K$21="Да"),Настройки!$B$21&amp;"; ","")&amp;IF(AND(IF(ISNUMBER(Критерии!C36),Критерии!C36,0)&gt;=Настройки!$B$16,Настройки!$K$22="Да"),Настройки!$B$22&amp;"; ","")&amp;IF(AND(IF(ISNUMBER(Критерии!D36),Критерии!D36,0)&gt;=Настройки!$B$16,Настройки!$K$23="Да"),Настройки!$B$23&amp;"; ","")&amp;IF(AND(IF(ISNUMBER(Критерии!E36),Критерии!E36,0)&gt;=Настройки!$B$16,Настройки!$K$24="Да"),Настройки!$B$24&amp;"; ","")&amp;IF(AND(IF(ISNUMBER(Критерии!F36),Критерии!F36,0)&gt;=Настройки!$B$16,Настройки!$K$25="Да"),Настройки!$B$25&amp;"; ","")&amp;IF(AND(IF(ISNUMBER(Критерии!G36),Критерии!G36,0)&gt;=Настройки!$B$16,Настройки!$K$26="Да"),Настройки!$B$26&amp;"; ","")&amp;IF(AND(IF(ISNUMBER(Критерии!H36),Критерии!H36,0)&gt;=Настройки!$B$16,Настройки!$K$27="Да"),Настройки!$B$27&amp;"; ","")&amp;IF(AND(IF(ISNUMBER(Критерии!I36),Критерии!I36,0)&gt;=Настройки!$B$16,Настройки!$K$28="Да"),Настройки!$B$28&amp;"; ","")&amp;IF(AND(IF(ISNUMBER(Критерии!J36),Критерии!J36,0)&gt;=Настройки!$B$16,Настройки!$K$29="Да"),Настройки!$B$29&amp;"; ","")&amp;IF(AND(IF(ISNUMBER(Критерии!K36),Критерии!K36,0)&gt;=Настройки!$B$16,Настройки!$K$30="Да"),Настройки!$B$30&amp;"; ","")&amp;IF(AND(IF(ISNUMBER(Критерии!L36),Критерии!L36,0)&gt;=Настройки!$B$16,Настройки!$K$31="Да"),Настройки!$B$31&amp;"; ","")&amp;IF(AND(IF(ISNUMBER(Критерии!M36),Критерии!M36,0)&gt;=Настройки!$B$16,Настройки!$K$32="Да"),Настройки!$B$32&amp;"; ","")&amp;IF(AND(IF(ISNUMBER(Критерии!N36),Критерии!N36,0)&gt;=Настройки!$B$16,Настройки!$K$33="Да"),Настройки!$B$33&amp;"; ","")&amp;IF(AND(IF(ISNUMBER(Критерии!O36),Критерии!O36,0)&gt;=Настройки!$B$16,Настройки!$K$34="Да"),Настройки!$B$34&amp;"; ","")&amp;IF(AND(IF(ISNUMBER(Критерии!P36),Критерии!P36,0)&gt;=Настройки!$B$16,Настройки!$K$35="Да"),Настройки!$B$35&amp;"; ","")&amp;IF(AND(IF(ISNUMBER(Критерии!Q36),Критерии!Q36,0)&gt;=Настройки!$B$16,Настройки!$K$36="Да"),Настройки!$B$36&amp;"; ","")&amp;IF(AND(IF(ISNUMBER(Критерии!R36),Критерии!R36,0)&gt;=Настройки!$B$16,Настройки!$K$37="Да"),Настройки!$B$37&amp;"; ","")&amp;IF(AND(IF(ISNUMBER(Критерии!S36),Критерии!S36,0)&gt;=Настройки!$B$16,Настройки!$K$38="Да"),Настройки!$B$38&amp;"; ","")&amp;IF(AND(IF(ISNUMBER(Критерии!T36),Критерии!T36,0)&gt;=Настройки!$B$16,Настройки!$K$39="Да"),Настройки!$B$39&amp;"; ","")&amp;IF(AND(IF(ISNUMBER(Критерии!U36),Критерии!U36,0)&gt;=Настройки!$B$16,Настройки!$K$40="Да"),Настройки!$B$40&amp;"; ","")&amp;IF(AND(IF(ISNUMBER(Критерии!V36),Критерии!V36,0)&gt;=Настройки!$B$16,Настройки!$K$41="Да"),Настройки!$B$41&amp;"; ","")&amp;IF(AND(IF(ISNUMBER(Критерии!W36),Критерии!W36,0)&gt;=Настройки!$B$16,Настройки!$K$42="Да"),Настройки!$B$42&amp;"; ","")&amp;IF(AND(IF(ISNUMBER(Критерии!X36),Критерии!X36,0)&gt;=Настройки!$B$16,Настройки!$K$43="Да"),Настройки!$B$43&amp;"; ","")&amp;IF(AND(IF(ISNUMBER(Критерии!Y36),Критерии!Y36,0)&gt;=Настройки!$B$16,Настройки!$K$44="Да"),Настройки!$B$44&amp;"; ","")&amp;IF(AND(IF(ISNUMBER(Критерии!Z36),Критерии!Z36,0)&gt;=Настройки!$B$16,Настройки!$K$45="Да"),Настройки!$B$45&amp;"; ","")&amp;IF(AND(IF(ISNUMBER(Критерии!AA36),Критерии!AA36,0)&gt;=Настройки!$B$16,Настройки!$K$46="Да"),Настройки!$B$46&amp;"; ","")&amp;IF(AND(IF(ISNUMBER(Критерии!AB36),Критерии!AB36,0)&gt;=Настройки!$B$16,Настройки!$K$47="Да"),Настройки!$B$47&amp;"; ","")&amp;IF(AND(IF(ISNUMBER(Критерии!AC36),Критерии!AC36,0)&gt;=Настройки!$B$16,Настройки!$K$48="Да"),Настройки!$B$48&amp;"; ","")&amp;IF(AND(IF(ISNUMBER(Критерии!AD36),Критерии!AD36,0)&gt;=Настройки!$B$16,Настройки!$K$49="Да"),Настройки!$B$49&amp;"; ","")&amp;IF(AND(IF(ISNUMBER(Критерии!AE36),Критерии!AE36,0)&gt;=Настройки!$B$16,Настройки!$K$50="Да"),Настройки!$B$50&amp;"; ","")))</f>
        <v/>
      </c>
    </row>
    <row r="21" spans="1:14" ht="17.100000000000001" customHeight="1">
      <c r="A21" s="25" t="str">
        <f>IF(Критерии!A37="","",Критерии!A37)</f>
        <v/>
      </c>
      <c r="B21" s="3" t="str">
        <f>IF($A21="","",INDEX(Данные!$A$7:$CV$106,ROW()-3,MATCH("Пласт",Данные!$A$6:$CV$6,0)))</f>
        <v/>
      </c>
      <c r="C21" s="3" t="str">
        <f>IF($A21="","",INDEX(Данные!$A$7:$CV$106,ROW()-3,MATCH("Состояние",Данные!$A$6:$CV$6,0)))</f>
        <v/>
      </c>
      <c r="D21" s="3" t="str">
        <f>IF($A21="","",COUNTIFS(Настройки!$A$21:$A$50,"Да",Настройки!$N$21:$N$50,"&lt;&gt;"))</f>
        <v/>
      </c>
      <c r="E21" s="3" t="str">
        <f>IF($A21="","",COUNT(Критерии!$B37:$AE37))</f>
        <v/>
      </c>
      <c r="F21" s="3" t="str">
        <f>IF($A21="","",D21-COUNT(Критерии!$B37:$AE37))</f>
        <v/>
      </c>
      <c r="G21" s="3" t="str">
        <f>IF($A21="","",IF(AND(ISNUMBER(Критерии!B37),Критерии!B37&gt;=Настройки!$B$16,Критерии!B$7="Да"),1,0)+IF(AND(ISNUMBER(Критерии!C37),Критерии!C37&gt;=Настройки!$B$16,Критерии!C$7="Да"),1,0)+IF(AND(ISNUMBER(Критерии!D37),Критерии!D37&gt;=Настройки!$B$16,Критерии!D$7="Да"),1,0)+IF(AND(ISNUMBER(Критерии!E37),Критерии!E37&gt;=Настройки!$B$16,Критерии!E$7="Да"),1,0)+IF(AND(ISNUMBER(Критерии!F37),Критерии!F37&gt;=Настройки!$B$16,Критерии!F$7="Да"),1,0)+IF(AND(ISNUMBER(Критерии!G37),Критерии!G37&gt;=Настройки!$B$16,Критерии!G$7="Да"),1,0)+IF(AND(ISNUMBER(Критерии!H37),Критерии!H37&gt;=Настройки!$B$16,Критерии!H$7="Да"),1,0)+IF(AND(ISNUMBER(Критерии!I37),Критерии!I37&gt;=Настройки!$B$16,Критерии!I$7="Да"),1,0)+IF(AND(ISNUMBER(Критерии!J37),Критерии!J37&gt;=Настройки!$B$16,Критерии!J$7="Да"),1,0)+IF(AND(ISNUMBER(Критерии!K37),Критерии!K37&gt;=Настройки!$B$16,Критерии!K$7="Да"),1,0)+IF(AND(ISNUMBER(Критерии!L37),Критерии!L37&gt;=Настройки!$B$16,Критерии!L$7="Да"),1,0)+IF(AND(ISNUMBER(Критерии!M37),Критерии!M37&gt;=Настройки!$B$16,Критерии!M$7="Да"),1,0)+IF(AND(ISNUMBER(Критерии!N37),Критерии!N37&gt;=Настройки!$B$16,Критерии!N$7="Да"),1,0)+IF(AND(ISNUMBER(Критерии!O37),Критерии!O37&gt;=Настройки!$B$16,Критерии!O$7="Да"),1,0)+IF(AND(ISNUMBER(Критерии!P37),Критерии!P37&gt;=Настройки!$B$16,Критерии!P$7="Да"),1,0)+IF(AND(ISNUMBER(Критерии!Q37),Критерии!Q37&gt;=Настройки!$B$16,Критерии!Q$7="Да"),1,0)+IF(AND(ISNUMBER(Критерии!R37),Критерии!R37&gt;=Настройки!$B$16,Критерии!R$7="Да"),1,0)+IF(AND(ISNUMBER(Критерии!S37),Критерии!S37&gt;=Настройки!$B$16,Критерии!S$7="Да"),1,0)+IF(AND(ISNUMBER(Критерии!T37),Критерии!T37&gt;=Настройки!$B$16,Критерии!T$7="Да"),1,0)+IF(AND(ISNUMBER(Критерии!U37),Критерии!U37&gt;=Настройки!$B$16,Критерии!U$7="Да"),1,0)+IF(AND(ISNUMBER(Критерии!V37),Критерии!V37&gt;=Настройки!$B$16,Критерии!V$7="Да"),1,0)+IF(AND(ISNUMBER(Критерии!W37),Критерии!W37&gt;=Настройки!$B$16,Критерии!W$7="Да"),1,0)+IF(AND(ISNUMBER(Критерии!X37),Критерии!X37&gt;=Настройки!$B$16,Критерии!X$7="Да"),1,0)+IF(AND(ISNUMBER(Критерии!Y37),Критерии!Y37&gt;=Настройки!$B$16,Критерии!Y$7="Да"),1,0)+IF(AND(ISNUMBER(Критерии!Z37),Критерии!Z37&gt;=Настройки!$B$16,Критерии!Z$7="Да"),1,0)+IF(AND(ISNUMBER(Критерии!AA37),Критерии!AA37&gt;=Настройки!$B$16,Критерии!AA$7="Да"),1,0)+IF(AND(ISNUMBER(Критерии!AB37),Критерии!AB37&gt;=Настройки!$B$16,Критерии!AB$7="Да"),1,0)+IF(AND(ISNUMBER(Критерии!AC37),Критерии!AC37&gt;=Настройки!$B$16,Критерии!AC$7="Да"),1,0)+IF(AND(ISNUMBER(Критерии!AD37),Критерии!AD37&gt;=Настройки!$B$16,Критерии!AD$7="Да"),1,0)+IF(AND(ISNUMBER(Критерии!AE37),Критерии!AE37&gt;=Настройки!$B$16,Критерии!AE$7="Да"),1,0))</f>
        <v/>
      </c>
      <c r="H21" s="20" t="str">
        <f>IF($A21="","",IF(ISNUMBER(Критерии!B37),Критерии!B$6,0)+IF(ISNUMBER(Критерии!C37),Критерии!C$6,0)+IF(ISNUMBER(Критерии!D37),Критерии!D$6,0)+IF(ISNUMBER(Критерии!E37),Критерии!E$6,0)+IF(ISNUMBER(Критерии!F37),Критерии!F$6,0)+IF(ISNUMBER(Критерии!G37),Критерии!G$6,0)+IF(ISNUMBER(Критерии!H37),Критерии!H$6,0)+IF(ISNUMBER(Критерии!I37),Критерии!I$6,0)+IF(ISNUMBER(Критерии!J37),Критерии!J$6,0)+IF(ISNUMBER(Критерии!K37),Критерии!K$6,0)+IF(ISNUMBER(Критерии!L37),Критерии!L$6,0)+IF(ISNUMBER(Критерии!M37),Критерии!M$6,0)+IF(ISNUMBER(Критерии!N37),Критерии!N$6,0)+IF(ISNUMBER(Критерии!O37),Критерии!O$6,0)+IF(ISNUMBER(Критерии!P37),Критерии!P$6,0)+IF(ISNUMBER(Критерии!Q37),Критерии!Q$6,0)+IF(ISNUMBER(Критерии!R37),Критерии!R$6,0)+IF(ISNUMBER(Критерии!S37),Критерии!S$6,0)+IF(ISNUMBER(Критерии!T37),Критерии!T$6,0)+IF(ISNUMBER(Критерии!U37),Критерии!U$6,0)+IF(ISNUMBER(Критерии!V37),Критерии!V$6,0)+IF(ISNUMBER(Критерии!W37),Критерии!W$6,0)+IF(ISNUMBER(Критерии!X37),Критерии!X$6,0)+IF(ISNUMBER(Критерии!Y37),Критерии!Y$6,0)+IF(ISNUMBER(Критерии!Z37),Критерии!Z$6,0)+IF(ISNUMBER(Критерии!AA37),Критерии!AA$6,0)+IF(ISNUMBER(Критерии!AB37),Критерии!AB$6,0)+IF(ISNUMBER(Критерии!AC37),Критерии!AC$6,0)+IF(ISNUMBER(Критерии!AD37),Критерии!AD$6,0)+IF(ISNUMBER(Критерии!AE37),Критерии!AE$6,0))</f>
        <v/>
      </c>
      <c r="I21" s="21" t="str">
        <f t="shared" si="0"/>
        <v/>
      </c>
      <c r="J21" s="20" t="str">
        <f>IF($A21="","",IF(OR(COUNTIF(Критерии!$B37:$AE37,"Недостаточно данных")&gt;0,COUNTIF(Критерии!$B37:$AE37,"Поле не найдено")&gt;0,COUNTIF(Критерии!$B37:$AE37,"Некорректные настройки")&gt;0,H21=0),"",EXP((IF(ISNUMBER(Критерии!B37),Критерии!B$6*LN(Критерии!B37),0)+IF(ISNUMBER(Критерии!C37),Критерии!C$6*LN(Критерии!C37),0)+IF(ISNUMBER(Критерии!D37),Критерии!D$6*LN(Критерии!D37),0)+IF(ISNUMBER(Критерии!E37),Критерии!E$6*LN(Критерии!E37),0)+IF(ISNUMBER(Критерии!F37),Критерии!F$6*LN(Критерии!F37),0)+IF(ISNUMBER(Критерии!G37),Критерии!G$6*LN(Критерии!G37),0)+IF(ISNUMBER(Критерии!H37),Критерии!H$6*LN(Критерии!H37),0)+IF(ISNUMBER(Критерии!I37),Критерии!I$6*LN(Критерии!I37),0)+IF(ISNUMBER(Критерии!J37),Критерии!J$6*LN(Критерии!J37),0)+IF(ISNUMBER(Критерии!K37),Критерии!K$6*LN(Критерии!K37),0)+IF(ISNUMBER(Критерии!L37),Критерии!L$6*LN(Критерии!L37),0)+IF(ISNUMBER(Критерии!M37),Критерии!M$6*LN(Критерии!M37),0)+IF(ISNUMBER(Критерии!N37),Критерии!N$6*LN(Критерии!N37),0)+IF(ISNUMBER(Критерии!O37),Критерии!O$6*LN(Критерии!O37),0)+IF(ISNUMBER(Критерии!P37),Критерии!P$6*LN(Критерии!P37),0)+IF(ISNUMBER(Критерии!Q37),Критерии!Q$6*LN(Критерии!Q37),0)+IF(ISNUMBER(Критерии!R37),Критерии!R$6*LN(Критерии!R37),0)+IF(ISNUMBER(Критерии!S37),Критерии!S$6*LN(Критерии!S37),0)+IF(ISNUMBER(Критерии!T37),Критерии!T$6*LN(Критерии!T37),0)+IF(ISNUMBER(Критерии!U37),Критерии!U$6*LN(Критерии!U37),0)+IF(ISNUMBER(Критерии!V37),Критерии!V$6*LN(Критерии!V37),0)+IF(ISNUMBER(Критерии!W37),Критерии!W$6*LN(Критерии!W37),0)+IF(ISNUMBER(Критерии!X37),Критерии!X$6*LN(Критерии!X37),0)+IF(ISNUMBER(Критерии!Y37),Критерии!Y$6*LN(Критерии!Y37),0)+IF(ISNUMBER(Критерии!Z37),Критерии!Z$6*LN(Критерии!Z37),0)+IF(ISNUMBER(Критерии!AA37),Критерии!AA$6*LN(Критерии!AA37),0)+IF(ISNUMBER(Критерии!AB37),Критерии!AB$6*LN(Критерии!AB37),0)+IF(ISNUMBER(Критерии!AC37),Критерии!AC$6*LN(Критерии!AC37),0)+IF(ISNUMBER(Критерии!AD37),Критерии!AD$6*LN(Критерии!AD37),0)+IF(ISNUMBER(Критерии!AE37),Критерии!AE$6*LN(Критерии!AE37),0))/H21)))</f>
        <v/>
      </c>
      <c r="K21" s="3" t="str">
        <f>IF(J21="","",COUNTIF($J$4:$J$103,"&gt;"&amp;J21)+COUNTIF($J$4:J21,J21))</f>
        <v/>
      </c>
      <c r="L21" s="3" t="str">
        <f>IF($A21="","",IF(J21="","Недостаточно данных",IF(G21&lt;Настройки!$B$8,"Резерв",IF(Настройки!$B$11="только ранжирование","Резерв",IF(Настройки!$B$11="Порог λ",IF(J21&gt;=Настройки!$B$10,"Кандидат","Резерв"),IF(K21&lt;=Настройки!$B$9,"Кандидат","Резерв"))))))</f>
        <v/>
      </c>
      <c r="M21" s="3" t="str">
        <f>IF($A21="","",IF(J21="","Проверьте данные на листе «Критерии»",IF(F21&gt;0,"Нет исходных данных: "&amp;F21,IF(Настройки!$B$18&lt;&gt;"OK","Проверьте веса","Расчет выполнен"))))</f>
        <v/>
      </c>
      <c r="N21" s="3" t="str">
        <f>IF($A21="","",IF(G21=0,"Нет сработавших оснований",IF(AND(IF(ISNUMBER(Критерии!B37),Критерии!B37,0)&gt;=Настройки!$B$16,Настройки!$K$21="Да"),Настройки!$B$21&amp;"; ","")&amp;IF(AND(IF(ISNUMBER(Критерии!C37),Критерии!C37,0)&gt;=Настройки!$B$16,Настройки!$K$22="Да"),Настройки!$B$22&amp;"; ","")&amp;IF(AND(IF(ISNUMBER(Критерии!D37),Критерии!D37,0)&gt;=Настройки!$B$16,Настройки!$K$23="Да"),Настройки!$B$23&amp;"; ","")&amp;IF(AND(IF(ISNUMBER(Критерии!E37),Критерии!E37,0)&gt;=Настройки!$B$16,Настройки!$K$24="Да"),Настройки!$B$24&amp;"; ","")&amp;IF(AND(IF(ISNUMBER(Критерии!F37),Критерии!F37,0)&gt;=Настройки!$B$16,Настройки!$K$25="Да"),Настройки!$B$25&amp;"; ","")&amp;IF(AND(IF(ISNUMBER(Критерии!G37),Критерии!G37,0)&gt;=Настройки!$B$16,Настройки!$K$26="Да"),Настройки!$B$26&amp;"; ","")&amp;IF(AND(IF(ISNUMBER(Критерии!H37),Критерии!H37,0)&gt;=Настройки!$B$16,Настройки!$K$27="Да"),Настройки!$B$27&amp;"; ","")&amp;IF(AND(IF(ISNUMBER(Критерии!I37),Критерии!I37,0)&gt;=Настройки!$B$16,Настройки!$K$28="Да"),Настройки!$B$28&amp;"; ","")&amp;IF(AND(IF(ISNUMBER(Критерии!J37),Критерии!J37,0)&gt;=Настройки!$B$16,Настройки!$K$29="Да"),Настройки!$B$29&amp;"; ","")&amp;IF(AND(IF(ISNUMBER(Критерии!K37),Критерии!K37,0)&gt;=Настройки!$B$16,Настройки!$K$30="Да"),Настройки!$B$30&amp;"; ","")&amp;IF(AND(IF(ISNUMBER(Критерии!L37),Критерии!L37,0)&gt;=Настройки!$B$16,Настройки!$K$31="Да"),Настройки!$B$31&amp;"; ","")&amp;IF(AND(IF(ISNUMBER(Критерии!M37),Критерии!M37,0)&gt;=Настройки!$B$16,Настройки!$K$32="Да"),Настройки!$B$32&amp;"; ","")&amp;IF(AND(IF(ISNUMBER(Критерии!N37),Критерии!N37,0)&gt;=Настройки!$B$16,Настройки!$K$33="Да"),Настройки!$B$33&amp;"; ","")&amp;IF(AND(IF(ISNUMBER(Критерии!O37),Критерии!O37,0)&gt;=Настройки!$B$16,Настройки!$K$34="Да"),Настройки!$B$34&amp;"; ","")&amp;IF(AND(IF(ISNUMBER(Критерии!P37),Критерии!P37,0)&gt;=Настройки!$B$16,Настройки!$K$35="Да"),Настройки!$B$35&amp;"; ","")&amp;IF(AND(IF(ISNUMBER(Критерии!Q37),Критерии!Q37,0)&gt;=Настройки!$B$16,Настройки!$K$36="Да"),Настройки!$B$36&amp;"; ","")&amp;IF(AND(IF(ISNUMBER(Критерии!R37),Критерии!R37,0)&gt;=Настройки!$B$16,Настройки!$K$37="Да"),Настройки!$B$37&amp;"; ","")&amp;IF(AND(IF(ISNUMBER(Критерии!S37),Критерии!S37,0)&gt;=Настройки!$B$16,Настройки!$K$38="Да"),Настройки!$B$38&amp;"; ","")&amp;IF(AND(IF(ISNUMBER(Критерии!T37),Критерии!T37,0)&gt;=Настройки!$B$16,Настройки!$K$39="Да"),Настройки!$B$39&amp;"; ","")&amp;IF(AND(IF(ISNUMBER(Критерии!U37),Критерии!U37,0)&gt;=Настройки!$B$16,Настройки!$K$40="Да"),Настройки!$B$40&amp;"; ","")&amp;IF(AND(IF(ISNUMBER(Критерии!V37),Критерии!V37,0)&gt;=Настройки!$B$16,Настройки!$K$41="Да"),Настройки!$B$41&amp;"; ","")&amp;IF(AND(IF(ISNUMBER(Критерии!W37),Критерии!W37,0)&gt;=Настройки!$B$16,Настройки!$K$42="Да"),Настройки!$B$42&amp;"; ","")&amp;IF(AND(IF(ISNUMBER(Критерии!X37),Критерии!X37,0)&gt;=Настройки!$B$16,Настройки!$K$43="Да"),Настройки!$B$43&amp;"; ","")&amp;IF(AND(IF(ISNUMBER(Критерии!Y37),Критерии!Y37,0)&gt;=Настройки!$B$16,Настройки!$K$44="Да"),Настройки!$B$44&amp;"; ","")&amp;IF(AND(IF(ISNUMBER(Критерии!Z37),Критерии!Z37,0)&gt;=Настройки!$B$16,Настройки!$K$45="Да"),Настройки!$B$45&amp;"; ","")&amp;IF(AND(IF(ISNUMBER(Критерии!AA37),Критерии!AA37,0)&gt;=Настройки!$B$16,Настройки!$K$46="Да"),Настройки!$B$46&amp;"; ","")&amp;IF(AND(IF(ISNUMBER(Критерии!AB37),Критерии!AB37,0)&gt;=Настройки!$B$16,Настройки!$K$47="Да"),Настройки!$B$47&amp;"; ","")&amp;IF(AND(IF(ISNUMBER(Критерии!AC37),Критерии!AC37,0)&gt;=Настройки!$B$16,Настройки!$K$48="Да"),Настройки!$B$48&amp;"; ","")&amp;IF(AND(IF(ISNUMBER(Критерии!AD37),Критерии!AD37,0)&gt;=Настройки!$B$16,Настройки!$K$49="Да"),Настройки!$B$49&amp;"; ","")&amp;IF(AND(IF(ISNUMBER(Критерии!AE37),Критерии!AE37,0)&gt;=Настройки!$B$16,Настройки!$K$50="Да"),Настройки!$B$50&amp;"; ","")))</f>
        <v/>
      </c>
    </row>
    <row r="22" spans="1:14" ht="17.100000000000001" customHeight="1">
      <c r="A22" s="25" t="str">
        <f>IF(Критерии!A38="","",Критерии!A38)</f>
        <v/>
      </c>
      <c r="B22" s="3" t="str">
        <f>IF($A22="","",INDEX(Данные!$A$7:$CV$106,ROW()-3,MATCH("Пласт",Данные!$A$6:$CV$6,0)))</f>
        <v/>
      </c>
      <c r="C22" s="3" t="str">
        <f>IF($A22="","",INDEX(Данные!$A$7:$CV$106,ROW()-3,MATCH("Состояние",Данные!$A$6:$CV$6,0)))</f>
        <v/>
      </c>
      <c r="D22" s="3" t="str">
        <f>IF($A22="","",COUNTIFS(Настройки!$A$21:$A$50,"Да",Настройки!$N$21:$N$50,"&lt;&gt;"))</f>
        <v/>
      </c>
      <c r="E22" s="3" t="str">
        <f>IF($A22="","",COUNT(Критерии!$B38:$AE38))</f>
        <v/>
      </c>
      <c r="F22" s="3" t="str">
        <f>IF($A22="","",D22-COUNT(Критерии!$B38:$AE38))</f>
        <v/>
      </c>
      <c r="G22" s="3" t="str">
        <f>IF($A22="","",IF(AND(ISNUMBER(Критерии!B38),Критерии!B38&gt;=Настройки!$B$16,Критерии!B$7="Да"),1,0)+IF(AND(ISNUMBER(Критерии!C38),Критерии!C38&gt;=Настройки!$B$16,Критерии!C$7="Да"),1,0)+IF(AND(ISNUMBER(Критерии!D38),Критерии!D38&gt;=Настройки!$B$16,Критерии!D$7="Да"),1,0)+IF(AND(ISNUMBER(Критерии!E38),Критерии!E38&gt;=Настройки!$B$16,Критерии!E$7="Да"),1,0)+IF(AND(ISNUMBER(Критерии!F38),Критерии!F38&gt;=Настройки!$B$16,Критерии!F$7="Да"),1,0)+IF(AND(ISNUMBER(Критерии!G38),Критерии!G38&gt;=Настройки!$B$16,Критерии!G$7="Да"),1,0)+IF(AND(ISNUMBER(Критерии!H38),Критерии!H38&gt;=Настройки!$B$16,Критерии!H$7="Да"),1,0)+IF(AND(ISNUMBER(Критерии!I38),Критерии!I38&gt;=Настройки!$B$16,Критерии!I$7="Да"),1,0)+IF(AND(ISNUMBER(Критерии!J38),Критерии!J38&gt;=Настройки!$B$16,Критерии!J$7="Да"),1,0)+IF(AND(ISNUMBER(Критерии!K38),Критерии!K38&gt;=Настройки!$B$16,Критерии!K$7="Да"),1,0)+IF(AND(ISNUMBER(Критерии!L38),Критерии!L38&gt;=Настройки!$B$16,Критерии!L$7="Да"),1,0)+IF(AND(ISNUMBER(Критерии!M38),Критерии!M38&gt;=Настройки!$B$16,Критерии!M$7="Да"),1,0)+IF(AND(ISNUMBER(Критерии!N38),Критерии!N38&gt;=Настройки!$B$16,Критерии!N$7="Да"),1,0)+IF(AND(ISNUMBER(Критерии!O38),Критерии!O38&gt;=Настройки!$B$16,Критерии!O$7="Да"),1,0)+IF(AND(ISNUMBER(Критерии!P38),Критерии!P38&gt;=Настройки!$B$16,Критерии!P$7="Да"),1,0)+IF(AND(ISNUMBER(Критерии!Q38),Критерии!Q38&gt;=Настройки!$B$16,Критерии!Q$7="Да"),1,0)+IF(AND(ISNUMBER(Критерии!R38),Критерии!R38&gt;=Настройки!$B$16,Критерии!R$7="Да"),1,0)+IF(AND(ISNUMBER(Критерии!S38),Критерии!S38&gt;=Настройки!$B$16,Критерии!S$7="Да"),1,0)+IF(AND(ISNUMBER(Критерии!T38),Критерии!T38&gt;=Настройки!$B$16,Критерии!T$7="Да"),1,0)+IF(AND(ISNUMBER(Критерии!U38),Критерии!U38&gt;=Настройки!$B$16,Критерии!U$7="Да"),1,0)+IF(AND(ISNUMBER(Критерии!V38),Критерии!V38&gt;=Настройки!$B$16,Критерии!V$7="Да"),1,0)+IF(AND(ISNUMBER(Критерии!W38),Критерии!W38&gt;=Настройки!$B$16,Критерии!W$7="Да"),1,0)+IF(AND(ISNUMBER(Критерии!X38),Критерии!X38&gt;=Настройки!$B$16,Критерии!X$7="Да"),1,0)+IF(AND(ISNUMBER(Критерии!Y38),Критерии!Y38&gt;=Настройки!$B$16,Критерии!Y$7="Да"),1,0)+IF(AND(ISNUMBER(Критерии!Z38),Критерии!Z38&gt;=Настройки!$B$16,Критерии!Z$7="Да"),1,0)+IF(AND(ISNUMBER(Критерии!AA38),Критерии!AA38&gt;=Настройки!$B$16,Критерии!AA$7="Да"),1,0)+IF(AND(ISNUMBER(Критерии!AB38),Критерии!AB38&gt;=Настройки!$B$16,Критерии!AB$7="Да"),1,0)+IF(AND(ISNUMBER(Критерии!AC38),Критерии!AC38&gt;=Настройки!$B$16,Критерии!AC$7="Да"),1,0)+IF(AND(ISNUMBER(Критерии!AD38),Критерии!AD38&gt;=Настройки!$B$16,Критерии!AD$7="Да"),1,0)+IF(AND(ISNUMBER(Критерии!AE38),Критерии!AE38&gt;=Настройки!$B$16,Критерии!AE$7="Да"),1,0))</f>
        <v/>
      </c>
      <c r="H22" s="20" t="str">
        <f>IF($A22="","",IF(ISNUMBER(Критерии!B38),Критерии!B$6,0)+IF(ISNUMBER(Критерии!C38),Критерии!C$6,0)+IF(ISNUMBER(Критерии!D38),Критерии!D$6,0)+IF(ISNUMBER(Критерии!E38),Критерии!E$6,0)+IF(ISNUMBER(Критерии!F38),Критерии!F$6,0)+IF(ISNUMBER(Критерии!G38),Критерии!G$6,0)+IF(ISNUMBER(Критерии!H38),Критерии!H$6,0)+IF(ISNUMBER(Критерии!I38),Критерии!I$6,0)+IF(ISNUMBER(Критерии!J38),Критерии!J$6,0)+IF(ISNUMBER(Критерии!K38),Критерии!K$6,0)+IF(ISNUMBER(Критерии!L38),Критерии!L$6,0)+IF(ISNUMBER(Критерии!M38),Критерии!M$6,0)+IF(ISNUMBER(Критерии!N38),Критерии!N$6,0)+IF(ISNUMBER(Критерии!O38),Критерии!O$6,0)+IF(ISNUMBER(Критерии!P38),Критерии!P$6,0)+IF(ISNUMBER(Критерии!Q38),Критерии!Q$6,0)+IF(ISNUMBER(Критерии!R38),Критерии!R$6,0)+IF(ISNUMBER(Критерии!S38),Критерии!S$6,0)+IF(ISNUMBER(Критерии!T38),Критерии!T$6,0)+IF(ISNUMBER(Критерии!U38),Критерии!U$6,0)+IF(ISNUMBER(Критерии!V38),Критерии!V$6,0)+IF(ISNUMBER(Критерии!W38),Критерии!W$6,0)+IF(ISNUMBER(Критерии!X38),Критерии!X$6,0)+IF(ISNUMBER(Критерии!Y38),Критерии!Y$6,0)+IF(ISNUMBER(Критерии!Z38),Критерии!Z$6,0)+IF(ISNUMBER(Критерии!AA38),Критерии!AA$6,0)+IF(ISNUMBER(Критерии!AB38),Критерии!AB$6,0)+IF(ISNUMBER(Критерии!AC38),Критерии!AC$6,0)+IF(ISNUMBER(Критерии!AD38),Критерии!AD$6,0)+IF(ISNUMBER(Критерии!AE38),Критерии!AE$6,0))</f>
        <v/>
      </c>
      <c r="I22" s="21" t="str">
        <f t="shared" si="0"/>
        <v/>
      </c>
      <c r="J22" s="20" t="str">
        <f>IF($A22="","",IF(OR(COUNTIF(Критерии!$B38:$AE38,"Недостаточно данных")&gt;0,COUNTIF(Критерии!$B38:$AE38,"Поле не найдено")&gt;0,COUNTIF(Критерии!$B38:$AE38,"Некорректные настройки")&gt;0,H22=0),"",EXP((IF(ISNUMBER(Критерии!B38),Критерии!B$6*LN(Критерии!B38),0)+IF(ISNUMBER(Критерии!C38),Критерии!C$6*LN(Критерии!C38),0)+IF(ISNUMBER(Критерии!D38),Критерии!D$6*LN(Критерии!D38),0)+IF(ISNUMBER(Критерии!E38),Критерии!E$6*LN(Критерии!E38),0)+IF(ISNUMBER(Критерии!F38),Критерии!F$6*LN(Критерии!F38),0)+IF(ISNUMBER(Критерии!G38),Критерии!G$6*LN(Критерии!G38),0)+IF(ISNUMBER(Критерии!H38),Критерии!H$6*LN(Критерии!H38),0)+IF(ISNUMBER(Критерии!I38),Критерии!I$6*LN(Критерии!I38),0)+IF(ISNUMBER(Критерии!J38),Критерии!J$6*LN(Критерии!J38),0)+IF(ISNUMBER(Критерии!K38),Критерии!K$6*LN(Критерии!K38),0)+IF(ISNUMBER(Критерии!L38),Критерии!L$6*LN(Критерии!L38),0)+IF(ISNUMBER(Критерии!M38),Критерии!M$6*LN(Критерии!M38),0)+IF(ISNUMBER(Критерии!N38),Критерии!N$6*LN(Критерии!N38),0)+IF(ISNUMBER(Критерии!O38),Критерии!O$6*LN(Критерии!O38),0)+IF(ISNUMBER(Критерии!P38),Критерии!P$6*LN(Критерии!P38),0)+IF(ISNUMBER(Критерии!Q38),Критерии!Q$6*LN(Критерии!Q38),0)+IF(ISNUMBER(Критерии!R38),Критерии!R$6*LN(Критерии!R38),0)+IF(ISNUMBER(Критерии!S38),Критерии!S$6*LN(Критерии!S38),0)+IF(ISNUMBER(Критерии!T38),Критерии!T$6*LN(Критерии!T38),0)+IF(ISNUMBER(Критерии!U38),Критерии!U$6*LN(Критерии!U38),0)+IF(ISNUMBER(Критерии!V38),Критерии!V$6*LN(Критерии!V38),0)+IF(ISNUMBER(Критерии!W38),Критерии!W$6*LN(Критерии!W38),0)+IF(ISNUMBER(Критерии!X38),Критерии!X$6*LN(Критерии!X38),0)+IF(ISNUMBER(Критерии!Y38),Критерии!Y$6*LN(Критерии!Y38),0)+IF(ISNUMBER(Критерии!Z38),Критерии!Z$6*LN(Критерии!Z38),0)+IF(ISNUMBER(Критерии!AA38),Критерии!AA$6*LN(Критерии!AA38),0)+IF(ISNUMBER(Критерии!AB38),Критерии!AB$6*LN(Критерии!AB38),0)+IF(ISNUMBER(Критерии!AC38),Критерии!AC$6*LN(Критерии!AC38),0)+IF(ISNUMBER(Критерии!AD38),Критерии!AD$6*LN(Критерии!AD38),0)+IF(ISNUMBER(Критерии!AE38),Критерии!AE$6*LN(Критерии!AE38),0))/H22)))</f>
        <v/>
      </c>
      <c r="K22" s="3" t="str">
        <f>IF(J22="","",COUNTIF($J$4:$J$103,"&gt;"&amp;J22)+COUNTIF($J$4:J22,J22))</f>
        <v/>
      </c>
      <c r="L22" s="3" t="str">
        <f>IF($A22="","",IF(J22="","Недостаточно данных",IF(G22&lt;Настройки!$B$8,"Резерв",IF(Настройки!$B$11="только ранжирование","Резерв",IF(Настройки!$B$11="Порог λ",IF(J22&gt;=Настройки!$B$10,"Кандидат","Резерв"),IF(K22&lt;=Настройки!$B$9,"Кандидат","Резерв"))))))</f>
        <v/>
      </c>
      <c r="M22" s="3" t="str">
        <f>IF($A22="","",IF(J22="","Проверьте данные на листе «Критерии»",IF(F22&gt;0,"Нет исходных данных: "&amp;F22,IF(Настройки!$B$18&lt;&gt;"OK","Проверьте веса","Расчет выполнен"))))</f>
        <v/>
      </c>
      <c r="N22" s="3" t="str">
        <f>IF($A22="","",IF(G22=0,"Нет сработавших оснований",IF(AND(IF(ISNUMBER(Критерии!B38),Критерии!B38,0)&gt;=Настройки!$B$16,Настройки!$K$21="Да"),Настройки!$B$21&amp;"; ","")&amp;IF(AND(IF(ISNUMBER(Критерии!C38),Критерии!C38,0)&gt;=Настройки!$B$16,Настройки!$K$22="Да"),Настройки!$B$22&amp;"; ","")&amp;IF(AND(IF(ISNUMBER(Критерии!D38),Критерии!D38,0)&gt;=Настройки!$B$16,Настройки!$K$23="Да"),Настройки!$B$23&amp;"; ","")&amp;IF(AND(IF(ISNUMBER(Критерии!E38),Критерии!E38,0)&gt;=Настройки!$B$16,Настройки!$K$24="Да"),Настройки!$B$24&amp;"; ","")&amp;IF(AND(IF(ISNUMBER(Критерии!F38),Критерии!F38,0)&gt;=Настройки!$B$16,Настройки!$K$25="Да"),Настройки!$B$25&amp;"; ","")&amp;IF(AND(IF(ISNUMBER(Критерии!G38),Критерии!G38,0)&gt;=Настройки!$B$16,Настройки!$K$26="Да"),Настройки!$B$26&amp;"; ","")&amp;IF(AND(IF(ISNUMBER(Критерии!H38),Критерии!H38,0)&gt;=Настройки!$B$16,Настройки!$K$27="Да"),Настройки!$B$27&amp;"; ","")&amp;IF(AND(IF(ISNUMBER(Критерии!I38),Критерии!I38,0)&gt;=Настройки!$B$16,Настройки!$K$28="Да"),Настройки!$B$28&amp;"; ","")&amp;IF(AND(IF(ISNUMBER(Критерии!J38),Критерии!J38,0)&gt;=Настройки!$B$16,Настройки!$K$29="Да"),Настройки!$B$29&amp;"; ","")&amp;IF(AND(IF(ISNUMBER(Критерии!K38),Критерии!K38,0)&gt;=Настройки!$B$16,Настройки!$K$30="Да"),Настройки!$B$30&amp;"; ","")&amp;IF(AND(IF(ISNUMBER(Критерии!L38),Критерии!L38,0)&gt;=Настройки!$B$16,Настройки!$K$31="Да"),Настройки!$B$31&amp;"; ","")&amp;IF(AND(IF(ISNUMBER(Критерии!M38),Критерии!M38,0)&gt;=Настройки!$B$16,Настройки!$K$32="Да"),Настройки!$B$32&amp;"; ","")&amp;IF(AND(IF(ISNUMBER(Критерии!N38),Критерии!N38,0)&gt;=Настройки!$B$16,Настройки!$K$33="Да"),Настройки!$B$33&amp;"; ","")&amp;IF(AND(IF(ISNUMBER(Критерии!O38),Критерии!O38,0)&gt;=Настройки!$B$16,Настройки!$K$34="Да"),Настройки!$B$34&amp;"; ","")&amp;IF(AND(IF(ISNUMBER(Критерии!P38),Критерии!P38,0)&gt;=Настройки!$B$16,Настройки!$K$35="Да"),Настройки!$B$35&amp;"; ","")&amp;IF(AND(IF(ISNUMBER(Критерии!Q38),Критерии!Q38,0)&gt;=Настройки!$B$16,Настройки!$K$36="Да"),Настройки!$B$36&amp;"; ","")&amp;IF(AND(IF(ISNUMBER(Критерии!R38),Критерии!R38,0)&gt;=Настройки!$B$16,Настройки!$K$37="Да"),Настройки!$B$37&amp;"; ","")&amp;IF(AND(IF(ISNUMBER(Критерии!S38),Критерии!S38,0)&gt;=Настройки!$B$16,Настройки!$K$38="Да"),Настройки!$B$38&amp;"; ","")&amp;IF(AND(IF(ISNUMBER(Критерии!T38),Критерии!T38,0)&gt;=Настройки!$B$16,Настройки!$K$39="Да"),Настройки!$B$39&amp;"; ","")&amp;IF(AND(IF(ISNUMBER(Критерии!U38),Критерии!U38,0)&gt;=Настройки!$B$16,Настройки!$K$40="Да"),Настройки!$B$40&amp;"; ","")&amp;IF(AND(IF(ISNUMBER(Критерии!V38),Критерии!V38,0)&gt;=Настройки!$B$16,Настройки!$K$41="Да"),Настройки!$B$41&amp;"; ","")&amp;IF(AND(IF(ISNUMBER(Критерии!W38),Критерии!W38,0)&gt;=Настройки!$B$16,Настройки!$K$42="Да"),Настройки!$B$42&amp;"; ","")&amp;IF(AND(IF(ISNUMBER(Критерии!X38),Критерии!X38,0)&gt;=Настройки!$B$16,Настройки!$K$43="Да"),Настройки!$B$43&amp;"; ","")&amp;IF(AND(IF(ISNUMBER(Критерии!Y38),Критерии!Y38,0)&gt;=Настройки!$B$16,Настройки!$K$44="Да"),Настройки!$B$44&amp;"; ","")&amp;IF(AND(IF(ISNUMBER(Критерии!Z38),Критерии!Z38,0)&gt;=Настройки!$B$16,Настройки!$K$45="Да"),Настройки!$B$45&amp;"; ","")&amp;IF(AND(IF(ISNUMBER(Критерии!AA38),Критерии!AA38,0)&gt;=Настройки!$B$16,Настройки!$K$46="Да"),Настройки!$B$46&amp;"; ","")&amp;IF(AND(IF(ISNUMBER(Критерии!AB38),Критерии!AB38,0)&gt;=Настройки!$B$16,Настройки!$K$47="Да"),Настройки!$B$47&amp;"; ","")&amp;IF(AND(IF(ISNUMBER(Критерии!AC38),Критерии!AC38,0)&gt;=Настройки!$B$16,Настройки!$K$48="Да"),Настройки!$B$48&amp;"; ","")&amp;IF(AND(IF(ISNUMBER(Критерии!AD38),Критерии!AD38,0)&gt;=Настройки!$B$16,Настройки!$K$49="Да"),Настройки!$B$49&amp;"; ","")&amp;IF(AND(IF(ISNUMBER(Критерии!AE38),Критерии!AE38,0)&gt;=Настройки!$B$16,Настройки!$K$50="Да"),Настройки!$B$50&amp;"; ","")))</f>
        <v/>
      </c>
    </row>
    <row r="23" spans="1:14" ht="17.100000000000001" customHeight="1">
      <c r="A23" s="25" t="str">
        <f>IF(Критерии!A39="","",Критерии!A39)</f>
        <v/>
      </c>
      <c r="B23" s="3" t="str">
        <f>IF($A23="","",INDEX(Данные!$A$7:$CV$106,ROW()-3,MATCH("Пласт",Данные!$A$6:$CV$6,0)))</f>
        <v/>
      </c>
      <c r="C23" s="3" t="str">
        <f>IF($A23="","",INDEX(Данные!$A$7:$CV$106,ROW()-3,MATCH("Состояние",Данные!$A$6:$CV$6,0)))</f>
        <v/>
      </c>
      <c r="D23" s="3" t="str">
        <f>IF($A23="","",COUNTIFS(Настройки!$A$21:$A$50,"Да",Настройки!$N$21:$N$50,"&lt;&gt;"))</f>
        <v/>
      </c>
      <c r="E23" s="3" t="str">
        <f>IF($A23="","",COUNT(Критерии!$B39:$AE39))</f>
        <v/>
      </c>
      <c r="F23" s="3" t="str">
        <f>IF($A23="","",D23-COUNT(Критерии!$B39:$AE39))</f>
        <v/>
      </c>
      <c r="G23" s="3" t="str">
        <f>IF($A23="","",IF(AND(ISNUMBER(Критерии!B39),Критерии!B39&gt;=Настройки!$B$16,Критерии!B$7="Да"),1,0)+IF(AND(ISNUMBER(Критерии!C39),Критерии!C39&gt;=Настройки!$B$16,Критерии!C$7="Да"),1,0)+IF(AND(ISNUMBER(Критерии!D39),Критерии!D39&gt;=Настройки!$B$16,Критерии!D$7="Да"),1,0)+IF(AND(ISNUMBER(Критерии!E39),Критерии!E39&gt;=Настройки!$B$16,Критерии!E$7="Да"),1,0)+IF(AND(ISNUMBER(Критерии!F39),Критерии!F39&gt;=Настройки!$B$16,Критерии!F$7="Да"),1,0)+IF(AND(ISNUMBER(Критерии!G39),Критерии!G39&gt;=Настройки!$B$16,Критерии!G$7="Да"),1,0)+IF(AND(ISNUMBER(Критерии!H39),Критерии!H39&gt;=Настройки!$B$16,Критерии!H$7="Да"),1,0)+IF(AND(ISNUMBER(Критерии!I39),Критерии!I39&gt;=Настройки!$B$16,Критерии!I$7="Да"),1,0)+IF(AND(ISNUMBER(Критерии!J39),Критерии!J39&gt;=Настройки!$B$16,Критерии!J$7="Да"),1,0)+IF(AND(ISNUMBER(Критерии!K39),Критерии!K39&gt;=Настройки!$B$16,Критерии!K$7="Да"),1,0)+IF(AND(ISNUMBER(Критерии!L39),Критерии!L39&gt;=Настройки!$B$16,Критерии!L$7="Да"),1,0)+IF(AND(ISNUMBER(Критерии!M39),Критерии!M39&gt;=Настройки!$B$16,Критерии!M$7="Да"),1,0)+IF(AND(ISNUMBER(Критерии!N39),Критерии!N39&gt;=Настройки!$B$16,Критерии!N$7="Да"),1,0)+IF(AND(ISNUMBER(Критерии!O39),Критерии!O39&gt;=Настройки!$B$16,Критерии!O$7="Да"),1,0)+IF(AND(ISNUMBER(Критерии!P39),Критерии!P39&gt;=Настройки!$B$16,Критерии!P$7="Да"),1,0)+IF(AND(ISNUMBER(Критерии!Q39),Критерии!Q39&gt;=Настройки!$B$16,Критерии!Q$7="Да"),1,0)+IF(AND(ISNUMBER(Критерии!R39),Критерии!R39&gt;=Настройки!$B$16,Критерии!R$7="Да"),1,0)+IF(AND(ISNUMBER(Критерии!S39),Критерии!S39&gt;=Настройки!$B$16,Критерии!S$7="Да"),1,0)+IF(AND(ISNUMBER(Критерии!T39),Критерии!T39&gt;=Настройки!$B$16,Критерии!T$7="Да"),1,0)+IF(AND(ISNUMBER(Критерии!U39),Критерии!U39&gt;=Настройки!$B$16,Критерии!U$7="Да"),1,0)+IF(AND(ISNUMBER(Критерии!V39),Критерии!V39&gt;=Настройки!$B$16,Критерии!V$7="Да"),1,0)+IF(AND(ISNUMBER(Критерии!W39),Критерии!W39&gt;=Настройки!$B$16,Критерии!W$7="Да"),1,0)+IF(AND(ISNUMBER(Критерии!X39),Критерии!X39&gt;=Настройки!$B$16,Критерии!X$7="Да"),1,0)+IF(AND(ISNUMBER(Критерии!Y39),Критерии!Y39&gt;=Настройки!$B$16,Критерии!Y$7="Да"),1,0)+IF(AND(ISNUMBER(Критерии!Z39),Критерии!Z39&gt;=Настройки!$B$16,Критерии!Z$7="Да"),1,0)+IF(AND(ISNUMBER(Критерии!AA39),Критерии!AA39&gt;=Настройки!$B$16,Критерии!AA$7="Да"),1,0)+IF(AND(ISNUMBER(Критерии!AB39),Критерии!AB39&gt;=Настройки!$B$16,Критерии!AB$7="Да"),1,0)+IF(AND(ISNUMBER(Критерии!AC39),Критерии!AC39&gt;=Настройки!$B$16,Критерии!AC$7="Да"),1,0)+IF(AND(ISNUMBER(Критерии!AD39),Критерии!AD39&gt;=Настройки!$B$16,Критерии!AD$7="Да"),1,0)+IF(AND(ISNUMBER(Критерии!AE39),Критерии!AE39&gt;=Настройки!$B$16,Критерии!AE$7="Да"),1,0))</f>
        <v/>
      </c>
      <c r="H23" s="20" t="str">
        <f>IF($A23="","",IF(ISNUMBER(Критерии!B39),Критерии!B$6,0)+IF(ISNUMBER(Критерии!C39),Критерии!C$6,0)+IF(ISNUMBER(Критерии!D39),Критерии!D$6,0)+IF(ISNUMBER(Критерии!E39),Критерии!E$6,0)+IF(ISNUMBER(Критерии!F39),Критерии!F$6,0)+IF(ISNUMBER(Критерии!G39),Критерии!G$6,0)+IF(ISNUMBER(Критерии!H39),Критерии!H$6,0)+IF(ISNUMBER(Критерии!I39),Критерии!I$6,0)+IF(ISNUMBER(Критерии!J39),Критерии!J$6,0)+IF(ISNUMBER(Критерии!K39),Критерии!K$6,0)+IF(ISNUMBER(Критерии!L39),Критерии!L$6,0)+IF(ISNUMBER(Критерии!M39),Критерии!M$6,0)+IF(ISNUMBER(Критерии!N39),Критерии!N$6,0)+IF(ISNUMBER(Критерии!O39),Критерии!O$6,0)+IF(ISNUMBER(Критерии!P39),Критерии!P$6,0)+IF(ISNUMBER(Критерии!Q39),Критерии!Q$6,0)+IF(ISNUMBER(Критерии!R39),Критерии!R$6,0)+IF(ISNUMBER(Критерии!S39),Критерии!S$6,0)+IF(ISNUMBER(Критерии!T39),Критерии!T$6,0)+IF(ISNUMBER(Критерии!U39),Критерии!U$6,0)+IF(ISNUMBER(Критерии!V39),Критерии!V$6,0)+IF(ISNUMBER(Критерии!W39),Критерии!W$6,0)+IF(ISNUMBER(Критерии!X39),Критерии!X$6,0)+IF(ISNUMBER(Критерии!Y39),Критерии!Y$6,0)+IF(ISNUMBER(Критерии!Z39),Критерии!Z$6,0)+IF(ISNUMBER(Критерии!AA39),Критерии!AA$6,0)+IF(ISNUMBER(Критерии!AB39),Критерии!AB$6,0)+IF(ISNUMBER(Критерии!AC39),Критерии!AC$6,0)+IF(ISNUMBER(Критерии!AD39),Критерии!AD$6,0)+IF(ISNUMBER(Критерии!AE39),Критерии!AE$6,0))</f>
        <v/>
      </c>
      <c r="I23" s="21" t="str">
        <f t="shared" si="0"/>
        <v/>
      </c>
      <c r="J23" s="20" t="str">
        <f>IF($A23="","",IF(OR(COUNTIF(Критерии!$B39:$AE39,"Недостаточно данных")&gt;0,COUNTIF(Критерии!$B39:$AE39,"Поле не найдено")&gt;0,COUNTIF(Критерии!$B39:$AE39,"Некорректные настройки")&gt;0,H23=0),"",EXP((IF(ISNUMBER(Критерии!B39),Критерии!B$6*LN(Критерии!B39),0)+IF(ISNUMBER(Критерии!C39),Критерии!C$6*LN(Критерии!C39),0)+IF(ISNUMBER(Критерии!D39),Критерии!D$6*LN(Критерии!D39),0)+IF(ISNUMBER(Критерии!E39),Критерии!E$6*LN(Критерии!E39),0)+IF(ISNUMBER(Критерии!F39),Критерии!F$6*LN(Критерии!F39),0)+IF(ISNUMBER(Критерии!G39),Критерии!G$6*LN(Критерии!G39),0)+IF(ISNUMBER(Критерии!H39),Критерии!H$6*LN(Критерии!H39),0)+IF(ISNUMBER(Критерии!I39),Критерии!I$6*LN(Критерии!I39),0)+IF(ISNUMBER(Критерии!J39),Критерии!J$6*LN(Критерии!J39),0)+IF(ISNUMBER(Критерии!K39),Критерии!K$6*LN(Критерии!K39),0)+IF(ISNUMBER(Критерии!L39),Критерии!L$6*LN(Критерии!L39),0)+IF(ISNUMBER(Критерии!M39),Критерии!M$6*LN(Критерии!M39),0)+IF(ISNUMBER(Критерии!N39),Критерии!N$6*LN(Критерии!N39),0)+IF(ISNUMBER(Критерии!O39),Критерии!O$6*LN(Критерии!O39),0)+IF(ISNUMBER(Критерии!P39),Критерии!P$6*LN(Критерии!P39),0)+IF(ISNUMBER(Критерии!Q39),Критерии!Q$6*LN(Критерии!Q39),0)+IF(ISNUMBER(Критерии!R39),Критерии!R$6*LN(Критерии!R39),0)+IF(ISNUMBER(Критерии!S39),Критерии!S$6*LN(Критерии!S39),0)+IF(ISNUMBER(Критерии!T39),Критерии!T$6*LN(Критерии!T39),0)+IF(ISNUMBER(Критерии!U39),Критерии!U$6*LN(Критерии!U39),0)+IF(ISNUMBER(Критерии!V39),Критерии!V$6*LN(Критерии!V39),0)+IF(ISNUMBER(Критерии!W39),Критерии!W$6*LN(Критерии!W39),0)+IF(ISNUMBER(Критерии!X39),Критерии!X$6*LN(Критерии!X39),0)+IF(ISNUMBER(Критерии!Y39),Критерии!Y$6*LN(Критерии!Y39),0)+IF(ISNUMBER(Критерии!Z39),Критерии!Z$6*LN(Критерии!Z39),0)+IF(ISNUMBER(Критерии!AA39),Критерии!AA$6*LN(Критерии!AA39),0)+IF(ISNUMBER(Критерии!AB39),Критерии!AB$6*LN(Критерии!AB39),0)+IF(ISNUMBER(Критерии!AC39),Критерии!AC$6*LN(Критерии!AC39),0)+IF(ISNUMBER(Критерии!AD39),Критерии!AD$6*LN(Критерии!AD39),0)+IF(ISNUMBER(Критерии!AE39),Критерии!AE$6*LN(Критерии!AE39),0))/H23)))</f>
        <v/>
      </c>
      <c r="K23" s="3" t="str">
        <f>IF(J23="","",COUNTIF($J$4:$J$103,"&gt;"&amp;J23)+COUNTIF($J$4:J23,J23))</f>
        <v/>
      </c>
      <c r="L23" s="3" t="str">
        <f>IF($A23="","",IF(J23="","Недостаточно данных",IF(G23&lt;Настройки!$B$8,"Резерв",IF(Настройки!$B$11="только ранжирование","Резерв",IF(Настройки!$B$11="Порог λ",IF(J23&gt;=Настройки!$B$10,"Кандидат","Резерв"),IF(K23&lt;=Настройки!$B$9,"Кандидат","Резерв"))))))</f>
        <v/>
      </c>
      <c r="M23" s="3" t="str">
        <f>IF($A23="","",IF(J23="","Проверьте данные на листе «Критерии»",IF(F23&gt;0,"Нет исходных данных: "&amp;F23,IF(Настройки!$B$18&lt;&gt;"OK","Проверьте веса","Расчет выполнен"))))</f>
        <v/>
      </c>
      <c r="N23" s="3" t="str">
        <f>IF($A23="","",IF(G23=0,"Нет сработавших оснований",IF(AND(IF(ISNUMBER(Критерии!B39),Критерии!B39,0)&gt;=Настройки!$B$16,Настройки!$K$21="Да"),Настройки!$B$21&amp;"; ","")&amp;IF(AND(IF(ISNUMBER(Критерии!C39),Критерии!C39,0)&gt;=Настройки!$B$16,Настройки!$K$22="Да"),Настройки!$B$22&amp;"; ","")&amp;IF(AND(IF(ISNUMBER(Критерии!D39),Критерии!D39,0)&gt;=Настройки!$B$16,Настройки!$K$23="Да"),Настройки!$B$23&amp;"; ","")&amp;IF(AND(IF(ISNUMBER(Критерии!E39),Критерии!E39,0)&gt;=Настройки!$B$16,Настройки!$K$24="Да"),Настройки!$B$24&amp;"; ","")&amp;IF(AND(IF(ISNUMBER(Критерии!F39),Критерии!F39,0)&gt;=Настройки!$B$16,Настройки!$K$25="Да"),Настройки!$B$25&amp;"; ","")&amp;IF(AND(IF(ISNUMBER(Критерии!G39),Критерии!G39,0)&gt;=Настройки!$B$16,Настройки!$K$26="Да"),Настройки!$B$26&amp;"; ","")&amp;IF(AND(IF(ISNUMBER(Критерии!H39),Критерии!H39,0)&gt;=Настройки!$B$16,Настройки!$K$27="Да"),Настройки!$B$27&amp;"; ","")&amp;IF(AND(IF(ISNUMBER(Критерии!I39),Критерии!I39,0)&gt;=Настройки!$B$16,Настройки!$K$28="Да"),Настройки!$B$28&amp;"; ","")&amp;IF(AND(IF(ISNUMBER(Критерии!J39),Критерии!J39,0)&gt;=Настройки!$B$16,Настройки!$K$29="Да"),Настройки!$B$29&amp;"; ","")&amp;IF(AND(IF(ISNUMBER(Критерии!K39),Критерии!K39,0)&gt;=Настройки!$B$16,Настройки!$K$30="Да"),Настройки!$B$30&amp;"; ","")&amp;IF(AND(IF(ISNUMBER(Критерии!L39),Критерии!L39,0)&gt;=Настройки!$B$16,Настройки!$K$31="Да"),Настройки!$B$31&amp;"; ","")&amp;IF(AND(IF(ISNUMBER(Критерии!M39),Критерии!M39,0)&gt;=Настройки!$B$16,Настройки!$K$32="Да"),Настройки!$B$32&amp;"; ","")&amp;IF(AND(IF(ISNUMBER(Критерии!N39),Критерии!N39,0)&gt;=Настройки!$B$16,Настройки!$K$33="Да"),Настройки!$B$33&amp;"; ","")&amp;IF(AND(IF(ISNUMBER(Критерии!O39),Критерии!O39,0)&gt;=Настройки!$B$16,Настройки!$K$34="Да"),Настройки!$B$34&amp;"; ","")&amp;IF(AND(IF(ISNUMBER(Критерии!P39),Критерии!P39,0)&gt;=Настройки!$B$16,Настройки!$K$35="Да"),Настройки!$B$35&amp;"; ","")&amp;IF(AND(IF(ISNUMBER(Критерии!Q39),Критерии!Q39,0)&gt;=Настройки!$B$16,Настройки!$K$36="Да"),Настройки!$B$36&amp;"; ","")&amp;IF(AND(IF(ISNUMBER(Критерии!R39),Критерии!R39,0)&gt;=Настройки!$B$16,Настройки!$K$37="Да"),Настройки!$B$37&amp;"; ","")&amp;IF(AND(IF(ISNUMBER(Критерии!S39),Критерии!S39,0)&gt;=Настройки!$B$16,Настройки!$K$38="Да"),Настройки!$B$38&amp;"; ","")&amp;IF(AND(IF(ISNUMBER(Критерии!T39),Критерии!T39,0)&gt;=Настройки!$B$16,Настройки!$K$39="Да"),Настройки!$B$39&amp;"; ","")&amp;IF(AND(IF(ISNUMBER(Критерии!U39),Критерии!U39,0)&gt;=Настройки!$B$16,Настройки!$K$40="Да"),Настройки!$B$40&amp;"; ","")&amp;IF(AND(IF(ISNUMBER(Критерии!V39),Критерии!V39,0)&gt;=Настройки!$B$16,Настройки!$K$41="Да"),Настройки!$B$41&amp;"; ","")&amp;IF(AND(IF(ISNUMBER(Критерии!W39),Критерии!W39,0)&gt;=Настройки!$B$16,Настройки!$K$42="Да"),Настройки!$B$42&amp;"; ","")&amp;IF(AND(IF(ISNUMBER(Критерии!X39),Критерии!X39,0)&gt;=Настройки!$B$16,Настройки!$K$43="Да"),Настройки!$B$43&amp;"; ","")&amp;IF(AND(IF(ISNUMBER(Критерии!Y39),Критерии!Y39,0)&gt;=Настройки!$B$16,Настройки!$K$44="Да"),Настройки!$B$44&amp;"; ","")&amp;IF(AND(IF(ISNUMBER(Критерии!Z39),Критерии!Z39,0)&gt;=Настройки!$B$16,Настройки!$K$45="Да"),Настройки!$B$45&amp;"; ","")&amp;IF(AND(IF(ISNUMBER(Критерии!AA39),Критерии!AA39,0)&gt;=Настройки!$B$16,Настройки!$K$46="Да"),Настройки!$B$46&amp;"; ","")&amp;IF(AND(IF(ISNUMBER(Критерии!AB39),Критерии!AB39,0)&gt;=Настройки!$B$16,Настройки!$K$47="Да"),Настройки!$B$47&amp;"; ","")&amp;IF(AND(IF(ISNUMBER(Критерии!AC39),Критерии!AC39,0)&gt;=Настройки!$B$16,Настройки!$K$48="Да"),Настройки!$B$48&amp;"; ","")&amp;IF(AND(IF(ISNUMBER(Критерии!AD39),Критерии!AD39,0)&gt;=Настройки!$B$16,Настройки!$K$49="Да"),Настройки!$B$49&amp;"; ","")&amp;IF(AND(IF(ISNUMBER(Критерии!AE39),Критерии!AE39,0)&gt;=Настройки!$B$16,Настройки!$K$50="Да"),Настройки!$B$50&amp;"; ","")))</f>
        <v/>
      </c>
    </row>
    <row r="24" spans="1:14" ht="17.100000000000001" customHeight="1">
      <c r="A24" s="25" t="str">
        <f>IF(Критерии!A40="","",Критерии!A40)</f>
        <v/>
      </c>
      <c r="B24" s="3" t="str">
        <f>IF($A24="","",INDEX(Данные!$A$7:$CV$106,ROW()-3,MATCH("Пласт",Данные!$A$6:$CV$6,0)))</f>
        <v/>
      </c>
      <c r="C24" s="3" t="str">
        <f>IF($A24="","",INDEX(Данные!$A$7:$CV$106,ROW()-3,MATCH("Состояние",Данные!$A$6:$CV$6,0)))</f>
        <v/>
      </c>
      <c r="D24" s="3" t="str">
        <f>IF($A24="","",COUNTIFS(Настройки!$A$21:$A$50,"Да",Настройки!$N$21:$N$50,"&lt;&gt;"))</f>
        <v/>
      </c>
      <c r="E24" s="3" t="str">
        <f>IF($A24="","",COUNT(Критерии!$B40:$AE40))</f>
        <v/>
      </c>
      <c r="F24" s="3" t="str">
        <f>IF($A24="","",D24-COUNT(Критерии!$B40:$AE40))</f>
        <v/>
      </c>
      <c r="G24" s="3" t="str">
        <f>IF($A24="","",IF(AND(ISNUMBER(Критерии!B40),Критерии!B40&gt;=Настройки!$B$16,Критерии!B$7="Да"),1,0)+IF(AND(ISNUMBER(Критерии!C40),Критерии!C40&gt;=Настройки!$B$16,Критерии!C$7="Да"),1,0)+IF(AND(ISNUMBER(Критерии!D40),Критерии!D40&gt;=Настройки!$B$16,Критерии!D$7="Да"),1,0)+IF(AND(ISNUMBER(Критерии!E40),Критерии!E40&gt;=Настройки!$B$16,Критерии!E$7="Да"),1,0)+IF(AND(ISNUMBER(Критерии!F40),Критерии!F40&gt;=Настройки!$B$16,Критерии!F$7="Да"),1,0)+IF(AND(ISNUMBER(Критерии!G40),Критерии!G40&gt;=Настройки!$B$16,Критерии!G$7="Да"),1,0)+IF(AND(ISNUMBER(Критерии!H40),Критерии!H40&gt;=Настройки!$B$16,Критерии!H$7="Да"),1,0)+IF(AND(ISNUMBER(Критерии!I40),Критерии!I40&gt;=Настройки!$B$16,Критерии!I$7="Да"),1,0)+IF(AND(ISNUMBER(Критерии!J40),Критерии!J40&gt;=Настройки!$B$16,Критерии!J$7="Да"),1,0)+IF(AND(ISNUMBER(Критерии!K40),Критерии!K40&gt;=Настройки!$B$16,Критерии!K$7="Да"),1,0)+IF(AND(ISNUMBER(Критерии!L40),Критерии!L40&gt;=Настройки!$B$16,Критерии!L$7="Да"),1,0)+IF(AND(ISNUMBER(Критерии!M40),Критерии!M40&gt;=Настройки!$B$16,Критерии!M$7="Да"),1,0)+IF(AND(ISNUMBER(Критерии!N40),Критерии!N40&gt;=Настройки!$B$16,Критерии!N$7="Да"),1,0)+IF(AND(ISNUMBER(Критерии!O40),Критерии!O40&gt;=Настройки!$B$16,Критерии!O$7="Да"),1,0)+IF(AND(ISNUMBER(Критерии!P40),Критерии!P40&gt;=Настройки!$B$16,Критерии!P$7="Да"),1,0)+IF(AND(ISNUMBER(Критерии!Q40),Критерии!Q40&gt;=Настройки!$B$16,Критерии!Q$7="Да"),1,0)+IF(AND(ISNUMBER(Критерии!R40),Критерии!R40&gt;=Настройки!$B$16,Критерии!R$7="Да"),1,0)+IF(AND(ISNUMBER(Критерии!S40),Критерии!S40&gt;=Настройки!$B$16,Критерии!S$7="Да"),1,0)+IF(AND(ISNUMBER(Критерии!T40),Критерии!T40&gt;=Настройки!$B$16,Критерии!T$7="Да"),1,0)+IF(AND(ISNUMBER(Критерии!U40),Критерии!U40&gt;=Настройки!$B$16,Критерии!U$7="Да"),1,0)+IF(AND(ISNUMBER(Критерии!V40),Критерии!V40&gt;=Настройки!$B$16,Критерии!V$7="Да"),1,0)+IF(AND(ISNUMBER(Критерии!W40),Критерии!W40&gt;=Настройки!$B$16,Критерии!W$7="Да"),1,0)+IF(AND(ISNUMBER(Критерии!X40),Критерии!X40&gt;=Настройки!$B$16,Критерии!X$7="Да"),1,0)+IF(AND(ISNUMBER(Критерии!Y40),Критерии!Y40&gt;=Настройки!$B$16,Критерии!Y$7="Да"),1,0)+IF(AND(ISNUMBER(Критерии!Z40),Критерии!Z40&gt;=Настройки!$B$16,Критерии!Z$7="Да"),1,0)+IF(AND(ISNUMBER(Критерии!AA40),Критерии!AA40&gt;=Настройки!$B$16,Критерии!AA$7="Да"),1,0)+IF(AND(ISNUMBER(Критерии!AB40),Критерии!AB40&gt;=Настройки!$B$16,Критерии!AB$7="Да"),1,0)+IF(AND(ISNUMBER(Критерии!AC40),Критерии!AC40&gt;=Настройки!$B$16,Критерии!AC$7="Да"),1,0)+IF(AND(ISNUMBER(Критерии!AD40),Критерии!AD40&gt;=Настройки!$B$16,Критерии!AD$7="Да"),1,0)+IF(AND(ISNUMBER(Критерии!AE40),Критерии!AE40&gt;=Настройки!$B$16,Критерии!AE$7="Да"),1,0))</f>
        <v/>
      </c>
      <c r="H24" s="20" t="str">
        <f>IF($A24="","",IF(ISNUMBER(Критерии!B40),Критерии!B$6,0)+IF(ISNUMBER(Критерии!C40),Критерии!C$6,0)+IF(ISNUMBER(Критерии!D40),Критерии!D$6,0)+IF(ISNUMBER(Критерии!E40),Критерии!E$6,0)+IF(ISNUMBER(Критерии!F40),Критерии!F$6,0)+IF(ISNUMBER(Критерии!G40),Критерии!G$6,0)+IF(ISNUMBER(Критерии!H40),Критерии!H$6,0)+IF(ISNUMBER(Критерии!I40),Критерии!I$6,0)+IF(ISNUMBER(Критерии!J40),Критерии!J$6,0)+IF(ISNUMBER(Критерии!K40),Критерии!K$6,0)+IF(ISNUMBER(Критерии!L40),Критерии!L$6,0)+IF(ISNUMBER(Критерии!M40),Критерии!M$6,0)+IF(ISNUMBER(Критерии!N40),Критерии!N$6,0)+IF(ISNUMBER(Критерии!O40),Критерии!O$6,0)+IF(ISNUMBER(Критерии!P40),Критерии!P$6,0)+IF(ISNUMBER(Критерии!Q40),Критерии!Q$6,0)+IF(ISNUMBER(Критерии!R40),Критерии!R$6,0)+IF(ISNUMBER(Критерии!S40),Критерии!S$6,0)+IF(ISNUMBER(Критерии!T40),Критерии!T$6,0)+IF(ISNUMBER(Критерии!U40),Критерии!U$6,0)+IF(ISNUMBER(Критерии!V40),Критерии!V$6,0)+IF(ISNUMBER(Критерии!W40),Критерии!W$6,0)+IF(ISNUMBER(Критерии!X40),Критерии!X$6,0)+IF(ISNUMBER(Критерии!Y40),Критерии!Y$6,0)+IF(ISNUMBER(Критерии!Z40),Критерии!Z$6,0)+IF(ISNUMBER(Критерии!AA40),Критерии!AA$6,0)+IF(ISNUMBER(Критерии!AB40),Критерии!AB$6,0)+IF(ISNUMBER(Критерии!AC40),Критерии!AC$6,0)+IF(ISNUMBER(Критерии!AD40),Критерии!AD$6,0)+IF(ISNUMBER(Критерии!AE40),Критерии!AE$6,0))</f>
        <v/>
      </c>
      <c r="I24" s="21" t="str">
        <f t="shared" si="0"/>
        <v/>
      </c>
      <c r="J24" s="20" t="str">
        <f>IF($A24="","",IF(OR(COUNTIF(Критерии!$B40:$AE40,"Недостаточно данных")&gt;0,COUNTIF(Критерии!$B40:$AE40,"Поле не найдено")&gt;0,COUNTIF(Критерии!$B40:$AE40,"Некорректные настройки")&gt;0,H24=0),"",EXP((IF(ISNUMBER(Критерии!B40),Критерии!B$6*LN(Критерии!B40),0)+IF(ISNUMBER(Критерии!C40),Критерии!C$6*LN(Критерии!C40),0)+IF(ISNUMBER(Критерии!D40),Критерии!D$6*LN(Критерии!D40),0)+IF(ISNUMBER(Критерии!E40),Критерии!E$6*LN(Критерии!E40),0)+IF(ISNUMBER(Критерии!F40),Критерии!F$6*LN(Критерии!F40),0)+IF(ISNUMBER(Критерии!G40),Критерии!G$6*LN(Критерии!G40),0)+IF(ISNUMBER(Критерии!H40),Критерии!H$6*LN(Критерии!H40),0)+IF(ISNUMBER(Критерии!I40),Критерии!I$6*LN(Критерии!I40),0)+IF(ISNUMBER(Критерии!J40),Критерии!J$6*LN(Критерии!J40),0)+IF(ISNUMBER(Критерии!K40),Критерии!K$6*LN(Критерии!K40),0)+IF(ISNUMBER(Критерии!L40),Критерии!L$6*LN(Критерии!L40),0)+IF(ISNUMBER(Критерии!M40),Критерии!M$6*LN(Критерии!M40),0)+IF(ISNUMBER(Критерии!N40),Критерии!N$6*LN(Критерии!N40),0)+IF(ISNUMBER(Критерии!O40),Критерии!O$6*LN(Критерии!O40),0)+IF(ISNUMBER(Критерии!P40),Критерии!P$6*LN(Критерии!P40),0)+IF(ISNUMBER(Критерии!Q40),Критерии!Q$6*LN(Критерии!Q40),0)+IF(ISNUMBER(Критерии!R40),Критерии!R$6*LN(Критерии!R40),0)+IF(ISNUMBER(Критерии!S40),Критерии!S$6*LN(Критерии!S40),0)+IF(ISNUMBER(Критерии!T40),Критерии!T$6*LN(Критерии!T40),0)+IF(ISNUMBER(Критерии!U40),Критерии!U$6*LN(Критерии!U40),0)+IF(ISNUMBER(Критерии!V40),Критерии!V$6*LN(Критерии!V40),0)+IF(ISNUMBER(Критерии!W40),Критерии!W$6*LN(Критерии!W40),0)+IF(ISNUMBER(Критерии!X40),Критерии!X$6*LN(Критерии!X40),0)+IF(ISNUMBER(Критерии!Y40),Критерии!Y$6*LN(Критерии!Y40),0)+IF(ISNUMBER(Критерии!Z40),Критерии!Z$6*LN(Критерии!Z40),0)+IF(ISNUMBER(Критерии!AA40),Критерии!AA$6*LN(Критерии!AA40),0)+IF(ISNUMBER(Критерии!AB40),Критерии!AB$6*LN(Критерии!AB40),0)+IF(ISNUMBER(Критерии!AC40),Критерии!AC$6*LN(Критерии!AC40),0)+IF(ISNUMBER(Критерии!AD40),Критерии!AD$6*LN(Критерии!AD40),0)+IF(ISNUMBER(Критерии!AE40),Критерии!AE$6*LN(Критерии!AE40),0))/H24)))</f>
        <v/>
      </c>
      <c r="K24" s="3" t="str">
        <f>IF(J24="","",COUNTIF($J$4:$J$103,"&gt;"&amp;J24)+COUNTIF($J$4:J24,J24))</f>
        <v/>
      </c>
      <c r="L24" s="3" t="str">
        <f>IF($A24="","",IF(J24="","Недостаточно данных",IF(G24&lt;Настройки!$B$8,"Резерв",IF(Настройки!$B$11="только ранжирование","Резерв",IF(Настройки!$B$11="Порог λ",IF(J24&gt;=Настройки!$B$10,"Кандидат","Резерв"),IF(K24&lt;=Настройки!$B$9,"Кандидат","Резерв"))))))</f>
        <v/>
      </c>
      <c r="M24" s="3" t="str">
        <f>IF($A24="","",IF(J24="","Проверьте данные на листе «Критерии»",IF(F24&gt;0,"Нет исходных данных: "&amp;F24,IF(Настройки!$B$18&lt;&gt;"OK","Проверьте веса","Расчет выполнен"))))</f>
        <v/>
      </c>
      <c r="N24" s="3" t="str">
        <f>IF($A24="","",IF(G24=0,"Нет сработавших оснований",IF(AND(IF(ISNUMBER(Критерии!B40),Критерии!B40,0)&gt;=Настройки!$B$16,Настройки!$K$21="Да"),Настройки!$B$21&amp;"; ","")&amp;IF(AND(IF(ISNUMBER(Критерии!C40),Критерии!C40,0)&gt;=Настройки!$B$16,Настройки!$K$22="Да"),Настройки!$B$22&amp;"; ","")&amp;IF(AND(IF(ISNUMBER(Критерии!D40),Критерии!D40,0)&gt;=Настройки!$B$16,Настройки!$K$23="Да"),Настройки!$B$23&amp;"; ","")&amp;IF(AND(IF(ISNUMBER(Критерии!E40),Критерии!E40,0)&gt;=Настройки!$B$16,Настройки!$K$24="Да"),Настройки!$B$24&amp;"; ","")&amp;IF(AND(IF(ISNUMBER(Критерии!F40),Критерии!F40,0)&gt;=Настройки!$B$16,Настройки!$K$25="Да"),Настройки!$B$25&amp;"; ","")&amp;IF(AND(IF(ISNUMBER(Критерии!G40),Критерии!G40,0)&gt;=Настройки!$B$16,Настройки!$K$26="Да"),Настройки!$B$26&amp;"; ","")&amp;IF(AND(IF(ISNUMBER(Критерии!H40),Критерии!H40,0)&gt;=Настройки!$B$16,Настройки!$K$27="Да"),Настройки!$B$27&amp;"; ","")&amp;IF(AND(IF(ISNUMBER(Критерии!I40),Критерии!I40,0)&gt;=Настройки!$B$16,Настройки!$K$28="Да"),Настройки!$B$28&amp;"; ","")&amp;IF(AND(IF(ISNUMBER(Критерии!J40),Критерии!J40,0)&gt;=Настройки!$B$16,Настройки!$K$29="Да"),Настройки!$B$29&amp;"; ","")&amp;IF(AND(IF(ISNUMBER(Критерии!K40),Критерии!K40,0)&gt;=Настройки!$B$16,Настройки!$K$30="Да"),Настройки!$B$30&amp;"; ","")&amp;IF(AND(IF(ISNUMBER(Критерии!L40),Критерии!L40,0)&gt;=Настройки!$B$16,Настройки!$K$31="Да"),Настройки!$B$31&amp;"; ","")&amp;IF(AND(IF(ISNUMBER(Критерии!M40),Критерии!M40,0)&gt;=Настройки!$B$16,Настройки!$K$32="Да"),Настройки!$B$32&amp;"; ","")&amp;IF(AND(IF(ISNUMBER(Критерии!N40),Критерии!N40,0)&gt;=Настройки!$B$16,Настройки!$K$33="Да"),Настройки!$B$33&amp;"; ","")&amp;IF(AND(IF(ISNUMBER(Критерии!O40),Критерии!O40,0)&gt;=Настройки!$B$16,Настройки!$K$34="Да"),Настройки!$B$34&amp;"; ","")&amp;IF(AND(IF(ISNUMBER(Критерии!P40),Критерии!P40,0)&gt;=Настройки!$B$16,Настройки!$K$35="Да"),Настройки!$B$35&amp;"; ","")&amp;IF(AND(IF(ISNUMBER(Критерии!Q40),Критерии!Q40,0)&gt;=Настройки!$B$16,Настройки!$K$36="Да"),Настройки!$B$36&amp;"; ","")&amp;IF(AND(IF(ISNUMBER(Критерии!R40),Критерии!R40,0)&gt;=Настройки!$B$16,Настройки!$K$37="Да"),Настройки!$B$37&amp;"; ","")&amp;IF(AND(IF(ISNUMBER(Критерии!S40),Критерии!S40,0)&gt;=Настройки!$B$16,Настройки!$K$38="Да"),Настройки!$B$38&amp;"; ","")&amp;IF(AND(IF(ISNUMBER(Критерии!T40),Критерии!T40,0)&gt;=Настройки!$B$16,Настройки!$K$39="Да"),Настройки!$B$39&amp;"; ","")&amp;IF(AND(IF(ISNUMBER(Критерии!U40),Критерии!U40,0)&gt;=Настройки!$B$16,Настройки!$K$40="Да"),Настройки!$B$40&amp;"; ","")&amp;IF(AND(IF(ISNUMBER(Критерии!V40),Критерии!V40,0)&gt;=Настройки!$B$16,Настройки!$K$41="Да"),Настройки!$B$41&amp;"; ","")&amp;IF(AND(IF(ISNUMBER(Критерии!W40),Критерии!W40,0)&gt;=Настройки!$B$16,Настройки!$K$42="Да"),Настройки!$B$42&amp;"; ","")&amp;IF(AND(IF(ISNUMBER(Критерии!X40),Критерии!X40,0)&gt;=Настройки!$B$16,Настройки!$K$43="Да"),Настройки!$B$43&amp;"; ","")&amp;IF(AND(IF(ISNUMBER(Критерии!Y40),Критерии!Y40,0)&gt;=Настройки!$B$16,Настройки!$K$44="Да"),Настройки!$B$44&amp;"; ","")&amp;IF(AND(IF(ISNUMBER(Критерии!Z40),Критерии!Z40,0)&gt;=Настройки!$B$16,Настройки!$K$45="Да"),Настройки!$B$45&amp;"; ","")&amp;IF(AND(IF(ISNUMBER(Критерии!AA40),Критерии!AA40,0)&gt;=Настройки!$B$16,Настройки!$K$46="Да"),Настройки!$B$46&amp;"; ","")&amp;IF(AND(IF(ISNUMBER(Критерии!AB40),Критерии!AB40,0)&gt;=Настройки!$B$16,Настройки!$K$47="Да"),Настройки!$B$47&amp;"; ","")&amp;IF(AND(IF(ISNUMBER(Критерии!AC40),Критерии!AC40,0)&gt;=Настройки!$B$16,Настройки!$K$48="Да"),Настройки!$B$48&amp;"; ","")&amp;IF(AND(IF(ISNUMBER(Критерии!AD40),Критерии!AD40,0)&gt;=Настройки!$B$16,Настройки!$K$49="Да"),Настройки!$B$49&amp;"; ","")&amp;IF(AND(IF(ISNUMBER(Критерии!AE40),Критерии!AE40,0)&gt;=Настройки!$B$16,Настройки!$K$50="Да"),Настройки!$B$50&amp;"; ","")))</f>
        <v/>
      </c>
    </row>
    <row r="25" spans="1:14" ht="17.100000000000001" customHeight="1">
      <c r="A25" s="25" t="str">
        <f>IF(Критерии!A41="","",Критерии!A41)</f>
        <v/>
      </c>
      <c r="B25" s="3" t="str">
        <f>IF($A25="","",INDEX(Данные!$A$7:$CV$106,ROW()-3,MATCH("Пласт",Данные!$A$6:$CV$6,0)))</f>
        <v/>
      </c>
      <c r="C25" s="3" t="str">
        <f>IF($A25="","",INDEX(Данные!$A$7:$CV$106,ROW()-3,MATCH("Состояние",Данные!$A$6:$CV$6,0)))</f>
        <v/>
      </c>
      <c r="D25" s="3" t="str">
        <f>IF($A25="","",COUNTIFS(Настройки!$A$21:$A$50,"Да",Настройки!$N$21:$N$50,"&lt;&gt;"))</f>
        <v/>
      </c>
      <c r="E25" s="3" t="str">
        <f>IF($A25="","",COUNT(Критерии!$B41:$AE41))</f>
        <v/>
      </c>
      <c r="F25" s="3" t="str">
        <f>IF($A25="","",D25-COUNT(Критерии!$B41:$AE41))</f>
        <v/>
      </c>
      <c r="G25" s="3" t="str">
        <f>IF($A25="","",IF(AND(ISNUMBER(Критерии!B41),Критерии!B41&gt;=Настройки!$B$16,Критерии!B$7="Да"),1,0)+IF(AND(ISNUMBER(Критерии!C41),Критерии!C41&gt;=Настройки!$B$16,Критерии!C$7="Да"),1,0)+IF(AND(ISNUMBER(Критерии!D41),Критерии!D41&gt;=Настройки!$B$16,Критерии!D$7="Да"),1,0)+IF(AND(ISNUMBER(Критерии!E41),Критерии!E41&gt;=Настройки!$B$16,Критерии!E$7="Да"),1,0)+IF(AND(ISNUMBER(Критерии!F41),Критерии!F41&gt;=Настройки!$B$16,Критерии!F$7="Да"),1,0)+IF(AND(ISNUMBER(Критерии!G41),Критерии!G41&gt;=Настройки!$B$16,Критерии!G$7="Да"),1,0)+IF(AND(ISNUMBER(Критерии!H41),Критерии!H41&gt;=Настройки!$B$16,Критерии!H$7="Да"),1,0)+IF(AND(ISNUMBER(Критерии!I41),Критерии!I41&gt;=Настройки!$B$16,Критерии!I$7="Да"),1,0)+IF(AND(ISNUMBER(Критерии!J41),Критерии!J41&gt;=Настройки!$B$16,Критерии!J$7="Да"),1,0)+IF(AND(ISNUMBER(Критерии!K41),Критерии!K41&gt;=Настройки!$B$16,Критерии!K$7="Да"),1,0)+IF(AND(ISNUMBER(Критерии!L41),Критерии!L41&gt;=Настройки!$B$16,Критерии!L$7="Да"),1,0)+IF(AND(ISNUMBER(Критерии!M41),Критерии!M41&gt;=Настройки!$B$16,Критерии!M$7="Да"),1,0)+IF(AND(ISNUMBER(Критерии!N41),Критерии!N41&gt;=Настройки!$B$16,Критерии!N$7="Да"),1,0)+IF(AND(ISNUMBER(Критерии!O41),Критерии!O41&gt;=Настройки!$B$16,Критерии!O$7="Да"),1,0)+IF(AND(ISNUMBER(Критерии!P41),Критерии!P41&gt;=Настройки!$B$16,Критерии!P$7="Да"),1,0)+IF(AND(ISNUMBER(Критерии!Q41),Критерии!Q41&gt;=Настройки!$B$16,Критерии!Q$7="Да"),1,0)+IF(AND(ISNUMBER(Критерии!R41),Критерии!R41&gt;=Настройки!$B$16,Критерии!R$7="Да"),1,0)+IF(AND(ISNUMBER(Критерии!S41),Критерии!S41&gt;=Настройки!$B$16,Критерии!S$7="Да"),1,0)+IF(AND(ISNUMBER(Критерии!T41),Критерии!T41&gt;=Настройки!$B$16,Критерии!T$7="Да"),1,0)+IF(AND(ISNUMBER(Критерии!U41),Критерии!U41&gt;=Настройки!$B$16,Критерии!U$7="Да"),1,0)+IF(AND(ISNUMBER(Критерии!V41),Критерии!V41&gt;=Настройки!$B$16,Критерии!V$7="Да"),1,0)+IF(AND(ISNUMBER(Критерии!W41),Критерии!W41&gt;=Настройки!$B$16,Критерии!W$7="Да"),1,0)+IF(AND(ISNUMBER(Критерии!X41),Критерии!X41&gt;=Настройки!$B$16,Критерии!X$7="Да"),1,0)+IF(AND(ISNUMBER(Критерии!Y41),Критерии!Y41&gt;=Настройки!$B$16,Критерии!Y$7="Да"),1,0)+IF(AND(ISNUMBER(Критерии!Z41),Критерии!Z41&gt;=Настройки!$B$16,Критерии!Z$7="Да"),1,0)+IF(AND(ISNUMBER(Критерии!AA41),Критерии!AA41&gt;=Настройки!$B$16,Критерии!AA$7="Да"),1,0)+IF(AND(ISNUMBER(Критерии!AB41),Критерии!AB41&gt;=Настройки!$B$16,Критерии!AB$7="Да"),1,0)+IF(AND(ISNUMBER(Критерии!AC41),Критерии!AC41&gt;=Настройки!$B$16,Критерии!AC$7="Да"),1,0)+IF(AND(ISNUMBER(Критерии!AD41),Критерии!AD41&gt;=Настройки!$B$16,Критерии!AD$7="Да"),1,0)+IF(AND(ISNUMBER(Критерии!AE41),Критерии!AE41&gt;=Настройки!$B$16,Критерии!AE$7="Да"),1,0))</f>
        <v/>
      </c>
      <c r="H25" s="20" t="str">
        <f>IF($A25="","",IF(ISNUMBER(Критерии!B41),Критерии!B$6,0)+IF(ISNUMBER(Критерии!C41),Критерии!C$6,0)+IF(ISNUMBER(Критерии!D41),Критерии!D$6,0)+IF(ISNUMBER(Критерии!E41),Критерии!E$6,0)+IF(ISNUMBER(Критерии!F41),Критерии!F$6,0)+IF(ISNUMBER(Критерии!G41),Критерии!G$6,0)+IF(ISNUMBER(Критерии!H41),Критерии!H$6,0)+IF(ISNUMBER(Критерии!I41),Критерии!I$6,0)+IF(ISNUMBER(Критерии!J41),Критерии!J$6,0)+IF(ISNUMBER(Критерии!K41),Критерии!K$6,0)+IF(ISNUMBER(Критерии!L41),Критерии!L$6,0)+IF(ISNUMBER(Критерии!M41),Критерии!M$6,0)+IF(ISNUMBER(Критерии!N41),Критерии!N$6,0)+IF(ISNUMBER(Критерии!O41),Критерии!O$6,0)+IF(ISNUMBER(Критерии!P41),Критерии!P$6,0)+IF(ISNUMBER(Критерии!Q41),Критерии!Q$6,0)+IF(ISNUMBER(Критерии!R41),Критерии!R$6,0)+IF(ISNUMBER(Критерии!S41),Критерии!S$6,0)+IF(ISNUMBER(Критерии!T41),Критерии!T$6,0)+IF(ISNUMBER(Критерии!U41),Критерии!U$6,0)+IF(ISNUMBER(Критерии!V41),Критерии!V$6,0)+IF(ISNUMBER(Критерии!W41),Критерии!W$6,0)+IF(ISNUMBER(Критерии!X41),Критерии!X$6,0)+IF(ISNUMBER(Критерии!Y41),Критерии!Y$6,0)+IF(ISNUMBER(Критерии!Z41),Критерии!Z$6,0)+IF(ISNUMBER(Критерии!AA41),Критерии!AA$6,0)+IF(ISNUMBER(Критерии!AB41),Критерии!AB$6,0)+IF(ISNUMBER(Критерии!AC41),Критерии!AC$6,0)+IF(ISNUMBER(Критерии!AD41),Критерии!AD$6,0)+IF(ISNUMBER(Критерии!AE41),Критерии!AE$6,0))</f>
        <v/>
      </c>
      <c r="I25" s="21" t="str">
        <f t="shared" si="0"/>
        <v/>
      </c>
      <c r="J25" s="20" t="str">
        <f>IF($A25="","",IF(OR(COUNTIF(Критерии!$B41:$AE41,"Недостаточно данных")&gt;0,COUNTIF(Критерии!$B41:$AE41,"Поле не найдено")&gt;0,COUNTIF(Критерии!$B41:$AE41,"Некорректные настройки")&gt;0,H25=0),"",EXP((IF(ISNUMBER(Критерии!B41),Критерии!B$6*LN(Критерии!B41),0)+IF(ISNUMBER(Критерии!C41),Критерии!C$6*LN(Критерии!C41),0)+IF(ISNUMBER(Критерии!D41),Критерии!D$6*LN(Критерии!D41),0)+IF(ISNUMBER(Критерии!E41),Критерии!E$6*LN(Критерии!E41),0)+IF(ISNUMBER(Критерии!F41),Критерии!F$6*LN(Критерии!F41),0)+IF(ISNUMBER(Критерии!G41),Критерии!G$6*LN(Критерии!G41),0)+IF(ISNUMBER(Критерии!H41),Критерии!H$6*LN(Критерии!H41),0)+IF(ISNUMBER(Критерии!I41),Критерии!I$6*LN(Критерии!I41),0)+IF(ISNUMBER(Критерии!J41),Критерии!J$6*LN(Критерии!J41),0)+IF(ISNUMBER(Критерии!K41),Критерии!K$6*LN(Критерии!K41),0)+IF(ISNUMBER(Критерии!L41),Критерии!L$6*LN(Критерии!L41),0)+IF(ISNUMBER(Критерии!M41),Критерии!M$6*LN(Критерии!M41),0)+IF(ISNUMBER(Критерии!N41),Критерии!N$6*LN(Критерии!N41),0)+IF(ISNUMBER(Критерии!O41),Критерии!O$6*LN(Критерии!O41),0)+IF(ISNUMBER(Критерии!P41),Критерии!P$6*LN(Критерии!P41),0)+IF(ISNUMBER(Критерии!Q41),Критерии!Q$6*LN(Критерии!Q41),0)+IF(ISNUMBER(Критерии!R41),Критерии!R$6*LN(Критерии!R41),0)+IF(ISNUMBER(Критерии!S41),Критерии!S$6*LN(Критерии!S41),0)+IF(ISNUMBER(Критерии!T41),Критерии!T$6*LN(Критерии!T41),0)+IF(ISNUMBER(Критерии!U41),Критерии!U$6*LN(Критерии!U41),0)+IF(ISNUMBER(Критерии!V41),Критерии!V$6*LN(Критерии!V41),0)+IF(ISNUMBER(Критерии!W41),Критерии!W$6*LN(Критерии!W41),0)+IF(ISNUMBER(Критерии!X41),Критерии!X$6*LN(Критерии!X41),0)+IF(ISNUMBER(Критерии!Y41),Критерии!Y$6*LN(Критерии!Y41),0)+IF(ISNUMBER(Критерии!Z41),Критерии!Z$6*LN(Критерии!Z41),0)+IF(ISNUMBER(Критерии!AA41),Критерии!AA$6*LN(Критерии!AA41),0)+IF(ISNUMBER(Критерии!AB41),Критерии!AB$6*LN(Критерии!AB41),0)+IF(ISNUMBER(Критерии!AC41),Критерии!AC$6*LN(Критерии!AC41),0)+IF(ISNUMBER(Критерии!AD41),Критерии!AD$6*LN(Критерии!AD41),0)+IF(ISNUMBER(Критерии!AE41),Критерии!AE$6*LN(Критерии!AE41),0))/H25)))</f>
        <v/>
      </c>
      <c r="K25" s="3" t="str">
        <f>IF(J25="","",COUNTIF($J$4:$J$103,"&gt;"&amp;J25)+COUNTIF($J$4:J25,J25))</f>
        <v/>
      </c>
      <c r="L25" s="3" t="str">
        <f>IF($A25="","",IF(J25="","Недостаточно данных",IF(G25&lt;Настройки!$B$8,"Резерв",IF(Настройки!$B$11="только ранжирование","Резерв",IF(Настройки!$B$11="Порог λ",IF(J25&gt;=Настройки!$B$10,"Кандидат","Резерв"),IF(K25&lt;=Настройки!$B$9,"Кандидат","Резерв"))))))</f>
        <v/>
      </c>
      <c r="M25" s="3" t="str">
        <f>IF($A25="","",IF(J25="","Проверьте данные на листе «Критерии»",IF(F25&gt;0,"Нет исходных данных: "&amp;F25,IF(Настройки!$B$18&lt;&gt;"OK","Проверьте веса","Расчет выполнен"))))</f>
        <v/>
      </c>
      <c r="N25" s="3" t="str">
        <f>IF($A25="","",IF(G25=0,"Нет сработавших оснований",IF(AND(IF(ISNUMBER(Критерии!B41),Критерии!B41,0)&gt;=Настройки!$B$16,Настройки!$K$21="Да"),Настройки!$B$21&amp;"; ","")&amp;IF(AND(IF(ISNUMBER(Критерии!C41),Критерии!C41,0)&gt;=Настройки!$B$16,Настройки!$K$22="Да"),Настройки!$B$22&amp;"; ","")&amp;IF(AND(IF(ISNUMBER(Критерии!D41),Критерии!D41,0)&gt;=Настройки!$B$16,Настройки!$K$23="Да"),Настройки!$B$23&amp;"; ","")&amp;IF(AND(IF(ISNUMBER(Критерии!E41),Критерии!E41,0)&gt;=Настройки!$B$16,Настройки!$K$24="Да"),Настройки!$B$24&amp;"; ","")&amp;IF(AND(IF(ISNUMBER(Критерии!F41),Критерии!F41,0)&gt;=Настройки!$B$16,Настройки!$K$25="Да"),Настройки!$B$25&amp;"; ","")&amp;IF(AND(IF(ISNUMBER(Критерии!G41),Критерии!G41,0)&gt;=Настройки!$B$16,Настройки!$K$26="Да"),Настройки!$B$26&amp;"; ","")&amp;IF(AND(IF(ISNUMBER(Критерии!H41),Критерии!H41,0)&gt;=Настройки!$B$16,Настройки!$K$27="Да"),Настройки!$B$27&amp;"; ","")&amp;IF(AND(IF(ISNUMBER(Критерии!I41),Критерии!I41,0)&gt;=Настройки!$B$16,Настройки!$K$28="Да"),Настройки!$B$28&amp;"; ","")&amp;IF(AND(IF(ISNUMBER(Критерии!J41),Критерии!J41,0)&gt;=Настройки!$B$16,Настройки!$K$29="Да"),Настройки!$B$29&amp;"; ","")&amp;IF(AND(IF(ISNUMBER(Критерии!K41),Критерии!K41,0)&gt;=Настройки!$B$16,Настройки!$K$30="Да"),Настройки!$B$30&amp;"; ","")&amp;IF(AND(IF(ISNUMBER(Критерии!L41),Критерии!L41,0)&gt;=Настройки!$B$16,Настройки!$K$31="Да"),Настройки!$B$31&amp;"; ","")&amp;IF(AND(IF(ISNUMBER(Критерии!M41),Критерии!M41,0)&gt;=Настройки!$B$16,Настройки!$K$32="Да"),Настройки!$B$32&amp;"; ","")&amp;IF(AND(IF(ISNUMBER(Критерии!N41),Критерии!N41,0)&gt;=Настройки!$B$16,Настройки!$K$33="Да"),Настройки!$B$33&amp;"; ","")&amp;IF(AND(IF(ISNUMBER(Критерии!O41),Критерии!O41,0)&gt;=Настройки!$B$16,Настройки!$K$34="Да"),Настройки!$B$34&amp;"; ","")&amp;IF(AND(IF(ISNUMBER(Критерии!P41),Критерии!P41,0)&gt;=Настройки!$B$16,Настройки!$K$35="Да"),Настройки!$B$35&amp;"; ","")&amp;IF(AND(IF(ISNUMBER(Критерии!Q41),Критерии!Q41,0)&gt;=Настройки!$B$16,Настройки!$K$36="Да"),Настройки!$B$36&amp;"; ","")&amp;IF(AND(IF(ISNUMBER(Критерии!R41),Критерии!R41,0)&gt;=Настройки!$B$16,Настройки!$K$37="Да"),Настройки!$B$37&amp;"; ","")&amp;IF(AND(IF(ISNUMBER(Критерии!S41),Критерии!S41,0)&gt;=Настройки!$B$16,Настройки!$K$38="Да"),Настройки!$B$38&amp;"; ","")&amp;IF(AND(IF(ISNUMBER(Критерии!T41),Критерии!T41,0)&gt;=Настройки!$B$16,Настройки!$K$39="Да"),Настройки!$B$39&amp;"; ","")&amp;IF(AND(IF(ISNUMBER(Критерии!U41),Критерии!U41,0)&gt;=Настройки!$B$16,Настройки!$K$40="Да"),Настройки!$B$40&amp;"; ","")&amp;IF(AND(IF(ISNUMBER(Критерии!V41),Критерии!V41,0)&gt;=Настройки!$B$16,Настройки!$K$41="Да"),Настройки!$B$41&amp;"; ","")&amp;IF(AND(IF(ISNUMBER(Критерии!W41),Критерии!W41,0)&gt;=Настройки!$B$16,Настройки!$K$42="Да"),Настройки!$B$42&amp;"; ","")&amp;IF(AND(IF(ISNUMBER(Критерии!X41),Критерии!X41,0)&gt;=Настройки!$B$16,Настройки!$K$43="Да"),Настройки!$B$43&amp;"; ","")&amp;IF(AND(IF(ISNUMBER(Критерии!Y41),Критерии!Y41,0)&gt;=Настройки!$B$16,Настройки!$K$44="Да"),Настройки!$B$44&amp;"; ","")&amp;IF(AND(IF(ISNUMBER(Критерии!Z41),Критерии!Z41,0)&gt;=Настройки!$B$16,Настройки!$K$45="Да"),Настройки!$B$45&amp;"; ","")&amp;IF(AND(IF(ISNUMBER(Критерии!AA41),Критерии!AA41,0)&gt;=Настройки!$B$16,Настройки!$K$46="Да"),Настройки!$B$46&amp;"; ","")&amp;IF(AND(IF(ISNUMBER(Критерии!AB41),Критерии!AB41,0)&gt;=Настройки!$B$16,Настройки!$K$47="Да"),Настройки!$B$47&amp;"; ","")&amp;IF(AND(IF(ISNUMBER(Критерии!AC41),Критерии!AC41,0)&gt;=Настройки!$B$16,Настройки!$K$48="Да"),Настройки!$B$48&amp;"; ","")&amp;IF(AND(IF(ISNUMBER(Критерии!AD41),Критерии!AD41,0)&gt;=Настройки!$B$16,Настройки!$K$49="Да"),Настройки!$B$49&amp;"; ","")&amp;IF(AND(IF(ISNUMBER(Критерии!AE41),Критерии!AE41,0)&gt;=Настройки!$B$16,Настройки!$K$50="Да"),Настройки!$B$50&amp;"; ","")))</f>
        <v/>
      </c>
    </row>
    <row r="26" spans="1:14" ht="17.100000000000001" customHeight="1">
      <c r="A26" s="25" t="str">
        <f>IF(Критерии!A42="","",Критерии!A42)</f>
        <v/>
      </c>
      <c r="B26" s="3" t="str">
        <f>IF($A26="","",INDEX(Данные!$A$7:$CV$106,ROW()-3,MATCH("Пласт",Данные!$A$6:$CV$6,0)))</f>
        <v/>
      </c>
      <c r="C26" s="3" t="str">
        <f>IF($A26="","",INDEX(Данные!$A$7:$CV$106,ROW()-3,MATCH("Состояние",Данные!$A$6:$CV$6,0)))</f>
        <v/>
      </c>
      <c r="D26" s="3" t="str">
        <f>IF($A26="","",COUNTIFS(Настройки!$A$21:$A$50,"Да",Настройки!$N$21:$N$50,"&lt;&gt;"))</f>
        <v/>
      </c>
      <c r="E26" s="3" t="str">
        <f>IF($A26="","",COUNT(Критерии!$B42:$AE42))</f>
        <v/>
      </c>
      <c r="F26" s="3" t="str">
        <f>IF($A26="","",D26-COUNT(Критерии!$B42:$AE42))</f>
        <v/>
      </c>
      <c r="G26" s="3" t="str">
        <f>IF($A26="","",IF(AND(ISNUMBER(Критерии!B42),Критерии!B42&gt;=Настройки!$B$16,Критерии!B$7="Да"),1,0)+IF(AND(ISNUMBER(Критерии!C42),Критерии!C42&gt;=Настройки!$B$16,Критерии!C$7="Да"),1,0)+IF(AND(ISNUMBER(Критерии!D42),Критерии!D42&gt;=Настройки!$B$16,Критерии!D$7="Да"),1,0)+IF(AND(ISNUMBER(Критерии!E42),Критерии!E42&gt;=Настройки!$B$16,Критерии!E$7="Да"),1,0)+IF(AND(ISNUMBER(Критерии!F42),Критерии!F42&gt;=Настройки!$B$16,Критерии!F$7="Да"),1,0)+IF(AND(ISNUMBER(Критерии!G42),Критерии!G42&gt;=Настройки!$B$16,Критерии!G$7="Да"),1,0)+IF(AND(ISNUMBER(Критерии!H42),Критерии!H42&gt;=Настройки!$B$16,Критерии!H$7="Да"),1,0)+IF(AND(ISNUMBER(Критерии!I42),Критерии!I42&gt;=Настройки!$B$16,Критерии!I$7="Да"),1,0)+IF(AND(ISNUMBER(Критерии!J42),Критерии!J42&gt;=Настройки!$B$16,Критерии!J$7="Да"),1,0)+IF(AND(ISNUMBER(Критерии!K42),Критерии!K42&gt;=Настройки!$B$16,Критерии!K$7="Да"),1,0)+IF(AND(ISNUMBER(Критерии!L42),Критерии!L42&gt;=Настройки!$B$16,Критерии!L$7="Да"),1,0)+IF(AND(ISNUMBER(Критерии!M42),Критерии!M42&gt;=Настройки!$B$16,Критерии!M$7="Да"),1,0)+IF(AND(ISNUMBER(Критерии!N42),Критерии!N42&gt;=Настройки!$B$16,Критерии!N$7="Да"),1,0)+IF(AND(ISNUMBER(Критерии!O42),Критерии!O42&gt;=Настройки!$B$16,Критерии!O$7="Да"),1,0)+IF(AND(ISNUMBER(Критерии!P42),Критерии!P42&gt;=Настройки!$B$16,Критерии!P$7="Да"),1,0)+IF(AND(ISNUMBER(Критерии!Q42),Критерии!Q42&gt;=Настройки!$B$16,Критерии!Q$7="Да"),1,0)+IF(AND(ISNUMBER(Критерии!R42),Критерии!R42&gt;=Настройки!$B$16,Критерии!R$7="Да"),1,0)+IF(AND(ISNUMBER(Критерии!S42),Критерии!S42&gt;=Настройки!$B$16,Критерии!S$7="Да"),1,0)+IF(AND(ISNUMBER(Критерии!T42),Критерии!T42&gt;=Настройки!$B$16,Критерии!T$7="Да"),1,0)+IF(AND(ISNUMBER(Критерии!U42),Критерии!U42&gt;=Настройки!$B$16,Критерии!U$7="Да"),1,0)+IF(AND(ISNUMBER(Критерии!V42),Критерии!V42&gt;=Настройки!$B$16,Критерии!V$7="Да"),1,0)+IF(AND(ISNUMBER(Критерии!W42),Критерии!W42&gt;=Настройки!$B$16,Критерии!W$7="Да"),1,0)+IF(AND(ISNUMBER(Критерии!X42),Критерии!X42&gt;=Настройки!$B$16,Критерии!X$7="Да"),1,0)+IF(AND(ISNUMBER(Критерии!Y42),Критерии!Y42&gt;=Настройки!$B$16,Критерии!Y$7="Да"),1,0)+IF(AND(ISNUMBER(Критерии!Z42),Критерии!Z42&gt;=Настройки!$B$16,Критерии!Z$7="Да"),1,0)+IF(AND(ISNUMBER(Критерии!AA42),Критерии!AA42&gt;=Настройки!$B$16,Критерии!AA$7="Да"),1,0)+IF(AND(ISNUMBER(Критерии!AB42),Критерии!AB42&gt;=Настройки!$B$16,Критерии!AB$7="Да"),1,0)+IF(AND(ISNUMBER(Критерии!AC42),Критерии!AC42&gt;=Настройки!$B$16,Критерии!AC$7="Да"),1,0)+IF(AND(ISNUMBER(Критерии!AD42),Критерии!AD42&gt;=Настройки!$B$16,Критерии!AD$7="Да"),1,0)+IF(AND(ISNUMBER(Критерии!AE42),Критерии!AE42&gt;=Настройки!$B$16,Критерии!AE$7="Да"),1,0))</f>
        <v/>
      </c>
      <c r="H26" s="20" t="str">
        <f>IF($A26="","",IF(ISNUMBER(Критерии!B42),Критерии!B$6,0)+IF(ISNUMBER(Критерии!C42),Критерии!C$6,0)+IF(ISNUMBER(Критерии!D42),Критерии!D$6,0)+IF(ISNUMBER(Критерии!E42),Критерии!E$6,0)+IF(ISNUMBER(Критерии!F42),Критерии!F$6,0)+IF(ISNUMBER(Критерии!G42),Критерии!G$6,0)+IF(ISNUMBER(Критерии!H42),Критерии!H$6,0)+IF(ISNUMBER(Критерии!I42),Критерии!I$6,0)+IF(ISNUMBER(Критерии!J42),Критерии!J$6,0)+IF(ISNUMBER(Критерии!K42),Критерии!K$6,0)+IF(ISNUMBER(Критерии!L42),Критерии!L$6,0)+IF(ISNUMBER(Критерии!M42),Критерии!M$6,0)+IF(ISNUMBER(Критерии!N42),Критерии!N$6,0)+IF(ISNUMBER(Критерии!O42),Критерии!O$6,0)+IF(ISNUMBER(Критерии!P42),Критерии!P$6,0)+IF(ISNUMBER(Критерии!Q42),Критерии!Q$6,0)+IF(ISNUMBER(Критерии!R42),Критерии!R$6,0)+IF(ISNUMBER(Критерии!S42),Критерии!S$6,0)+IF(ISNUMBER(Критерии!T42),Критерии!T$6,0)+IF(ISNUMBER(Критерии!U42),Критерии!U$6,0)+IF(ISNUMBER(Критерии!V42),Критерии!V$6,0)+IF(ISNUMBER(Критерии!W42),Критерии!W$6,0)+IF(ISNUMBER(Критерии!X42),Критерии!X$6,0)+IF(ISNUMBER(Критерии!Y42),Критерии!Y$6,0)+IF(ISNUMBER(Критерии!Z42),Критерии!Z$6,0)+IF(ISNUMBER(Критерии!AA42),Критерии!AA$6,0)+IF(ISNUMBER(Критерии!AB42),Критерии!AB$6,0)+IF(ISNUMBER(Критерии!AC42),Критерии!AC$6,0)+IF(ISNUMBER(Критерии!AD42),Критерии!AD$6,0)+IF(ISNUMBER(Критерии!AE42),Критерии!AE$6,0))</f>
        <v/>
      </c>
      <c r="I26" s="21" t="str">
        <f t="shared" si="0"/>
        <v/>
      </c>
      <c r="J26" s="20" t="str">
        <f>IF($A26="","",IF(OR(COUNTIF(Критерии!$B42:$AE42,"Недостаточно данных")&gt;0,COUNTIF(Критерии!$B42:$AE42,"Поле не найдено")&gt;0,COUNTIF(Критерии!$B42:$AE42,"Некорректные настройки")&gt;0,H26=0),"",EXP((IF(ISNUMBER(Критерии!B42),Критерии!B$6*LN(Критерии!B42),0)+IF(ISNUMBER(Критерии!C42),Критерии!C$6*LN(Критерии!C42),0)+IF(ISNUMBER(Критерии!D42),Критерии!D$6*LN(Критерии!D42),0)+IF(ISNUMBER(Критерии!E42),Критерии!E$6*LN(Критерии!E42),0)+IF(ISNUMBER(Критерии!F42),Критерии!F$6*LN(Критерии!F42),0)+IF(ISNUMBER(Критерии!G42),Критерии!G$6*LN(Критерии!G42),0)+IF(ISNUMBER(Критерии!H42),Критерии!H$6*LN(Критерии!H42),0)+IF(ISNUMBER(Критерии!I42),Критерии!I$6*LN(Критерии!I42),0)+IF(ISNUMBER(Критерии!J42),Критерии!J$6*LN(Критерии!J42),0)+IF(ISNUMBER(Критерии!K42),Критерии!K$6*LN(Критерии!K42),0)+IF(ISNUMBER(Критерии!L42),Критерии!L$6*LN(Критерии!L42),0)+IF(ISNUMBER(Критерии!M42),Критерии!M$6*LN(Критерии!M42),0)+IF(ISNUMBER(Критерии!N42),Критерии!N$6*LN(Критерии!N42),0)+IF(ISNUMBER(Критерии!O42),Критерии!O$6*LN(Критерии!O42),0)+IF(ISNUMBER(Критерии!P42),Критерии!P$6*LN(Критерии!P42),0)+IF(ISNUMBER(Критерии!Q42),Критерии!Q$6*LN(Критерии!Q42),0)+IF(ISNUMBER(Критерии!R42),Критерии!R$6*LN(Критерии!R42),0)+IF(ISNUMBER(Критерии!S42),Критерии!S$6*LN(Критерии!S42),0)+IF(ISNUMBER(Критерии!T42),Критерии!T$6*LN(Критерии!T42),0)+IF(ISNUMBER(Критерии!U42),Критерии!U$6*LN(Критерии!U42),0)+IF(ISNUMBER(Критерии!V42),Критерии!V$6*LN(Критерии!V42),0)+IF(ISNUMBER(Критерии!W42),Критерии!W$6*LN(Критерии!W42),0)+IF(ISNUMBER(Критерии!X42),Критерии!X$6*LN(Критерии!X42),0)+IF(ISNUMBER(Критерии!Y42),Критерии!Y$6*LN(Критерии!Y42),0)+IF(ISNUMBER(Критерии!Z42),Критерии!Z$6*LN(Критерии!Z42),0)+IF(ISNUMBER(Критерии!AA42),Критерии!AA$6*LN(Критерии!AA42),0)+IF(ISNUMBER(Критерии!AB42),Критерии!AB$6*LN(Критерии!AB42),0)+IF(ISNUMBER(Критерии!AC42),Критерии!AC$6*LN(Критерии!AC42),0)+IF(ISNUMBER(Критерии!AD42),Критерии!AD$6*LN(Критерии!AD42),0)+IF(ISNUMBER(Критерии!AE42),Критерии!AE$6*LN(Критерии!AE42),0))/H26)))</f>
        <v/>
      </c>
      <c r="K26" s="3" t="str">
        <f>IF(J26="","",COUNTIF($J$4:$J$103,"&gt;"&amp;J26)+COUNTIF($J$4:J26,J26))</f>
        <v/>
      </c>
      <c r="L26" s="3" t="str">
        <f>IF($A26="","",IF(J26="","Недостаточно данных",IF(G26&lt;Настройки!$B$8,"Резерв",IF(Настройки!$B$11="только ранжирование","Резерв",IF(Настройки!$B$11="Порог λ",IF(J26&gt;=Настройки!$B$10,"Кандидат","Резерв"),IF(K26&lt;=Настройки!$B$9,"Кандидат","Резерв"))))))</f>
        <v/>
      </c>
      <c r="M26" s="3" t="str">
        <f>IF($A26="","",IF(J26="","Проверьте данные на листе «Критерии»",IF(F26&gt;0,"Нет исходных данных: "&amp;F26,IF(Настройки!$B$18&lt;&gt;"OK","Проверьте веса","Расчет выполнен"))))</f>
        <v/>
      </c>
      <c r="N26" s="3" t="str">
        <f>IF($A26="","",IF(G26=0,"Нет сработавших оснований",IF(AND(IF(ISNUMBER(Критерии!B42),Критерии!B42,0)&gt;=Настройки!$B$16,Настройки!$K$21="Да"),Настройки!$B$21&amp;"; ","")&amp;IF(AND(IF(ISNUMBER(Критерии!C42),Критерии!C42,0)&gt;=Настройки!$B$16,Настройки!$K$22="Да"),Настройки!$B$22&amp;"; ","")&amp;IF(AND(IF(ISNUMBER(Критерии!D42),Критерии!D42,0)&gt;=Настройки!$B$16,Настройки!$K$23="Да"),Настройки!$B$23&amp;"; ","")&amp;IF(AND(IF(ISNUMBER(Критерии!E42),Критерии!E42,0)&gt;=Настройки!$B$16,Настройки!$K$24="Да"),Настройки!$B$24&amp;"; ","")&amp;IF(AND(IF(ISNUMBER(Критерии!F42),Критерии!F42,0)&gt;=Настройки!$B$16,Настройки!$K$25="Да"),Настройки!$B$25&amp;"; ","")&amp;IF(AND(IF(ISNUMBER(Критерии!G42),Критерии!G42,0)&gt;=Настройки!$B$16,Настройки!$K$26="Да"),Настройки!$B$26&amp;"; ","")&amp;IF(AND(IF(ISNUMBER(Критерии!H42),Критерии!H42,0)&gt;=Настройки!$B$16,Настройки!$K$27="Да"),Настройки!$B$27&amp;"; ","")&amp;IF(AND(IF(ISNUMBER(Критерии!I42),Критерии!I42,0)&gt;=Настройки!$B$16,Настройки!$K$28="Да"),Настройки!$B$28&amp;"; ","")&amp;IF(AND(IF(ISNUMBER(Критерии!J42),Критерии!J42,0)&gt;=Настройки!$B$16,Настройки!$K$29="Да"),Настройки!$B$29&amp;"; ","")&amp;IF(AND(IF(ISNUMBER(Критерии!K42),Критерии!K42,0)&gt;=Настройки!$B$16,Настройки!$K$30="Да"),Настройки!$B$30&amp;"; ","")&amp;IF(AND(IF(ISNUMBER(Критерии!L42),Критерии!L42,0)&gt;=Настройки!$B$16,Настройки!$K$31="Да"),Настройки!$B$31&amp;"; ","")&amp;IF(AND(IF(ISNUMBER(Критерии!M42),Критерии!M42,0)&gt;=Настройки!$B$16,Настройки!$K$32="Да"),Настройки!$B$32&amp;"; ","")&amp;IF(AND(IF(ISNUMBER(Критерии!N42),Критерии!N42,0)&gt;=Настройки!$B$16,Настройки!$K$33="Да"),Настройки!$B$33&amp;"; ","")&amp;IF(AND(IF(ISNUMBER(Критерии!O42),Критерии!O42,0)&gt;=Настройки!$B$16,Настройки!$K$34="Да"),Настройки!$B$34&amp;"; ","")&amp;IF(AND(IF(ISNUMBER(Критерии!P42),Критерии!P42,0)&gt;=Настройки!$B$16,Настройки!$K$35="Да"),Настройки!$B$35&amp;"; ","")&amp;IF(AND(IF(ISNUMBER(Критерии!Q42),Критерии!Q42,0)&gt;=Настройки!$B$16,Настройки!$K$36="Да"),Настройки!$B$36&amp;"; ","")&amp;IF(AND(IF(ISNUMBER(Критерии!R42),Критерии!R42,0)&gt;=Настройки!$B$16,Настройки!$K$37="Да"),Настройки!$B$37&amp;"; ","")&amp;IF(AND(IF(ISNUMBER(Критерии!S42),Критерии!S42,0)&gt;=Настройки!$B$16,Настройки!$K$38="Да"),Настройки!$B$38&amp;"; ","")&amp;IF(AND(IF(ISNUMBER(Критерии!T42),Критерии!T42,0)&gt;=Настройки!$B$16,Настройки!$K$39="Да"),Настройки!$B$39&amp;"; ","")&amp;IF(AND(IF(ISNUMBER(Критерии!U42),Критерии!U42,0)&gt;=Настройки!$B$16,Настройки!$K$40="Да"),Настройки!$B$40&amp;"; ","")&amp;IF(AND(IF(ISNUMBER(Критерии!V42),Критерии!V42,0)&gt;=Настройки!$B$16,Настройки!$K$41="Да"),Настройки!$B$41&amp;"; ","")&amp;IF(AND(IF(ISNUMBER(Критерии!W42),Критерии!W42,0)&gt;=Настройки!$B$16,Настройки!$K$42="Да"),Настройки!$B$42&amp;"; ","")&amp;IF(AND(IF(ISNUMBER(Критерии!X42),Критерии!X42,0)&gt;=Настройки!$B$16,Настройки!$K$43="Да"),Настройки!$B$43&amp;"; ","")&amp;IF(AND(IF(ISNUMBER(Критерии!Y42),Критерии!Y42,0)&gt;=Настройки!$B$16,Настройки!$K$44="Да"),Настройки!$B$44&amp;"; ","")&amp;IF(AND(IF(ISNUMBER(Критерии!Z42),Критерии!Z42,0)&gt;=Настройки!$B$16,Настройки!$K$45="Да"),Настройки!$B$45&amp;"; ","")&amp;IF(AND(IF(ISNUMBER(Критерии!AA42),Критерии!AA42,0)&gt;=Настройки!$B$16,Настройки!$K$46="Да"),Настройки!$B$46&amp;"; ","")&amp;IF(AND(IF(ISNUMBER(Критерии!AB42),Критерии!AB42,0)&gt;=Настройки!$B$16,Настройки!$K$47="Да"),Настройки!$B$47&amp;"; ","")&amp;IF(AND(IF(ISNUMBER(Критерии!AC42),Критерии!AC42,0)&gt;=Настройки!$B$16,Настройки!$K$48="Да"),Настройки!$B$48&amp;"; ","")&amp;IF(AND(IF(ISNUMBER(Критерии!AD42),Критерии!AD42,0)&gt;=Настройки!$B$16,Настройки!$K$49="Да"),Настройки!$B$49&amp;"; ","")&amp;IF(AND(IF(ISNUMBER(Критерии!AE42),Критерии!AE42,0)&gt;=Настройки!$B$16,Настройки!$K$50="Да"),Настройки!$B$50&amp;"; ","")))</f>
        <v/>
      </c>
    </row>
    <row r="27" spans="1:14" ht="17.100000000000001" customHeight="1">
      <c r="A27" s="25" t="str">
        <f>IF(Критерии!A43="","",Критерии!A43)</f>
        <v/>
      </c>
      <c r="B27" s="3" t="str">
        <f>IF($A27="","",INDEX(Данные!$A$7:$CV$106,ROW()-3,MATCH("Пласт",Данные!$A$6:$CV$6,0)))</f>
        <v/>
      </c>
      <c r="C27" s="3" t="str">
        <f>IF($A27="","",INDEX(Данные!$A$7:$CV$106,ROW()-3,MATCH("Состояние",Данные!$A$6:$CV$6,0)))</f>
        <v/>
      </c>
      <c r="D27" s="3" t="str">
        <f>IF($A27="","",COUNTIFS(Настройки!$A$21:$A$50,"Да",Настройки!$N$21:$N$50,"&lt;&gt;"))</f>
        <v/>
      </c>
      <c r="E27" s="3" t="str">
        <f>IF($A27="","",COUNT(Критерии!$B43:$AE43))</f>
        <v/>
      </c>
      <c r="F27" s="3" t="str">
        <f>IF($A27="","",D27-COUNT(Критерии!$B43:$AE43))</f>
        <v/>
      </c>
      <c r="G27" s="3" t="str">
        <f>IF($A27="","",IF(AND(ISNUMBER(Критерии!B43),Критерии!B43&gt;=Настройки!$B$16,Критерии!B$7="Да"),1,0)+IF(AND(ISNUMBER(Критерии!C43),Критерии!C43&gt;=Настройки!$B$16,Критерии!C$7="Да"),1,0)+IF(AND(ISNUMBER(Критерии!D43),Критерии!D43&gt;=Настройки!$B$16,Критерии!D$7="Да"),1,0)+IF(AND(ISNUMBER(Критерии!E43),Критерии!E43&gt;=Настройки!$B$16,Критерии!E$7="Да"),1,0)+IF(AND(ISNUMBER(Критерии!F43),Критерии!F43&gt;=Настройки!$B$16,Критерии!F$7="Да"),1,0)+IF(AND(ISNUMBER(Критерии!G43),Критерии!G43&gt;=Настройки!$B$16,Критерии!G$7="Да"),1,0)+IF(AND(ISNUMBER(Критерии!H43),Критерии!H43&gt;=Настройки!$B$16,Критерии!H$7="Да"),1,0)+IF(AND(ISNUMBER(Критерии!I43),Критерии!I43&gt;=Настройки!$B$16,Критерии!I$7="Да"),1,0)+IF(AND(ISNUMBER(Критерии!J43),Критерии!J43&gt;=Настройки!$B$16,Критерии!J$7="Да"),1,0)+IF(AND(ISNUMBER(Критерии!K43),Критерии!K43&gt;=Настройки!$B$16,Критерии!K$7="Да"),1,0)+IF(AND(ISNUMBER(Критерии!L43),Критерии!L43&gt;=Настройки!$B$16,Критерии!L$7="Да"),1,0)+IF(AND(ISNUMBER(Критерии!M43),Критерии!M43&gt;=Настройки!$B$16,Критерии!M$7="Да"),1,0)+IF(AND(ISNUMBER(Критерии!N43),Критерии!N43&gt;=Настройки!$B$16,Критерии!N$7="Да"),1,0)+IF(AND(ISNUMBER(Критерии!O43),Критерии!O43&gt;=Настройки!$B$16,Критерии!O$7="Да"),1,0)+IF(AND(ISNUMBER(Критерии!P43),Критерии!P43&gt;=Настройки!$B$16,Критерии!P$7="Да"),1,0)+IF(AND(ISNUMBER(Критерии!Q43),Критерии!Q43&gt;=Настройки!$B$16,Критерии!Q$7="Да"),1,0)+IF(AND(ISNUMBER(Критерии!R43),Критерии!R43&gt;=Настройки!$B$16,Критерии!R$7="Да"),1,0)+IF(AND(ISNUMBER(Критерии!S43),Критерии!S43&gt;=Настройки!$B$16,Критерии!S$7="Да"),1,0)+IF(AND(ISNUMBER(Критерии!T43),Критерии!T43&gt;=Настройки!$B$16,Критерии!T$7="Да"),1,0)+IF(AND(ISNUMBER(Критерии!U43),Критерии!U43&gt;=Настройки!$B$16,Критерии!U$7="Да"),1,0)+IF(AND(ISNUMBER(Критерии!V43),Критерии!V43&gt;=Настройки!$B$16,Критерии!V$7="Да"),1,0)+IF(AND(ISNUMBER(Критерии!W43),Критерии!W43&gt;=Настройки!$B$16,Критерии!W$7="Да"),1,0)+IF(AND(ISNUMBER(Критерии!X43),Критерии!X43&gt;=Настройки!$B$16,Критерии!X$7="Да"),1,0)+IF(AND(ISNUMBER(Критерии!Y43),Критерии!Y43&gt;=Настройки!$B$16,Критерии!Y$7="Да"),1,0)+IF(AND(ISNUMBER(Критерии!Z43),Критерии!Z43&gt;=Настройки!$B$16,Критерии!Z$7="Да"),1,0)+IF(AND(ISNUMBER(Критерии!AA43),Критерии!AA43&gt;=Настройки!$B$16,Критерии!AA$7="Да"),1,0)+IF(AND(ISNUMBER(Критерии!AB43),Критерии!AB43&gt;=Настройки!$B$16,Критерии!AB$7="Да"),1,0)+IF(AND(ISNUMBER(Критерии!AC43),Критерии!AC43&gt;=Настройки!$B$16,Критерии!AC$7="Да"),1,0)+IF(AND(ISNUMBER(Критерии!AD43),Критерии!AD43&gt;=Настройки!$B$16,Критерии!AD$7="Да"),1,0)+IF(AND(ISNUMBER(Критерии!AE43),Критерии!AE43&gt;=Настройки!$B$16,Критерии!AE$7="Да"),1,0))</f>
        <v/>
      </c>
      <c r="H27" s="20" t="str">
        <f>IF($A27="","",IF(ISNUMBER(Критерии!B43),Критерии!B$6,0)+IF(ISNUMBER(Критерии!C43),Критерии!C$6,0)+IF(ISNUMBER(Критерии!D43),Критерии!D$6,0)+IF(ISNUMBER(Критерии!E43),Критерии!E$6,0)+IF(ISNUMBER(Критерии!F43),Критерии!F$6,0)+IF(ISNUMBER(Критерии!G43),Критерии!G$6,0)+IF(ISNUMBER(Критерии!H43),Критерии!H$6,0)+IF(ISNUMBER(Критерии!I43),Критерии!I$6,0)+IF(ISNUMBER(Критерии!J43),Критерии!J$6,0)+IF(ISNUMBER(Критерии!K43),Критерии!K$6,0)+IF(ISNUMBER(Критерии!L43),Критерии!L$6,0)+IF(ISNUMBER(Критерии!M43),Критерии!M$6,0)+IF(ISNUMBER(Критерии!N43),Критерии!N$6,0)+IF(ISNUMBER(Критерии!O43),Критерии!O$6,0)+IF(ISNUMBER(Критерии!P43),Критерии!P$6,0)+IF(ISNUMBER(Критерии!Q43),Критерии!Q$6,0)+IF(ISNUMBER(Критерии!R43),Критерии!R$6,0)+IF(ISNUMBER(Критерии!S43),Критерии!S$6,0)+IF(ISNUMBER(Критерии!T43),Критерии!T$6,0)+IF(ISNUMBER(Критерии!U43),Критерии!U$6,0)+IF(ISNUMBER(Критерии!V43),Критерии!V$6,0)+IF(ISNUMBER(Критерии!W43),Критерии!W$6,0)+IF(ISNUMBER(Критерии!X43),Критерии!X$6,0)+IF(ISNUMBER(Критерии!Y43),Критерии!Y$6,0)+IF(ISNUMBER(Критерии!Z43),Критерии!Z$6,0)+IF(ISNUMBER(Критерии!AA43),Критерии!AA$6,0)+IF(ISNUMBER(Критерии!AB43),Критерии!AB$6,0)+IF(ISNUMBER(Критерии!AC43),Критерии!AC$6,0)+IF(ISNUMBER(Критерии!AD43),Критерии!AD$6,0)+IF(ISNUMBER(Критерии!AE43),Критерии!AE$6,0))</f>
        <v/>
      </c>
      <c r="I27" s="21" t="str">
        <f t="shared" si="0"/>
        <v/>
      </c>
      <c r="J27" s="20" t="str">
        <f>IF($A27="","",IF(OR(COUNTIF(Критерии!$B43:$AE43,"Недостаточно данных")&gt;0,COUNTIF(Критерии!$B43:$AE43,"Поле не найдено")&gt;0,COUNTIF(Критерии!$B43:$AE43,"Некорректные настройки")&gt;0,H27=0),"",EXP((IF(ISNUMBER(Критерии!B43),Критерии!B$6*LN(Критерии!B43),0)+IF(ISNUMBER(Критерии!C43),Критерии!C$6*LN(Критерии!C43),0)+IF(ISNUMBER(Критерии!D43),Критерии!D$6*LN(Критерии!D43),0)+IF(ISNUMBER(Критерии!E43),Критерии!E$6*LN(Критерии!E43),0)+IF(ISNUMBER(Критерии!F43),Критерии!F$6*LN(Критерии!F43),0)+IF(ISNUMBER(Критерии!G43),Критерии!G$6*LN(Критерии!G43),0)+IF(ISNUMBER(Критерии!H43),Критерии!H$6*LN(Критерии!H43),0)+IF(ISNUMBER(Критерии!I43),Критерии!I$6*LN(Критерии!I43),0)+IF(ISNUMBER(Критерии!J43),Критерии!J$6*LN(Критерии!J43),0)+IF(ISNUMBER(Критерии!K43),Критерии!K$6*LN(Критерии!K43),0)+IF(ISNUMBER(Критерии!L43),Критерии!L$6*LN(Критерии!L43),0)+IF(ISNUMBER(Критерии!M43),Критерии!M$6*LN(Критерии!M43),0)+IF(ISNUMBER(Критерии!N43),Критерии!N$6*LN(Критерии!N43),0)+IF(ISNUMBER(Критерии!O43),Критерии!O$6*LN(Критерии!O43),0)+IF(ISNUMBER(Критерии!P43),Критерии!P$6*LN(Критерии!P43),0)+IF(ISNUMBER(Критерии!Q43),Критерии!Q$6*LN(Критерии!Q43),0)+IF(ISNUMBER(Критерии!R43),Критерии!R$6*LN(Критерии!R43),0)+IF(ISNUMBER(Критерии!S43),Критерии!S$6*LN(Критерии!S43),0)+IF(ISNUMBER(Критерии!T43),Критерии!T$6*LN(Критерии!T43),0)+IF(ISNUMBER(Критерии!U43),Критерии!U$6*LN(Критерии!U43),0)+IF(ISNUMBER(Критерии!V43),Критерии!V$6*LN(Критерии!V43),0)+IF(ISNUMBER(Критерии!W43),Критерии!W$6*LN(Критерии!W43),0)+IF(ISNUMBER(Критерии!X43),Критерии!X$6*LN(Критерии!X43),0)+IF(ISNUMBER(Критерии!Y43),Критерии!Y$6*LN(Критерии!Y43),0)+IF(ISNUMBER(Критерии!Z43),Критерии!Z$6*LN(Критерии!Z43),0)+IF(ISNUMBER(Критерии!AA43),Критерии!AA$6*LN(Критерии!AA43),0)+IF(ISNUMBER(Критерии!AB43),Критерии!AB$6*LN(Критерии!AB43),0)+IF(ISNUMBER(Критерии!AC43),Критерии!AC$6*LN(Критерии!AC43),0)+IF(ISNUMBER(Критерии!AD43),Критерии!AD$6*LN(Критерии!AD43),0)+IF(ISNUMBER(Критерии!AE43),Критерии!AE$6*LN(Критерии!AE43),0))/H27)))</f>
        <v/>
      </c>
      <c r="K27" s="3" t="str">
        <f>IF(J27="","",COUNTIF($J$4:$J$103,"&gt;"&amp;J27)+COUNTIF($J$4:J27,J27))</f>
        <v/>
      </c>
      <c r="L27" s="3" t="str">
        <f>IF($A27="","",IF(J27="","Недостаточно данных",IF(G27&lt;Настройки!$B$8,"Резерв",IF(Настройки!$B$11="только ранжирование","Резерв",IF(Настройки!$B$11="Порог λ",IF(J27&gt;=Настройки!$B$10,"Кандидат","Резерв"),IF(K27&lt;=Настройки!$B$9,"Кандидат","Резерв"))))))</f>
        <v/>
      </c>
      <c r="M27" s="3" t="str">
        <f>IF($A27="","",IF(J27="","Проверьте данные на листе «Критерии»",IF(F27&gt;0,"Нет исходных данных: "&amp;F27,IF(Настройки!$B$18&lt;&gt;"OK","Проверьте веса","Расчет выполнен"))))</f>
        <v/>
      </c>
      <c r="N27" s="3" t="str">
        <f>IF($A27="","",IF(G27=0,"Нет сработавших оснований",IF(AND(IF(ISNUMBER(Критерии!B43),Критерии!B43,0)&gt;=Настройки!$B$16,Настройки!$K$21="Да"),Настройки!$B$21&amp;"; ","")&amp;IF(AND(IF(ISNUMBER(Критерии!C43),Критерии!C43,0)&gt;=Настройки!$B$16,Настройки!$K$22="Да"),Настройки!$B$22&amp;"; ","")&amp;IF(AND(IF(ISNUMBER(Критерии!D43),Критерии!D43,0)&gt;=Настройки!$B$16,Настройки!$K$23="Да"),Настройки!$B$23&amp;"; ","")&amp;IF(AND(IF(ISNUMBER(Критерии!E43),Критерии!E43,0)&gt;=Настройки!$B$16,Настройки!$K$24="Да"),Настройки!$B$24&amp;"; ","")&amp;IF(AND(IF(ISNUMBER(Критерии!F43),Критерии!F43,0)&gt;=Настройки!$B$16,Настройки!$K$25="Да"),Настройки!$B$25&amp;"; ","")&amp;IF(AND(IF(ISNUMBER(Критерии!G43),Критерии!G43,0)&gt;=Настройки!$B$16,Настройки!$K$26="Да"),Настройки!$B$26&amp;"; ","")&amp;IF(AND(IF(ISNUMBER(Критерии!H43),Критерии!H43,0)&gt;=Настройки!$B$16,Настройки!$K$27="Да"),Настройки!$B$27&amp;"; ","")&amp;IF(AND(IF(ISNUMBER(Критерии!I43),Критерии!I43,0)&gt;=Настройки!$B$16,Настройки!$K$28="Да"),Настройки!$B$28&amp;"; ","")&amp;IF(AND(IF(ISNUMBER(Критерии!J43),Критерии!J43,0)&gt;=Настройки!$B$16,Настройки!$K$29="Да"),Настройки!$B$29&amp;"; ","")&amp;IF(AND(IF(ISNUMBER(Критерии!K43),Критерии!K43,0)&gt;=Настройки!$B$16,Настройки!$K$30="Да"),Настройки!$B$30&amp;"; ","")&amp;IF(AND(IF(ISNUMBER(Критерии!L43),Критерии!L43,0)&gt;=Настройки!$B$16,Настройки!$K$31="Да"),Настройки!$B$31&amp;"; ","")&amp;IF(AND(IF(ISNUMBER(Критерии!M43),Критерии!M43,0)&gt;=Настройки!$B$16,Настройки!$K$32="Да"),Настройки!$B$32&amp;"; ","")&amp;IF(AND(IF(ISNUMBER(Критерии!N43),Критерии!N43,0)&gt;=Настройки!$B$16,Настройки!$K$33="Да"),Настройки!$B$33&amp;"; ","")&amp;IF(AND(IF(ISNUMBER(Критерии!O43),Критерии!O43,0)&gt;=Настройки!$B$16,Настройки!$K$34="Да"),Настройки!$B$34&amp;"; ","")&amp;IF(AND(IF(ISNUMBER(Критерии!P43),Критерии!P43,0)&gt;=Настройки!$B$16,Настройки!$K$35="Да"),Настройки!$B$35&amp;"; ","")&amp;IF(AND(IF(ISNUMBER(Критерии!Q43),Критерии!Q43,0)&gt;=Настройки!$B$16,Настройки!$K$36="Да"),Настройки!$B$36&amp;"; ","")&amp;IF(AND(IF(ISNUMBER(Критерии!R43),Критерии!R43,0)&gt;=Настройки!$B$16,Настройки!$K$37="Да"),Настройки!$B$37&amp;"; ","")&amp;IF(AND(IF(ISNUMBER(Критерии!S43),Критерии!S43,0)&gt;=Настройки!$B$16,Настройки!$K$38="Да"),Настройки!$B$38&amp;"; ","")&amp;IF(AND(IF(ISNUMBER(Критерии!T43),Критерии!T43,0)&gt;=Настройки!$B$16,Настройки!$K$39="Да"),Настройки!$B$39&amp;"; ","")&amp;IF(AND(IF(ISNUMBER(Критерии!U43),Критерии!U43,0)&gt;=Настройки!$B$16,Настройки!$K$40="Да"),Настройки!$B$40&amp;"; ","")&amp;IF(AND(IF(ISNUMBER(Критерии!V43),Критерии!V43,0)&gt;=Настройки!$B$16,Настройки!$K$41="Да"),Настройки!$B$41&amp;"; ","")&amp;IF(AND(IF(ISNUMBER(Критерии!W43),Критерии!W43,0)&gt;=Настройки!$B$16,Настройки!$K$42="Да"),Настройки!$B$42&amp;"; ","")&amp;IF(AND(IF(ISNUMBER(Критерии!X43),Критерии!X43,0)&gt;=Настройки!$B$16,Настройки!$K$43="Да"),Настройки!$B$43&amp;"; ","")&amp;IF(AND(IF(ISNUMBER(Критерии!Y43),Критерии!Y43,0)&gt;=Настройки!$B$16,Настройки!$K$44="Да"),Настройки!$B$44&amp;"; ","")&amp;IF(AND(IF(ISNUMBER(Критерии!Z43),Критерии!Z43,0)&gt;=Настройки!$B$16,Настройки!$K$45="Да"),Настройки!$B$45&amp;"; ","")&amp;IF(AND(IF(ISNUMBER(Критерии!AA43),Критерии!AA43,0)&gt;=Настройки!$B$16,Настройки!$K$46="Да"),Настройки!$B$46&amp;"; ","")&amp;IF(AND(IF(ISNUMBER(Критерии!AB43),Критерии!AB43,0)&gt;=Настройки!$B$16,Настройки!$K$47="Да"),Настройки!$B$47&amp;"; ","")&amp;IF(AND(IF(ISNUMBER(Критерии!AC43),Критерии!AC43,0)&gt;=Настройки!$B$16,Настройки!$K$48="Да"),Настройки!$B$48&amp;"; ","")&amp;IF(AND(IF(ISNUMBER(Критерии!AD43),Критерии!AD43,0)&gt;=Настройки!$B$16,Настройки!$K$49="Да"),Настройки!$B$49&amp;"; ","")&amp;IF(AND(IF(ISNUMBER(Критерии!AE43),Критерии!AE43,0)&gt;=Настройки!$B$16,Настройки!$K$50="Да"),Настройки!$B$50&amp;"; ","")))</f>
        <v/>
      </c>
    </row>
    <row r="28" spans="1:14" ht="17.100000000000001" customHeight="1">
      <c r="A28" s="25" t="str">
        <f>IF(Критерии!A44="","",Критерии!A44)</f>
        <v/>
      </c>
      <c r="B28" s="3" t="str">
        <f>IF($A28="","",INDEX(Данные!$A$7:$CV$106,ROW()-3,MATCH("Пласт",Данные!$A$6:$CV$6,0)))</f>
        <v/>
      </c>
      <c r="C28" s="3" t="str">
        <f>IF($A28="","",INDEX(Данные!$A$7:$CV$106,ROW()-3,MATCH("Состояние",Данные!$A$6:$CV$6,0)))</f>
        <v/>
      </c>
      <c r="D28" s="3" t="str">
        <f>IF($A28="","",COUNTIFS(Настройки!$A$21:$A$50,"Да",Настройки!$N$21:$N$50,"&lt;&gt;"))</f>
        <v/>
      </c>
      <c r="E28" s="3" t="str">
        <f>IF($A28="","",COUNT(Критерии!$B44:$AE44))</f>
        <v/>
      </c>
      <c r="F28" s="3" t="str">
        <f>IF($A28="","",D28-COUNT(Критерии!$B44:$AE44))</f>
        <v/>
      </c>
      <c r="G28" s="3" t="str">
        <f>IF($A28="","",IF(AND(ISNUMBER(Критерии!B44),Критерии!B44&gt;=Настройки!$B$16,Критерии!B$7="Да"),1,0)+IF(AND(ISNUMBER(Критерии!C44),Критерии!C44&gt;=Настройки!$B$16,Критерии!C$7="Да"),1,0)+IF(AND(ISNUMBER(Критерии!D44),Критерии!D44&gt;=Настройки!$B$16,Критерии!D$7="Да"),1,0)+IF(AND(ISNUMBER(Критерии!E44),Критерии!E44&gt;=Настройки!$B$16,Критерии!E$7="Да"),1,0)+IF(AND(ISNUMBER(Критерии!F44),Критерии!F44&gt;=Настройки!$B$16,Критерии!F$7="Да"),1,0)+IF(AND(ISNUMBER(Критерии!G44),Критерии!G44&gt;=Настройки!$B$16,Критерии!G$7="Да"),1,0)+IF(AND(ISNUMBER(Критерии!H44),Критерии!H44&gt;=Настройки!$B$16,Критерии!H$7="Да"),1,0)+IF(AND(ISNUMBER(Критерии!I44),Критерии!I44&gt;=Настройки!$B$16,Критерии!I$7="Да"),1,0)+IF(AND(ISNUMBER(Критерии!J44),Критерии!J44&gt;=Настройки!$B$16,Критерии!J$7="Да"),1,0)+IF(AND(ISNUMBER(Критерии!K44),Критерии!K44&gt;=Настройки!$B$16,Критерии!K$7="Да"),1,0)+IF(AND(ISNUMBER(Критерии!L44),Критерии!L44&gt;=Настройки!$B$16,Критерии!L$7="Да"),1,0)+IF(AND(ISNUMBER(Критерии!M44),Критерии!M44&gt;=Настройки!$B$16,Критерии!M$7="Да"),1,0)+IF(AND(ISNUMBER(Критерии!N44),Критерии!N44&gt;=Настройки!$B$16,Критерии!N$7="Да"),1,0)+IF(AND(ISNUMBER(Критерии!O44),Критерии!O44&gt;=Настройки!$B$16,Критерии!O$7="Да"),1,0)+IF(AND(ISNUMBER(Критерии!P44),Критерии!P44&gt;=Настройки!$B$16,Критерии!P$7="Да"),1,0)+IF(AND(ISNUMBER(Критерии!Q44),Критерии!Q44&gt;=Настройки!$B$16,Критерии!Q$7="Да"),1,0)+IF(AND(ISNUMBER(Критерии!R44),Критерии!R44&gt;=Настройки!$B$16,Критерии!R$7="Да"),1,0)+IF(AND(ISNUMBER(Критерии!S44),Критерии!S44&gt;=Настройки!$B$16,Критерии!S$7="Да"),1,0)+IF(AND(ISNUMBER(Критерии!T44),Критерии!T44&gt;=Настройки!$B$16,Критерии!T$7="Да"),1,0)+IF(AND(ISNUMBER(Критерии!U44),Критерии!U44&gt;=Настройки!$B$16,Критерии!U$7="Да"),1,0)+IF(AND(ISNUMBER(Критерии!V44),Критерии!V44&gt;=Настройки!$B$16,Критерии!V$7="Да"),1,0)+IF(AND(ISNUMBER(Критерии!W44),Критерии!W44&gt;=Настройки!$B$16,Критерии!W$7="Да"),1,0)+IF(AND(ISNUMBER(Критерии!X44),Критерии!X44&gt;=Настройки!$B$16,Критерии!X$7="Да"),1,0)+IF(AND(ISNUMBER(Критерии!Y44),Критерии!Y44&gt;=Настройки!$B$16,Критерии!Y$7="Да"),1,0)+IF(AND(ISNUMBER(Критерии!Z44),Критерии!Z44&gt;=Настройки!$B$16,Критерии!Z$7="Да"),1,0)+IF(AND(ISNUMBER(Критерии!AA44),Критерии!AA44&gt;=Настройки!$B$16,Критерии!AA$7="Да"),1,0)+IF(AND(ISNUMBER(Критерии!AB44),Критерии!AB44&gt;=Настройки!$B$16,Критерии!AB$7="Да"),1,0)+IF(AND(ISNUMBER(Критерии!AC44),Критерии!AC44&gt;=Настройки!$B$16,Критерии!AC$7="Да"),1,0)+IF(AND(ISNUMBER(Критерии!AD44),Критерии!AD44&gt;=Настройки!$B$16,Критерии!AD$7="Да"),1,0)+IF(AND(ISNUMBER(Критерии!AE44),Критерии!AE44&gt;=Настройки!$B$16,Критерии!AE$7="Да"),1,0))</f>
        <v/>
      </c>
      <c r="H28" s="20" t="str">
        <f>IF($A28="","",IF(ISNUMBER(Критерии!B44),Критерии!B$6,0)+IF(ISNUMBER(Критерии!C44),Критерии!C$6,0)+IF(ISNUMBER(Критерии!D44),Критерии!D$6,0)+IF(ISNUMBER(Критерии!E44),Критерии!E$6,0)+IF(ISNUMBER(Критерии!F44),Критерии!F$6,0)+IF(ISNUMBER(Критерии!G44),Критерии!G$6,0)+IF(ISNUMBER(Критерии!H44),Критерии!H$6,0)+IF(ISNUMBER(Критерии!I44),Критерии!I$6,0)+IF(ISNUMBER(Критерии!J44),Критерии!J$6,0)+IF(ISNUMBER(Критерии!K44),Критерии!K$6,0)+IF(ISNUMBER(Критерии!L44),Критерии!L$6,0)+IF(ISNUMBER(Критерии!M44),Критерии!M$6,0)+IF(ISNUMBER(Критерии!N44),Критерии!N$6,0)+IF(ISNUMBER(Критерии!O44),Критерии!O$6,0)+IF(ISNUMBER(Критерии!P44),Критерии!P$6,0)+IF(ISNUMBER(Критерии!Q44),Критерии!Q$6,0)+IF(ISNUMBER(Критерии!R44),Критерии!R$6,0)+IF(ISNUMBER(Критерии!S44),Критерии!S$6,0)+IF(ISNUMBER(Критерии!T44),Критерии!T$6,0)+IF(ISNUMBER(Критерии!U44),Критерии!U$6,0)+IF(ISNUMBER(Критерии!V44),Критерии!V$6,0)+IF(ISNUMBER(Критерии!W44),Критерии!W$6,0)+IF(ISNUMBER(Критерии!X44),Критерии!X$6,0)+IF(ISNUMBER(Критерии!Y44),Критерии!Y$6,0)+IF(ISNUMBER(Критерии!Z44),Критерии!Z$6,0)+IF(ISNUMBER(Критерии!AA44),Критерии!AA$6,0)+IF(ISNUMBER(Критерии!AB44),Критерии!AB$6,0)+IF(ISNUMBER(Критерии!AC44),Критерии!AC$6,0)+IF(ISNUMBER(Критерии!AD44),Критерии!AD$6,0)+IF(ISNUMBER(Критерии!AE44),Критерии!AE$6,0))</f>
        <v/>
      </c>
      <c r="I28" s="21" t="str">
        <f t="shared" si="0"/>
        <v/>
      </c>
      <c r="J28" s="20" t="str">
        <f>IF($A28="","",IF(OR(COUNTIF(Критерии!$B44:$AE44,"Недостаточно данных")&gt;0,COUNTIF(Критерии!$B44:$AE44,"Поле не найдено")&gt;0,COUNTIF(Критерии!$B44:$AE44,"Некорректные настройки")&gt;0,H28=0),"",EXP((IF(ISNUMBER(Критерии!B44),Критерии!B$6*LN(Критерии!B44),0)+IF(ISNUMBER(Критерии!C44),Критерии!C$6*LN(Критерии!C44),0)+IF(ISNUMBER(Критерии!D44),Критерии!D$6*LN(Критерии!D44),0)+IF(ISNUMBER(Критерии!E44),Критерии!E$6*LN(Критерии!E44),0)+IF(ISNUMBER(Критерии!F44),Критерии!F$6*LN(Критерии!F44),0)+IF(ISNUMBER(Критерии!G44),Критерии!G$6*LN(Критерии!G44),0)+IF(ISNUMBER(Критерии!H44),Критерии!H$6*LN(Критерии!H44),0)+IF(ISNUMBER(Критерии!I44),Критерии!I$6*LN(Критерии!I44),0)+IF(ISNUMBER(Критерии!J44),Критерии!J$6*LN(Критерии!J44),0)+IF(ISNUMBER(Критерии!K44),Критерии!K$6*LN(Критерии!K44),0)+IF(ISNUMBER(Критерии!L44),Критерии!L$6*LN(Критерии!L44),0)+IF(ISNUMBER(Критерии!M44),Критерии!M$6*LN(Критерии!M44),0)+IF(ISNUMBER(Критерии!N44),Критерии!N$6*LN(Критерии!N44),0)+IF(ISNUMBER(Критерии!O44),Критерии!O$6*LN(Критерии!O44),0)+IF(ISNUMBER(Критерии!P44),Критерии!P$6*LN(Критерии!P44),0)+IF(ISNUMBER(Критерии!Q44),Критерии!Q$6*LN(Критерии!Q44),0)+IF(ISNUMBER(Критерии!R44),Критерии!R$6*LN(Критерии!R44),0)+IF(ISNUMBER(Критерии!S44),Критерии!S$6*LN(Критерии!S44),0)+IF(ISNUMBER(Критерии!T44),Критерии!T$6*LN(Критерии!T44),0)+IF(ISNUMBER(Критерии!U44),Критерии!U$6*LN(Критерии!U44),0)+IF(ISNUMBER(Критерии!V44),Критерии!V$6*LN(Критерии!V44),0)+IF(ISNUMBER(Критерии!W44),Критерии!W$6*LN(Критерии!W44),0)+IF(ISNUMBER(Критерии!X44),Критерии!X$6*LN(Критерии!X44),0)+IF(ISNUMBER(Критерии!Y44),Критерии!Y$6*LN(Критерии!Y44),0)+IF(ISNUMBER(Критерии!Z44),Критерии!Z$6*LN(Критерии!Z44),0)+IF(ISNUMBER(Критерии!AA44),Критерии!AA$6*LN(Критерии!AA44),0)+IF(ISNUMBER(Критерии!AB44),Критерии!AB$6*LN(Критерии!AB44),0)+IF(ISNUMBER(Критерии!AC44),Критерии!AC$6*LN(Критерии!AC44),0)+IF(ISNUMBER(Критерии!AD44),Критерии!AD$6*LN(Критерии!AD44),0)+IF(ISNUMBER(Критерии!AE44),Критерии!AE$6*LN(Критерии!AE44),0))/H28)))</f>
        <v/>
      </c>
      <c r="K28" s="3" t="str">
        <f>IF(J28="","",COUNTIF($J$4:$J$103,"&gt;"&amp;J28)+COUNTIF($J$4:J28,J28))</f>
        <v/>
      </c>
      <c r="L28" s="3" t="str">
        <f>IF($A28="","",IF(J28="","Недостаточно данных",IF(G28&lt;Настройки!$B$8,"Резерв",IF(Настройки!$B$11="только ранжирование","Резерв",IF(Настройки!$B$11="Порог λ",IF(J28&gt;=Настройки!$B$10,"Кандидат","Резерв"),IF(K28&lt;=Настройки!$B$9,"Кандидат","Резерв"))))))</f>
        <v/>
      </c>
      <c r="M28" s="3" t="str">
        <f>IF($A28="","",IF(J28="","Проверьте данные на листе «Критерии»",IF(F28&gt;0,"Нет исходных данных: "&amp;F28,IF(Настройки!$B$18&lt;&gt;"OK","Проверьте веса","Расчет выполнен"))))</f>
        <v/>
      </c>
      <c r="N28" s="3" t="str">
        <f>IF($A28="","",IF(G28=0,"Нет сработавших оснований",IF(AND(IF(ISNUMBER(Критерии!B44),Критерии!B44,0)&gt;=Настройки!$B$16,Настройки!$K$21="Да"),Настройки!$B$21&amp;"; ","")&amp;IF(AND(IF(ISNUMBER(Критерии!C44),Критерии!C44,0)&gt;=Настройки!$B$16,Настройки!$K$22="Да"),Настройки!$B$22&amp;"; ","")&amp;IF(AND(IF(ISNUMBER(Критерии!D44),Критерии!D44,0)&gt;=Настройки!$B$16,Настройки!$K$23="Да"),Настройки!$B$23&amp;"; ","")&amp;IF(AND(IF(ISNUMBER(Критерии!E44),Критерии!E44,0)&gt;=Настройки!$B$16,Настройки!$K$24="Да"),Настройки!$B$24&amp;"; ","")&amp;IF(AND(IF(ISNUMBER(Критерии!F44),Критерии!F44,0)&gt;=Настройки!$B$16,Настройки!$K$25="Да"),Настройки!$B$25&amp;"; ","")&amp;IF(AND(IF(ISNUMBER(Критерии!G44),Критерии!G44,0)&gt;=Настройки!$B$16,Настройки!$K$26="Да"),Настройки!$B$26&amp;"; ","")&amp;IF(AND(IF(ISNUMBER(Критерии!H44),Критерии!H44,0)&gt;=Настройки!$B$16,Настройки!$K$27="Да"),Настройки!$B$27&amp;"; ","")&amp;IF(AND(IF(ISNUMBER(Критерии!I44),Критерии!I44,0)&gt;=Настройки!$B$16,Настройки!$K$28="Да"),Настройки!$B$28&amp;"; ","")&amp;IF(AND(IF(ISNUMBER(Критерии!J44),Критерии!J44,0)&gt;=Настройки!$B$16,Настройки!$K$29="Да"),Настройки!$B$29&amp;"; ","")&amp;IF(AND(IF(ISNUMBER(Критерии!K44),Критерии!K44,0)&gt;=Настройки!$B$16,Настройки!$K$30="Да"),Настройки!$B$30&amp;"; ","")&amp;IF(AND(IF(ISNUMBER(Критерии!L44),Критерии!L44,0)&gt;=Настройки!$B$16,Настройки!$K$31="Да"),Настройки!$B$31&amp;"; ","")&amp;IF(AND(IF(ISNUMBER(Критерии!M44),Критерии!M44,0)&gt;=Настройки!$B$16,Настройки!$K$32="Да"),Настройки!$B$32&amp;"; ","")&amp;IF(AND(IF(ISNUMBER(Критерии!N44),Критерии!N44,0)&gt;=Настройки!$B$16,Настройки!$K$33="Да"),Настройки!$B$33&amp;"; ","")&amp;IF(AND(IF(ISNUMBER(Критерии!O44),Критерии!O44,0)&gt;=Настройки!$B$16,Настройки!$K$34="Да"),Настройки!$B$34&amp;"; ","")&amp;IF(AND(IF(ISNUMBER(Критерии!P44),Критерии!P44,0)&gt;=Настройки!$B$16,Настройки!$K$35="Да"),Настройки!$B$35&amp;"; ","")&amp;IF(AND(IF(ISNUMBER(Критерии!Q44),Критерии!Q44,0)&gt;=Настройки!$B$16,Настройки!$K$36="Да"),Настройки!$B$36&amp;"; ","")&amp;IF(AND(IF(ISNUMBER(Критерии!R44),Критерии!R44,0)&gt;=Настройки!$B$16,Настройки!$K$37="Да"),Настройки!$B$37&amp;"; ","")&amp;IF(AND(IF(ISNUMBER(Критерии!S44),Критерии!S44,0)&gt;=Настройки!$B$16,Настройки!$K$38="Да"),Настройки!$B$38&amp;"; ","")&amp;IF(AND(IF(ISNUMBER(Критерии!T44),Критерии!T44,0)&gt;=Настройки!$B$16,Настройки!$K$39="Да"),Настройки!$B$39&amp;"; ","")&amp;IF(AND(IF(ISNUMBER(Критерии!U44),Критерии!U44,0)&gt;=Настройки!$B$16,Настройки!$K$40="Да"),Настройки!$B$40&amp;"; ","")&amp;IF(AND(IF(ISNUMBER(Критерии!V44),Критерии!V44,0)&gt;=Настройки!$B$16,Настройки!$K$41="Да"),Настройки!$B$41&amp;"; ","")&amp;IF(AND(IF(ISNUMBER(Критерии!W44),Критерии!W44,0)&gt;=Настройки!$B$16,Настройки!$K$42="Да"),Настройки!$B$42&amp;"; ","")&amp;IF(AND(IF(ISNUMBER(Критерии!X44),Критерии!X44,0)&gt;=Настройки!$B$16,Настройки!$K$43="Да"),Настройки!$B$43&amp;"; ","")&amp;IF(AND(IF(ISNUMBER(Критерии!Y44),Критерии!Y44,0)&gt;=Настройки!$B$16,Настройки!$K$44="Да"),Настройки!$B$44&amp;"; ","")&amp;IF(AND(IF(ISNUMBER(Критерии!Z44),Критерии!Z44,0)&gt;=Настройки!$B$16,Настройки!$K$45="Да"),Настройки!$B$45&amp;"; ","")&amp;IF(AND(IF(ISNUMBER(Критерии!AA44),Критерии!AA44,0)&gt;=Настройки!$B$16,Настройки!$K$46="Да"),Настройки!$B$46&amp;"; ","")&amp;IF(AND(IF(ISNUMBER(Критерии!AB44),Критерии!AB44,0)&gt;=Настройки!$B$16,Настройки!$K$47="Да"),Настройки!$B$47&amp;"; ","")&amp;IF(AND(IF(ISNUMBER(Критерии!AC44),Критерии!AC44,0)&gt;=Настройки!$B$16,Настройки!$K$48="Да"),Настройки!$B$48&amp;"; ","")&amp;IF(AND(IF(ISNUMBER(Критерии!AD44),Критерии!AD44,0)&gt;=Настройки!$B$16,Настройки!$K$49="Да"),Настройки!$B$49&amp;"; ","")&amp;IF(AND(IF(ISNUMBER(Критерии!AE44),Критерии!AE44,0)&gt;=Настройки!$B$16,Настройки!$K$50="Да"),Настройки!$B$50&amp;"; ","")))</f>
        <v/>
      </c>
    </row>
    <row r="29" spans="1:14" ht="17.100000000000001" customHeight="1">
      <c r="A29" s="25" t="str">
        <f>IF(Критерии!A45="","",Критерии!A45)</f>
        <v/>
      </c>
      <c r="B29" s="3" t="str">
        <f>IF($A29="","",INDEX(Данные!$A$7:$CV$106,ROW()-3,MATCH("Пласт",Данные!$A$6:$CV$6,0)))</f>
        <v/>
      </c>
      <c r="C29" s="3" t="str">
        <f>IF($A29="","",INDEX(Данные!$A$7:$CV$106,ROW()-3,MATCH("Состояние",Данные!$A$6:$CV$6,0)))</f>
        <v/>
      </c>
      <c r="D29" s="3" t="str">
        <f>IF($A29="","",COUNTIFS(Настройки!$A$21:$A$50,"Да",Настройки!$N$21:$N$50,"&lt;&gt;"))</f>
        <v/>
      </c>
      <c r="E29" s="3" t="str">
        <f>IF($A29="","",COUNT(Критерии!$B45:$AE45))</f>
        <v/>
      </c>
      <c r="F29" s="3" t="str">
        <f>IF($A29="","",D29-COUNT(Критерии!$B45:$AE45))</f>
        <v/>
      </c>
      <c r="G29" s="3" t="str">
        <f>IF($A29="","",IF(AND(ISNUMBER(Критерии!B45),Критерии!B45&gt;=Настройки!$B$16,Критерии!B$7="Да"),1,0)+IF(AND(ISNUMBER(Критерии!C45),Критерии!C45&gt;=Настройки!$B$16,Критерии!C$7="Да"),1,0)+IF(AND(ISNUMBER(Критерии!D45),Критерии!D45&gt;=Настройки!$B$16,Критерии!D$7="Да"),1,0)+IF(AND(ISNUMBER(Критерии!E45),Критерии!E45&gt;=Настройки!$B$16,Критерии!E$7="Да"),1,0)+IF(AND(ISNUMBER(Критерии!F45),Критерии!F45&gt;=Настройки!$B$16,Критерии!F$7="Да"),1,0)+IF(AND(ISNUMBER(Критерии!G45),Критерии!G45&gt;=Настройки!$B$16,Критерии!G$7="Да"),1,0)+IF(AND(ISNUMBER(Критерии!H45),Критерии!H45&gt;=Настройки!$B$16,Критерии!H$7="Да"),1,0)+IF(AND(ISNUMBER(Критерии!I45),Критерии!I45&gt;=Настройки!$B$16,Критерии!I$7="Да"),1,0)+IF(AND(ISNUMBER(Критерии!J45),Критерии!J45&gt;=Настройки!$B$16,Критерии!J$7="Да"),1,0)+IF(AND(ISNUMBER(Критерии!K45),Критерии!K45&gt;=Настройки!$B$16,Критерии!K$7="Да"),1,0)+IF(AND(ISNUMBER(Критерии!L45),Критерии!L45&gt;=Настройки!$B$16,Критерии!L$7="Да"),1,0)+IF(AND(ISNUMBER(Критерии!M45),Критерии!M45&gt;=Настройки!$B$16,Критерии!M$7="Да"),1,0)+IF(AND(ISNUMBER(Критерии!N45),Критерии!N45&gt;=Настройки!$B$16,Критерии!N$7="Да"),1,0)+IF(AND(ISNUMBER(Критерии!O45),Критерии!O45&gt;=Настройки!$B$16,Критерии!O$7="Да"),1,0)+IF(AND(ISNUMBER(Критерии!P45),Критерии!P45&gt;=Настройки!$B$16,Критерии!P$7="Да"),1,0)+IF(AND(ISNUMBER(Критерии!Q45),Критерии!Q45&gt;=Настройки!$B$16,Критерии!Q$7="Да"),1,0)+IF(AND(ISNUMBER(Критерии!R45),Критерии!R45&gt;=Настройки!$B$16,Критерии!R$7="Да"),1,0)+IF(AND(ISNUMBER(Критерии!S45),Критерии!S45&gt;=Настройки!$B$16,Критерии!S$7="Да"),1,0)+IF(AND(ISNUMBER(Критерии!T45),Критерии!T45&gt;=Настройки!$B$16,Критерии!T$7="Да"),1,0)+IF(AND(ISNUMBER(Критерии!U45),Критерии!U45&gt;=Настройки!$B$16,Критерии!U$7="Да"),1,0)+IF(AND(ISNUMBER(Критерии!V45),Критерии!V45&gt;=Настройки!$B$16,Критерии!V$7="Да"),1,0)+IF(AND(ISNUMBER(Критерии!W45),Критерии!W45&gt;=Настройки!$B$16,Критерии!W$7="Да"),1,0)+IF(AND(ISNUMBER(Критерии!X45),Критерии!X45&gt;=Настройки!$B$16,Критерии!X$7="Да"),1,0)+IF(AND(ISNUMBER(Критерии!Y45),Критерии!Y45&gt;=Настройки!$B$16,Критерии!Y$7="Да"),1,0)+IF(AND(ISNUMBER(Критерии!Z45),Критерии!Z45&gt;=Настройки!$B$16,Критерии!Z$7="Да"),1,0)+IF(AND(ISNUMBER(Критерии!AA45),Критерии!AA45&gt;=Настройки!$B$16,Критерии!AA$7="Да"),1,0)+IF(AND(ISNUMBER(Критерии!AB45),Критерии!AB45&gt;=Настройки!$B$16,Критерии!AB$7="Да"),1,0)+IF(AND(ISNUMBER(Критерии!AC45),Критерии!AC45&gt;=Настройки!$B$16,Критерии!AC$7="Да"),1,0)+IF(AND(ISNUMBER(Критерии!AD45),Критерии!AD45&gt;=Настройки!$B$16,Критерии!AD$7="Да"),1,0)+IF(AND(ISNUMBER(Критерии!AE45),Критерии!AE45&gt;=Настройки!$B$16,Критерии!AE$7="Да"),1,0))</f>
        <v/>
      </c>
      <c r="H29" s="20" t="str">
        <f>IF($A29="","",IF(ISNUMBER(Критерии!B45),Критерии!B$6,0)+IF(ISNUMBER(Критерии!C45),Критерии!C$6,0)+IF(ISNUMBER(Критерии!D45),Критерии!D$6,0)+IF(ISNUMBER(Критерии!E45),Критерии!E$6,0)+IF(ISNUMBER(Критерии!F45),Критерии!F$6,0)+IF(ISNUMBER(Критерии!G45),Критерии!G$6,0)+IF(ISNUMBER(Критерии!H45),Критерии!H$6,0)+IF(ISNUMBER(Критерии!I45),Критерии!I$6,0)+IF(ISNUMBER(Критерии!J45),Критерии!J$6,0)+IF(ISNUMBER(Критерии!K45),Критерии!K$6,0)+IF(ISNUMBER(Критерии!L45),Критерии!L$6,0)+IF(ISNUMBER(Критерии!M45),Критерии!M$6,0)+IF(ISNUMBER(Критерии!N45),Критерии!N$6,0)+IF(ISNUMBER(Критерии!O45),Критерии!O$6,0)+IF(ISNUMBER(Критерии!P45),Критерии!P$6,0)+IF(ISNUMBER(Критерии!Q45),Критерии!Q$6,0)+IF(ISNUMBER(Критерии!R45),Критерии!R$6,0)+IF(ISNUMBER(Критерии!S45),Критерии!S$6,0)+IF(ISNUMBER(Критерии!T45),Критерии!T$6,0)+IF(ISNUMBER(Критерии!U45),Критерии!U$6,0)+IF(ISNUMBER(Критерии!V45),Критерии!V$6,0)+IF(ISNUMBER(Критерии!W45),Критерии!W$6,0)+IF(ISNUMBER(Критерии!X45),Критерии!X$6,0)+IF(ISNUMBER(Критерии!Y45),Критерии!Y$6,0)+IF(ISNUMBER(Критерии!Z45),Критерии!Z$6,0)+IF(ISNUMBER(Критерии!AA45),Критерии!AA$6,0)+IF(ISNUMBER(Критерии!AB45),Критерии!AB$6,0)+IF(ISNUMBER(Критерии!AC45),Критерии!AC$6,0)+IF(ISNUMBER(Критерии!AD45),Критерии!AD$6,0)+IF(ISNUMBER(Критерии!AE45),Критерии!AE$6,0))</f>
        <v/>
      </c>
      <c r="I29" s="21" t="str">
        <f t="shared" si="0"/>
        <v/>
      </c>
      <c r="J29" s="20" t="str">
        <f>IF($A29="","",IF(OR(COUNTIF(Критерии!$B45:$AE45,"Недостаточно данных")&gt;0,COUNTIF(Критерии!$B45:$AE45,"Поле не найдено")&gt;0,COUNTIF(Критерии!$B45:$AE45,"Некорректные настройки")&gt;0,H29=0),"",EXP((IF(ISNUMBER(Критерии!B45),Критерии!B$6*LN(Критерии!B45),0)+IF(ISNUMBER(Критерии!C45),Критерии!C$6*LN(Критерии!C45),0)+IF(ISNUMBER(Критерии!D45),Критерии!D$6*LN(Критерии!D45),0)+IF(ISNUMBER(Критерии!E45),Критерии!E$6*LN(Критерии!E45),0)+IF(ISNUMBER(Критерии!F45),Критерии!F$6*LN(Критерии!F45),0)+IF(ISNUMBER(Критерии!G45),Критерии!G$6*LN(Критерии!G45),0)+IF(ISNUMBER(Критерии!H45),Критерии!H$6*LN(Критерии!H45),0)+IF(ISNUMBER(Критерии!I45),Критерии!I$6*LN(Критерии!I45),0)+IF(ISNUMBER(Критерии!J45),Критерии!J$6*LN(Критерии!J45),0)+IF(ISNUMBER(Критерии!K45),Критерии!K$6*LN(Критерии!K45),0)+IF(ISNUMBER(Критерии!L45),Критерии!L$6*LN(Критерии!L45),0)+IF(ISNUMBER(Критерии!M45),Критерии!M$6*LN(Критерии!M45),0)+IF(ISNUMBER(Критерии!N45),Критерии!N$6*LN(Критерии!N45),0)+IF(ISNUMBER(Критерии!O45),Критерии!O$6*LN(Критерии!O45),0)+IF(ISNUMBER(Критерии!P45),Критерии!P$6*LN(Критерии!P45),0)+IF(ISNUMBER(Критерии!Q45),Критерии!Q$6*LN(Критерии!Q45),0)+IF(ISNUMBER(Критерии!R45),Критерии!R$6*LN(Критерии!R45),0)+IF(ISNUMBER(Критерии!S45),Критерии!S$6*LN(Критерии!S45),0)+IF(ISNUMBER(Критерии!T45),Критерии!T$6*LN(Критерии!T45),0)+IF(ISNUMBER(Критерии!U45),Критерии!U$6*LN(Критерии!U45),0)+IF(ISNUMBER(Критерии!V45),Критерии!V$6*LN(Критерии!V45),0)+IF(ISNUMBER(Критерии!W45),Критерии!W$6*LN(Критерии!W45),0)+IF(ISNUMBER(Критерии!X45),Критерии!X$6*LN(Критерии!X45),0)+IF(ISNUMBER(Критерии!Y45),Критерии!Y$6*LN(Критерии!Y45),0)+IF(ISNUMBER(Критерии!Z45),Критерии!Z$6*LN(Критерии!Z45),0)+IF(ISNUMBER(Критерии!AA45),Критерии!AA$6*LN(Критерии!AA45),0)+IF(ISNUMBER(Критерии!AB45),Критерии!AB$6*LN(Критерии!AB45),0)+IF(ISNUMBER(Критерии!AC45),Критерии!AC$6*LN(Критерии!AC45),0)+IF(ISNUMBER(Критерии!AD45),Критерии!AD$6*LN(Критерии!AD45),0)+IF(ISNUMBER(Критерии!AE45),Критерии!AE$6*LN(Критерии!AE45),0))/H29)))</f>
        <v/>
      </c>
      <c r="K29" s="3" t="str">
        <f>IF(J29="","",COUNTIF($J$4:$J$103,"&gt;"&amp;J29)+COUNTIF($J$4:J29,J29))</f>
        <v/>
      </c>
      <c r="L29" s="3" t="str">
        <f>IF($A29="","",IF(J29="","Недостаточно данных",IF(G29&lt;Настройки!$B$8,"Резерв",IF(Настройки!$B$11="только ранжирование","Резерв",IF(Настройки!$B$11="Порог λ",IF(J29&gt;=Настройки!$B$10,"Кандидат","Резерв"),IF(K29&lt;=Настройки!$B$9,"Кандидат","Резерв"))))))</f>
        <v/>
      </c>
      <c r="M29" s="3" t="str">
        <f>IF($A29="","",IF(J29="","Проверьте данные на листе «Критерии»",IF(F29&gt;0,"Нет исходных данных: "&amp;F29,IF(Настройки!$B$18&lt;&gt;"OK","Проверьте веса","Расчет выполнен"))))</f>
        <v/>
      </c>
      <c r="N29" s="3" t="str">
        <f>IF($A29="","",IF(G29=0,"Нет сработавших оснований",IF(AND(IF(ISNUMBER(Критерии!B45),Критерии!B45,0)&gt;=Настройки!$B$16,Настройки!$K$21="Да"),Настройки!$B$21&amp;"; ","")&amp;IF(AND(IF(ISNUMBER(Критерии!C45),Критерии!C45,0)&gt;=Настройки!$B$16,Настройки!$K$22="Да"),Настройки!$B$22&amp;"; ","")&amp;IF(AND(IF(ISNUMBER(Критерии!D45),Критерии!D45,0)&gt;=Настройки!$B$16,Настройки!$K$23="Да"),Настройки!$B$23&amp;"; ","")&amp;IF(AND(IF(ISNUMBER(Критерии!E45),Критерии!E45,0)&gt;=Настройки!$B$16,Настройки!$K$24="Да"),Настройки!$B$24&amp;"; ","")&amp;IF(AND(IF(ISNUMBER(Критерии!F45),Критерии!F45,0)&gt;=Настройки!$B$16,Настройки!$K$25="Да"),Настройки!$B$25&amp;"; ","")&amp;IF(AND(IF(ISNUMBER(Критерии!G45),Критерии!G45,0)&gt;=Настройки!$B$16,Настройки!$K$26="Да"),Настройки!$B$26&amp;"; ","")&amp;IF(AND(IF(ISNUMBER(Критерии!H45),Критерии!H45,0)&gt;=Настройки!$B$16,Настройки!$K$27="Да"),Настройки!$B$27&amp;"; ","")&amp;IF(AND(IF(ISNUMBER(Критерии!I45),Критерии!I45,0)&gt;=Настройки!$B$16,Настройки!$K$28="Да"),Настройки!$B$28&amp;"; ","")&amp;IF(AND(IF(ISNUMBER(Критерии!J45),Критерии!J45,0)&gt;=Настройки!$B$16,Настройки!$K$29="Да"),Настройки!$B$29&amp;"; ","")&amp;IF(AND(IF(ISNUMBER(Критерии!K45),Критерии!K45,0)&gt;=Настройки!$B$16,Настройки!$K$30="Да"),Настройки!$B$30&amp;"; ","")&amp;IF(AND(IF(ISNUMBER(Критерии!L45),Критерии!L45,0)&gt;=Настройки!$B$16,Настройки!$K$31="Да"),Настройки!$B$31&amp;"; ","")&amp;IF(AND(IF(ISNUMBER(Критерии!M45),Критерии!M45,0)&gt;=Настройки!$B$16,Настройки!$K$32="Да"),Настройки!$B$32&amp;"; ","")&amp;IF(AND(IF(ISNUMBER(Критерии!N45),Критерии!N45,0)&gt;=Настройки!$B$16,Настройки!$K$33="Да"),Настройки!$B$33&amp;"; ","")&amp;IF(AND(IF(ISNUMBER(Критерии!O45),Критерии!O45,0)&gt;=Настройки!$B$16,Настройки!$K$34="Да"),Настройки!$B$34&amp;"; ","")&amp;IF(AND(IF(ISNUMBER(Критерии!P45),Критерии!P45,0)&gt;=Настройки!$B$16,Настройки!$K$35="Да"),Настройки!$B$35&amp;"; ","")&amp;IF(AND(IF(ISNUMBER(Критерии!Q45),Критерии!Q45,0)&gt;=Настройки!$B$16,Настройки!$K$36="Да"),Настройки!$B$36&amp;"; ","")&amp;IF(AND(IF(ISNUMBER(Критерии!R45),Критерии!R45,0)&gt;=Настройки!$B$16,Настройки!$K$37="Да"),Настройки!$B$37&amp;"; ","")&amp;IF(AND(IF(ISNUMBER(Критерии!S45),Критерии!S45,0)&gt;=Настройки!$B$16,Настройки!$K$38="Да"),Настройки!$B$38&amp;"; ","")&amp;IF(AND(IF(ISNUMBER(Критерии!T45),Критерии!T45,0)&gt;=Настройки!$B$16,Настройки!$K$39="Да"),Настройки!$B$39&amp;"; ","")&amp;IF(AND(IF(ISNUMBER(Критерии!U45),Критерии!U45,0)&gt;=Настройки!$B$16,Настройки!$K$40="Да"),Настройки!$B$40&amp;"; ","")&amp;IF(AND(IF(ISNUMBER(Критерии!V45),Критерии!V45,0)&gt;=Настройки!$B$16,Настройки!$K$41="Да"),Настройки!$B$41&amp;"; ","")&amp;IF(AND(IF(ISNUMBER(Критерии!W45),Критерии!W45,0)&gt;=Настройки!$B$16,Настройки!$K$42="Да"),Настройки!$B$42&amp;"; ","")&amp;IF(AND(IF(ISNUMBER(Критерии!X45),Критерии!X45,0)&gt;=Настройки!$B$16,Настройки!$K$43="Да"),Настройки!$B$43&amp;"; ","")&amp;IF(AND(IF(ISNUMBER(Критерии!Y45),Критерии!Y45,0)&gt;=Настройки!$B$16,Настройки!$K$44="Да"),Настройки!$B$44&amp;"; ","")&amp;IF(AND(IF(ISNUMBER(Критерии!Z45),Критерии!Z45,0)&gt;=Настройки!$B$16,Настройки!$K$45="Да"),Настройки!$B$45&amp;"; ","")&amp;IF(AND(IF(ISNUMBER(Критерии!AA45),Критерии!AA45,0)&gt;=Настройки!$B$16,Настройки!$K$46="Да"),Настройки!$B$46&amp;"; ","")&amp;IF(AND(IF(ISNUMBER(Критерии!AB45),Критерии!AB45,0)&gt;=Настройки!$B$16,Настройки!$K$47="Да"),Настройки!$B$47&amp;"; ","")&amp;IF(AND(IF(ISNUMBER(Критерии!AC45),Критерии!AC45,0)&gt;=Настройки!$B$16,Настройки!$K$48="Да"),Настройки!$B$48&amp;"; ","")&amp;IF(AND(IF(ISNUMBER(Критерии!AD45),Критерии!AD45,0)&gt;=Настройки!$B$16,Настройки!$K$49="Да"),Настройки!$B$49&amp;"; ","")&amp;IF(AND(IF(ISNUMBER(Критерии!AE45),Критерии!AE45,0)&gt;=Настройки!$B$16,Настройки!$K$50="Да"),Настройки!$B$50&amp;"; ","")))</f>
        <v/>
      </c>
    </row>
    <row r="30" spans="1:14" ht="17.100000000000001" customHeight="1">
      <c r="A30" s="25" t="str">
        <f>IF(Критерии!A46="","",Критерии!A46)</f>
        <v/>
      </c>
      <c r="B30" s="3" t="str">
        <f>IF($A30="","",INDEX(Данные!$A$7:$CV$106,ROW()-3,MATCH("Пласт",Данные!$A$6:$CV$6,0)))</f>
        <v/>
      </c>
      <c r="C30" s="3" t="str">
        <f>IF($A30="","",INDEX(Данные!$A$7:$CV$106,ROW()-3,MATCH("Состояние",Данные!$A$6:$CV$6,0)))</f>
        <v/>
      </c>
      <c r="D30" s="3" t="str">
        <f>IF($A30="","",COUNTIFS(Настройки!$A$21:$A$50,"Да",Настройки!$N$21:$N$50,"&lt;&gt;"))</f>
        <v/>
      </c>
      <c r="E30" s="3" t="str">
        <f>IF($A30="","",COUNT(Критерии!$B46:$AE46))</f>
        <v/>
      </c>
      <c r="F30" s="3" t="str">
        <f>IF($A30="","",D30-COUNT(Критерии!$B46:$AE46))</f>
        <v/>
      </c>
      <c r="G30" s="3" t="str">
        <f>IF($A30="","",IF(AND(ISNUMBER(Критерии!B46),Критерии!B46&gt;=Настройки!$B$16,Критерии!B$7="Да"),1,0)+IF(AND(ISNUMBER(Критерии!C46),Критерии!C46&gt;=Настройки!$B$16,Критерии!C$7="Да"),1,0)+IF(AND(ISNUMBER(Критерии!D46),Критерии!D46&gt;=Настройки!$B$16,Критерии!D$7="Да"),1,0)+IF(AND(ISNUMBER(Критерии!E46),Критерии!E46&gt;=Настройки!$B$16,Критерии!E$7="Да"),1,0)+IF(AND(ISNUMBER(Критерии!F46),Критерии!F46&gt;=Настройки!$B$16,Критерии!F$7="Да"),1,0)+IF(AND(ISNUMBER(Критерии!G46),Критерии!G46&gt;=Настройки!$B$16,Критерии!G$7="Да"),1,0)+IF(AND(ISNUMBER(Критерии!H46),Критерии!H46&gt;=Настройки!$B$16,Критерии!H$7="Да"),1,0)+IF(AND(ISNUMBER(Критерии!I46),Критерии!I46&gt;=Настройки!$B$16,Критерии!I$7="Да"),1,0)+IF(AND(ISNUMBER(Критерии!J46),Критерии!J46&gt;=Настройки!$B$16,Критерии!J$7="Да"),1,0)+IF(AND(ISNUMBER(Критерии!K46),Критерии!K46&gt;=Настройки!$B$16,Критерии!K$7="Да"),1,0)+IF(AND(ISNUMBER(Критерии!L46),Критерии!L46&gt;=Настройки!$B$16,Критерии!L$7="Да"),1,0)+IF(AND(ISNUMBER(Критерии!M46),Критерии!M46&gt;=Настройки!$B$16,Критерии!M$7="Да"),1,0)+IF(AND(ISNUMBER(Критерии!N46),Критерии!N46&gt;=Настройки!$B$16,Критерии!N$7="Да"),1,0)+IF(AND(ISNUMBER(Критерии!O46),Критерии!O46&gt;=Настройки!$B$16,Критерии!O$7="Да"),1,0)+IF(AND(ISNUMBER(Критерии!P46),Критерии!P46&gt;=Настройки!$B$16,Критерии!P$7="Да"),1,0)+IF(AND(ISNUMBER(Критерии!Q46),Критерии!Q46&gt;=Настройки!$B$16,Критерии!Q$7="Да"),1,0)+IF(AND(ISNUMBER(Критерии!R46),Критерии!R46&gt;=Настройки!$B$16,Критерии!R$7="Да"),1,0)+IF(AND(ISNUMBER(Критерии!S46),Критерии!S46&gt;=Настройки!$B$16,Критерии!S$7="Да"),1,0)+IF(AND(ISNUMBER(Критерии!T46),Критерии!T46&gt;=Настройки!$B$16,Критерии!T$7="Да"),1,0)+IF(AND(ISNUMBER(Критерии!U46),Критерии!U46&gt;=Настройки!$B$16,Критерии!U$7="Да"),1,0)+IF(AND(ISNUMBER(Критерии!V46),Критерии!V46&gt;=Настройки!$B$16,Критерии!V$7="Да"),1,0)+IF(AND(ISNUMBER(Критерии!W46),Критерии!W46&gt;=Настройки!$B$16,Критерии!W$7="Да"),1,0)+IF(AND(ISNUMBER(Критерии!X46),Критерии!X46&gt;=Настройки!$B$16,Критерии!X$7="Да"),1,0)+IF(AND(ISNUMBER(Критерии!Y46),Критерии!Y46&gt;=Настройки!$B$16,Критерии!Y$7="Да"),1,0)+IF(AND(ISNUMBER(Критерии!Z46),Критерии!Z46&gt;=Настройки!$B$16,Критерии!Z$7="Да"),1,0)+IF(AND(ISNUMBER(Критерии!AA46),Критерии!AA46&gt;=Настройки!$B$16,Критерии!AA$7="Да"),1,0)+IF(AND(ISNUMBER(Критерии!AB46),Критерии!AB46&gt;=Настройки!$B$16,Критерии!AB$7="Да"),1,0)+IF(AND(ISNUMBER(Критерии!AC46),Критерии!AC46&gt;=Настройки!$B$16,Критерии!AC$7="Да"),1,0)+IF(AND(ISNUMBER(Критерии!AD46),Критерии!AD46&gt;=Настройки!$B$16,Критерии!AD$7="Да"),1,0)+IF(AND(ISNUMBER(Критерии!AE46),Критерии!AE46&gt;=Настройки!$B$16,Критерии!AE$7="Да"),1,0))</f>
        <v/>
      </c>
      <c r="H30" s="20" t="str">
        <f>IF($A30="","",IF(ISNUMBER(Критерии!B46),Критерии!B$6,0)+IF(ISNUMBER(Критерии!C46),Критерии!C$6,0)+IF(ISNUMBER(Критерии!D46),Критерии!D$6,0)+IF(ISNUMBER(Критерии!E46),Критерии!E$6,0)+IF(ISNUMBER(Критерии!F46),Критерии!F$6,0)+IF(ISNUMBER(Критерии!G46),Критерии!G$6,0)+IF(ISNUMBER(Критерии!H46),Критерии!H$6,0)+IF(ISNUMBER(Критерии!I46),Критерии!I$6,0)+IF(ISNUMBER(Критерии!J46),Критерии!J$6,0)+IF(ISNUMBER(Критерии!K46),Критерии!K$6,0)+IF(ISNUMBER(Критерии!L46),Критерии!L$6,0)+IF(ISNUMBER(Критерии!M46),Критерии!M$6,0)+IF(ISNUMBER(Критерии!N46),Критерии!N$6,0)+IF(ISNUMBER(Критерии!O46),Критерии!O$6,0)+IF(ISNUMBER(Критерии!P46),Критерии!P$6,0)+IF(ISNUMBER(Критерии!Q46),Критерии!Q$6,0)+IF(ISNUMBER(Критерии!R46),Критерии!R$6,0)+IF(ISNUMBER(Критерии!S46),Критерии!S$6,0)+IF(ISNUMBER(Критерии!T46),Критерии!T$6,0)+IF(ISNUMBER(Критерии!U46),Критерии!U$6,0)+IF(ISNUMBER(Критерии!V46),Критерии!V$6,0)+IF(ISNUMBER(Критерии!W46),Критерии!W$6,0)+IF(ISNUMBER(Критерии!X46),Критерии!X$6,0)+IF(ISNUMBER(Критерии!Y46),Критерии!Y$6,0)+IF(ISNUMBER(Критерии!Z46),Критерии!Z$6,0)+IF(ISNUMBER(Критерии!AA46),Критерии!AA$6,0)+IF(ISNUMBER(Критерии!AB46),Критерии!AB$6,0)+IF(ISNUMBER(Критерии!AC46),Критерии!AC$6,0)+IF(ISNUMBER(Критерии!AD46),Критерии!AD$6,0)+IF(ISNUMBER(Критерии!AE46),Критерии!AE$6,0))</f>
        <v/>
      </c>
      <c r="I30" s="21" t="str">
        <f t="shared" si="0"/>
        <v/>
      </c>
      <c r="J30" s="20" t="str">
        <f>IF($A30="","",IF(OR(COUNTIF(Критерии!$B46:$AE46,"Недостаточно данных")&gt;0,COUNTIF(Критерии!$B46:$AE46,"Поле не найдено")&gt;0,COUNTIF(Критерии!$B46:$AE46,"Некорректные настройки")&gt;0,H30=0),"",EXP((IF(ISNUMBER(Критерии!B46),Критерии!B$6*LN(Критерии!B46),0)+IF(ISNUMBER(Критерии!C46),Критерии!C$6*LN(Критерии!C46),0)+IF(ISNUMBER(Критерии!D46),Критерии!D$6*LN(Критерии!D46),0)+IF(ISNUMBER(Критерии!E46),Критерии!E$6*LN(Критерии!E46),0)+IF(ISNUMBER(Критерии!F46),Критерии!F$6*LN(Критерии!F46),0)+IF(ISNUMBER(Критерии!G46),Критерии!G$6*LN(Критерии!G46),0)+IF(ISNUMBER(Критерии!H46),Критерии!H$6*LN(Критерии!H46),0)+IF(ISNUMBER(Критерии!I46),Критерии!I$6*LN(Критерии!I46),0)+IF(ISNUMBER(Критерии!J46),Критерии!J$6*LN(Критерии!J46),0)+IF(ISNUMBER(Критерии!K46),Критерии!K$6*LN(Критерии!K46),0)+IF(ISNUMBER(Критерии!L46),Критерии!L$6*LN(Критерии!L46),0)+IF(ISNUMBER(Критерии!M46),Критерии!M$6*LN(Критерии!M46),0)+IF(ISNUMBER(Критерии!N46),Критерии!N$6*LN(Критерии!N46),0)+IF(ISNUMBER(Критерии!O46),Критерии!O$6*LN(Критерии!O46),0)+IF(ISNUMBER(Критерии!P46),Критерии!P$6*LN(Критерии!P46),0)+IF(ISNUMBER(Критерии!Q46),Критерии!Q$6*LN(Критерии!Q46),0)+IF(ISNUMBER(Критерии!R46),Критерии!R$6*LN(Критерии!R46),0)+IF(ISNUMBER(Критерии!S46),Критерии!S$6*LN(Критерии!S46),0)+IF(ISNUMBER(Критерии!T46),Критерии!T$6*LN(Критерии!T46),0)+IF(ISNUMBER(Критерии!U46),Критерии!U$6*LN(Критерии!U46),0)+IF(ISNUMBER(Критерии!V46),Критерии!V$6*LN(Критерии!V46),0)+IF(ISNUMBER(Критерии!W46),Критерии!W$6*LN(Критерии!W46),0)+IF(ISNUMBER(Критерии!X46),Критерии!X$6*LN(Критерии!X46),0)+IF(ISNUMBER(Критерии!Y46),Критерии!Y$6*LN(Критерии!Y46),0)+IF(ISNUMBER(Критерии!Z46),Критерии!Z$6*LN(Критерии!Z46),0)+IF(ISNUMBER(Критерии!AA46),Критерии!AA$6*LN(Критерии!AA46),0)+IF(ISNUMBER(Критерии!AB46),Критерии!AB$6*LN(Критерии!AB46),0)+IF(ISNUMBER(Критерии!AC46),Критерии!AC$6*LN(Критерии!AC46),0)+IF(ISNUMBER(Критерии!AD46),Критерии!AD$6*LN(Критерии!AD46),0)+IF(ISNUMBER(Критерии!AE46),Критерии!AE$6*LN(Критерии!AE46),0))/H30)))</f>
        <v/>
      </c>
      <c r="K30" s="3" t="str">
        <f>IF(J30="","",COUNTIF($J$4:$J$103,"&gt;"&amp;J30)+COUNTIF($J$4:J30,J30))</f>
        <v/>
      </c>
      <c r="L30" s="3" t="str">
        <f>IF($A30="","",IF(J30="","Недостаточно данных",IF(G30&lt;Настройки!$B$8,"Резерв",IF(Настройки!$B$11="только ранжирование","Резерв",IF(Настройки!$B$11="Порог λ",IF(J30&gt;=Настройки!$B$10,"Кандидат","Резерв"),IF(K30&lt;=Настройки!$B$9,"Кандидат","Резерв"))))))</f>
        <v/>
      </c>
      <c r="M30" s="3" t="str">
        <f>IF($A30="","",IF(J30="","Проверьте данные на листе «Критерии»",IF(F30&gt;0,"Нет исходных данных: "&amp;F30,IF(Настройки!$B$18&lt;&gt;"OK","Проверьте веса","Расчет выполнен"))))</f>
        <v/>
      </c>
      <c r="N30" s="3" t="str">
        <f>IF($A30="","",IF(G30=0,"Нет сработавших оснований",IF(AND(IF(ISNUMBER(Критерии!B46),Критерии!B46,0)&gt;=Настройки!$B$16,Настройки!$K$21="Да"),Настройки!$B$21&amp;"; ","")&amp;IF(AND(IF(ISNUMBER(Критерии!C46),Критерии!C46,0)&gt;=Настройки!$B$16,Настройки!$K$22="Да"),Настройки!$B$22&amp;"; ","")&amp;IF(AND(IF(ISNUMBER(Критерии!D46),Критерии!D46,0)&gt;=Настройки!$B$16,Настройки!$K$23="Да"),Настройки!$B$23&amp;"; ","")&amp;IF(AND(IF(ISNUMBER(Критерии!E46),Критерии!E46,0)&gt;=Настройки!$B$16,Настройки!$K$24="Да"),Настройки!$B$24&amp;"; ","")&amp;IF(AND(IF(ISNUMBER(Критерии!F46),Критерии!F46,0)&gt;=Настройки!$B$16,Настройки!$K$25="Да"),Настройки!$B$25&amp;"; ","")&amp;IF(AND(IF(ISNUMBER(Критерии!G46),Критерии!G46,0)&gt;=Настройки!$B$16,Настройки!$K$26="Да"),Настройки!$B$26&amp;"; ","")&amp;IF(AND(IF(ISNUMBER(Критерии!H46),Критерии!H46,0)&gt;=Настройки!$B$16,Настройки!$K$27="Да"),Настройки!$B$27&amp;"; ","")&amp;IF(AND(IF(ISNUMBER(Критерии!I46),Критерии!I46,0)&gt;=Настройки!$B$16,Настройки!$K$28="Да"),Настройки!$B$28&amp;"; ","")&amp;IF(AND(IF(ISNUMBER(Критерии!J46),Критерии!J46,0)&gt;=Настройки!$B$16,Настройки!$K$29="Да"),Настройки!$B$29&amp;"; ","")&amp;IF(AND(IF(ISNUMBER(Критерии!K46),Критерии!K46,0)&gt;=Настройки!$B$16,Настройки!$K$30="Да"),Настройки!$B$30&amp;"; ","")&amp;IF(AND(IF(ISNUMBER(Критерии!L46),Критерии!L46,0)&gt;=Настройки!$B$16,Настройки!$K$31="Да"),Настройки!$B$31&amp;"; ","")&amp;IF(AND(IF(ISNUMBER(Критерии!M46),Критерии!M46,0)&gt;=Настройки!$B$16,Настройки!$K$32="Да"),Настройки!$B$32&amp;"; ","")&amp;IF(AND(IF(ISNUMBER(Критерии!N46),Критерии!N46,0)&gt;=Настройки!$B$16,Настройки!$K$33="Да"),Настройки!$B$33&amp;"; ","")&amp;IF(AND(IF(ISNUMBER(Критерии!O46),Критерии!O46,0)&gt;=Настройки!$B$16,Настройки!$K$34="Да"),Настройки!$B$34&amp;"; ","")&amp;IF(AND(IF(ISNUMBER(Критерии!P46),Критерии!P46,0)&gt;=Настройки!$B$16,Настройки!$K$35="Да"),Настройки!$B$35&amp;"; ","")&amp;IF(AND(IF(ISNUMBER(Критерии!Q46),Критерии!Q46,0)&gt;=Настройки!$B$16,Настройки!$K$36="Да"),Настройки!$B$36&amp;"; ","")&amp;IF(AND(IF(ISNUMBER(Критерии!R46),Критерии!R46,0)&gt;=Настройки!$B$16,Настройки!$K$37="Да"),Настройки!$B$37&amp;"; ","")&amp;IF(AND(IF(ISNUMBER(Критерии!S46),Критерии!S46,0)&gt;=Настройки!$B$16,Настройки!$K$38="Да"),Настройки!$B$38&amp;"; ","")&amp;IF(AND(IF(ISNUMBER(Критерии!T46),Критерии!T46,0)&gt;=Настройки!$B$16,Настройки!$K$39="Да"),Настройки!$B$39&amp;"; ","")&amp;IF(AND(IF(ISNUMBER(Критерии!U46),Критерии!U46,0)&gt;=Настройки!$B$16,Настройки!$K$40="Да"),Настройки!$B$40&amp;"; ","")&amp;IF(AND(IF(ISNUMBER(Критерии!V46),Критерии!V46,0)&gt;=Настройки!$B$16,Настройки!$K$41="Да"),Настройки!$B$41&amp;"; ","")&amp;IF(AND(IF(ISNUMBER(Критерии!W46),Критерии!W46,0)&gt;=Настройки!$B$16,Настройки!$K$42="Да"),Настройки!$B$42&amp;"; ","")&amp;IF(AND(IF(ISNUMBER(Критерии!X46),Критерии!X46,0)&gt;=Настройки!$B$16,Настройки!$K$43="Да"),Настройки!$B$43&amp;"; ","")&amp;IF(AND(IF(ISNUMBER(Критерии!Y46),Критерии!Y46,0)&gt;=Настройки!$B$16,Настройки!$K$44="Да"),Настройки!$B$44&amp;"; ","")&amp;IF(AND(IF(ISNUMBER(Критерии!Z46),Критерии!Z46,0)&gt;=Настройки!$B$16,Настройки!$K$45="Да"),Настройки!$B$45&amp;"; ","")&amp;IF(AND(IF(ISNUMBER(Критерии!AA46),Критерии!AA46,0)&gt;=Настройки!$B$16,Настройки!$K$46="Да"),Настройки!$B$46&amp;"; ","")&amp;IF(AND(IF(ISNUMBER(Критерии!AB46),Критерии!AB46,0)&gt;=Настройки!$B$16,Настройки!$K$47="Да"),Настройки!$B$47&amp;"; ","")&amp;IF(AND(IF(ISNUMBER(Критерии!AC46),Критерии!AC46,0)&gt;=Настройки!$B$16,Настройки!$K$48="Да"),Настройки!$B$48&amp;"; ","")&amp;IF(AND(IF(ISNUMBER(Критерии!AD46),Критерии!AD46,0)&gt;=Настройки!$B$16,Настройки!$K$49="Да"),Настройки!$B$49&amp;"; ","")&amp;IF(AND(IF(ISNUMBER(Критерии!AE46),Критерии!AE46,0)&gt;=Настройки!$B$16,Настройки!$K$50="Да"),Настройки!$B$50&amp;"; ","")))</f>
        <v/>
      </c>
    </row>
    <row r="31" spans="1:14" ht="17.100000000000001" customHeight="1">
      <c r="A31" s="25" t="str">
        <f>IF(Критерии!A47="","",Критерии!A47)</f>
        <v/>
      </c>
      <c r="B31" s="3" t="str">
        <f>IF($A31="","",INDEX(Данные!$A$7:$CV$106,ROW()-3,MATCH("Пласт",Данные!$A$6:$CV$6,0)))</f>
        <v/>
      </c>
      <c r="C31" s="3" t="str">
        <f>IF($A31="","",INDEX(Данные!$A$7:$CV$106,ROW()-3,MATCH("Состояние",Данные!$A$6:$CV$6,0)))</f>
        <v/>
      </c>
      <c r="D31" s="3" t="str">
        <f>IF($A31="","",COUNTIFS(Настройки!$A$21:$A$50,"Да",Настройки!$N$21:$N$50,"&lt;&gt;"))</f>
        <v/>
      </c>
      <c r="E31" s="3" t="str">
        <f>IF($A31="","",COUNT(Критерии!$B47:$AE47))</f>
        <v/>
      </c>
      <c r="F31" s="3" t="str">
        <f>IF($A31="","",D31-COUNT(Критерии!$B47:$AE47))</f>
        <v/>
      </c>
      <c r="G31" s="3" t="str">
        <f>IF($A31="","",IF(AND(ISNUMBER(Критерии!B47),Критерии!B47&gt;=Настройки!$B$16,Критерии!B$7="Да"),1,0)+IF(AND(ISNUMBER(Критерии!C47),Критерии!C47&gt;=Настройки!$B$16,Критерии!C$7="Да"),1,0)+IF(AND(ISNUMBER(Критерии!D47),Критерии!D47&gt;=Настройки!$B$16,Критерии!D$7="Да"),1,0)+IF(AND(ISNUMBER(Критерии!E47),Критерии!E47&gt;=Настройки!$B$16,Критерии!E$7="Да"),1,0)+IF(AND(ISNUMBER(Критерии!F47),Критерии!F47&gt;=Настройки!$B$16,Критерии!F$7="Да"),1,0)+IF(AND(ISNUMBER(Критерии!G47),Критерии!G47&gt;=Настройки!$B$16,Критерии!G$7="Да"),1,0)+IF(AND(ISNUMBER(Критерии!H47),Критерии!H47&gt;=Настройки!$B$16,Критерии!H$7="Да"),1,0)+IF(AND(ISNUMBER(Критерии!I47),Критерии!I47&gt;=Настройки!$B$16,Критерии!I$7="Да"),1,0)+IF(AND(ISNUMBER(Критерии!J47),Критерии!J47&gt;=Настройки!$B$16,Критерии!J$7="Да"),1,0)+IF(AND(ISNUMBER(Критерии!K47),Критерии!K47&gt;=Настройки!$B$16,Критерии!K$7="Да"),1,0)+IF(AND(ISNUMBER(Критерии!L47),Критерии!L47&gt;=Настройки!$B$16,Критерии!L$7="Да"),1,0)+IF(AND(ISNUMBER(Критерии!M47),Критерии!M47&gt;=Настройки!$B$16,Критерии!M$7="Да"),1,0)+IF(AND(ISNUMBER(Критерии!N47),Критерии!N47&gt;=Настройки!$B$16,Критерии!N$7="Да"),1,0)+IF(AND(ISNUMBER(Критерии!O47),Критерии!O47&gt;=Настройки!$B$16,Критерии!O$7="Да"),1,0)+IF(AND(ISNUMBER(Критерии!P47),Критерии!P47&gt;=Настройки!$B$16,Критерии!P$7="Да"),1,0)+IF(AND(ISNUMBER(Критерии!Q47),Критерии!Q47&gt;=Настройки!$B$16,Критерии!Q$7="Да"),1,0)+IF(AND(ISNUMBER(Критерии!R47),Критерии!R47&gt;=Настройки!$B$16,Критерии!R$7="Да"),1,0)+IF(AND(ISNUMBER(Критерии!S47),Критерии!S47&gt;=Настройки!$B$16,Критерии!S$7="Да"),1,0)+IF(AND(ISNUMBER(Критерии!T47),Критерии!T47&gt;=Настройки!$B$16,Критерии!T$7="Да"),1,0)+IF(AND(ISNUMBER(Критерии!U47),Критерии!U47&gt;=Настройки!$B$16,Критерии!U$7="Да"),1,0)+IF(AND(ISNUMBER(Критерии!V47),Критерии!V47&gt;=Настройки!$B$16,Критерии!V$7="Да"),1,0)+IF(AND(ISNUMBER(Критерии!W47),Критерии!W47&gt;=Настройки!$B$16,Критерии!W$7="Да"),1,0)+IF(AND(ISNUMBER(Критерии!X47),Критерии!X47&gt;=Настройки!$B$16,Критерии!X$7="Да"),1,0)+IF(AND(ISNUMBER(Критерии!Y47),Критерии!Y47&gt;=Настройки!$B$16,Критерии!Y$7="Да"),1,0)+IF(AND(ISNUMBER(Критерии!Z47),Критерии!Z47&gt;=Настройки!$B$16,Критерии!Z$7="Да"),1,0)+IF(AND(ISNUMBER(Критерии!AA47),Критерии!AA47&gt;=Настройки!$B$16,Критерии!AA$7="Да"),1,0)+IF(AND(ISNUMBER(Критерии!AB47),Критерии!AB47&gt;=Настройки!$B$16,Критерии!AB$7="Да"),1,0)+IF(AND(ISNUMBER(Критерии!AC47),Критерии!AC47&gt;=Настройки!$B$16,Критерии!AC$7="Да"),1,0)+IF(AND(ISNUMBER(Критерии!AD47),Критерии!AD47&gt;=Настройки!$B$16,Критерии!AD$7="Да"),1,0)+IF(AND(ISNUMBER(Критерии!AE47),Критерии!AE47&gt;=Настройки!$B$16,Критерии!AE$7="Да"),1,0))</f>
        <v/>
      </c>
      <c r="H31" s="20" t="str">
        <f>IF($A31="","",IF(ISNUMBER(Критерии!B47),Критерии!B$6,0)+IF(ISNUMBER(Критерии!C47),Критерии!C$6,0)+IF(ISNUMBER(Критерии!D47),Критерии!D$6,0)+IF(ISNUMBER(Критерии!E47),Критерии!E$6,0)+IF(ISNUMBER(Критерии!F47),Критерии!F$6,0)+IF(ISNUMBER(Критерии!G47),Критерии!G$6,0)+IF(ISNUMBER(Критерии!H47),Критерии!H$6,0)+IF(ISNUMBER(Критерии!I47),Критерии!I$6,0)+IF(ISNUMBER(Критерии!J47),Критерии!J$6,0)+IF(ISNUMBER(Критерии!K47),Критерии!K$6,0)+IF(ISNUMBER(Критерии!L47),Критерии!L$6,0)+IF(ISNUMBER(Критерии!M47),Критерии!M$6,0)+IF(ISNUMBER(Критерии!N47),Критерии!N$6,0)+IF(ISNUMBER(Критерии!O47),Критерии!O$6,0)+IF(ISNUMBER(Критерии!P47),Критерии!P$6,0)+IF(ISNUMBER(Критерии!Q47),Критерии!Q$6,0)+IF(ISNUMBER(Критерии!R47),Критерии!R$6,0)+IF(ISNUMBER(Критерии!S47),Критерии!S$6,0)+IF(ISNUMBER(Критерии!T47),Критерии!T$6,0)+IF(ISNUMBER(Критерии!U47),Критерии!U$6,0)+IF(ISNUMBER(Критерии!V47),Критерии!V$6,0)+IF(ISNUMBER(Критерии!W47),Критерии!W$6,0)+IF(ISNUMBER(Критерии!X47),Критерии!X$6,0)+IF(ISNUMBER(Критерии!Y47),Критерии!Y$6,0)+IF(ISNUMBER(Критерии!Z47),Критерии!Z$6,0)+IF(ISNUMBER(Критерии!AA47),Критерии!AA$6,0)+IF(ISNUMBER(Критерии!AB47),Критерии!AB$6,0)+IF(ISNUMBER(Критерии!AC47),Критерии!AC$6,0)+IF(ISNUMBER(Критерии!AD47),Критерии!AD$6,0)+IF(ISNUMBER(Критерии!AE47),Критерии!AE$6,0))</f>
        <v/>
      </c>
      <c r="I31" s="21" t="str">
        <f t="shared" si="0"/>
        <v/>
      </c>
      <c r="J31" s="20" t="str">
        <f>IF($A31="","",IF(OR(COUNTIF(Критерии!$B47:$AE47,"Недостаточно данных")&gt;0,COUNTIF(Критерии!$B47:$AE47,"Поле не найдено")&gt;0,COUNTIF(Критерии!$B47:$AE47,"Некорректные настройки")&gt;0,H31=0),"",EXP((IF(ISNUMBER(Критерии!B47),Критерии!B$6*LN(Критерии!B47),0)+IF(ISNUMBER(Критерии!C47),Критерии!C$6*LN(Критерии!C47),0)+IF(ISNUMBER(Критерии!D47),Критерии!D$6*LN(Критерии!D47),0)+IF(ISNUMBER(Критерии!E47),Критерии!E$6*LN(Критерии!E47),0)+IF(ISNUMBER(Критерии!F47),Критерии!F$6*LN(Критерии!F47),0)+IF(ISNUMBER(Критерии!G47),Критерии!G$6*LN(Критерии!G47),0)+IF(ISNUMBER(Критерии!H47),Критерии!H$6*LN(Критерии!H47),0)+IF(ISNUMBER(Критерии!I47),Критерии!I$6*LN(Критерии!I47),0)+IF(ISNUMBER(Критерии!J47),Критерии!J$6*LN(Критерии!J47),0)+IF(ISNUMBER(Критерии!K47),Критерии!K$6*LN(Критерии!K47),0)+IF(ISNUMBER(Критерии!L47),Критерии!L$6*LN(Критерии!L47),0)+IF(ISNUMBER(Критерии!M47),Критерии!M$6*LN(Критерии!M47),0)+IF(ISNUMBER(Критерии!N47),Критерии!N$6*LN(Критерии!N47),0)+IF(ISNUMBER(Критерии!O47),Критерии!O$6*LN(Критерии!O47),0)+IF(ISNUMBER(Критерии!P47),Критерии!P$6*LN(Критерии!P47),0)+IF(ISNUMBER(Критерии!Q47),Критерии!Q$6*LN(Критерии!Q47),0)+IF(ISNUMBER(Критерии!R47),Критерии!R$6*LN(Критерии!R47),0)+IF(ISNUMBER(Критерии!S47),Критерии!S$6*LN(Критерии!S47),0)+IF(ISNUMBER(Критерии!T47),Критерии!T$6*LN(Критерии!T47),0)+IF(ISNUMBER(Критерии!U47),Критерии!U$6*LN(Критерии!U47),0)+IF(ISNUMBER(Критерии!V47),Критерии!V$6*LN(Критерии!V47),0)+IF(ISNUMBER(Критерии!W47),Критерии!W$6*LN(Критерии!W47),0)+IF(ISNUMBER(Критерии!X47),Критерии!X$6*LN(Критерии!X47),0)+IF(ISNUMBER(Критерии!Y47),Критерии!Y$6*LN(Критерии!Y47),0)+IF(ISNUMBER(Критерии!Z47),Критерии!Z$6*LN(Критерии!Z47),0)+IF(ISNUMBER(Критерии!AA47),Критерии!AA$6*LN(Критерии!AA47),0)+IF(ISNUMBER(Критерии!AB47),Критерии!AB$6*LN(Критерии!AB47),0)+IF(ISNUMBER(Критерии!AC47),Критерии!AC$6*LN(Критерии!AC47),0)+IF(ISNUMBER(Критерии!AD47),Критерии!AD$6*LN(Критерии!AD47),0)+IF(ISNUMBER(Критерии!AE47),Критерии!AE$6*LN(Критерии!AE47),0))/H31)))</f>
        <v/>
      </c>
      <c r="K31" s="3" t="str">
        <f>IF(J31="","",COUNTIF($J$4:$J$103,"&gt;"&amp;J31)+COUNTIF($J$4:J31,J31))</f>
        <v/>
      </c>
      <c r="L31" s="3" t="str">
        <f>IF($A31="","",IF(J31="","Недостаточно данных",IF(G31&lt;Настройки!$B$8,"Резерв",IF(Настройки!$B$11="только ранжирование","Резерв",IF(Настройки!$B$11="Порог λ",IF(J31&gt;=Настройки!$B$10,"Кандидат","Резерв"),IF(K31&lt;=Настройки!$B$9,"Кандидат","Резерв"))))))</f>
        <v/>
      </c>
      <c r="M31" s="3" t="str">
        <f>IF($A31="","",IF(J31="","Проверьте данные на листе «Критерии»",IF(F31&gt;0,"Нет исходных данных: "&amp;F31,IF(Настройки!$B$18&lt;&gt;"OK","Проверьте веса","Расчет выполнен"))))</f>
        <v/>
      </c>
      <c r="N31" s="3" t="str">
        <f>IF($A31="","",IF(G31=0,"Нет сработавших оснований",IF(AND(IF(ISNUMBER(Критерии!B47),Критерии!B47,0)&gt;=Настройки!$B$16,Настройки!$K$21="Да"),Настройки!$B$21&amp;"; ","")&amp;IF(AND(IF(ISNUMBER(Критерии!C47),Критерии!C47,0)&gt;=Настройки!$B$16,Настройки!$K$22="Да"),Настройки!$B$22&amp;"; ","")&amp;IF(AND(IF(ISNUMBER(Критерии!D47),Критерии!D47,0)&gt;=Настройки!$B$16,Настройки!$K$23="Да"),Настройки!$B$23&amp;"; ","")&amp;IF(AND(IF(ISNUMBER(Критерии!E47),Критерии!E47,0)&gt;=Настройки!$B$16,Настройки!$K$24="Да"),Настройки!$B$24&amp;"; ","")&amp;IF(AND(IF(ISNUMBER(Критерии!F47),Критерии!F47,0)&gt;=Настройки!$B$16,Настройки!$K$25="Да"),Настройки!$B$25&amp;"; ","")&amp;IF(AND(IF(ISNUMBER(Критерии!G47),Критерии!G47,0)&gt;=Настройки!$B$16,Настройки!$K$26="Да"),Настройки!$B$26&amp;"; ","")&amp;IF(AND(IF(ISNUMBER(Критерии!H47),Критерии!H47,0)&gt;=Настройки!$B$16,Настройки!$K$27="Да"),Настройки!$B$27&amp;"; ","")&amp;IF(AND(IF(ISNUMBER(Критерии!I47),Критерии!I47,0)&gt;=Настройки!$B$16,Настройки!$K$28="Да"),Настройки!$B$28&amp;"; ","")&amp;IF(AND(IF(ISNUMBER(Критерии!J47),Критерии!J47,0)&gt;=Настройки!$B$16,Настройки!$K$29="Да"),Настройки!$B$29&amp;"; ","")&amp;IF(AND(IF(ISNUMBER(Критерии!K47),Критерии!K47,0)&gt;=Настройки!$B$16,Настройки!$K$30="Да"),Настройки!$B$30&amp;"; ","")&amp;IF(AND(IF(ISNUMBER(Критерии!L47),Критерии!L47,0)&gt;=Настройки!$B$16,Настройки!$K$31="Да"),Настройки!$B$31&amp;"; ","")&amp;IF(AND(IF(ISNUMBER(Критерии!M47),Критерии!M47,0)&gt;=Настройки!$B$16,Настройки!$K$32="Да"),Настройки!$B$32&amp;"; ","")&amp;IF(AND(IF(ISNUMBER(Критерии!N47),Критерии!N47,0)&gt;=Настройки!$B$16,Настройки!$K$33="Да"),Настройки!$B$33&amp;"; ","")&amp;IF(AND(IF(ISNUMBER(Критерии!O47),Критерии!O47,0)&gt;=Настройки!$B$16,Настройки!$K$34="Да"),Настройки!$B$34&amp;"; ","")&amp;IF(AND(IF(ISNUMBER(Критерии!P47),Критерии!P47,0)&gt;=Настройки!$B$16,Настройки!$K$35="Да"),Настройки!$B$35&amp;"; ","")&amp;IF(AND(IF(ISNUMBER(Критерии!Q47),Критерии!Q47,0)&gt;=Настройки!$B$16,Настройки!$K$36="Да"),Настройки!$B$36&amp;"; ","")&amp;IF(AND(IF(ISNUMBER(Критерии!R47),Критерии!R47,0)&gt;=Настройки!$B$16,Настройки!$K$37="Да"),Настройки!$B$37&amp;"; ","")&amp;IF(AND(IF(ISNUMBER(Критерии!S47),Критерии!S47,0)&gt;=Настройки!$B$16,Настройки!$K$38="Да"),Настройки!$B$38&amp;"; ","")&amp;IF(AND(IF(ISNUMBER(Критерии!T47),Критерии!T47,0)&gt;=Настройки!$B$16,Настройки!$K$39="Да"),Настройки!$B$39&amp;"; ","")&amp;IF(AND(IF(ISNUMBER(Критерии!U47),Критерии!U47,0)&gt;=Настройки!$B$16,Настройки!$K$40="Да"),Настройки!$B$40&amp;"; ","")&amp;IF(AND(IF(ISNUMBER(Критерии!V47),Критерии!V47,0)&gt;=Настройки!$B$16,Настройки!$K$41="Да"),Настройки!$B$41&amp;"; ","")&amp;IF(AND(IF(ISNUMBER(Критерии!W47),Критерии!W47,0)&gt;=Настройки!$B$16,Настройки!$K$42="Да"),Настройки!$B$42&amp;"; ","")&amp;IF(AND(IF(ISNUMBER(Критерии!X47),Критерии!X47,0)&gt;=Настройки!$B$16,Настройки!$K$43="Да"),Настройки!$B$43&amp;"; ","")&amp;IF(AND(IF(ISNUMBER(Критерии!Y47),Критерии!Y47,0)&gt;=Настройки!$B$16,Настройки!$K$44="Да"),Настройки!$B$44&amp;"; ","")&amp;IF(AND(IF(ISNUMBER(Критерии!Z47),Критерии!Z47,0)&gt;=Настройки!$B$16,Настройки!$K$45="Да"),Настройки!$B$45&amp;"; ","")&amp;IF(AND(IF(ISNUMBER(Критерии!AA47),Критерии!AA47,0)&gt;=Настройки!$B$16,Настройки!$K$46="Да"),Настройки!$B$46&amp;"; ","")&amp;IF(AND(IF(ISNUMBER(Критерии!AB47),Критерии!AB47,0)&gt;=Настройки!$B$16,Настройки!$K$47="Да"),Настройки!$B$47&amp;"; ","")&amp;IF(AND(IF(ISNUMBER(Критерии!AC47),Критерии!AC47,0)&gt;=Настройки!$B$16,Настройки!$K$48="Да"),Настройки!$B$48&amp;"; ","")&amp;IF(AND(IF(ISNUMBER(Критерии!AD47),Критерии!AD47,0)&gt;=Настройки!$B$16,Настройки!$K$49="Да"),Настройки!$B$49&amp;"; ","")&amp;IF(AND(IF(ISNUMBER(Критерии!AE47),Критерии!AE47,0)&gt;=Настройки!$B$16,Настройки!$K$50="Да"),Настройки!$B$50&amp;"; ","")))</f>
        <v/>
      </c>
    </row>
    <row r="32" spans="1:14" ht="17.100000000000001" customHeight="1">
      <c r="A32" s="25" t="str">
        <f>IF(Критерии!A48="","",Критерии!A48)</f>
        <v/>
      </c>
      <c r="B32" s="3" t="str">
        <f>IF($A32="","",INDEX(Данные!$A$7:$CV$106,ROW()-3,MATCH("Пласт",Данные!$A$6:$CV$6,0)))</f>
        <v/>
      </c>
      <c r="C32" s="3" t="str">
        <f>IF($A32="","",INDEX(Данные!$A$7:$CV$106,ROW()-3,MATCH("Состояние",Данные!$A$6:$CV$6,0)))</f>
        <v/>
      </c>
      <c r="D32" s="3" t="str">
        <f>IF($A32="","",COUNTIFS(Настройки!$A$21:$A$50,"Да",Настройки!$N$21:$N$50,"&lt;&gt;"))</f>
        <v/>
      </c>
      <c r="E32" s="3" t="str">
        <f>IF($A32="","",COUNT(Критерии!$B48:$AE48))</f>
        <v/>
      </c>
      <c r="F32" s="3" t="str">
        <f>IF($A32="","",D32-COUNT(Критерии!$B48:$AE48))</f>
        <v/>
      </c>
      <c r="G32" s="3" t="str">
        <f>IF($A32="","",IF(AND(ISNUMBER(Критерии!B48),Критерии!B48&gt;=Настройки!$B$16,Критерии!B$7="Да"),1,0)+IF(AND(ISNUMBER(Критерии!C48),Критерии!C48&gt;=Настройки!$B$16,Критерии!C$7="Да"),1,0)+IF(AND(ISNUMBER(Критерии!D48),Критерии!D48&gt;=Настройки!$B$16,Критерии!D$7="Да"),1,0)+IF(AND(ISNUMBER(Критерии!E48),Критерии!E48&gt;=Настройки!$B$16,Критерии!E$7="Да"),1,0)+IF(AND(ISNUMBER(Критерии!F48),Критерии!F48&gt;=Настройки!$B$16,Критерии!F$7="Да"),1,0)+IF(AND(ISNUMBER(Критерии!G48),Критерии!G48&gt;=Настройки!$B$16,Критерии!G$7="Да"),1,0)+IF(AND(ISNUMBER(Критерии!H48),Критерии!H48&gt;=Настройки!$B$16,Критерии!H$7="Да"),1,0)+IF(AND(ISNUMBER(Критерии!I48),Критерии!I48&gt;=Настройки!$B$16,Критерии!I$7="Да"),1,0)+IF(AND(ISNUMBER(Критерии!J48),Критерии!J48&gt;=Настройки!$B$16,Критерии!J$7="Да"),1,0)+IF(AND(ISNUMBER(Критерии!K48),Критерии!K48&gt;=Настройки!$B$16,Критерии!K$7="Да"),1,0)+IF(AND(ISNUMBER(Критерии!L48),Критерии!L48&gt;=Настройки!$B$16,Критерии!L$7="Да"),1,0)+IF(AND(ISNUMBER(Критерии!M48),Критерии!M48&gt;=Настройки!$B$16,Критерии!M$7="Да"),1,0)+IF(AND(ISNUMBER(Критерии!N48),Критерии!N48&gt;=Настройки!$B$16,Критерии!N$7="Да"),1,0)+IF(AND(ISNUMBER(Критерии!O48),Критерии!O48&gt;=Настройки!$B$16,Критерии!O$7="Да"),1,0)+IF(AND(ISNUMBER(Критерии!P48),Критерии!P48&gt;=Настройки!$B$16,Критерии!P$7="Да"),1,0)+IF(AND(ISNUMBER(Критерии!Q48),Критерии!Q48&gt;=Настройки!$B$16,Критерии!Q$7="Да"),1,0)+IF(AND(ISNUMBER(Критерии!R48),Критерии!R48&gt;=Настройки!$B$16,Критерии!R$7="Да"),1,0)+IF(AND(ISNUMBER(Критерии!S48),Критерии!S48&gt;=Настройки!$B$16,Критерии!S$7="Да"),1,0)+IF(AND(ISNUMBER(Критерии!T48),Критерии!T48&gt;=Настройки!$B$16,Критерии!T$7="Да"),1,0)+IF(AND(ISNUMBER(Критерии!U48),Критерии!U48&gt;=Настройки!$B$16,Критерии!U$7="Да"),1,0)+IF(AND(ISNUMBER(Критерии!V48),Критерии!V48&gt;=Настройки!$B$16,Критерии!V$7="Да"),1,0)+IF(AND(ISNUMBER(Критерии!W48),Критерии!W48&gt;=Настройки!$B$16,Критерии!W$7="Да"),1,0)+IF(AND(ISNUMBER(Критерии!X48),Критерии!X48&gt;=Настройки!$B$16,Критерии!X$7="Да"),1,0)+IF(AND(ISNUMBER(Критерии!Y48),Критерии!Y48&gt;=Настройки!$B$16,Критерии!Y$7="Да"),1,0)+IF(AND(ISNUMBER(Критерии!Z48),Критерии!Z48&gt;=Настройки!$B$16,Критерии!Z$7="Да"),1,0)+IF(AND(ISNUMBER(Критерии!AA48),Критерии!AA48&gt;=Настройки!$B$16,Критерии!AA$7="Да"),1,0)+IF(AND(ISNUMBER(Критерии!AB48),Критерии!AB48&gt;=Настройки!$B$16,Критерии!AB$7="Да"),1,0)+IF(AND(ISNUMBER(Критерии!AC48),Критерии!AC48&gt;=Настройки!$B$16,Критерии!AC$7="Да"),1,0)+IF(AND(ISNUMBER(Критерии!AD48),Критерии!AD48&gt;=Настройки!$B$16,Критерии!AD$7="Да"),1,0)+IF(AND(ISNUMBER(Критерии!AE48),Критерии!AE48&gt;=Настройки!$B$16,Критерии!AE$7="Да"),1,0))</f>
        <v/>
      </c>
      <c r="H32" s="20" t="str">
        <f>IF($A32="","",IF(ISNUMBER(Критерии!B48),Критерии!B$6,0)+IF(ISNUMBER(Критерии!C48),Критерии!C$6,0)+IF(ISNUMBER(Критерии!D48),Критерии!D$6,0)+IF(ISNUMBER(Критерии!E48),Критерии!E$6,0)+IF(ISNUMBER(Критерии!F48),Критерии!F$6,0)+IF(ISNUMBER(Критерии!G48),Критерии!G$6,0)+IF(ISNUMBER(Критерии!H48),Критерии!H$6,0)+IF(ISNUMBER(Критерии!I48),Критерии!I$6,0)+IF(ISNUMBER(Критерии!J48),Критерии!J$6,0)+IF(ISNUMBER(Критерии!K48),Критерии!K$6,0)+IF(ISNUMBER(Критерии!L48),Критерии!L$6,0)+IF(ISNUMBER(Критерии!M48),Критерии!M$6,0)+IF(ISNUMBER(Критерии!N48),Критерии!N$6,0)+IF(ISNUMBER(Критерии!O48),Критерии!O$6,0)+IF(ISNUMBER(Критерии!P48),Критерии!P$6,0)+IF(ISNUMBER(Критерии!Q48),Критерии!Q$6,0)+IF(ISNUMBER(Критерии!R48),Критерии!R$6,0)+IF(ISNUMBER(Критерии!S48),Критерии!S$6,0)+IF(ISNUMBER(Критерии!T48),Критерии!T$6,0)+IF(ISNUMBER(Критерии!U48),Критерии!U$6,0)+IF(ISNUMBER(Критерии!V48),Критерии!V$6,0)+IF(ISNUMBER(Критерии!W48),Критерии!W$6,0)+IF(ISNUMBER(Критерии!X48),Критерии!X$6,0)+IF(ISNUMBER(Критерии!Y48),Критерии!Y$6,0)+IF(ISNUMBER(Критерии!Z48),Критерии!Z$6,0)+IF(ISNUMBER(Критерии!AA48),Критерии!AA$6,0)+IF(ISNUMBER(Критерии!AB48),Критерии!AB$6,0)+IF(ISNUMBER(Критерии!AC48),Критерии!AC$6,0)+IF(ISNUMBER(Критерии!AD48),Критерии!AD$6,0)+IF(ISNUMBER(Критерии!AE48),Критерии!AE$6,0))</f>
        <v/>
      </c>
      <c r="I32" s="21" t="str">
        <f t="shared" si="0"/>
        <v/>
      </c>
      <c r="J32" s="20" t="str">
        <f>IF($A32="","",IF(OR(COUNTIF(Критерии!$B48:$AE48,"Недостаточно данных")&gt;0,COUNTIF(Критерии!$B48:$AE48,"Поле не найдено")&gt;0,COUNTIF(Критерии!$B48:$AE48,"Некорректные настройки")&gt;0,H32=0),"",EXP((IF(ISNUMBER(Критерии!B48),Критерии!B$6*LN(Критерии!B48),0)+IF(ISNUMBER(Критерии!C48),Критерии!C$6*LN(Критерии!C48),0)+IF(ISNUMBER(Критерии!D48),Критерии!D$6*LN(Критерии!D48),0)+IF(ISNUMBER(Критерии!E48),Критерии!E$6*LN(Критерии!E48),0)+IF(ISNUMBER(Критерии!F48),Критерии!F$6*LN(Критерии!F48),0)+IF(ISNUMBER(Критерии!G48),Критерии!G$6*LN(Критерии!G48),0)+IF(ISNUMBER(Критерии!H48),Критерии!H$6*LN(Критерии!H48),0)+IF(ISNUMBER(Критерии!I48),Критерии!I$6*LN(Критерии!I48),0)+IF(ISNUMBER(Критерии!J48),Критерии!J$6*LN(Критерии!J48),0)+IF(ISNUMBER(Критерии!K48),Критерии!K$6*LN(Критерии!K48),0)+IF(ISNUMBER(Критерии!L48),Критерии!L$6*LN(Критерии!L48),0)+IF(ISNUMBER(Критерии!M48),Критерии!M$6*LN(Критерии!M48),0)+IF(ISNUMBER(Критерии!N48),Критерии!N$6*LN(Критерии!N48),0)+IF(ISNUMBER(Критерии!O48),Критерии!O$6*LN(Критерии!O48),0)+IF(ISNUMBER(Критерии!P48),Критерии!P$6*LN(Критерии!P48),0)+IF(ISNUMBER(Критерии!Q48),Критерии!Q$6*LN(Критерии!Q48),0)+IF(ISNUMBER(Критерии!R48),Критерии!R$6*LN(Критерии!R48),0)+IF(ISNUMBER(Критерии!S48),Критерии!S$6*LN(Критерии!S48),0)+IF(ISNUMBER(Критерии!T48),Критерии!T$6*LN(Критерии!T48),0)+IF(ISNUMBER(Критерии!U48),Критерии!U$6*LN(Критерии!U48),0)+IF(ISNUMBER(Критерии!V48),Критерии!V$6*LN(Критерии!V48),0)+IF(ISNUMBER(Критерии!W48),Критерии!W$6*LN(Критерии!W48),0)+IF(ISNUMBER(Критерии!X48),Критерии!X$6*LN(Критерии!X48),0)+IF(ISNUMBER(Критерии!Y48),Критерии!Y$6*LN(Критерии!Y48),0)+IF(ISNUMBER(Критерии!Z48),Критерии!Z$6*LN(Критерии!Z48),0)+IF(ISNUMBER(Критерии!AA48),Критерии!AA$6*LN(Критерии!AA48),0)+IF(ISNUMBER(Критерии!AB48),Критерии!AB$6*LN(Критерии!AB48),0)+IF(ISNUMBER(Критерии!AC48),Критерии!AC$6*LN(Критерии!AC48),0)+IF(ISNUMBER(Критерии!AD48),Критерии!AD$6*LN(Критерии!AD48),0)+IF(ISNUMBER(Критерии!AE48),Критерии!AE$6*LN(Критерии!AE48),0))/H32)))</f>
        <v/>
      </c>
      <c r="K32" s="3" t="str">
        <f>IF(J32="","",COUNTIF($J$4:$J$103,"&gt;"&amp;J32)+COUNTIF($J$4:J32,J32))</f>
        <v/>
      </c>
      <c r="L32" s="3" t="str">
        <f>IF($A32="","",IF(J32="","Недостаточно данных",IF(G32&lt;Настройки!$B$8,"Резерв",IF(Настройки!$B$11="только ранжирование","Резерв",IF(Настройки!$B$11="Порог λ",IF(J32&gt;=Настройки!$B$10,"Кандидат","Резерв"),IF(K32&lt;=Настройки!$B$9,"Кандидат","Резерв"))))))</f>
        <v/>
      </c>
      <c r="M32" s="3" t="str">
        <f>IF($A32="","",IF(J32="","Проверьте данные на листе «Критерии»",IF(F32&gt;0,"Нет исходных данных: "&amp;F32,IF(Настройки!$B$18&lt;&gt;"OK","Проверьте веса","Расчет выполнен"))))</f>
        <v/>
      </c>
      <c r="N32" s="3" t="str">
        <f>IF($A32="","",IF(G32=0,"Нет сработавших оснований",IF(AND(IF(ISNUMBER(Критерии!B48),Критерии!B48,0)&gt;=Настройки!$B$16,Настройки!$K$21="Да"),Настройки!$B$21&amp;"; ","")&amp;IF(AND(IF(ISNUMBER(Критерии!C48),Критерии!C48,0)&gt;=Настройки!$B$16,Настройки!$K$22="Да"),Настройки!$B$22&amp;"; ","")&amp;IF(AND(IF(ISNUMBER(Критерии!D48),Критерии!D48,0)&gt;=Настройки!$B$16,Настройки!$K$23="Да"),Настройки!$B$23&amp;"; ","")&amp;IF(AND(IF(ISNUMBER(Критерии!E48),Критерии!E48,0)&gt;=Настройки!$B$16,Настройки!$K$24="Да"),Настройки!$B$24&amp;"; ","")&amp;IF(AND(IF(ISNUMBER(Критерии!F48),Критерии!F48,0)&gt;=Настройки!$B$16,Настройки!$K$25="Да"),Настройки!$B$25&amp;"; ","")&amp;IF(AND(IF(ISNUMBER(Критерии!G48),Критерии!G48,0)&gt;=Настройки!$B$16,Настройки!$K$26="Да"),Настройки!$B$26&amp;"; ","")&amp;IF(AND(IF(ISNUMBER(Критерии!H48),Критерии!H48,0)&gt;=Настройки!$B$16,Настройки!$K$27="Да"),Настройки!$B$27&amp;"; ","")&amp;IF(AND(IF(ISNUMBER(Критерии!I48),Критерии!I48,0)&gt;=Настройки!$B$16,Настройки!$K$28="Да"),Настройки!$B$28&amp;"; ","")&amp;IF(AND(IF(ISNUMBER(Критерии!J48),Критерии!J48,0)&gt;=Настройки!$B$16,Настройки!$K$29="Да"),Настройки!$B$29&amp;"; ","")&amp;IF(AND(IF(ISNUMBER(Критерии!K48),Критерии!K48,0)&gt;=Настройки!$B$16,Настройки!$K$30="Да"),Настройки!$B$30&amp;"; ","")&amp;IF(AND(IF(ISNUMBER(Критерии!L48),Критерии!L48,0)&gt;=Настройки!$B$16,Настройки!$K$31="Да"),Настройки!$B$31&amp;"; ","")&amp;IF(AND(IF(ISNUMBER(Критерии!M48),Критерии!M48,0)&gt;=Настройки!$B$16,Настройки!$K$32="Да"),Настройки!$B$32&amp;"; ","")&amp;IF(AND(IF(ISNUMBER(Критерии!N48),Критерии!N48,0)&gt;=Настройки!$B$16,Настройки!$K$33="Да"),Настройки!$B$33&amp;"; ","")&amp;IF(AND(IF(ISNUMBER(Критерии!O48),Критерии!O48,0)&gt;=Настройки!$B$16,Настройки!$K$34="Да"),Настройки!$B$34&amp;"; ","")&amp;IF(AND(IF(ISNUMBER(Критерии!P48),Критерии!P48,0)&gt;=Настройки!$B$16,Настройки!$K$35="Да"),Настройки!$B$35&amp;"; ","")&amp;IF(AND(IF(ISNUMBER(Критерии!Q48),Критерии!Q48,0)&gt;=Настройки!$B$16,Настройки!$K$36="Да"),Настройки!$B$36&amp;"; ","")&amp;IF(AND(IF(ISNUMBER(Критерии!R48),Критерии!R48,0)&gt;=Настройки!$B$16,Настройки!$K$37="Да"),Настройки!$B$37&amp;"; ","")&amp;IF(AND(IF(ISNUMBER(Критерии!S48),Критерии!S48,0)&gt;=Настройки!$B$16,Настройки!$K$38="Да"),Настройки!$B$38&amp;"; ","")&amp;IF(AND(IF(ISNUMBER(Критерии!T48),Критерии!T48,0)&gt;=Настройки!$B$16,Настройки!$K$39="Да"),Настройки!$B$39&amp;"; ","")&amp;IF(AND(IF(ISNUMBER(Критерии!U48),Критерии!U48,0)&gt;=Настройки!$B$16,Настройки!$K$40="Да"),Настройки!$B$40&amp;"; ","")&amp;IF(AND(IF(ISNUMBER(Критерии!V48),Критерии!V48,0)&gt;=Настройки!$B$16,Настройки!$K$41="Да"),Настройки!$B$41&amp;"; ","")&amp;IF(AND(IF(ISNUMBER(Критерии!W48),Критерии!W48,0)&gt;=Настройки!$B$16,Настройки!$K$42="Да"),Настройки!$B$42&amp;"; ","")&amp;IF(AND(IF(ISNUMBER(Критерии!X48),Критерии!X48,0)&gt;=Настройки!$B$16,Настройки!$K$43="Да"),Настройки!$B$43&amp;"; ","")&amp;IF(AND(IF(ISNUMBER(Критерии!Y48),Критерии!Y48,0)&gt;=Настройки!$B$16,Настройки!$K$44="Да"),Настройки!$B$44&amp;"; ","")&amp;IF(AND(IF(ISNUMBER(Критерии!Z48),Критерии!Z48,0)&gt;=Настройки!$B$16,Настройки!$K$45="Да"),Настройки!$B$45&amp;"; ","")&amp;IF(AND(IF(ISNUMBER(Критерии!AA48),Критерии!AA48,0)&gt;=Настройки!$B$16,Настройки!$K$46="Да"),Настройки!$B$46&amp;"; ","")&amp;IF(AND(IF(ISNUMBER(Критерии!AB48),Критерии!AB48,0)&gt;=Настройки!$B$16,Настройки!$K$47="Да"),Настройки!$B$47&amp;"; ","")&amp;IF(AND(IF(ISNUMBER(Критерии!AC48),Критерии!AC48,0)&gt;=Настройки!$B$16,Настройки!$K$48="Да"),Настройки!$B$48&amp;"; ","")&amp;IF(AND(IF(ISNUMBER(Критерии!AD48),Критерии!AD48,0)&gt;=Настройки!$B$16,Настройки!$K$49="Да"),Настройки!$B$49&amp;"; ","")&amp;IF(AND(IF(ISNUMBER(Критерии!AE48),Критерии!AE48,0)&gt;=Настройки!$B$16,Настройки!$K$50="Да"),Настройки!$B$50&amp;"; ","")))</f>
        <v/>
      </c>
    </row>
    <row r="33" spans="1:14" ht="17.100000000000001" customHeight="1">
      <c r="A33" s="25" t="str">
        <f>IF(Критерии!A49="","",Критерии!A49)</f>
        <v/>
      </c>
      <c r="B33" s="3" t="str">
        <f>IF($A33="","",INDEX(Данные!$A$7:$CV$106,ROW()-3,MATCH("Пласт",Данные!$A$6:$CV$6,0)))</f>
        <v/>
      </c>
      <c r="C33" s="3" t="str">
        <f>IF($A33="","",INDEX(Данные!$A$7:$CV$106,ROW()-3,MATCH("Состояние",Данные!$A$6:$CV$6,0)))</f>
        <v/>
      </c>
      <c r="D33" s="3" t="str">
        <f>IF($A33="","",COUNTIFS(Настройки!$A$21:$A$50,"Да",Настройки!$N$21:$N$50,"&lt;&gt;"))</f>
        <v/>
      </c>
      <c r="E33" s="3" t="str">
        <f>IF($A33="","",COUNT(Критерии!$B49:$AE49))</f>
        <v/>
      </c>
      <c r="F33" s="3" t="str">
        <f>IF($A33="","",D33-COUNT(Критерии!$B49:$AE49))</f>
        <v/>
      </c>
      <c r="G33" s="3" t="str">
        <f>IF($A33="","",IF(AND(ISNUMBER(Критерии!B49),Критерии!B49&gt;=Настройки!$B$16,Критерии!B$7="Да"),1,0)+IF(AND(ISNUMBER(Критерии!C49),Критерии!C49&gt;=Настройки!$B$16,Критерии!C$7="Да"),1,0)+IF(AND(ISNUMBER(Критерии!D49),Критерии!D49&gt;=Настройки!$B$16,Критерии!D$7="Да"),1,0)+IF(AND(ISNUMBER(Критерии!E49),Критерии!E49&gt;=Настройки!$B$16,Критерии!E$7="Да"),1,0)+IF(AND(ISNUMBER(Критерии!F49),Критерии!F49&gt;=Настройки!$B$16,Критерии!F$7="Да"),1,0)+IF(AND(ISNUMBER(Критерии!G49),Критерии!G49&gt;=Настройки!$B$16,Критерии!G$7="Да"),1,0)+IF(AND(ISNUMBER(Критерии!H49),Критерии!H49&gt;=Настройки!$B$16,Критерии!H$7="Да"),1,0)+IF(AND(ISNUMBER(Критерии!I49),Критерии!I49&gt;=Настройки!$B$16,Критерии!I$7="Да"),1,0)+IF(AND(ISNUMBER(Критерии!J49),Критерии!J49&gt;=Настройки!$B$16,Критерии!J$7="Да"),1,0)+IF(AND(ISNUMBER(Критерии!K49),Критерии!K49&gt;=Настройки!$B$16,Критерии!K$7="Да"),1,0)+IF(AND(ISNUMBER(Критерии!L49),Критерии!L49&gt;=Настройки!$B$16,Критерии!L$7="Да"),1,0)+IF(AND(ISNUMBER(Критерии!M49),Критерии!M49&gt;=Настройки!$B$16,Критерии!M$7="Да"),1,0)+IF(AND(ISNUMBER(Критерии!N49),Критерии!N49&gt;=Настройки!$B$16,Критерии!N$7="Да"),1,0)+IF(AND(ISNUMBER(Критерии!O49),Критерии!O49&gt;=Настройки!$B$16,Критерии!O$7="Да"),1,0)+IF(AND(ISNUMBER(Критерии!P49),Критерии!P49&gt;=Настройки!$B$16,Критерии!P$7="Да"),1,0)+IF(AND(ISNUMBER(Критерии!Q49),Критерии!Q49&gt;=Настройки!$B$16,Критерии!Q$7="Да"),1,0)+IF(AND(ISNUMBER(Критерии!R49),Критерии!R49&gt;=Настройки!$B$16,Критерии!R$7="Да"),1,0)+IF(AND(ISNUMBER(Критерии!S49),Критерии!S49&gt;=Настройки!$B$16,Критерии!S$7="Да"),1,0)+IF(AND(ISNUMBER(Критерии!T49),Критерии!T49&gt;=Настройки!$B$16,Критерии!T$7="Да"),1,0)+IF(AND(ISNUMBER(Критерии!U49),Критерии!U49&gt;=Настройки!$B$16,Критерии!U$7="Да"),1,0)+IF(AND(ISNUMBER(Критерии!V49),Критерии!V49&gt;=Настройки!$B$16,Критерии!V$7="Да"),1,0)+IF(AND(ISNUMBER(Критерии!W49),Критерии!W49&gt;=Настройки!$B$16,Критерии!W$7="Да"),1,0)+IF(AND(ISNUMBER(Критерии!X49),Критерии!X49&gt;=Настройки!$B$16,Критерии!X$7="Да"),1,0)+IF(AND(ISNUMBER(Критерии!Y49),Критерии!Y49&gt;=Настройки!$B$16,Критерии!Y$7="Да"),1,0)+IF(AND(ISNUMBER(Критерии!Z49),Критерии!Z49&gt;=Настройки!$B$16,Критерии!Z$7="Да"),1,0)+IF(AND(ISNUMBER(Критерии!AA49),Критерии!AA49&gt;=Настройки!$B$16,Критерии!AA$7="Да"),1,0)+IF(AND(ISNUMBER(Критерии!AB49),Критерии!AB49&gt;=Настройки!$B$16,Критерии!AB$7="Да"),1,0)+IF(AND(ISNUMBER(Критерии!AC49),Критерии!AC49&gt;=Настройки!$B$16,Критерии!AC$7="Да"),1,0)+IF(AND(ISNUMBER(Критерии!AD49),Критерии!AD49&gt;=Настройки!$B$16,Критерии!AD$7="Да"),1,0)+IF(AND(ISNUMBER(Критерии!AE49),Критерии!AE49&gt;=Настройки!$B$16,Критерии!AE$7="Да"),1,0))</f>
        <v/>
      </c>
      <c r="H33" s="20" t="str">
        <f>IF($A33="","",IF(ISNUMBER(Критерии!B49),Критерии!B$6,0)+IF(ISNUMBER(Критерии!C49),Критерии!C$6,0)+IF(ISNUMBER(Критерии!D49),Критерии!D$6,0)+IF(ISNUMBER(Критерии!E49),Критерии!E$6,0)+IF(ISNUMBER(Критерии!F49),Критерии!F$6,0)+IF(ISNUMBER(Критерии!G49),Критерии!G$6,0)+IF(ISNUMBER(Критерии!H49),Критерии!H$6,0)+IF(ISNUMBER(Критерии!I49),Критерии!I$6,0)+IF(ISNUMBER(Критерии!J49),Критерии!J$6,0)+IF(ISNUMBER(Критерии!K49),Критерии!K$6,0)+IF(ISNUMBER(Критерии!L49),Критерии!L$6,0)+IF(ISNUMBER(Критерии!M49),Критерии!M$6,0)+IF(ISNUMBER(Критерии!N49),Критерии!N$6,0)+IF(ISNUMBER(Критерии!O49),Критерии!O$6,0)+IF(ISNUMBER(Критерии!P49),Критерии!P$6,0)+IF(ISNUMBER(Критерии!Q49),Критерии!Q$6,0)+IF(ISNUMBER(Критерии!R49),Критерии!R$6,0)+IF(ISNUMBER(Критерии!S49),Критерии!S$6,0)+IF(ISNUMBER(Критерии!T49),Критерии!T$6,0)+IF(ISNUMBER(Критерии!U49),Критерии!U$6,0)+IF(ISNUMBER(Критерии!V49),Критерии!V$6,0)+IF(ISNUMBER(Критерии!W49),Критерии!W$6,0)+IF(ISNUMBER(Критерии!X49),Критерии!X$6,0)+IF(ISNUMBER(Критерии!Y49),Критерии!Y$6,0)+IF(ISNUMBER(Критерии!Z49),Критерии!Z$6,0)+IF(ISNUMBER(Критерии!AA49),Критерии!AA$6,0)+IF(ISNUMBER(Критерии!AB49),Критерии!AB$6,0)+IF(ISNUMBER(Критерии!AC49),Критерии!AC$6,0)+IF(ISNUMBER(Критерии!AD49),Критерии!AD$6,0)+IF(ISNUMBER(Критерии!AE49),Критерии!AE$6,0))</f>
        <v/>
      </c>
      <c r="I33" s="21" t="str">
        <f t="shared" si="0"/>
        <v/>
      </c>
      <c r="J33" s="20" t="str">
        <f>IF($A33="","",IF(OR(COUNTIF(Критерии!$B49:$AE49,"Недостаточно данных")&gt;0,COUNTIF(Критерии!$B49:$AE49,"Поле не найдено")&gt;0,COUNTIF(Критерии!$B49:$AE49,"Некорректные настройки")&gt;0,H33=0),"",EXP((IF(ISNUMBER(Критерии!B49),Критерии!B$6*LN(Критерии!B49),0)+IF(ISNUMBER(Критерии!C49),Критерии!C$6*LN(Критерии!C49),0)+IF(ISNUMBER(Критерии!D49),Критерии!D$6*LN(Критерии!D49),0)+IF(ISNUMBER(Критерии!E49),Критерии!E$6*LN(Критерии!E49),0)+IF(ISNUMBER(Критерии!F49),Критерии!F$6*LN(Критерии!F49),0)+IF(ISNUMBER(Критерии!G49),Критерии!G$6*LN(Критерии!G49),0)+IF(ISNUMBER(Критерии!H49),Критерии!H$6*LN(Критерии!H49),0)+IF(ISNUMBER(Критерии!I49),Критерии!I$6*LN(Критерии!I49),0)+IF(ISNUMBER(Критерии!J49),Критерии!J$6*LN(Критерии!J49),0)+IF(ISNUMBER(Критерии!K49),Критерии!K$6*LN(Критерии!K49),0)+IF(ISNUMBER(Критерии!L49),Критерии!L$6*LN(Критерии!L49),0)+IF(ISNUMBER(Критерии!M49),Критерии!M$6*LN(Критерии!M49),0)+IF(ISNUMBER(Критерии!N49),Критерии!N$6*LN(Критерии!N49),0)+IF(ISNUMBER(Критерии!O49),Критерии!O$6*LN(Критерии!O49),0)+IF(ISNUMBER(Критерии!P49),Критерии!P$6*LN(Критерии!P49),0)+IF(ISNUMBER(Критерии!Q49),Критерии!Q$6*LN(Критерии!Q49),0)+IF(ISNUMBER(Критерии!R49),Критерии!R$6*LN(Критерии!R49),0)+IF(ISNUMBER(Критерии!S49),Критерии!S$6*LN(Критерии!S49),0)+IF(ISNUMBER(Критерии!T49),Критерии!T$6*LN(Критерии!T49),0)+IF(ISNUMBER(Критерии!U49),Критерии!U$6*LN(Критерии!U49),0)+IF(ISNUMBER(Критерии!V49),Критерии!V$6*LN(Критерии!V49),0)+IF(ISNUMBER(Критерии!W49),Критерии!W$6*LN(Критерии!W49),0)+IF(ISNUMBER(Критерии!X49),Критерии!X$6*LN(Критерии!X49),0)+IF(ISNUMBER(Критерии!Y49),Критерии!Y$6*LN(Критерии!Y49),0)+IF(ISNUMBER(Критерии!Z49),Критерии!Z$6*LN(Критерии!Z49),0)+IF(ISNUMBER(Критерии!AA49),Критерии!AA$6*LN(Критерии!AA49),0)+IF(ISNUMBER(Критерии!AB49),Критерии!AB$6*LN(Критерии!AB49),0)+IF(ISNUMBER(Критерии!AC49),Критерии!AC$6*LN(Критерии!AC49),0)+IF(ISNUMBER(Критерии!AD49),Критерии!AD$6*LN(Критерии!AD49),0)+IF(ISNUMBER(Критерии!AE49),Критерии!AE$6*LN(Критерии!AE49),0))/H33)))</f>
        <v/>
      </c>
      <c r="K33" s="3" t="str">
        <f>IF(J33="","",COUNTIF($J$4:$J$103,"&gt;"&amp;J33)+COUNTIF($J$4:J33,J33))</f>
        <v/>
      </c>
      <c r="L33" s="3" t="str">
        <f>IF($A33="","",IF(J33="","Недостаточно данных",IF(G33&lt;Настройки!$B$8,"Резерв",IF(Настройки!$B$11="только ранжирование","Резерв",IF(Настройки!$B$11="Порог λ",IF(J33&gt;=Настройки!$B$10,"Кандидат","Резерв"),IF(K33&lt;=Настройки!$B$9,"Кандидат","Резерв"))))))</f>
        <v/>
      </c>
      <c r="M33" s="3" t="str">
        <f>IF($A33="","",IF(J33="","Проверьте данные на листе «Критерии»",IF(F33&gt;0,"Нет исходных данных: "&amp;F33,IF(Настройки!$B$18&lt;&gt;"OK","Проверьте веса","Расчет выполнен"))))</f>
        <v/>
      </c>
      <c r="N33" s="3" t="str">
        <f>IF($A33="","",IF(G33=0,"Нет сработавших оснований",IF(AND(IF(ISNUMBER(Критерии!B49),Критерии!B49,0)&gt;=Настройки!$B$16,Настройки!$K$21="Да"),Настройки!$B$21&amp;"; ","")&amp;IF(AND(IF(ISNUMBER(Критерии!C49),Критерии!C49,0)&gt;=Настройки!$B$16,Настройки!$K$22="Да"),Настройки!$B$22&amp;"; ","")&amp;IF(AND(IF(ISNUMBER(Критерии!D49),Критерии!D49,0)&gt;=Настройки!$B$16,Настройки!$K$23="Да"),Настройки!$B$23&amp;"; ","")&amp;IF(AND(IF(ISNUMBER(Критерии!E49),Критерии!E49,0)&gt;=Настройки!$B$16,Настройки!$K$24="Да"),Настройки!$B$24&amp;"; ","")&amp;IF(AND(IF(ISNUMBER(Критерии!F49),Критерии!F49,0)&gt;=Настройки!$B$16,Настройки!$K$25="Да"),Настройки!$B$25&amp;"; ","")&amp;IF(AND(IF(ISNUMBER(Критерии!G49),Критерии!G49,0)&gt;=Настройки!$B$16,Настройки!$K$26="Да"),Настройки!$B$26&amp;"; ","")&amp;IF(AND(IF(ISNUMBER(Критерии!H49),Критерии!H49,0)&gt;=Настройки!$B$16,Настройки!$K$27="Да"),Настройки!$B$27&amp;"; ","")&amp;IF(AND(IF(ISNUMBER(Критерии!I49),Критерии!I49,0)&gt;=Настройки!$B$16,Настройки!$K$28="Да"),Настройки!$B$28&amp;"; ","")&amp;IF(AND(IF(ISNUMBER(Критерии!J49),Критерии!J49,0)&gt;=Настройки!$B$16,Настройки!$K$29="Да"),Настройки!$B$29&amp;"; ","")&amp;IF(AND(IF(ISNUMBER(Критерии!K49),Критерии!K49,0)&gt;=Настройки!$B$16,Настройки!$K$30="Да"),Настройки!$B$30&amp;"; ","")&amp;IF(AND(IF(ISNUMBER(Критерии!L49),Критерии!L49,0)&gt;=Настройки!$B$16,Настройки!$K$31="Да"),Настройки!$B$31&amp;"; ","")&amp;IF(AND(IF(ISNUMBER(Критерии!M49),Критерии!M49,0)&gt;=Настройки!$B$16,Настройки!$K$32="Да"),Настройки!$B$32&amp;"; ","")&amp;IF(AND(IF(ISNUMBER(Критерии!N49),Критерии!N49,0)&gt;=Настройки!$B$16,Настройки!$K$33="Да"),Настройки!$B$33&amp;"; ","")&amp;IF(AND(IF(ISNUMBER(Критерии!O49),Критерии!O49,0)&gt;=Настройки!$B$16,Настройки!$K$34="Да"),Настройки!$B$34&amp;"; ","")&amp;IF(AND(IF(ISNUMBER(Критерии!P49),Критерии!P49,0)&gt;=Настройки!$B$16,Настройки!$K$35="Да"),Настройки!$B$35&amp;"; ","")&amp;IF(AND(IF(ISNUMBER(Критерии!Q49),Критерии!Q49,0)&gt;=Настройки!$B$16,Настройки!$K$36="Да"),Настройки!$B$36&amp;"; ","")&amp;IF(AND(IF(ISNUMBER(Критерии!R49),Критерии!R49,0)&gt;=Настройки!$B$16,Настройки!$K$37="Да"),Настройки!$B$37&amp;"; ","")&amp;IF(AND(IF(ISNUMBER(Критерии!S49),Критерии!S49,0)&gt;=Настройки!$B$16,Настройки!$K$38="Да"),Настройки!$B$38&amp;"; ","")&amp;IF(AND(IF(ISNUMBER(Критерии!T49),Критерии!T49,0)&gt;=Настройки!$B$16,Настройки!$K$39="Да"),Настройки!$B$39&amp;"; ","")&amp;IF(AND(IF(ISNUMBER(Критерии!U49),Критерии!U49,0)&gt;=Настройки!$B$16,Настройки!$K$40="Да"),Настройки!$B$40&amp;"; ","")&amp;IF(AND(IF(ISNUMBER(Критерии!V49),Критерии!V49,0)&gt;=Настройки!$B$16,Настройки!$K$41="Да"),Настройки!$B$41&amp;"; ","")&amp;IF(AND(IF(ISNUMBER(Критерии!W49),Критерии!W49,0)&gt;=Настройки!$B$16,Настройки!$K$42="Да"),Настройки!$B$42&amp;"; ","")&amp;IF(AND(IF(ISNUMBER(Критерии!X49),Критерии!X49,0)&gt;=Настройки!$B$16,Настройки!$K$43="Да"),Настройки!$B$43&amp;"; ","")&amp;IF(AND(IF(ISNUMBER(Критерии!Y49),Критерии!Y49,0)&gt;=Настройки!$B$16,Настройки!$K$44="Да"),Настройки!$B$44&amp;"; ","")&amp;IF(AND(IF(ISNUMBER(Критерии!Z49),Критерии!Z49,0)&gt;=Настройки!$B$16,Настройки!$K$45="Да"),Настройки!$B$45&amp;"; ","")&amp;IF(AND(IF(ISNUMBER(Критерии!AA49),Критерии!AA49,0)&gt;=Настройки!$B$16,Настройки!$K$46="Да"),Настройки!$B$46&amp;"; ","")&amp;IF(AND(IF(ISNUMBER(Критерии!AB49),Критерии!AB49,0)&gt;=Настройки!$B$16,Настройки!$K$47="Да"),Настройки!$B$47&amp;"; ","")&amp;IF(AND(IF(ISNUMBER(Критерии!AC49),Критерии!AC49,0)&gt;=Настройки!$B$16,Настройки!$K$48="Да"),Настройки!$B$48&amp;"; ","")&amp;IF(AND(IF(ISNUMBER(Критерии!AD49),Критерии!AD49,0)&gt;=Настройки!$B$16,Настройки!$K$49="Да"),Настройки!$B$49&amp;"; ","")&amp;IF(AND(IF(ISNUMBER(Критерии!AE49),Критерии!AE49,0)&gt;=Настройки!$B$16,Настройки!$K$50="Да"),Настройки!$B$50&amp;"; ","")))</f>
        <v/>
      </c>
    </row>
    <row r="34" spans="1:14" ht="17.100000000000001" customHeight="1">
      <c r="A34" s="25" t="str">
        <f>IF(Критерии!A50="","",Критерии!A50)</f>
        <v/>
      </c>
      <c r="B34" s="3" t="str">
        <f>IF($A34="","",INDEX(Данные!$A$7:$CV$106,ROW()-3,MATCH("Пласт",Данные!$A$6:$CV$6,0)))</f>
        <v/>
      </c>
      <c r="C34" s="3" t="str">
        <f>IF($A34="","",INDEX(Данные!$A$7:$CV$106,ROW()-3,MATCH("Состояние",Данные!$A$6:$CV$6,0)))</f>
        <v/>
      </c>
      <c r="D34" s="3" t="str">
        <f>IF($A34="","",COUNTIFS(Настройки!$A$21:$A$50,"Да",Настройки!$N$21:$N$50,"&lt;&gt;"))</f>
        <v/>
      </c>
      <c r="E34" s="3" t="str">
        <f>IF($A34="","",COUNT(Критерии!$B50:$AE50))</f>
        <v/>
      </c>
      <c r="F34" s="3" t="str">
        <f>IF($A34="","",D34-COUNT(Критерии!$B50:$AE50))</f>
        <v/>
      </c>
      <c r="G34" s="3" t="str">
        <f>IF($A34="","",IF(AND(ISNUMBER(Критерии!B50),Критерии!B50&gt;=Настройки!$B$16,Критерии!B$7="Да"),1,0)+IF(AND(ISNUMBER(Критерии!C50),Критерии!C50&gt;=Настройки!$B$16,Критерии!C$7="Да"),1,0)+IF(AND(ISNUMBER(Критерии!D50),Критерии!D50&gt;=Настройки!$B$16,Критерии!D$7="Да"),1,0)+IF(AND(ISNUMBER(Критерии!E50),Критерии!E50&gt;=Настройки!$B$16,Критерии!E$7="Да"),1,0)+IF(AND(ISNUMBER(Критерии!F50),Критерии!F50&gt;=Настройки!$B$16,Критерии!F$7="Да"),1,0)+IF(AND(ISNUMBER(Критерии!G50),Критерии!G50&gt;=Настройки!$B$16,Критерии!G$7="Да"),1,0)+IF(AND(ISNUMBER(Критерии!H50),Критерии!H50&gt;=Настройки!$B$16,Критерии!H$7="Да"),1,0)+IF(AND(ISNUMBER(Критерии!I50),Критерии!I50&gt;=Настройки!$B$16,Критерии!I$7="Да"),1,0)+IF(AND(ISNUMBER(Критерии!J50),Критерии!J50&gt;=Настройки!$B$16,Критерии!J$7="Да"),1,0)+IF(AND(ISNUMBER(Критерии!K50),Критерии!K50&gt;=Настройки!$B$16,Критерии!K$7="Да"),1,0)+IF(AND(ISNUMBER(Критерии!L50),Критерии!L50&gt;=Настройки!$B$16,Критерии!L$7="Да"),1,0)+IF(AND(ISNUMBER(Критерии!M50),Критерии!M50&gt;=Настройки!$B$16,Критерии!M$7="Да"),1,0)+IF(AND(ISNUMBER(Критерии!N50),Критерии!N50&gt;=Настройки!$B$16,Критерии!N$7="Да"),1,0)+IF(AND(ISNUMBER(Критерии!O50),Критерии!O50&gt;=Настройки!$B$16,Критерии!O$7="Да"),1,0)+IF(AND(ISNUMBER(Критерии!P50),Критерии!P50&gt;=Настройки!$B$16,Критерии!P$7="Да"),1,0)+IF(AND(ISNUMBER(Критерии!Q50),Критерии!Q50&gt;=Настройки!$B$16,Критерии!Q$7="Да"),1,0)+IF(AND(ISNUMBER(Критерии!R50),Критерии!R50&gt;=Настройки!$B$16,Критерии!R$7="Да"),1,0)+IF(AND(ISNUMBER(Критерии!S50),Критерии!S50&gt;=Настройки!$B$16,Критерии!S$7="Да"),1,0)+IF(AND(ISNUMBER(Критерии!T50),Критерии!T50&gt;=Настройки!$B$16,Критерии!T$7="Да"),1,0)+IF(AND(ISNUMBER(Критерии!U50),Критерии!U50&gt;=Настройки!$B$16,Критерии!U$7="Да"),1,0)+IF(AND(ISNUMBER(Критерии!V50),Критерии!V50&gt;=Настройки!$B$16,Критерии!V$7="Да"),1,0)+IF(AND(ISNUMBER(Критерии!W50),Критерии!W50&gt;=Настройки!$B$16,Критерии!W$7="Да"),1,0)+IF(AND(ISNUMBER(Критерии!X50),Критерии!X50&gt;=Настройки!$B$16,Критерии!X$7="Да"),1,0)+IF(AND(ISNUMBER(Критерии!Y50),Критерии!Y50&gt;=Настройки!$B$16,Критерии!Y$7="Да"),1,0)+IF(AND(ISNUMBER(Критерии!Z50),Критерии!Z50&gt;=Настройки!$B$16,Критерии!Z$7="Да"),1,0)+IF(AND(ISNUMBER(Критерии!AA50),Критерии!AA50&gt;=Настройки!$B$16,Критерии!AA$7="Да"),1,0)+IF(AND(ISNUMBER(Критерии!AB50),Критерии!AB50&gt;=Настройки!$B$16,Критерии!AB$7="Да"),1,0)+IF(AND(ISNUMBER(Критерии!AC50),Критерии!AC50&gt;=Настройки!$B$16,Критерии!AC$7="Да"),1,0)+IF(AND(ISNUMBER(Критерии!AD50),Критерии!AD50&gt;=Настройки!$B$16,Критерии!AD$7="Да"),1,0)+IF(AND(ISNUMBER(Критерии!AE50),Критерии!AE50&gt;=Настройки!$B$16,Критерии!AE$7="Да"),1,0))</f>
        <v/>
      </c>
      <c r="H34" s="20" t="str">
        <f>IF($A34="","",IF(ISNUMBER(Критерии!B50),Критерии!B$6,0)+IF(ISNUMBER(Критерии!C50),Критерии!C$6,0)+IF(ISNUMBER(Критерии!D50),Критерии!D$6,0)+IF(ISNUMBER(Критерии!E50),Критерии!E$6,0)+IF(ISNUMBER(Критерии!F50),Критерии!F$6,0)+IF(ISNUMBER(Критерии!G50),Критерии!G$6,0)+IF(ISNUMBER(Критерии!H50),Критерии!H$6,0)+IF(ISNUMBER(Критерии!I50),Критерии!I$6,0)+IF(ISNUMBER(Критерии!J50),Критерии!J$6,0)+IF(ISNUMBER(Критерии!K50),Критерии!K$6,0)+IF(ISNUMBER(Критерии!L50),Критерии!L$6,0)+IF(ISNUMBER(Критерии!M50),Критерии!M$6,0)+IF(ISNUMBER(Критерии!N50),Критерии!N$6,0)+IF(ISNUMBER(Критерии!O50),Критерии!O$6,0)+IF(ISNUMBER(Критерии!P50),Критерии!P$6,0)+IF(ISNUMBER(Критерии!Q50),Критерии!Q$6,0)+IF(ISNUMBER(Критерии!R50),Критерии!R$6,0)+IF(ISNUMBER(Критерии!S50),Критерии!S$6,0)+IF(ISNUMBER(Критерии!T50),Критерии!T$6,0)+IF(ISNUMBER(Критерии!U50),Критерии!U$6,0)+IF(ISNUMBER(Критерии!V50),Критерии!V$6,0)+IF(ISNUMBER(Критерии!W50),Критерии!W$6,0)+IF(ISNUMBER(Критерии!X50),Критерии!X$6,0)+IF(ISNUMBER(Критерии!Y50),Критерии!Y$6,0)+IF(ISNUMBER(Критерии!Z50),Критерии!Z$6,0)+IF(ISNUMBER(Критерии!AA50),Критерии!AA$6,0)+IF(ISNUMBER(Критерии!AB50),Критерии!AB$6,0)+IF(ISNUMBER(Критерии!AC50),Критерии!AC$6,0)+IF(ISNUMBER(Критерии!AD50),Критерии!AD$6,0)+IF(ISNUMBER(Критерии!AE50),Критерии!AE$6,0))</f>
        <v/>
      </c>
      <c r="I34" s="21" t="str">
        <f t="shared" si="0"/>
        <v/>
      </c>
      <c r="J34" s="20" t="str">
        <f>IF($A34="","",IF(OR(COUNTIF(Критерии!$B50:$AE50,"Недостаточно данных")&gt;0,COUNTIF(Критерии!$B50:$AE50,"Поле не найдено")&gt;0,COUNTIF(Критерии!$B50:$AE50,"Некорректные настройки")&gt;0,H34=0),"",EXP((IF(ISNUMBER(Критерии!B50),Критерии!B$6*LN(Критерии!B50),0)+IF(ISNUMBER(Критерии!C50),Критерии!C$6*LN(Критерии!C50),0)+IF(ISNUMBER(Критерии!D50),Критерии!D$6*LN(Критерии!D50),0)+IF(ISNUMBER(Критерии!E50),Критерии!E$6*LN(Критерии!E50),0)+IF(ISNUMBER(Критерии!F50),Критерии!F$6*LN(Критерии!F50),0)+IF(ISNUMBER(Критерии!G50),Критерии!G$6*LN(Критерии!G50),0)+IF(ISNUMBER(Критерии!H50),Критерии!H$6*LN(Критерии!H50),0)+IF(ISNUMBER(Критерии!I50),Критерии!I$6*LN(Критерии!I50),0)+IF(ISNUMBER(Критерии!J50),Критерии!J$6*LN(Критерии!J50),0)+IF(ISNUMBER(Критерии!K50),Критерии!K$6*LN(Критерии!K50),0)+IF(ISNUMBER(Критерии!L50),Критерии!L$6*LN(Критерии!L50),0)+IF(ISNUMBER(Критерии!M50),Критерии!M$6*LN(Критерии!M50),0)+IF(ISNUMBER(Критерии!N50),Критерии!N$6*LN(Критерии!N50),0)+IF(ISNUMBER(Критерии!O50),Критерии!O$6*LN(Критерии!O50),0)+IF(ISNUMBER(Критерии!P50),Критерии!P$6*LN(Критерии!P50),0)+IF(ISNUMBER(Критерии!Q50),Критерии!Q$6*LN(Критерии!Q50),0)+IF(ISNUMBER(Критерии!R50),Критерии!R$6*LN(Критерии!R50),0)+IF(ISNUMBER(Критерии!S50),Критерии!S$6*LN(Критерии!S50),0)+IF(ISNUMBER(Критерии!T50),Критерии!T$6*LN(Критерии!T50),0)+IF(ISNUMBER(Критерии!U50),Критерии!U$6*LN(Критерии!U50),0)+IF(ISNUMBER(Критерии!V50),Критерии!V$6*LN(Критерии!V50),0)+IF(ISNUMBER(Критерии!W50),Критерии!W$6*LN(Критерии!W50),0)+IF(ISNUMBER(Критерии!X50),Критерии!X$6*LN(Критерии!X50),0)+IF(ISNUMBER(Критерии!Y50),Критерии!Y$6*LN(Критерии!Y50),0)+IF(ISNUMBER(Критерии!Z50),Критерии!Z$6*LN(Критерии!Z50),0)+IF(ISNUMBER(Критерии!AA50),Критерии!AA$6*LN(Критерии!AA50),0)+IF(ISNUMBER(Критерии!AB50),Критерии!AB$6*LN(Критерии!AB50),0)+IF(ISNUMBER(Критерии!AC50),Критерии!AC$6*LN(Критерии!AC50),0)+IF(ISNUMBER(Критерии!AD50),Критерии!AD$6*LN(Критерии!AD50),0)+IF(ISNUMBER(Критерии!AE50),Критерии!AE$6*LN(Критерии!AE50),0))/H34)))</f>
        <v/>
      </c>
      <c r="K34" s="3" t="str">
        <f>IF(J34="","",COUNTIF($J$4:$J$103,"&gt;"&amp;J34)+COUNTIF($J$4:J34,J34))</f>
        <v/>
      </c>
      <c r="L34" s="3" t="str">
        <f>IF($A34="","",IF(J34="","Недостаточно данных",IF(G34&lt;Настройки!$B$8,"Резерв",IF(Настройки!$B$11="только ранжирование","Резерв",IF(Настройки!$B$11="Порог λ",IF(J34&gt;=Настройки!$B$10,"Кандидат","Резерв"),IF(K34&lt;=Настройки!$B$9,"Кандидат","Резерв"))))))</f>
        <v/>
      </c>
      <c r="M34" s="3" t="str">
        <f>IF($A34="","",IF(J34="","Проверьте данные на листе «Критерии»",IF(F34&gt;0,"Нет исходных данных: "&amp;F34,IF(Настройки!$B$18&lt;&gt;"OK","Проверьте веса","Расчет выполнен"))))</f>
        <v/>
      </c>
      <c r="N34" s="3" t="str">
        <f>IF($A34="","",IF(G34=0,"Нет сработавших оснований",IF(AND(IF(ISNUMBER(Критерии!B50),Критерии!B50,0)&gt;=Настройки!$B$16,Настройки!$K$21="Да"),Настройки!$B$21&amp;"; ","")&amp;IF(AND(IF(ISNUMBER(Критерии!C50),Критерии!C50,0)&gt;=Настройки!$B$16,Настройки!$K$22="Да"),Настройки!$B$22&amp;"; ","")&amp;IF(AND(IF(ISNUMBER(Критерии!D50),Критерии!D50,0)&gt;=Настройки!$B$16,Настройки!$K$23="Да"),Настройки!$B$23&amp;"; ","")&amp;IF(AND(IF(ISNUMBER(Критерии!E50),Критерии!E50,0)&gt;=Настройки!$B$16,Настройки!$K$24="Да"),Настройки!$B$24&amp;"; ","")&amp;IF(AND(IF(ISNUMBER(Критерии!F50),Критерии!F50,0)&gt;=Настройки!$B$16,Настройки!$K$25="Да"),Настройки!$B$25&amp;"; ","")&amp;IF(AND(IF(ISNUMBER(Критерии!G50),Критерии!G50,0)&gt;=Настройки!$B$16,Настройки!$K$26="Да"),Настройки!$B$26&amp;"; ","")&amp;IF(AND(IF(ISNUMBER(Критерии!H50),Критерии!H50,0)&gt;=Настройки!$B$16,Настройки!$K$27="Да"),Настройки!$B$27&amp;"; ","")&amp;IF(AND(IF(ISNUMBER(Критерии!I50),Критерии!I50,0)&gt;=Настройки!$B$16,Настройки!$K$28="Да"),Настройки!$B$28&amp;"; ","")&amp;IF(AND(IF(ISNUMBER(Критерии!J50),Критерии!J50,0)&gt;=Настройки!$B$16,Настройки!$K$29="Да"),Настройки!$B$29&amp;"; ","")&amp;IF(AND(IF(ISNUMBER(Критерии!K50),Критерии!K50,0)&gt;=Настройки!$B$16,Настройки!$K$30="Да"),Настройки!$B$30&amp;"; ","")&amp;IF(AND(IF(ISNUMBER(Критерии!L50),Критерии!L50,0)&gt;=Настройки!$B$16,Настройки!$K$31="Да"),Настройки!$B$31&amp;"; ","")&amp;IF(AND(IF(ISNUMBER(Критерии!M50),Критерии!M50,0)&gt;=Настройки!$B$16,Настройки!$K$32="Да"),Настройки!$B$32&amp;"; ","")&amp;IF(AND(IF(ISNUMBER(Критерии!N50),Критерии!N50,0)&gt;=Настройки!$B$16,Настройки!$K$33="Да"),Настройки!$B$33&amp;"; ","")&amp;IF(AND(IF(ISNUMBER(Критерии!O50),Критерии!O50,0)&gt;=Настройки!$B$16,Настройки!$K$34="Да"),Настройки!$B$34&amp;"; ","")&amp;IF(AND(IF(ISNUMBER(Критерии!P50),Критерии!P50,0)&gt;=Настройки!$B$16,Настройки!$K$35="Да"),Настройки!$B$35&amp;"; ","")&amp;IF(AND(IF(ISNUMBER(Критерии!Q50),Критерии!Q50,0)&gt;=Настройки!$B$16,Настройки!$K$36="Да"),Настройки!$B$36&amp;"; ","")&amp;IF(AND(IF(ISNUMBER(Критерии!R50),Критерии!R50,0)&gt;=Настройки!$B$16,Настройки!$K$37="Да"),Настройки!$B$37&amp;"; ","")&amp;IF(AND(IF(ISNUMBER(Критерии!S50),Критерии!S50,0)&gt;=Настройки!$B$16,Настройки!$K$38="Да"),Настройки!$B$38&amp;"; ","")&amp;IF(AND(IF(ISNUMBER(Критерии!T50),Критерии!T50,0)&gt;=Настройки!$B$16,Настройки!$K$39="Да"),Настройки!$B$39&amp;"; ","")&amp;IF(AND(IF(ISNUMBER(Критерии!U50),Критерии!U50,0)&gt;=Настройки!$B$16,Настройки!$K$40="Да"),Настройки!$B$40&amp;"; ","")&amp;IF(AND(IF(ISNUMBER(Критерии!V50),Критерии!V50,0)&gt;=Настройки!$B$16,Настройки!$K$41="Да"),Настройки!$B$41&amp;"; ","")&amp;IF(AND(IF(ISNUMBER(Критерии!W50),Критерии!W50,0)&gt;=Настройки!$B$16,Настройки!$K$42="Да"),Настройки!$B$42&amp;"; ","")&amp;IF(AND(IF(ISNUMBER(Критерии!X50),Критерии!X50,0)&gt;=Настройки!$B$16,Настройки!$K$43="Да"),Настройки!$B$43&amp;"; ","")&amp;IF(AND(IF(ISNUMBER(Критерии!Y50),Критерии!Y50,0)&gt;=Настройки!$B$16,Настройки!$K$44="Да"),Настройки!$B$44&amp;"; ","")&amp;IF(AND(IF(ISNUMBER(Критерии!Z50),Критерии!Z50,0)&gt;=Настройки!$B$16,Настройки!$K$45="Да"),Настройки!$B$45&amp;"; ","")&amp;IF(AND(IF(ISNUMBER(Критерии!AA50),Критерии!AA50,0)&gt;=Настройки!$B$16,Настройки!$K$46="Да"),Настройки!$B$46&amp;"; ","")&amp;IF(AND(IF(ISNUMBER(Критерии!AB50),Критерии!AB50,0)&gt;=Настройки!$B$16,Настройки!$K$47="Да"),Настройки!$B$47&amp;"; ","")&amp;IF(AND(IF(ISNUMBER(Критерии!AC50),Критерии!AC50,0)&gt;=Настройки!$B$16,Настройки!$K$48="Да"),Настройки!$B$48&amp;"; ","")&amp;IF(AND(IF(ISNUMBER(Критерии!AD50),Критерии!AD50,0)&gt;=Настройки!$B$16,Настройки!$K$49="Да"),Настройки!$B$49&amp;"; ","")&amp;IF(AND(IF(ISNUMBER(Критерии!AE50),Критерии!AE50,0)&gt;=Настройки!$B$16,Настройки!$K$50="Да"),Настройки!$B$50&amp;"; ","")))</f>
        <v/>
      </c>
    </row>
    <row r="35" spans="1:14" ht="17.100000000000001" customHeight="1">
      <c r="A35" s="25" t="str">
        <f>IF(Критерии!A51="","",Критерии!A51)</f>
        <v/>
      </c>
      <c r="B35" s="3" t="str">
        <f>IF($A35="","",INDEX(Данные!$A$7:$CV$106,ROW()-3,MATCH("Пласт",Данные!$A$6:$CV$6,0)))</f>
        <v/>
      </c>
      <c r="C35" s="3" t="str">
        <f>IF($A35="","",INDEX(Данные!$A$7:$CV$106,ROW()-3,MATCH("Состояние",Данные!$A$6:$CV$6,0)))</f>
        <v/>
      </c>
      <c r="D35" s="3" t="str">
        <f>IF($A35="","",COUNTIFS(Настройки!$A$21:$A$50,"Да",Настройки!$N$21:$N$50,"&lt;&gt;"))</f>
        <v/>
      </c>
      <c r="E35" s="3" t="str">
        <f>IF($A35="","",COUNT(Критерии!$B51:$AE51))</f>
        <v/>
      </c>
      <c r="F35" s="3" t="str">
        <f>IF($A35="","",D35-COUNT(Критерии!$B51:$AE51))</f>
        <v/>
      </c>
      <c r="G35" s="3" t="str">
        <f>IF($A35="","",IF(AND(ISNUMBER(Критерии!B51),Критерии!B51&gt;=Настройки!$B$16,Критерии!B$7="Да"),1,0)+IF(AND(ISNUMBER(Критерии!C51),Критерии!C51&gt;=Настройки!$B$16,Критерии!C$7="Да"),1,0)+IF(AND(ISNUMBER(Критерии!D51),Критерии!D51&gt;=Настройки!$B$16,Критерии!D$7="Да"),1,0)+IF(AND(ISNUMBER(Критерии!E51),Критерии!E51&gt;=Настройки!$B$16,Критерии!E$7="Да"),1,0)+IF(AND(ISNUMBER(Критерии!F51),Критерии!F51&gt;=Настройки!$B$16,Критерии!F$7="Да"),1,0)+IF(AND(ISNUMBER(Критерии!G51),Критерии!G51&gt;=Настройки!$B$16,Критерии!G$7="Да"),1,0)+IF(AND(ISNUMBER(Критерии!H51),Критерии!H51&gt;=Настройки!$B$16,Критерии!H$7="Да"),1,0)+IF(AND(ISNUMBER(Критерии!I51),Критерии!I51&gt;=Настройки!$B$16,Критерии!I$7="Да"),1,0)+IF(AND(ISNUMBER(Критерии!J51),Критерии!J51&gt;=Настройки!$B$16,Критерии!J$7="Да"),1,0)+IF(AND(ISNUMBER(Критерии!K51),Критерии!K51&gt;=Настройки!$B$16,Критерии!K$7="Да"),1,0)+IF(AND(ISNUMBER(Критерии!L51),Критерии!L51&gt;=Настройки!$B$16,Критерии!L$7="Да"),1,0)+IF(AND(ISNUMBER(Критерии!M51),Критерии!M51&gt;=Настройки!$B$16,Критерии!M$7="Да"),1,0)+IF(AND(ISNUMBER(Критерии!N51),Критерии!N51&gt;=Настройки!$B$16,Критерии!N$7="Да"),1,0)+IF(AND(ISNUMBER(Критерии!O51),Критерии!O51&gt;=Настройки!$B$16,Критерии!O$7="Да"),1,0)+IF(AND(ISNUMBER(Критерии!P51),Критерии!P51&gt;=Настройки!$B$16,Критерии!P$7="Да"),1,0)+IF(AND(ISNUMBER(Критерии!Q51),Критерии!Q51&gt;=Настройки!$B$16,Критерии!Q$7="Да"),1,0)+IF(AND(ISNUMBER(Критерии!R51),Критерии!R51&gt;=Настройки!$B$16,Критерии!R$7="Да"),1,0)+IF(AND(ISNUMBER(Критерии!S51),Критерии!S51&gt;=Настройки!$B$16,Критерии!S$7="Да"),1,0)+IF(AND(ISNUMBER(Критерии!T51),Критерии!T51&gt;=Настройки!$B$16,Критерии!T$7="Да"),1,0)+IF(AND(ISNUMBER(Критерии!U51),Критерии!U51&gt;=Настройки!$B$16,Критерии!U$7="Да"),1,0)+IF(AND(ISNUMBER(Критерии!V51),Критерии!V51&gt;=Настройки!$B$16,Критерии!V$7="Да"),1,0)+IF(AND(ISNUMBER(Критерии!W51),Критерии!W51&gt;=Настройки!$B$16,Критерии!W$7="Да"),1,0)+IF(AND(ISNUMBER(Критерии!X51),Критерии!X51&gt;=Настройки!$B$16,Критерии!X$7="Да"),1,0)+IF(AND(ISNUMBER(Критерии!Y51),Критерии!Y51&gt;=Настройки!$B$16,Критерии!Y$7="Да"),1,0)+IF(AND(ISNUMBER(Критерии!Z51),Критерии!Z51&gt;=Настройки!$B$16,Критерии!Z$7="Да"),1,0)+IF(AND(ISNUMBER(Критерии!AA51),Критерии!AA51&gt;=Настройки!$B$16,Критерии!AA$7="Да"),1,0)+IF(AND(ISNUMBER(Критерии!AB51),Критерии!AB51&gt;=Настройки!$B$16,Критерии!AB$7="Да"),1,0)+IF(AND(ISNUMBER(Критерии!AC51),Критерии!AC51&gt;=Настройки!$B$16,Критерии!AC$7="Да"),1,0)+IF(AND(ISNUMBER(Критерии!AD51),Критерии!AD51&gt;=Настройки!$B$16,Критерии!AD$7="Да"),1,0)+IF(AND(ISNUMBER(Критерии!AE51),Критерии!AE51&gt;=Настройки!$B$16,Критерии!AE$7="Да"),1,0))</f>
        <v/>
      </c>
      <c r="H35" s="20" t="str">
        <f>IF($A35="","",IF(ISNUMBER(Критерии!B51),Критерии!B$6,0)+IF(ISNUMBER(Критерии!C51),Критерии!C$6,0)+IF(ISNUMBER(Критерии!D51),Критерии!D$6,0)+IF(ISNUMBER(Критерии!E51),Критерии!E$6,0)+IF(ISNUMBER(Критерии!F51),Критерии!F$6,0)+IF(ISNUMBER(Критерии!G51),Критерии!G$6,0)+IF(ISNUMBER(Критерии!H51),Критерии!H$6,0)+IF(ISNUMBER(Критерии!I51),Критерии!I$6,0)+IF(ISNUMBER(Критерии!J51),Критерии!J$6,0)+IF(ISNUMBER(Критерии!K51),Критерии!K$6,0)+IF(ISNUMBER(Критерии!L51),Критерии!L$6,0)+IF(ISNUMBER(Критерии!M51),Критерии!M$6,0)+IF(ISNUMBER(Критерии!N51),Критерии!N$6,0)+IF(ISNUMBER(Критерии!O51),Критерии!O$6,0)+IF(ISNUMBER(Критерии!P51),Критерии!P$6,0)+IF(ISNUMBER(Критерии!Q51),Критерии!Q$6,0)+IF(ISNUMBER(Критерии!R51),Критерии!R$6,0)+IF(ISNUMBER(Критерии!S51),Критерии!S$6,0)+IF(ISNUMBER(Критерии!T51),Критерии!T$6,0)+IF(ISNUMBER(Критерии!U51),Критерии!U$6,0)+IF(ISNUMBER(Критерии!V51),Критерии!V$6,0)+IF(ISNUMBER(Критерии!W51),Критерии!W$6,0)+IF(ISNUMBER(Критерии!X51),Критерии!X$6,0)+IF(ISNUMBER(Критерии!Y51),Критерии!Y$6,0)+IF(ISNUMBER(Критерии!Z51),Критерии!Z$6,0)+IF(ISNUMBER(Критерии!AA51),Критерии!AA$6,0)+IF(ISNUMBER(Критерии!AB51),Критерии!AB$6,0)+IF(ISNUMBER(Критерии!AC51),Критерии!AC$6,0)+IF(ISNUMBER(Критерии!AD51),Критерии!AD$6,0)+IF(ISNUMBER(Критерии!AE51),Критерии!AE$6,0))</f>
        <v/>
      </c>
      <c r="I35" s="21" t="str">
        <f t="shared" si="0"/>
        <v/>
      </c>
      <c r="J35" s="20" t="str">
        <f>IF($A35="","",IF(OR(COUNTIF(Критерии!$B51:$AE51,"Недостаточно данных")&gt;0,COUNTIF(Критерии!$B51:$AE51,"Поле не найдено")&gt;0,COUNTIF(Критерии!$B51:$AE51,"Некорректные настройки")&gt;0,H35=0),"",EXP((IF(ISNUMBER(Критерии!B51),Критерии!B$6*LN(Критерии!B51),0)+IF(ISNUMBER(Критерии!C51),Критерии!C$6*LN(Критерии!C51),0)+IF(ISNUMBER(Критерии!D51),Критерии!D$6*LN(Критерии!D51),0)+IF(ISNUMBER(Критерии!E51),Критерии!E$6*LN(Критерии!E51),0)+IF(ISNUMBER(Критерии!F51),Критерии!F$6*LN(Критерии!F51),0)+IF(ISNUMBER(Критерии!G51),Критерии!G$6*LN(Критерии!G51),0)+IF(ISNUMBER(Критерии!H51),Критерии!H$6*LN(Критерии!H51),0)+IF(ISNUMBER(Критерии!I51),Критерии!I$6*LN(Критерии!I51),0)+IF(ISNUMBER(Критерии!J51),Критерии!J$6*LN(Критерии!J51),0)+IF(ISNUMBER(Критерии!K51),Критерии!K$6*LN(Критерии!K51),0)+IF(ISNUMBER(Критерии!L51),Критерии!L$6*LN(Критерии!L51),0)+IF(ISNUMBER(Критерии!M51),Критерии!M$6*LN(Критерии!M51),0)+IF(ISNUMBER(Критерии!N51),Критерии!N$6*LN(Критерии!N51),0)+IF(ISNUMBER(Критерии!O51),Критерии!O$6*LN(Критерии!O51),0)+IF(ISNUMBER(Критерии!P51),Критерии!P$6*LN(Критерии!P51),0)+IF(ISNUMBER(Критерии!Q51),Критерии!Q$6*LN(Критерии!Q51),0)+IF(ISNUMBER(Критерии!R51),Критерии!R$6*LN(Критерии!R51),0)+IF(ISNUMBER(Критерии!S51),Критерии!S$6*LN(Критерии!S51),0)+IF(ISNUMBER(Критерии!T51),Критерии!T$6*LN(Критерии!T51),0)+IF(ISNUMBER(Критерии!U51),Критерии!U$6*LN(Критерии!U51),0)+IF(ISNUMBER(Критерии!V51),Критерии!V$6*LN(Критерии!V51),0)+IF(ISNUMBER(Критерии!W51),Критерии!W$6*LN(Критерии!W51),0)+IF(ISNUMBER(Критерии!X51),Критерии!X$6*LN(Критерии!X51),0)+IF(ISNUMBER(Критерии!Y51),Критерии!Y$6*LN(Критерии!Y51),0)+IF(ISNUMBER(Критерии!Z51),Критерии!Z$6*LN(Критерии!Z51),0)+IF(ISNUMBER(Критерии!AA51),Критерии!AA$6*LN(Критерии!AA51),0)+IF(ISNUMBER(Критерии!AB51),Критерии!AB$6*LN(Критерии!AB51),0)+IF(ISNUMBER(Критерии!AC51),Критерии!AC$6*LN(Критерии!AC51),0)+IF(ISNUMBER(Критерии!AD51),Критерии!AD$6*LN(Критерии!AD51),0)+IF(ISNUMBER(Критерии!AE51),Критерии!AE$6*LN(Критерии!AE51),0))/H35)))</f>
        <v/>
      </c>
      <c r="K35" s="3" t="str">
        <f>IF(J35="","",COUNTIF($J$4:$J$103,"&gt;"&amp;J35)+COUNTIF($J$4:J35,J35))</f>
        <v/>
      </c>
      <c r="L35" s="3" t="str">
        <f>IF($A35="","",IF(J35="","Недостаточно данных",IF(G35&lt;Настройки!$B$8,"Резерв",IF(Настройки!$B$11="только ранжирование","Резерв",IF(Настройки!$B$11="Порог λ",IF(J35&gt;=Настройки!$B$10,"Кандидат","Резерв"),IF(K35&lt;=Настройки!$B$9,"Кандидат","Резерв"))))))</f>
        <v/>
      </c>
      <c r="M35" s="3" t="str">
        <f>IF($A35="","",IF(J35="","Проверьте данные на листе «Критерии»",IF(F35&gt;0,"Нет исходных данных: "&amp;F35,IF(Настройки!$B$18&lt;&gt;"OK","Проверьте веса","Расчет выполнен"))))</f>
        <v/>
      </c>
      <c r="N35" s="3" t="str">
        <f>IF($A35="","",IF(G35=0,"Нет сработавших оснований",IF(AND(IF(ISNUMBER(Критерии!B51),Критерии!B51,0)&gt;=Настройки!$B$16,Настройки!$K$21="Да"),Настройки!$B$21&amp;"; ","")&amp;IF(AND(IF(ISNUMBER(Критерии!C51),Критерии!C51,0)&gt;=Настройки!$B$16,Настройки!$K$22="Да"),Настройки!$B$22&amp;"; ","")&amp;IF(AND(IF(ISNUMBER(Критерии!D51),Критерии!D51,0)&gt;=Настройки!$B$16,Настройки!$K$23="Да"),Настройки!$B$23&amp;"; ","")&amp;IF(AND(IF(ISNUMBER(Критерии!E51),Критерии!E51,0)&gt;=Настройки!$B$16,Настройки!$K$24="Да"),Настройки!$B$24&amp;"; ","")&amp;IF(AND(IF(ISNUMBER(Критерии!F51),Критерии!F51,0)&gt;=Настройки!$B$16,Настройки!$K$25="Да"),Настройки!$B$25&amp;"; ","")&amp;IF(AND(IF(ISNUMBER(Критерии!G51),Критерии!G51,0)&gt;=Настройки!$B$16,Настройки!$K$26="Да"),Настройки!$B$26&amp;"; ","")&amp;IF(AND(IF(ISNUMBER(Критерии!H51),Критерии!H51,0)&gt;=Настройки!$B$16,Настройки!$K$27="Да"),Настройки!$B$27&amp;"; ","")&amp;IF(AND(IF(ISNUMBER(Критерии!I51),Критерии!I51,0)&gt;=Настройки!$B$16,Настройки!$K$28="Да"),Настройки!$B$28&amp;"; ","")&amp;IF(AND(IF(ISNUMBER(Критерии!J51),Критерии!J51,0)&gt;=Настройки!$B$16,Настройки!$K$29="Да"),Настройки!$B$29&amp;"; ","")&amp;IF(AND(IF(ISNUMBER(Критерии!K51),Критерии!K51,0)&gt;=Настройки!$B$16,Настройки!$K$30="Да"),Настройки!$B$30&amp;"; ","")&amp;IF(AND(IF(ISNUMBER(Критерии!L51),Критерии!L51,0)&gt;=Настройки!$B$16,Настройки!$K$31="Да"),Настройки!$B$31&amp;"; ","")&amp;IF(AND(IF(ISNUMBER(Критерии!M51),Критерии!M51,0)&gt;=Настройки!$B$16,Настройки!$K$32="Да"),Настройки!$B$32&amp;"; ","")&amp;IF(AND(IF(ISNUMBER(Критерии!N51),Критерии!N51,0)&gt;=Настройки!$B$16,Настройки!$K$33="Да"),Настройки!$B$33&amp;"; ","")&amp;IF(AND(IF(ISNUMBER(Критерии!O51),Критерии!O51,0)&gt;=Настройки!$B$16,Настройки!$K$34="Да"),Настройки!$B$34&amp;"; ","")&amp;IF(AND(IF(ISNUMBER(Критерии!P51),Критерии!P51,0)&gt;=Настройки!$B$16,Настройки!$K$35="Да"),Настройки!$B$35&amp;"; ","")&amp;IF(AND(IF(ISNUMBER(Критерии!Q51),Критерии!Q51,0)&gt;=Настройки!$B$16,Настройки!$K$36="Да"),Настройки!$B$36&amp;"; ","")&amp;IF(AND(IF(ISNUMBER(Критерии!R51),Критерии!R51,0)&gt;=Настройки!$B$16,Настройки!$K$37="Да"),Настройки!$B$37&amp;"; ","")&amp;IF(AND(IF(ISNUMBER(Критерии!S51),Критерии!S51,0)&gt;=Настройки!$B$16,Настройки!$K$38="Да"),Настройки!$B$38&amp;"; ","")&amp;IF(AND(IF(ISNUMBER(Критерии!T51),Критерии!T51,0)&gt;=Настройки!$B$16,Настройки!$K$39="Да"),Настройки!$B$39&amp;"; ","")&amp;IF(AND(IF(ISNUMBER(Критерии!U51),Критерии!U51,0)&gt;=Настройки!$B$16,Настройки!$K$40="Да"),Настройки!$B$40&amp;"; ","")&amp;IF(AND(IF(ISNUMBER(Критерии!V51),Критерии!V51,0)&gt;=Настройки!$B$16,Настройки!$K$41="Да"),Настройки!$B$41&amp;"; ","")&amp;IF(AND(IF(ISNUMBER(Критерии!W51),Критерии!W51,0)&gt;=Настройки!$B$16,Настройки!$K$42="Да"),Настройки!$B$42&amp;"; ","")&amp;IF(AND(IF(ISNUMBER(Критерии!X51),Критерии!X51,0)&gt;=Настройки!$B$16,Настройки!$K$43="Да"),Настройки!$B$43&amp;"; ","")&amp;IF(AND(IF(ISNUMBER(Критерии!Y51),Критерии!Y51,0)&gt;=Настройки!$B$16,Настройки!$K$44="Да"),Настройки!$B$44&amp;"; ","")&amp;IF(AND(IF(ISNUMBER(Критерии!Z51),Критерии!Z51,0)&gt;=Настройки!$B$16,Настройки!$K$45="Да"),Настройки!$B$45&amp;"; ","")&amp;IF(AND(IF(ISNUMBER(Критерии!AA51),Критерии!AA51,0)&gt;=Настройки!$B$16,Настройки!$K$46="Да"),Настройки!$B$46&amp;"; ","")&amp;IF(AND(IF(ISNUMBER(Критерии!AB51),Критерии!AB51,0)&gt;=Настройки!$B$16,Настройки!$K$47="Да"),Настройки!$B$47&amp;"; ","")&amp;IF(AND(IF(ISNUMBER(Критерии!AC51),Критерии!AC51,0)&gt;=Настройки!$B$16,Настройки!$K$48="Да"),Настройки!$B$48&amp;"; ","")&amp;IF(AND(IF(ISNUMBER(Критерии!AD51),Критерии!AD51,0)&gt;=Настройки!$B$16,Настройки!$K$49="Да"),Настройки!$B$49&amp;"; ","")&amp;IF(AND(IF(ISNUMBER(Критерии!AE51),Критерии!AE51,0)&gt;=Настройки!$B$16,Настройки!$K$50="Да"),Настройки!$B$50&amp;"; ","")))</f>
        <v/>
      </c>
    </row>
    <row r="36" spans="1:14" ht="17.100000000000001" customHeight="1">
      <c r="A36" s="25" t="str">
        <f>IF(Критерии!A52="","",Критерии!A52)</f>
        <v/>
      </c>
      <c r="B36" s="3" t="str">
        <f>IF($A36="","",INDEX(Данные!$A$7:$CV$106,ROW()-3,MATCH("Пласт",Данные!$A$6:$CV$6,0)))</f>
        <v/>
      </c>
      <c r="C36" s="3" t="str">
        <f>IF($A36="","",INDEX(Данные!$A$7:$CV$106,ROW()-3,MATCH("Состояние",Данные!$A$6:$CV$6,0)))</f>
        <v/>
      </c>
      <c r="D36" s="3" t="str">
        <f>IF($A36="","",COUNTIFS(Настройки!$A$21:$A$50,"Да",Настройки!$N$21:$N$50,"&lt;&gt;"))</f>
        <v/>
      </c>
      <c r="E36" s="3" t="str">
        <f>IF($A36="","",COUNT(Критерии!$B52:$AE52))</f>
        <v/>
      </c>
      <c r="F36" s="3" t="str">
        <f>IF($A36="","",D36-COUNT(Критерии!$B52:$AE52))</f>
        <v/>
      </c>
      <c r="G36" s="3" t="str">
        <f>IF($A36="","",IF(AND(ISNUMBER(Критерии!B52),Критерии!B52&gt;=Настройки!$B$16,Критерии!B$7="Да"),1,0)+IF(AND(ISNUMBER(Критерии!C52),Критерии!C52&gt;=Настройки!$B$16,Критерии!C$7="Да"),1,0)+IF(AND(ISNUMBER(Критерии!D52),Критерии!D52&gt;=Настройки!$B$16,Критерии!D$7="Да"),1,0)+IF(AND(ISNUMBER(Критерии!E52),Критерии!E52&gt;=Настройки!$B$16,Критерии!E$7="Да"),1,0)+IF(AND(ISNUMBER(Критерии!F52),Критерии!F52&gt;=Настройки!$B$16,Критерии!F$7="Да"),1,0)+IF(AND(ISNUMBER(Критерии!G52),Критерии!G52&gt;=Настройки!$B$16,Критерии!G$7="Да"),1,0)+IF(AND(ISNUMBER(Критерии!H52),Критерии!H52&gt;=Настройки!$B$16,Критерии!H$7="Да"),1,0)+IF(AND(ISNUMBER(Критерии!I52),Критерии!I52&gt;=Настройки!$B$16,Критерии!I$7="Да"),1,0)+IF(AND(ISNUMBER(Критерии!J52),Критерии!J52&gt;=Настройки!$B$16,Критерии!J$7="Да"),1,0)+IF(AND(ISNUMBER(Критерии!K52),Критерии!K52&gt;=Настройки!$B$16,Критерии!K$7="Да"),1,0)+IF(AND(ISNUMBER(Критерии!L52),Критерии!L52&gt;=Настройки!$B$16,Критерии!L$7="Да"),1,0)+IF(AND(ISNUMBER(Критерии!M52),Критерии!M52&gt;=Настройки!$B$16,Критерии!M$7="Да"),1,0)+IF(AND(ISNUMBER(Критерии!N52),Критерии!N52&gt;=Настройки!$B$16,Критерии!N$7="Да"),1,0)+IF(AND(ISNUMBER(Критерии!O52),Критерии!O52&gt;=Настройки!$B$16,Критерии!O$7="Да"),1,0)+IF(AND(ISNUMBER(Критерии!P52),Критерии!P52&gt;=Настройки!$B$16,Критерии!P$7="Да"),1,0)+IF(AND(ISNUMBER(Критерии!Q52),Критерии!Q52&gt;=Настройки!$B$16,Критерии!Q$7="Да"),1,0)+IF(AND(ISNUMBER(Критерии!R52),Критерии!R52&gt;=Настройки!$B$16,Критерии!R$7="Да"),1,0)+IF(AND(ISNUMBER(Критерии!S52),Критерии!S52&gt;=Настройки!$B$16,Критерии!S$7="Да"),1,0)+IF(AND(ISNUMBER(Критерии!T52),Критерии!T52&gt;=Настройки!$B$16,Критерии!T$7="Да"),1,0)+IF(AND(ISNUMBER(Критерии!U52),Критерии!U52&gt;=Настройки!$B$16,Критерии!U$7="Да"),1,0)+IF(AND(ISNUMBER(Критерии!V52),Критерии!V52&gt;=Настройки!$B$16,Критерии!V$7="Да"),1,0)+IF(AND(ISNUMBER(Критерии!W52),Критерии!W52&gt;=Настройки!$B$16,Критерии!W$7="Да"),1,0)+IF(AND(ISNUMBER(Критерии!X52),Критерии!X52&gt;=Настройки!$B$16,Критерии!X$7="Да"),1,0)+IF(AND(ISNUMBER(Критерии!Y52),Критерии!Y52&gt;=Настройки!$B$16,Критерии!Y$7="Да"),1,0)+IF(AND(ISNUMBER(Критерии!Z52),Критерии!Z52&gt;=Настройки!$B$16,Критерии!Z$7="Да"),1,0)+IF(AND(ISNUMBER(Критерии!AA52),Критерии!AA52&gt;=Настройки!$B$16,Критерии!AA$7="Да"),1,0)+IF(AND(ISNUMBER(Критерии!AB52),Критерии!AB52&gt;=Настройки!$B$16,Критерии!AB$7="Да"),1,0)+IF(AND(ISNUMBER(Критерии!AC52),Критерии!AC52&gt;=Настройки!$B$16,Критерии!AC$7="Да"),1,0)+IF(AND(ISNUMBER(Критерии!AD52),Критерии!AD52&gt;=Настройки!$B$16,Критерии!AD$7="Да"),1,0)+IF(AND(ISNUMBER(Критерии!AE52),Критерии!AE52&gt;=Настройки!$B$16,Критерии!AE$7="Да"),1,0))</f>
        <v/>
      </c>
      <c r="H36" s="20" t="str">
        <f>IF($A36="","",IF(ISNUMBER(Критерии!B52),Критерии!B$6,0)+IF(ISNUMBER(Критерии!C52),Критерии!C$6,0)+IF(ISNUMBER(Критерии!D52),Критерии!D$6,0)+IF(ISNUMBER(Критерии!E52),Критерии!E$6,0)+IF(ISNUMBER(Критерии!F52),Критерии!F$6,0)+IF(ISNUMBER(Критерии!G52),Критерии!G$6,0)+IF(ISNUMBER(Критерии!H52),Критерии!H$6,0)+IF(ISNUMBER(Критерии!I52),Критерии!I$6,0)+IF(ISNUMBER(Критерии!J52),Критерии!J$6,0)+IF(ISNUMBER(Критерии!K52),Критерии!K$6,0)+IF(ISNUMBER(Критерии!L52),Критерии!L$6,0)+IF(ISNUMBER(Критерии!M52),Критерии!M$6,0)+IF(ISNUMBER(Критерии!N52),Критерии!N$6,0)+IF(ISNUMBER(Критерии!O52),Критерии!O$6,0)+IF(ISNUMBER(Критерии!P52),Критерии!P$6,0)+IF(ISNUMBER(Критерии!Q52),Критерии!Q$6,0)+IF(ISNUMBER(Критерии!R52),Критерии!R$6,0)+IF(ISNUMBER(Критерии!S52),Критерии!S$6,0)+IF(ISNUMBER(Критерии!T52),Критерии!T$6,0)+IF(ISNUMBER(Критерии!U52),Критерии!U$6,0)+IF(ISNUMBER(Критерии!V52),Критерии!V$6,0)+IF(ISNUMBER(Критерии!W52),Критерии!W$6,0)+IF(ISNUMBER(Критерии!X52),Критерии!X$6,0)+IF(ISNUMBER(Критерии!Y52),Критерии!Y$6,0)+IF(ISNUMBER(Критерии!Z52),Критерии!Z$6,0)+IF(ISNUMBER(Критерии!AA52),Критерии!AA$6,0)+IF(ISNUMBER(Критерии!AB52),Критерии!AB$6,0)+IF(ISNUMBER(Критерии!AC52),Критерии!AC$6,0)+IF(ISNUMBER(Критерии!AD52),Критерии!AD$6,0)+IF(ISNUMBER(Критерии!AE52),Критерии!AE$6,0))</f>
        <v/>
      </c>
      <c r="I36" s="21" t="str">
        <f t="shared" ref="I36:I67" si="1">IF($A36="","",IF(D36=0,0,MAX(0,(D36-F36)/D36)))</f>
        <v/>
      </c>
      <c r="J36" s="20" t="str">
        <f>IF($A36="","",IF(OR(COUNTIF(Критерии!$B52:$AE52,"Недостаточно данных")&gt;0,COUNTIF(Критерии!$B52:$AE52,"Поле не найдено")&gt;0,COUNTIF(Критерии!$B52:$AE52,"Некорректные настройки")&gt;0,H36=0),"",EXP((IF(ISNUMBER(Критерии!B52),Критерии!B$6*LN(Критерии!B52),0)+IF(ISNUMBER(Критерии!C52),Критерии!C$6*LN(Критерии!C52),0)+IF(ISNUMBER(Критерии!D52),Критерии!D$6*LN(Критерии!D52),0)+IF(ISNUMBER(Критерии!E52),Критерии!E$6*LN(Критерии!E52),0)+IF(ISNUMBER(Критерии!F52),Критерии!F$6*LN(Критерии!F52),0)+IF(ISNUMBER(Критерии!G52),Критерии!G$6*LN(Критерии!G52),0)+IF(ISNUMBER(Критерии!H52),Критерии!H$6*LN(Критерии!H52),0)+IF(ISNUMBER(Критерии!I52),Критерии!I$6*LN(Критерии!I52),0)+IF(ISNUMBER(Критерии!J52),Критерии!J$6*LN(Критерии!J52),0)+IF(ISNUMBER(Критерии!K52),Критерии!K$6*LN(Критерии!K52),0)+IF(ISNUMBER(Критерии!L52),Критерии!L$6*LN(Критерии!L52),0)+IF(ISNUMBER(Критерии!M52),Критерии!M$6*LN(Критерии!M52),0)+IF(ISNUMBER(Критерии!N52),Критерии!N$6*LN(Критерии!N52),0)+IF(ISNUMBER(Критерии!O52),Критерии!O$6*LN(Критерии!O52),0)+IF(ISNUMBER(Критерии!P52),Критерии!P$6*LN(Критерии!P52),0)+IF(ISNUMBER(Критерии!Q52),Критерии!Q$6*LN(Критерии!Q52),0)+IF(ISNUMBER(Критерии!R52),Критерии!R$6*LN(Критерии!R52),0)+IF(ISNUMBER(Критерии!S52),Критерии!S$6*LN(Критерии!S52),0)+IF(ISNUMBER(Критерии!T52),Критерии!T$6*LN(Критерии!T52),0)+IF(ISNUMBER(Критерии!U52),Критерии!U$6*LN(Критерии!U52),0)+IF(ISNUMBER(Критерии!V52),Критерии!V$6*LN(Критерии!V52),0)+IF(ISNUMBER(Критерии!W52),Критерии!W$6*LN(Критерии!W52),0)+IF(ISNUMBER(Критерии!X52),Критерии!X$6*LN(Критерии!X52),0)+IF(ISNUMBER(Критерии!Y52),Критерии!Y$6*LN(Критерии!Y52),0)+IF(ISNUMBER(Критерии!Z52),Критерии!Z$6*LN(Критерии!Z52),0)+IF(ISNUMBER(Критерии!AA52),Критерии!AA$6*LN(Критерии!AA52),0)+IF(ISNUMBER(Критерии!AB52),Критерии!AB$6*LN(Критерии!AB52),0)+IF(ISNUMBER(Критерии!AC52),Критерии!AC$6*LN(Критерии!AC52),0)+IF(ISNUMBER(Критерии!AD52),Критерии!AD$6*LN(Критерии!AD52),0)+IF(ISNUMBER(Критерии!AE52),Критерии!AE$6*LN(Критерии!AE52),0))/H36)))</f>
        <v/>
      </c>
      <c r="K36" s="3" t="str">
        <f>IF(J36="","",COUNTIF($J$4:$J$103,"&gt;"&amp;J36)+COUNTIF($J$4:J36,J36))</f>
        <v/>
      </c>
      <c r="L36" s="3" t="str">
        <f>IF($A36="","",IF(J36="","Недостаточно данных",IF(G36&lt;Настройки!$B$8,"Резерв",IF(Настройки!$B$11="только ранжирование","Резерв",IF(Настройки!$B$11="Порог λ",IF(J36&gt;=Настройки!$B$10,"Кандидат","Резерв"),IF(K36&lt;=Настройки!$B$9,"Кандидат","Резерв"))))))</f>
        <v/>
      </c>
      <c r="M36" s="3" t="str">
        <f>IF($A36="","",IF(J36="","Проверьте данные на листе «Критерии»",IF(F36&gt;0,"Нет исходных данных: "&amp;F36,IF(Настройки!$B$18&lt;&gt;"OK","Проверьте веса","Расчет выполнен"))))</f>
        <v/>
      </c>
      <c r="N36" s="3" t="str">
        <f>IF($A36="","",IF(G36=0,"Нет сработавших оснований",IF(AND(IF(ISNUMBER(Критерии!B52),Критерии!B52,0)&gt;=Настройки!$B$16,Настройки!$K$21="Да"),Настройки!$B$21&amp;"; ","")&amp;IF(AND(IF(ISNUMBER(Критерии!C52),Критерии!C52,0)&gt;=Настройки!$B$16,Настройки!$K$22="Да"),Настройки!$B$22&amp;"; ","")&amp;IF(AND(IF(ISNUMBER(Критерии!D52),Критерии!D52,0)&gt;=Настройки!$B$16,Настройки!$K$23="Да"),Настройки!$B$23&amp;"; ","")&amp;IF(AND(IF(ISNUMBER(Критерии!E52),Критерии!E52,0)&gt;=Настройки!$B$16,Настройки!$K$24="Да"),Настройки!$B$24&amp;"; ","")&amp;IF(AND(IF(ISNUMBER(Критерии!F52),Критерии!F52,0)&gt;=Настройки!$B$16,Настройки!$K$25="Да"),Настройки!$B$25&amp;"; ","")&amp;IF(AND(IF(ISNUMBER(Критерии!G52),Критерии!G52,0)&gt;=Настройки!$B$16,Настройки!$K$26="Да"),Настройки!$B$26&amp;"; ","")&amp;IF(AND(IF(ISNUMBER(Критерии!H52),Критерии!H52,0)&gt;=Настройки!$B$16,Настройки!$K$27="Да"),Настройки!$B$27&amp;"; ","")&amp;IF(AND(IF(ISNUMBER(Критерии!I52),Критерии!I52,0)&gt;=Настройки!$B$16,Настройки!$K$28="Да"),Настройки!$B$28&amp;"; ","")&amp;IF(AND(IF(ISNUMBER(Критерии!J52),Критерии!J52,0)&gt;=Настройки!$B$16,Настройки!$K$29="Да"),Настройки!$B$29&amp;"; ","")&amp;IF(AND(IF(ISNUMBER(Критерии!K52),Критерии!K52,0)&gt;=Настройки!$B$16,Настройки!$K$30="Да"),Настройки!$B$30&amp;"; ","")&amp;IF(AND(IF(ISNUMBER(Критерии!L52),Критерии!L52,0)&gt;=Настройки!$B$16,Настройки!$K$31="Да"),Настройки!$B$31&amp;"; ","")&amp;IF(AND(IF(ISNUMBER(Критерии!M52),Критерии!M52,0)&gt;=Настройки!$B$16,Настройки!$K$32="Да"),Настройки!$B$32&amp;"; ","")&amp;IF(AND(IF(ISNUMBER(Критерии!N52),Критерии!N52,0)&gt;=Настройки!$B$16,Настройки!$K$33="Да"),Настройки!$B$33&amp;"; ","")&amp;IF(AND(IF(ISNUMBER(Критерии!O52),Критерии!O52,0)&gt;=Настройки!$B$16,Настройки!$K$34="Да"),Настройки!$B$34&amp;"; ","")&amp;IF(AND(IF(ISNUMBER(Критерии!P52),Критерии!P52,0)&gt;=Настройки!$B$16,Настройки!$K$35="Да"),Настройки!$B$35&amp;"; ","")&amp;IF(AND(IF(ISNUMBER(Критерии!Q52),Критерии!Q52,0)&gt;=Настройки!$B$16,Настройки!$K$36="Да"),Настройки!$B$36&amp;"; ","")&amp;IF(AND(IF(ISNUMBER(Критерии!R52),Критерии!R52,0)&gt;=Настройки!$B$16,Настройки!$K$37="Да"),Настройки!$B$37&amp;"; ","")&amp;IF(AND(IF(ISNUMBER(Критерии!S52),Критерии!S52,0)&gt;=Настройки!$B$16,Настройки!$K$38="Да"),Настройки!$B$38&amp;"; ","")&amp;IF(AND(IF(ISNUMBER(Критерии!T52),Критерии!T52,0)&gt;=Настройки!$B$16,Настройки!$K$39="Да"),Настройки!$B$39&amp;"; ","")&amp;IF(AND(IF(ISNUMBER(Критерии!U52),Критерии!U52,0)&gt;=Настройки!$B$16,Настройки!$K$40="Да"),Настройки!$B$40&amp;"; ","")&amp;IF(AND(IF(ISNUMBER(Критерии!V52),Критерии!V52,0)&gt;=Настройки!$B$16,Настройки!$K$41="Да"),Настройки!$B$41&amp;"; ","")&amp;IF(AND(IF(ISNUMBER(Критерии!W52),Критерии!W52,0)&gt;=Настройки!$B$16,Настройки!$K$42="Да"),Настройки!$B$42&amp;"; ","")&amp;IF(AND(IF(ISNUMBER(Критерии!X52),Критерии!X52,0)&gt;=Настройки!$B$16,Настройки!$K$43="Да"),Настройки!$B$43&amp;"; ","")&amp;IF(AND(IF(ISNUMBER(Критерии!Y52),Критерии!Y52,0)&gt;=Настройки!$B$16,Настройки!$K$44="Да"),Настройки!$B$44&amp;"; ","")&amp;IF(AND(IF(ISNUMBER(Критерии!Z52),Критерии!Z52,0)&gt;=Настройки!$B$16,Настройки!$K$45="Да"),Настройки!$B$45&amp;"; ","")&amp;IF(AND(IF(ISNUMBER(Критерии!AA52),Критерии!AA52,0)&gt;=Настройки!$B$16,Настройки!$K$46="Да"),Настройки!$B$46&amp;"; ","")&amp;IF(AND(IF(ISNUMBER(Критерии!AB52),Критерии!AB52,0)&gt;=Настройки!$B$16,Настройки!$K$47="Да"),Настройки!$B$47&amp;"; ","")&amp;IF(AND(IF(ISNUMBER(Критерии!AC52),Критерии!AC52,0)&gt;=Настройки!$B$16,Настройки!$K$48="Да"),Настройки!$B$48&amp;"; ","")&amp;IF(AND(IF(ISNUMBER(Критерии!AD52),Критерии!AD52,0)&gt;=Настройки!$B$16,Настройки!$K$49="Да"),Настройки!$B$49&amp;"; ","")&amp;IF(AND(IF(ISNUMBER(Критерии!AE52),Критерии!AE52,0)&gt;=Настройки!$B$16,Настройки!$K$50="Да"),Настройки!$B$50&amp;"; ","")))</f>
        <v/>
      </c>
    </row>
    <row r="37" spans="1:14" ht="17.100000000000001" customHeight="1">
      <c r="A37" s="25" t="str">
        <f>IF(Критерии!A53="","",Критерии!A53)</f>
        <v/>
      </c>
      <c r="B37" s="3" t="str">
        <f>IF($A37="","",INDEX(Данные!$A$7:$CV$106,ROW()-3,MATCH("Пласт",Данные!$A$6:$CV$6,0)))</f>
        <v/>
      </c>
      <c r="C37" s="3" t="str">
        <f>IF($A37="","",INDEX(Данные!$A$7:$CV$106,ROW()-3,MATCH("Состояние",Данные!$A$6:$CV$6,0)))</f>
        <v/>
      </c>
      <c r="D37" s="3" t="str">
        <f>IF($A37="","",COUNTIFS(Настройки!$A$21:$A$50,"Да",Настройки!$N$21:$N$50,"&lt;&gt;"))</f>
        <v/>
      </c>
      <c r="E37" s="3" t="str">
        <f>IF($A37="","",COUNT(Критерии!$B53:$AE53))</f>
        <v/>
      </c>
      <c r="F37" s="3" t="str">
        <f>IF($A37="","",D37-COUNT(Критерии!$B53:$AE53))</f>
        <v/>
      </c>
      <c r="G37" s="3" t="str">
        <f>IF($A37="","",IF(AND(ISNUMBER(Критерии!B53),Критерии!B53&gt;=Настройки!$B$16,Критерии!B$7="Да"),1,0)+IF(AND(ISNUMBER(Критерии!C53),Критерии!C53&gt;=Настройки!$B$16,Критерии!C$7="Да"),1,0)+IF(AND(ISNUMBER(Критерии!D53),Критерии!D53&gt;=Настройки!$B$16,Критерии!D$7="Да"),1,0)+IF(AND(ISNUMBER(Критерии!E53),Критерии!E53&gt;=Настройки!$B$16,Критерии!E$7="Да"),1,0)+IF(AND(ISNUMBER(Критерии!F53),Критерии!F53&gt;=Настройки!$B$16,Критерии!F$7="Да"),1,0)+IF(AND(ISNUMBER(Критерии!G53),Критерии!G53&gt;=Настройки!$B$16,Критерии!G$7="Да"),1,0)+IF(AND(ISNUMBER(Критерии!H53),Критерии!H53&gt;=Настройки!$B$16,Критерии!H$7="Да"),1,0)+IF(AND(ISNUMBER(Критерии!I53),Критерии!I53&gt;=Настройки!$B$16,Критерии!I$7="Да"),1,0)+IF(AND(ISNUMBER(Критерии!J53),Критерии!J53&gt;=Настройки!$B$16,Критерии!J$7="Да"),1,0)+IF(AND(ISNUMBER(Критерии!K53),Критерии!K53&gt;=Настройки!$B$16,Критерии!K$7="Да"),1,0)+IF(AND(ISNUMBER(Критерии!L53),Критерии!L53&gt;=Настройки!$B$16,Критерии!L$7="Да"),1,0)+IF(AND(ISNUMBER(Критерии!M53),Критерии!M53&gt;=Настройки!$B$16,Критерии!M$7="Да"),1,0)+IF(AND(ISNUMBER(Критерии!N53),Критерии!N53&gt;=Настройки!$B$16,Критерии!N$7="Да"),1,0)+IF(AND(ISNUMBER(Критерии!O53),Критерии!O53&gt;=Настройки!$B$16,Критерии!O$7="Да"),1,0)+IF(AND(ISNUMBER(Критерии!P53),Критерии!P53&gt;=Настройки!$B$16,Критерии!P$7="Да"),1,0)+IF(AND(ISNUMBER(Критерии!Q53),Критерии!Q53&gt;=Настройки!$B$16,Критерии!Q$7="Да"),1,0)+IF(AND(ISNUMBER(Критерии!R53),Критерии!R53&gt;=Настройки!$B$16,Критерии!R$7="Да"),1,0)+IF(AND(ISNUMBER(Критерии!S53),Критерии!S53&gt;=Настройки!$B$16,Критерии!S$7="Да"),1,0)+IF(AND(ISNUMBER(Критерии!T53),Критерии!T53&gt;=Настройки!$B$16,Критерии!T$7="Да"),1,0)+IF(AND(ISNUMBER(Критерии!U53),Критерии!U53&gt;=Настройки!$B$16,Критерии!U$7="Да"),1,0)+IF(AND(ISNUMBER(Критерии!V53),Критерии!V53&gt;=Настройки!$B$16,Критерии!V$7="Да"),1,0)+IF(AND(ISNUMBER(Критерии!W53),Критерии!W53&gt;=Настройки!$B$16,Критерии!W$7="Да"),1,0)+IF(AND(ISNUMBER(Критерии!X53),Критерии!X53&gt;=Настройки!$B$16,Критерии!X$7="Да"),1,0)+IF(AND(ISNUMBER(Критерии!Y53),Критерии!Y53&gt;=Настройки!$B$16,Критерии!Y$7="Да"),1,0)+IF(AND(ISNUMBER(Критерии!Z53),Критерии!Z53&gt;=Настройки!$B$16,Критерии!Z$7="Да"),1,0)+IF(AND(ISNUMBER(Критерии!AA53),Критерии!AA53&gt;=Настройки!$B$16,Критерии!AA$7="Да"),1,0)+IF(AND(ISNUMBER(Критерии!AB53),Критерии!AB53&gt;=Настройки!$B$16,Критерии!AB$7="Да"),1,0)+IF(AND(ISNUMBER(Критерии!AC53),Критерии!AC53&gt;=Настройки!$B$16,Критерии!AC$7="Да"),1,0)+IF(AND(ISNUMBER(Критерии!AD53),Критерии!AD53&gt;=Настройки!$B$16,Критерии!AD$7="Да"),1,0)+IF(AND(ISNUMBER(Критерии!AE53),Критерии!AE53&gt;=Настройки!$B$16,Критерии!AE$7="Да"),1,0))</f>
        <v/>
      </c>
      <c r="H37" s="20" t="str">
        <f>IF($A37="","",IF(ISNUMBER(Критерии!B53),Критерии!B$6,0)+IF(ISNUMBER(Критерии!C53),Критерии!C$6,0)+IF(ISNUMBER(Критерии!D53),Критерии!D$6,0)+IF(ISNUMBER(Критерии!E53),Критерии!E$6,0)+IF(ISNUMBER(Критерии!F53),Критерии!F$6,0)+IF(ISNUMBER(Критерии!G53),Критерии!G$6,0)+IF(ISNUMBER(Критерии!H53),Критерии!H$6,0)+IF(ISNUMBER(Критерии!I53),Критерии!I$6,0)+IF(ISNUMBER(Критерии!J53),Критерии!J$6,0)+IF(ISNUMBER(Критерии!K53),Критерии!K$6,0)+IF(ISNUMBER(Критерии!L53),Критерии!L$6,0)+IF(ISNUMBER(Критерии!M53),Критерии!M$6,0)+IF(ISNUMBER(Критерии!N53),Критерии!N$6,0)+IF(ISNUMBER(Критерии!O53),Критерии!O$6,0)+IF(ISNUMBER(Критерии!P53),Критерии!P$6,0)+IF(ISNUMBER(Критерии!Q53),Критерии!Q$6,0)+IF(ISNUMBER(Критерии!R53),Критерии!R$6,0)+IF(ISNUMBER(Критерии!S53),Критерии!S$6,0)+IF(ISNUMBER(Критерии!T53),Критерии!T$6,0)+IF(ISNUMBER(Критерии!U53),Критерии!U$6,0)+IF(ISNUMBER(Критерии!V53),Критерии!V$6,0)+IF(ISNUMBER(Критерии!W53),Критерии!W$6,0)+IF(ISNUMBER(Критерии!X53),Критерии!X$6,0)+IF(ISNUMBER(Критерии!Y53),Критерии!Y$6,0)+IF(ISNUMBER(Критерии!Z53),Критерии!Z$6,0)+IF(ISNUMBER(Критерии!AA53),Критерии!AA$6,0)+IF(ISNUMBER(Критерии!AB53),Критерии!AB$6,0)+IF(ISNUMBER(Критерии!AC53),Критерии!AC$6,0)+IF(ISNUMBER(Критерии!AD53),Критерии!AD$6,0)+IF(ISNUMBER(Критерии!AE53),Критерии!AE$6,0))</f>
        <v/>
      </c>
      <c r="I37" s="21" t="str">
        <f t="shared" si="1"/>
        <v/>
      </c>
      <c r="J37" s="20" t="str">
        <f>IF($A37="","",IF(OR(COUNTIF(Критерии!$B53:$AE53,"Недостаточно данных")&gt;0,COUNTIF(Критерии!$B53:$AE53,"Поле не найдено")&gt;0,COUNTIF(Критерии!$B53:$AE53,"Некорректные настройки")&gt;0,H37=0),"",EXP((IF(ISNUMBER(Критерии!B53),Критерии!B$6*LN(Критерии!B53),0)+IF(ISNUMBER(Критерии!C53),Критерии!C$6*LN(Критерии!C53),0)+IF(ISNUMBER(Критерии!D53),Критерии!D$6*LN(Критерии!D53),0)+IF(ISNUMBER(Критерии!E53),Критерии!E$6*LN(Критерии!E53),0)+IF(ISNUMBER(Критерии!F53),Критерии!F$6*LN(Критерии!F53),0)+IF(ISNUMBER(Критерии!G53),Критерии!G$6*LN(Критерии!G53),0)+IF(ISNUMBER(Критерии!H53),Критерии!H$6*LN(Критерии!H53),0)+IF(ISNUMBER(Критерии!I53),Критерии!I$6*LN(Критерии!I53),0)+IF(ISNUMBER(Критерии!J53),Критерии!J$6*LN(Критерии!J53),0)+IF(ISNUMBER(Критерии!K53),Критерии!K$6*LN(Критерии!K53),0)+IF(ISNUMBER(Критерии!L53),Критерии!L$6*LN(Критерии!L53),0)+IF(ISNUMBER(Критерии!M53),Критерии!M$6*LN(Критерии!M53),0)+IF(ISNUMBER(Критерии!N53),Критерии!N$6*LN(Критерии!N53),0)+IF(ISNUMBER(Критерии!O53),Критерии!O$6*LN(Критерии!O53),0)+IF(ISNUMBER(Критерии!P53),Критерии!P$6*LN(Критерии!P53),0)+IF(ISNUMBER(Критерии!Q53),Критерии!Q$6*LN(Критерии!Q53),0)+IF(ISNUMBER(Критерии!R53),Критерии!R$6*LN(Критерии!R53),0)+IF(ISNUMBER(Критерии!S53),Критерии!S$6*LN(Критерии!S53),0)+IF(ISNUMBER(Критерии!T53),Критерии!T$6*LN(Критерии!T53),0)+IF(ISNUMBER(Критерии!U53),Критерии!U$6*LN(Критерии!U53),0)+IF(ISNUMBER(Критерии!V53),Критерии!V$6*LN(Критерии!V53),0)+IF(ISNUMBER(Критерии!W53),Критерии!W$6*LN(Критерии!W53),0)+IF(ISNUMBER(Критерии!X53),Критерии!X$6*LN(Критерии!X53),0)+IF(ISNUMBER(Критерии!Y53),Критерии!Y$6*LN(Критерии!Y53),0)+IF(ISNUMBER(Критерии!Z53),Критерии!Z$6*LN(Критерии!Z53),0)+IF(ISNUMBER(Критерии!AA53),Критерии!AA$6*LN(Критерии!AA53),0)+IF(ISNUMBER(Критерии!AB53),Критерии!AB$6*LN(Критерии!AB53),0)+IF(ISNUMBER(Критерии!AC53),Критерии!AC$6*LN(Критерии!AC53),0)+IF(ISNUMBER(Критерии!AD53),Критерии!AD$6*LN(Критерии!AD53),0)+IF(ISNUMBER(Критерии!AE53),Критерии!AE$6*LN(Критерии!AE53),0))/H37)))</f>
        <v/>
      </c>
      <c r="K37" s="3" t="str">
        <f>IF(J37="","",COUNTIF($J$4:$J$103,"&gt;"&amp;J37)+COUNTIF($J$4:J37,J37))</f>
        <v/>
      </c>
      <c r="L37" s="3" t="str">
        <f>IF($A37="","",IF(J37="","Недостаточно данных",IF(G37&lt;Настройки!$B$8,"Резерв",IF(Настройки!$B$11="только ранжирование","Резерв",IF(Настройки!$B$11="Порог λ",IF(J37&gt;=Настройки!$B$10,"Кандидат","Резерв"),IF(K37&lt;=Настройки!$B$9,"Кандидат","Резерв"))))))</f>
        <v/>
      </c>
      <c r="M37" s="3" t="str">
        <f>IF($A37="","",IF(J37="","Проверьте данные на листе «Критерии»",IF(F37&gt;0,"Нет исходных данных: "&amp;F37,IF(Настройки!$B$18&lt;&gt;"OK","Проверьте веса","Расчет выполнен"))))</f>
        <v/>
      </c>
      <c r="N37" s="3" t="str">
        <f>IF($A37="","",IF(G37=0,"Нет сработавших оснований",IF(AND(IF(ISNUMBER(Критерии!B53),Критерии!B53,0)&gt;=Настройки!$B$16,Настройки!$K$21="Да"),Настройки!$B$21&amp;"; ","")&amp;IF(AND(IF(ISNUMBER(Критерии!C53),Критерии!C53,0)&gt;=Настройки!$B$16,Настройки!$K$22="Да"),Настройки!$B$22&amp;"; ","")&amp;IF(AND(IF(ISNUMBER(Критерии!D53),Критерии!D53,0)&gt;=Настройки!$B$16,Настройки!$K$23="Да"),Настройки!$B$23&amp;"; ","")&amp;IF(AND(IF(ISNUMBER(Критерии!E53),Критерии!E53,0)&gt;=Настройки!$B$16,Настройки!$K$24="Да"),Настройки!$B$24&amp;"; ","")&amp;IF(AND(IF(ISNUMBER(Критерии!F53),Критерии!F53,0)&gt;=Настройки!$B$16,Настройки!$K$25="Да"),Настройки!$B$25&amp;"; ","")&amp;IF(AND(IF(ISNUMBER(Критерии!G53),Критерии!G53,0)&gt;=Настройки!$B$16,Настройки!$K$26="Да"),Настройки!$B$26&amp;"; ","")&amp;IF(AND(IF(ISNUMBER(Критерии!H53),Критерии!H53,0)&gt;=Настройки!$B$16,Настройки!$K$27="Да"),Настройки!$B$27&amp;"; ","")&amp;IF(AND(IF(ISNUMBER(Критерии!I53),Критерии!I53,0)&gt;=Настройки!$B$16,Настройки!$K$28="Да"),Настройки!$B$28&amp;"; ","")&amp;IF(AND(IF(ISNUMBER(Критерии!J53),Критерии!J53,0)&gt;=Настройки!$B$16,Настройки!$K$29="Да"),Настройки!$B$29&amp;"; ","")&amp;IF(AND(IF(ISNUMBER(Критерии!K53),Критерии!K53,0)&gt;=Настройки!$B$16,Настройки!$K$30="Да"),Настройки!$B$30&amp;"; ","")&amp;IF(AND(IF(ISNUMBER(Критерии!L53),Критерии!L53,0)&gt;=Настройки!$B$16,Настройки!$K$31="Да"),Настройки!$B$31&amp;"; ","")&amp;IF(AND(IF(ISNUMBER(Критерии!M53),Критерии!M53,0)&gt;=Настройки!$B$16,Настройки!$K$32="Да"),Настройки!$B$32&amp;"; ","")&amp;IF(AND(IF(ISNUMBER(Критерии!N53),Критерии!N53,0)&gt;=Настройки!$B$16,Настройки!$K$33="Да"),Настройки!$B$33&amp;"; ","")&amp;IF(AND(IF(ISNUMBER(Критерии!O53),Критерии!O53,0)&gt;=Настройки!$B$16,Настройки!$K$34="Да"),Настройки!$B$34&amp;"; ","")&amp;IF(AND(IF(ISNUMBER(Критерии!P53),Критерии!P53,0)&gt;=Настройки!$B$16,Настройки!$K$35="Да"),Настройки!$B$35&amp;"; ","")&amp;IF(AND(IF(ISNUMBER(Критерии!Q53),Критерии!Q53,0)&gt;=Настройки!$B$16,Настройки!$K$36="Да"),Настройки!$B$36&amp;"; ","")&amp;IF(AND(IF(ISNUMBER(Критерии!R53),Критерии!R53,0)&gt;=Настройки!$B$16,Настройки!$K$37="Да"),Настройки!$B$37&amp;"; ","")&amp;IF(AND(IF(ISNUMBER(Критерии!S53),Критерии!S53,0)&gt;=Настройки!$B$16,Настройки!$K$38="Да"),Настройки!$B$38&amp;"; ","")&amp;IF(AND(IF(ISNUMBER(Критерии!T53),Критерии!T53,0)&gt;=Настройки!$B$16,Настройки!$K$39="Да"),Настройки!$B$39&amp;"; ","")&amp;IF(AND(IF(ISNUMBER(Критерии!U53),Критерии!U53,0)&gt;=Настройки!$B$16,Настройки!$K$40="Да"),Настройки!$B$40&amp;"; ","")&amp;IF(AND(IF(ISNUMBER(Критерии!V53),Критерии!V53,0)&gt;=Настройки!$B$16,Настройки!$K$41="Да"),Настройки!$B$41&amp;"; ","")&amp;IF(AND(IF(ISNUMBER(Критерии!W53),Критерии!W53,0)&gt;=Настройки!$B$16,Настройки!$K$42="Да"),Настройки!$B$42&amp;"; ","")&amp;IF(AND(IF(ISNUMBER(Критерии!X53),Критерии!X53,0)&gt;=Настройки!$B$16,Настройки!$K$43="Да"),Настройки!$B$43&amp;"; ","")&amp;IF(AND(IF(ISNUMBER(Критерии!Y53),Критерии!Y53,0)&gt;=Настройки!$B$16,Настройки!$K$44="Да"),Настройки!$B$44&amp;"; ","")&amp;IF(AND(IF(ISNUMBER(Критерии!Z53),Критерии!Z53,0)&gt;=Настройки!$B$16,Настройки!$K$45="Да"),Настройки!$B$45&amp;"; ","")&amp;IF(AND(IF(ISNUMBER(Критерии!AA53),Критерии!AA53,0)&gt;=Настройки!$B$16,Настройки!$K$46="Да"),Настройки!$B$46&amp;"; ","")&amp;IF(AND(IF(ISNUMBER(Критерии!AB53),Критерии!AB53,0)&gt;=Настройки!$B$16,Настройки!$K$47="Да"),Настройки!$B$47&amp;"; ","")&amp;IF(AND(IF(ISNUMBER(Критерии!AC53),Критерии!AC53,0)&gt;=Настройки!$B$16,Настройки!$K$48="Да"),Настройки!$B$48&amp;"; ","")&amp;IF(AND(IF(ISNUMBER(Критерии!AD53),Критерии!AD53,0)&gt;=Настройки!$B$16,Настройки!$K$49="Да"),Настройки!$B$49&amp;"; ","")&amp;IF(AND(IF(ISNUMBER(Критерии!AE53),Критерии!AE53,0)&gt;=Настройки!$B$16,Настройки!$K$50="Да"),Настройки!$B$50&amp;"; ","")))</f>
        <v/>
      </c>
    </row>
    <row r="38" spans="1:14" ht="17.100000000000001" customHeight="1">
      <c r="A38" s="25" t="str">
        <f>IF(Критерии!A54="","",Критерии!A54)</f>
        <v/>
      </c>
      <c r="B38" s="3" t="str">
        <f>IF($A38="","",INDEX(Данные!$A$7:$CV$106,ROW()-3,MATCH("Пласт",Данные!$A$6:$CV$6,0)))</f>
        <v/>
      </c>
      <c r="C38" s="3" t="str">
        <f>IF($A38="","",INDEX(Данные!$A$7:$CV$106,ROW()-3,MATCH("Состояние",Данные!$A$6:$CV$6,0)))</f>
        <v/>
      </c>
      <c r="D38" s="3" t="str">
        <f>IF($A38="","",COUNTIFS(Настройки!$A$21:$A$50,"Да",Настройки!$N$21:$N$50,"&lt;&gt;"))</f>
        <v/>
      </c>
      <c r="E38" s="3" t="str">
        <f>IF($A38="","",COUNT(Критерии!$B54:$AE54))</f>
        <v/>
      </c>
      <c r="F38" s="3" t="str">
        <f>IF($A38="","",D38-COUNT(Критерии!$B54:$AE54))</f>
        <v/>
      </c>
      <c r="G38" s="3" t="str">
        <f>IF($A38="","",IF(AND(ISNUMBER(Критерии!B54),Критерии!B54&gt;=Настройки!$B$16,Критерии!B$7="Да"),1,0)+IF(AND(ISNUMBER(Критерии!C54),Критерии!C54&gt;=Настройки!$B$16,Критерии!C$7="Да"),1,0)+IF(AND(ISNUMBER(Критерии!D54),Критерии!D54&gt;=Настройки!$B$16,Критерии!D$7="Да"),1,0)+IF(AND(ISNUMBER(Критерии!E54),Критерии!E54&gt;=Настройки!$B$16,Критерии!E$7="Да"),1,0)+IF(AND(ISNUMBER(Критерии!F54),Критерии!F54&gt;=Настройки!$B$16,Критерии!F$7="Да"),1,0)+IF(AND(ISNUMBER(Критерии!G54),Критерии!G54&gt;=Настройки!$B$16,Критерии!G$7="Да"),1,0)+IF(AND(ISNUMBER(Критерии!H54),Критерии!H54&gt;=Настройки!$B$16,Критерии!H$7="Да"),1,0)+IF(AND(ISNUMBER(Критерии!I54),Критерии!I54&gt;=Настройки!$B$16,Критерии!I$7="Да"),1,0)+IF(AND(ISNUMBER(Критерии!J54),Критерии!J54&gt;=Настройки!$B$16,Критерии!J$7="Да"),1,0)+IF(AND(ISNUMBER(Критерии!K54),Критерии!K54&gt;=Настройки!$B$16,Критерии!K$7="Да"),1,0)+IF(AND(ISNUMBER(Критерии!L54),Критерии!L54&gt;=Настройки!$B$16,Критерии!L$7="Да"),1,0)+IF(AND(ISNUMBER(Критерии!M54),Критерии!M54&gt;=Настройки!$B$16,Критерии!M$7="Да"),1,0)+IF(AND(ISNUMBER(Критерии!N54),Критерии!N54&gt;=Настройки!$B$16,Критерии!N$7="Да"),1,0)+IF(AND(ISNUMBER(Критерии!O54),Критерии!O54&gt;=Настройки!$B$16,Критерии!O$7="Да"),1,0)+IF(AND(ISNUMBER(Критерии!P54),Критерии!P54&gt;=Настройки!$B$16,Критерии!P$7="Да"),1,0)+IF(AND(ISNUMBER(Критерии!Q54),Критерии!Q54&gt;=Настройки!$B$16,Критерии!Q$7="Да"),1,0)+IF(AND(ISNUMBER(Критерии!R54),Критерии!R54&gt;=Настройки!$B$16,Критерии!R$7="Да"),1,0)+IF(AND(ISNUMBER(Критерии!S54),Критерии!S54&gt;=Настройки!$B$16,Критерии!S$7="Да"),1,0)+IF(AND(ISNUMBER(Критерии!T54),Критерии!T54&gt;=Настройки!$B$16,Критерии!T$7="Да"),1,0)+IF(AND(ISNUMBER(Критерии!U54),Критерии!U54&gt;=Настройки!$B$16,Критерии!U$7="Да"),1,0)+IF(AND(ISNUMBER(Критерии!V54),Критерии!V54&gt;=Настройки!$B$16,Критерии!V$7="Да"),1,0)+IF(AND(ISNUMBER(Критерии!W54),Критерии!W54&gt;=Настройки!$B$16,Критерии!W$7="Да"),1,0)+IF(AND(ISNUMBER(Критерии!X54),Критерии!X54&gt;=Настройки!$B$16,Критерии!X$7="Да"),1,0)+IF(AND(ISNUMBER(Критерии!Y54),Критерии!Y54&gt;=Настройки!$B$16,Критерии!Y$7="Да"),1,0)+IF(AND(ISNUMBER(Критерии!Z54),Критерии!Z54&gt;=Настройки!$B$16,Критерии!Z$7="Да"),1,0)+IF(AND(ISNUMBER(Критерии!AA54),Критерии!AA54&gt;=Настройки!$B$16,Критерии!AA$7="Да"),1,0)+IF(AND(ISNUMBER(Критерии!AB54),Критерии!AB54&gt;=Настройки!$B$16,Критерии!AB$7="Да"),1,0)+IF(AND(ISNUMBER(Критерии!AC54),Критерии!AC54&gt;=Настройки!$B$16,Критерии!AC$7="Да"),1,0)+IF(AND(ISNUMBER(Критерии!AD54),Критерии!AD54&gt;=Настройки!$B$16,Критерии!AD$7="Да"),1,0)+IF(AND(ISNUMBER(Критерии!AE54),Критерии!AE54&gt;=Настройки!$B$16,Критерии!AE$7="Да"),1,0))</f>
        <v/>
      </c>
      <c r="H38" s="20" t="str">
        <f>IF($A38="","",IF(ISNUMBER(Критерии!B54),Критерии!B$6,0)+IF(ISNUMBER(Критерии!C54),Критерии!C$6,0)+IF(ISNUMBER(Критерии!D54),Критерии!D$6,0)+IF(ISNUMBER(Критерии!E54),Критерии!E$6,0)+IF(ISNUMBER(Критерии!F54),Критерии!F$6,0)+IF(ISNUMBER(Критерии!G54),Критерии!G$6,0)+IF(ISNUMBER(Критерии!H54),Критерии!H$6,0)+IF(ISNUMBER(Критерии!I54),Критерии!I$6,0)+IF(ISNUMBER(Критерии!J54),Критерии!J$6,0)+IF(ISNUMBER(Критерии!K54),Критерии!K$6,0)+IF(ISNUMBER(Критерии!L54),Критерии!L$6,0)+IF(ISNUMBER(Критерии!M54),Критерии!M$6,0)+IF(ISNUMBER(Критерии!N54),Критерии!N$6,0)+IF(ISNUMBER(Критерии!O54),Критерии!O$6,0)+IF(ISNUMBER(Критерии!P54),Критерии!P$6,0)+IF(ISNUMBER(Критерии!Q54),Критерии!Q$6,0)+IF(ISNUMBER(Критерии!R54),Критерии!R$6,0)+IF(ISNUMBER(Критерии!S54),Критерии!S$6,0)+IF(ISNUMBER(Критерии!T54),Критерии!T$6,0)+IF(ISNUMBER(Критерии!U54),Критерии!U$6,0)+IF(ISNUMBER(Критерии!V54),Критерии!V$6,0)+IF(ISNUMBER(Критерии!W54),Критерии!W$6,0)+IF(ISNUMBER(Критерии!X54),Критерии!X$6,0)+IF(ISNUMBER(Критерии!Y54),Критерии!Y$6,0)+IF(ISNUMBER(Критерии!Z54),Критерии!Z$6,0)+IF(ISNUMBER(Критерии!AA54),Критерии!AA$6,0)+IF(ISNUMBER(Критерии!AB54),Критерии!AB$6,0)+IF(ISNUMBER(Критерии!AC54),Критерии!AC$6,0)+IF(ISNUMBER(Критерии!AD54),Критерии!AD$6,0)+IF(ISNUMBER(Критерии!AE54),Критерии!AE$6,0))</f>
        <v/>
      </c>
      <c r="I38" s="21" t="str">
        <f t="shared" si="1"/>
        <v/>
      </c>
      <c r="J38" s="20" t="str">
        <f>IF($A38="","",IF(OR(COUNTIF(Критерии!$B54:$AE54,"Недостаточно данных")&gt;0,COUNTIF(Критерии!$B54:$AE54,"Поле не найдено")&gt;0,COUNTIF(Критерии!$B54:$AE54,"Некорректные настройки")&gt;0,H38=0),"",EXP((IF(ISNUMBER(Критерии!B54),Критерии!B$6*LN(Критерии!B54),0)+IF(ISNUMBER(Критерии!C54),Критерии!C$6*LN(Критерии!C54),0)+IF(ISNUMBER(Критерии!D54),Критерии!D$6*LN(Критерии!D54),0)+IF(ISNUMBER(Критерии!E54),Критерии!E$6*LN(Критерии!E54),0)+IF(ISNUMBER(Критерии!F54),Критерии!F$6*LN(Критерии!F54),0)+IF(ISNUMBER(Критерии!G54),Критерии!G$6*LN(Критерии!G54),0)+IF(ISNUMBER(Критерии!H54),Критерии!H$6*LN(Критерии!H54),0)+IF(ISNUMBER(Критерии!I54),Критерии!I$6*LN(Критерии!I54),0)+IF(ISNUMBER(Критерии!J54),Критерии!J$6*LN(Критерии!J54),0)+IF(ISNUMBER(Критерии!K54),Критерии!K$6*LN(Критерии!K54),0)+IF(ISNUMBER(Критерии!L54),Критерии!L$6*LN(Критерии!L54),0)+IF(ISNUMBER(Критерии!M54),Критерии!M$6*LN(Критерии!M54),0)+IF(ISNUMBER(Критерии!N54),Критерии!N$6*LN(Критерии!N54),0)+IF(ISNUMBER(Критерии!O54),Критерии!O$6*LN(Критерии!O54),0)+IF(ISNUMBER(Критерии!P54),Критерии!P$6*LN(Критерии!P54),0)+IF(ISNUMBER(Критерии!Q54),Критерии!Q$6*LN(Критерии!Q54),0)+IF(ISNUMBER(Критерии!R54),Критерии!R$6*LN(Критерии!R54),0)+IF(ISNUMBER(Критерии!S54),Критерии!S$6*LN(Критерии!S54),0)+IF(ISNUMBER(Критерии!T54),Критерии!T$6*LN(Критерии!T54),0)+IF(ISNUMBER(Критерии!U54),Критерии!U$6*LN(Критерии!U54),0)+IF(ISNUMBER(Критерии!V54),Критерии!V$6*LN(Критерии!V54),0)+IF(ISNUMBER(Критерии!W54),Критерии!W$6*LN(Критерии!W54),0)+IF(ISNUMBER(Критерии!X54),Критерии!X$6*LN(Критерии!X54),0)+IF(ISNUMBER(Критерии!Y54),Критерии!Y$6*LN(Критерии!Y54),0)+IF(ISNUMBER(Критерии!Z54),Критерии!Z$6*LN(Критерии!Z54),0)+IF(ISNUMBER(Критерии!AA54),Критерии!AA$6*LN(Критерии!AA54),0)+IF(ISNUMBER(Критерии!AB54),Критерии!AB$6*LN(Критерии!AB54),0)+IF(ISNUMBER(Критерии!AC54),Критерии!AC$6*LN(Критерии!AC54),0)+IF(ISNUMBER(Критерии!AD54),Критерии!AD$6*LN(Критерии!AD54),0)+IF(ISNUMBER(Критерии!AE54),Критерии!AE$6*LN(Критерии!AE54),0))/H38)))</f>
        <v/>
      </c>
      <c r="K38" s="3" t="str">
        <f>IF(J38="","",COUNTIF($J$4:$J$103,"&gt;"&amp;J38)+COUNTIF($J$4:J38,J38))</f>
        <v/>
      </c>
      <c r="L38" s="3" t="str">
        <f>IF($A38="","",IF(J38="","Недостаточно данных",IF(G38&lt;Настройки!$B$8,"Резерв",IF(Настройки!$B$11="только ранжирование","Резерв",IF(Настройки!$B$11="Порог λ",IF(J38&gt;=Настройки!$B$10,"Кандидат","Резерв"),IF(K38&lt;=Настройки!$B$9,"Кандидат","Резерв"))))))</f>
        <v/>
      </c>
      <c r="M38" s="3" t="str">
        <f>IF($A38="","",IF(J38="","Проверьте данные на листе «Критерии»",IF(F38&gt;0,"Нет исходных данных: "&amp;F38,IF(Настройки!$B$18&lt;&gt;"OK","Проверьте веса","Расчет выполнен"))))</f>
        <v/>
      </c>
      <c r="N38" s="3" t="str">
        <f>IF($A38="","",IF(G38=0,"Нет сработавших оснований",IF(AND(IF(ISNUMBER(Критерии!B54),Критерии!B54,0)&gt;=Настройки!$B$16,Настройки!$K$21="Да"),Настройки!$B$21&amp;"; ","")&amp;IF(AND(IF(ISNUMBER(Критерии!C54),Критерии!C54,0)&gt;=Настройки!$B$16,Настройки!$K$22="Да"),Настройки!$B$22&amp;"; ","")&amp;IF(AND(IF(ISNUMBER(Критерии!D54),Критерии!D54,0)&gt;=Настройки!$B$16,Настройки!$K$23="Да"),Настройки!$B$23&amp;"; ","")&amp;IF(AND(IF(ISNUMBER(Критерии!E54),Критерии!E54,0)&gt;=Настройки!$B$16,Настройки!$K$24="Да"),Настройки!$B$24&amp;"; ","")&amp;IF(AND(IF(ISNUMBER(Критерии!F54),Критерии!F54,0)&gt;=Настройки!$B$16,Настройки!$K$25="Да"),Настройки!$B$25&amp;"; ","")&amp;IF(AND(IF(ISNUMBER(Критерии!G54),Критерии!G54,0)&gt;=Настройки!$B$16,Настройки!$K$26="Да"),Настройки!$B$26&amp;"; ","")&amp;IF(AND(IF(ISNUMBER(Критерии!H54),Критерии!H54,0)&gt;=Настройки!$B$16,Настройки!$K$27="Да"),Настройки!$B$27&amp;"; ","")&amp;IF(AND(IF(ISNUMBER(Критерии!I54),Критерии!I54,0)&gt;=Настройки!$B$16,Настройки!$K$28="Да"),Настройки!$B$28&amp;"; ","")&amp;IF(AND(IF(ISNUMBER(Критерии!J54),Критерии!J54,0)&gt;=Настройки!$B$16,Настройки!$K$29="Да"),Настройки!$B$29&amp;"; ","")&amp;IF(AND(IF(ISNUMBER(Критерии!K54),Критерии!K54,0)&gt;=Настройки!$B$16,Настройки!$K$30="Да"),Настройки!$B$30&amp;"; ","")&amp;IF(AND(IF(ISNUMBER(Критерии!L54),Критерии!L54,0)&gt;=Настройки!$B$16,Настройки!$K$31="Да"),Настройки!$B$31&amp;"; ","")&amp;IF(AND(IF(ISNUMBER(Критерии!M54),Критерии!M54,0)&gt;=Настройки!$B$16,Настройки!$K$32="Да"),Настройки!$B$32&amp;"; ","")&amp;IF(AND(IF(ISNUMBER(Критерии!N54),Критерии!N54,0)&gt;=Настройки!$B$16,Настройки!$K$33="Да"),Настройки!$B$33&amp;"; ","")&amp;IF(AND(IF(ISNUMBER(Критерии!O54),Критерии!O54,0)&gt;=Настройки!$B$16,Настройки!$K$34="Да"),Настройки!$B$34&amp;"; ","")&amp;IF(AND(IF(ISNUMBER(Критерии!P54),Критерии!P54,0)&gt;=Настройки!$B$16,Настройки!$K$35="Да"),Настройки!$B$35&amp;"; ","")&amp;IF(AND(IF(ISNUMBER(Критерии!Q54),Критерии!Q54,0)&gt;=Настройки!$B$16,Настройки!$K$36="Да"),Настройки!$B$36&amp;"; ","")&amp;IF(AND(IF(ISNUMBER(Критерии!R54),Критерии!R54,0)&gt;=Настройки!$B$16,Настройки!$K$37="Да"),Настройки!$B$37&amp;"; ","")&amp;IF(AND(IF(ISNUMBER(Критерии!S54),Критерии!S54,0)&gt;=Настройки!$B$16,Настройки!$K$38="Да"),Настройки!$B$38&amp;"; ","")&amp;IF(AND(IF(ISNUMBER(Критерии!T54),Критерии!T54,0)&gt;=Настройки!$B$16,Настройки!$K$39="Да"),Настройки!$B$39&amp;"; ","")&amp;IF(AND(IF(ISNUMBER(Критерии!U54),Критерии!U54,0)&gt;=Настройки!$B$16,Настройки!$K$40="Да"),Настройки!$B$40&amp;"; ","")&amp;IF(AND(IF(ISNUMBER(Критерии!V54),Критерии!V54,0)&gt;=Настройки!$B$16,Настройки!$K$41="Да"),Настройки!$B$41&amp;"; ","")&amp;IF(AND(IF(ISNUMBER(Критерии!W54),Критерии!W54,0)&gt;=Настройки!$B$16,Настройки!$K$42="Да"),Настройки!$B$42&amp;"; ","")&amp;IF(AND(IF(ISNUMBER(Критерии!X54),Критерии!X54,0)&gt;=Настройки!$B$16,Настройки!$K$43="Да"),Настройки!$B$43&amp;"; ","")&amp;IF(AND(IF(ISNUMBER(Критерии!Y54),Критерии!Y54,0)&gt;=Настройки!$B$16,Настройки!$K$44="Да"),Настройки!$B$44&amp;"; ","")&amp;IF(AND(IF(ISNUMBER(Критерии!Z54),Критерии!Z54,0)&gt;=Настройки!$B$16,Настройки!$K$45="Да"),Настройки!$B$45&amp;"; ","")&amp;IF(AND(IF(ISNUMBER(Критерии!AA54),Критерии!AA54,0)&gt;=Настройки!$B$16,Настройки!$K$46="Да"),Настройки!$B$46&amp;"; ","")&amp;IF(AND(IF(ISNUMBER(Критерии!AB54),Критерии!AB54,0)&gt;=Настройки!$B$16,Настройки!$K$47="Да"),Настройки!$B$47&amp;"; ","")&amp;IF(AND(IF(ISNUMBER(Критерии!AC54),Критерии!AC54,0)&gt;=Настройки!$B$16,Настройки!$K$48="Да"),Настройки!$B$48&amp;"; ","")&amp;IF(AND(IF(ISNUMBER(Критерии!AD54),Критерии!AD54,0)&gt;=Настройки!$B$16,Настройки!$K$49="Да"),Настройки!$B$49&amp;"; ","")&amp;IF(AND(IF(ISNUMBER(Критерии!AE54),Критерии!AE54,0)&gt;=Настройки!$B$16,Настройки!$K$50="Да"),Настройки!$B$50&amp;"; ","")))</f>
        <v/>
      </c>
    </row>
    <row r="39" spans="1:14" ht="17.100000000000001" customHeight="1">
      <c r="A39" s="25" t="str">
        <f>IF(Критерии!A55="","",Критерии!A55)</f>
        <v/>
      </c>
      <c r="B39" s="3" t="str">
        <f>IF($A39="","",INDEX(Данные!$A$7:$CV$106,ROW()-3,MATCH("Пласт",Данные!$A$6:$CV$6,0)))</f>
        <v/>
      </c>
      <c r="C39" s="3" t="str">
        <f>IF($A39="","",INDEX(Данные!$A$7:$CV$106,ROW()-3,MATCH("Состояние",Данные!$A$6:$CV$6,0)))</f>
        <v/>
      </c>
      <c r="D39" s="3" t="str">
        <f>IF($A39="","",COUNTIFS(Настройки!$A$21:$A$50,"Да",Настройки!$N$21:$N$50,"&lt;&gt;"))</f>
        <v/>
      </c>
      <c r="E39" s="3" t="str">
        <f>IF($A39="","",COUNT(Критерии!$B55:$AE55))</f>
        <v/>
      </c>
      <c r="F39" s="3" t="str">
        <f>IF($A39="","",D39-COUNT(Критерии!$B55:$AE55))</f>
        <v/>
      </c>
      <c r="G39" s="3" t="str">
        <f>IF($A39="","",IF(AND(ISNUMBER(Критерии!B55),Критерии!B55&gt;=Настройки!$B$16,Критерии!B$7="Да"),1,0)+IF(AND(ISNUMBER(Критерии!C55),Критерии!C55&gt;=Настройки!$B$16,Критерии!C$7="Да"),1,0)+IF(AND(ISNUMBER(Критерии!D55),Критерии!D55&gt;=Настройки!$B$16,Критерии!D$7="Да"),1,0)+IF(AND(ISNUMBER(Критерии!E55),Критерии!E55&gt;=Настройки!$B$16,Критерии!E$7="Да"),1,0)+IF(AND(ISNUMBER(Критерии!F55),Критерии!F55&gt;=Настройки!$B$16,Критерии!F$7="Да"),1,0)+IF(AND(ISNUMBER(Критерии!G55),Критерии!G55&gt;=Настройки!$B$16,Критерии!G$7="Да"),1,0)+IF(AND(ISNUMBER(Критерии!H55),Критерии!H55&gt;=Настройки!$B$16,Критерии!H$7="Да"),1,0)+IF(AND(ISNUMBER(Критерии!I55),Критерии!I55&gt;=Настройки!$B$16,Критерии!I$7="Да"),1,0)+IF(AND(ISNUMBER(Критерии!J55),Критерии!J55&gt;=Настройки!$B$16,Критерии!J$7="Да"),1,0)+IF(AND(ISNUMBER(Критерии!K55),Критерии!K55&gt;=Настройки!$B$16,Критерии!K$7="Да"),1,0)+IF(AND(ISNUMBER(Критерии!L55),Критерии!L55&gt;=Настройки!$B$16,Критерии!L$7="Да"),1,0)+IF(AND(ISNUMBER(Критерии!M55),Критерии!M55&gt;=Настройки!$B$16,Критерии!M$7="Да"),1,0)+IF(AND(ISNUMBER(Критерии!N55),Критерии!N55&gt;=Настройки!$B$16,Критерии!N$7="Да"),1,0)+IF(AND(ISNUMBER(Критерии!O55),Критерии!O55&gt;=Настройки!$B$16,Критерии!O$7="Да"),1,0)+IF(AND(ISNUMBER(Критерии!P55),Критерии!P55&gt;=Настройки!$B$16,Критерии!P$7="Да"),1,0)+IF(AND(ISNUMBER(Критерии!Q55),Критерии!Q55&gt;=Настройки!$B$16,Критерии!Q$7="Да"),1,0)+IF(AND(ISNUMBER(Критерии!R55),Критерии!R55&gt;=Настройки!$B$16,Критерии!R$7="Да"),1,0)+IF(AND(ISNUMBER(Критерии!S55),Критерии!S55&gt;=Настройки!$B$16,Критерии!S$7="Да"),1,0)+IF(AND(ISNUMBER(Критерии!T55),Критерии!T55&gt;=Настройки!$B$16,Критерии!T$7="Да"),1,0)+IF(AND(ISNUMBER(Критерии!U55),Критерии!U55&gt;=Настройки!$B$16,Критерии!U$7="Да"),1,0)+IF(AND(ISNUMBER(Критерии!V55),Критерии!V55&gt;=Настройки!$B$16,Критерии!V$7="Да"),1,0)+IF(AND(ISNUMBER(Критерии!W55),Критерии!W55&gt;=Настройки!$B$16,Критерии!W$7="Да"),1,0)+IF(AND(ISNUMBER(Критерии!X55),Критерии!X55&gt;=Настройки!$B$16,Критерии!X$7="Да"),1,0)+IF(AND(ISNUMBER(Критерии!Y55),Критерии!Y55&gt;=Настройки!$B$16,Критерии!Y$7="Да"),1,0)+IF(AND(ISNUMBER(Критерии!Z55),Критерии!Z55&gt;=Настройки!$B$16,Критерии!Z$7="Да"),1,0)+IF(AND(ISNUMBER(Критерии!AA55),Критерии!AA55&gt;=Настройки!$B$16,Критерии!AA$7="Да"),1,0)+IF(AND(ISNUMBER(Критерии!AB55),Критерии!AB55&gt;=Настройки!$B$16,Критерии!AB$7="Да"),1,0)+IF(AND(ISNUMBER(Критерии!AC55),Критерии!AC55&gt;=Настройки!$B$16,Критерии!AC$7="Да"),1,0)+IF(AND(ISNUMBER(Критерии!AD55),Критерии!AD55&gt;=Настройки!$B$16,Критерии!AD$7="Да"),1,0)+IF(AND(ISNUMBER(Критерии!AE55),Критерии!AE55&gt;=Настройки!$B$16,Критерии!AE$7="Да"),1,0))</f>
        <v/>
      </c>
      <c r="H39" s="20" t="str">
        <f>IF($A39="","",IF(ISNUMBER(Критерии!B55),Критерии!B$6,0)+IF(ISNUMBER(Критерии!C55),Критерии!C$6,0)+IF(ISNUMBER(Критерии!D55),Критерии!D$6,0)+IF(ISNUMBER(Критерии!E55),Критерии!E$6,0)+IF(ISNUMBER(Критерии!F55),Критерии!F$6,0)+IF(ISNUMBER(Критерии!G55),Критерии!G$6,0)+IF(ISNUMBER(Критерии!H55),Критерии!H$6,0)+IF(ISNUMBER(Критерии!I55),Критерии!I$6,0)+IF(ISNUMBER(Критерии!J55),Критерии!J$6,0)+IF(ISNUMBER(Критерии!K55),Критерии!K$6,0)+IF(ISNUMBER(Критерии!L55),Критерии!L$6,0)+IF(ISNUMBER(Критерии!M55),Критерии!M$6,0)+IF(ISNUMBER(Критерии!N55),Критерии!N$6,0)+IF(ISNUMBER(Критерии!O55),Критерии!O$6,0)+IF(ISNUMBER(Критерии!P55),Критерии!P$6,0)+IF(ISNUMBER(Критерии!Q55),Критерии!Q$6,0)+IF(ISNUMBER(Критерии!R55),Критерии!R$6,0)+IF(ISNUMBER(Критерии!S55),Критерии!S$6,0)+IF(ISNUMBER(Критерии!T55),Критерии!T$6,0)+IF(ISNUMBER(Критерии!U55),Критерии!U$6,0)+IF(ISNUMBER(Критерии!V55),Критерии!V$6,0)+IF(ISNUMBER(Критерии!W55),Критерии!W$6,0)+IF(ISNUMBER(Критерии!X55),Критерии!X$6,0)+IF(ISNUMBER(Критерии!Y55),Критерии!Y$6,0)+IF(ISNUMBER(Критерии!Z55),Критерии!Z$6,0)+IF(ISNUMBER(Критерии!AA55),Критерии!AA$6,0)+IF(ISNUMBER(Критерии!AB55),Критерии!AB$6,0)+IF(ISNUMBER(Критерии!AC55),Критерии!AC$6,0)+IF(ISNUMBER(Критерии!AD55),Критерии!AD$6,0)+IF(ISNUMBER(Критерии!AE55),Критерии!AE$6,0))</f>
        <v/>
      </c>
      <c r="I39" s="21" t="str">
        <f t="shared" si="1"/>
        <v/>
      </c>
      <c r="J39" s="20" t="str">
        <f>IF($A39="","",IF(OR(COUNTIF(Критерии!$B55:$AE55,"Недостаточно данных")&gt;0,COUNTIF(Критерии!$B55:$AE55,"Поле не найдено")&gt;0,COUNTIF(Критерии!$B55:$AE55,"Некорректные настройки")&gt;0,H39=0),"",EXP((IF(ISNUMBER(Критерии!B55),Критерии!B$6*LN(Критерии!B55),0)+IF(ISNUMBER(Критерии!C55),Критерии!C$6*LN(Критерии!C55),0)+IF(ISNUMBER(Критерии!D55),Критерии!D$6*LN(Критерии!D55),0)+IF(ISNUMBER(Критерии!E55),Критерии!E$6*LN(Критерии!E55),0)+IF(ISNUMBER(Критерии!F55),Критерии!F$6*LN(Критерии!F55),0)+IF(ISNUMBER(Критерии!G55),Критерии!G$6*LN(Критерии!G55),0)+IF(ISNUMBER(Критерии!H55),Критерии!H$6*LN(Критерии!H55),0)+IF(ISNUMBER(Критерии!I55),Критерии!I$6*LN(Критерии!I55),0)+IF(ISNUMBER(Критерии!J55),Критерии!J$6*LN(Критерии!J55),0)+IF(ISNUMBER(Критерии!K55),Критерии!K$6*LN(Критерии!K55),0)+IF(ISNUMBER(Критерии!L55),Критерии!L$6*LN(Критерии!L55),0)+IF(ISNUMBER(Критерии!M55),Критерии!M$6*LN(Критерии!M55),0)+IF(ISNUMBER(Критерии!N55),Критерии!N$6*LN(Критерии!N55),0)+IF(ISNUMBER(Критерии!O55),Критерии!O$6*LN(Критерии!O55),0)+IF(ISNUMBER(Критерии!P55),Критерии!P$6*LN(Критерии!P55),0)+IF(ISNUMBER(Критерии!Q55),Критерии!Q$6*LN(Критерии!Q55),0)+IF(ISNUMBER(Критерии!R55),Критерии!R$6*LN(Критерии!R55),0)+IF(ISNUMBER(Критерии!S55),Критерии!S$6*LN(Критерии!S55),0)+IF(ISNUMBER(Критерии!T55),Критерии!T$6*LN(Критерии!T55),0)+IF(ISNUMBER(Критерии!U55),Критерии!U$6*LN(Критерии!U55),0)+IF(ISNUMBER(Критерии!V55),Критерии!V$6*LN(Критерии!V55),0)+IF(ISNUMBER(Критерии!W55),Критерии!W$6*LN(Критерии!W55),0)+IF(ISNUMBER(Критерии!X55),Критерии!X$6*LN(Критерии!X55),0)+IF(ISNUMBER(Критерии!Y55),Критерии!Y$6*LN(Критерии!Y55),0)+IF(ISNUMBER(Критерии!Z55),Критерии!Z$6*LN(Критерии!Z55),0)+IF(ISNUMBER(Критерии!AA55),Критерии!AA$6*LN(Критерии!AA55),0)+IF(ISNUMBER(Критерии!AB55),Критерии!AB$6*LN(Критерии!AB55),0)+IF(ISNUMBER(Критерии!AC55),Критерии!AC$6*LN(Критерии!AC55),0)+IF(ISNUMBER(Критерии!AD55),Критерии!AD$6*LN(Критерии!AD55),0)+IF(ISNUMBER(Критерии!AE55),Критерии!AE$6*LN(Критерии!AE55),0))/H39)))</f>
        <v/>
      </c>
      <c r="K39" s="3" t="str">
        <f>IF(J39="","",COUNTIF($J$4:$J$103,"&gt;"&amp;J39)+COUNTIF($J$4:J39,J39))</f>
        <v/>
      </c>
      <c r="L39" s="3" t="str">
        <f>IF($A39="","",IF(J39="","Недостаточно данных",IF(G39&lt;Настройки!$B$8,"Резерв",IF(Настройки!$B$11="только ранжирование","Резерв",IF(Настройки!$B$11="Порог λ",IF(J39&gt;=Настройки!$B$10,"Кандидат","Резерв"),IF(K39&lt;=Настройки!$B$9,"Кандидат","Резерв"))))))</f>
        <v/>
      </c>
      <c r="M39" s="3" t="str">
        <f>IF($A39="","",IF(J39="","Проверьте данные на листе «Критерии»",IF(F39&gt;0,"Нет исходных данных: "&amp;F39,IF(Настройки!$B$18&lt;&gt;"OK","Проверьте веса","Расчет выполнен"))))</f>
        <v/>
      </c>
      <c r="N39" s="3" t="str">
        <f>IF($A39="","",IF(G39=0,"Нет сработавших оснований",IF(AND(IF(ISNUMBER(Критерии!B55),Критерии!B55,0)&gt;=Настройки!$B$16,Настройки!$K$21="Да"),Настройки!$B$21&amp;"; ","")&amp;IF(AND(IF(ISNUMBER(Критерии!C55),Критерии!C55,0)&gt;=Настройки!$B$16,Настройки!$K$22="Да"),Настройки!$B$22&amp;"; ","")&amp;IF(AND(IF(ISNUMBER(Критерии!D55),Критерии!D55,0)&gt;=Настройки!$B$16,Настройки!$K$23="Да"),Настройки!$B$23&amp;"; ","")&amp;IF(AND(IF(ISNUMBER(Критерии!E55),Критерии!E55,0)&gt;=Настройки!$B$16,Настройки!$K$24="Да"),Настройки!$B$24&amp;"; ","")&amp;IF(AND(IF(ISNUMBER(Критерии!F55),Критерии!F55,0)&gt;=Настройки!$B$16,Настройки!$K$25="Да"),Настройки!$B$25&amp;"; ","")&amp;IF(AND(IF(ISNUMBER(Критерии!G55),Критерии!G55,0)&gt;=Настройки!$B$16,Настройки!$K$26="Да"),Настройки!$B$26&amp;"; ","")&amp;IF(AND(IF(ISNUMBER(Критерии!H55),Критерии!H55,0)&gt;=Настройки!$B$16,Настройки!$K$27="Да"),Настройки!$B$27&amp;"; ","")&amp;IF(AND(IF(ISNUMBER(Критерии!I55),Критерии!I55,0)&gt;=Настройки!$B$16,Настройки!$K$28="Да"),Настройки!$B$28&amp;"; ","")&amp;IF(AND(IF(ISNUMBER(Критерии!J55),Критерии!J55,0)&gt;=Настройки!$B$16,Настройки!$K$29="Да"),Настройки!$B$29&amp;"; ","")&amp;IF(AND(IF(ISNUMBER(Критерии!K55),Критерии!K55,0)&gt;=Настройки!$B$16,Настройки!$K$30="Да"),Настройки!$B$30&amp;"; ","")&amp;IF(AND(IF(ISNUMBER(Критерии!L55),Критерии!L55,0)&gt;=Настройки!$B$16,Настройки!$K$31="Да"),Настройки!$B$31&amp;"; ","")&amp;IF(AND(IF(ISNUMBER(Критерии!M55),Критерии!M55,0)&gt;=Настройки!$B$16,Настройки!$K$32="Да"),Настройки!$B$32&amp;"; ","")&amp;IF(AND(IF(ISNUMBER(Критерии!N55),Критерии!N55,0)&gt;=Настройки!$B$16,Настройки!$K$33="Да"),Настройки!$B$33&amp;"; ","")&amp;IF(AND(IF(ISNUMBER(Критерии!O55),Критерии!O55,0)&gt;=Настройки!$B$16,Настройки!$K$34="Да"),Настройки!$B$34&amp;"; ","")&amp;IF(AND(IF(ISNUMBER(Критерии!P55),Критерии!P55,0)&gt;=Настройки!$B$16,Настройки!$K$35="Да"),Настройки!$B$35&amp;"; ","")&amp;IF(AND(IF(ISNUMBER(Критерии!Q55),Критерии!Q55,0)&gt;=Настройки!$B$16,Настройки!$K$36="Да"),Настройки!$B$36&amp;"; ","")&amp;IF(AND(IF(ISNUMBER(Критерии!R55),Критерии!R55,0)&gt;=Настройки!$B$16,Настройки!$K$37="Да"),Настройки!$B$37&amp;"; ","")&amp;IF(AND(IF(ISNUMBER(Критерии!S55),Критерии!S55,0)&gt;=Настройки!$B$16,Настройки!$K$38="Да"),Настройки!$B$38&amp;"; ","")&amp;IF(AND(IF(ISNUMBER(Критерии!T55),Критерии!T55,0)&gt;=Настройки!$B$16,Настройки!$K$39="Да"),Настройки!$B$39&amp;"; ","")&amp;IF(AND(IF(ISNUMBER(Критерии!U55),Критерии!U55,0)&gt;=Настройки!$B$16,Настройки!$K$40="Да"),Настройки!$B$40&amp;"; ","")&amp;IF(AND(IF(ISNUMBER(Критерии!V55),Критерии!V55,0)&gt;=Настройки!$B$16,Настройки!$K$41="Да"),Настройки!$B$41&amp;"; ","")&amp;IF(AND(IF(ISNUMBER(Критерии!W55),Критерии!W55,0)&gt;=Настройки!$B$16,Настройки!$K$42="Да"),Настройки!$B$42&amp;"; ","")&amp;IF(AND(IF(ISNUMBER(Критерии!X55),Критерии!X55,0)&gt;=Настройки!$B$16,Настройки!$K$43="Да"),Настройки!$B$43&amp;"; ","")&amp;IF(AND(IF(ISNUMBER(Критерии!Y55),Критерии!Y55,0)&gt;=Настройки!$B$16,Настройки!$K$44="Да"),Настройки!$B$44&amp;"; ","")&amp;IF(AND(IF(ISNUMBER(Критерии!Z55),Критерии!Z55,0)&gt;=Настройки!$B$16,Настройки!$K$45="Да"),Настройки!$B$45&amp;"; ","")&amp;IF(AND(IF(ISNUMBER(Критерии!AA55),Критерии!AA55,0)&gt;=Настройки!$B$16,Настройки!$K$46="Да"),Настройки!$B$46&amp;"; ","")&amp;IF(AND(IF(ISNUMBER(Критерии!AB55),Критерии!AB55,0)&gt;=Настройки!$B$16,Настройки!$K$47="Да"),Настройки!$B$47&amp;"; ","")&amp;IF(AND(IF(ISNUMBER(Критерии!AC55),Критерии!AC55,0)&gt;=Настройки!$B$16,Настройки!$K$48="Да"),Настройки!$B$48&amp;"; ","")&amp;IF(AND(IF(ISNUMBER(Критерии!AD55),Критерии!AD55,0)&gt;=Настройки!$B$16,Настройки!$K$49="Да"),Настройки!$B$49&amp;"; ","")&amp;IF(AND(IF(ISNUMBER(Критерии!AE55),Критерии!AE55,0)&gt;=Настройки!$B$16,Настройки!$K$50="Да"),Настройки!$B$50&amp;"; ","")))</f>
        <v/>
      </c>
    </row>
    <row r="40" spans="1:14" ht="17.100000000000001" customHeight="1">
      <c r="A40" s="25" t="str">
        <f>IF(Критерии!A56="","",Критерии!A56)</f>
        <v/>
      </c>
      <c r="B40" s="3" t="str">
        <f>IF($A40="","",INDEX(Данные!$A$7:$CV$106,ROW()-3,MATCH("Пласт",Данные!$A$6:$CV$6,0)))</f>
        <v/>
      </c>
      <c r="C40" s="3" t="str">
        <f>IF($A40="","",INDEX(Данные!$A$7:$CV$106,ROW()-3,MATCH("Состояние",Данные!$A$6:$CV$6,0)))</f>
        <v/>
      </c>
      <c r="D40" s="3" t="str">
        <f>IF($A40="","",COUNTIFS(Настройки!$A$21:$A$50,"Да",Настройки!$N$21:$N$50,"&lt;&gt;"))</f>
        <v/>
      </c>
      <c r="E40" s="3" t="str">
        <f>IF($A40="","",COUNT(Критерии!$B56:$AE56))</f>
        <v/>
      </c>
      <c r="F40" s="3" t="str">
        <f>IF($A40="","",D40-COUNT(Критерии!$B56:$AE56))</f>
        <v/>
      </c>
      <c r="G40" s="3" t="str">
        <f>IF($A40="","",IF(AND(ISNUMBER(Критерии!B56),Критерии!B56&gt;=Настройки!$B$16,Критерии!B$7="Да"),1,0)+IF(AND(ISNUMBER(Критерии!C56),Критерии!C56&gt;=Настройки!$B$16,Критерии!C$7="Да"),1,0)+IF(AND(ISNUMBER(Критерии!D56),Критерии!D56&gt;=Настройки!$B$16,Критерии!D$7="Да"),1,0)+IF(AND(ISNUMBER(Критерии!E56),Критерии!E56&gt;=Настройки!$B$16,Критерии!E$7="Да"),1,0)+IF(AND(ISNUMBER(Критерии!F56),Критерии!F56&gt;=Настройки!$B$16,Критерии!F$7="Да"),1,0)+IF(AND(ISNUMBER(Критерии!G56),Критерии!G56&gt;=Настройки!$B$16,Критерии!G$7="Да"),1,0)+IF(AND(ISNUMBER(Критерии!H56),Критерии!H56&gt;=Настройки!$B$16,Критерии!H$7="Да"),1,0)+IF(AND(ISNUMBER(Критерии!I56),Критерии!I56&gt;=Настройки!$B$16,Критерии!I$7="Да"),1,0)+IF(AND(ISNUMBER(Критерии!J56),Критерии!J56&gt;=Настройки!$B$16,Критерии!J$7="Да"),1,0)+IF(AND(ISNUMBER(Критерии!K56),Критерии!K56&gt;=Настройки!$B$16,Критерии!K$7="Да"),1,0)+IF(AND(ISNUMBER(Критерии!L56),Критерии!L56&gt;=Настройки!$B$16,Критерии!L$7="Да"),1,0)+IF(AND(ISNUMBER(Критерии!M56),Критерии!M56&gt;=Настройки!$B$16,Критерии!M$7="Да"),1,0)+IF(AND(ISNUMBER(Критерии!N56),Критерии!N56&gt;=Настройки!$B$16,Критерии!N$7="Да"),1,0)+IF(AND(ISNUMBER(Критерии!O56),Критерии!O56&gt;=Настройки!$B$16,Критерии!O$7="Да"),1,0)+IF(AND(ISNUMBER(Критерии!P56),Критерии!P56&gt;=Настройки!$B$16,Критерии!P$7="Да"),1,0)+IF(AND(ISNUMBER(Критерии!Q56),Критерии!Q56&gt;=Настройки!$B$16,Критерии!Q$7="Да"),1,0)+IF(AND(ISNUMBER(Критерии!R56),Критерии!R56&gt;=Настройки!$B$16,Критерии!R$7="Да"),1,0)+IF(AND(ISNUMBER(Критерии!S56),Критерии!S56&gt;=Настройки!$B$16,Критерии!S$7="Да"),1,0)+IF(AND(ISNUMBER(Критерии!T56),Критерии!T56&gt;=Настройки!$B$16,Критерии!T$7="Да"),1,0)+IF(AND(ISNUMBER(Критерии!U56),Критерии!U56&gt;=Настройки!$B$16,Критерии!U$7="Да"),1,0)+IF(AND(ISNUMBER(Критерии!V56),Критерии!V56&gt;=Настройки!$B$16,Критерии!V$7="Да"),1,0)+IF(AND(ISNUMBER(Критерии!W56),Критерии!W56&gt;=Настройки!$B$16,Критерии!W$7="Да"),1,0)+IF(AND(ISNUMBER(Критерии!X56),Критерии!X56&gt;=Настройки!$B$16,Критерии!X$7="Да"),1,0)+IF(AND(ISNUMBER(Критерии!Y56),Критерии!Y56&gt;=Настройки!$B$16,Критерии!Y$7="Да"),1,0)+IF(AND(ISNUMBER(Критерии!Z56),Критерии!Z56&gt;=Настройки!$B$16,Критерии!Z$7="Да"),1,0)+IF(AND(ISNUMBER(Критерии!AA56),Критерии!AA56&gt;=Настройки!$B$16,Критерии!AA$7="Да"),1,0)+IF(AND(ISNUMBER(Критерии!AB56),Критерии!AB56&gt;=Настройки!$B$16,Критерии!AB$7="Да"),1,0)+IF(AND(ISNUMBER(Критерии!AC56),Критерии!AC56&gt;=Настройки!$B$16,Критерии!AC$7="Да"),1,0)+IF(AND(ISNUMBER(Критерии!AD56),Критерии!AD56&gt;=Настройки!$B$16,Критерии!AD$7="Да"),1,0)+IF(AND(ISNUMBER(Критерии!AE56),Критерии!AE56&gt;=Настройки!$B$16,Критерии!AE$7="Да"),1,0))</f>
        <v/>
      </c>
      <c r="H40" s="20" t="str">
        <f>IF($A40="","",IF(ISNUMBER(Критерии!B56),Критерии!B$6,0)+IF(ISNUMBER(Критерии!C56),Критерии!C$6,0)+IF(ISNUMBER(Критерии!D56),Критерии!D$6,0)+IF(ISNUMBER(Критерии!E56),Критерии!E$6,0)+IF(ISNUMBER(Критерии!F56),Критерии!F$6,0)+IF(ISNUMBER(Критерии!G56),Критерии!G$6,0)+IF(ISNUMBER(Критерии!H56),Критерии!H$6,0)+IF(ISNUMBER(Критерии!I56),Критерии!I$6,0)+IF(ISNUMBER(Критерии!J56),Критерии!J$6,0)+IF(ISNUMBER(Критерии!K56),Критерии!K$6,0)+IF(ISNUMBER(Критерии!L56),Критерии!L$6,0)+IF(ISNUMBER(Критерии!M56),Критерии!M$6,0)+IF(ISNUMBER(Критерии!N56),Критерии!N$6,0)+IF(ISNUMBER(Критерии!O56),Критерии!O$6,0)+IF(ISNUMBER(Критерии!P56),Критерии!P$6,0)+IF(ISNUMBER(Критерии!Q56),Критерии!Q$6,0)+IF(ISNUMBER(Критерии!R56),Критерии!R$6,0)+IF(ISNUMBER(Критерии!S56),Критерии!S$6,0)+IF(ISNUMBER(Критерии!T56),Критерии!T$6,0)+IF(ISNUMBER(Критерии!U56),Критерии!U$6,0)+IF(ISNUMBER(Критерии!V56),Критерии!V$6,0)+IF(ISNUMBER(Критерии!W56),Критерии!W$6,0)+IF(ISNUMBER(Критерии!X56),Критерии!X$6,0)+IF(ISNUMBER(Критерии!Y56),Критерии!Y$6,0)+IF(ISNUMBER(Критерии!Z56),Критерии!Z$6,0)+IF(ISNUMBER(Критерии!AA56),Критерии!AA$6,0)+IF(ISNUMBER(Критерии!AB56),Критерии!AB$6,0)+IF(ISNUMBER(Критерии!AC56),Критерии!AC$6,0)+IF(ISNUMBER(Критерии!AD56),Критерии!AD$6,0)+IF(ISNUMBER(Критерии!AE56),Критерии!AE$6,0))</f>
        <v/>
      </c>
      <c r="I40" s="21" t="str">
        <f t="shared" si="1"/>
        <v/>
      </c>
      <c r="J40" s="20" t="str">
        <f>IF($A40="","",IF(OR(COUNTIF(Критерии!$B56:$AE56,"Недостаточно данных")&gt;0,COUNTIF(Критерии!$B56:$AE56,"Поле не найдено")&gt;0,COUNTIF(Критерии!$B56:$AE56,"Некорректные настройки")&gt;0,H40=0),"",EXP((IF(ISNUMBER(Критерии!B56),Критерии!B$6*LN(Критерии!B56),0)+IF(ISNUMBER(Критерии!C56),Критерии!C$6*LN(Критерии!C56),0)+IF(ISNUMBER(Критерии!D56),Критерии!D$6*LN(Критерии!D56),0)+IF(ISNUMBER(Критерии!E56),Критерии!E$6*LN(Критерии!E56),0)+IF(ISNUMBER(Критерии!F56),Критерии!F$6*LN(Критерии!F56),0)+IF(ISNUMBER(Критерии!G56),Критерии!G$6*LN(Критерии!G56),0)+IF(ISNUMBER(Критерии!H56),Критерии!H$6*LN(Критерии!H56),0)+IF(ISNUMBER(Критерии!I56),Критерии!I$6*LN(Критерии!I56),0)+IF(ISNUMBER(Критерии!J56),Критерии!J$6*LN(Критерии!J56),0)+IF(ISNUMBER(Критерии!K56),Критерии!K$6*LN(Критерии!K56),0)+IF(ISNUMBER(Критерии!L56),Критерии!L$6*LN(Критерии!L56),0)+IF(ISNUMBER(Критерии!M56),Критерии!M$6*LN(Критерии!M56),0)+IF(ISNUMBER(Критерии!N56),Критерии!N$6*LN(Критерии!N56),0)+IF(ISNUMBER(Критерии!O56),Критерии!O$6*LN(Критерии!O56),0)+IF(ISNUMBER(Критерии!P56),Критерии!P$6*LN(Критерии!P56),0)+IF(ISNUMBER(Критерии!Q56),Критерии!Q$6*LN(Критерии!Q56),0)+IF(ISNUMBER(Критерии!R56),Критерии!R$6*LN(Критерии!R56),0)+IF(ISNUMBER(Критерии!S56),Критерии!S$6*LN(Критерии!S56),0)+IF(ISNUMBER(Критерии!T56),Критерии!T$6*LN(Критерии!T56),0)+IF(ISNUMBER(Критерии!U56),Критерии!U$6*LN(Критерии!U56),0)+IF(ISNUMBER(Критерии!V56),Критерии!V$6*LN(Критерии!V56),0)+IF(ISNUMBER(Критерии!W56),Критерии!W$6*LN(Критерии!W56),0)+IF(ISNUMBER(Критерии!X56),Критерии!X$6*LN(Критерии!X56),0)+IF(ISNUMBER(Критерии!Y56),Критерии!Y$6*LN(Критерии!Y56),0)+IF(ISNUMBER(Критерии!Z56),Критерии!Z$6*LN(Критерии!Z56),0)+IF(ISNUMBER(Критерии!AA56),Критерии!AA$6*LN(Критерии!AA56),0)+IF(ISNUMBER(Критерии!AB56),Критерии!AB$6*LN(Критерии!AB56),0)+IF(ISNUMBER(Критерии!AC56),Критерии!AC$6*LN(Критерии!AC56),0)+IF(ISNUMBER(Критерии!AD56),Критерии!AD$6*LN(Критерии!AD56),0)+IF(ISNUMBER(Критерии!AE56),Критерии!AE$6*LN(Критерии!AE56),0))/H40)))</f>
        <v/>
      </c>
      <c r="K40" s="3" t="str">
        <f>IF(J40="","",COUNTIF($J$4:$J$103,"&gt;"&amp;J40)+COUNTIF($J$4:J40,J40))</f>
        <v/>
      </c>
      <c r="L40" s="3" t="str">
        <f>IF($A40="","",IF(J40="","Недостаточно данных",IF(G40&lt;Настройки!$B$8,"Резерв",IF(Настройки!$B$11="только ранжирование","Резерв",IF(Настройки!$B$11="Порог λ",IF(J40&gt;=Настройки!$B$10,"Кандидат","Резерв"),IF(K40&lt;=Настройки!$B$9,"Кандидат","Резерв"))))))</f>
        <v/>
      </c>
      <c r="M40" s="3" t="str">
        <f>IF($A40="","",IF(J40="","Проверьте данные на листе «Критерии»",IF(F40&gt;0,"Нет исходных данных: "&amp;F40,IF(Настройки!$B$18&lt;&gt;"OK","Проверьте веса","Расчет выполнен"))))</f>
        <v/>
      </c>
      <c r="N40" s="3" t="str">
        <f>IF($A40="","",IF(G40=0,"Нет сработавших оснований",IF(AND(IF(ISNUMBER(Критерии!B56),Критерии!B56,0)&gt;=Настройки!$B$16,Настройки!$K$21="Да"),Настройки!$B$21&amp;"; ","")&amp;IF(AND(IF(ISNUMBER(Критерии!C56),Критерии!C56,0)&gt;=Настройки!$B$16,Настройки!$K$22="Да"),Настройки!$B$22&amp;"; ","")&amp;IF(AND(IF(ISNUMBER(Критерии!D56),Критерии!D56,0)&gt;=Настройки!$B$16,Настройки!$K$23="Да"),Настройки!$B$23&amp;"; ","")&amp;IF(AND(IF(ISNUMBER(Критерии!E56),Критерии!E56,0)&gt;=Настройки!$B$16,Настройки!$K$24="Да"),Настройки!$B$24&amp;"; ","")&amp;IF(AND(IF(ISNUMBER(Критерии!F56),Критерии!F56,0)&gt;=Настройки!$B$16,Настройки!$K$25="Да"),Настройки!$B$25&amp;"; ","")&amp;IF(AND(IF(ISNUMBER(Критерии!G56),Критерии!G56,0)&gt;=Настройки!$B$16,Настройки!$K$26="Да"),Настройки!$B$26&amp;"; ","")&amp;IF(AND(IF(ISNUMBER(Критерии!H56),Критерии!H56,0)&gt;=Настройки!$B$16,Настройки!$K$27="Да"),Настройки!$B$27&amp;"; ","")&amp;IF(AND(IF(ISNUMBER(Критерии!I56),Критерии!I56,0)&gt;=Настройки!$B$16,Настройки!$K$28="Да"),Настройки!$B$28&amp;"; ","")&amp;IF(AND(IF(ISNUMBER(Критерии!J56),Критерии!J56,0)&gt;=Настройки!$B$16,Настройки!$K$29="Да"),Настройки!$B$29&amp;"; ","")&amp;IF(AND(IF(ISNUMBER(Критерии!K56),Критерии!K56,0)&gt;=Настройки!$B$16,Настройки!$K$30="Да"),Настройки!$B$30&amp;"; ","")&amp;IF(AND(IF(ISNUMBER(Критерии!L56),Критерии!L56,0)&gt;=Настройки!$B$16,Настройки!$K$31="Да"),Настройки!$B$31&amp;"; ","")&amp;IF(AND(IF(ISNUMBER(Критерии!M56),Критерии!M56,0)&gt;=Настройки!$B$16,Настройки!$K$32="Да"),Настройки!$B$32&amp;"; ","")&amp;IF(AND(IF(ISNUMBER(Критерии!N56),Критерии!N56,0)&gt;=Настройки!$B$16,Настройки!$K$33="Да"),Настройки!$B$33&amp;"; ","")&amp;IF(AND(IF(ISNUMBER(Критерии!O56),Критерии!O56,0)&gt;=Настройки!$B$16,Настройки!$K$34="Да"),Настройки!$B$34&amp;"; ","")&amp;IF(AND(IF(ISNUMBER(Критерии!P56),Критерии!P56,0)&gt;=Настройки!$B$16,Настройки!$K$35="Да"),Настройки!$B$35&amp;"; ","")&amp;IF(AND(IF(ISNUMBER(Критерии!Q56),Критерии!Q56,0)&gt;=Настройки!$B$16,Настройки!$K$36="Да"),Настройки!$B$36&amp;"; ","")&amp;IF(AND(IF(ISNUMBER(Критерии!R56),Критерии!R56,0)&gt;=Настройки!$B$16,Настройки!$K$37="Да"),Настройки!$B$37&amp;"; ","")&amp;IF(AND(IF(ISNUMBER(Критерии!S56),Критерии!S56,0)&gt;=Настройки!$B$16,Настройки!$K$38="Да"),Настройки!$B$38&amp;"; ","")&amp;IF(AND(IF(ISNUMBER(Критерии!T56),Критерии!T56,0)&gt;=Настройки!$B$16,Настройки!$K$39="Да"),Настройки!$B$39&amp;"; ","")&amp;IF(AND(IF(ISNUMBER(Критерии!U56),Критерии!U56,0)&gt;=Настройки!$B$16,Настройки!$K$40="Да"),Настройки!$B$40&amp;"; ","")&amp;IF(AND(IF(ISNUMBER(Критерии!V56),Критерии!V56,0)&gt;=Настройки!$B$16,Настройки!$K$41="Да"),Настройки!$B$41&amp;"; ","")&amp;IF(AND(IF(ISNUMBER(Критерии!W56),Критерии!W56,0)&gt;=Настройки!$B$16,Настройки!$K$42="Да"),Настройки!$B$42&amp;"; ","")&amp;IF(AND(IF(ISNUMBER(Критерии!X56),Критерии!X56,0)&gt;=Настройки!$B$16,Настройки!$K$43="Да"),Настройки!$B$43&amp;"; ","")&amp;IF(AND(IF(ISNUMBER(Критерии!Y56),Критерии!Y56,0)&gt;=Настройки!$B$16,Настройки!$K$44="Да"),Настройки!$B$44&amp;"; ","")&amp;IF(AND(IF(ISNUMBER(Критерии!Z56),Критерии!Z56,0)&gt;=Настройки!$B$16,Настройки!$K$45="Да"),Настройки!$B$45&amp;"; ","")&amp;IF(AND(IF(ISNUMBER(Критерии!AA56),Критерии!AA56,0)&gt;=Настройки!$B$16,Настройки!$K$46="Да"),Настройки!$B$46&amp;"; ","")&amp;IF(AND(IF(ISNUMBER(Критерии!AB56),Критерии!AB56,0)&gt;=Настройки!$B$16,Настройки!$K$47="Да"),Настройки!$B$47&amp;"; ","")&amp;IF(AND(IF(ISNUMBER(Критерии!AC56),Критерии!AC56,0)&gt;=Настройки!$B$16,Настройки!$K$48="Да"),Настройки!$B$48&amp;"; ","")&amp;IF(AND(IF(ISNUMBER(Критерии!AD56),Критерии!AD56,0)&gt;=Настройки!$B$16,Настройки!$K$49="Да"),Настройки!$B$49&amp;"; ","")&amp;IF(AND(IF(ISNUMBER(Критерии!AE56),Критерии!AE56,0)&gt;=Настройки!$B$16,Настройки!$K$50="Да"),Настройки!$B$50&amp;"; ","")))</f>
        <v/>
      </c>
    </row>
    <row r="41" spans="1:14" ht="17.100000000000001" customHeight="1">
      <c r="A41" s="25" t="str">
        <f>IF(Критерии!A57="","",Критерии!A57)</f>
        <v/>
      </c>
      <c r="B41" s="3" t="str">
        <f>IF($A41="","",INDEX(Данные!$A$7:$CV$106,ROW()-3,MATCH("Пласт",Данные!$A$6:$CV$6,0)))</f>
        <v/>
      </c>
      <c r="C41" s="3" t="str">
        <f>IF($A41="","",INDEX(Данные!$A$7:$CV$106,ROW()-3,MATCH("Состояние",Данные!$A$6:$CV$6,0)))</f>
        <v/>
      </c>
      <c r="D41" s="3" t="str">
        <f>IF($A41="","",COUNTIFS(Настройки!$A$21:$A$50,"Да",Настройки!$N$21:$N$50,"&lt;&gt;"))</f>
        <v/>
      </c>
      <c r="E41" s="3" t="str">
        <f>IF($A41="","",COUNT(Критерии!$B57:$AE57))</f>
        <v/>
      </c>
      <c r="F41" s="3" t="str">
        <f>IF($A41="","",D41-COUNT(Критерии!$B57:$AE57))</f>
        <v/>
      </c>
      <c r="G41" s="3" t="str">
        <f>IF($A41="","",IF(AND(ISNUMBER(Критерии!B57),Критерии!B57&gt;=Настройки!$B$16,Критерии!B$7="Да"),1,0)+IF(AND(ISNUMBER(Критерии!C57),Критерии!C57&gt;=Настройки!$B$16,Критерии!C$7="Да"),1,0)+IF(AND(ISNUMBER(Критерии!D57),Критерии!D57&gt;=Настройки!$B$16,Критерии!D$7="Да"),1,0)+IF(AND(ISNUMBER(Критерии!E57),Критерии!E57&gt;=Настройки!$B$16,Критерии!E$7="Да"),1,0)+IF(AND(ISNUMBER(Критерии!F57),Критерии!F57&gt;=Настройки!$B$16,Критерии!F$7="Да"),1,0)+IF(AND(ISNUMBER(Критерии!G57),Критерии!G57&gt;=Настройки!$B$16,Критерии!G$7="Да"),1,0)+IF(AND(ISNUMBER(Критерии!H57),Критерии!H57&gt;=Настройки!$B$16,Критерии!H$7="Да"),1,0)+IF(AND(ISNUMBER(Критерии!I57),Критерии!I57&gt;=Настройки!$B$16,Критерии!I$7="Да"),1,0)+IF(AND(ISNUMBER(Критерии!J57),Критерии!J57&gt;=Настройки!$B$16,Критерии!J$7="Да"),1,0)+IF(AND(ISNUMBER(Критерии!K57),Критерии!K57&gt;=Настройки!$B$16,Критерии!K$7="Да"),1,0)+IF(AND(ISNUMBER(Критерии!L57),Критерии!L57&gt;=Настройки!$B$16,Критерии!L$7="Да"),1,0)+IF(AND(ISNUMBER(Критерии!M57),Критерии!M57&gt;=Настройки!$B$16,Критерии!M$7="Да"),1,0)+IF(AND(ISNUMBER(Критерии!N57),Критерии!N57&gt;=Настройки!$B$16,Критерии!N$7="Да"),1,0)+IF(AND(ISNUMBER(Критерии!O57),Критерии!O57&gt;=Настройки!$B$16,Критерии!O$7="Да"),1,0)+IF(AND(ISNUMBER(Критерии!P57),Критерии!P57&gt;=Настройки!$B$16,Критерии!P$7="Да"),1,0)+IF(AND(ISNUMBER(Критерии!Q57),Критерии!Q57&gt;=Настройки!$B$16,Критерии!Q$7="Да"),1,0)+IF(AND(ISNUMBER(Критерии!R57),Критерии!R57&gt;=Настройки!$B$16,Критерии!R$7="Да"),1,0)+IF(AND(ISNUMBER(Критерии!S57),Критерии!S57&gt;=Настройки!$B$16,Критерии!S$7="Да"),1,0)+IF(AND(ISNUMBER(Критерии!T57),Критерии!T57&gt;=Настройки!$B$16,Критерии!T$7="Да"),1,0)+IF(AND(ISNUMBER(Критерии!U57),Критерии!U57&gt;=Настройки!$B$16,Критерии!U$7="Да"),1,0)+IF(AND(ISNUMBER(Критерии!V57),Критерии!V57&gt;=Настройки!$B$16,Критерии!V$7="Да"),1,0)+IF(AND(ISNUMBER(Критерии!W57),Критерии!W57&gt;=Настройки!$B$16,Критерии!W$7="Да"),1,0)+IF(AND(ISNUMBER(Критерии!X57),Критерии!X57&gt;=Настройки!$B$16,Критерии!X$7="Да"),1,0)+IF(AND(ISNUMBER(Критерии!Y57),Критерии!Y57&gt;=Настройки!$B$16,Критерии!Y$7="Да"),1,0)+IF(AND(ISNUMBER(Критерии!Z57),Критерии!Z57&gt;=Настройки!$B$16,Критерии!Z$7="Да"),1,0)+IF(AND(ISNUMBER(Критерии!AA57),Критерии!AA57&gt;=Настройки!$B$16,Критерии!AA$7="Да"),1,0)+IF(AND(ISNUMBER(Критерии!AB57),Критерии!AB57&gt;=Настройки!$B$16,Критерии!AB$7="Да"),1,0)+IF(AND(ISNUMBER(Критерии!AC57),Критерии!AC57&gt;=Настройки!$B$16,Критерии!AC$7="Да"),1,0)+IF(AND(ISNUMBER(Критерии!AD57),Критерии!AD57&gt;=Настройки!$B$16,Критерии!AD$7="Да"),1,0)+IF(AND(ISNUMBER(Критерии!AE57),Критерии!AE57&gt;=Настройки!$B$16,Критерии!AE$7="Да"),1,0))</f>
        <v/>
      </c>
      <c r="H41" s="20" t="str">
        <f>IF($A41="","",IF(ISNUMBER(Критерии!B57),Критерии!B$6,0)+IF(ISNUMBER(Критерии!C57),Критерии!C$6,0)+IF(ISNUMBER(Критерии!D57),Критерии!D$6,0)+IF(ISNUMBER(Критерии!E57),Критерии!E$6,0)+IF(ISNUMBER(Критерии!F57),Критерии!F$6,0)+IF(ISNUMBER(Критерии!G57),Критерии!G$6,0)+IF(ISNUMBER(Критерии!H57),Критерии!H$6,0)+IF(ISNUMBER(Критерии!I57),Критерии!I$6,0)+IF(ISNUMBER(Критерии!J57),Критерии!J$6,0)+IF(ISNUMBER(Критерии!K57),Критерии!K$6,0)+IF(ISNUMBER(Критерии!L57),Критерии!L$6,0)+IF(ISNUMBER(Критерии!M57),Критерии!M$6,0)+IF(ISNUMBER(Критерии!N57),Критерии!N$6,0)+IF(ISNUMBER(Критерии!O57),Критерии!O$6,0)+IF(ISNUMBER(Критерии!P57),Критерии!P$6,0)+IF(ISNUMBER(Критерии!Q57),Критерии!Q$6,0)+IF(ISNUMBER(Критерии!R57),Критерии!R$6,0)+IF(ISNUMBER(Критерии!S57),Критерии!S$6,0)+IF(ISNUMBER(Критерии!T57),Критерии!T$6,0)+IF(ISNUMBER(Критерии!U57),Критерии!U$6,0)+IF(ISNUMBER(Критерии!V57),Критерии!V$6,0)+IF(ISNUMBER(Критерии!W57),Критерии!W$6,0)+IF(ISNUMBER(Критерии!X57),Критерии!X$6,0)+IF(ISNUMBER(Критерии!Y57),Критерии!Y$6,0)+IF(ISNUMBER(Критерии!Z57),Критерии!Z$6,0)+IF(ISNUMBER(Критерии!AA57),Критерии!AA$6,0)+IF(ISNUMBER(Критерии!AB57),Критерии!AB$6,0)+IF(ISNUMBER(Критерии!AC57),Критерии!AC$6,0)+IF(ISNUMBER(Критерии!AD57),Критерии!AD$6,0)+IF(ISNUMBER(Критерии!AE57),Критерии!AE$6,0))</f>
        <v/>
      </c>
      <c r="I41" s="21" t="str">
        <f t="shared" si="1"/>
        <v/>
      </c>
      <c r="J41" s="20" t="str">
        <f>IF($A41="","",IF(OR(COUNTIF(Критерии!$B57:$AE57,"Недостаточно данных")&gt;0,COUNTIF(Критерии!$B57:$AE57,"Поле не найдено")&gt;0,COUNTIF(Критерии!$B57:$AE57,"Некорректные настройки")&gt;0,H41=0),"",EXP((IF(ISNUMBER(Критерии!B57),Критерии!B$6*LN(Критерии!B57),0)+IF(ISNUMBER(Критерии!C57),Критерии!C$6*LN(Критерии!C57),0)+IF(ISNUMBER(Критерии!D57),Критерии!D$6*LN(Критерии!D57),0)+IF(ISNUMBER(Критерии!E57),Критерии!E$6*LN(Критерии!E57),0)+IF(ISNUMBER(Критерии!F57),Критерии!F$6*LN(Критерии!F57),0)+IF(ISNUMBER(Критерии!G57),Критерии!G$6*LN(Критерии!G57),0)+IF(ISNUMBER(Критерии!H57),Критерии!H$6*LN(Критерии!H57),0)+IF(ISNUMBER(Критерии!I57),Критерии!I$6*LN(Критерии!I57),0)+IF(ISNUMBER(Критерии!J57),Критерии!J$6*LN(Критерии!J57),0)+IF(ISNUMBER(Критерии!K57),Критерии!K$6*LN(Критерии!K57),0)+IF(ISNUMBER(Критерии!L57),Критерии!L$6*LN(Критерии!L57),0)+IF(ISNUMBER(Критерии!M57),Критерии!M$6*LN(Критерии!M57),0)+IF(ISNUMBER(Критерии!N57),Критерии!N$6*LN(Критерии!N57),0)+IF(ISNUMBER(Критерии!O57),Критерии!O$6*LN(Критерии!O57),0)+IF(ISNUMBER(Критерии!P57),Критерии!P$6*LN(Критерии!P57),0)+IF(ISNUMBER(Критерии!Q57),Критерии!Q$6*LN(Критерии!Q57),0)+IF(ISNUMBER(Критерии!R57),Критерии!R$6*LN(Критерии!R57),0)+IF(ISNUMBER(Критерии!S57),Критерии!S$6*LN(Критерии!S57),0)+IF(ISNUMBER(Критерии!T57),Критерии!T$6*LN(Критерии!T57),0)+IF(ISNUMBER(Критерии!U57),Критерии!U$6*LN(Критерии!U57),0)+IF(ISNUMBER(Критерии!V57),Критерии!V$6*LN(Критерии!V57),0)+IF(ISNUMBER(Критерии!W57),Критерии!W$6*LN(Критерии!W57),0)+IF(ISNUMBER(Критерии!X57),Критерии!X$6*LN(Критерии!X57),0)+IF(ISNUMBER(Критерии!Y57),Критерии!Y$6*LN(Критерии!Y57),0)+IF(ISNUMBER(Критерии!Z57),Критерии!Z$6*LN(Критерии!Z57),0)+IF(ISNUMBER(Критерии!AA57),Критерии!AA$6*LN(Критерии!AA57),0)+IF(ISNUMBER(Критерии!AB57),Критерии!AB$6*LN(Критерии!AB57),0)+IF(ISNUMBER(Критерии!AC57),Критерии!AC$6*LN(Критерии!AC57),0)+IF(ISNUMBER(Критерии!AD57),Критерии!AD$6*LN(Критерии!AD57),0)+IF(ISNUMBER(Критерии!AE57),Критерии!AE$6*LN(Критерии!AE57),0))/H41)))</f>
        <v/>
      </c>
      <c r="K41" s="3" t="str">
        <f>IF(J41="","",COUNTIF($J$4:$J$103,"&gt;"&amp;J41)+COUNTIF($J$4:J41,J41))</f>
        <v/>
      </c>
      <c r="L41" s="3" t="str">
        <f>IF($A41="","",IF(J41="","Недостаточно данных",IF(G41&lt;Настройки!$B$8,"Резерв",IF(Настройки!$B$11="только ранжирование","Резерв",IF(Настройки!$B$11="Порог λ",IF(J41&gt;=Настройки!$B$10,"Кандидат","Резерв"),IF(K41&lt;=Настройки!$B$9,"Кандидат","Резерв"))))))</f>
        <v/>
      </c>
      <c r="M41" s="3" t="str">
        <f>IF($A41="","",IF(J41="","Проверьте данные на листе «Критерии»",IF(F41&gt;0,"Нет исходных данных: "&amp;F41,IF(Настройки!$B$18&lt;&gt;"OK","Проверьте веса","Расчет выполнен"))))</f>
        <v/>
      </c>
      <c r="N41" s="3" t="str">
        <f>IF($A41="","",IF(G41=0,"Нет сработавших оснований",IF(AND(IF(ISNUMBER(Критерии!B57),Критерии!B57,0)&gt;=Настройки!$B$16,Настройки!$K$21="Да"),Настройки!$B$21&amp;"; ","")&amp;IF(AND(IF(ISNUMBER(Критерии!C57),Критерии!C57,0)&gt;=Настройки!$B$16,Настройки!$K$22="Да"),Настройки!$B$22&amp;"; ","")&amp;IF(AND(IF(ISNUMBER(Критерии!D57),Критерии!D57,0)&gt;=Настройки!$B$16,Настройки!$K$23="Да"),Настройки!$B$23&amp;"; ","")&amp;IF(AND(IF(ISNUMBER(Критерии!E57),Критерии!E57,0)&gt;=Настройки!$B$16,Настройки!$K$24="Да"),Настройки!$B$24&amp;"; ","")&amp;IF(AND(IF(ISNUMBER(Критерии!F57),Критерии!F57,0)&gt;=Настройки!$B$16,Настройки!$K$25="Да"),Настройки!$B$25&amp;"; ","")&amp;IF(AND(IF(ISNUMBER(Критерии!G57),Критерии!G57,0)&gt;=Настройки!$B$16,Настройки!$K$26="Да"),Настройки!$B$26&amp;"; ","")&amp;IF(AND(IF(ISNUMBER(Критерии!H57),Критерии!H57,0)&gt;=Настройки!$B$16,Настройки!$K$27="Да"),Настройки!$B$27&amp;"; ","")&amp;IF(AND(IF(ISNUMBER(Критерии!I57),Критерии!I57,0)&gt;=Настройки!$B$16,Настройки!$K$28="Да"),Настройки!$B$28&amp;"; ","")&amp;IF(AND(IF(ISNUMBER(Критерии!J57),Критерии!J57,0)&gt;=Настройки!$B$16,Настройки!$K$29="Да"),Настройки!$B$29&amp;"; ","")&amp;IF(AND(IF(ISNUMBER(Критерии!K57),Критерии!K57,0)&gt;=Настройки!$B$16,Настройки!$K$30="Да"),Настройки!$B$30&amp;"; ","")&amp;IF(AND(IF(ISNUMBER(Критерии!L57),Критерии!L57,0)&gt;=Настройки!$B$16,Настройки!$K$31="Да"),Настройки!$B$31&amp;"; ","")&amp;IF(AND(IF(ISNUMBER(Критерии!M57),Критерии!M57,0)&gt;=Настройки!$B$16,Настройки!$K$32="Да"),Настройки!$B$32&amp;"; ","")&amp;IF(AND(IF(ISNUMBER(Критерии!N57),Критерии!N57,0)&gt;=Настройки!$B$16,Настройки!$K$33="Да"),Настройки!$B$33&amp;"; ","")&amp;IF(AND(IF(ISNUMBER(Критерии!O57),Критерии!O57,0)&gt;=Настройки!$B$16,Настройки!$K$34="Да"),Настройки!$B$34&amp;"; ","")&amp;IF(AND(IF(ISNUMBER(Критерии!P57),Критерии!P57,0)&gt;=Настройки!$B$16,Настройки!$K$35="Да"),Настройки!$B$35&amp;"; ","")&amp;IF(AND(IF(ISNUMBER(Критерии!Q57),Критерии!Q57,0)&gt;=Настройки!$B$16,Настройки!$K$36="Да"),Настройки!$B$36&amp;"; ","")&amp;IF(AND(IF(ISNUMBER(Критерии!R57),Критерии!R57,0)&gt;=Настройки!$B$16,Настройки!$K$37="Да"),Настройки!$B$37&amp;"; ","")&amp;IF(AND(IF(ISNUMBER(Критерии!S57),Критерии!S57,0)&gt;=Настройки!$B$16,Настройки!$K$38="Да"),Настройки!$B$38&amp;"; ","")&amp;IF(AND(IF(ISNUMBER(Критерии!T57),Критерии!T57,0)&gt;=Настройки!$B$16,Настройки!$K$39="Да"),Настройки!$B$39&amp;"; ","")&amp;IF(AND(IF(ISNUMBER(Критерии!U57),Критерии!U57,0)&gt;=Настройки!$B$16,Настройки!$K$40="Да"),Настройки!$B$40&amp;"; ","")&amp;IF(AND(IF(ISNUMBER(Критерии!V57),Критерии!V57,0)&gt;=Настройки!$B$16,Настройки!$K$41="Да"),Настройки!$B$41&amp;"; ","")&amp;IF(AND(IF(ISNUMBER(Критерии!W57),Критерии!W57,0)&gt;=Настройки!$B$16,Настройки!$K$42="Да"),Настройки!$B$42&amp;"; ","")&amp;IF(AND(IF(ISNUMBER(Критерии!X57),Критерии!X57,0)&gt;=Настройки!$B$16,Настройки!$K$43="Да"),Настройки!$B$43&amp;"; ","")&amp;IF(AND(IF(ISNUMBER(Критерии!Y57),Критерии!Y57,0)&gt;=Настройки!$B$16,Настройки!$K$44="Да"),Настройки!$B$44&amp;"; ","")&amp;IF(AND(IF(ISNUMBER(Критерии!Z57),Критерии!Z57,0)&gt;=Настройки!$B$16,Настройки!$K$45="Да"),Настройки!$B$45&amp;"; ","")&amp;IF(AND(IF(ISNUMBER(Критерии!AA57),Критерии!AA57,0)&gt;=Настройки!$B$16,Настройки!$K$46="Да"),Настройки!$B$46&amp;"; ","")&amp;IF(AND(IF(ISNUMBER(Критерии!AB57),Критерии!AB57,0)&gt;=Настройки!$B$16,Настройки!$K$47="Да"),Настройки!$B$47&amp;"; ","")&amp;IF(AND(IF(ISNUMBER(Критерии!AC57),Критерии!AC57,0)&gt;=Настройки!$B$16,Настройки!$K$48="Да"),Настройки!$B$48&amp;"; ","")&amp;IF(AND(IF(ISNUMBER(Критерии!AD57),Критерии!AD57,0)&gt;=Настройки!$B$16,Настройки!$K$49="Да"),Настройки!$B$49&amp;"; ","")&amp;IF(AND(IF(ISNUMBER(Критерии!AE57),Критерии!AE57,0)&gt;=Настройки!$B$16,Настройки!$K$50="Да"),Настройки!$B$50&amp;"; ","")))</f>
        <v/>
      </c>
    </row>
    <row r="42" spans="1:14" ht="17.100000000000001" customHeight="1">
      <c r="A42" s="25" t="str">
        <f>IF(Критерии!A58="","",Критерии!A58)</f>
        <v/>
      </c>
      <c r="B42" s="3" t="str">
        <f>IF($A42="","",INDEX(Данные!$A$7:$CV$106,ROW()-3,MATCH("Пласт",Данные!$A$6:$CV$6,0)))</f>
        <v/>
      </c>
      <c r="C42" s="3" t="str">
        <f>IF($A42="","",INDEX(Данные!$A$7:$CV$106,ROW()-3,MATCH("Состояние",Данные!$A$6:$CV$6,0)))</f>
        <v/>
      </c>
      <c r="D42" s="3" t="str">
        <f>IF($A42="","",COUNTIFS(Настройки!$A$21:$A$50,"Да",Настройки!$N$21:$N$50,"&lt;&gt;"))</f>
        <v/>
      </c>
      <c r="E42" s="3" t="str">
        <f>IF($A42="","",COUNT(Критерии!$B58:$AE58))</f>
        <v/>
      </c>
      <c r="F42" s="3" t="str">
        <f>IF($A42="","",D42-COUNT(Критерии!$B58:$AE58))</f>
        <v/>
      </c>
      <c r="G42" s="3" t="str">
        <f>IF($A42="","",IF(AND(ISNUMBER(Критерии!B58),Критерии!B58&gt;=Настройки!$B$16,Критерии!B$7="Да"),1,0)+IF(AND(ISNUMBER(Критерии!C58),Критерии!C58&gt;=Настройки!$B$16,Критерии!C$7="Да"),1,0)+IF(AND(ISNUMBER(Критерии!D58),Критерии!D58&gt;=Настройки!$B$16,Критерии!D$7="Да"),1,0)+IF(AND(ISNUMBER(Критерии!E58),Критерии!E58&gt;=Настройки!$B$16,Критерии!E$7="Да"),1,0)+IF(AND(ISNUMBER(Критерии!F58),Критерии!F58&gt;=Настройки!$B$16,Критерии!F$7="Да"),1,0)+IF(AND(ISNUMBER(Критерии!G58),Критерии!G58&gt;=Настройки!$B$16,Критерии!G$7="Да"),1,0)+IF(AND(ISNUMBER(Критерии!H58),Критерии!H58&gt;=Настройки!$B$16,Критерии!H$7="Да"),1,0)+IF(AND(ISNUMBER(Критерии!I58),Критерии!I58&gt;=Настройки!$B$16,Критерии!I$7="Да"),1,0)+IF(AND(ISNUMBER(Критерии!J58),Критерии!J58&gt;=Настройки!$B$16,Критерии!J$7="Да"),1,0)+IF(AND(ISNUMBER(Критерии!K58),Критерии!K58&gt;=Настройки!$B$16,Критерии!K$7="Да"),1,0)+IF(AND(ISNUMBER(Критерии!L58),Критерии!L58&gt;=Настройки!$B$16,Критерии!L$7="Да"),1,0)+IF(AND(ISNUMBER(Критерии!M58),Критерии!M58&gt;=Настройки!$B$16,Критерии!M$7="Да"),1,0)+IF(AND(ISNUMBER(Критерии!N58),Критерии!N58&gt;=Настройки!$B$16,Критерии!N$7="Да"),1,0)+IF(AND(ISNUMBER(Критерии!O58),Критерии!O58&gt;=Настройки!$B$16,Критерии!O$7="Да"),1,0)+IF(AND(ISNUMBER(Критерии!P58),Критерии!P58&gt;=Настройки!$B$16,Критерии!P$7="Да"),1,0)+IF(AND(ISNUMBER(Критерии!Q58),Критерии!Q58&gt;=Настройки!$B$16,Критерии!Q$7="Да"),1,0)+IF(AND(ISNUMBER(Критерии!R58),Критерии!R58&gt;=Настройки!$B$16,Критерии!R$7="Да"),1,0)+IF(AND(ISNUMBER(Критерии!S58),Критерии!S58&gt;=Настройки!$B$16,Критерии!S$7="Да"),1,0)+IF(AND(ISNUMBER(Критерии!T58),Критерии!T58&gt;=Настройки!$B$16,Критерии!T$7="Да"),1,0)+IF(AND(ISNUMBER(Критерии!U58),Критерии!U58&gt;=Настройки!$B$16,Критерии!U$7="Да"),1,0)+IF(AND(ISNUMBER(Критерии!V58),Критерии!V58&gt;=Настройки!$B$16,Критерии!V$7="Да"),1,0)+IF(AND(ISNUMBER(Критерии!W58),Критерии!W58&gt;=Настройки!$B$16,Критерии!W$7="Да"),1,0)+IF(AND(ISNUMBER(Критерии!X58),Критерии!X58&gt;=Настройки!$B$16,Критерии!X$7="Да"),1,0)+IF(AND(ISNUMBER(Критерии!Y58),Критерии!Y58&gt;=Настройки!$B$16,Критерии!Y$7="Да"),1,0)+IF(AND(ISNUMBER(Критерии!Z58),Критерии!Z58&gt;=Настройки!$B$16,Критерии!Z$7="Да"),1,0)+IF(AND(ISNUMBER(Критерии!AA58),Критерии!AA58&gt;=Настройки!$B$16,Критерии!AA$7="Да"),1,0)+IF(AND(ISNUMBER(Критерии!AB58),Критерии!AB58&gt;=Настройки!$B$16,Критерии!AB$7="Да"),1,0)+IF(AND(ISNUMBER(Критерии!AC58),Критерии!AC58&gt;=Настройки!$B$16,Критерии!AC$7="Да"),1,0)+IF(AND(ISNUMBER(Критерии!AD58),Критерии!AD58&gt;=Настройки!$B$16,Критерии!AD$7="Да"),1,0)+IF(AND(ISNUMBER(Критерии!AE58),Критерии!AE58&gt;=Настройки!$B$16,Критерии!AE$7="Да"),1,0))</f>
        <v/>
      </c>
      <c r="H42" s="20" t="str">
        <f>IF($A42="","",IF(ISNUMBER(Критерии!B58),Критерии!B$6,0)+IF(ISNUMBER(Критерии!C58),Критерии!C$6,0)+IF(ISNUMBER(Критерии!D58),Критерии!D$6,0)+IF(ISNUMBER(Критерии!E58),Критерии!E$6,0)+IF(ISNUMBER(Критерии!F58),Критерии!F$6,0)+IF(ISNUMBER(Критерии!G58),Критерии!G$6,0)+IF(ISNUMBER(Критерии!H58),Критерии!H$6,0)+IF(ISNUMBER(Критерии!I58),Критерии!I$6,0)+IF(ISNUMBER(Критерии!J58),Критерии!J$6,0)+IF(ISNUMBER(Критерии!K58),Критерии!K$6,0)+IF(ISNUMBER(Критерии!L58),Критерии!L$6,0)+IF(ISNUMBER(Критерии!M58),Критерии!M$6,0)+IF(ISNUMBER(Критерии!N58),Критерии!N$6,0)+IF(ISNUMBER(Критерии!O58),Критерии!O$6,0)+IF(ISNUMBER(Критерии!P58),Критерии!P$6,0)+IF(ISNUMBER(Критерии!Q58),Критерии!Q$6,0)+IF(ISNUMBER(Критерии!R58),Критерии!R$6,0)+IF(ISNUMBER(Критерии!S58),Критерии!S$6,0)+IF(ISNUMBER(Критерии!T58),Критерии!T$6,0)+IF(ISNUMBER(Критерии!U58),Критерии!U$6,0)+IF(ISNUMBER(Критерии!V58),Критерии!V$6,0)+IF(ISNUMBER(Критерии!W58),Критерии!W$6,0)+IF(ISNUMBER(Критерии!X58),Критерии!X$6,0)+IF(ISNUMBER(Критерии!Y58),Критерии!Y$6,0)+IF(ISNUMBER(Критерии!Z58),Критерии!Z$6,0)+IF(ISNUMBER(Критерии!AA58),Критерии!AA$6,0)+IF(ISNUMBER(Критерии!AB58),Критерии!AB$6,0)+IF(ISNUMBER(Критерии!AC58),Критерии!AC$6,0)+IF(ISNUMBER(Критерии!AD58),Критерии!AD$6,0)+IF(ISNUMBER(Критерии!AE58),Критерии!AE$6,0))</f>
        <v/>
      </c>
      <c r="I42" s="21" t="str">
        <f t="shared" si="1"/>
        <v/>
      </c>
      <c r="J42" s="20" t="str">
        <f>IF($A42="","",IF(OR(COUNTIF(Критерии!$B58:$AE58,"Недостаточно данных")&gt;0,COUNTIF(Критерии!$B58:$AE58,"Поле не найдено")&gt;0,COUNTIF(Критерии!$B58:$AE58,"Некорректные настройки")&gt;0,H42=0),"",EXP((IF(ISNUMBER(Критерии!B58),Критерии!B$6*LN(Критерии!B58),0)+IF(ISNUMBER(Критерии!C58),Критерии!C$6*LN(Критерии!C58),0)+IF(ISNUMBER(Критерии!D58),Критерии!D$6*LN(Критерии!D58),0)+IF(ISNUMBER(Критерии!E58),Критерии!E$6*LN(Критерии!E58),0)+IF(ISNUMBER(Критерии!F58),Критерии!F$6*LN(Критерии!F58),0)+IF(ISNUMBER(Критерии!G58),Критерии!G$6*LN(Критерии!G58),0)+IF(ISNUMBER(Критерии!H58),Критерии!H$6*LN(Критерии!H58),0)+IF(ISNUMBER(Критерии!I58),Критерии!I$6*LN(Критерии!I58),0)+IF(ISNUMBER(Критерии!J58),Критерии!J$6*LN(Критерии!J58),0)+IF(ISNUMBER(Критерии!K58),Критерии!K$6*LN(Критерии!K58),0)+IF(ISNUMBER(Критерии!L58),Критерии!L$6*LN(Критерии!L58),0)+IF(ISNUMBER(Критерии!M58),Критерии!M$6*LN(Критерии!M58),0)+IF(ISNUMBER(Критерии!N58),Критерии!N$6*LN(Критерии!N58),0)+IF(ISNUMBER(Критерии!O58),Критерии!O$6*LN(Критерии!O58),0)+IF(ISNUMBER(Критерии!P58),Критерии!P$6*LN(Критерии!P58),0)+IF(ISNUMBER(Критерии!Q58),Критерии!Q$6*LN(Критерии!Q58),0)+IF(ISNUMBER(Критерии!R58),Критерии!R$6*LN(Критерии!R58),0)+IF(ISNUMBER(Критерии!S58),Критерии!S$6*LN(Критерии!S58),0)+IF(ISNUMBER(Критерии!T58),Критерии!T$6*LN(Критерии!T58),0)+IF(ISNUMBER(Критерии!U58),Критерии!U$6*LN(Критерии!U58),0)+IF(ISNUMBER(Критерии!V58),Критерии!V$6*LN(Критерии!V58),0)+IF(ISNUMBER(Критерии!W58),Критерии!W$6*LN(Критерии!W58),0)+IF(ISNUMBER(Критерии!X58),Критерии!X$6*LN(Критерии!X58),0)+IF(ISNUMBER(Критерии!Y58),Критерии!Y$6*LN(Критерии!Y58),0)+IF(ISNUMBER(Критерии!Z58),Критерии!Z$6*LN(Критерии!Z58),0)+IF(ISNUMBER(Критерии!AA58),Критерии!AA$6*LN(Критерии!AA58),0)+IF(ISNUMBER(Критерии!AB58),Критерии!AB$6*LN(Критерии!AB58),0)+IF(ISNUMBER(Критерии!AC58),Критерии!AC$6*LN(Критерии!AC58),0)+IF(ISNUMBER(Критерии!AD58),Критерии!AD$6*LN(Критерии!AD58),0)+IF(ISNUMBER(Критерии!AE58),Критерии!AE$6*LN(Критерии!AE58),0))/H42)))</f>
        <v/>
      </c>
      <c r="K42" s="3" t="str">
        <f>IF(J42="","",COUNTIF($J$4:$J$103,"&gt;"&amp;J42)+COUNTIF($J$4:J42,J42))</f>
        <v/>
      </c>
      <c r="L42" s="3" t="str">
        <f>IF($A42="","",IF(J42="","Недостаточно данных",IF(G42&lt;Настройки!$B$8,"Резерв",IF(Настройки!$B$11="только ранжирование","Резерв",IF(Настройки!$B$11="Порог λ",IF(J42&gt;=Настройки!$B$10,"Кандидат","Резерв"),IF(K42&lt;=Настройки!$B$9,"Кандидат","Резерв"))))))</f>
        <v/>
      </c>
      <c r="M42" s="3" t="str">
        <f>IF($A42="","",IF(J42="","Проверьте данные на листе «Критерии»",IF(F42&gt;0,"Нет исходных данных: "&amp;F42,IF(Настройки!$B$18&lt;&gt;"OK","Проверьте веса","Расчет выполнен"))))</f>
        <v/>
      </c>
      <c r="N42" s="3" t="str">
        <f>IF($A42="","",IF(G42=0,"Нет сработавших оснований",IF(AND(IF(ISNUMBER(Критерии!B58),Критерии!B58,0)&gt;=Настройки!$B$16,Настройки!$K$21="Да"),Настройки!$B$21&amp;"; ","")&amp;IF(AND(IF(ISNUMBER(Критерии!C58),Критерии!C58,0)&gt;=Настройки!$B$16,Настройки!$K$22="Да"),Настройки!$B$22&amp;"; ","")&amp;IF(AND(IF(ISNUMBER(Критерии!D58),Критерии!D58,0)&gt;=Настройки!$B$16,Настройки!$K$23="Да"),Настройки!$B$23&amp;"; ","")&amp;IF(AND(IF(ISNUMBER(Критерии!E58),Критерии!E58,0)&gt;=Настройки!$B$16,Настройки!$K$24="Да"),Настройки!$B$24&amp;"; ","")&amp;IF(AND(IF(ISNUMBER(Критерии!F58),Критерии!F58,0)&gt;=Настройки!$B$16,Настройки!$K$25="Да"),Настройки!$B$25&amp;"; ","")&amp;IF(AND(IF(ISNUMBER(Критерии!G58),Критерии!G58,0)&gt;=Настройки!$B$16,Настройки!$K$26="Да"),Настройки!$B$26&amp;"; ","")&amp;IF(AND(IF(ISNUMBER(Критерии!H58),Критерии!H58,0)&gt;=Настройки!$B$16,Настройки!$K$27="Да"),Настройки!$B$27&amp;"; ","")&amp;IF(AND(IF(ISNUMBER(Критерии!I58),Критерии!I58,0)&gt;=Настройки!$B$16,Настройки!$K$28="Да"),Настройки!$B$28&amp;"; ","")&amp;IF(AND(IF(ISNUMBER(Критерии!J58),Критерии!J58,0)&gt;=Настройки!$B$16,Настройки!$K$29="Да"),Настройки!$B$29&amp;"; ","")&amp;IF(AND(IF(ISNUMBER(Критерии!K58),Критерии!K58,0)&gt;=Настройки!$B$16,Настройки!$K$30="Да"),Настройки!$B$30&amp;"; ","")&amp;IF(AND(IF(ISNUMBER(Критерии!L58),Критерии!L58,0)&gt;=Настройки!$B$16,Настройки!$K$31="Да"),Настройки!$B$31&amp;"; ","")&amp;IF(AND(IF(ISNUMBER(Критерии!M58),Критерии!M58,0)&gt;=Настройки!$B$16,Настройки!$K$32="Да"),Настройки!$B$32&amp;"; ","")&amp;IF(AND(IF(ISNUMBER(Критерии!N58),Критерии!N58,0)&gt;=Настройки!$B$16,Настройки!$K$33="Да"),Настройки!$B$33&amp;"; ","")&amp;IF(AND(IF(ISNUMBER(Критерии!O58),Критерии!O58,0)&gt;=Настройки!$B$16,Настройки!$K$34="Да"),Настройки!$B$34&amp;"; ","")&amp;IF(AND(IF(ISNUMBER(Критерии!P58),Критерии!P58,0)&gt;=Настройки!$B$16,Настройки!$K$35="Да"),Настройки!$B$35&amp;"; ","")&amp;IF(AND(IF(ISNUMBER(Критерии!Q58),Критерии!Q58,0)&gt;=Настройки!$B$16,Настройки!$K$36="Да"),Настройки!$B$36&amp;"; ","")&amp;IF(AND(IF(ISNUMBER(Критерии!R58),Критерии!R58,0)&gt;=Настройки!$B$16,Настройки!$K$37="Да"),Настройки!$B$37&amp;"; ","")&amp;IF(AND(IF(ISNUMBER(Критерии!S58),Критерии!S58,0)&gt;=Настройки!$B$16,Настройки!$K$38="Да"),Настройки!$B$38&amp;"; ","")&amp;IF(AND(IF(ISNUMBER(Критерии!T58),Критерии!T58,0)&gt;=Настройки!$B$16,Настройки!$K$39="Да"),Настройки!$B$39&amp;"; ","")&amp;IF(AND(IF(ISNUMBER(Критерии!U58),Критерии!U58,0)&gt;=Настройки!$B$16,Настройки!$K$40="Да"),Настройки!$B$40&amp;"; ","")&amp;IF(AND(IF(ISNUMBER(Критерии!V58),Критерии!V58,0)&gt;=Настройки!$B$16,Настройки!$K$41="Да"),Настройки!$B$41&amp;"; ","")&amp;IF(AND(IF(ISNUMBER(Критерии!W58),Критерии!W58,0)&gt;=Настройки!$B$16,Настройки!$K$42="Да"),Настройки!$B$42&amp;"; ","")&amp;IF(AND(IF(ISNUMBER(Критерии!X58),Критерии!X58,0)&gt;=Настройки!$B$16,Настройки!$K$43="Да"),Настройки!$B$43&amp;"; ","")&amp;IF(AND(IF(ISNUMBER(Критерии!Y58),Критерии!Y58,0)&gt;=Настройки!$B$16,Настройки!$K$44="Да"),Настройки!$B$44&amp;"; ","")&amp;IF(AND(IF(ISNUMBER(Критерии!Z58),Критерии!Z58,0)&gt;=Настройки!$B$16,Настройки!$K$45="Да"),Настройки!$B$45&amp;"; ","")&amp;IF(AND(IF(ISNUMBER(Критерии!AA58),Критерии!AA58,0)&gt;=Настройки!$B$16,Настройки!$K$46="Да"),Настройки!$B$46&amp;"; ","")&amp;IF(AND(IF(ISNUMBER(Критерии!AB58),Критерии!AB58,0)&gt;=Настройки!$B$16,Настройки!$K$47="Да"),Настройки!$B$47&amp;"; ","")&amp;IF(AND(IF(ISNUMBER(Критерии!AC58),Критерии!AC58,0)&gt;=Настройки!$B$16,Настройки!$K$48="Да"),Настройки!$B$48&amp;"; ","")&amp;IF(AND(IF(ISNUMBER(Критерии!AD58),Критерии!AD58,0)&gt;=Настройки!$B$16,Настройки!$K$49="Да"),Настройки!$B$49&amp;"; ","")&amp;IF(AND(IF(ISNUMBER(Критерии!AE58),Критерии!AE58,0)&gt;=Настройки!$B$16,Настройки!$K$50="Да"),Настройки!$B$50&amp;"; ","")))</f>
        <v/>
      </c>
    </row>
    <row r="43" spans="1:14" ht="17.100000000000001" customHeight="1">
      <c r="A43" s="25" t="str">
        <f>IF(Критерии!A59="","",Критерии!A59)</f>
        <v/>
      </c>
      <c r="B43" s="3" t="str">
        <f>IF($A43="","",INDEX(Данные!$A$7:$CV$106,ROW()-3,MATCH("Пласт",Данные!$A$6:$CV$6,0)))</f>
        <v/>
      </c>
      <c r="C43" s="3" t="str">
        <f>IF($A43="","",INDEX(Данные!$A$7:$CV$106,ROW()-3,MATCH("Состояние",Данные!$A$6:$CV$6,0)))</f>
        <v/>
      </c>
      <c r="D43" s="3" t="str">
        <f>IF($A43="","",COUNTIFS(Настройки!$A$21:$A$50,"Да",Настройки!$N$21:$N$50,"&lt;&gt;"))</f>
        <v/>
      </c>
      <c r="E43" s="3" t="str">
        <f>IF($A43="","",COUNT(Критерии!$B59:$AE59))</f>
        <v/>
      </c>
      <c r="F43" s="3" t="str">
        <f>IF($A43="","",D43-COUNT(Критерии!$B59:$AE59))</f>
        <v/>
      </c>
      <c r="G43" s="3" t="str">
        <f>IF($A43="","",IF(AND(ISNUMBER(Критерии!B59),Критерии!B59&gt;=Настройки!$B$16,Критерии!B$7="Да"),1,0)+IF(AND(ISNUMBER(Критерии!C59),Критерии!C59&gt;=Настройки!$B$16,Критерии!C$7="Да"),1,0)+IF(AND(ISNUMBER(Критерии!D59),Критерии!D59&gt;=Настройки!$B$16,Критерии!D$7="Да"),1,0)+IF(AND(ISNUMBER(Критерии!E59),Критерии!E59&gt;=Настройки!$B$16,Критерии!E$7="Да"),1,0)+IF(AND(ISNUMBER(Критерии!F59),Критерии!F59&gt;=Настройки!$B$16,Критерии!F$7="Да"),1,0)+IF(AND(ISNUMBER(Критерии!G59),Критерии!G59&gt;=Настройки!$B$16,Критерии!G$7="Да"),1,0)+IF(AND(ISNUMBER(Критерии!H59),Критерии!H59&gt;=Настройки!$B$16,Критерии!H$7="Да"),1,0)+IF(AND(ISNUMBER(Критерии!I59),Критерии!I59&gt;=Настройки!$B$16,Критерии!I$7="Да"),1,0)+IF(AND(ISNUMBER(Критерии!J59),Критерии!J59&gt;=Настройки!$B$16,Критерии!J$7="Да"),1,0)+IF(AND(ISNUMBER(Критерии!K59),Критерии!K59&gt;=Настройки!$B$16,Критерии!K$7="Да"),1,0)+IF(AND(ISNUMBER(Критерии!L59),Критерии!L59&gt;=Настройки!$B$16,Критерии!L$7="Да"),1,0)+IF(AND(ISNUMBER(Критерии!M59),Критерии!M59&gt;=Настройки!$B$16,Критерии!M$7="Да"),1,0)+IF(AND(ISNUMBER(Критерии!N59),Критерии!N59&gt;=Настройки!$B$16,Критерии!N$7="Да"),1,0)+IF(AND(ISNUMBER(Критерии!O59),Критерии!O59&gt;=Настройки!$B$16,Критерии!O$7="Да"),1,0)+IF(AND(ISNUMBER(Критерии!P59),Критерии!P59&gt;=Настройки!$B$16,Критерии!P$7="Да"),1,0)+IF(AND(ISNUMBER(Критерии!Q59),Критерии!Q59&gt;=Настройки!$B$16,Критерии!Q$7="Да"),1,0)+IF(AND(ISNUMBER(Критерии!R59),Критерии!R59&gt;=Настройки!$B$16,Критерии!R$7="Да"),1,0)+IF(AND(ISNUMBER(Критерии!S59),Критерии!S59&gt;=Настройки!$B$16,Критерии!S$7="Да"),1,0)+IF(AND(ISNUMBER(Критерии!T59),Критерии!T59&gt;=Настройки!$B$16,Критерии!T$7="Да"),1,0)+IF(AND(ISNUMBER(Критерии!U59),Критерии!U59&gt;=Настройки!$B$16,Критерии!U$7="Да"),1,0)+IF(AND(ISNUMBER(Критерии!V59),Критерии!V59&gt;=Настройки!$B$16,Критерии!V$7="Да"),1,0)+IF(AND(ISNUMBER(Критерии!W59),Критерии!W59&gt;=Настройки!$B$16,Критерии!W$7="Да"),1,0)+IF(AND(ISNUMBER(Критерии!X59),Критерии!X59&gt;=Настройки!$B$16,Критерии!X$7="Да"),1,0)+IF(AND(ISNUMBER(Критерии!Y59),Критерии!Y59&gt;=Настройки!$B$16,Критерии!Y$7="Да"),1,0)+IF(AND(ISNUMBER(Критерии!Z59),Критерии!Z59&gt;=Настройки!$B$16,Критерии!Z$7="Да"),1,0)+IF(AND(ISNUMBER(Критерии!AA59),Критерии!AA59&gt;=Настройки!$B$16,Критерии!AA$7="Да"),1,0)+IF(AND(ISNUMBER(Критерии!AB59),Критерии!AB59&gt;=Настройки!$B$16,Критерии!AB$7="Да"),1,0)+IF(AND(ISNUMBER(Критерии!AC59),Критерии!AC59&gt;=Настройки!$B$16,Критерии!AC$7="Да"),1,0)+IF(AND(ISNUMBER(Критерии!AD59),Критерии!AD59&gt;=Настройки!$B$16,Критерии!AD$7="Да"),1,0)+IF(AND(ISNUMBER(Критерии!AE59),Критерии!AE59&gt;=Настройки!$B$16,Критерии!AE$7="Да"),1,0))</f>
        <v/>
      </c>
      <c r="H43" s="20" t="str">
        <f>IF($A43="","",IF(ISNUMBER(Критерии!B59),Критерии!B$6,0)+IF(ISNUMBER(Критерии!C59),Критерии!C$6,0)+IF(ISNUMBER(Критерии!D59),Критерии!D$6,0)+IF(ISNUMBER(Критерии!E59),Критерии!E$6,0)+IF(ISNUMBER(Критерии!F59),Критерии!F$6,0)+IF(ISNUMBER(Критерии!G59),Критерии!G$6,0)+IF(ISNUMBER(Критерии!H59),Критерии!H$6,0)+IF(ISNUMBER(Критерии!I59),Критерии!I$6,0)+IF(ISNUMBER(Критерии!J59),Критерии!J$6,0)+IF(ISNUMBER(Критерии!K59),Критерии!K$6,0)+IF(ISNUMBER(Критерии!L59),Критерии!L$6,0)+IF(ISNUMBER(Критерии!M59),Критерии!M$6,0)+IF(ISNUMBER(Критерии!N59),Критерии!N$6,0)+IF(ISNUMBER(Критерии!O59),Критерии!O$6,0)+IF(ISNUMBER(Критерии!P59),Критерии!P$6,0)+IF(ISNUMBER(Критерии!Q59),Критерии!Q$6,0)+IF(ISNUMBER(Критерии!R59),Критерии!R$6,0)+IF(ISNUMBER(Критерии!S59),Критерии!S$6,0)+IF(ISNUMBER(Критерии!T59),Критерии!T$6,0)+IF(ISNUMBER(Критерии!U59),Критерии!U$6,0)+IF(ISNUMBER(Критерии!V59),Критерии!V$6,0)+IF(ISNUMBER(Критерии!W59),Критерии!W$6,0)+IF(ISNUMBER(Критерии!X59),Критерии!X$6,0)+IF(ISNUMBER(Критерии!Y59),Критерии!Y$6,0)+IF(ISNUMBER(Критерии!Z59),Критерии!Z$6,0)+IF(ISNUMBER(Критерии!AA59),Критерии!AA$6,0)+IF(ISNUMBER(Критерии!AB59),Критерии!AB$6,0)+IF(ISNUMBER(Критерии!AC59),Критерии!AC$6,0)+IF(ISNUMBER(Критерии!AD59),Критерии!AD$6,0)+IF(ISNUMBER(Критерии!AE59),Критерии!AE$6,0))</f>
        <v/>
      </c>
      <c r="I43" s="21" t="str">
        <f t="shared" si="1"/>
        <v/>
      </c>
      <c r="J43" s="20" t="str">
        <f>IF($A43="","",IF(OR(COUNTIF(Критерии!$B59:$AE59,"Недостаточно данных")&gt;0,COUNTIF(Критерии!$B59:$AE59,"Поле не найдено")&gt;0,COUNTIF(Критерии!$B59:$AE59,"Некорректные настройки")&gt;0,H43=0),"",EXP((IF(ISNUMBER(Критерии!B59),Критерии!B$6*LN(Критерии!B59),0)+IF(ISNUMBER(Критерии!C59),Критерии!C$6*LN(Критерии!C59),0)+IF(ISNUMBER(Критерии!D59),Критерии!D$6*LN(Критерии!D59),0)+IF(ISNUMBER(Критерии!E59),Критерии!E$6*LN(Критерии!E59),0)+IF(ISNUMBER(Критерии!F59),Критерии!F$6*LN(Критерии!F59),0)+IF(ISNUMBER(Критерии!G59),Критерии!G$6*LN(Критерии!G59),0)+IF(ISNUMBER(Критерии!H59),Критерии!H$6*LN(Критерии!H59),0)+IF(ISNUMBER(Критерии!I59),Критерии!I$6*LN(Критерии!I59),0)+IF(ISNUMBER(Критерии!J59),Критерии!J$6*LN(Критерии!J59),0)+IF(ISNUMBER(Критерии!K59),Критерии!K$6*LN(Критерии!K59),0)+IF(ISNUMBER(Критерии!L59),Критерии!L$6*LN(Критерии!L59),0)+IF(ISNUMBER(Критерии!M59),Критерии!M$6*LN(Критерии!M59),0)+IF(ISNUMBER(Критерии!N59),Критерии!N$6*LN(Критерии!N59),0)+IF(ISNUMBER(Критерии!O59),Критерии!O$6*LN(Критерии!O59),0)+IF(ISNUMBER(Критерии!P59),Критерии!P$6*LN(Критерии!P59),0)+IF(ISNUMBER(Критерии!Q59),Критерии!Q$6*LN(Критерии!Q59),0)+IF(ISNUMBER(Критерии!R59),Критерии!R$6*LN(Критерии!R59),0)+IF(ISNUMBER(Критерии!S59),Критерии!S$6*LN(Критерии!S59),0)+IF(ISNUMBER(Критерии!T59),Критерии!T$6*LN(Критерии!T59),0)+IF(ISNUMBER(Критерии!U59),Критерии!U$6*LN(Критерии!U59),0)+IF(ISNUMBER(Критерии!V59),Критерии!V$6*LN(Критерии!V59),0)+IF(ISNUMBER(Критерии!W59),Критерии!W$6*LN(Критерии!W59),0)+IF(ISNUMBER(Критерии!X59),Критерии!X$6*LN(Критерии!X59),0)+IF(ISNUMBER(Критерии!Y59),Критерии!Y$6*LN(Критерии!Y59),0)+IF(ISNUMBER(Критерии!Z59),Критерии!Z$6*LN(Критерии!Z59),0)+IF(ISNUMBER(Критерии!AA59),Критерии!AA$6*LN(Критерии!AA59),0)+IF(ISNUMBER(Критерии!AB59),Критерии!AB$6*LN(Критерии!AB59),0)+IF(ISNUMBER(Критерии!AC59),Критерии!AC$6*LN(Критерии!AC59),0)+IF(ISNUMBER(Критерии!AD59),Критерии!AD$6*LN(Критерии!AD59),0)+IF(ISNUMBER(Критерии!AE59),Критерии!AE$6*LN(Критерии!AE59),0))/H43)))</f>
        <v/>
      </c>
      <c r="K43" s="3" t="str">
        <f>IF(J43="","",COUNTIF($J$4:$J$103,"&gt;"&amp;J43)+COUNTIF($J$4:J43,J43))</f>
        <v/>
      </c>
      <c r="L43" s="3" t="str">
        <f>IF($A43="","",IF(J43="","Недостаточно данных",IF(G43&lt;Настройки!$B$8,"Резерв",IF(Настройки!$B$11="только ранжирование","Резерв",IF(Настройки!$B$11="Порог λ",IF(J43&gt;=Настройки!$B$10,"Кандидат","Резерв"),IF(K43&lt;=Настройки!$B$9,"Кандидат","Резерв"))))))</f>
        <v/>
      </c>
      <c r="M43" s="3" t="str">
        <f>IF($A43="","",IF(J43="","Проверьте данные на листе «Критерии»",IF(F43&gt;0,"Нет исходных данных: "&amp;F43,IF(Настройки!$B$18&lt;&gt;"OK","Проверьте веса","Расчет выполнен"))))</f>
        <v/>
      </c>
      <c r="N43" s="3" t="str">
        <f>IF($A43="","",IF(G43=0,"Нет сработавших оснований",IF(AND(IF(ISNUMBER(Критерии!B59),Критерии!B59,0)&gt;=Настройки!$B$16,Настройки!$K$21="Да"),Настройки!$B$21&amp;"; ","")&amp;IF(AND(IF(ISNUMBER(Критерии!C59),Критерии!C59,0)&gt;=Настройки!$B$16,Настройки!$K$22="Да"),Настройки!$B$22&amp;"; ","")&amp;IF(AND(IF(ISNUMBER(Критерии!D59),Критерии!D59,0)&gt;=Настройки!$B$16,Настройки!$K$23="Да"),Настройки!$B$23&amp;"; ","")&amp;IF(AND(IF(ISNUMBER(Критерии!E59),Критерии!E59,0)&gt;=Настройки!$B$16,Настройки!$K$24="Да"),Настройки!$B$24&amp;"; ","")&amp;IF(AND(IF(ISNUMBER(Критерии!F59),Критерии!F59,0)&gt;=Настройки!$B$16,Настройки!$K$25="Да"),Настройки!$B$25&amp;"; ","")&amp;IF(AND(IF(ISNUMBER(Критерии!G59),Критерии!G59,0)&gt;=Настройки!$B$16,Настройки!$K$26="Да"),Настройки!$B$26&amp;"; ","")&amp;IF(AND(IF(ISNUMBER(Критерии!H59),Критерии!H59,0)&gt;=Настройки!$B$16,Настройки!$K$27="Да"),Настройки!$B$27&amp;"; ","")&amp;IF(AND(IF(ISNUMBER(Критерии!I59),Критерии!I59,0)&gt;=Настройки!$B$16,Настройки!$K$28="Да"),Настройки!$B$28&amp;"; ","")&amp;IF(AND(IF(ISNUMBER(Критерии!J59),Критерии!J59,0)&gt;=Настройки!$B$16,Настройки!$K$29="Да"),Настройки!$B$29&amp;"; ","")&amp;IF(AND(IF(ISNUMBER(Критерии!K59),Критерии!K59,0)&gt;=Настройки!$B$16,Настройки!$K$30="Да"),Настройки!$B$30&amp;"; ","")&amp;IF(AND(IF(ISNUMBER(Критерии!L59),Критерии!L59,0)&gt;=Настройки!$B$16,Настройки!$K$31="Да"),Настройки!$B$31&amp;"; ","")&amp;IF(AND(IF(ISNUMBER(Критерии!M59),Критерии!M59,0)&gt;=Настройки!$B$16,Настройки!$K$32="Да"),Настройки!$B$32&amp;"; ","")&amp;IF(AND(IF(ISNUMBER(Критерии!N59),Критерии!N59,0)&gt;=Настройки!$B$16,Настройки!$K$33="Да"),Настройки!$B$33&amp;"; ","")&amp;IF(AND(IF(ISNUMBER(Критерии!O59),Критерии!O59,0)&gt;=Настройки!$B$16,Настройки!$K$34="Да"),Настройки!$B$34&amp;"; ","")&amp;IF(AND(IF(ISNUMBER(Критерии!P59),Критерии!P59,0)&gt;=Настройки!$B$16,Настройки!$K$35="Да"),Настройки!$B$35&amp;"; ","")&amp;IF(AND(IF(ISNUMBER(Критерии!Q59),Критерии!Q59,0)&gt;=Настройки!$B$16,Настройки!$K$36="Да"),Настройки!$B$36&amp;"; ","")&amp;IF(AND(IF(ISNUMBER(Критерии!R59),Критерии!R59,0)&gt;=Настройки!$B$16,Настройки!$K$37="Да"),Настройки!$B$37&amp;"; ","")&amp;IF(AND(IF(ISNUMBER(Критерии!S59),Критерии!S59,0)&gt;=Настройки!$B$16,Настройки!$K$38="Да"),Настройки!$B$38&amp;"; ","")&amp;IF(AND(IF(ISNUMBER(Критерии!T59),Критерии!T59,0)&gt;=Настройки!$B$16,Настройки!$K$39="Да"),Настройки!$B$39&amp;"; ","")&amp;IF(AND(IF(ISNUMBER(Критерии!U59),Критерии!U59,0)&gt;=Настройки!$B$16,Настройки!$K$40="Да"),Настройки!$B$40&amp;"; ","")&amp;IF(AND(IF(ISNUMBER(Критерии!V59),Критерии!V59,0)&gt;=Настройки!$B$16,Настройки!$K$41="Да"),Настройки!$B$41&amp;"; ","")&amp;IF(AND(IF(ISNUMBER(Критерии!W59),Критерии!W59,0)&gt;=Настройки!$B$16,Настройки!$K$42="Да"),Настройки!$B$42&amp;"; ","")&amp;IF(AND(IF(ISNUMBER(Критерии!X59),Критерии!X59,0)&gt;=Настройки!$B$16,Настройки!$K$43="Да"),Настройки!$B$43&amp;"; ","")&amp;IF(AND(IF(ISNUMBER(Критерии!Y59),Критерии!Y59,0)&gt;=Настройки!$B$16,Настройки!$K$44="Да"),Настройки!$B$44&amp;"; ","")&amp;IF(AND(IF(ISNUMBER(Критерии!Z59),Критерии!Z59,0)&gt;=Настройки!$B$16,Настройки!$K$45="Да"),Настройки!$B$45&amp;"; ","")&amp;IF(AND(IF(ISNUMBER(Критерии!AA59),Критерии!AA59,0)&gt;=Настройки!$B$16,Настройки!$K$46="Да"),Настройки!$B$46&amp;"; ","")&amp;IF(AND(IF(ISNUMBER(Критерии!AB59),Критерии!AB59,0)&gt;=Настройки!$B$16,Настройки!$K$47="Да"),Настройки!$B$47&amp;"; ","")&amp;IF(AND(IF(ISNUMBER(Критерии!AC59),Критерии!AC59,0)&gt;=Настройки!$B$16,Настройки!$K$48="Да"),Настройки!$B$48&amp;"; ","")&amp;IF(AND(IF(ISNUMBER(Критерии!AD59),Критерии!AD59,0)&gt;=Настройки!$B$16,Настройки!$K$49="Да"),Настройки!$B$49&amp;"; ","")&amp;IF(AND(IF(ISNUMBER(Критерии!AE59),Критерии!AE59,0)&gt;=Настройки!$B$16,Настройки!$K$50="Да"),Настройки!$B$50&amp;"; ","")))</f>
        <v/>
      </c>
    </row>
    <row r="44" spans="1:14" ht="17.100000000000001" customHeight="1">
      <c r="A44" s="25" t="str">
        <f>IF(Критерии!A60="","",Критерии!A60)</f>
        <v/>
      </c>
      <c r="B44" s="3" t="str">
        <f>IF($A44="","",INDEX(Данные!$A$7:$CV$106,ROW()-3,MATCH("Пласт",Данные!$A$6:$CV$6,0)))</f>
        <v/>
      </c>
      <c r="C44" s="3" t="str">
        <f>IF($A44="","",INDEX(Данные!$A$7:$CV$106,ROW()-3,MATCH("Состояние",Данные!$A$6:$CV$6,0)))</f>
        <v/>
      </c>
      <c r="D44" s="3" t="str">
        <f>IF($A44="","",COUNTIFS(Настройки!$A$21:$A$50,"Да",Настройки!$N$21:$N$50,"&lt;&gt;"))</f>
        <v/>
      </c>
      <c r="E44" s="3" t="str">
        <f>IF($A44="","",COUNT(Критерии!$B60:$AE60))</f>
        <v/>
      </c>
      <c r="F44" s="3" t="str">
        <f>IF($A44="","",D44-COUNT(Критерии!$B60:$AE60))</f>
        <v/>
      </c>
      <c r="G44" s="3" t="str">
        <f>IF($A44="","",IF(AND(ISNUMBER(Критерии!B60),Критерии!B60&gt;=Настройки!$B$16,Критерии!B$7="Да"),1,0)+IF(AND(ISNUMBER(Критерии!C60),Критерии!C60&gt;=Настройки!$B$16,Критерии!C$7="Да"),1,0)+IF(AND(ISNUMBER(Критерии!D60),Критерии!D60&gt;=Настройки!$B$16,Критерии!D$7="Да"),1,0)+IF(AND(ISNUMBER(Критерии!E60),Критерии!E60&gt;=Настройки!$B$16,Критерии!E$7="Да"),1,0)+IF(AND(ISNUMBER(Критерии!F60),Критерии!F60&gt;=Настройки!$B$16,Критерии!F$7="Да"),1,0)+IF(AND(ISNUMBER(Критерии!G60),Критерии!G60&gt;=Настройки!$B$16,Критерии!G$7="Да"),1,0)+IF(AND(ISNUMBER(Критерии!H60),Критерии!H60&gt;=Настройки!$B$16,Критерии!H$7="Да"),1,0)+IF(AND(ISNUMBER(Критерии!I60),Критерии!I60&gt;=Настройки!$B$16,Критерии!I$7="Да"),1,0)+IF(AND(ISNUMBER(Критерии!J60),Критерии!J60&gt;=Настройки!$B$16,Критерии!J$7="Да"),1,0)+IF(AND(ISNUMBER(Критерии!K60),Критерии!K60&gt;=Настройки!$B$16,Критерии!K$7="Да"),1,0)+IF(AND(ISNUMBER(Критерии!L60),Критерии!L60&gt;=Настройки!$B$16,Критерии!L$7="Да"),1,0)+IF(AND(ISNUMBER(Критерии!M60),Критерии!M60&gt;=Настройки!$B$16,Критерии!M$7="Да"),1,0)+IF(AND(ISNUMBER(Критерии!N60),Критерии!N60&gt;=Настройки!$B$16,Критерии!N$7="Да"),1,0)+IF(AND(ISNUMBER(Критерии!O60),Критерии!O60&gt;=Настройки!$B$16,Критерии!O$7="Да"),1,0)+IF(AND(ISNUMBER(Критерии!P60),Критерии!P60&gt;=Настройки!$B$16,Критерии!P$7="Да"),1,0)+IF(AND(ISNUMBER(Критерии!Q60),Критерии!Q60&gt;=Настройки!$B$16,Критерии!Q$7="Да"),1,0)+IF(AND(ISNUMBER(Критерии!R60),Критерии!R60&gt;=Настройки!$B$16,Критерии!R$7="Да"),1,0)+IF(AND(ISNUMBER(Критерии!S60),Критерии!S60&gt;=Настройки!$B$16,Критерии!S$7="Да"),1,0)+IF(AND(ISNUMBER(Критерии!T60),Критерии!T60&gt;=Настройки!$B$16,Критерии!T$7="Да"),1,0)+IF(AND(ISNUMBER(Критерии!U60),Критерии!U60&gt;=Настройки!$B$16,Критерии!U$7="Да"),1,0)+IF(AND(ISNUMBER(Критерии!V60),Критерии!V60&gt;=Настройки!$B$16,Критерии!V$7="Да"),1,0)+IF(AND(ISNUMBER(Критерии!W60),Критерии!W60&gt;=Настройки!$B$16,Критерии!W$7="Да"),1,0)+IF(AND(ISNUMBER(Критерии!X60),Критерии!X60&gt;=Настройки!$B$16,Критерии!X$7="Да"),1,0)+IF(AND(ISNUMBER(Критерии!Y60),Критерии!Y60&gt;=Настройки!$B$16,Критерии!Y$7="Да"),1,0)+IF(AND(ISNUMBER(Критерии!Z60),Критерии!Z60&gt;=Настройки!$B$16,Критерии!Z$7="Да"),1,0)+IF(AND(ISNUMBER(Критерии!AA60),Критерии!AA60&gt;=Настройки!$B$16,Критерии!AA$7="Да"),1,0)+IF(AND(ISNUMBER(Критерии!AB60),Критерии!AB60&gt;=Настройки!$B$16,Критерии!AB$7="Да"),1,0)+IF(AND(ISNUMBER(Критерии!AC60),Критерии!AC60&gt;=Настройки!$B$16,Критерии!AC$7="Да"),1,0)+IF(AND(ISNUMBER(Критерии!AD60),Критерии!AD60&gt;=Настройки!$B$16,Критерии!AD$7="Да"),1,0)+IF(AND(ISNUMBER(Критерии!AE60),Критерии!AE60&gt;=Настройки!$B$16,Критерии!AE$7="Да"),1,0))</f>
        <v/>
      </c>
      <c r="H44" s="20" t="str">
        <f>IF($A44="","",IF(ISNUMBER(Критерии!B60),Критерии!B$6,0)+IF(ISNUMBER(Критерии!C60),Критерии!C$6,0)+IF(ISNUMBER(Критерии!D60),Критерии!D$6,0)+IF(ISNUMBER(Критерии!E60),Критерии!E$6,0)+IF(ISNUMBER(Критерии!F60),Критерии!F$6,0)+IF(ISNUMBER(Критерии!G60),Критерии!G$6,0)+IF(ISNUMBER(Критерии!H60),Критерии!H$6,0)+IF(ISNUMBER(Критерии!I60),Критерии!I$6,0)+IF(ISNUMBER(Критерии!J60),Критерии!J$6,0)+IF(ISNUMBER(Критерии!K60),Критерии!K$6,0)+IF(ISNUMBER(Критерии!L60),Критерии!L$6,0)+IF(ISNUMBER(Критерии!M60),Критерии!M$6,0)+IF(ISNUMBER(Критерии!N60),Критерии!N$6,0)+IF(ISNUMBER(Критерии!O60),Критерии!O$6,0)+IF(ISNUMBER(Критерии!P60),Критерии!P$6,0)+IF(ISNUMBER(Критерии!Q60),Критерии!Q$6,0)+IF(ISNUMBER(Критерии!R60),Критерии!R$6,0)+IF(ISNUMBER(Критерии!S60),Критерии!S$6,0)+IF(ISNUMBER(Критерии!T60),Критерии!T$6,0)+IF(ISNUMBER(Критерии!U60),Критерии!U$6,0)+IF(ISNUMBER(Критерии!V60),Критерии!V$6,0)+IF(ISNUMBER(Критерии!W60),Критерии!W$6,0)+IF(ISNUMBER(Критерии!X60),Критерии!X$6,0)+IF(ISNUMBER(Критерии!Y60),Критерии!Y$6,0)+IF(ISNUMBER(Критерии!Z60),Критерии!Z$6,0)+IF(ISNUMBER(Критерии!AA60),Критерии!AA$6,0)+IF(ISNUMBER(Критерии!AB60),Критерии!AB$6,0)+IF(ISNUMBER(Критерии!AC60),Критерии!AC$6,0)+IF(ISNUMBER(Критерии!AD60),Критерии!AD$6,0)+IF(ISNUMBER(Критерии!AE60),Критерии!AE$6,0))</f>
        <v/>
      </c>
      <c r="I44" s="21" t="str">
        <f t="shared" si="1"/>
        <v/>
      </c>
      <c r="J44" s="20" t="str">
        <f>IF($A44="","",IF(OR(COUNTIF(Критерии!$B60:$AE60,"Недостаточно данных")&gt;0,COUNTIF(Критерии!$B60:$AE60,"Поле не найдено")&gt;0,COUNTIF(Критерии!$B60:$AE60,"Некорректные настройки")&gt;0,H44=0),"",EXP((IF(ISNUMBER(Критерии!B60),Критерии!B$6*LN(Критерии!B60),0)+IF(ISNUMBER(Критерии!C60),Критерии!C$6*LN(Критерии!C60),0)+IF(ISNUMBER(Критерии!D60),Критерии!D$6*LN(Критерии!D60),0)+IF(ISNUMBER(Критерии!E60),Критерии!E$6*LN(Критерии!E60),0)+IF(ISNUMBER(Критерии!F60),Критерии!F$6*LN(Критерии!F60),0)+IF(ISNUMBER(Критерии!G60),Критерии!G$6*LN(Критерии!G60),0)+IF(ISNUMBER(Критерии!H60),Критерии!H$6*LN(Критерии!H60),0)+IF(ISNUMBER(Критерии!I60),Критерии!I$6*LN(Критерии!I60),0)+IF(ISNUMBER(Критерии!J60),Критерии!J$6*LN(Критерии!J60),0)+IF(ISNUMBER(Критерии!K60),Критерии!K$6*LN(Критерии!K60),0)+IF(ISNUMBER(Критерии!L60),Критерии!L$6*LN(Критерии!L60),0)+IF(ISNUMBER(Критерии!M60),Критерии!M$6*LN(Критерии!M60),0)+IF(ISNUMBER(Критерии!N60),Критерии!N$6*LN(Критерии!N60),0)+IF(ISNUMBER(Критерии!O60),Критерии!O$6*LN(Критерии!O60),0)+IF(ISNUMBER(Критерии!P60),Критерии!P$6*LN(Критерии!P60),0)+IF(ISNUMBER(Критерии!Q60),Критерии!Q$6*LN(Критерии!Q60),0)+IF(ISNUMBER(Критерии!R60),Критерии!R$6*LN(Критерии!R60),0)+IF(ISNUMBER(Критерии!S60),Критерии!S$6*LN(Критерии!S60),0)+IF(ISNUMBER(Критерии!T60),Критерии!T$6*LN(Критерии!T60),0)+IF(ISNUMBER(Критерии!U60),Критерии!U$6*LN(Критерии!U60),0)+IF(ISNUMBER(Критерии!V60),Критерии!V$6*LN(Критерии!V60),0)+IF(ISNUMBER(Критерии!W60),Критерии!W$6*LN(Критерии!W60),0)+IF(ISNUMBER(Критерии!X60),Критерии!X$6*LN(Критерии!X60),0)+IF(ISNUMBER(Критерии!Y60),Критерии!Y$6*LN(Критерии!Y60),0)+IF(ISNUMBER(Критерии!Z60),Критерии!Z$6*LN(Критерии!Z60),0)+IF(ISNUMBER(Критерии!AA60),Критерии!AA$6*LN(Критерии!AA60),0)+IF(ISNUMBER(Критерии!AB60),Критерии!AB$6*LN(Критерии!AB60),0)+IF(ISNUMBER(Критерии!AC60),Критерии!AC$6*LN(Критерии!AC60),0)+IF(ISNUMBER(Критерии!AD60),Критерии!AD$6*LN(Критерии!AD60),0)+IF(ISNUMBER(Критерии!AE60),Критерии!AE$6*LN(Критерии!AE60),0))/H44)))</f>
        <v/>
      </c>
      <c r="K44" s="3" t="str">
        <f>IF(J44="","",COUNTIF($J$4:$J$103,"&gt;"&amp;J44)+COUNTIF($J$4:J44,J44))</f>
        <v/>
      </c>
      <c r="L44" s="3" t="str">
        <f>IF($A44="","",IF(J44="","Недостаточно данных",IF(G44&lt;Настройки!$B$8,"Резерв",IF(Настройки!$B$11="только ранжирование","Резерв",IF(Настройки!$B$11="Порог λ",IF(J44&gt;=Настройки!$B$10,"Кандидат","Резерв"),IF(K44&lt;=Настройки!$B$9,"Кандидат","Резерв"))))))</f>
        <v/>
      </c>
      <c r="M44" s="3" t="str">
        <f>IF($A44="","",IF(J44="","Проверьте данные на листе «Критерии»",IF(F44&gt;0,"Нет исходных данных: "&amp;F44,IF(Настройки!$B$18&lt;&gt;"OK","Проверьте веса","Расчет выполнен"))))</f>
        <v/>
      </c>
      <c r="N44" s="3" t="str">
        <f>IF($A44="","",IF(G44=0,"Нет сработавших оснований",IF(AND(IF(ISNUMBER(Критерии!B60),Критерии!B60,0)&gt;=Настройки!$B$16,Настройки!$K$21="Да"),Настройки!$B$21&amp;"; ","")&amp;IF(AND(IF(ISNUMBER(Критерии!C60),Критерии!C60,0)&gt;=Настройки!$B$16,Настройки!$K$22="Да"),Настройки!$B$22&amp;"; ","")&amp;IF(AND(IF(ISNUMBER(Критерии!D60),Критерии!D60,0)&gt;=Настройки!$B$16,Настройки!$K$23="Да"),Настройки!$B$23&amp;"; ","")&amp;IF(AND(IF(ISNUMBER(Критерии!E60),Критерии!E60,0)&gt;=Настройки!$B$16,Настройки!$K$24="Да"),Настройки!$B$24&amp;"; ","")&amp;IF(AND(IF(ISNUMBER(Критерии!F60),Критерии!F60,0)&gt;=Настройки!$B$16,Настройки!$K$25="Да"),Настройки!$B$25&amp;"; ","")&amp;IF(AND(IF(ISNUMBER(Критерии!G60),Критерии!G60,0)&gt;=Настройки!$B$16,Настройки!$K$26="Да"),Настройки!$B$26&amp;"; ","")&amp;IF(AND(IF(ISNUMBER(Критерии!H60),Критерии!H60,0)&gt;=Настройки!$B$16,Настройки!$K$27="Да"),Настройки!$B$27&amp;"; ","")&amp;IF(AND(IF(ISNUMBER(Критерии!I60),Критерии!I60,0)&gt;=Настройки!$B$16,Настройки!$K$28="Да"),Настройки!$B$28&amp;"; ","")&amp;IF(AND(IF(ISNUMBER(Критерии!J60),Критерии!J60,0)&gt;=Настройки!$B$16,Настройки!$K$29="Да"),Настройки!$B$29&amp;"; ","")&amp;IF(AND(IF(ISNUMBER(Критерии!K60),Критерии!K60,0)&gt;=Настройки!$B$16,Настройки!$K$30="Да"),Настройки!$B$30&amp;"; ","")&amp;IF(AND(IF(ISNUMBER(Критерии!L60),Критерии!L60,0)&gt;=Настройки!$B$16,Настройки!$K$31="Да"),Настройки!$B$31&amp;"; ","")&amp;IF(AND(IF(ISNUMBER(Критерии!M60),Критерии!M60,0)&gt;=Настройки!$B$16,Настройки!$K$32="Да"),Настройки!$B$32&amp;"; ","")&amp;IF(AND(IF(ISNUMBER(Критерии!N60),Критерии!N60,0)&gt;=Настройки!$B$16,Настройки!$K$33="Да"),Настройки!$B$33&amp;"; ","")&amp;IF(AND(IF(ISNUMBER(Критерии!O60),Критерии!O60,0)&gt;=Настройки!$B$16,Настройки!$K$34="Да"),Настройки!$B$34&amp;"; ","")&amp;IF(AND(IF(ISNUMBER(Критерии!P60),Критерии!P60,0)&gt;=Настройки!$B$16,Настройки!$K$35="Да"),Настройки!$B$35&amp;"; ","")&amp;IF(AND(IF(ISNUMBER(Критерии!Q60),Критерии!Q60,0)&gt;=Настройки!$B$16,Настройки!$K$36="Да"),Настройки!$B$36&amp;"; ","")&amp;IF(AND(IF(ISNUMBER(Критерии!R60),Критерии!R60,0)&gt;=Настройки!$B$16,Настройки!$K$37="Да"),Настройки!$B$37&amp;"; ","")&amp;IF(AND(IF(ISNUMBER(Критерии!S60),Критерии!S60,0)&gt;=Настройки!$B$16,Настройки!$K$38="Да"),Настройки!$B$38&amp;"; ","")&amp;IF(AND(IF(ISNUMBER(Критерии!T60),Критерии!T60,0)&gt;=Настройки!$B$16,Настройки!$K$39="Да"),Настройки!$B$39&amp;"; ","")&amp;IF(AND(IF(ISNUMBER(Критерии!U60),Критерии!U60,0)&gt;=Настройки!$B$16,Настройки!$K$40="Да"),Настройки!$B$40&amp;"; ","")&amp;IF(AND(IF(ISNUMBER(Критерии!V60),Критерии!V60,0)&gt;=Настройки!$B$16,Настройки!$K$41="Да"),Настройки!$B$41&amp;"; ","")&amp;IF(AND(IF(ISNUMBER(Критерии!W60),Критерии!W60,0)&gt;=Настройки!$B$16,Настройки!$K$42="Да"),Настройки!$B$42&amp;"; ","")&amp;IF(AND(IF(ISNUMBER(Критерии!X60),Критерии!X60,0)&gt;=Настройки!$B$16,Настройки!$K$43="Да"),Настройки!$B$43&amp;"; ","")&amp;IF(AND(IF(ISNUMBER(Критерии!Y60),Критерии!Y60,0)&gt;=Настройки!$B$16,Настройки!$K$44="Да"),Настройки!$B$44&amp;"; ","")&amp;IF(AND(IF(ISNUMBER(Критерии!Z60),Критерии!Z60,0)&gt;=Настройки!$B$16,Настройки!$K$45="Да"),Настройки!$B$45&amp;"; ","")&amp;IF(AND(IF(ISNUMBER(Критерии!AA60),Критерии!AA60,0)&gt;=Настройки!$B$16,Настройки!$K$46="Да"),Настройки!$B$46&amp;"; ","")&amp;IF(AND(IF(ISNUMBER(Критерии!AB60),Критерии!AB60,0)&gt;=Настройки!$B$16,Настройки!$K$47="Да"),Настройки!$B$47&amp;"; ","")&amp;IF(AND(IF(ISNUMBER(Критерии!AC60),Критерии!AC60,0)&gt;=Настройки!$B$16,Настройки!$K$48="Да"),Настройки!$B$48&amp;"; ","")&amp;IF(AND(IF(ISNUMBER(Критерии!AD60),Критерии!AD60,0)&gt;=Настройки!$B$16,Настройки!$K$49="Да"),Настройки!$B$49&amp;"; ","")&amp;IF(AND(IF(ISNUMBER(Критерии!AE60),Критерии!AE60,0)&gt;=Настройки!$B$16,Настройки!$K$50="Да"),Настройки!$B$50&amp;"; ","")))</f>
        <v/>
      </c>
    </row>
    <row r="45" spans="1:14" ht="17.100000000000001" customHeight="1">
      <c r="A45" s="25" t="str">
        <f>IF(Критерии!A61="","",Критерии!A61)</f>
        <v/>
      </c>
      <c r="B45" s="3" t="str">
        <f>IF($A45="","",INDEX(Данные!$A$7:$CV$106,ROW()-3,MATCH("Пласт",Данные!$A$6:$CV$6,0)))</f>
        <v/>
      </c>
      <c r="C45" s="3" t="str">
        <f>IF($A45="","",INDEX(Данные!$A$7:$CV$106,ROW()-3,MATCH("Состояние",Данные!$A$6:$CV$6,0)))</f>
        <v/>
      </c>
      <c r="D45" s="3" t="str">
        <f>IF($A45="","",COUNTIFS(Настройки!$A$21:$A$50,"Да",Настройки!$N$21:$N$50,"&lt;&gt;"))</f>
        <v/>
      </c>
      <c r="E45" s="3" t="str">
        <f>IF($A45="","",COUNT(Критерии!$B61:$AE61))</f>
        <v/>
      </c>
      <c r="F45" s="3" t="str">
        <f>IF($A45="","",D45-COUNT(Критерии!$B61:$AE61))</f>
        <v/>
      </c>
      <c r="G45" s="3" t="str">
        <f>IF($A45="","",IF(AND(ISNUMBER(Критерии!B61),Критерии!B61&gt;=Настройки!$B$16,Критерии!B$7="Да"),1,0)+IF(AND(ISNUMBER(Критерии!C61),Критерии!C61&gt;=Настройки!$B$16,Критерии!C$7="Да"),1,0)+IF(AND(ISNUMBER(Критерии!D61),Критерии!D61&gt;=Настройки!$B$16,Критерии!D$7="Да"),1,0)+IF(AND(ISNUMBER(Критерии!E61),Критерии!E61&gt;=Настройки!$B$16,Критерии!E$7="Да"),1,0)+IF(AND(ISNUMBER(Критерии!F61),Критерии!F61&gt;=Настройки!$B$16,Критерии!F$7="Да"),1,0)+IF(AND(ISNUMBER(Критерии!G61),Критерии!G61&gt;=Настройки!$B$16,Критерии!G$7="Да"),1,0)+IF(AND(ISNUMBER(Критерии!H61),Критерии!H61&gt;=Настройки!$B$16,Критерии!H$7="Да"),1,0)+IF(AND(ISNUMBER(Критерии!I61),Критерии!I61&gt;=Настройки!$B$16,Критерии!I$7="Да"),1,0)+IF(AND(ISNUMBER(Критерии!J61),Критерии!J61&gt;=Настройки!$B$16,Критерии!J$7="Да"),1,0)+IF(AND(ISNUMBER(Критерии!K61),Критерии!K61&gt;=Настройки!$B$16,Критерии!K$7="Да"),1,0)+IF(AND(ISNUMBER(Критерии!L61),Критерии!L61&gt;=Настройки!$B$16,Критерии!L$7="Да"),1,0)+IF(AND(ISNUMBER(Критерии!M61),Критерии!M61&gt;=Настройки!$B$16,Критерии!M$7="Да"),1,0)+IF(AND(ISNUMBER(Критерии!N61),Критерии!N61&gt;=Настройки!$B$16,Критерии!N$7="Да"),1,0)+IF(AND(ISNUMBER(Критерии!O61),Критерии!O61&gt;=Настройки!$B$16,Критерии!O$7="Да"),1,0)+IF(AND(ISNUMBER(Критерии!P61),Критерии!P61&gt;=Настройки!$B$16,Критерии!P$7="Да"),1,0)+IF(AND(ISNUMBER(Критерии!Q61),Критерии!Q61&gt;=Настройки!$B$16,Критерии!Q$7="Да"),1,0)+IF(AND(ISNUMBER(Критерии!R61),Критерии!R61&gt;=Настройки!$B$16,Критерии!R$7="Да"),1,0)+IF(AND(ISNUMBER(Критерии!S61),Критерии!S61&gt;=Настройки!$B$16,Критерии!S$7="Да"),1,0)+IF(AND(ISNUMBER(Критерии!T61),Критерии!T61&gt;=Настройки!$B$16,Критерии!T$7="Да"),1,0)+IF(AND(ISNUMBER(Критерии!U61),Критерии!U61&gt;=Настройки!$B$16,Критерии!U$7="Да"),1,0)+IF(AND(ISNUMBER(Критерии!V61),Критерии!V61&gt;=Настройки!$B$16,Критерии!V$7="Да"),1,0)+IF(AND(ISNUMBER(Критерии!W61),Критерии!W61&gt;=Настройки!$B$16,Критерии!W$7="Да"),1,0)+IF(AND(ISNUMBER(Критерии!X61),Критерии!X61&gt;=Настройки!$B$16,Критерии!X$7="Да"),1,0)+IF(AND(ISNUMBER(Критерии!Y61),Критерии!Y61&gt;=Настройки!$B$16,Критерии!Y$7="Да"),1,0)+IF(AND(ISNUMBER(Критерии!Z61),Критерии!Z61&gt;=Настройки!$B$16,Критерии!Z$7="Да"),1,0)+IF(AND(ISNUMBER(Критерии!AA61),Критерии!AA61&gt;=Настройки!$B$16,Критерии!AA$7="Да"),1,0)+IF(AND(ISNUMBER(Критерии!AB61),Критерии!AB61&gt;=Настройки!$B$16,Критерии!AB$7="Да"),1,0)+IF(AND(ISNUMBER(Критерии!AC61),Критерии!AC61&gt;=Настройки!$B$16,Критерии!AC$7="Да"),1,0)+IF(AND(ISNUMBER(Критерии!AD61),Критерии!AD61&gt;=Настройки!$B$16,Критерии!AD$7="Да"),1,0)+IF(AND(ISNUMBER(Критерии!AE61),Критерии!AE61&gt;=Настройки!$B$16,Критерии!AE$7="Да"),1,0))</f>
        <v/>
      </c>
      <c r="H45" s="20" t="str">
        <f>IF($A45="","",IF(ISNUMBER(Критерии!B61),Критерии!B$6,0)+IF(ISNUMBER(Критерии!C61),Критерии!C$6,0)+IF(ISNUMBER(Критерии!D61),Критерии!D$6,0)+IF(ISNUMBER(Критерии!E61),Критерии!E$6,0)+IF(ISNUMBER(Критерии!F61),Критерии!F$6,0)+IF(ISNUMBER(Критерии!G61),Критерии!G$6,0)+IF(ISNUMBER(Критерии!H61),Критерии!H$6,0)+IF(ISNUMBER(Критерии!I61),Критерии!I$6,0)+IF(ISNUMBER(Критерии!J61),Критерии!J$6,0)+IF(ISNUMBER(Критерии!K61),Критерии!K$6,0)+IF(ISNUMBER(Критерии!L61),Критерии!L$6,0)+IF(ISNUMBER(Критерии!M61),Критерии!M$6,0)+IF(ISNUMBER(Критерии!N61),Критерии!N$6,0)+IF(ISNUMBER(Критерии!O61),Критерии!O$6,0)+IF(ISNUMBER(Критерии!P61),Критерии!P$6,0)+IF(ISNUMBER(Критерии!Q61),Критерии!Q$6,0)+IF(ISNUMBER(Критерии!R61),Критерии!R$6,0)+IF(ISNUMBER(Критерии!S61),Критерии!S$6,0)+IF(ISNUMBER(Критерии!T61),Критерии!T$6,0)+IF(ISNUMBER(Критерии!U61),Критерии!U$6,0)+IF(ISNUMBER(Критерии!V61),Критерии!V$6,0)+IF(ISNUMBER(Критерии!W61),Критерии!W$6,0)+IF(ISNUMBER(Критерии!X61),Критерии!X$6,0)+IF(ISNUMBER(Критерии!Y61),Критерии!Y$6,0)+IF(ISNUMBER(Критерии!Z61),Критерии!Z$6,0)+IF(ISNUMBER(Критерии!AA61),Критерии!AA$6,0)+IF(ISNUMBER(Критерии!AB61),Критерии!AB$6,0)+IF(ISNUMBER(Критерии!AC61),Критерии!AC$6,0)+IF(ISNUMBER(Критерии!AD61),Критерии!AD$6,0)+IF(ISNUMBER(Критерии!AE61),Критерии!AE$6,0))</f>
        <v/>
      </c>
      <c r="I45" s="21" t="str">
        <f t="shared" si="1"/>
        <v/>
      </c>
      <c r="J45" s="20" t="str">
        <f>IF($A45="","",IF(OR(COUNTIF(Критерии!$B61:$AE61,"Недостаточно данных")&gt;0,COUNTIF(Критерии!$B61:$AE61,"Поле не найдено")&gt;0,COUNTIF(Критерии!$B61:$AE61,"Некорректные настройки")&gt;0,H45=0),"",EXP((IF(ISNUMBER(Критерии!B61),Критерии!B$6*LN(Критерии!B61),0)+IF(ISNUMBER(Критерии!C61),Критерии!C$6*LN(Критерии!C61),0)+IF(ISNUMBER(Критерии!D61),Критерии!D$6*LN(Критерии!D61),0)+IF(ISNUMBER(Критерии!E61),Критерии!E$6*LN(Критерии!E61),0)+IF(ISNUMBER(Критерии!F61),Критерии!F$6*LN(Критерии!F61),0)+IF(ISNUMBER(Критерии!G61),Критерии!G$6*LN(Критерии!G61),0)+IF(ISNUMBER(Критерии!H61),Критерии!H$6*LN(Критерии!H61),0)+IF(ISNUMBER(Критерии!I61),Критерии!I$6*LN(Критерии!I61),0)+IF(ISNUMBER(Критерии!J61),Критерии!J$6*LN(Критерии!J61),0)+IF(ISNUMBER(Критерии!K61),Критерии!K$6*LN(Критерии!K61),0)+IF(ISNUMBER(Критерии!L61),Критерии!L$6*LN(Критерии!L61),0)+IF(ISNUMBER(Критерии!M61),Критерии!M$6*LN(Критерии!M61),0)+IF(ISNUMBER(Критерии!N61),Критерии!N$6*LN(Критерии!N61),0)+IF(ISNUMBER(Критерии!O61),Критерии!O$6*LN(Критерии!O61),0)+IF(ISNUMBER(Критерии!P61),Критерии!P$6*LN(Критерии!P61),0)+IF(ISNUMBER(Критерии!Q61),Критерии!Q$6*LN(Критерии!Q61),0)+IF(ISNUMBER(Критерии!R61),Критерии!R$6*LN(Критерии!R61),0)+IF(ISNUMBER(Критерии!S61),Критерии!S$6*LN(Критерии!S61),0)+IF(ISNUMBER(Критерии!T61),Критерии!T$6*LN(Критерии!T61),0)+IF(ISNUMBER(Критерии!U61),Критерии!U$6*LN(Критерии!U61),0)+IF(ISNUMBER(Критерии!V61),Критерии!V$6*LN(Критерии!V61),0)+IF(ISNUMBER(Критерии!W61),Критерии!W$6*LN(Критерии!W61),0)+IF(ISNUMBER(Критерии!X61),Критерии!X$6*LN(Критерии!X61),0)+IF(ISNUMBER(Критерии!Y61),Критерии!Y$6*LN(Критерии!Y61),0)+IF(ISNUMBER(Критерии!Z61),Критерии!Z$6*LN(Критерии!Z61),0)+IF(ISNUMBER(Критерии!AA61),Критерии!AA$6*LN(Критерии!AA61),0)+IF(ISNUMBER(Критерии!AB61),Критерии!AB$6*LN(Критерии!AB61),0)+IF(ISNUMBER(Критерии!AC61),Критерии!AC$6*LN(Критерии!AC61),0)+IF(ISNUMBER(Критерии!AD61),Критерии!AD$6*LN(Критерии!AD61),0)+IF(ISNUMBER(Критерии!AE61),Критерии!AE$6*LN(Критерии!AE61),0))/H45)))</f>
        <v/>
      </c>
      <c r="K45" s="3" t="str">
        <f>IF(J45="","",COUNTIF($J$4:$J$103,"&gt;"&amp;J45)+COUNTIF($J$4:J45,J45))</f>
        <v/>
      </c>
      <c r="L45" s="3" t="str">
        <f>IF($A45="","",IF(J45="","Недостаточно данных",IF(G45&lt;Настройки!$B$8,"Резерв",IF(Настройки!$B$11="только ранжирование","Резерв",IF(Настройки!$B$11="Порог λ",IF(J45&gt;=Настройки!$B$10,"Кандидат","Резерв"),IF(K45&lt;=Настройки!$B$9,"Кандидат","Резерв"))))))</f>
        <v/>
      </c>
      <c r="M45" s="3" t="str">
        <f>IF($A45="","",IF(J45="","Проверьте данные на листе «Критерии»",IF(F45&gt;0,"Нет исходных данных: "&amp;F45,IF(Настройки!$B$18&lt;&gt;"OK","Проверьте веса","Расчет выполнен"))))</f>
        <v/>
      </c>
      <c r="N45" s="3" t="str">
        <f>IF($A45="","",IF(G45=0,"Нет сработавших оснований",IF(AND(IF(ISNUMBER(Критерии!B61),Критерии!B61,0)&gt;=Настройки!$B$16,Настройки!$K$21="Да"),Настройки!$B$21&amp;"; ","")&amp;IF(AND(IF(ISNUMBER(Критерии!C61),Критерии!C61,0)&gt;=Настройки!$B$16,Настройки!$K$22="Да"),Настройки!$B$22&amp;"; ","")&amp;IF(AND(IF(ISNUMBER(Критерии!D61),Критерии!D61,0)&gt;=Настройки!$B$16,Настройки!$K$23="Да"),Настройки!$B$23&amp;"; ","")&amp;IF(AND(IF(ISNUMBER(Критерии!E61),Критерии!E61,0)&gt;=Настройки!$B$16,Настройки!$K$24="Да"),Настройки!$B$24&amp;"; ","")&amp;IF(AND(IF(ISNUMBER(Критерии!F61),Критерии!F61,0)&gt;=Настройки!$B$16,Настройки!$K$25="Да"),Настройки!$B$25&amp;"; ","")&amp;IF(AND(IF(ISNUMBER(Критерии!G61),Критерии!G61,0)&gt;=Настройки!$B$16,Настройки!$K$26="Да"),Настройки!$B$26&amp;"; ","")&amp;IF(AND(IF(ISNUMBER(Критерии!H61),Критерии!H61,0)&gt;=Настройки!$B$16,Настройки!$K$27="Да"),Настройки!$B$27&amp;"; ","")&amp;IF(AND(IF(ISNUMBER(Критерии!I61),Критерии!I61,0)&gt;=Настройки!$B$16,Настройки!$K$28="Да"),Настройки!$B$28&amp;"; ","")&amp;IF(AND(IF(ISNUMBER(Критерии!J61),Критерии!J61,0)&gt;=Настройки!$B$16,Настройки!$K$29="Да"),Настройки!$B$29&amp;"; ","")&amp;IF(AND(IF(ISNUMBER(Критерии!K61),Критерии!K61,0)&gt;=Настройки!$B$16,Настройки!$K$30="Да"),Настройки!$B$30&amp;"; ","")&amp;IF(AND(IF(ISNUMBER(Критерии!L61),Критерии!L61,0)&gt;=Настройки!$B$16,Настройки!$K$31="Да"),Настройки!$B$31&amp;"; ","")&amp;IF(AND(IF(ISNUMBER(Критерии!M61),Критерии!M61,0)&gt;=Настройки!$B$16,Настройки!$K$32="Да"),Настройки!$B$32&amp;"; ","")&amp;IF(AND(IF(ISNUMBER(Критерии!N61),Критерии!N61,0)&gt;=Настройки!$B$16,Настройки!$K$33="Да"),Настройки!$B$33&amp;"; ","")&amp;IF(AND(IF(ISNUMBER(Критерии!O61),Критерии!O61,0)&gt;=Настройки!$B$16,Настройки!$K$34="Да"),Настройки!$B$34&amp;"; ","")&amp;IF(AND(IF(ISNUMBER(Критерии!P61),Критерии!P61,0)&gt;=Настройки!$B$16,Настройки!$K$35="Да"),Настройки!$B$35&amp;"; ","")&amp;IF(AND(IF(ISNUMBER(Критерии!Q61),Критерии!Q61,0)&gt;=Настройки!$B$16,Настройки!$K$36="Да"),Настройки!$B$36&amp;"; ","")&amp;IF(AND(IF(ISNUMBER(Критерии!R61),Критерии!R61,0)&gt;=Настройки!$B$16,Настройки!$K$37="Да"),Настройки!$B$37&amp;"; ","")&amp;IF(AND(IF(ISNUMBER(Критерии!S61),Критерии!S61,0)&gt;=Настройки!$B$16,Настройки!$K$38="Да"),Настройки!$B$38&amp;"; ","")&amp;IF(AND(IF(ISNUMBER(Критерии!T61),Критерии!T61,0)&gt;=Настройки!$B$16,Настройки!$K$39="Да"),Настройки!$B$39&amp;"; ","")&amp;IF(AND(IF(ISNUMBER(Критерии!U61),Критерии!U61,0)&gt;=Настройки!$B$16,Настройки!$K$40="Да"),Настройки!$B$40&amp;"; ","")&amp;IF(AND(IF(ISNUMBER(Критерии!V61),Критерии!V61,0)&gt;=Настройки!$B$16,Настройки!$K$41="Да"),Настройки!$B$41&amp;"; ","")&amp;IF(AND(IF(ISNUMBER(Критерии!W61),Критерии!W61,0)&gt;=Настройки!$B$16,Настройки!$K$42="Да"),Настройки!$B$42&amp;"; ","")&amp;IF(AND(IF(ISNUMBER(Критерии!X61),Критерии!X61,0)&gt;=Настройки!$B$16,Настройки!$K$43="Да"),Настройки!$B$43&amp;"; ","")&amp;IF(AND(IF(ISNUMBER(Критерии!Y61),Критерии!Y61,0)&gt;=Настройки!$B$16,Настройки!$K$44="Да"),Настройки!$B$44&amp;"; ","")&amp;IF(AND(IF(ISNUMBER(Критерии!Z61),Критерии!Z61,0)&gt;=Настройки!$B$16,Настройки!$K$45="Да"),Настройки!$B$45&amp;"; ","")&amp;IF(AND(IF(ISNUMBER(Критерии!AA61),Критерии!AA61,0)&gt;=Настройки!$B$16,Настройки!$K$46="Да"),Настройки!$B$46&amp;"; ","")&amp;IF(AND(IF(ISNUMBER(Критерии!AB61),Критерии!AB61,0)&gt;=Настройки!$B$16,Настройки!$K$47="Да"),Настройки!$B$47&amp;"; ","")&amp;IF(AND(IF(ISNUMBER(Критерии!AC61),Критерии!AC61,0)&gt;=Настройки!$B$16,Настройки!$K$48="Да"),Настройки!$B$48&amp;"; ","")&amp;IF(AND(IF(ISNUMBER(Критерии!AD61),Критерии!AD61,0)&gt;=Настройки!$B$16,Настройки!$K$49="Да"),Настройки!$B$49&amp;"; ","")&amp;IF(AND(IF(ISNUMBER(Критерии!AE61),Критерии!AE61,0)&gt;=Настройки!$B$16,Настройки!$K$50="Да"),Настройки!$B$50&amp;"; ","")))</f>
        <v/>
      </c>
    </row>
    <row r="46" spans="1:14" ht="17.100000000000001" customHeight="1">
      <c r="A46" s="25" t="str">
        <f>IF(Критерии!A62="","",Критерии!A62)</f>
        <v/>
      </c>
      <c r="B46" s="3" t="str">
        <f>IF($A46="","",INDEX(Данные!$A$7:$CV$106,ROW()-3,MATCH("Пласт",Данные!$A$6:$CV$6,0)))</f>
        <v/>
      </c>
      <c r="C46" s="3" t="str">
        <f>IF($A46="","",INDEX(Данные!$A$7:$CV$106,ROW()-3,MATCH("Состояние",Данные!$A$6:$CV$6,0)))</f>
        <v/>
      </c>
      <c r="D46" s="3" t="str">
        <f>IF($A46="","",COUNTIFS(Настройки!$A$21:$A$50,"Да",Настройки!$N$21:$N$50,"&lt;&gt;"))</f>
        <v/>
      </c>
      <c r="E46" s="3" t="str">
        <f>IF($A46="","",COUNT(Критерии!$B62:$AE62))</f>
        <v/>
      </c>
      <c r="F46" s="3" t="str">
        <f>IF($A46="","",D46-COUNT(Критерии!$B62:$AE62))</f>
        <v/>
      </c>
      <c r="G46" s="3" t="str">
        <f>IF($A46="","",IF(AND(ISNUMBER(Критерии!B62),Критерии!B62&gt;=Настройки!$B$16,Критерии!B$7="Да"),1,0)+IF(AND(ISNUMBER(Критерии!C62),Критерии!C62&gt;=Настройки!$B$16,Критерии!C$7="Да"),1,0)+IF(AND(ISNUMBER(Критерии!D62),Критерии!D62&gt;=Настройки!$B$16,Критерии!D$7="Да"),1,0)+IF(AND(ISNUMBER(Критерии!E62),Критерии!E62&gt;=Настройки!$B$16,Критерии!E$7="Да"),1,0)+IF(AND(ISNUMBER(Критерии!F62),Критерии!F62&gt;=Настройки!$B$16,Критерии!F$7="Да"),1,0)+IF(AND(ISNUMBER(Критерии!G62),Критерии!G62&gt;=Настройки!$B$16,Критерии!G$7="Да"),1,0)+IF(AND(ISNUMBER(Критерии!H62),Критерии!H62&gt;=Настройки!$B$16,Критерии!H$7="Да"),1,0)+IF(AND(ISNUMBER(Критерии!I62),Критерии!I62&gt;=Настройки!$B$16,Критерии!I$7="Да"),1,0)+IF(AND(ISNUMBER(Критерии!J62),Критерии!J62&gt;=Настройки!$B$16,Критерии!J$7="Да"),1,0)+IF(AND(ISNUMBER(Критерии!K62),Критерии!K62&gt;=Настройки!$B$16,Критерии!K$7="Да"),1,0)+IF(AND(ISNUMBER(Критерии!L62),Критерии!L62&gt;=Настройки!$B$16,Критерии!L$7="Да"),1,0)+IF(AND(ISNUMBER(Критерии!M62),Критерии!M62&gt;=Настройки!$B$16,Критерии!M$7="Да"),1,0)+IF(AND(ISNUMBER(Критерии!N62),Критерии!N62&gt;=Настройки!$B$16,Критерии!N$7="Да"),1,0)+IF(AND(ISNUMBER(Критерии!O62),Критерии!O62&gt;=Настройки!$B$16,Критерии!O$7="Да"),1,0)+IF(AND(ISNUMBER(Критерии!P62),Критерии!P62&gt;=Настройки!$B$16,Критерии!P$7="Да"),1,0)+IF(AND(ISNUMBER(Критерии!Q62),Критерии!Q62&gt;=Настройки!$B$16,Критерии!Q$7="Да"),1,0)+IF(AND(ISNUMBER(Критерии!R62),Критерии!R62&gt;=Настройки!$B$16,Критерии!R$7="Да"),1,0)+IF(AND(ISNUMBER(Критерии!S62),Критерии!S62&gt;=Настройки!$B$16,Критерии!S$7="Да"),1,0)+IF(AND(ISNUMBER(Критерии!T62),Критерии!T62&gt;=Настройки!$B$16,Критерии!T$7="Да"),1,0)+IF(AND(ISNUMBER(Критерии!U62),Критерии!U62&gt;=Настройки!$B$16,Критерии!U$7="Да"),1,0)+IF(AND(ISNUMBER(Критерии!V62),Критерии!V62&gt;=Настройки!$B$16,Критерии!V$7="Да"),1,0)+IF(AND(ISNUMBER(Критерии!W62),Критерии!W62&gt;=Настройки!$B$16,Критерии!W$7="Да"),1,0)+IF(AND(ISNUMBER(Критерии!X62),Критерии!X62&gt;=Настройки!$B$16,Критерии!X$7="Да"),1,0)+IF(AND(ISNUMBER(Критерии!Y62),Критерии!Y62&gt;=Настройки!$B$16,Критерии!Y$7="Да"),1,0)+IF(AND(ISNUMBER(Критерии!Z62),Критерии!Z62&gt;=Настройки!$B$16,Критерии!Z$7="Да"),1,0)+IF(AND(ISNUMBER(Критерии!AA62),Критерии!AA62&gt;=Настройки!$B$16,Критерии!AA$7="Да"),1,0)+IF(AND(ISNUMBER(Критерии!AB62),Критерии!AB62&gt;=Настройки!$B$16,Критерии!AB$7="Да"),1,0)+IF(AND(ISNUMBER(Критерии!AC62),Критерии!AC62&gt;=Настройки!$B$16,Критерии!AC$7="Да"),1,0)+IF(AND(ISNUMBER(Критерии!AD62),Критерии!AD62&gt;=Настройки!$B$16,Критерии!AD$7="Да"),1,0)+IF(AND(ISNUMBER(Критерии!AE62),Критерии!AE62&gt;=Настройки!$B$16,Критерии!AE$7="Да"),1,0))</f>
        <v/>
      </c>
      <c r="H46" s="20" t="str">
        <f>IF($A46="","",IF(ISNUMBER(Критерии!B62),Критерии!B$6,0)+IF(ISNUMBER(Критерии!C62),Критерии!C$6,0)+IF(ISNUMBER(Критерии!D62),Критерии!D$6,0)+IF(ISNUMBER(Критерии!E62),Критерии!E$6,0)+IF(ISNUMBER(Критерии!F62),Критерии!F$6,0)+IF(ISNUMBER(Критерии!G62),Критерии!G$6,0)+IF(ISNUMBER(Критерии!H62),Критерии!H$6,0)+IF(ISNUMBER(Критерии!I62),Критерии!I$6,0)+IF(ISNUMBER(Критерии!J62),Критерии!J$6,0)+IF(ISNUMBER(Критерии!K62),Критерии!K$6,0)+IF(ISNUMBER(Критерии!L62),Критерии!L$6,0)+IF(ISNUMBER(Критерии!M62),Критерии!M$6,0)+IF(ISNUMBER(Критерии!N62),Критерии!N$6,0)+IF(ISNUMBER(Критерии!O62),Критерии!O$6,0)+IF(ISNUMBER(Критерии!P62),Критерии!P$6,0)+IF(ISNUMBER(Критерии!Q62),Критерии!Q$6,0)+IF(ISNUMBER(Критерии!R62),Критерии!R$6,0)+IF(ISNUMBER(Критерии!S62),Критерии!S$6,0)+IF(ISNUMBER(Критерии!T62),Критерии!T$6,0)+IF(ISNUMBER(Критерии!U62),Критерии!U$6,0)+IF(ISNUMBER(Критерии!V62),Критерии!V$6,0)+IF(ISNUMBER(Критерии!W62),Критерии!W$6,0)+IF(ISNUMBER(Критерии!X62),Критерии!X$6,0)+IF(ISNUMBER(Критерии!Y62),Критерии!Y$6,0)+IF(ISNUMBER(Критерии!Z62),Критерии!Z$6,0)+IF(ISNUMBER(Критерии!AA62),Критерии!AA$6,0)+IF(ISNUMBER(Критерии!AB62),Критерии!AB$6,0)+IF(ISNUMBER(Критерии!AC62),Критерии!AC$6,0)+IF(ISNUMBER(Критерии!AD62),Критерии!AD$6,0)+IF(ISNUMBER(Критерии!AE62),Критерии!AE$6,0))</f>
        <v/>
      </c>
      <c r="I46" s="21" t="str">
        <f t="shared" si="1"/>
        <v/>
      </c>
      <c r="J46" s="20" t="str">
        <f>IF($A46="","",IF(OR(COUNTIF(Критерии!$B62:$AE62,"Недостаточно данных")&gt;0,COUNTIF(Критерии!$B62:$AE62,"Поле не найдено")&gt;0,COUNTIF(Критерии!$B62:$AE62,"Некорректные настройки")&gt;0,H46=0),"",EXP((IF(ISNUMBER(Критерии!B62),Критерии!B$6*LN(Критерии!B62),0)+IF(ISNUMBER(Критерии!C62),Критерии!C$6*LN(Критерии!C62),0)+IF(ISNUMBER(Критерии!D62),Критерии!D$6*LN(Критерии!D62),0)+IF(ISNUMBER(Критерии!E62),Критерии!E$6*LN(Критерии!E62),0)+IF(ISNUMBER(Критерии!F62),Критерии!F$6*LN(Критерии!F62),0)+IF(ISNUMBER(Критерии!G62),Критерии!G$6*LN(Критерии!G62),0)+IF(ISNUMBER(Критерии!H62),Критерии!H$6*LN(Критерии!H62),0)+IF(ISNUMBER(Критерии!I62),Критерии!I$6*LN(Критерии!I62),0)+IF(ISNUMBER(Критерии!J62),Критерии!J$6*LN(Критерии!J62),0)+IF(ISNUMBER(Критерии!K62),Критерии!K$6*LN(Критерии!K62),0)+IF(ISNUMBER(Критерии!L62),Критерии!L$6*LN(Критерии!L62),0)+IF(ISNUMBER(Критерии!M62),Критерии!M$6*LN(Критерии!M62),0)+IF(ISNUMBER(Критерии!N62),Критерии!N$6*LN(Критерии!N62),0)+IF(ISNUMBER(Критерии!O62),Критерии!O$6*LN(Критерии!O62),0)+IF(ISNUMBER(Критерии!P62),Критерии!P$6*LN(Критерии!P62),0)+IF(ISNUMBER(Критерии!Q62),Критерии!Q$6*LN(Критерии!Q62),0)+IF(ISNUMBER(Критерии!R62),Критерии!R$6*LN(Критерии!R62),0)+IF(ISNUMBER(Критерии!S62),Критерии!S$6*LN(Критерии!S62),0)+IF(ISNUMBER(Критерии!T62),Критерии!T$6*LN(Критерии!T62),0)+IF(ISNUMBER(Критерии!U62),Критерии!U$6*LN(Критерии!U62),0)+IF(ISNUMBER(Критерии!V62),Критерии!V$6*LN(Критерии!V62),0)+IF(ISNUMBER(Критерии!W62),Критерии!W$6*LN(Критерии!W62),0)+IF(ISNUMBER(Критерии!X62),Критерии!X$6*LN(Критерии!X62),0)+IF(ISNUMBER(Критерии!Y62),Критерии!Y$6*LN(Критерии!Y62),0)+IF(ISNUMBER(Критерии!Z62),Критерии!Z$6*LN(Критерии!Z62),0)+IF(ISNUMBER(Критерии!AA62),Критерии!AA$6*LN(Критерии!AA62),0)+IF(ISNUMBER(Критерии!AB62),Критерии!AB$6*LN(Критерии!AB62),0)+IF(ISNUMBER(Критерии!AC62),Критерии!AC$6*LN(Критерии!AC62),0)+IF(ISNUMBER(Критерии!AD62),Критерии!AD$6*LN(Критерии!AD62),0)+IF(ISNUMBER(Критерии!AE62),Критерии!AE$6*LN(Критерии!AE62),0))/H46)))</f>
        <v/>
      </c>
      <c r="K46" s="3" t="str">
        <f>IF(J46="","",COUNTIF($J$4:$J$103,"&gt;"&amp;J46)+COUNTIF($J$4:J46,J46))</f>
        <v/>
      </c>
      <c r="L46" s="3" t="str">
        <f>IF($A46="","",IF(J46="","Недостаточно данных",IF(G46&lt;Настройки!$B$8,"Резерв",IF(Настройки!$B$11="только ранжирование","Резерв",IF(Настройки!$B$11="Порог λ",IF(J46&gt;=Настройки!$B$10,"Кандидат","Резерв"),IF(K46&lt;=Настройки!$B$9,"Кандидат","Резерв"))))))</f>
        <v/>
      </c>
      <c r="M46" s="3" t="str">
        <f>IF($A46="","",IF(J46="","Проверьте данные на листе «Критерии»",IF(F46&gt;0,"Нет исходных данных: "&amp;F46,IF(Настройки!$B$18&lt;&gt;"OK","Проверьте веса","Расчет выполнен"))))</f>
        <v/>
      </c>
      <c r="N46" s="3" t="str">
        <f>IF($A46="","",IF(G46=0,"Нет сработавших оснований",IF(AND(IF(ISNUMBER(Критерии!B62),Критерии!B62,0)&gt;=Настройки!$B$16,Настройки!$K$21="Да"),Настройки!$B$21&amp;"; ","")&amp;IF(AND(IF(ISNUMBER(Критерии!C62),Критерии!C62,0)&gt;=Настройки!$B$16,Настройки!$K$22="Да"),Настройки!$B$22&amp;"; ","")&amp;IF(AND(IF(ISNUMBER(Критерии!D62),Критерии!D62,0)&gt;=Настройки!$B$16,Настройки!$K$23="Да"),Настройки!$B$23&amp;"; ","")&amp;IF(AND(IF(ISNUMBER(Критерии!E62),Критерии!E62,0)&gt;=Настройки!$B$16,Настройки!$K$24="Да"),Настройки!$B$24&amp;"; ","")&amp;IF(AND(IF(ISNUMBER(Критерии!F62),Критерии!F62,0)&gt;=Настройки!$B$16,Настройки!$K$25="Да"),Настройки!$B$25&amp;"; ","")&amp;IF(AND(IF(ISNUMBER(Критерии!G62),Критерии!G62,0)&gt;=Настройки!$B$16,Настройки!$K$26="Да"),Настройки!$B$26&amp;"; ","")&amp;IF(AND(IF(ISNUMBER(Критерии!H62),Критерии!H62,0)&gt;=Настройки!$B$16,Настройки!$K$27="Да"),Настройки!$B$27&amp;"; ","")&amp;IF(AND(IF(ISNUMBER(Критерии!I62),Критерии!I62,0)&gt;=Настройки!$B$16,Настройки!$K$28="Да"),Настройки!$B$28&amp;"; ","")&amp;IF(AND(IF(ISNUMBER(Критерии!J62),Критерии!J62,0)&gt;=Настройки!$B$16,Настройки!$K$29="Да"),Настройки!$B$29&amp;"; ","")&amp;IF(AND(IF(ISNUMBER(Критерии!K62),Критерии!K62,0)&gt;=Настройки!$B$16,Настройки!$K$30="Да"),Настройки!$B$30&amp;"; ","")&amp;IF(AND(IF(ISNUMBER(Критерии!L62),Критерии!L62,0)&gt;=Настройки!$B$16,Настройки!$K$31="Да"),Настройки!$B$31&amp;"; ","")&amp;IF(AND(IF(ISNUMBER(Критерии!M62),Критерии!M62,0)&gt;=Настройки!$B$16,Настройки!$K$32="Да"),Настройки!$B$32&amp;"; ","")&amp;IF(AND(IF(ISNUMBER(Критерии!N62),Критерии!N62,0)&gt;=Настройки!$B$16,Настройки!$K$33="Да"),Настройки!$B$33&amp;"; ","")&amp;IF(AND(IF(ISNUMBER(Критерии!O62),Критерии!O62,0)&gt;=Настройки!$B$16,Настройки!$K$34="Да"),Настройки!$B$34&amp;"; ","")&amp;IF(AND(IF(ISNUMBER(Критерии!P62),Критерии!P62,0)&gt;=Настройки!$B$16,Настройки!$K$35="Да"),Настройки!$B$35&amp;"; ","")&amp;IF(AND(IF(ISNUMBER(Критерии!Q62),Критерии!Q62,0)&gt;=Настройки!$B$16,Настройки!$K$36="Да"),Настройки!$B$36&amp;"; ","")&amp;IF(AND(IF(ISNUMBER(Критерии!R62),Критерии!R62,0)&gt;=Настройки!$B$16,Настройки!$K$37="Да"),Настройки!$B$37&amp;"; ","")&amp;IF(AND(IF(ISNUMBER(Критерии!S62),Критерии!S62,0)&gt;=Настройки!$B$16,Настройки!$K$38="Да"),Настройки!$B$38&amp;"; ","")&amp;IF(AND(IF(ISNUMBER(Критерии!T62),Критерии!T62,0)&gt;=Настройки!$B$16,Настройки!$K$39="Да"),Настройки!$B$39&amp;"; ","")&amp;IF(AND(IF(ISNUMBER(Критерии!U62),Критерии!U62,0)&gt;=Настройки!$B$16,Настройки!$K$40="Да"),Настройки!$B$40&amp;"; ","")&amp;IF(AND(IF(ISNUMBER(Критерии!V62),Критерии!V62,0)&gt;=Настройки!$B$16,Настройки!$K$41="Да"),Настройки!$B$41&amp;"; ","")&amp;IF(AND(IF(ISNUMBER(Критерии!W62),Критерии!W62,0)&gt;=Настройки!$B$16,Настройки!$K$42="Да"),Настройки!$B$42&amp;"; ","")&amp;IF(AND(IF(ISNUMBER(Критерии!X62),Критерии!X62,0)&gt;=Настройки!$B$16,Настройки!$K$43="Да"),Настройки!$B$43&amp;"; ","")&amp;IF(AND(IF(ISNUMBER(Критерии!Y62),Критерии!Y62,0)&gt;=Настройки!$B$16,Настройки!$K$44="Да"),Настройки!$B$44&amp;"; ","")&amp;IF(AND(IF(ISNUMBER(Критерии!Z62),Критерии!Z62,0)&gt;=Настройки!$B$16,Настройки!$K$45="Да"),Настройки!$B$45&amp;"; ","")&amp;IF(AND(IF(ISNUMBER(Критерии!AA62),Критерии!AA62,0)&gt;=Настройки!$B$16,Настройки!$K$46="Да"),Настройки!$B$46&amp;"; ","")&amp;IF(AND(IF(ISNUMBER(Критерии!AB62),Критерии!AB62,0)&gt;=Настройки!$B$16,Настройки!$K$47="Да"),Настройки!$B$47&amp;"; ","")&amp;IF(AND(IF(ISNUMBER(Критерии!AC62),Критерии!AC62,0)&gt;=Настройки!$B$16,Настройки!$K$48="Да"),Настройки!$B$48&amp;"; ","")&amp;IF(AND(IF(ISNUMBER(Критерии!AD62),Критерии!AD62,0)&gt;=Настройки!$B$16,Настройки!$K$49="Да"),Настройки!$B$49&amp;"; ","")&amp;IF(AND(IF(ISNUMBER(Критерии!AE62),Критерии!AE62,0)&gt;=Настройки!$B$16,Настройки!$K$50="Да"),Настройки!$B$50&amp;"; ","")))</f>
        <v/>
      </c>
    </row>
    <row r="47" spans="1:14" ht="17.100000000000001" customHeight="1">
      <c r="A47" s="25" t="str">
        <f>IF(Критерии!A63="","",Критерии!A63)</f>
        <v/>
      </c>
      <c r="B47" s="3" t="str">
        <f>IF($A47="","",INDEX(Данные!$A$7:$CV$106,ROW()-3,MATCH("Пласт",Данные!$A$6:$CV$6,0)))</f>
        <v/>
      </c>
      <c r="C47" s="3" t="str">
        <f>IF($A47="","",INDEX(Данные!$A$7:$CV$106,ROW()-3,MATCH("Состояние",Данные!$A$6:$CV$6,0)))</f>
        <v/>
      </c>
      <c r="D47" s="3" t="str">
        <f>IF($A47="","",COUNTIFS(Настройки!$A$21:$A$50,"Да",Настройки!$N$21:$N$50,"&lt;&gt;"))</f>
        <v/>
      </c>
      <c r="E47" s="3" t="str">
        <f>IF($A47="","",COUNT(Критерии!$B63:$AE63))</f>
        <v/>
      </c>
      <c r="F47" s="3" t="str">
        <f>IF($A47="","",D47-COUNT(Критерии!$B63:$AE63))</f>
        <v/>
      </c>
      <c r="G47" s="3" t="str">
        <f>IF($A47="","",IF(AND(ISNUMBER(Критерии!B63),Критерии!B63&gt;=Настройки!$B$16,Критерии!B$7="Да"),1,0)+IF(AND(ISNUMBER(Критерии!C63),Критерии!C63&gt;=Настройки!$B$16,Критерии!C$7="Да"),1,0)+IF(AND(ISNUMBER(Критерии!D63),Критерии!D63&gt;=Настройки!$B$16,Критерии!D$7="Да"),1,0)+IF(AND(ISNUMBER(Критерии!E63),Критерии!E63&gt;=Настройки!$B$16,Критерии!E$7="Да"),1,0)+IF(AND(ISNUMBER(Критерии!F63),Критерии!F63&gt;=Настройки!$B$16,Критерии!F$7="Да"),1,0)+IF(AND(ISNUMBER(Критерии!G63),Критерии!G63&gt;=Настройки!$B$16,Критерии!G$7="Да"),1,0)+IF(AND(ISNUMBER(Критерии!H63),Критерии!H63&gt;=Настройки!$B$16,Критерии!H$7="Да"),1,0)+IF(AND(ISNUMBER(Критерии!I63),Критерии!I63&gt;=Настройки!$B$16,Критерии!I$7="Да"),1,0)+IF(AND(ISNUMBER(Критерии!J63),Критерии!J63&gt;=Настройки!$B$16,Критерии!J$7="Да"),1,0)+IF(AND(ISNUMBER(Критерии!K63),Критерии!K63&gt;=Настройки!$B$16,Критерии!K$7="Да"),1,0)+IF(AND(ISNUMBER(Критерии!L63),Критерии!L63&gt;=Настройки!$B$16,Критерии!L$7="Да"),1,0)+IF(AND(ISNUMBER(Критерии!M63),Критерии!M63&gt;=Настройки!$B$16,Критерии!M$7="Да"),1,0)+IF(AND(ISNUMBER(Критерии!N63),Критерии!N63&gt;=Настройки!$B$16,Критерии!N$7="Да"),1,0)+IF(AND(ISNUMBER(Критерии!O63),Критерии!O63&gt;=Настройки!$B$16,Критерии!O$7="Да"),1,0)+IF(AND(ISNUMBER(Критерии!P63),Критерии!P63&gt;=Настройки!$B$16,Критерии!P$7="Да"),1,0)+IF(AND(ISNUMBER(Критерии!Q63),Критерии!Q63&gt;=Настройки!$B$16,Критерии!Q$7="Да"),1,0)+IF(AND(ISNUMBER(Критерии!R63),Критерии!R63&gt;=Настройки!$B$16,Критерии!R$7="Да"),1,0)+IF(AND(ISNUMBER(Критерии!S63),Критерии!S63&gt;=Настройки!$B$16,Критерии!S$7="Да"),1,0)+IF(AND(ISNUMBER(Критерии!T63),Критерии!T63&gt;=Настройки!$B$16,Критерии!T$7="Да"),1,0)+IF(AND(ISNUMBER(Критерии!U63),Критерии!U63&gt;=Настройки!$B$16,Критерии!U$7="Да"),1,0)+IF(AND(ISNUMBER(Критерии!V63),Критерии!V63&gt;=Настройки!$B$16,Критерии!V$7="Да"),1,0)+IF(AND(ISNUMBER(Критерии!W63),Критерии!W63&gt;=Настройки!$B$16,Критерии!W$7="Да"),1,0)+IF(AND(ISNUMBER(Критерии!X63),Критерии!X63&gt;=Настройки!$B$16,Критерии!X$7="Да"),1,0)+IF(AND(ISNUMBER(Критерии!Y63),Критерии!Y63&gt;=Настройки!$B$16,Критерии!Y$7="Да"),1,0)+IF(AND(ISNUMBER(Критерии!Z63),Критерии!Z63&gt;=Настройки!$B$16,Критерии!Z$7="Да"),1,0)+IF(AND(ISNUMBER(Критерии!AA63),Критерии!AA63&gt;=Настройки!$B$16,Критерии!AA$7="Да"),1,0)+IF(AND(ISNUMBER(Критерии!AB63),Критерии!AB63&gt;=Настройки!$B$16,Критерии!AB$7="Да"),1,0)+IF(AND(ISNUMBER(Критерии!AC63),Критерии!AC63&gt;=Настройки!$B$16,Критерии!AC$7="Да"),1,0)+IF(AND(ISNUMBER(Критерии!AD63),Критерии!AD63&gt;=Настройки!$B$16,Критерии!AD$7="Да"),1,0)+IF(AND(ISNUMBER(Критерии!AE63),Критерии!AE63&gt;=Настройки!$B$16,Критерии!AE$7="Да"),1,0))</f>
        <v/>
      </c>
      <c r="H47" s="20" t="str">
        <f>IF($A47="","",IF(ISNUMBER(Критерии!B63),Критерии!B$6,0)+IF(ISNUMBER(Критерии!C63),Критерии!C$6,0)+IF(ISNUMBER(Критерии!D63),Критерии!D$6,0)+IF(ISNUMBER(Критерии!E63),Критерии!E$6,0)+IF(ISNUMBER(Критерии!F63),Критерии!F$6,0)+IF(ISNUMBER(Критерии!G63),Критерии!G$6,0)+IF(ISNUMBER(Критерии!H63),Критерии!H$6,0)+IF(ISNUMBER(Критерии!I63),Критерии!I$6,0)+IF(ISNUMBER(Критерии!J63),Критерии!J$6,0)+IF(ISNUMBER(Критерии!K63),Критерии!K$6,0)+IF(ISNUMBER(Критерии!L63),Критерии!L$6,0)+IF(ISNUMBER(Критерии!M63),Критерии!M$6,0)+IF(ISNUMBER(Критерии!N63),Критерии!N$6,0)+IF(ISNUMBER(Критерии!O63),Критерии!O$6,0)+IF(ISNUMBER(Критерии!P63),Критерии!P$6,0)+IF(ISNUMBER(Критерии!Q63),Критерии!Q$6,0)+IF(ISNUMBER(Критерии!R63),Критерии!R$6,0)+IF(ISNUMBER(Критерии!S63),Критерии!S$6,0)+IF(ISNUMBER(Критерии!T63),Критерии!T$6,0)+IF(ISNUMBER(Критерии!U63),Критерии!U$6,0)+IF(ISNUMBER(Критерии!V63),Критерии!V$6,0)+IF(ISNUMBER(Критерии!W63),Критерии!W$6,0)+IF(ISNUMBER(Критерии!X63),Критерии!X$6,0)+IF(ISNUMBER(Критерии!Y63),Критерии!Y$6,0)+IF(ISNUMBER(Критерии!Z63),Критерии!Z$6,0)+IF(ISNUMBER(Критерии!AA63),Критерии!AA$6,0)+IF(ISNUMBER(Критерии!AB63),Критерии!AB$6,0)+IF(ISNUMBER(Критерии!AC63),Критерии!AC$6,0)+IF(ISNUMBER(Критерии!AD63),Критерии!AD$6,0)+IF(ISNUMBER(Критерии!AE63),Критерии!AE$6,0))</f>
        <v/>
      </c>
      <c r="I47" s="21" t="str">
        <f t="shared" si="1"/>
        <v/>
      </c>
      <c r="J47" s="20" t="str">
        <f>IF($A47="","",IF(OR(COUNTIF(Критерии!$B63:$AE63,"Недостаточно данных")&gt;0,COUNTIF(Критерии!$B63:$AE63,"Поле не найдено")&gt;0,COUNTIF(Критерии!$B63:$AE63,"Некорректные настройки")&gt;0,H47=0),"",EXP((IF(ISNUMBER(Критерии!B63),Критерии!B$6*LN(Критерии!B63),0)+IF(ISNUMBER(Критерии!C63),Критерии!C$6*LN(Критерии!C63),0)+IF(ISNUMBER(Критерии!D63),Критерии!D$6*LN(Критерии!D63),0)+IF(ISNUMBER(Критерии!E63),Критерии!E$6*LN(Критерии!E63),0)+IF(ISNUMBER(Критерии!F63),Критерии!F$6*LN(Критерии!F63),0)+IF(ISNUMBER(Критерии!G63),Критерии!G$6*LN(Критерии!G63),0)+IF(ISNUMBER(Критерии!H63),Критерии!H$6*LN(Критерии!H63),0)+IF(ISNUMBER(Критерии!I63),Критерии!I$6*LN(Критерии!I63),0)+IF(ISNUMBER(Критерии!J63),Критерии!J$6*LN(Критерии!J63),0)+IF(ISNUMBER(Критерии!K63),Критерии!K$6*LN(Критерии!K63),0)+IF(ISNUMBER(Критерии!L63),Критерии!L$6*LN(Критерии!L63),0)+IF(ISNUMBER(Критерии!M63),Критерии!M$6*LN(Критерии!M63),0)+IF(ISNUMBER(Критерии!N63),Критерии!N$6*LN(Критерии!N63),0)+IF(ISNUMBER(Критерии!O63),Критерии!O$6*LN(Критерии!O63),0)+IF(ISNUMBER(Критерии!P63),Критерии!P$6*LN(Критерии!P63),0)+IF(ISNUMBER(Критерии!Q63),Критерии!Q$6*LN(Критерии!Q63),0)+IF(ISNUMBER(Критерии!R63),Критерии!R$6*LN(Критерии!R63),0)+IF(ISNUMBER(Критерии!S63),Критерии!S$6*LN(Критерии!S63),0)+IF(ISNUMBER(Критерии!T63),Критерии!T$6*LN(Критерии!T63),0)+IF(ISNUMBER(Критерии!U63),Критерии!U$6*LN(Критерии!U63),0)+IF(ISNUMBER(Критерии!V63),Критерии!V$6*LN(Критерии!V63),0)+IF(ISNUMBER(Критерии!W63),Критерии!W$6*LN(Критерии!W63),0)+IF(ISNUMBER(Критерии!X63),Критерии!X$6*LN(Критерии!X63),0)+IF(ISNUMBER(Критерии!Y63),Критерии!Y$6*LN(Критерии!Y63),0)+IF(ISNUMBER(Критерии!Z63),Критерии!Z$6*LN(Критерии!Z63),0)+IF(ISNUMBER(Критерии!AA63),Критерии!AA$6*LN(Критерии!AA63),0)+IF(ISNUMBER(Критерии!AB63),Критерии!AB$6*LN(Критерии!AB63),0)+IF(ISNUMBER(Критерии!AC63),Критерии!AC$6*LN(Критерии!AC63),0)+IF(ISNUMBER(Критерии!AD63),Критерии!AD$6*LN(Критерии!AD63),0)+IF(ISNUMBER(Критерии!AE63),Критерии!AE$6*LN(Критерии!AE63),0))/H47)))</f>
        <v/>
      </c>
      <c r="K47" s="3" t="str">
        <f>IF(J47="","",COUNTIF($J$4:$J$103,"&gt;"&amp;J47)+COUNTIF($J$4:J47,J47))</f>
        <v/>
      </c>
      <c r="L47" s="3" t="str">
        <f>IF($A47="","",IF(J47="","Недостаточно данных",IF(G47&lt;Настройки!$B$8,"Резерв",IF(Настройки!$B$11="только ранжирование","Резерв",IF(Настройки!$B$11="Порог λ",IF(J47&gt;=Настройки!$B$10,"Кандидат","Резерв"),IF(K47&lt;=Настройки!$B$9,"Кандидат","Резерв"))))))</f>
        <v/>
      </c>
      <c r="M47" s="3" t="str">
        <f>IF($A47="","",IF(J47="","Проверьте данные на листе «Критерии»",IF(F47&gt;0,"Нет исходных данных: "&amp;F47,IF(Настройки!$B$18&lt;&gt;"OK","Проверьте веса","Расчет выполнен"))))</f>
        <v/>
      </c>
      <c r="N47" s="3" t="str">
        <f>IF($A47="","",IF(G47=0,"Нет сработавших оснований",IF(AND(IF(ISNUMBER(Критерии!B63),Критерии!B63,0)&gt;=Настройки!$B$16,Настройки!$K$21="Да"),Настройки!$B$21&amp;"; ","")&amp;IF(AND(IF(ISNUMBER(Критерии!C63),Критерии!C63,0)&gt;=Настройки!$B$16,Настройки!$K$22="Да"),Настройки!$B$22&amp;"; ","")&amp;IF(AND(IF(ISNUMBER(Критерии!D63),Критерии!D63,0)&gt;=Настройки!$B$16,Настройки!$K$23="Да"),Настройки!$B$23&amp;"; ","")&amp;IF(AND(IF(ISNUMBER(Критерии!E63),Критерии!E63,0)&gt;=Настройки!$B$16,Настройки!$K$24="Да"),Настройки!$B$24&amp;"; ","")&amp;IF(AND(IF(ISNUMBER(Критерии!F63),Критерии!F63,0)&gt;=Настройки!$B$16,Настройки!$K$25="Да"),Настройки!$B$25&amp;"; ","")&amp;IF(AND(IF(ISNUMBER(Критерии!G63),Критерии!G63,0)&gt;=Настройки!$B$16,Настройки!$K$26="Да"),Настройки!$B$26&amp;"; ","")&amp;IF(AND(IF(ISNUMBER(Критерии!H63),Критерии!H63,0)&gt;=Настройки!$B$16,Настройки!$K$27="Да"),Настройки!$B$27&amp;"; ","")&amp;IF(AND(IF(ISNUMBER(Критерии!I63),Критерии!I63,0)&gt;=Настройки!$B$16,Настройки!$K$28="Да"),Настройки!$B$28&amp;"; ","")&amp;IF(AND(IF(ISNUMBER(Критерии!J63),Критерии!J63,0)&gt;=Настройки!$B$16,Настройки!$K$29="Да"),Настройки!$B$29&amp;"; ","")&amp;IF(AND(IF(ISNUMBER(Критерии!K63),Критерии!K63,0)&gt;=Настройки!$B$16,Настройки!$K$30="Да"),Настройки!$B$30&amp;"; ","")&amp;IF(AND(IF(ISNUMBER(Критерии!L63),Критерии!L63,0)&gt;=Настройки!$B$16,Настройки!$K$31="Да"),Настройки!$B$31&amp;"; ","")&amp;IF(AND(IF(ISNUMBER(Критерии!M63),Критерии!M63,0)&gt;=Настройки!$B$16,Настройки!$K$32="Да"),Настройки!$B$32&amp;"; ","")&amp;IF(AND(IF(ISNUMBER(Критерии!N63),Критерии!N63,0)&gt;=Настройки!$B$16,Настройки!$K$33="Да"),Настройки!$B$33&amp;"; ","")&amp;IF(AND(IF(ISNUMBER(Критерии!O63),Критерии!O63,0)&gt;=Настройки!$B$16,Настройки!$K$34="Да"),Настройки!$B$34&amp;"; ","")&amp;IF(AND(IF(ISNUMBER(Критерии!P63),Критерии!P63,0)&gt;=Настройки!$B$16,Настройки!$K$35="Да"),Настройки!$B$35&amp;"; ","")&amp;IF(AND(IF(ISNUMBER(Критерии!Q63),Критерии!Q63,0)&gt;=Настройки!$B$16,Настройки!$K$36="Да"),Настройки!$B$36&amp;"; ","")&amp;IF(AND(IF(ISNUMBER(Критерии!R63),Критерии!R63,0)&gt;=Настройки!$B$16,Настройки!$K$37="Да"),Настройки!$B$37&amp;"; ","")&amp;IF(AND(IF(ISNUMBER(Критерии!S63),Критерии!S63,0)&gt;=Настройки!$B$16,Настройки!$K$38="Да"),Настройки!$B$38&amp;"; ","")&amp;IF(AND(IF(ISNUMBER(Критерии!T63),Критерии!T63,0)&gt;=Настройки!$B$16,Настройки!$K$39="Да"),Настройки!$B$39&amp;"; ","")&amp;IF(AND(IF(ISNUMBER(Критерии!U63),Критерии!U63,0)&gt;=Настройки!$B$16,Настройки!$K$40="Да"),Настройки!$B$40&amp;"; ","")&amp;IF(AND(IF(ISNUMBER(Критерии!V63),Критерии!V63,0)&gt;=Настройки!$B$16,Настройки!$K$41="Да"),Настройки!$B$41&amp;"; ","")&amp;IF(AND(IF(ISNUMBER(Критерии!W63),Критерии!W63,0)&gt;=Настройки!$B$16,Настройки!$K$42="Да"),Настройки!$B$42&amp;"; ","")&amp;IF(AND(IF(ISNUMBER(Критерии!X63),Критерии!X63,0)&gt;=Настройки!$B$16,Настройки!$K$43="Да"),Настройки!$B$43&amp;"; ","")&amp;IF(AND(IF(ISNUMBER(Критерии!Y63),Критерии!Y63,0)&gt;=Настройки!$B$16,Настройки!$K$44="Да"),Настройки!$B$44&amp;"; ","")&amp;IF(AND(IF(ISNUMBER(Критерии!Z63),Критерии!Z63,0)&gt;=Настройки!$B$16,Настройки!$K$45="Да"),Настройки!$B$45&amp;"; ","")&amp;IF(AND(IF(ISNUMBER(Критерии!AA63),Критерии!AA63,0)&gt;=Настройки!$B$16,Настройки!$K$46="Да"),Настройки!$B$46&amp;"; ","")&amp;IF(AND(IF(ISNUMBER(Критерии!AB63),Критерии!AB63,0)&gt;=Настройки!$B$16,Настройки!$K$47="Да"),Настройки!$B$47&amp;"; ","")&amp;IF(AND(IF(ISNUMBER(Критерии!AC63),Критерии!AC63,0)&gt;=Настройки!$B$16,Настройки!$K$48="Да"),Настройки!$B$48&amp;"; ","")&amp;IF(AND(IF(ISNUMBER(Критерии!AD63),Критерии!AD63,0)&gt;=Настройки!$B$16,Настройки!$K$49="Да"),Настройки!$B$49&amp;"; ","")&amp;IF(AND(IF(ISNUMBER(Критерии!AE63),Критерии!AE63,0)&gt;=Настройки!$B$16,Настройки!$K$50="Да"),Настройки!$B$50&amp;"; ","")))</f>
        <v/>
      </c>
    </row>
    <row r="48" spans="1:14" ht="17.100000000000001" customHeight="1">
      <c r="A48" s="25" t="str">
        <f>IF(Критерии!A64="","",Критерии!A64)</f>
        <v/>
      </c>
      <c r="B48" s="3" t="str">
        <f>IF($A48="","",INDEX(Данные!$A$7:$CV$106,ROW()-3,MATCH("Пласт",Данные!$A$6:$CV$6,0)))</f>
        <v/>
      </c>
      <c r="C48" s="3" t="str">
        <f>IF($A48="","",INDEX(Данные!$A$7:$CV$106,ROW()-3,MATCH("Состояние",Данные!$A$6:$CV$6,0)))</f>
        <v/>
      </c>
      <c r="D48" s="3" t="str">
        <f>IF($A48="","",COUNTIFS(Настройки!$A$21:$A$50,"Да",Настройки!$N$21:$N$50,"&lt;&gt;"))</f>
        <v/>
      </c>
      <c r="E48" s="3" t="str">
        <f>IF($A48="","",COUNT(Критерии!$B64:$AE64))</f>
        <v/>
      </c>
      <c r="F48" s="3" t="str">
        <f>IF($A48="","",D48-COUNT(Критерии!$B64:$AE64))</f>
        <v/>
      </c>
      <c r="G48" s="3" t="str">
        <f>IF($A48="","",IF(AND(ISNUMBER(Критерии!B64),Критерии!B64&gt;=Настройки!$B$16,Критерии!B$7="Да"),1,0)+IF(AND(ISNUMBER(Критерии!C64),Критерии!C64&gt;=Настройки!$B$16,Критерии!C$7="Да"),1,0)+IF(AND(ISNUMBER(Критерии!D64),Критерии!D64&gt;=Настройки!$B$16,Критерии!D$7="Да"),1,0)+IF(AND(ISNUMBER(Критерии!E64),Критерии!E64&gt;=Настройки!$B$16,Критерии!E$7="Да"),1,0)+IF(AND(ISNUMBER(Критерии!F64),Критерии!F64&gt;=Настройки!$B$16,Критерии!F$7="Да"),1,0)+IF(AND(ISNUMBER(Критерии!G64),Критерии!G64&gt;=Настройки!$B$16,Критерии!G$7="Да"),1,0)+IF(AND(ISNUMBER(Критерии!H64),Критерии!H64&gt;=Настройки!$B$16,Критерии!H$7="Да"),1,0)+IF(AND(ISNUMBER(Критерии!I64),Критерии!I64&gt;=Настройки!$B$16,Критерии!I$7="Да"),1,0)+IF(AND(ISNUMBER(Критерии!J64),Критерии!J64&gt;=Настройки!$B$16,Критерии!J$7="Да"),1,0)+IF(AND(ISNUMBER(Критерии!K64),Критерии!K64&gt;=Настройки!$B$16,Критерии!K$7="Да"),1,0)+IF(AND(ISNUMBER(Критерии!L64),Критерии!L64&gt;=Настройки!$B$16,Критерии!L$7="Да"),1,0)+IF(AND(ISNUMBER(Критерии!M64),Критерии!M64&gt;=Настройки!$B$16,Критерии!M$7="Да"),1,0)+IF(AND(ISNUMBER(Критерии!N64),Критерии!N64&gt;=Настройки!$B$16,Критерии!N$7="Да"),1,0)+IF(AND(ISNUMBER(Критерии!O64),Критерии!O64&gt;=Настройки!$B$16,Критерии!O$7="Да"),1,0)+IF(AND(ISNUMBER(Критерии!P64),Критерии!P64&gt;=Настройки!$B$16,Критерии!P$7="Да"),1,0)+IF(AND(ISNUMBER(Критерии!Q64),Критерии!Q64&gt;=Настройки!$B$16,Критерии!Q$7="Да"),1,0)+IF(AND(ISNUMBER(Критерии!R64),Критерии!R64&gt;=Настройки!$B$16,Критерии!R$7="Да"),1,0)+IF(AND(ISNUMBER(Критерии!S64),Критерии!S64&gt;=Настройки!$B$16,Критерии!S$7="Да"),1,0)+IF(AND(ISNUMBER(Критерии!T64),Критерии!T64&gt;=Настройки!$B$16,Критерии!T$7="Да"),1,0)+IF(AND(ISNUMBER(Критерии!U64),Критерии!U64&gt;=Настройки!$B$16,Критерии!U$7="Да"),1,0)+IF(AND(ISNUMBER(Критерии!V64),Критерии!V64&gt;=Настройки!$B$16,Критерии!V$7="Да"),1,0)+IF(AND(ISNUMBER(Критерии!W64),Критерии!W64&gt;=Настройки!$B$16,Критерии!W$7="Да"),1,0)+IF(AND(ISNUMBER(Критерии!X64),Критерии!X64&gt;=Настройки!$B$16,Критерии!X$7="Да"),1,0)+IF(AND(ISNUMBER(Критерии!Y64),Критерии!Y64&gt;=Настройки!$B$16,Критерии!Y$7="Да"),1,0)+IF(AND(ISNUMBER(Критерии!Z64),Критерии!Z64&gt;=Настройки!$B$16,Критерии!Z$7="Да"),1,0)+IF(AND(ISNUMBER(Критерии!AA64),Критерии!AA64&gt;=Настройки!$B$16,Критерии!AA$7="Да"),1,0)+IF(AND(ISNUMBER(Критерии!AB64),Критерии!AB64&gt;=Настройки!$B$16,Критерии!AB$7="Да"),1,0)+IF(AND(ISNUMBER(Критерии!AC64),Критерии!AC64&gt;=Настройки!$B$16,Критерии!AC$7="Да"),1,0)+IF(AND(ISNUMBER(Критерии!AD64),Критерии!AD64&gt;=Настройки!$B$16,Критерии!AD$7="Да"),1,0)+IF(AND(ISNUMBER(Критерии!AE64),Критерии!AE64&gt;=Настройки!$B$16,Критерии!AE$7="Да"),1,0))</f>
        <v/>
      </c>
      <c r="H48" s="20" t="str">
        <f>IF($A48="","",IF(ISNUMBER(Критерии!B64),Критерии!B$6,0)+IF(ISNUMBER(Критерии!C64),Критерии!C$6,0)+IF(ISNUMBER(Критерии!D64),Критерии!D$6,0)+IF(ISNUMBER(Критерии!E64),Критерии!E$6,0)+IF(ISNUMBER(Критерии!F64),Критерии!F$6,0)+IF(ISNUMBER(Критерии!G64),Критерии!G$6,0)+IF(ISNUMBER(Критерии!H64),Критерии!H$6,0)+IF(ISNUMBER(Критерии!I64),Критерии!I$6,0)+IF(ISNUMBER(Критерии!J64),Критерии!J$6,0)+IF(ISNUMBER(Критерии!K64),Критерии!K$6,0)+IF(ISNUMBER(Критерии!L64),Критерии!L$6,0)+IF(ISNUMBER(Критерии!M64),Критерии!M$6,0)+IF(ISNUMBER(Критерии!N64),Критерии!N$6,0)+IF(ISNUMBER(Критерии!O64),Критерии!O$6,0)+IF(ISNUMBER(Критерии!P64),Критерии!P$6,0)+IF(ISNUMBER(Критерии!Q64),Критерии!Q$6,0)+IF(ISNUMBER(Критерии!R64),Критерии!R$6,0)+IF(ISNUMBER(Критерии!S64),Критерии!S$6,0)+IF(ISNUMBER(Критерии!T64),Критерии!T$6,0)+IF(ISNUMBER(Критерии!U64),Критерии!U$6,0)+IF(ISNUMBER(Критерии!V64),Критерии!V$6,0)+IF(ISNUMBER(Критерии!W64),Критерии!W$6,0)+IF(ISNUMBER(Критерии!X64),Критерии!X$6,0)+IF(ISNUMBER(Критерии!Y64),Критерии!Y$6,0)+IF(ISNUMBER(Критерии!Z64),Критерии!Z$6,0)+IF(ISNUMBER(Критерии!AA64),Критерии!AA$6,0)+IF(ISNUMBER(Критерии!AB64),Критерии!AB$6,0)+IF(ISNUMBER(Критерии!AC64),Критерии!AC$6,0)+IF(ISNUMBER(Критерии!AD64),Критерии!AD$6,0)+IF(ISNUMBER(Критерии!AE64),Критерии!AE$6,0))</f>
        <v/>
      </c>
      <c r="I48" s="21" t="str">
        <f t="shared" si="1"/>
        <v/>
      </c>
      <c r="J48" s="20" t="str">
        <f>IF($A48="","",IF(OR(COUNTIF(Критерии!$B64:$AE64,"Недостаточно данных")&gt;0,COUNTIF(Критерии!$B64:$AE64,"Поле не найдено")&gt;0,COUNTIF(Критерии!$B64:$AE64,"Некорректные настройки")&gt;0,H48=0),"",EXP((IF(ISNUMBER(Критерии!B64),Критерии!B$6*LN(Критерии!B64),0)+IF(ISNUMBER(Критерии!C64),Критерии!C$6*LN(Критерии!C64),0)+IF(ISNUMBER(Критерии!D64),Критерии!D$6*LN(Критерии!D64),0)+IF(ISNUMBER(Критерии!E64),Критерии!E$6*LN(Критерии!E64),0)+IF(ISNUMBER(Критерии!F64),Критерии!F$6*LN(Критерии!F64),0)+IF(ISNUMBER(Критерии!G64),Критерии!G$6*LN(Критерии!G64),0)+IF(ISNUMBER(Критерии!H64),Критерии!H$6*LN(Критерии!H64),0)+IF(ISNUMBER(Критерии!I64),Критерии!I$6*LN(Критерии!I64),0)+IF(ISNUMBER(Критерии!J64),Критерии!J$6*LN(Критерии!J64),0)+IF(ISNUMBER(Критерии!K64),Критерии!K$6*LN(Критерии!K64),0)+IF(ISNUMBER(Критерии!L64),Критерии!L$6*LN(Критерии!L64),0)+IF(ISNUMBER(Критерии!M64),Критерии!M$6*LN(Критерии!M64),0)+IF(ISNUMBER(Критерии!N64),Критерии!N$6*LN(Критерии!N64),0)+IF(ISNUMBER(Критерии!O64),Критерии!O$6*LN(Критерии!O64),0)+IF(ISNUMBER(Критерии!P64),Критерии!P$6*LN(Критерии!P64),0)+IF(ISNUMBER(Критерии!Q64),Критерии!Q$6*LN(Критерии!Q64),0)+IF(ISNUMBER(Критерии!R64),Критерии!R$6*LN(Критерии!R64),0)+IF(ISNUMBER(Критерии!S64),Критерии!S$6*LN(Критерии!S64),0)+IF(ISNUMBER(Критерии!T64),Критерии!T$6*LN(Критерии!T64),0)+IF(ISNUMBER(Критерии!U64),Критерии!U$6*LN(Критерии!U64),0)+IF(ISNUMBER(Критерии!V64),Критерии!V$6*LN(Критерии!V64),0)+IF(ISNUMBER(Критерии!W64),Критерии!W$6*LN(Критерии!W64),0)+IF(ISNUMBER(Критерии!X64),Критерии!X$6*LN(Критерии!X64),0)+IF(ISNUMBER(Критерии!Y64),Критерии!Y$6*LN(Критерии!Y64),0)+IF(ISNUMBER(Критерии!Z64),Критерии!Z$6*LN(Критерии!Z64),0)+IF(ISNUMBER(Критерии!AA64),Критерии!AA$6*LN(Критерии!AA64),0)+IF(ISNUMBER(Критерии!AB64),Критерии!AB$6*LN(Критерии!AB64),0)+IF(ISNUMBER(Критерии!AC64),Критерии!AC$6*LN(Критерии!AC64),0)+IF(ISNUMBER(Критерии!AD64),Критерии!AD$6*LN(Критерии!AD64),0)+IF(ISNUMBER(Критерии!AE64),Критерии!AE$6*LN(Критерии!AE64),0))/H48)))</f>
        <v/>
      </c>
      <c r="K48" s="3" t="str">
        <f>IF(J48="","",COUNTIF($J$4:$J$103,"&gt;"&amp;J48)+COUNTIF($J$4:J48,J48))</f>
        <v/>
      </c>
      <c r="L48" s="3" t="str">
        <f>IF($A48="","",IF(J48="","Недостаточно данных",IF(G48&lt;Настройки!$B$8,"Резерв",IF(Настройки!$B$11="только ранжирование","Резерв",IF(Настройки!$B$11="Порог λ",IF(J48&gt;=Настройки!$B$10,"Кандидат","Резерв"),IF(K48&lt;=Настройки!$B$9,"Кандидат","Резерв"))))))</f>
        <v/>
      </c>
      <c r="M48" s="3" t="str">
        <f>IF($A48="","",IF(J48="","Проверьте данные на листе «Критерии»",IF(F48&gt;0,"Нет исходных данных: "&amp;F48,IF(Настройки!$B$18&lt;&gt;"OK","Проверьте веса","Расчет выполнен"))))</f>
        <v/>
      </c>
      <c r="N48" s="3" t="str">
        <f>IF($A48="","",IF(G48=0,"Нет сработавших оснований",IF(AND(IF(ISNUMBER(Критерии!B64),Критерии!B64,0)&gt;=Настройки!$B$16,Настройки!$K$21="Да"),Настройки!$B$21&amp;"; ","")&amp;IF(AND(IF(ISNUMBER(Критерии!C64),Критерии!C64,0)&gt;=Настройки!$B$16,Настройки!$K$22="Да"),Настройки!$B$22&amp;"; ","")&amp;IF(AND(IF(ISNUMBER(Критерии!D64),Критерии!D64,0)&gt;=Настройки!$B$16,Настройки!$K$23="Да"),Настройки!$B$23&amp;"; ","")&amp;IF(AND(IF(ISNUMBER(Критерии!E64),Критерии!E64,0)&gt;=Настройки!$B$16,Настройки!$K$24="Да"),Настройки!$B$24&amp;"; ","")&amp;IF(AND(IF(ISNUMBER(Критерии!F64),Критерии!F64,0)&gt;=Настройки!$B$16,Настройки!$K$25="Да"),Настройки!$B$25&amp;"; ","")&amp;IF(AND(IF(ISNUMBER(Критерии!G64),Критерии!G64,0)&gt;=Настройки!$B$16,Настройки!$K$26="Да"),Настройки!$B$26&amp;"; ","")&amp;IF(AND(IF(ISNUMBER(Критерии!H64),Критерии!H64,0)&gt;=Настройки!$B$16,Настройки!$K$27="Да"),Настройки!$B$27&amp;"; ","")&amp;IF(AND(IF(ISNUMBER(Критерии!I64),Критерии!I64,0)&gt;=Настройки!$B$16,Настройки!$K$28="Да"),Настройки!$B$28&amp;"; ","")&amp;IF(AND(IF(ISNUMBER(Критерии!J64),Критерии!J64,0)&gt;=Настройки!$B$16,Настройки!$K$29="Да"),Настройки!$B$29&amp;"; ","")&amp;IF(AND(IF(ISNUMBER(Критерии!K64),Критерии!K64,0)&gt;=Настройки!$B$16,Настройки!$K$30="Да"),Настройки!$B$30&amp;"; ","")&amp;IF(AND(IF(ISNUMBER(Критерии!L64),Критерии!L64,0)&gt;=Настройки!$B$16,Настройки!$K$31="Да"),Настройки!$B$31&amp;"; ","")&amp;IF(AND(IF(ISNUMBER(Критерии!M64),Критерии!M64,0)&gt;=Настройки!$B$16,Настройки!$K$32="Да"),Настройки!$B$32&amp;"; ","")&amp;IF(AND(IF(ISNUMBER(Критерии!N64),Критерии!N64,0)&gt;=Настройки!$B$16,Настройки!$K$33="Да"),Настройки!$B$33&amp;"; ","")&amp;IF(AND(IF(ISNUMBER(Критерии!O64),Критерии!O64,0)&gt;=Настройки!$B$16,Настройки!$K$34="Да"),Настройки!$B$34&amp;"; ","")&amp;IF(AND(IF(ISNUMBER(Критерии!P64),Критерии!P64,0)&gt;=Настройки!$B$16,Настройки!$K$35="Да"),Настройки!$B$35&amp;"; ","")&amp;IF(AND(IF(ISNUMBER(Критерии!Q64),Критерии!Q64,0)&gt;=Настройки!$B$16,Настройки!$K$36="Да"),Настройки!$B$36&amp;"; ","")&amp;IF(AND(IF(ISNUMBER(Критерии!R64),Критерии!R64,0)&gt;=Настройки!$B$16,Настройки!$K$37="Да"),Настройки!$B$37&amp;"; ","")&amp;IF(AND(IF(ISNUMBER(Критерии!S64),Критерии!S64,0)&gt;=Настройки!$B$16,Настройки!$K$38="Да"),Настройки!$B$38&amp;"; ","")&amp;IF(AND(IF(ISNUMBER(Критерии!T64),Критерии!T64,0)&gt;=Настройки!$B$16,Настройки!$K$39="Да"),Настройки!$B$39&amp;"; ","")&amp;IF(AND(IF(ISNUMBER(Критерии!U64),Критерии!U64,0)&gt;=Настройки!$B$16,Настройки!$K$40="Да"),Настройки!$B$40&amp;"; ","")&amp;IF(AND(IF(ISNUMBER(Критерии!V64),Критерии!V64,0)&gt;=Настройки!$B$16,Настройки!$K$41="Да"),Настройки!$B$41&amp;"; ","")&amp;IF(AND(IF(ISNUMBER(Критерии!W64),Критерии!W64,0)&gt;=Настройки!$B$16,Настройки!$K$42="Да"),Настройки!$B$42&amp;"; ","")&amp;IF(AND(IF(ISNUMBER(Критерии!X64),Критерии!X64,0)&gt;=Настройки!$B$16,Настройки!$K$43="Да"),Настройки!$B$43&amp;"; ","")&amp;IF(AND(IF(ISNUMBER(Критерии!Y64),Критерии!Y64,0)&gt;=Настройки!$B$16,Настройки!$K$44="Да"),Настройки!$B$44&amp;"; ","")&amp;IF(AND(IF(ISNUMBER(Критерии!Z64),Критерии!Z64,0)&gt;=Настройки!$B$16,Настройки!$K$45="Да"),Настройки!$B$45&amp;"; ","")&amp;IF(AND(IF(ISNUMBER(Критерии!AA64),Критерии!AA64,0)&gt;=Настройки!$B$16,Настройки!$K$46="Да"),Настройки!$B$46&amp;"; ","")&amp;IF(AND(IF(ISNUMBER(Критерии!AB64),Критерии!AB64,0)&gt;=Настройки!$B$16,Настройки!$K$47="Да"),Настройки!$B$47&amp;"; ","")&amp;IF(AND(IF(ISNUMBER(Критерии!AC64),Критерии!AC64,0)&gt;=Настройки!$B$16,Настройки!$K$48="Да"),Настройки!$B$48&amp;"; ","")&amp;IF(AND(IF(ISNUMBER(Критерии!AD64),Критерии!AD64,0)&gt;=Настройки!$B$16,Настройки!$K$49="Да"),Настройки!$B$49&amp;"; ","")&amp;IF(AND(IF(ISNUMBER(Критерии!AE64),Критерии!AE64,0)&gt;=Настройки!$B$16,Настройки!$K$50="Да"),Настройки!$B$50&amp;"; ","")))</f>
        <v/>
      </c>
    </row>
    <row r="49" spans="1:14" ht="17.100000000000001" customHeight="1">
      <c r="A49" s="25" t="str">
        <f>IF(Критерии!A65="","",Критерии!A65)</f>
        <v/>
      </c>
      <c r="B49" s="3" t="str">
        <f>IF($A49="","",INDEX(Данные!$A$7:$CV$106,ROW()-3,MATCH("Пласт",Данные!$A$6:$CV$6,0)))</f>
        <v/>
      </c>
      <c r="C49" s="3" t="str">
        <f>IF($A49="","",INDEX(Данные!$A$7:$CV$106,ROW()-3,MATCH("Состояние",Данные!$A$6:$CV$6,0)))</f>
        <v/>
      </c>
      <c r="D49" s="3" t="str">
        <f>IF($A49="","",COUNTIFS(Настройки!$A$21:$A$50,"Да",Настройки!$N$21:$N$50,"&lt;&gt;"))</f>
        <v/>
      </c>
      <c r="E49" s="3" t="str">
        <f>IF($A49="","",COUNT(Критерии!$B65:$AE65))</f>
        <v/>
      </c>
      <c r="F49" s="3" t="str">
        <f>IF($A49="","",D49-COUNT(Критерии!$B65:$AE65))</f>
        <v/>
      </c>
      <c r="G49" s="3" t="str">
        <f>IF($A49="","",IF(AND(ISNUMBER(Критерии!B65),Критерии!B65&gt;=Настройки!$B$16,Критерии!B$7="Да"),1,0)+IF(AND(ISNUMBER(Критерии!C65),Критерии!C65&gt;=Настройки!$B$16,Критерии!C$7="Да"),1,0)+IF(AND(ISNUMBER(Критерии!D65),Критерии!D65&gt;=Настройки!$B$16,Критерии!D$7="Да"),1,0)+IF(AND(ISNUMBER(Критерии!E65),Критерии!E65&gt;=Настройки!$B$16,Критерии!E$7="Да"),1,0)+IF(AND(ISNUMBER(Критерии!F65),Критерии!F65&gt;=Настройки!$B$16,Критерии!F$7="Да"),1,0)+IF(AND(ISNUMBER(Критерии!G65),Критерии!G65&gt;=Настройки!$B$16,Критерии!G$7="Да"),1,0)+IF(AND(ISNUMBER(Критерии!H65),Критерии!H65&gt;=Настройки!$B$16,Критерии!H$7="Да"),1,0)+IF(AND(ISNUMBER(Критерии!I65),Критерии!I65&gt;=Настройки!$B$16,Критерии!I$7="Да"),1,0)+IF(AND(ISNUMBER(Критерии!J65),Критерии!J65&gt;=Настройки!$B$16,Критерии!J$7="Да"),1,0)+IF(AND(ISNUMBER(Критерии!K65),Критерии!K65&gt;=Настройки!$B$16,Критерии!K$7="Да"),1,0)+IF(AND(ISNUMBER(Критерии!L65),Критерии!L65&gt;=Настройки!$B$16,Критерии!L$7="Да"),1,0)+IF(AND(ISNUMBER(Критерии!M65),Критерии!M65&gt;=Настройки!$B$16,Критерии!M$7="Да"),1,0)+IF(AND(ISNUMBER(Критерии!N65),Критерии!N65&gt;=Настройки!$B$16,Критерии!N$7="Да"),1,0)+IF(AND(ISNUMBER(Критерии!O65),Критерии!O65&gt;=Настройки!$B$16,Критерии!O$7="Да"),1,0)+IF(AND(ISNUMBER(Критерии!P65),Критерии!P65&gt;=Настройки!$B$16,Критерии!P$7="Да"),1,0)+IF(AND(ISNUMBER(Критерии!Q65),Критерии!Q65&gt;=Настройки!$B$16,Критерии!Q$7="Да"),1,0)+IF(AND(ISNUMBER(Критерии!R65),Критерии!R65&gt;=Настройки!$B$16,Критерии!R$7="Да"),1,0)+IF(AND(ISNUMBER(Критерии!S65),Критерии!S65&gt;=Настройки!$B$16,Критерии!S$7="Да"),1,0)+IF(AND(ISNUMBER(Критерии!T65),Критерии!T65&gt;=Настройки!$B$16,Критерии!T$7="Да"),1,0)+IF(AND(ISNUMBER(Критерии!U65),Критерии!U65&gt;=Настройки!$B$16,Критерии!U$7="Да"),1,0)+IF(AND(ISNUMBER(Критерии!V65),Критерии!V65&gt;=Настройки!$B$16,Критерии!V$7="Да"),1,0)+IF(AND(ISNUMBER(Критерии!W65),Критерии!W65&gt;=Настройки!$B$16,Критерии!W$7="Да"),1,0)+IF(AND(ISNUMBER(Критерии!X65),Критерии!X65&gt;=Настройки!$B$16,Критерии!X$7="Да"),1,0)+IF(AND(ISNUMBER(Критерии!Y65),Критерии!Y65&gt;=Настройки!$B$16,Критерии!Y$7="Да"),1,0)+IF(AND(ISNUMBER(Критерии!Z65),Критерии!Z65&gt;=Настройки!$B$16,Критерии!Z$7="Да"),1,0)+IF(AND(ISNUMBER(Критерии!AA65),Критерии!AA65&gt;=Настройки!$B$16,Критерии!AA$7="Да"),1,0)+IF(AND(ISNUMBER(Критерии!AB65),Критерии!AB65&gt;=Настройки!$B$16,Критерии!AB$7="Да"),1,0)+IF(AND(ISNUMBER(Критерии!AC65),Критерии!AC65&gt;=Настройки!$B$16,Критерии!AC$7="Да"),1,0)+IF(AND(ISNUMBER(Критерии!AD65),Критерии!AD65&gt;=Настройки!$B$16,Критерии!AD$7="Да"),1,0)+IF(AND(ISNUMBER(Критерии!AE65),Критерии!AE65&gt;=Настройки!$B$16,Критерии!AE$7="Да"),1,0))</f>
        <v/>
      </c>
      <c r="H49" s="20" t="str">
        <f>IF($A49="","",IF(ISNUMBER(Критерии!B65),Критерии!B$6,0)+IF(ISNUMBER(Критерии!C65),Критерии!C$6,0)+IF(ISNUMBER(Критерии!D65),Критерии!D$6,0)+IF(ISNUMBER(Критерии!E65),Критерии!E$6,0)+IF(ISNUMBER(Критерии!F65),Критерии!F$6,0)+IF(ISNUMBER(Критерии!G65),Критерии!G$6,0)+IF(ISNUMBER(Критерии!H65),Критерии!H$6,0)+IF(ISNUMBER(Критерии!I65),Критерии!I$6,0)+IF(ISNUMBER(Критерии!J65),Критерии!J$6,0)+IF(ISNUMBER(Критерии!K65),Критерии!K$6,0)+IF(ISNUMBER(Критерии!L65),Критерии!L$6,0)+IF(ISNUMBER(Критерии!M65),Критерии!M$6,0)+IF(ISNUMBER(Критерии!N65),Критерии!N$6,0)+IF(ISNUMBER(Критерии!O65),Критерии!O$6,0)+IF(ISNUMBER(Критерии!P65),Критерии!P$6,0)+IF(ISNUMBER(Критерии!Q65),Критерии!Q$6,0)+IF(ISNUMBER(Критерии!R65),Критерии!R$6,0)+IF(ISNUMBER(Критерии!S65),Критерии!S$6,0)+IF(ISNUMBER(Критерии!T65),Критерии!T$6,0)+IF(ISNUMBER(Критерии!U65),Критерии!U$6,0)+IF(ISNUMBER(Критерии!V65),Критерии!V$6,0)+IF(ISNUMBER(Критерии!W65),Критерии!W$6,0)+IF(ISNUMBER(Критерии!X65),Критерии!X$6,0)+IF(ISNUMBER(Критерии!Y65),Критерии!Y$6,0)+IF(ISNUMBER(Критерии!Z65),Критерии!Z$6,0)+IF(ISNUMBER(Критерии!AA65),Критерии!AA$6,0)+IF(ISNUMBER(Критерии!AB65),Критерии!AB$6,0)+IF(ISNUMBER(Критерии!AC65),Критерии!AC$6,0)+IF(ISNUMBER(Критерии!AD65),Критерии!AD$6,0)+IF(ISNUMBER(Критерии!AE65),Критерии!AE$6,0))</f>
        <v/>
      </c>
      <c r="I49" s="21" t="str">
        <f t="shared" si="1"/>
        <v/>
      </c>
      <c r="J49" s="20" t="str">
        <f>IF($A49="","",IF(OR(COUNTIF(Критерии!$B65:$AE65,"Недостаточно данных")&gt;0,COUNTIF(Критерии!$B65:$AE65,"Поле не найдено")&gt;0,COUNTIF(Критерии!$B65:$AE65,"Некорректные настройки")&gt;0,H49=0),"",EXP((IF(ISNUMBER(Критерии!B65),Критерии!B$6*LN(Критерии!B65),0)+IF(ISNUMBER(Критерии!C65),Критерии!C$6*LN(Критерии!C65),0)+IF(ISNUMBER(Критерии!D65),Критерии!D$6*LN(Критерии!D65),0)+IF(ISNUMBER(Критерии!E65),Критерии!E$6*LN(Критерии!E65),0)+IF(ISNUMBER(Критерии!F65),Критерии!F$6*LN(Критерии!F65),0)+IF(ISNUMBER(Критерии!G65),Критерии!G$6*LN(Критерии!G65),0)+IF(ISNUMBER(Критерии!H65),Критерии!H$6*LN(Критерии!H65),0)+IF(ISNUMBER(Критерии!I65),Критерии!I$6*LN(Критерии!I65),0)+IF(ISNUMBER(Критерии!J65),Критерии!J$6*LN(Критерии!J65),0)+IF(ISNUMBER(Критерии!K65),Критерии!K$6*LN(Критерии!K65),0)+IF(ISNUMBER(Критерии!L65),Критерии!L$6*LN(Критерии!L65),0)+IF(ISNUMBER(Критерии!M65),Критерии!M$6*LN(Критерии!M65),0)+IF(ISNUMBER(Критерии!N65),Критерии!N$6*LN(Критерии!N65),0)+IF(ISNUMBER(Критерии!O65),Критерии!O$6*LN(Критерии!O65),0)+IF(ISNUMBER(Критерии!P65),Критерии!P$6*LN(Критерии!P65),0)+IF(ISNUMBER(Критерии!Q65),Критерии!Q$6*LN(Критерии!Q65),0)+IF(ISNUMBER(Критерии!R65),Критерии!R$6*LN(Критерии!R65),0)+IF(ISNUMBER(Критерии!S65),Критерии!S$6*LN(Критерии!S65),0)+IF(ISNUMBER(Критерии!T65),Критерии!T$6*LN(Критерии!T65),0)+IF(ISNUMBER(Критерии!U65),Критерии!U$6*LN(Критерии!U65),0)+IF(ISNUMBER(Критерии!V65),Критерии!V$6*LN(Критерии!V65),0)+IF(ISNUMBER(Критерии!W65),Критерии!W$6*LN(Критерии!W65),0)+IF(ISNUMBER(Критерии!X65),Критерии!X$6*LN(Критерии!X65),0)+IF(ISNUMBER(Критерии!Y65),Критерии!Y$6*LN(Критерии!Y65),0)+IF(ISNUMBER(Критерии!Z65),Критерии!Z$6*LN(Критерии!Z65),0)+IF(ISNUMBER(Критерии!AA65),Критерии!AA$6*LN(Критерии!AA65),0)+IF(ISNUMBER(Критерии!AB65),Критерии!AB$6*LN(Критерии!AB65),0)+IF(ISNUMBER(Критерии!AC65),Критерии!AC$6*LN(Критерии!AC65),0)+IF(ISNUMBER(Критерии!AD65),Критерии!AD$6*LN(Критерии!AD65),0)+IF(ISNUMBER(Критерии!AE65),Критерии!AE$6*LN(Критерии!AE65),0))/H49)))</f>
        <v/>
      </c>
      <c r="K49" s="3" t="str">
        <f>IF(J49="","",COUNTIF($J$4:$J$103,"&gt;"&amp;J49)+COUNTIF($J$4:J49,J49))</f>
        <v/>
      </c>
      <c r="L49" s="3" t="str">
        <f>IF($A49="","",IF(J49="","Недостаточно данных",IF(G49&lt;Настройки!$B$8,"Резерв",IF(Настройки!$B$11="только ранжирование","Резерв",IF(Настройки!$B$11="Порог λ",IF(J49&gt;=Настройки!$B$10,"Кандидат","Резерв"),IF(K49&lt;=Настройки!$B$9,"Кандидат","Резерв"))))))</f>
        <v/>
      </c>
      <c r="M49" s="3" t="str">
        <f>IF($A49="","",IF(J49="","Проверьте данные на листе «Критерии»",IF(F49&gt;0,"Нет исходных данных: "&amp;F49,IF(Настройки!$B$18&lt;&gt;"OK","Проверьте веса","Расчет выполнен"))))</f>
        <v/>
      </c>
      <c r="N49" s="3" t="str">
        <f>IF($A49="","",IF(G49=0,"Нет сработавших оснований",IF(AND(IF(ISNUMBER(Критерии!B65),Критерии!B65,0)&gt;=Настройки!$B$16,Настройки!$K$21="Да"),Настройки!$B$21&amp;"; ","")&amp;IF(AND(IF(ISNUMBER(Критерии!C65),Критерии!C65,0)&gt;=Настройки!$B$16,Настройки!$K$22="Да"),Настройки!$B$22&amp;"; ","")&amp;IF(AND(IF(ISNUMBER(Критерии!D65),Критерии!D65,0)&gt;=Настройки!$B$16,Настройки!$K$23="Да"),Настройки!$B$23&amp;"; ","")&amp;IF(AND(IF(ISNUMBER(Критерии!E65),Критерии!E65,0)&gt;=Настройки!$B$16,Настройки!$K$24="Да"),Настройки!$B$24&amp;"; ","")&amp;IF(AND(IF(ISNUMBER(Критерии!F65),Критерии!F65,0)&gt;=Настройки!$B$16,Настройки!$K$25="Да"),Настройки!$B$25&amp;"; ","")&amp;IF(AND(IF(ISNUMBER(Критерии!G65),Критерии!G65,0)&gt;=Настройки!$B$16,Настройки!$K$26="Да"),Настройки!$B$26&amp;"; ","")&amp;IF(AND(IF(ISNUMBER(Критерии!H65),Критерии!H65,0)&gt;=Настройки!$B$16,Настройки!$K$27="Да"),Настройки!$B$27&amp;"; ","")&amp;IF(AND(IF(ISNUMBER(Критерии!I65),Критерии!I65,0)&gt;=Настройки!$B$16,Настройки!$K$28="Да"),Настройки!$B$28&amp;"; ","")&amp;IF(AND(IF(ISNUMBER(Критерии!J65),Критерии!J65,0)&gt;=Настройки!$B$16,Настройки!$K$29="Да"),Настройки!$B$29&amp;"; ","")&amp;IF(AND(IF(ISNUMBER(Критерии!K65),Критерии!K65,0)&gt;=Настройки!$B$16,Настройки!$K$30="Да"),Настройки!$B$30&amp;"; ","")&amp;IF(AND(IF(ISNUMBER(Критерии!L65),Критерии!L65,0)&gt;=Настройки!$B$16,Настройки!$K$31="Да"),Настройки!$B$31&amp;"; ","")&amp;IF(AND(IF(ISNUMBER(Критерии!M65),Критерии!M65,0)&gt;=Настройки!$B$16,Настройки!$K$32="Да"),Настройки!$B$32&amp;"; ","")&amp;IF(AND(IF(ISNUMBER(Критерии!N65),Критерии!N65,0)&gt;=Настройки!$B$16,Настройки!$K$33="Да"),Настройки!$B$33&amp;"; ","")&amp;IF(AND(IF(ISNUMBER(Критерии!O65),Критерии!O65,0)&gt;=Настройки!$B$16,Настройки!$K$34="Да"),Настройки!$B$34&amp;"; ","")&amp;IF(AND(IF(ISNUMBER(Критерии!P65),Критерии!P65,0)&gt;=Настройки!$B$16,Настройки!$K$35="Да"),Настройки!$B$35&amp;"; ","")&amp;IF(AND(IF(ISNUMBER(Критерии!Q65),Критерии!Q65,0)&gt;=Настройки!$B$16,Настройки!$K$36="Да"),Настройки!$B$36&amp;"; ","")&amp;IF(AND(IF(ISNUMBER(Критерии!R65),Критерии!R65,0)&gt;=Настройки!$B$16,Настройки!$K$37="Да"),Настройки!$B$37&amp;"; ","")&amp;IF(AND(IF(ISNUMBER(Критерии!S65),Критерии!S65,0)&gt;=Настройки!$B$16,Настройки!$K$38="Да"),Настройки!$B$38&amp;"; ","")&amp;IF(AND(IF(ISNUMBER(Критерии!T65),Критерии!T65,0)&gt;=Настройки!$B$16,Настройки!$K$39="Да"),Настройки!$B$39&amp;"; ","")&amp;IF(AND(IF(ISNUMBER(Критерии!U65),Критерии!U65,0)&gt;=Настройки!$B$16,Настройки!$K$40="Да"),Настройки!$B$40&amp;"; ","")&amp;IF(AND(IF(ISNUMBER(Критерии!V65),Критерии!V65,0)&gt;=Настройки!$B$16,Настройки!$K$41="Да"),Настройки!$B$41&amp;"; ","")&amp;IF(AND(IF(ISNUMBER(Критерии!W65),Критерии!W65,0)&gt;=Настройки!$B$16,Настройки!$K$42="Да"),Настройки!$B$42&amp;"; ","")&amp;IF(AND(IF(ISNUMBER(Критерии!X65),Критерии!X65,0)&gt;=Настройки!$B$16,Настройки!$K$43="Да"),Настройки!$B$43&amp;"; ","")&amp;IF(AND(IF(ISNUMBER(Критерии!Y65),Критерии!Y65,0)&gt;=Настройки!$B$16,Настройки!$K$44="Да"),Настройки!$B$44&amp;"; ","")&amp;IF(AND(IF(ISNUMBER(Критерии!Z65),Критерии!Z65,0)&gt;=Настройки!$B$16,Настройки!$K$45="Да"),Настройки!$B$45&amp;"; ","")&amp;IF(AND(IF(ISNUMBER(Критерии!AA65),Критерии!AA65,0)&gt;=Настройки!$B$16,Настройки!$K$46="Да"),Настройки!$B$46&amp;"; ","")&amp;IF(AND(IF(ISNUMBER(Критерии!AB65),Критерии!AB65,0)&gt;=Настройки!$B$16,Настройки!$K$47="Да"),Настройки!$B$47&amp;"; ","")&amp;IF(AND(IF(ISNUMBER(Критерии!AC65),Критерии!AC65,0)&gt;=Настройки!$B$16,Настройки!$K$48="Да"),Настройки!$B$48&amp;"; ","")&amp;IF(AND(IF(ISNUMBER(Критерии!AD65),Критерии!AD65,0)&gt;=Настройки!$B$16,Настройки!$K$49="Да"),Настройки!$B$49&amp;"; ","")&amp;IF(AND(IF(ISNUMBER(Критерии!AE65),Критерии!AE65,0)&gt;=Настройки!$B$16,Настройки!$K$50="Да"),Настройки!$B$50&amp;"; ","")))</f>
        <v/>
      </c>
    </row>
    <row r="50" spans="1:14" ht="17.100000000000001" customHeight="1">
      <c r="A50" s="25" t="str">
        <f>IF(Критерии!A66="","",Критерии!A66)</f>
        <v/>
      </c>
      <c r="B50" s="3" t="str">
        <f>IF($A50="","",INDEX(Данные!$A$7:$CV$106,ROW()-3,MATCH("Пласт",Данные!$A$6:$CV$6,0)))</f>
        <v/>
      </c>
      <c r="C50" s="3" t="str">
        <f>IF($A50="","",INDEX(Данные!$A$7:$CV$106,ROW()-3,MATCH("Состояние",Данные!$A$6:$CV$6,0)))</f>
        <v/>
      </c>
      <c r="D50" s="3" t="str">
        <f>IF($A50="","",COUNTIFS(Настройки!$A$21:$A$50,"Да",Настройки!$N$21:$N$50,"&lt;&gt;"))</f>
        <v/>
      </c>
      <c r="E50" s="3" t="str">
        <f>IF($A50="","",COUNT(Критерии!$B66:$AE66))</f>
        <v/>
      </c>
      <c r="F50" s="3" t="str">
        <f>IF($A50="","",D50-COUNT(Критерии!$B66:$AE66))</f>
        <v/>
      </c>
      <c r="G50" s="3" t="str">
        <f>IF($A50="","",IF(AND(ISNUMBER(Критерии!B66),Критерии!B66&gt;=Настройки!$B$16,Критерии!B$7="Да"),1,0)+IF(AND(ISNUMBER(Критерии!C66),Критерии!C66&gt;=Настройки!$B$16,Критерии!C$7="Да"),1,0)+IF(AND(ISNUMBER(Критерии!D66),Критерии!D66&gt;=Настройки!$B$16,Критерии!D$7="Да"),1,0)+IF(AND(ISNUMBER(Критерии!E66),Критерии!E66&gt;=Настройки!$B$16,Критерии!E$7="Да"),1,0)+IF(AND(ISNUMBER(Критерии!F66),Критерии!F66&gt;=Настройки!$B$16,Критерии!F$7="Да"),1,0)+IF(AND(ISNUMBER(Критерии!G66),Критерии!G66&gt;=Настройки!$B$16,Критерии!G$7="Да"),1,0)+IF(AND(ISNUMBER(Критерии!H66),Критерии!H66&gt;=Настройки!$B$16,Критерии!H$7="Да"),1,0)+IF(AND(ISNUMBER(Критерии!I66),Критерии!I66&gt;=Настройки!$B$16,Критерии!I$7="Да"),1,0)+IF(AND(ISNUMBER(Критерии!J66),Критерии!J66&gt;=Настройки!$B$16,Критерии!J$7="Да"),1,0)+IF(AND(ISNUMBER(Критерии!K66),Критерии!K66&gt;=Настройки!$B$16,Критерии!K$7="Да"),1,0)+IF(AND(ISNUMBER(Критерии!L66),Критерии!L66&gt;=Настройки!$B$16,Критерии!L$7="Да"),1,0)+IF(AND(ISNUMBER(Критерии!M66),Критерии!M66&gt;=Настройки!$B$16,Критерии!M$7="Да"),1,0)+IF(AND(ISNUMBER(Критерии!N66),Критерии!N66&gt;=Настройки!$B$16,Критерии!N$7="Да"),1,0)+IF(AND(ISNUMBER(Критерии!O66),Критерии!O66&gt;=Настройки!$B$16,Критерии!O$7="Да"),1,0)+IF(AND(ISNUMBER(Критерии!P66),Критерии!P66&gt;=Настройки!$B$16,Критерии!P$7="Да"),1,0)+IF(AND(ISNUMBER(Критерии!Q66),Критерии!Q66&gt;=Настройки!$B$16,Критерии!Q$7="Да"),1,0)+IF(AND(ISNUMBER(Критерии!R66),Критерии!R66&gt;=Настройки!$B$16,Критерии!R$7="Да"),1,0)+IF(AND(ISNUMBER(Критерии!S66),Критерии!S66&gt;=Настройки!$B$16,Критерии!S$7="Да"),1,0)+IF(AND(ISNUMBER(Критерии!T66),Критерии!T66&gt;=Настройки!$B$16,Критерии!T$7="Да"),1,0)+IF(AND(ISNUMBER(Критерии!U66),Критерии!U66&gt;=Настройки!$B$16,Критерии!U$7="Да"),1,0)+IF(AND(ISNUMBER(Критерии!V66),Критерии!V66&gt;=Настройки!$B$16,Критерии!V$7="Да"),1,0)+IF(AND(ISNUMBER(Критерии!W66),Критерии!W66&gt;=Настройки!$B$16,Критерии!W$7="Да"),1,0)+IF(AND(ISNUMBER(Критерии!X66),Критерии!X66&gt;=Настройки!$B$16,Критерии!X$7="Да"),1,0)+IF(AND(ISNUMBER(Критерии!Y66),Критерии!Y66&gt;=Настройки!$B$16,Критерии!Y$7="Да"),1,0)+IF(AND(ISNUMBER(Критерии!Z66),Критерии!Z66&gt;=Настройки!$B$16,Критерии!Z$7="Да"),1,0)+IF(AND(ISNUMBER(Критерии!AA66),Критерии!AA66&gt;=Настройки!$B$16,Критерии!AA$7="Да"),1,0)+IF(AND(ISNUMBER(Критерии!AB66),Критерии!AB66&gt;=Настройки!$B$16,Критерии!AB$7="Да"),1,0)+IF(AND(ISNUMBER(Критерии!AC66),Критерии!AC66&gt;=Настройки!$B$16,Критерии!AC$7="Да"),1,0)+IF(AND(ISNUMBER(Критерии!AD66),Критерии!AD66&gt;=Настройки!$B$16,Критерии!AD$7="Да"),1,0)+IF(AND(ISNUMBER(Критерии!AE66),Критерии!AE66&gt;=Настройки!$B$16,Критерии!AE$7="Да"),1,0))</f>
        <v/>
      </c>
      <c r="H50" s="20" t="str">
        <f>IF($A50="","",IF(ISNUMBER(Критерии!B66),Критерии!B$6,0)+IF(ISNUMBER(Критерии!C66),Критерии!C$6,0)+IF(ISNUMBER(Критерии!D66),Критерии!D$6,0)+IF(ISNUMBER(Критерии!E66),Критерии!E$6,0)+IF(ISNUMBER(Критерии!F66),Критерии!F$6,0)+IF(ISNUMBER(Критерии!G66),Критерии!G$6,0)+IF(ISNUMBER(Критерии!H66),Критерии!H$6,0)+IF(ISNUMBER(Критерии!I66),Критерии!I$6,0)+IF(ISNUMBER(Критерии!J66),Критерии!J$6,0)+IF(ISNUMBER(Критерии!K66),Критерии!K$6,0)+IF(ISNUMBER(Критерии!L66),Критерии!L$6,0)+IF(ISNUMBER(Критерии!M66),Критерии!M$6,0)+IF(ISNUMBER(Критерии!N66),Критерии!N$6,0)+IF(ISNUMBER(Критерии!O66),Критерии!O$6,0)+IF(ISNUMBER(Критерии!P66),Критерии!P$6,0)+IF(ISNUMBER(Критерии!Q66),Критерии!Q$6,0)+IF(ISNUMBER(Критерии!R66),Критерии!R$6,0)+IF(ISNUMBER(Критерии!S66),Критерии!S$6,0)+IF(ISNUMBER(Критерии!T66),Критерии!T$6,0)+IF(ISNUMBER(Критерии!U66),Критерии!U$6,0)+IF(ISNUMBER(Критерии!V66),Критерии!V$6,0)+IF(ISNUMBER(Критерии!W66),Критерии!W$6,0)+IF(ISNUMBER(Критерии!X66),Критерии!X$6,0)+IF(ISNUMBER(Критерии!Y66),Критерии!Y$6,0)+IF(ISNUMBER(Критерии!Z66),Критерии!Z$6,0)+IF(ISNUMBER(Критерии!AA66),Критерии!AA$6,0)+IF(ISNUMBER(Критерии!AB66),Критерии!AB$6,0)+IF(ISNUMBER(Критерии!AC66),Критерии!AC$6,0)+IF(ISNUMBER(Критерии!AD66),Критерии!AD$6,0)+IF(ISNUMBER(Критерии!AE66),Критерии!AE$6,0))</f>
        <v/>
      </c>
      <c r="I50" s="21" t="str">
        <f t="shared" si="1"/>
        <v/>
      </c>
      <c r="J50" s="20" t="str">
        <f>IF($A50="","",IF(OR(COUNTIF(Критерии!$B66:$AE66,"Недостаточно данных")&gt;0,COUNTIF(Критерии!$B66:$AE66,"Поле не найдено")&gt;0,COUNTIF(Критерии!$B66:$AE66,"Некорректные настройки")&gt;0,H50=0),"",EXP((IF(ISNUMBER(Критерии!B66),Критерии!B$6*LN(Критерии!B66),0)+IF(ISNUMBER(Критерии!C66),Критерии!C$6*LN(Критерии!C66),0)+IF(ISNUMBER(Критерии!D66),Критерии!D$6*LN(Критерии!D66),0)+IF(ISNUMBER(Критерии!E66),Критерии!E$6*LN(Критерии!E66),0)+IF(ISNUMBER(Критерии!F66),Критерии!F$6*LN(Критерии!F66),0)+IF(ISNUMBER(Критерии!G66),Критерии!G$6*LN(Критерии!G66),0)+IF(ISNUMBER(Критерии!H66),Критерии!H$6*LN(Критерии!H66),0)+IF(ISNUMBER(Критерии!I66),Критерии!I$6*LN(Критерии!I66),0)+IF(ISNUMBER(Критерии!J66),Критерии!J$6*LN(Критерии!J66),0)+IF(ISNUMBER(Критерии!K66),Критерии!K$6*LN(Критерии!K66),0)+IF(ISNUMBER(Критерии!L66),Критерии!L$6*LN(Критерии!L66),0)+IF(ISNUMBER(Критерии!M66),Критерии!M$6*LN(Критерии!M66),0)+IF(ISNUMBER(Критерии!N66),Критерии!N$6*LN(Критерии!N66),0)+IF(ISNUMBER(Критерии!O66),Критерии!O$6*LN(Критерии!O66),0)+IF(ISNUMBER(Критерии!P66),Критерии!P$6*LN(Критерии!P66),0)+IF(ISNUMBER(Критерии!Q66),Критерии!Q$6*LN(Критерии!Q66),0)+IF(ISNUMBER(Критерии!R66),Критерии!R$6*LN(Критерии!R66),0)+IF(ISNUMBER(Критерии!S66),Критерии!S$6*LN(Критерии!S66),0)+IF(ISNUMBER(Критерии!T66),Критерии!T$6*LN(Критерии!T66),0)+IF(ISNUMBER(Критерии!U66),Критерии!U$6*LN(Критерии!U66),0)+IF(ISNUMBER(Критерии!V66),Критерии!V$6*LN(Критерии!V66),0)+IF(ISNUMBER(Критерии!W66),Критерии!W$6*LN(Критерии!W66),0)+IF(ISNUMBER(Критерии!X66),Критерии!X$6*LN(Критерии!X66),0)+IF(ISNUMBER(Критерии!Y66),Критерии!Y$6*LN(Критерии!Y66),0)+IF(ISNUMBER(Критерии!Z66),Критерии!Z$6*LN(Критерии!Z66),0)+IF(ISNUMBER(Критерии!AA66),Критерии!AA$6*LN(Критерии!AA66),0)+IF(ISNUMBER(Критерии!AB66),Критерии!AB$6*LN(Критерии!AB66),0)+IF(ISNUMBER(Критерии!AC66),Критерии!AC$6*LN(Критерии!AC66),0)+IF(ISNUMBER(Критерии!AD66),Критерии!AD$6*LN(Критерии!AD66),0)+IF(ISNUMBER(Критерии!AE66),Критерии!AE$6*LN(Критерии!AE66),0))/H50)))</f>
        <v/>
      </c>
      <c r="K50" s="3" t="str">
        <f>IF(J50="","",COUNTIF($J$4:$J$103,"&gt;"&amp;J50)+COUNTIF($J$4:J50,J50))</f>
        <v/>
      </c>
      <c r="L50" s="3" t="str">
        <f>IF($A50="","",IF(J50="","Недостаточно данных",IF(G50&lt;Настройки!$B$8,"Резерв",IF(Настройки!$B$11="только ранжирование","Резерв",IF(Настройки!$B$11="Порог λ",IF(J50&gt;=Настройки!$B$10,"Кандидат","Резерв"),IF(K50&lt;=Настройки!$B$9,"Кандидат","Резерв"))))))</f>
        <v/>
      </c>
      <c r="M50" s="3" t="str">
        <f>IF($A50="","",IF(J50="","Проверьте данные на листе «Критерии»",IF(F50&gt;0,"Нет исходных данных: "&amp;F50,IF(Настройки!$B$18&lt;&gt;"OK","Проверьте веса","Расчет выполнен"))))</f>
        <v/>
      </c>
      <c r="N50" s="3" t="str">
        <f>IF($A50="","",IF(G50=0,"Нет сработавших оснований",IF(AND(IF(ISNUMBER(Критерии!B66),Критерии!B66,0)&gt;=Настройки!$B$16,Настройки!$K$21="Да"),Настройки!$B$21&amp;"; ","")&amp;IF(AND(IF(ISNUMBER(Критерии!C66),Критерии!C66,0)&gt;=Настройки!$B$16,Настройки!$K$22="Да"),Настройки!$B$22&amp;"; ","")&amp;IF(AND(IF(ISNUMBER(Критерии!D66),Критерии!D66,0)&gt;=Настройки!$B$16,Настройки!$K$23="Да"),Настройки!$B$23&amp;"; ","")&amp;IF(AND(IF(ISNUMBER(Критерии!E66),Критерии!E66,0)&gt;=Настройки!$B$16,Настройки!$K$24="Да"),Настройки!$B$24&amp;"; ","")&amp;IF(AND(IF(ISNUMBER(Критерии!F66),Критерии!F66,0)&gt;=Настройки!$B$16,Настройки!$K$25="Да"),Настройки!$B$25&amp;"; ","")&amp;IF(AND(IF(ISNUMBER(Критерии!G66),Критерии!G66,0)&gt;=Настройки!$B$16,Настройки!$K$26="Да"),Настройки!$B$26&amp;"; ","")&amp;IF(AND(IF(ISNUMBER(Критерии!H66),Критерии!H66,0)&gt;=Настройки!$B$16,Настройки!$K$27="Да"),Настройки!$B$27&amp;"; ","")&amp;IF(AND(IF(ISNUMBER(Критерии!I66),Критерии!I66,0)&gt;=Настройки!$B$16,Настройки!$K$28="Да"),Настройки!$B$28&amp;"; ","")&amp;IF(AND(IF(ISNUMBER(Критерии!J66),Критерии!J66,0)&gt;=Настройки!$B$16,Настройки!$K$29="Да"),Настройки!$B$29&amp;"; ","")&amp;IF(AND(IF(ISNUMBER(Критерии!K66),Критерии!K66,0)&gt;=Настройки!$B$16,Настройки!$K$30="Да"),Настройки!$B$30&amp;"; ","")&amp;IF(AND(IF(ISNUMBER(Критерии!L66),Критерии!L66,0)&gt;=Настройки!$B$16,Настройки!$K$31="Да"),Настройки!$B$31&amp;"; ","")&amp;IF(AND(IF(ISNUMBER(Критерии!M66),Критерии!M66,0)&gt;=Настройки!$B$16,Настройки!$K$32="Да"),Настройки!$B$32&amp;"; ","")&amp;IF(AND(IF(ISNUMBER(Критерии!N66),Критерии!N66,0)&gt;=Настройки!$B$16,Настройки!$K$33="Да"),Настройки!$B$33&amp;"; ","")&amp;IF(AND(IF(ISNUMBER(Критерии!O66),Критерии!O66,0)&gt;=Настройки!$B$16,Настройки!$K$34="Да"),Настройки!$B$34&amp;"; ","")&amp;IF(AND(IF(ISNUMBER(Критерии!P66),Критерии!P66,0)&gt;=Настройки!$B$16,Настройки!$K$35="Да"),Настройки!$B$35&amp;"; ","")&amp;IF(AND(IF(ISNUMBER(Критерии!Q66),Критерии!Q66,0)&gt;=Настройки!$B$16,Настройки!$K$36="Да"),Настройки!$B$36&amp;"; ","")&amp;IF(AND(IF(ISNUMBER(Критерии!R66),Критерии!R66,0)&gt;=Настройки!$B$16,Настройки!$K$37="Да"),Настройки!$B$37&amp;"; ","")&amp;IF(AND(IF(ISNUMBER(Критерии!S66),Критерии!S66,0)&gt;=Настройки!$B$16,Настройки!$K$38="Да"),Настройки!$B$38&amp;"; ","")&amp;IF(AND(IF(ISNUMBER(Критерии!T66),Критерии!T66,0)&gt;=Настройки!$B$16,Настройки!$K$39="Да"),Настройки!$B$39&amp;"; ","")&amp;IF(AND(IF(ISNUMBER(Критерии!U66),Критерии!U66,0)&gt;=Настройки!$B$16,Настройки!$K$40="Да"),Настройки!$B$40&amp;"; ","")&amp;IF(AND(IF(ISNUMBER(Критерии!V66),Критерии!V66,0)&gt;=Настройки!$B$16,Настройки!$K$41="Да"),Настройки!$B$41&amp;"; ","")&amp;IF(AND(IF(ISNUMBER(Критерии!W66),Критерии!W66,0)&gt;=Настройки!$B$16,Настройки!$K$42="Да"),Настройки!$B$42&amp;"; ","")&amp;IF(AND(IF(ISNUMBER(Критерии!X66),Критерии!X66,0)&gt;=Настройки!$B$16,Настройки!$K$43="Да"),Настройки!$B$43&amp;"; ","")&amp;IF(AND(IF(ISNUMBER(Критерии!Y66),Критерии!Y66,0)&gt;=Настройки!$B$16,Настройки!$K$44="Да"),Настройки!$B$44&amp;"; ","")&amp;IF(AND(IF(ISNUMBER(Критерии!Z66),Критерии!Z66,0)&gt;=Настройки!$B$16,Настройки!$K$45="Да"),Настройки!$B$45&amp;"; ","")&amp;IF(AND(IF(ISNUMBER(Критерии!AA66),Критерии!AA66,0)&gt;=Настройки!$B$16,Настройки!$K$46="Да"),Настройки!$B$46&amp;"; ","")&amp;IF(AND(IF(ISNUMBER(Критерии!AB66),Критерии!AB66,0)&gt;=Настройки!$B$16,Настройки!$K$47="Да"),Настройки!$B$47&amp;"; ","")&amp;IF(AND(IF(ISNUMBER(Критерии!AC66),Критерии!AC66,0)&gt;=Настройки!$B$16,Настройки!$K$48="Да"),Настройки!$B$48&amp;"; ","")&amp;IF(AND(IF(ISNUMBER(Критерии!AD66),Критерии!AD66,0)&gt;=Настройки!$B$16,Настройки!$K$49="Да"),Настройки!$B$49&amp;"; ","")&amp;IF(AND(IF(ISNUMBER(Критерии!AE66),Критерии!AE66,0)&gt;=Настройки!$B$16,Настройки!$K$50="Да"),Настройки!$B$50&amp;"; ","")))</f>
        <v/>
      </c>
    </row>
    <row r="51" spans="1:14" ht="17.100000000000001" customHeight="1">
      <c r="A51" s="25" t="str">
        <f>IF(Критерии!A67="","",Критерии!A67)</f>
        <v/>
      </c>
      <c r="B51" s="3" t="str">
        <f>IF($A51="","",INDEX(Данные!$A$7:$CV$106,ROW()-3,MATCH("Пласт",Данные!$A$6:$CV$6,0)))</f>
        <v/>
      </c>
      <c r="C51" s="3" t="str">
        <f>IF($A51="","",INDEX(Данные!$A$7:$CV$106,ROW()-3,MATCH("Состояние",Данные!$A$6:$CV$6,0)))</f>
        <v/>
      </c>
      <c r="D51" s="3" t="str">
        <f>IF($A51="","",COUNTIFS(Настройки!$A$21:$A$50,"Да",Настройки!$N$21:$N$50,"&lt;&gt;"))</f>
        <v/>
      </c>
      <c r="E51" s="3" t="str">
        <f>IF($A51="","",COUNT(Критерии!$B67:$AE67))</f>
        <v/>
      </c>
      <c r="F51" s="3" t="str">
        <f>IF($A51="","",D51-COUNT(Критерии!$B67:$AE67))</f>
        <v/>
      </c>
      <c r="G51" s="3" t="str">
        <f>IF($A51="","",IF(AND(ISNUMBER(Критерии!B67),Критерии!B67&gt;=Настройки!$B$16,Критерии!B$7="Да"),1,0)+IF(AND(ISNUMBER(Критерии!C67),Критерии!C67&gt;=Настройки!$B$16,Критерии!C$7="Да"),1,0)+IF(AND(ISNUMBER(Критерии!D67),Критерии!D67&gt;=Настройки!$B$16,Критерии!D$7="Да"),1,0)+IF(AND(ISNUMBER(Критерии!E67),Критерии!E67&gt;=Настройки!$B$16,Критерии!E$7="Да"),1,0)+IF(AND(ISNUMBER(Критерии!F67),Критерии!F67&gt;=Настройки!$B$16,Критерии!F$7="Да"),1,0)+IF(AND(ISNUMBER(Критерии!G67),Критерии!G67&gt;=Настройки!$B$16,Критерии!G$7="Да"),1,0)+IF(AND(ISNUMBER(Критерии!H67),Критерии!H67&gt;=Настройки!$B$16,Критерии!H$7="Да"),1,0)+IF(AND(ISNUMBER(Критерии!I67),Критерии!I67&gt;=Настройки!$B$16,Критерии!I$7="Да"),1,0)+IF(AND(ISNUMBER(Критерии!J67),Критерии!J67&gt;=Настройки!$B$16,Критерии!J$7="Да"),1,0)+IF(AND(ISNUMBER(Критерии!K67),Критерии!K67&gt;=Настройки!$B$16,Критерии!K$7="Да"),1,0)+IF(AND(ISNUMBER(Критерии!L67),Критерии!L67&gt;=Настройки!$B$16,Критерии!L$7="Да"),1,0)+IF(AND(ISNUMBER(Критерии!M67),Критерии!M67&gt;=Настройки!$B$16,Критерии!M$7="Да"),1,0)+IF(AND(ISNUMBER(Критерии!N67),Критерии!N67&gt;=Настройки!$B$16,Критерии!N$7="Да"),1,0)+IF(AND(ISNUMBER(Критерии!O67),Критерии!O67&gt;=Настройки!$B$16,Критерии!O$7="Да"),1,0)+IF(AND(ISNUMBER(Критерии!P67),Критерии!P67&gt;=Настройки!$B$16,Критерии!P$7="Да"),1,0)+IF(AND(ISNUMBER(Критерии!Q67),Критерии!Q67&gt;=Настройки!$B$16,Критерии!Q$7="Да"),1,0)+IF(AND(ISNUMBER(Критерии!R67),Критерии!R67&gt;=Настройки!$B$16,Критерии!R$7="Да"),1,0)+IF(AND(ISNUMBER(Критерии!S67),Критерии!S67&gt;=Настройки!$B$16,Критерии!S$7="Да"),1,0)+IF(AND(ISNUMBER(Критерии!T67),Критерии!T67&gt;=Настройки!$B$16,Критерии!T$7="Да"),1,0)+IF(AND(ISNUMBER(Критерии!U67),Критерии!U67&gt;=Настройки!$B$16,Критерии!U$7="Да"),1,0)+IF(AND(ISNUMBER(Критерии!V67),Критерии!V67&gt;=Настройки!$B$16,Критерии!V$7="Да"),1,0)+IF(AND(ISNUMBER(Критерии!W67),Критерии!W67&gt;=Настройки!$B$16,Критерии!W$7="Да"),1,0)+IF(AND(ISNUMBER(Критерии!X67),Критерии!X67&gt;=Настройки!$B$16,Критерии!X$7="Да"),1,0)+IF(AND(ISNUMBER(Критерии!Y67),Критерии!Y67&gt;=Настройки!$B$16,Критерии!Y$7="Да"),1,0)+IF(AND(ISNUMBER(Критерии!Z67),Критерии!Z67&gt;=Настройки!$B$16,Критерии!Z$7="Да"),1,0)+IF(AND(ISNUMBER(Критерии!AA67),Критерии!AA67&gt;=Настройки!$B$16,Критерии!AA$7="Да"),1,0)+IF(AND(ISNUMBER(Критерии!AB67),Критерии!AB67&gt;=Настройки!$B$16,Критерии!AB$7="Да"),1,0)+IF(AND(ISNUMBER(Критерии!AC67),Критерии!AC67&gt;=Настройки!$B$16,Критерии!AC$7="Да"),1,0)+IF(AND(ISNUMBER(Критерии!AD67),Критерии!AD67&gt;=Настройки!$B$16,Критерии!AD$7="Да"),1,0)+IF(AND(ISNUMBER(Критерии!AE67),Критерии!AE67&gt;=Настройки!$B$16,Критерии!AE$7="Да"),1,0))</f>
        <v/>
      </c>
      <c r="H51" s="20" t="str">
        <f>IF($A51="","",IF(ISNUMBER(Критерии!B67),Критерии!B$6,0)+IF(ISNUMBER(Критерии!C67),Критерии!C$6,0)+IF(ISNUMBER(Критерии!D67),Критерии!D$6,0)+IF(ISNUMBER(Критерии!E67),Критерии!E$6,0)+IF(ISNUMBER(Критерии!F67),Критерии!F$6,0)+IF(ISNUMBER(Критерии!G67),Критерии!G$6,0)+IF(ISNUMBER(Критерии!H67),Критерии!H$6,0)+IF(ISNUMBER(Критерии!I67),Критерии!I$6,0)+IF(ISNUMBER(Критерии!J67),Критерии!J$6,0)+IF(ISNUMBER(Критерии!K67),Критерии!K$6,0)+IF(ISNUMBER(Критерии!L67),Критерии!L$6,0)+IF(ISNUMBER(Критерии!M67),Критерии!M$6,0)+IF(ISNUMBER(Критерии!N67),Критерии!N$6,0)+IF(ISNUMBER(Критерии!O67),Критерии!O$6,0)+IF(ISNUMBER(Критерии!P67),Критерии!P$6,0)+IF(ISNUMBER(Критерии!Q67),Критерии!Q$6,0)+IF(ISNUMBER(Критерии!R67),Критерии!R$6,0)+IF(ISNUMBER(Критерии!S67),Критерии!S$6,0)+IF(ISNUMBER(Критерии!T67),Критерии!T$6,0)+IF(ISNUMBER(Критерии!U67),Критерии!U$6,0)+IF(ISNUMBER(Критерии!V67),Критерии!V$6,0)+IF(ISNUMBER(Критерии!W67),Критерии!W$6,0)+IF(ISNUMBER(Критерии!X67),Критерии!X$6,0)+IF(ISNUMBER(Критерии!Y67),Критерии!Y$6,0)+IF(ISNUMBER(Критерии!Z67),Критерии!Z$6,0)+IF(ISNUMBER(Критерии!AA67),Критерии!AA$6,0)+IF(ISNUMBER(Критерии!AB67),Критерии!AB$6,0)+IF(ISNUMBER(Критерии!AC67),Критерии!AC$6,0)+IF(ISNUMBER(Критерии!AD67),Критерии!AD$6,0)+IF(ISNUMBER(Критерии!AE67),Критерии!AE$6,0))</f>
        <v/>
      </c>
      <c r="I51" s="21" t="str">
        <f t="shared" si="1"/>
        <v/>
      </c>
      <c r="J51" s="20" t="str">
        <f>IF($A51="","",IF(OR(COUNTIF(Критерии!$B67:$AE67,"Недостаточно данных")&gt;0,COUNTIF(Критерии!$B67:$AE67,"Поле не найдено")&gt;0,COUNTIF(Критерии!$B67:$AE67,"Некорректные настройки")&gt;0,H51=0),"",EXP((IF(ISNUMBER(Критерии!B67),Критерии!B$6*LN(Критерии!B67),0)+IF(ISNUMBER(Критерии!C67),Критерии!C$6*LN(Критерии!C67),0)+IF(ISNUMBER(Критерии!D67),Критерии!D$6*LN(Критерии!D67),0)+IF(ISNUMBER(Критерии!E67),Критерии!E$6*LN(Критерии!E67),0)+IF(ISNUMBER(Критерии!F67),Критерии!F$6*LN(Критерии!F67),0)+IF(ISNUMBER(Критерии!G67),Критерии!G$6*LN(Критерии!G67),0)+IF(ISNUMBER(Критерии!H67),Критерии!H$6*LN(Критерии!H67),0)+IF(ISNUMBER(Критерии!I67),Критерии!I$6*LN(Критерии!I67),0)+IF(ISNUMBER(Критерии!J67),Критерии!J$6*LN(Критерии!J67),0)+IF(ISNUMBER(Критерии!K67),Критерии!K$6*LN(Критерии!K67),0)+IF(ISNUMBER(Критерии!L67),Критерии!L$6*LN(Критерии!L67),0)+IF(ISNUMBER(Критерии!M67),Критерии!M$6*LN(Критерии!M67),0)+IF(ISNUMBER(Критерии!N67),Критерии!N$6*LN(Критерии!N67),0)+IF(ISNUMBER(Критерии!O67),Критерии!O$6*LN(Критерии!O67),0)+IF(ISNUMBER(Критерии!P67),Критерии!P$6*LN(Критерии!P67),0)+IF(ISNUMBER(Критерии!Q67),Критерии!Q$6*LN(Критерии!Q67),0)+IF(ISNUMBER(Критерии!R67),Критерии!R$6*LN(Критерии!R67),0)+IF(ISNUMBER(Критерии!S67),Критерии!S$6*LN(Критерии!S67),0)+IF(ISNUMBER(Критерии!T67),Критерии!T$6*LN(Критерии!T67),0)+IF(ISNUMBER(Критерии!U67),Критерии!U$6*LN(Критерии!U67),0)+IF(ISNUMBER(Критерии!V67),Критерии!V$6*LN(Критерии!V67),0)+IF(ISNUMBER(Критерии!W67),Критерии!W$6*LN(Критерии!W67),0)+IF(ISNUMBER(Критерии!X67),Критерии!X$6*LN(Критерии!X67),0)+IF(ISNUMBER(Критерии!Y67),Критерии!Y$6*LN(Критерии!Y67),0)+IF(ISNUMBER(Критерии!Z67),Критерии!Z$6*LN(Критерии!Z67),0)+IF(ISNUMBER(Критерии!AA67),Критерии!AA$6*LN(Критерии!AA67),0)+IF(ISNUMBER(Критерии!AB67),Критерии!AB$6*LN(Критерии!AB67),0)+IF(ISNUMBER(Критерии!AC67),Критерии!AC$6*LN(Критерии!AC67),0)+IF(ISNUMBER(Критерии!AD67),Критерии!AD$6*LN(Критерии!AD67),0)+IF(ISNUMBER(Критерии!AE67),Критерии!AE$6*LN(Критерии!AE67),0))/H51)))</f>
        <v/>
      </c>
      <c r="K51" s="3" t="str">
        <f>IF(J51="","",COUNTIF($J$4:$J$103,"&gt;"&amp;J51)+COUNTIF($J$4:J51,J51))</f>
        <v/>
      </c>
      <c r="L51" s="3" t="str">
        <f>IF($A51="","",IF(J51="","Недостаточно данных",IF(G51&lt;Настройки!$B$8,"Резерв",IF(Настройки!$B$11="только ранжирование","Резерв",IF(Настройки!$B$11="Порог λ",IF(J51&gt;=Настройки!$B$10,"Кандидат","Резерв"),IF(K51&lt;=Настройки!$B$9,"Кандидат","Резерв"))))))</f>
        <v/>
      </c>
      <c r="M51" s="3" t="str">
        <f>IF($A51="","",IF(J51="","Проверьте данные на листе «Критерии»",IF(F51&gt;0,"Нет исходных данных: "&amp;F51,IF(Настройки!$B$18&lt;&gt;"OK","Проверьте веса","Расчет выполнен"))))</f>
        <v/>
      </c>
      <c r="N51" s="3" t="str">
        <f>IF($A51="","",IF(G51=0,"Нет сработавших оснований",IF(AND(IF(ISNUMBER(Критерии!B67),Критерии!B67,0)&gt;=Настройки!$B$16,Настройки!$K$21="Да"),Настройки!$B$21&amp;"; ","")&amp;IF(AND(IF(ISNUMBER(Критерии!C67),Критерии!C67,0)&gt;=Настройки!$B$16,Настройки!$K$22="Да"),Настройки!$B$22&amp;"; ","")&amp;IF(AND(IF(ISNUMBER(Критерии!D67),Критерии!D67,0)&gt;=Настройки!$B$16,Настройки!$K$23="Да"),Настройки!$B$23&amp;"; ","")&amp;IF(AND(IF(ISNUMBER(Критерии!E67),Критерии!E67,0)&gt;=Настройки!$B$16,Настройки!$K$24="Да"),Настройки!$B$24&amp;"; ","")&amp;IF(AND(IF(ISNUMBER(Критерии!F67),Критерии!F67,0)&gt;=Настройки!$B$16,Настройки!$K$25="Да"),Настройки!$B$25&amp;"; ","")&amp;IF(AND(IF(ISNUMBER(Критерии!G67),Критерии!G67,0)&gt;=Настройки!$B$16,Настройки!$K$26="Да"),Настройки!$B$26&amp;"; ","")&amp;IF(AND(IF(ISNUMBER(Критерии!H67),Критерии!H67,0)&gt;=Настройки!$B$16,Настройки!$K$27="Да"),Настройки!$B$27&amp;"; ","")&amp;IF(AND(IF(ISNUMBER(Критерии!I67),Критерии!I67,0)&gt;=Настройки!$B$16,Настройки!$K$28="Да"),Настройки!$B$28&amp;"; ","")&amp;IF(AND(IF(ISNUMBER(Критерии!J67),Критерии!J67,0)&gt;=Настройки!$B$16,Настройки!$K$29="Да"),Настройки!$B$29&amp;"; ","")&amp;IF(AND(IF(ISNUMBER(Критерии!K67),Критерии!K67,0)&gt;=Настройки!$B$16,Настройки!$K$30="Да"),Настройки!$B$30&amp;"; ","")&amp;IF(AND(IF(ISNUMBER(Критерии!L67),Критерии!L67,0)&gt;=Настройки!$B$16,Настройки!$K$31="Да"),Настройки!$B$31&amp;"; ","")&amp;IF(AND(IF(ISNUMBER(Критерии!M67),Критерии!M67,0)&gt;=Настройки!$B$16,Настройки!$K$32="Да"),Настройки!$B$32&amp;"; ","")&amp;IF(AND(IF(ISNUMBER(Критерии!N67),Критерии!N67,0)&gt;=Настройки!$B$16,Настройки!$K$33="Да"),Настройки!$B$33&amp;"; ","")&amp;IF(AND(IF(ISNUMBER(Критерии!O67),Критерии!O67,0)&gt;=Настройки!$B$16,Настройки!$K$34="Да"),Настройки!$B$34&amp;"; ","")&amp;IF(AND(IF(ISNUMBER(Критерии!P67),Критерии!P67,0)&gt;=Настройки!$B$16,Настройки!$K$35="Да"),Настройки!$B$35&amp;"; ","")&amp;IF(AND(IF(ISNUMBER(Критерии!Q67),Критерии!Q67,0)&gt;=Настройки!$B$16,Настройки!$K$36="Да"),Настройки!$B$36&amp;"; ","")&amp;IF(AND(IF(ISNUMBER(Критерии!R67),Критерии!R67,0)&gt;=Настройки!$B$16,Настройки!$K$37="Да"),Настройки!$B$37&amp;"; ","")&amp;IF(AND(IF(ISNUMBER(Критерии!S67),Критерии!S67,0)&gt;=Настройки!$B$16,Настройки!$K$38="Да"),Настройки!$B$38&amp;"; ","")&amp;IF(AND(IF(ISNUMBER(Критерии!T67),Критерии!T67,0)&gt;=Настройки!$B$16,Настройки!$K$39="Да"),Настройки!$B$39&amp;"; ","")&amp;IF(AND(IF(ISNUMBER(Критерии!U67),Критерии!U67,0)&gt;=Настройки!$B$16,Настройки!$K$40="Да"),Настройки!$B$40&amp;"; ","")&amp;IF(AND(IF(ISNUMBER(Критерии!V67),Критерии!V67,0)&gt;=Настройки!$B$16,Настройки!$K$41="Да"),Настройки!$B$41&amp;"; ","")&amp;IF(AND(IF(ISNUMBER(Критерии!W67),Критерии!W67,0)&gt;=Настройки!$B$16,Настройки!$K$42="Да"),Настройки!$B$42&amp;"; ","")&amp;IF(AND(IF(ISNUMBER(Критерии!X67),Критерии!X67,0)&gt;=Настройки!$B$16,Настройки!$K$43="Да"),Настройки!$B$43&amp;"; ","")&amp;IF(AND(IF(ISNUMBER(Критерии!Y67),Критерии!Y67,0)&gt;=Настройки!$B$16,Настройки!$K$44="Да"),Настройки!$B$44&amp;"; ","")&amp;IF(AND(IF(ISNUMBER(Критерии!Z67),Критерии!Z67,0)&gt;=Настройки!$B$16,Настройки!$K$45="Да"),Настройки!$B$45&amp;"; ","")&amp;IF(AND(IF(ISNUMBER(Критерии!AA67),Критерии!AA67,0)&gt;=Настройки!$B$16,Настройки!$K$46="Да"),Настройки!$B$46&amp;"; ","")&amp;IF(AND(IF(ISNUMBER(Критерии!AB67),Критерии!AB67,0)&gt;=Настройки!$B$16,Настройки!$K$47="Да"),Настройки!$B$47&amp;"; ","")&amp;IF(AND(IF(ISNUMBER(Критерии!AC67),Критерии!AC67,0)&gt;=Настройки!$B$16,Настройки!$K$48="Да"),Настройки!$B$48&amp;"; ","")&amp;IF(AND(IF(ISNUMBER(Критерии!AD67),Критерии!AD67,0)&gt;=Настройки!$B$16,Настройки!$K$49="Да"),Настройки!$B$49&amp;"; ","")&amp;IF(AND(IF(ISNUMBER(Критерии!AE67),Критерии!AE67,0)&gt;=Настройки!$B$16,Настройки!$K$50="Да"),Настройки!$B$50&amp;"; ","")))</f>
        <v/>
      </c>
    </row>
    <row r="52" spans="1:14" ht="17.100000000000001" customHeight="1">
      <c r="A52" s="25" t="str">
        <f>IF(Критерии!A68="","",Критерии!A68)</f>
        <v/>
      </c>
      <c r="B52" s="3" t="str">
        <f>IF($A52="","",INDEX(Данные!$A$7:$CV$106,ROW()-3,MATCH("Пласт",Данные!$A$6:$CV$6,0)))</f>
        <v/>
      </c>
      <c r="C52" s="3" t="str">
        <f>IF($A52="","",INDEX(Данные!$A$7:$CV$106,ROW()-3,MATCH("Состояние",Данные!$A$6:$CV$6,0)))</f>
        <v/>
      </c>
      <c r="D52" s="3" t="str">
        <f>IF($A52="","",COUNTIFS(Настройки!$A$21:$A$50,"Да",Настройки!$N$21:$N$50,"&lt;&gt;"))</f>
        <v/>
      </c>
      <c r="E52" s="3" t="str">
        <f>IF($A52="","",COUNT(Критерии!$B68:$AE68))</f>
        <v/>
      </c>
      <c r="F52" s="3" t="str">
        <f>IF($A52="","",D52-COUNT(Критерии!$B68:$AE68))</f>
        <v/>
      </c>
      <c r="G52" s="3" t="str">
        <f>IF($A52="","",IF(AND(ISNUMBER(Критерии!B68),Критерии!B68&gt;=Настройки!$B$16,Критерии!B$7="Да"),1,0)+IF(AND(ISNUMBER(Критерии!C68),Критерии!C68&gt;=Настройки!$B$16,Критерии!C$7="Да"),1,0)+IF(AND(ISNUMBER(Критерии!D68),Критерии!D68&gt;=Настройки!$B$16,Критерии!D$7="Да"),1,0)+IF(AND(ISNUMBER(Критерии!E68),Критерии!E68&gt;=Настройки!$B$16,Критерии!E$7="Да"),1,0)+IF(AND(ISNUMBER(Критерии!F68),Критерии!F68&gt;=Настройки!$B$16,Критерии!F$7="Да"),1,0)+IF(AND(ISNUMBER(Критерии!G68),Критерии!G68&gt;=Настройки!$B$16,Критерии!G$7="Да"),1,0)+IF(AND(ISNUMBER(Критерии!H68),Критерии!H68&gt;=Настройки!$B$16,Критерии!H$7="Да"),1,0)+IF(AND(ISNUMBER(Критерии!I68),Критерии!I68&gt;=Настройки!$B$16,Критерии!I$7="Да"),1,0)+IF(AND(ISNUMBER(Критерии!J68),Критерии!J68&gt;=Настройки!$B$16,Критерии!J$7="Да"),1,0)+IF(AND(ISNUMBER(Критерии!K68),Критерии!K68&gt;=Настройки!$B$16,Критерии!K$7="Да"),1,0)+IF(AND(ISNUMBER(Критерии!L68),Критерии!L68&gt;=Настройки!$B$16,Критерии!L$7="Да"),1,0)+IF(AND(ISNUMBER(Критерии!M68),Критерии!M68&gt;=Настройки!$B$16,Критерии!M$7="Да"),1,0)+IF(AND(ISNUMBER(Критерии!N68),Критерии!N68&gt;=Настройки!$B$16,Критерии!N$7="Да"),1,0)+IF(AND(ISNUMBER(Критерии!O68),Критерии!O68&gt;=Настройки!$B$16,Критерии!O$7="Да"),1,0)+IF(AND(ISNUMBER(Критерии!P68),Критерии!P68&gt;=Настройки!$B$16,Критерии!P$7="Да"),1,0)+IF(AND(ISNUMBER(Критерии!Q68),Критерии!Q68&gt;=Настройки!$B$16,Критерии!Q$7="Да"),1,0)+IF(AND(ISNUMBER(Критерии!R68),Критерии!R68&gt;=Настройки!$B$16,Критерии!R$7="Да"),1,0)+IF(AND(ISNUMBER(Критерии!S68),Критерии!S68&gt;=Настройки!$B$16,Критерии!S$7="Да"),1,0)+IF(AND(ISNUMBER(Критерии!T68),Критерии!T68&gt;=Настройки!$B$16,Критерии!T$7="Да"),1,0)+IF(AND(ISNUMBER(Критерии!U68),Критерии!U68&gt;=Настройки!$B$16,Критерии!U$7="Да"),1,0)+IF(AND(ISNUMBER(Критерии!V68),Критерии!V68&gt;=Настройки!$B$16,Критерии!V$7="Да"),1,0)+IF(AND(ISNUMBER(Критерии!W68),Критерии!W68&gt;=Настройки!$B$16,Критерии!W$7="Да"),1,0)+IF(AND(ISNUMBER(Критерии!X68),Критерии!X68&gt;=Настройки!$B$16,Критерии!X$7="Да"),1,0)+IF(AND(ISNUMBER(Критерии!Y68),Критерии!Y68&gt;=Настройки!$B$16,Критерии!Y$7="Да"),1,0)+IF(AND(ISNUMBER(Критерии!Z68),Критерии!Z68&gt;=Настройки!$B$16,Критерии!Z$7="Да"),1,0)+IF(AND(ISNUMBER(Критерии!AA68),Критерии!AA68&gt;=Настройки!$B$16,Критерии!AA$7="Да"),1,0)+IF(AND(ISNUMBER(Критерии!AB68),Критерии!AB68&gt;=Настройки!$B$16,Критерии!AB$7="Да"),1,0)+IF(AND(ISNUMBER(Критерии!AC68),Критерии!AC68&gt;=Настройки!$B$16,Критерии!AC$7="Да"),1,0)+IF(AND(ISNUMBER(Критерии!AD68),Критерии!AD68&gt;=Настройки!$B$16,Критерии!AD$7="Да"),1,0)+IF(AND(ISNUMBER(Критерии!AE68),Критерии!AE68&gt;=Настройки!$B$16,Критерии!AE$7="Да"),1,0))</f>
        <v/>
      </c>
      <c r="H52" s="20" t="str">
        <f>IF($A52="","",IF(ISNUMBER(Критерии!B68),Критерии!B$6,0)+IF(ISNUMBER(Критерии!C68),Критерии!C$6,0)+IF(ISNUMBER(Критерии!D68),Критерии!D$6,0)+IF(ISNUMBER(Критерии!E68),Критерии!E$6,0)+IF(ISNUMBER(Критерии!F68),Критерии!F$6,0)+IF(ISNUMBER(Критерии!G68),Критерии!G$6,0)+IF(ISNUMBER(Критерии!H68),Критерии!H$6,0)+IF(ISNUMBER(Критерии!I68),Критерии!I$6,0)+IF(ISNUMBER(Критерии!J68),Критерии!J$6,0)+IF(ISNUMBER(Критерии!K68),Критерии!K$6,0)+IF(ISNUMBER(Критерии!L68),Критерии!L$6,0)+IF(ISNUMBER(Критерии!M68),Критерии!M$6,0)+IF(ISNUMBER(Критерии!N68),Критерии!N$6,0)+IF(ISNUMBER(Критерии!O68),Критерии!O$6,0)+IF(ISNUMBER(Критерии!P68),Критерии!P$6,0)+IF(ISNUMBER(Критерии!Q68),Критерии!Q$6,0)+IF(ISNUMBER(Критерии!R68),Критерии!R$6,0)+IF(ISNUMBER(Критерии!S68),Критерии!S$6,0)+IF(ISNUMBER(Критерии!T68),Критерии!T$6,0)+IF(ISNUMBER(Критерии!U68),Критерии!U$6,0)+IF(ISNUMBER(Критерии!V68),Критерии!V$6,0)+IF(ISNUMBER(Критерии!W68),Критерии!W$6,0)+IF(ISNUMBER(Критерии!X68),Критерии!X$6,0)+IF(ISNUMBER(Критерии!Y68),Критерии!Y$6,0)+IF(ISNUMBER(Критерии!Z68),Критерии!Z$6,0)+IF(ISNUMBER(Критерии!AA68),Критерии!AA$6,0)+IF(ISNUMBER(Критерии!AB68),Критерии!AB$6,0)+IF(ISNUMBER(Критерии!AC68),Критерии!AC$6,0)+IF(ISNUMBER(Критерии!AD68),Критерии!AD$6,0)+IF(ISNUMBER(Критерии!AE68),Критерии!AE$6,0))</f>
        <v/>
      </c>
      <c r="I52" s="21" t="str">
        <f t="shared" si="1"/>
        <v/>
      </c>
      <c r="J52" s="20" t="str">
        <f>IF($A52="","",IF(OR(COUNTIF(Критерии!$B68:$AE68,"Недостаточно данных")&gt;0,COUNTIF(Критерии!$B68:$AE68,"Поле не найдено")&gt;0,COUNTIF(Критерии!$B68:$AE68,"Некорректные настройки")&gt;0,H52=0),"",EXP((IF(ISNUMBER(Критерии!B68),Критерии!B$6*LN(Критерии!B68),0)+IF(ISNUMBER(Критерии!C68),Критерии!C$6*LN(Критерии!C68),0)+IF(ISNUMBER(Критерии!D68),Критерии!D$6*LN(Критерии!D68),0)+IF(ISNUMBER(Критерии!E68),Критерии!E$6*LN(Критерии!E68),0)+IF(ISNUMBER(Критерии!F68),Критерии!F$6*LN(Критерии!F68),0)+IF(ISNUMBER(Критерии!G68),Критерии!G$6*LN(Критерии!G68),0)+IF(ISNUMBER(Критерии!H68),Критерии!H$6*LN(Критерии!H68),0)+IF(ISNUMBER(Критерии!I68),Критерии!I$6*LN(Критерии!I68),0)+IF(ISNUMBER(Критерии!J68),Критерии!J$6*LN(Критерии!J68),0)+IF(ISNUMBER(Критерии!K68),Критерии!K$6*LN(Критерии!K68),0)+IF(ISNUMBER(Критерии!L68),Критерии!L$6*LN(Критерии!L68),0)+IF(ISNUMBER(Критерии!M68),Критерии!M$6*LN(Критерии!M68),0)+IF(ISNUMBER(Критерии!N68),Критерии!N$6*LN(Критерии!N68),0)+IF(ISNUMBER(Критерии!O68),Критерии!O$6*LN(Критерии!O68),0)+IF(ISNUMBER(Критерии!P68),Критерии!P$6*LN(Критерии!P68),0)+IF(ISNUMBER(Критерии!Q68),Критерии!Q$6*LN(Критерии!Q68),0)+IF(ISNUMBER(Критерии!R68),Критерии!R$6*LN(Критерии!R68),0)+IF(ISNUMBER(Критерии!S68),Критерии!S$6*LN(Критерии!S68),0)+IF(ISNUMBER(Критерии!T68),Критерии!T$6*LN(Критерии!T68),0)+IF(ISNUMBER(Критерии!U68),Критерии!U$6*LN(Критерии!U68),0)+IF(ISNUMBER(Критерии!V68),Критерии!V$6*LN(Критерии!V68),0)+IF(ISNUMBER(Критерии!W68),Критерии!W$6*LN(Критерии!W68),0)+IF(ISNUMBER(Критерии!X68),Критерии!X$6*LN(Критерии!X68),0)+IF(ISNUMBER(Критерии!Y68),Критерии!Y$6*LN(Критерии!Y68),0)+IF(ISNUMBER(Критерии!Z68),Критерии!Z$6*LN(Критерии!Z68),0)+IF(ISNUMBER(Критерии!AA68),Критерии!AA$6*LN(Критерии!AA68),0)+IF(ISNUMBER(Критерии!AB68),Критерии!AB$6*LN(Критерии!AB68),0)+IF(ISNUMBER(Критерии!AC68),Критерии!AC$6*LN(Критерии!AC68),0)+IF(ISNUMBER(Критерии!AD68),Критерии!AD$6*LN(Критерии!AD68),0)+IF(ISNUMBER(Критерии!AE68),Критерии!AE$6*LN(Критерии!AE68),0))/H52)))</f>
        <v/>
      </c>
      <c r="K52" s="3" t="str">
        <f>IF(J52="","",COUNTIF($J$4:$J$103,"&gt;"&amp;J52)+COUNTIF($J$4:J52,J52))</f>
        <v/>
      </c>
      <c r="L52" s="3" t="str">
        <f>IF($A52="","",IF(J52="","Недостаточно данных",IF(G52&lt;Настройки!$B$8,"Резерв",IF(Настройки!$B$11="только ранжирование","Резерв",IF(Настройки!$B$11="Порог λ",IF(J52&gt;=Настройки!$B$10,"Кандидат","Резерв"),IF(K52&lt;=Настройки!$B$9,"Кандидат","Резерв"))))))</f>
        <v/>
      </c>
      <c r="M52" s="3" t="str">
        <f>IF($A52="","",IF(J52="","Проверьте данные на листе «Критерии»",IF(F52&gt;0,"Нет исходных данных: "&amp;F52,IF(Настройки!$B$18&lt;&gt;"OK","Проверьте веса","Расчет выполнен"))))</f>
        <v/>
      </c>
      <c r="N52" s="3" t="str">
        <f>IF($A52="","",IF(G52=0,"Нет сработавших оснований",IF(AND(IF(ISNUMBER(Критерии!B68),Критерии!B68,0)&gt;=Настройки!$B$16,Настройки!$K$21="Да"),Настройки!$B$21&amp;"; ","")&amp;IF(AND(IF(ISNUMBER(Критерии!C68),Критерии!C68,0)&gt;=Настройки!$B$16,Настройки!$K$22="Да"),Настройки!$B$22&amp;"; ","")&amp;IF(AND(IF(ISNUMBER(Критерии!D68),Критерии!D68,0)&gt;=Настройки!$B$16,Настройки!$K$23="Да"),Настройки!$B$23&amp;"; ","")&amp;IF(AND(IF(ISNUMBER(Критерии!E68),Критерии!E68,0)&gt;=Настройки!$B$16,Настройки!$K$24="Да"),Настройки!$B$24&amp;"; ","")&amp;IF(AND(IF(ISNUMBER(Критерии!F68),Критерии!F68,0)&gt;=Настройки!$B$16,Настройки!$K$25="Да"),Настройки!$B$25&amp;"; ","")&amp;IF(AND(IF(ISNUMBER(Критерии!G68),Критерии!G68,0)&gt;=Настройки!$B$16,Настройки!$K$26="Да"),Настройки!$B$26&amp;"; ","")&amp;IF(AND(IF(ISNUMBER(Критерии!H68),Критерии!H68,0)&gt;=Настройки!$B$16,Настройки!$K$27="Да"),Настройки!$B$27&amp;"; ","")&amp;IF(AND(IF(ISNUMBER(Критерии!I68),Критерии!I68,0)&gt;=Настройки!$B$16,Настройки!$K$28="Да"),Настройки!$B$28&amp;"; ","")&amp;IF(AND(IF(ISNUMBER(Критерии!J68),Критерии!J68,0)&gt;=Настройки!$B$16,Настройки!$K$29="Да"),Настройки!$B$29&amp;"; ","")&amp;IF(AND(IF(ISNUMBER(Критерии!K68),Критерии!K68,0)&gt;=Настройки!$B$16,Настройки!$K$30="Да"),Настройки!$B$30&amp;"; ","")&amp;IF(AND(IF(ISNUMBER(Критерии!L68),Критерии!L68,0)&gt;=Настройки!$B$16,Настройки!$K$31="Да"),Настройки!$B$31&amp;"; ","")&amp;IF(AND(IF(ISNUMBER(Критерии!M68),Критерии!M68,0)&gt;=Настройки!$B$16,Настройки!$K$32="Да"),Настройки!$B$32&amp;"; ","")&amp;IF(AND(IF(ISNUMBER(Критерии!N68),Критерии!N68,0)&gt;=Настройки!$B$16,Настройки!$K$33="Да"),Настройки!$B$33&amp;"; ","")&amp;IF(AND(IF(ISNUMBER(Критерии!O68),Критерии!O68,0)&gt;=Настройки!$B$16,Настройки!$K$34="Да"),Настройки!$B$34&amp;"; ","")&amp;IF(AND(IF(ISNUMBER(Критерии!P68),Критерии!P68,0)&gt;=Настройки!$B$16,Настройки!$K$35="Да"),Настройки!$B$35&amp;"; ","")&amp;IF(AND(IF(ISNUMBER(Критерии!Q68),Критерии!Q68,0)&gt;=Настройки!$B$16,Настройки!$K$36="Да"),Настройки!$B$36&amp;"; ","")&amp;IF(AND(IF(ISNUMBER(Критерии!R68),Критерии!R68,0)&gt;=Настройки!$B$16,Настройки!$K$37="Да"),Настройки!$B$37&amp;"; ","")&amp;IF(AND(IF(ISNUMBER(Критерии!S68),Критерии!S68,0)&gt;=Настройки!$B$16,Настройки!$K$38="Да"),Настройки!$B$38&amp;"; ","")&amp;IF(AND(IF(ISNUMBER(Критерии!T68),Критерии!T68,0)&gt;=Настройки!$B$16,Настройки!$K$39="Да"),Настройки!$B$39&amp;"; ","")&amp;IF(AND(IF(ISNUMBER(Критерии!U68),Критерии!U68,0)&gt;=Настройки!$B$16,Настройки!$K$40="Да"),Настройки!$B$40&amp;"; ","")&amp;IF(AND(IF(ISNUMBER(Критерии!V68),Критерии!V68,0)&gt;=Настройки!$B$16,Настройки!$K$41="Да"),Настройки!$B$41&amp;"; ","")&amp;IF(AND(IF(ISNUMBER(Критерии!W68),Критерии!W68,0)&gt;=Настройки!$B$16,Настройки!$K$42="Да"),Настройки!$B$42&amp;"; ","")&amp;IF(AND(IF(ISNUMBER(Критерии!X68),Критерии!X68,0)&gt;=Настройки!$B$16,Настройки!$K$43="Да"),Настройки!$B$43&amp;"; ","")&amp;IF(AND(IF(ISNUMBER(Критерии!Y68),Критерии!Y68,0)&gt;=Настройки!$B$16,Настройки!$K$44="Да"),Настройки!$B$44&amp;"; ","")&amp;IF(AND(IF(ISNUMBER(Критерии!Z68),Критерии!Z68,0)&gt;=Настройки!$B$16,Настройки!$K$45="Да"),Настройки!$B$45&amp;"; ","")&amp;IF(AND(IF(ISNUMBER(Критерии!AA68),Критерии!AA68,0)&gt;=Настройки!$B$16,Настройки!$K$46="Да"),Настройки!$B$46&amp;"; ","")&amp;IF(AND(IF(ISNUMBER(Критерии!AB68),Критерии!AB68,0)&gt;=Настройки!$B$16,Настройки!$K$47="Да"),Настройки!$B$47&amp;"; ","")&amp;IF(AND(IF(ISNUMBER(Критерии!AC68),Критерии!AC68,0)&gt;=Настройки!$B$16,Настройки!$K$48="Да"),Настройки!$B$48&amp;"; ","")&amp;IF(AND(IF(ISNUMBER(Критерии!AD68),Критерии!AD68,0)&gt;=Настройки!$B$16,Настройки!$K$49="Да"),Настройки!$B$49&amp;"; ","")&amp;IF(AND(IF(ISNUMBER(Критерии!AE68),Критерии!AE68,0)&gt;=Настройки!$B$16,Настройки!$K$50="Да"),Настройки!$B$50&amp;"; ","")))</f>
        <v/>
      </c>
    </row>
    <row r="53" spans="1:14" ht="17.100000000000001" customHeight="1">
      <c r="A53" s="25" t="str">
        <f>IF(Критерии!A69="","",Критерии!A69)</f>
        <v/>
      </c>
      <c r="B53" s="3" t="str">
        <f>IF($A53="","",INDEX(Данные!$A$7:$CV$106,ROW()-3,MATCH("Пласт",Данные!$A$6:$CV$6,0)))</f>
        <v/>
      </c>
      <c r="C53" s="3" t="str">
        <f>IF($A53="","",INDEX(Данные!$A$7:$CV$106,ROW()-3,MATCH("Состояние",Данные!$A$6:$CV$6,0)))</f>
        <v/>
      </c>
      <c r="D53" s="3" t="str">
        <f>IF($A53="","",COUNTIFS(Настройки!$A$21:$A$50,"Да",Настройки!$N$21:$N$50,"&lt;&gt;"))</f>
        <v/>
      </c>
      <c r="E53" s="3" t="str">
        <f>IF($A53="","",COUNT(Критерии!$B69:$AE69))</f>
        <v/>
      </c>
      <c r="F53" s="3" t="str">
        <f>IF($A53="","",D53-COUNT(Критерии!$B69:$AE69))</f>
        <v/>
      </c>
      <c r="G53" s="3" t="str">
        <f>IF($A53="","",IF(AND(ISNUMBER(Критерии!B69),Критерии!B69&gt;=Настройки!$B$16,Критерии!B$7="Да"),1,0)+IF(AND(ISNUMBER(Критерии!C69),Критерии!C69&gt;=Настройки!$B$16,Критерии!C$7="Да"),1,0)+IF(AND(ISNUMBER(Критерии!D69),Критерии!D69&gt;=Настройки!$B$16,Критерии!D$7="Да"),1,0)+IF(AND(ISNUMBER(Критерии!E69),Критерии!E69&gt;=Настройки!$B$16,Критерии!E$7="Да"),1,0)+IF(AND(ISNUMBER(Критерии!F69),Критерии!F69&gt;=Настройки!$B$16,Критерии!F$7="Да"),1,0)+IF(AND(ISNUMBER(Критерии!G69),Критерии!G69&gt;=Настройки!$B$16,Критерии!G$7="Да"),1,0)+IF(AND(ISNUMBER(Критерии!H69),Критерии!H69&gt;=Настройки!$B$16,Критерии!H$7="Да"),1,0)+IF(AND(ISNUMBER(Критерии!I69),Критерии!I69&gt;=Настройки!$B$16,Критерии!I$7="Да"),1,0)+IF(AND(ISNUMBER(Критерии!J69),Критерии!J69&gt;=Настройки!$B$16,Критерии!J$7="Да"),1,0)+IF(AND(ISNUMBER(Критерии!K69),Критерии!K69&gt;=Настройки!$B$16,Критерии!K$7="Да"),1,0)+IF(AND(ISNUMBER(Критерии!L69),Критерии!L69&gt;=Настройки!$B$16,Критерии!L$7="Да"),1,0)+IF(AND(ISNUMBER(Критерии!M69),Критерии!M69&gt;=Настройки!$B$16,Критерии!M$7="Да"),1,0)+IF(AND(ISNUMBER(Критерии!N69),Критерии!N69&gt;=Настройки!$B$16,Критерии!N$7="Да"),1,0)+IF(AND(ISNUMBER(Критерии!O69),Критерии!O69&gt;=Настройки!$B$16,Критерии!O$7="Да"),1,0)+IF(AND(ISNUMBER(Критерии!P69),Критерии!P69&gt;=Настройки!$B$16,Критерии!P$7="Да"),1,0)+IF(AND(ISNUMBER(Критерии!Q69),Критерии!Q69&gt;=Настройки!$B$16,Критерии!Q$7="Да"),1,0)+IF(AND(ISNUMBER(Критерии!R69),Критерии!R69&gt;=Настройки!$B$16,Критерии!R$7="Да"),1,0)+IF(AND(ISNUMBER(Критерии!S69),Критерии!S69&gt;=Настройки!$B$16,Критерии!S$7="Да"),1,0)+IF(AND(ISNUMBER(Критерии!T69),Критерии!T69&gt;=Настройки!$B$16,Критерии!T$7="Да"),1,0)+IF(AND(ISNUMBER(Критерии!U69),Критерии!U69&gt;=Настройки!$B$16,Критерии!U$7="Да"),1,0)+IF(AND(ISNUMBER(Критерии!V69),Критерии!V69&gt;=Настройки!$B$16,Критерии!V$7="Да"),1,0)+IF(AND(ISNUMBER(Критерии!W69),Критерии!W69&gt;=Настройки!$B$16,Критерии!W$7="Да"),1,0)+IF(AND(ISNUMBER(Критерии!X69),Критерии!X69&gt;=Настройки!$B$16,Критерии!X$7="Да"),1,0)+IF(AND(ISNUMBER(Критерии!Y69),Критерии!Y69&gt;=Настройки!$B$16,Критерии!Y$7="Да"),1,0)+IF(AND(ISNUMBER(Критерии!Z69),Критерии!Z69&gt;=Настройки!$B$16,Критерии!Z$7="Да"),1,0)+IF(AND(ISNUMBER(Критерии!AA69),Критерии!AA69&gt;=Настройки!$B$16,Критерии!AA$7="Да"),1,0)+IF(AND(ISNUMBER(Критерии!AB69),Критерии!AB69&gt;=Настройки!$B$16,Критерии!AB$7="Да"),1,0)+IF(AND(ISNUMBER(Критерии!AC69),Критерии!AC69&gt;=Настройки!$B$16,Критерии!AC$7="Да"),1,0)+IF(AND(ISNUMBER(Критерии!AD69),Критерии!AD69&gt;=Настройки!$B$16,Критерии!AD$7="Да"),1,0)+IF(AND(ISNUMBER(Критерии!AE69),Критерии!AE69&gt;=Настройки!$B$16,Критерии!AE$7="Да"),1,0))</f>
        <v/>
      </c>
      <c r="H53" s="20" t="str">
        <f>IF($A53="","",IF(ISNUMBER(Критерии!B69),Критерии!B$6,0)+IF(ISNUMBER(Критерии!C69),Критерии!C$6,0)+IF(ISNUMBER(Критерии!D69),Критерии!D$6,0)+IF(ISNUMBER(Критерии!E69),Критерии!E$6,0)+IF(ISNUMBER(Критерии!F69),Критерии!F$6,0)+IF(ISNUMBER(Критерии!G69),Критерии!G$6,0)+IF(ISNUMBER(Критерии!H69),Критерии!H$6,0)+IF(ISNUMBER(Критерии!I69),Критерии!I$6,0)+IF(ISNUMBER(Критерии!J69),Критерии!J$6,0)+IF(ISNUMBER(Критерии!K69),Критерии!K$6,0)+IF(ISNUMBER(Критерии!L69),Критерии!L$6,0)+IF(ISNUMBER(Критерии!M69),Критерии!M$6,0)+IF(ISNUMBER(Критерии!N69),Критерии!N$6,0)+IF(ISNUMBER(Критерии!O69),Критерии!O$6,0)+IF(ISNUMBER(Критерии!P69),Критерии!P$6,0)+IF(ISNUMBER(Критерии!Q69),Критерии!Q$6,0)+IF(ISNUMBER(Критерии!R69),Критерии!R$6,0)+IF(ISNUMBER(Критерии!S69),Критерии!S$6,0)+IF(ISNUMBER(Критерии!T69),Критерии!T$6,0)+IF(ISNUMBER(Критерии!U69),Критерии!U$6,0)+IF(ISNUMBER(Критерии!V69),Критерии!V$6,0)+IF(ISNUMBER(Критерии!W69),Критерии!W$6,0)+IF(ISNUMBER(Критерии!X69),Критерии!X$6,0)+IF(ISNUMBER(Критерии!Y69),Критерии!Y$6,0)+IF(ISNUMBER(Критерии!Z69),Критерии!Z$6,0)+IF(ISNUMBER(Критерии!AA69),Критерии!AA$6,0)+IF(ISNUMBER(Критерии!AB69),Критерии!AB$6,0)+IF(ISNUMBER(Критерии!AC69),Критерии!AC$6,0)+IF(ISNUMBER(Критерии!AD69),Критерии!AD$6,0)+IF(ISNUMBER(Критерии!AE69),Критерии!AE$6,0))</f>
        <v/>
      </c>
      <c r="I53" s="21" t="str">
        <f t="shared" si="1"/>
        <v/>
      </c>
      <c r="J53" s="20" t="str">
        <f>IF($A53="","",IF(OR(COUNTIF(Критерии!$B69:$AE69,"Недостаточно данных")&gt;0,COUNTIF(Критерии!$B69:$AE69,"Поле не найдено")&gt;0,COUNTIF(Критерии!$B69:$AE69,"Некорректные настройки")&gt;0,H53=0),"",EXP((IF(ISNUMBER(Критерии!B69),Критерии!B$6*LN(Критерии!B69),0)+IF(ISNUMBER(Критерии!C69),Критерии!C$6*LN(Критерии!C69),0)+IF(ISNUMBER(Критерии!D69),Критерии!D$6*LN(Критерии!D69),0)+IF(ISNUMBER(Критерии!E69),Критерии!E$6*LN(Критерии!E69),0)+IF(ISNUMBER(Критерии!F69),Критерии!F$6*LN(Критерии!F69),0)+IF(ISNUMBER(Критерии!G69),Критерии!G$6*LN(Критерии!G69),0)+IF(ISNUMBER(Критерии!H69),Критерии!H$6*LN(Критерии!H69),0)+IF(ISNUMBER(Критерии!I69),Критерии!I$6*LN(Критерии!I69),0)+IF(ISNUMBER(Критерии!J69),Критерии!J$6*LN(Критерии!J69),0)+IF(ISNUMBER(Критерии!K69),Критерии!K$6*LN(Критерии!K69),0)+IF(ISNUMBER(Критерии!L69),Критерии!L$6*LN(Критерии!L69),0)+IF(ISNUMBER(Критерии!M69),Критерии!M$6*LN(Критерии!M69),0)+IF(ISNUMBER(Критерии!N69),Критерии!N$6*LN(Критерии!N69),0)+IF(ISNUMBER(Критерии!O69),Критерии!O$6*LN(Критерии!O69),0)+IF(ISNUMBER(Критерии!P69),Критерии!P$6*LN(Критерии!P69),0)+IF(ISNUMBER(Критерии!Q69),Критерии!Q$6*LN(Критерии!Q69),0)+IF(ISNUMBER(Критерии!R69),Критерии!R$6*LN(Критерии!R69),0)+IF(ISNUMBER(Критерии!S69),Критерии!S$6*LN(Критерии!S69),0)+IF(ISNUMBER(Критерии!T69),Критерии!T$6*LN(Критерии!T69),0)+IF(ISNUMBER(Критерии!U69),Критерии!U$6*LN(Критерии!U69),0)+IF(ISNUMBER(Критерии!V69),Критерии!V$6*LN(Критерии!V69),0)+IF(ISNUMBER(Критерии!W69),Критерии!W$6*LN(Критерии!W69),0)+IF(ISNUMBER(Критерии!X69),Критерии!X$6*LN(Критерии!X69),0)+IF(ISNUMBER(Критерии!Y69),Критерии!Y$6*LN(Критерии!Y69),0)+IF(ISNUMBER(Критерии!Z69),Критерии!Z$6*LN(Критерии!Z69),0)+IF(ISNUMBER(Критерии!AA69),Критерии!AA$6*LN(Критерии!AA69),0)+IF(ISNUMBER(Критерии!AB69),Критерии!AB$6*LN(Критерии!AB69),0)+IF(ISNUMBER(Критерии!AC69),Критерии!AC$6*LN(Критерии!AC69),0)+IF(ISNUMBER(Критерии!AD69),Критерии!AD$6*LN(Критерии!AD69),0)+IF(ISNUMBER(Критерии!AE69),Критерии!AE$6*LN(Критерии!AE69),0))/H53)))</f>
        <v/>
      </c>
      <c r="K53" s="3" t="str">
        <f>IF(J53="","",COUNTIF($J$4:$J$103,"&gt;"&amp;J53)+COUNTIF($J$4:J53,J53))</f>
        <v/>
      </c>
      <c r="L53" s="3" t="str">
        <f>IF($A53="","",IF(J53="","Недостаточно данных",IF(G53&lt;Настройки!$B$8,"Резерв",IF(Настройки!$B$11="только ранжирование","Резерв",IF(Настройки!$B$11="Порог λ",IF(J53&gt;=Настройки!$B$10,"Кандидат","Резерв"),IF(K53&lt;=Настройки!$B$9,"Кандидат","Резерв"))))))</f>
        <v/>
      </c>
      <c r="M53" s="3" t="str">
        <f>IF($A53="","",IF(J53="","Проверьте данные на листе «Критерии»",IF(F53&gt;0,"Нет исходных данных: "&amp;F53,IF(Настройки!$B$18&lt;&gt;"OK","Проверьте веса","Расчет выполнен"))))</f>
        <v/>
      </c>
      <c r="N53" s="3" t="str">
        <f>IF($A53="","",IF(G53=0,"Нет сработавших оснований",IF(AND(IF(ISNUMBER(Критерии!B69),Критерии!B69,0)&gt;=Настройки!$B$16,Настройки!$K$21="Да"),Настройки!$B$21&amp;"; ","")&amp;IF(AND(IF(ISNUMBER(Критерии!C69),Критерии!C69,0)&gt;=Настройки!$B$16,Настройки!$K$22="Да"),Настройки!$B$22&amp;"; ","")&amp;IF(AND(IF(ISNUMBER(Критерии!D69),Критерии!D69,0)&gt;=Настройки!$B$16,Настройки!$K$23="Да"),Настройки!$B$23&amp;"; ","")&amp;IF(AND(IF(ISNUMBER(Критерии!E69),Критерии!E69,0)&gt;=Настройки!$B$16,Настройки!$K$24="Да"),Настройки!$B$24&amp;"; ","")&amp;IF(AND(IF(ISNUMBER(Критерии!F69),Критерии!F69,0)&gt;=Настройки!$B$16,Настройки!$K$25="Да"),Настройки!$B$25&amp;"; ","")&amp;IF(AND(IF(ISNUMBER(Критерии!G69),Критерии!G69,0)&gt;=Настройки!$B$16,Настройки!$K$26="Да"),Настройки!$B$26&amp;"; ","")&amp;IF(AND(IF(ISNUMBER(Критерии!H69),Критерии!H69,0)&gt;=Настройки!$B$16,Настройки!$K$27="Да"),Настройки!$B$27&amp;"; ","")&amp;IF(AND(IF(ISNUMBER(Критерии!I69),Критерии!I69,0)&gt;=Настройки!$B$16,Настройки!$K$28="Да"),Настройки!$B$28&amp;"; ","")&amp;IF(AND(IF(ISNUMBER(Критерии!J69),Критерии!J69,0)&gt;=Настройки!$B$16,Настройки!$K$29="Да"),Настройки!$B$29&amp;"; ","")&amp;IF(AND(IF(ISNUMBER(Критерии!K69),Критерии!K69,0)&gt;=Настройки!$B$16,Настройки!$K$30="Да"),Настройки!$B$30&amp;"; ","")&amp;IF(AND(IF(ISNUMBER(Критерии!L69),Критерии!L69,0)&gt;=Настройки!$B$16,Настройки!$K$31="Да"),Настройки!$B$31&amp;"; ","")&amp;IF(AND(IF(ISNUMBER(Критерии!M69),Критерии!M69,0)&gt;=Настройки!$B$16,Настройки!$K$32="Да"),Настройки!$B$32&amp;"; ","")&amp;IF(AND(IF(ISNUMBER(Критерии!N69),Критерии!N69,0)&gt;=Настройки!$B$16,Настройки!$K$33="Да"),Настройки!$B$33&amp;"; ","")&amp;IF(AND(IF(ISNUMBER(Критерии!O69),Критерии!O69,0)&gt;=Настройки!$B$16,Настройки!$K$34="Да"),Настройки!$B$34&amp;"; ","")&amp;IF(AND(IF(ISNUMBER(Критерии!P69),Критерии!P69,0)&gt;=Настройки!$B$16,Настройки!$K$35="Да"),Настройки!$B$35&amp;"; ","")&amp;IF(AND(IF(ISNUMBER(Критерии!Q69),Критерии!Q69,0)&gt;=Настройки!$B$16,Настройки!$K$36="Да"),Настройки!$B$36&amp;"; ","")&amp;IF(AND(IF(ISNUMBER(Критерии!R69),Критерии!R69,0)&gt;=Настройки!$B$16,Настройки!$K$37="Да"),Настройки!$B$37&amp;"; ","")&amp;IF(AND(IF(ISNUMBER(Критерии!S69),Критерии!S69,0)&gt;=Настройки!$B$16,Настройки!$K$38="Да"),Настройки!$B$38&amp;"; ","")&amp;IF(AND(IF(ISNUMBER(Критерии!T69),Критерии!T69,0)&gt;=Настройки!$B$16,Настройки!$K$39="Да"),Настройки!$B$39&amp;"; ","")&amp;IF(AND(IF(ISNUMBER(Критерии!U69),Критерии!U69,0)&gt;=Настройки!$B$16,Настройки!$K$40="Да"),Настройки!$B$40&amp;"; ","")&amp;IF(AND(IF(ISNUMBER(Критерии!V69),Критерии!V69,0)&gt;=Настройки!$B$16,Настройки!$K$41="Да"),Настройки!$B$41&amp;"; ","")&amp;IF(AND(IF(ISNUMBER(Критерии!W69),Критерии!W69,0)&gt;=Настройки!$B$16,Настройки!$K$42="Да"),Настройки!$B$42&amp;"; ","")&amp;IF(AND(IF(ISNUMBER(Критерии!X69),Критерии!X69,0)&gt;=Настройки!$B$16,Настройки!$K$43="Да"),Настройки!$B$43&amp;"; ","")&amp;IF(AND(IF(ISNUMBER(Критерии!Y69),Критерии!Y69,0)&gt;=Настройки!$B$16,Настройки!$K$44="Да"),Настройки!$B$44&amp;"; ","")&amp;IF(AND(IF(ISNUMBER(Критерии!Z69),Критерии!Z69,0)&gt;=Настройки!$B$16,Настройки!$K$45="Да"),Настройки!$B$45&amp;"; ","")&amp;IF(AND(IF(ISNUMBER(Критерии!AA69),Критерии!AA69,0)&gt;=Настройки!$B$16,Настройки!$K$46="Да"),Настройки!$B$46&amp;"; ","")&amp;IF(AND(IF(ISNUMBER(Критерии!AB69),Критерии!AB69,0)&gt;=Настройки!$B$16,Настройки!$K$47="Да"),Настройки!$B$47&amp;"; ","")&amp;IF(AND(IF(ISNUMBER(Критерии!AC69),Критерии!AC69,0)&gt;=Настройки!$B$16,Настройки!$K$48="Да"),Настройки!$B$48&amp;"; ","")&amp;IF(AND(IF(ISNUMBER(Критерии!AD69),Критерии!AD69,0)&gt;=Настройки!$B$16,Настройки!$K$49="Да"),Настройки!$B$49&amp;"; ","")&amp;IF(AND(IF(ISNUMBER(Критерии!AE69),Критерии!AE69,0)&gt;=Настройки!$B$16,Настройки!$K$50="Да"),Настройки!$B$50&amp;"; ","")))</f>
        <v/>
      </c>
    </row>
    <row r="54" spans="1:14" ht="17.100000000000001" customHeight="1">
      <c r="A54" s="25" t="str">
        <f>IF(Критерии!A70="","",Критерии!A70)</f>
        <v/>
      </c>
      <c r="B54" s="3" t="str">
        <f>IF($A54="","",INDEX(Данные!$A$7:$CV$106,ROW()-3,MATCH("Пласт",Данные!$A$6:$CV$6,0)))</f>
        <v/>
      </c>
      <c r="C54" s="3" t="str">
        <f>IF($A54="","",INDEX(Данные!$A$7:$CV$106,ROW()-3,MATCH("Состояние",Данные!$A$6:$CV$6,0)))</f>
        <v/>
      </c>
      <c r="D54" s="3" t="str">
        <f>IF($A54="","",COUNTIFS(Настройки!$A$21:$A$50,"Да",Настройки!$N$21:$N$50,"&lt;&gt;"))</f>
        <v/>
      </c>
      <c r="E54" s="3" t="str">
        <f>IF($A54="","",COUNT(Критерии!$B70:$AE70))</f>
        <v/>
      </c>
      <c r="F54" s="3" t="str">
        <f>IF($A54="","",D54-COUNT(Критерии!$B70:$AE70))</f>
        <v/>
      </c>
      <c r="G54" s="3" t="str">
        <f>IF($A54="","",IF(AND(ISNUMBER(Критерии!B70),Критерии!B70&gt;=Настройки!$B$16,Критерии!B$7="Да"),1,0)+IF(AND(ISNUMBER(Критерии!C70),Критерии!C70&gt;=Настройки!$B$16,Критерии!C$7="Да"),1,0)+IF(AND(ISNUMBER(Критерии!D70),Критерии!D70&gt;=Настройки!$B$16,Критерии!D$7="Да"),1,0)+IF(AND(ISNUMBER(Критерии!E70),Критерии!E70&gt;=Настройки!$B$16,Критерии!E$7="Да"),1,0)+IF(AND(ISNUMBER(Критерии!F70),Критерии!F70&gt;=Настройки!$B$16,Критерии!F$7="Да"),1,0)+IF(AND(ISNUMBER(Критерии!G70),Критерии!G70&gt;=Настройки!$B$16,Критерии!G$7="Да"),1,0)+IF(AND(ISNUMBER(Критерии!H70),Критерии!H70&gt;=Настройки!$B$16,Критерии!H$7="Да"),1,0)+IF(AND(ISNUMBER(Критерии!I70),Критерии!I70&gt;=Настройки!$B$16,Критерии!I$7="Да"),1,0)+IF(AND(ISNUMBER(Критерии!J70),Критерии!J70&gt;=Настройки!$B$16,Критерии!J$7="Да"),1,0)+IF(AND(ISNUMBER(Критерии!K70),Критерии!K70&gt;=Настройки!$B$16,Критерии!K$7="Да"),1,0)+IF(AND(ISNUMBER(Критерии!L70),Критерии!L70&gt;=Настройки!$B$16,Критерии!L$7="Да"),1,0)+IF(AND(ISNUMBER(Критерии!M70),Критерии!M70&gt;=Настройки!$B$16,Критерии!M$7="Да"),1,0)+IF(AND(ISNUMBER(Критерии!N70),Критерии!N70&gt;=Настройки!$B$16,Критерии!N$7="Да"),1,0)+IF(AND(ISNUMBER(Критерии!O70),Критерии!O70&gt;=Настройки!$B$16,Критерии!O$7="Да"),1,0)+IF(AND(ISNUMBER(Критерии!P70),Критерии!P70&gt;=Настройки!$B$16,Критерии!P$7="Да"),1,0)+IF(AND(ISNUMBER(Критерии!Q70),Критерии!Q70&gt;=Настройки!$B$16,Критерии!Q$7="Да"),1,0)+IF(AND(ISNUMBER(Критерии!R70),Критерии!R70&gt;=Настройки!$B$16,Критерии!R$7="Да"),1,0)+IF(AND(ISNUMBER(Критерии!S70),Критерии!S70&gt;=Настройки!$B$16,Критерии!S$7="Да"),1,0)+IF(AND(ISNUMBER(Критерии!T70),Критерии!T70&gt;=Настройки!$B$16,Критерии!T$7="Да"),1,0)+IF(AND(ISNUMBER(Критерии!U70),Критерии!U70&gt;=Настройки!$B$16,Критерии!U$7="Да"),1,0)+IF(AND(ISNUMBER(Критерии!V70),Критерии!V70&gt;=Настройки!$B$16,Критерии!V$7="Да"),1,0)+IF(AND(ISNUMBER(Критерии!W70),Критерии!W70&gt;=Настройки!$B$16,Критерии!W$7="Да"),1,0)+IF(AND(ISNUMBER(Критерии!X70),Критерии!X70&gt;=Настройки!$B$16,Критерии!X$7="Да"),1,0)+IF(AND(ISNUMBER(Критерии!Y70),Критерии!Y70&gt;=Настройки!$B$16,Критерии!Y$7="Да"),1,0)+IF(AND(ISNUMBER(Критерии!Z70),Критерии!Z70&gt;=Настройки!$B$16,Критерии!Z$7="Да"),1,0)+IF(AND(ISNUMBER(Критерии!AA70),Критерии!AA70&gt;=Настройки!$B$16,Критерии!AA$7="Да"),1,0)+IF(AND(ISNUMBER(Критерии!AB70),Критерии!AB70&gt;=Настройки!$B$16,Критерии!AB$7="Да"),1,0)+IF(AND(ISNUMBER(Критерии!AC70),Критерии!AC70&gt;=Настройки!$B$16,Критерии!AC$7="Да"),1,0)+IF(AND(ISNUMBER(Критерии!AD70),Критерии!AD70&gt;=Настройки!$B$16,Критерии!AD$7="Да"),1,0)+IF(AND(ISNUMBER(Критерии!AE70),Критерии!AE70&gt;=Настройки!$B$16,Критерии!AE$7="Да"),1,0))</f>
        <v/>
      </c>
      <c r="H54" s="20" t="str">
        <f>IF($A54="","",IF(ISNUMBER(Критерии!B70),Критерии!B$6,0)+IF(ISNUMBER(Критерии!C70),Критерии!C$6,0)+IF(ISNUMBER(Критерии!D70),Критерии!D$6,0)+IF(ISNUMBER(Критерии!E70),Критерии!E$6,0)+IF(ISNUMBER(Критерии!F70),Критерии!F$6,0)+IF(ISNUMBER(Критерии!G70),Критерии!G$6,0)+IF(ISNUMBER(Критерии!H70),Критерии!H$6,0)+IF(ISNUMBER(Критерии!I70),Критерии!I$6,0)+IF(ISNUMBER(Критерии!J70),Критерии!J$6,0)+IF(ISNUMBER(Критерии!K70),Критерии!K$6,0)+IF(ISNUMBER(Критерии!L70),Критерии!L$6,0)+IF(ISNUMBER(Критерии!M70),Критерии!M$6,0)+IF(ISNUMBER(Критерии!N70),Критерии!N$6,0)+IF(ISNUMBER(Критерии!O70),Критерии!O$6,0)+IF(ISNUMBER(Критерии!P70),Критерии!P$6,0)+IF(ISNUMBER(Критерии!Q70),Критерии!Q$6,0)+IF(ISNUMBER(Критерии!R70),Критерии!R$6,0)+IF(ISNUMBER(Критерии!S70),Критерии!S$6,0)+IF(ISNUMBER(Критерии!T70),Критерии!T$6,0)+IF(ISNUMBER(Критерии!U70),Критерии!U$6,0)+IF(ISNUMBER(Критерии!V70),Критерии!V$6,0)+IF(ISNUMBER(Критерии!W70),Критерии!W$6,0)+IF(ISNUMBER(Критерии!X70),Критерии!X$6,0)+IF(ISNUMBER(Критерии!Y70),Критерии!Y$6,0)+IF(ISNUMBER(Критерии!Z70),Критерии!Z$6,0)+IF(ISNUMBER(Критерии!AA70),Критерии!AA$6,0)+IF(ISNUMBER(Критерии!AB70),Критерии!AB$6,0)+IF(ISNUMBER(Критерии!AC70),Критерии!AC$6,0)+IF(ISNUMBER(Критерии!AD70),Критерии!AD$6,0)+IF(ISNUMBER(Критерии!AE70),Критерии!AE$6,0))</f>
        <v/>
      </c>
      <c r="I54" s="21" t="str">
        <f t="shared" si="1"/>
        <v/>
      </c>
      <c r="J54" s="20" t="str">
        <f>IF($A54="","",IF(OR(COUNTIF(Критерии!$B70:$AE70,"Недостаточно данных")&gt;0,COUNTIF(Критерии!$B70:$AE70,"Поле не найдено")&gt;0,COUNTIF(Критерии!$B70:$AE70,"Некорректные настройки")&gt;0,H54=0),"",EXP((IF(ISNUMBER(Критерии!B70),Критерии!B$6*LN(Критерии!B70),0)+IF(ISNUMBER(Критерии!C70),Критерии!C$6*LN(Критерии!C70),0)+IF(ISNUMBER(Критерии!D70),Критерии!D$6*LN(Критерии!D70),0)+IF(ISNUMBER(Критерии!E70),Критерии!E$6*LN(Критерии!E70),0)+IF(ISNUMBER(Критерии!F70),Критерии!F$6*LN(Критерии!F70),0)+IF(ISNUMBER(Критерии!G70),Критерии!G$6*LN(Критерии!G70),0)+IF(ISNUMBER(Критерии!H70),Критерии!H$6*LN(Критерии!H70),0)+IF(ISNUMBER(Критерии!I70),Критерии!I$6*LN(Критерии!I70),0)+IF(ISNUMBER(Критерии!J70),Критерии!J$6*LN(Критерии!J70),0)+IF(ISNUMBER(Критерии!K70),Критерии!K$6*LN(Критерии!K70),0)+IF(ISNUMBER(Критерии!L70),Критерии!L$6*LN(Критерии!L70),0)+IF(ISNUMBER(Критерии!M70),Критерии!M$6*LN(Критерии!M70),0)+IF(ISNUMBER(Критерии!N70),Критерии!N$6*LN(Критерии!N70),0)+IF(ISNUMBER(Критерии!O70),Критерии!O$6*LN(Критерии!O70),0)+IF(ISNUMBER(Критерии!P70),Критерии!P$6*LN(Критерии!P70),0)+IF(ISNUMBER(Критерии!Q70),Критерии!Q$6*LN(Критерии!Q70),0)+IF(ISNUMBER(Критерии!R70),Критерии!R$6*LN(Критерии!R70),0)+IF(ISNUMBER(Критерии!S70),Критерии!S$6*LN(Критерии!S70),0)+IF(ISNUMBER(Критерии!T70),Критерии!T$6*LN(Критерии!T70),0)+IF(ISNUMBER(Критерии!U70),Критерии!U$6*LN(Критерии!U70),0)+IF(ISNUMBER(Критерии!V70),Критерии!V$6*LN(Критерии!V70),0)+IF(ISNUMBER(Критерии!W70),Критерии!W$6*LN(Критерии!W70),0)+IF(ISNUMBER(Критерии!X70),Критерии!X$6*LN(Критерии!X70),0)+IF(ISNUMBER(Критерии!Y70),Критерии!Y$6*LN(Критерии!Y70),0)+IF(ISNUMBER(Критерии!Z70),Критерии!Z$6*LN(Критерии!Z70),0)+IF(ISNUMBER(Критерии!AA70),Критерии!AA$6*LN(Критерии!AA70),0)+IF(ISNUMBER(Критерии!AB70),Критерии!AB$6*LN(Критерии!AB70),0)+IF(ISNUMBER(Критерии!AC70),Критерии!AC$6*LN(Критерии!AC70),0)+IF(ISNUMBER(Критерии!AD70),Критерии!AD$6*LN(Критерии!AD70),0)+IF(ISNUMBER(Критерии!AE70),Критерии!AE$6*LN(Критерии!AE70),0))/H54)))</f>
        <v/>
      </c>
      <c r="K54" s="3" t="str">
        <f>IF(J54="","",COUNTIF($J$4:$J$103,"&gt;"&amp;J54)+COUNTIF($J$4:J54,J54))</f>
        <v/>
      </c>
      <c r="L54" s="3" t="str">
        <f>IF($A54="","",IF(J54="","Недостаточно данных",IF(G54&lt;Настройки!$B$8,"Резерв",IF(Настройки!$B$11="только ранжирование","Резерв",IF(Настройки!$B$11="Порог λ",IF(J54&gt;=Настройки!$B$10,"Кандидат","Резерв"),IF(K54&lt;=Настройки!$B$9,"Кандидат","Резерв"))))))</f>
        <v/>
      </c>
      <c r="M54" s="3" t="str">
        <f>IF($A54="","",IF(J54="","Проверьте данные на листе «Критерии»",IF(F54&gt;0,"Нет исходных данных: "&amp;F54,IF(Настройки!$B$18&lt;&gt;"OK","Проверьте веса","Расчет выполнен"))))</f>
        <v/>
      </c>
      <c r="N54" s="3" t="str">
        <f>IF($A54="","",IF(G54=0,"Нет сработавших оснований",IF(AND(IF(ISNUMBER(Критерии!B70),Критерии!B70,0)&gt;=Настройки!$B$16,Настройки!$K$21="Да"),Настройки!$B$21&amp;"; ","")&amp;IF(AND(IF(ISNUMBER(Критерии!C70),Критерии!C70,0)&gt;=Настройки!$B$16,Настройки!$K$22="Да"),Настройки!$B$22&amp;"; ","")&amp;IF(AND(IF(ISNUMBER(Критерии!D70),Критерии!D70,0)&gt;=Настройки!$B$16,Настройки!$K$23="Да"),Настройки!$B$23&amp;"; ","")&amp;IF(AND(IF(ISNUMBER(Критерии!E70),Критерии!E70,0)&gt;=Настройки!$B$16,Настройки!$K$24="Да"),Настройки!$B$24&amp;"; ","")&amp;IF(AND(IF(ISNUMBER(Критерии!F70),Критерии!F70,0)&gt;=Настройки!$B$16,Настройки!$K$25="Да"),Настройки!$B$25&amp;"; ","")&amp;IF(AND(IF(ISNUMBER(Критерии!G70),Критерии!G70,0)&gt;=Настройки!$B$16,Настройки!$K$26="Да"),Настройки!$B$26&amp;"; ","")&amp;IF(AND(IF(ISNUMBER(Критерии!H70),Критерии!H70,0)&gt;=Настройки!$B$16,Настройки!$K$27="Да"),Настройки!$B$27&amp;"; ","")&amp;IF(AND(IF(ISNUMBER(Критерии!I70),Критерии!I70,0)&gt;=Настройки!$B$16,Настройки!$K$28="Да"),Настройки!$B$28&amp;"; ","")&amp;IF(AND(IF(ISNUMBER(Критерии!J70),Критерии!J70,0)&gt;=Настройки!$B$16,Настройки!$K$29="Да"),Настройки!$B$29&amp;"; ","")&amp;IF(AND(IF(ISNUMBER(Критерии!K70),Критерии!K70,0)&gt;=Настройки!$B$16,Настройки!$K$30="Да"),Настройки!$B$30&amp;"; ","")&amp;IF(AND(IF(ISNUMBER(Критерии!L70),Критерии!L70,0)&gt;=Настройки!$B$16,Настройки!$K$31="Да"),Настройки!$B$31&amp;"; ","")&amp;IF(AND(IF(ISNUMBER(Критерии!M70),Критерии!M70,0)&gt;=Настройки!$B$16,Настройки!$K$32="Да"),Настройки!$B$32&amp;"; ","")&amp;IF(AND(IF(ISNUMBER(Критерии!N70),Критерии!N70,0)&gt;=Настройки!$B$16,Настройки!$K$33="Да"),Настройки!$B$33&amp;"; ","")&amp;IF(AND(IF(ISNUMBER(Критерии!O70),Критерии!O70,0)&gt;=Настройки!$B$16,Настройки!$K$34="Да"),Настройки!$B$34&amp;"; ","")&amp;IF(AND(IF(ISNUMBER(Критерии!P70),Критерии!P70,0)&gt;=Настройки!$B$16,Настройки!$K$35="Да"),Настройки!$B$35&amp;"; ","")&amp;IF(AND(IF(ISNUMBER(Критерии!Q70),Критерии!Q70,0)&gt;=Настройки!$B$16,Настройки!$K$36="Да"),Настройки!$B$36&amp;"; ","")&amp;IF(AND(IF(ISNUMBER(Критерии!R70),Критерии!R70,0)&gt;=Настройки!$B$16,Настройки!$K$37="Да"),Настройки!$B$37&amp;"; ","")&amp;IF(AND(IF(ISNUMBER(Критерии!S70),Критерии!S70,0)&gt;=Настройки!$B$16,Настройки!$K$38="Да"),Настройки!$B$38&amp;"; ","")&amp;IF(AND(IF(ISNUMBER(Критерии!T70),Критерии!T70,0)&gt;=Настройки!$B$16,Настройки!$K$39="Да"),Настройки!$B$39&amp;"; ","")&amp;IF(AND(IF(ISNUMBER(Критерии!U70),Критерии!U70,0)&gt;=Настройки!$B$16,Настройки!$K$40="Да"),Настройки!$B$40&amp;"; ","")&amp;IF(AND(IF(ISNUMBER(Критерии!V70),Критерии!V70,0)&gt;=Настройки!$B$16,Настройки!$K$41="Да"),Настройки!$B$41&amp;"; ","")&amp;IF(AND(IF(ISNUMBER(Критерии!W70),Критерии!W70,0)&gt;=Настройки!$B$16,Настройки!$K$42="Да"),Настройки!$B$42&amp;"; ","")&amp;IF(AND(IF(ISNUMBER(Критерии!X70),Критерии!X70,0)&gt;=Настройки!$B$16,Настройки!$K$43="Да"),Настройки!$B$43&amp;"; ","")&amp;IF(AND(IF(ISNUMBER(Критерии!Y70),Критерии!Y70,0)&gt;=Настройки!$B$16,Настройки!$K$44="Да"),Настройки!$B$44&amp;"; ","")&amp;IF(AND(IF(ISNUMBER(Критерии!Z70),Критерии!Z70,0)&gt;=Настройки!$B$16,Настройки!$K$45="Да"),Настройки!$B$45&amp;"; ","")&amp;IF(AND(IF(ISNUMBER(Критерии!AA70),Критерии!AA70,0)&gt;=Настройки!$B$16,Настройки!$K$46="Да"),Настройки!$B$46&amp;"; ","")&amp;IF(AND(IF(ISNUMBER(Критерии!AB70),Критерии!AB70,0)&gt;=Настройки!$B$16,Настройки!$K$47="Да"),Настройки!$B$47&amp;"; ","")&amp;IF(AND(IF(ISNUMBER(Критерии!AC70),Критерии!AC70,0)&gt;=Настройки!$B$16,Настройки!$K$48="Да"),Настройки!$B$48&amp;"; ","")&amp;IF(AND(IF(ISNUMBER(Критерии!AD70),Критерии!AD70,0)&gt;=Настройки!$B$16,Настройки!$K$49="Да"),Настройки!$B$49&amp;"; ","")&amp;IF(AND(IF(ISNUMBER(Критерии!AE70),Критерии!AE70,0)&gt;=Настройки!$B$16,Настройки!$K$50="Да"),Настройки!$B$50&amp;"; ","")))</f>
        <v/>
      </c>
    </row>
    <row r="55" spans="1:14" ht="17.100000000000001" customHeight="1">
      <c r="A55" s="25" t="str">
        <f>IF(Критерии!A71="","",Критерии!A71)</f>
        <v/>
      </c>
      <c r="B55" s="3" t="str">
        <f>IF($A55="","",INDEX(Данные!$A$7:$CV$106,ROW()-3,MATCH("Пласт",Данные!$A$6:$CV$6,0)))</f>
        <v/>
      </c>
      <c r="C55" s="3" t="str">
        <f>IF($A55="","",INDEX(Данные!$A$7:$CV$106,ROW()-3,MATCH("Состояние",Данные!$A$6:$CV$6,0)))</f>
        <v/>
      </c>
      <c r="D55" s="3" t="str">
        <f>IF($A55="","",COUNTIFS(Настройки!$A$21:$A$50,"Да",Настройки!$N$21:$N$50,"&lt;&gt;"))</f>
        <v/>
      </c>
      <c r="E55" s="3" t="str">
        <f>IF($A55="","",COUNT(Критерии!$B71:$AE71))</f>
        <v/>
      </c>
      <c r="F55" s="3" t="str">
        <f>IF($A55="","",D55-COUNT(Критерии!$B71:$AE71))</f>
        <v/>
      </c>
      <c r="G55" s="3" t="str">
        <f>IF($A55="","",IF(AND(ISNUMBER(Критерии!B71),Критерии!B71&gt;=Настройки!$B$16,Критерии!B$7="Да"),1,0)+IF(AND(ISNUMBER(Критерии!C71),Критерии!C71&gt;=Настройки!$B$16,Критерии!C$7="Да"),1,0)+IF(AND(ISNUMBER(Критерии!D71),Критерии!D71&gt;=Настройки!$B$16,Критерии!D$7="Да"),1,0)+IF(AND(ISNUMBER(Критерии!E71),Критерии!E71&gt;=Настройки!$B$16,Критерии!E$7="Да"),1,0)+IF(AND(ISNUMBER(Критерии!F71),Критерии!F71&gt;=Настройки!$B$16,Критерии!F$7="Да"),1,0)+IF(AND(ISNUMBER(Критерии!G71),Критерии!G71&gt;=Настройки!$B$16,Критерии!G$7="Да"),1,0)+IF(AND(ISNUMBER(Критерии!H71),Критерии!H71&gt;=Настройки!$B$16,Критерии!H$7="Да"),1,0)+IF(AND(ISNUMBER(Критерии!I71),Критерии!I71&gt;=Настройки!$B$16,Критерии!I$7="Да"),1,0)+IF(AND(ISNUMBER(Критерии!J71),Критерии!J71&gt;=Настройки!$B$16,Критерии!J$7="Да"),1,0)+IF(AND(ISNUMBER(Критерии!K71),Критерии!K71&gt;=Настройки!$B$16,Критерии!K$7="Да"),1,0)+IF(AND(ISNUMBER(Критерии!L71),Критерии!L71&gt;=Настройки!$B$16,Критерии!L$7="Да"),1,0)+IF(AND(ISNUMBER(Критерии!M71),Критерии!M71&gt;=Настройки!$B$16,Критерии!M$7="Да"),1,0)+IF(AND(ISNUMBER(Критерии!N71),Критерии!N71&gt;=Настройки!$B$16,Критерии!N$7="Да"),1,0)+IF(AND(ISNUMBER(Критерии!O71),Критерии!O71&gt;=Настройки!$B$16,Критерии!O$7="Да"),1,0)+IF(AND(ISNUMBER(Критерии!P71),Критерии!P71&gt;=Настройки!$B$16,Критерии!P$7="Да"),1,0)+IF(AND(ISNUMBER(Критерии!Q71),Критерии!Q71&gt;=Настройки!$B$16,Критерии!Q$7="Да"),1,0)+IF(AND(ISNUMBER(Критерии!R71),Критерии!R71&gt;=Настройки!$B$16,Критерии!R$7="Да"),1,0)+IF(AND(ISNUMBER(Критерии!S71),Критерии!S71&gt;=Настройки!$B$16,Критерии!S$7="Да"),1,0)+IF(AND(ISNUMBER(Критерии!T71),Критерии!T71&gt;=Настройки!$B$16,Критерии!T$7="Да"),1,0)+IF(AND(ISNUMBER(Критерии!U71),Критерии!U71&gt;=Настройки!$B$16,Критерии!U$7="Да"),1,0)+IF(AND(ISNUMBER(Критерии!V71),Критерии!V71&gt;=Настройки!$B$16,Критерии!V$7="Да"),1,0)+IF(AND(ISNUMBER(Критерии!W71),Критерии!W71&gt;=Настройки!$B$16,Критерии!W$7="Да"),1,0)+IF(AND(ISNUMBER(Критерии!X71),Критерии!X71&gt;=Настройки!$B$16,Критерии!X$7="Да"),1,0)+IF(AND(ISNUMBER(Критерии!Y71),Критерии!Y71&gt;=Настройки!$B$16,Критерии!Y$7="Да"),1,0)+IF(AND(ISNUMBER(Критерии!Z71),Критерии!Z71&gt;=Настройки!$B$16,Критерии!Z$7="Да"),1,0)+IF(AND(ISNUMBER(Критерии!AA71),Критерии!AA71&gt;=Настройки!$B$16,Критерии!AA$7="Да"),1,0)+IF(AND(ISNUMBER(Критерии!AB71),Критерии!AB71&gt;=Настройки!$B$16,Критерии!AB$7="Да"),1,0)+IF(AND(ISNUMBER(Критерии!AC71),Критерии!AC71&gt;=Настройки!$B$16,Критерии!AC$7="Да"),1,0)+IF(AND(ISNUMBER(Критерии!AD71),Критерии!AD71&gt;=Настройки!$B$16,Критерии!AD$7="Да"),1,0)+IF(AND(ISNUMBER(Критерии!AE71),Критерии!AE71&gt;=Настройки!$B$16,Критерии!AE$7="Да"),1,0))</f>
        <v/>
      </c>
      <c r="H55" s="20" t="str">
        <f>IF($A55="","",IF(ISNUMBER(Критерии!B71),Критерии!B$6,0)+IF(ISNUMBER(Критерии!C71),Критерии!C$6,0)+IF(ISNUMBER(Критерии!D71),Критерии!D$6,0)+IF(ISNUMBER(Критерии!E71),Критерии!E$6,0)+IF(ISNUMBER(Критерии!F71),Критерии!F$6,0)+IF(ISNUMBER(Критерии!G71),Критерии!G$6,0)+IF(ISNUMBER(Критерии!H71),Критерии!H$6,0)+IF(ISNUMBER(Критерии!I71),Критерии!I$6,0)+IF(ISNUMBER(Критерии!J71),Критерии!J$6,0)+IF(ISNUMBER(Критерии!K71),Критерии!K$6,0)+IF(ISNUMBER(Критерии!L71),Критерии!L$6,0)+IF(ISNUMBER(Критерии!M71),Критерии!M$6,0)+IF(ISNUMBER(Критерии!N71),Критерии!N$6,0)+IF(ISNUMBER(Критерии!O71),Критерии!O$6,0)+IF(ISNUMBER(Критерии!P71),Критерии!P$6,0)+IF(ISNUMBER(Критерии!Q71),Критерии!Q$6,0)+IF(ISNUMBER(Критерии!R71),Критерии!R$6,0)+IF(ISNUMBER(Критерии!S71),Критерии!S$6,0)+IF(ISNUMBER(Критерии!T71),Критерии!T$6,0)+IF(ISNUMBER(Критерии!U71),Критерии!U$6,0)+IF(ISNUMBER(Критерии!V71),Критерии!V$6,0)+IF(ISNUMBER(Критерии!W71),Критерии!W$6,0)+IF(ISNUMBER(Критерии!X71),Критерии!X$6,0)+IF(ISNUMBER(Критерии!Y71),Критерии!Y$6,0)+IF(ISNUMBER(Критерии!Z71),Критерии!Z$6,0)+IF(ISNUMBER(Критерии!AA71),Критерии!AA$6,0)+IF(ISNUMBER(Критерии!AB71),Критерии!AB$6,0)+IF(ISNUMBER(Критерии!AC71),Критерии!AC$6,0)+IF(ISNUMBER(Критерии!AD71),Критерии!AD$6,0)+IF(ISNUMBER(Критерии!AE71),Критерии!AE$6,0))</f>
        <v/>
      </c>
      <c r="I55" s="21" t="str">
        <f t="shared" si="1"/>
        <v/>
      </c>
      <c r="J55" s="20" t="str">
        <f>IF($A55="","",IF(OR(COUNTIF(Критерии!$B71:$AE71,"Недостаточно данных")&gt;0,COUNTIF(Критерии!$B71:$AE71,"Поле не найдено")&gt;0,COUNTIF(Критерии!$B71:$AE71,"Некорректные настройки")&gt;0,H55=0),"",EXP((IF(ISNUMBER(Критерии!B71),Критерии!B$6*LN(Критерии!B71),0)+IF(ISNUMBER(Критерии!C71),Критерии!C$6*LN(Критерии!C71),0)+IF(ISNUMBER(Критерии!D71),Критерии!D$6*LN(Критерии!D71),0)+IF(ISNUMBER(Критерии!E71),Критерии!E$6*LN(Критерии!E71),0)+IF(ISNUMBER(Критерии!F71),Критерии!F$6*LN(Критерии!F71),0)+IF(ISNUMBER(Критерии!G71),Критерии!G$6*LN(Критерии!G71),0)+IF(ISNUMBER(Критерии!H71),Критерии!H$6*LN(Критерии!H71),0)+IF(ISNUMBER(Критерии!I71),Критерии!I$6*LN(Критерии!I71),0)+IF(ISNUMBER(Критерии!J71),Критерии!J$6*LN(Критерии!J71),0)+IF(ISNUMBER(Критерии!K71),Критерии!K$6*LN(Критерии!K71),0)+IF(ISNUMBER(Критерии!L71),Критерии!L$6*LN(Критерии!L71),0)+IF(ISNUMBER(Критерии!M71),Критерии!M$6*LN(Критерии!M71),0)+IF(ISNUMBER(Критерии!N71),Критерии!N$6*LN(Критерии!N71),0)+IF(ISNUMBER(Критерии!O71),Критерии!O$6*LN(Критерии!O71),0)+IF(ISNUMBER(Критерии!P71),Критерии!P$6*LN(Критерии!P71),0)+IF(ISNUMBER(Критерии!Q71),Критерии!Q$6*LN(Критерии!Q71),0)+IF(ISNUMBER(Критерии!R71),Критерии!R$6*LN(Критерии!R71),0)+IF(ISNUMBER(Критерии!S71),Критерии!S$6*LN(Критерии!S71),0)+IF(ISNUMBER(Критерии!T71),Критерии!T$6*LN(Критерии!T71),0)+IF(ISNUMBER(Критерии!U71),Критерии!U$6*LN(Критерии!U71),0)+IF(ISNUMBER(Критерии!V71),Критерии!V$6*LN(Критерии!V71),0)+IF(ISNUMBER(Критерии!W71),Критерии!W$6*LN(Критерии!W71),0)+IF(ISNUMBER(Критерии!X71),Критерии!X$6*LN(Критерии!X71),0)+IF(ISNUMBER(Критерии!Y71),Критерии!Y$6*LN(Критерии!Y71),0)+IF(ISNUMBER(Критерии!Z71),Критерии!Z$6*LN(Критерии!Z71),0)+IF(ISNUMBER(Критерии!AA71),Критерии!AA$6*LN(Критерии!AA71),0)+IF(ISNUMBER(Критерии!AB71),Критерии!AB$6*LN(Критерии!AB71),0)+IF(ISNUMBER(Критерии!AC71),Критерии!AC$6*LN(Критерии!AC71),0)+IF(ISNUMBER(Критерии!AD71),Критерии!AD$6*LN(Критерии!AD71),0)+IF(ISNUMBER(Критерии!AE71),Критерии!AE$6*LN(Критерии!AE71),0))/H55)))</f>
        <v/>
      </c>
      <c r="K55" s="3" t="str">
        <f>IF(J55="","",COUNTIF($J$4:$J$103,"&gt;"&amp;J55)+COUNTIF($J$4:J55,J55))</f>
        <v/>
      </c>
      <c r="L55" s="3" t="str">
        <f>IF($A55="","",IF(J55="","Недостаточно данных",IF(G55&lt;Настройки!$B$8,"Резерв",IF(Настройки!$B$11="только ранжирование","Резерв",IF(Настройки!$B$11="Порог λ",IF(J55&gt;=Настройки!$B$10,"Кандидат","Резерв"),IF(K55&lt;=Настройки!$B$9,"Кандидат","Резерв"))))))</f>
        <v/>
      </c>
      <c r="M55" s="3" t="str">
        <f>IF($A55="","",IF(J55="","Проверьте данные на листе «Критерии»",IF(F55&gt;0,"Нет исходных данных: "&amp;F55,IF(Настройки!$B$18&lt;&gt;"OK","Проверьте веса","Расчет выполнен"))))</f>
        <v/>
      </c>
      <c r="N55" s="3" t="str">
        <f>IF($A55="","",IF(G55=0,"Нет сработавших оснований",IF(AND(IF(ISNUMBER(Критерии!B71),Критерии!B71,0)&gt;=Настройки!$B$16,Настройки!$K$21="Да"),Настройки!$B$21&amp;"; ","")&amp;IF(AND(IF(ISNUMBER(Критерии!C71),Критерии!C71,0)&gt;=Настройки!$B$16,Настройки!$K$22="Да"),Настройки!$B$22&amp;"; ","")&amp;IF(AND(IF(ISNUMBER(Критерии!D71),Критерии!D71,0)&gt;=Настройки!$B$16,Настройки!$K$23="Да"),Настройки!$B$23&amp;"; ","")&amp;IF(AND(IF(ISNUMBER(Критерии!E71),Критерии!E71,0)&gt;=Настройки!$B$16,Настройки!$K$24="Да"),Настройки!$B$24&amp;"; ","")&amp;IF(AND(IF(ISNUMBER(Критерии!F71),Критерии!F71,0)&gt;=Настройки!$B$16,Настройки!$K$25="Да"),Настройки!$B$25&amp;"; ","")&amp;IF(AND(IF(ISNUMBER(Критерии!G71),Критерии!G71,0)&gt;=Настройки!$B$16,Настройки!$K$26="Да"),Настройки!$B$26&amp;"; ","")&amp;IF(AND(IF(ISNUMBER(Критерии!H71),Критерии!H71,0)&gt;=Настройки!$B$16,Настройки!$K$27="Да"),Настройки!$B$27&amp;"; ","")&amp;IF(AND(IF(ISNUMBER(Критерии!I71),Критерии!I71,0)&gt;=Настройки!$B$16,Настройки!$K$28="Да"),Настройки!$B$28&amp;"; ","")&amp;IF(AND(IF(ISNUMBER(Критерии!J71),Критерии!J71,0)&gt;=Настройки!$B$16,Настройки!$K$29="Да"),Настройки!$B$29&amp;"; ","")&amp;IF(AND(IF(ISNUMBER(Критерии!K71),Критерии!K71,0)&gt;=Настройки!$B$16,Настройки!$K$30="Да"),Настройки!$B$30&amp;"; ","")&amp;IF(AND(IF(ISNUMBER(Критерии!L71),Критерии!L71,0)&gt;=Настройки!$B$16,Настройки!$K$31="Да"),Настройки!$B$31&amp;"; ","")&amp;IF(AND(IF(ISNUMBER(Критерии!M71),Критерии!M71,0)&gt;=Настройки!$B$16,Настройки!$K$32="Да"),Настройки!$B$32&amp;"; ","")&amp;IF(AND(IF(ISNUMBER(Критерии!N71),Критерии!N71,0)&gt;=Настройки!$B$16,Настройки!$K$33="Да"),Настройки!$B$33&amp;"; ","")&amp;IF(AND(IF(ISNUMBER(Критерии!O71),Критерии!O71,0)&gt;=Настройки!$B$16,Настройки!$K$34="Да"),Настройки!$B$34&amp;"; ","")&amp;IF(AND(IF(ISNUMBER(Критерии!P71),Критерии!P71,0)&gt;=Настройки!$B$16,Настройки!$K$35="Да"),Настройки!$B$35&amp;"; ","")&amp;IF(AND(IF(ISNUMBER(Критерии!Q71),Критерии!Q71,0)&gt;=Настройки!$B$16,Настройки!$K$36="Да"),Настройки!$B$36&amp;"; ","")&amp;IF(AND(IF(ISNUMBER(Критерии!R71),Критерии!R71,0)&gt;=Настройки!$B$16,Настройки!$K$37="Да"),Настройки!$B$37&amp;"; ","")&amp;IF(AND(IF(ISNUMBER(Критерии!S71),Критерии!S71,0)&gt;=Настройки!$B$16,Настройки!$K$38="Да"),Настройки!$B$38&amp;"; ","")&amp;IF(AND(IF(ISNUMBER(Критерии!T71),Критерии!T71,0)&gt;=Настройки!$B$16,Настройки!$K$39="Да"),Настройки!$B$39&amp;"; ","")&amp;IF(AND(IF(ISNUMBER(Критерии!U71),Критерии!U71,0)&gt;=Настройки!$B$16,Настройки!$K$40="Да"),Настройки!$B$40&amp;"; ","")&amp;IF(AND(IF(ISNUMBER(Критерии!V71),Критерии!V71,0)&gt;=Настройки!$B$16,Настройки!$K$41="Да"),Настройки!$B$41&amp;"; ","")&amp;IF(AND(IF(ISNUMBER(Критерии!W71),Критерии!W71,0)&gt;=Настройки!$B$16,Настройки!$K$42="Да"),Настройки!$B$42&amp;"; ","")&amp;IF(AND(IF(ISNUMBER(Критерии!X71),Критерии!X71,0)&gt;=Настройки!$B$16,Настройки!$K$43="Да"),Настройки!$B$43&amp;"; ","")&amp;IF(AND(IF(ISNUMBER(Критерии!Y71),Критерии!Y71,0)&gt;=Настройки!$B$16,Настройки!$K$44="Да"),Настройки!$B$44&amp;"; ","")&amp;IF(AND(IF(ISNUMBER(Критерии!Z71),Критерии!Z71,0)&gt;=Настройки!$B$16,Настройки!$K$45="Да"),Настройки!$B$45&amp;"; ","")&amp;IF(AND(IF(ISNUMBER(Критерии!AA71),Критерии!AA71,0)&gt;=Настройки!$B$16,Настройки!$K$46="Да"),Настройки!$B$46&amp;"; ","")&amp;IF(AND(IF(ISNUMBER(Критерии!AB71),Критерии!AB71,0)&gt;=Настройки!$B$16,Настройки!$K$47="Да"),Настройки!$B$47&amp;"; ","")&amp;IF(AND(IF(ISNUMBER(Критерии!AC71),Критерии!AC71,0)&gt;=Настройки!$B$16,Настройки!$K$48="Да"),Настройки!$B$48&amp;"; ","")&amp;IF(AND(IF(ISNUMBER(Критерии!AD71),Критерии!AD71,0)&gt;=Настройки!$B$16,Настройки!$K$49="Да"),Настройки!$B$49&amp;"; ","")&amp;IF(AND(IF(ISNUMBER(Критерии!AE71),Критерии!AE71,0)&gt;=Настройки!$B$16,Настройки!$K$50="Да"),Настройки!$B$50&amp;"; ","")))</f>
        <v/>
      </c>
    </row>
    <row r="56" spans="1:14" ht="17.100000000000001" customHeight="1">
      <c r="A56" s="25" t="str">
        <f>IF(Критерии!A72="","",Критерии!A72)</f>
        <v/>
      </c>
      <c r="B56" s="3" t="str">
        <f>IF($A56="","",INDEX(Данные!$A$7:$CV$106,ROW()-3,MATCH("Пласт",Данные!$A$6:$CV$6,0)))</f>
        <v/>
      </c>
      <c r="C56" s="3" t="str">
        <f>IF($A56="","",INDEX(Данные!$A$7:$CV$106,ROW()-3,MATCH("Состояние",Данные!$A$6:$CV$6,0)))</f>
        <v/>
      </c>
      <c r="D56" s="3" t="str">
        <f>IF($A56="","",COUNTIFS(Настройки!$A$21:$A$50,"Да",Настройки!$N$21:$N$50,"&lt;&gt;"))</f>
        <v/>
      </c>
      <c r="E56" s="3" t="str">
        <f>IF($A56="","",COUNT(Критерии!$B72:$AE72))</f>
        <v/>
      </c>
      <c r="F56" s="3" t="str">
        <f>IF($A56="","",D56-COUNT(Критерии!$B72:$AE72))</f>
        <v/>
      </c>
      <c r="G56" s="3" t="str">
        <f>IF($A56="","",IF(AND(ISNUMBER(Критерии!B72),Критерии!B72&gt;=Настройки!$B$16,Критерии!B$7="Да"),1,0)+IF(AND(ISNUMBER(Критерии!C72),Критерии!C72&gt;=Настройки!$B$16,Критерии!C$7="Да"),1,0)+IF(AND(ISNUMBER(Критерии!D72),Критерии!D72&gt;=Настройки!$B$16,Критерии!D$7="Да"),1,0)+IF(AND(ISNUMBER(Критерии!E72),Критерии!E72&gt;=Настройки!$B$16,Критерии!E$7="Да"),1,0)+IF(AND(ISNUMBER(Критерии!F72),Критерии!F72&gt;=Настройки!$B$16,Критерии!F$7="Да"),1,0)+IF(AND(ISNUMBER(Критерии!G72),Критерии!G72&gt;=Настройки!$B$16,Критерии!G$7="Да"),1,0)+IF(AND(ISNUMBER(Критерии!H72),Критерии!H72&gt;=Настройки!$B$16,Критерии!H$7="Да"),1,0)+IF(AND(ISNUMBER(Критерии!I72),Критерии!I72&gt;=Настройки!$B$16,Критерии!I$7="Да"),1,0)+IF(AND(ISNUMBER(Критерии!J72),Критерии!J72&gt;=Настройки!$B$16,Критерии!J$7="Да"),1,0)+IF(AND(ISNUMBER(Критерии!K72),Критерии!K72&gt;=Настройки!$B$16,Критерии!K$7="Да"),1,0)+IF(AND(ISNUMBER(Критерии!L72),Критерии!L72&gt;=Настройки!$B$16,Критерии!L$7="Да"),1,0)+IF(AND(ISNUMBER(Критерии!M72),Критерии!M72&gt;=Настройки!$B$16,Критерии!M$7="Да"),1,0)+IF(AND(ISNUMBER(Критерии!N72),Критерии!N72&gt;=Настройки!$B$16,Критерии!N$7="Да"),1,0)+IF(AND(ISNUMBER(Критерии!O72),Критерии!O72&gt;=Настройки!$B$16,Критерии!O$7="Да"),1,0)+IF(AND(ISNUMBER(Критерии!P72),Критерии!P72&gt;=Настройки!$B$16,Критерии!P$7="Да"),1,0)+IF(AND(ISNUMBER(Критерии!Q72),Критерии!Q72&gt;=Настройки!$B$16,Критерии!Q$7="Да"),1,0)+IF(AND(ISNUMBER(Критерии!R72),Критерии!R72&gt;=Настройки!$B$16,Критерии!R$7="Да"),1,0)+IF(AND(ISNUMBER(Критерии!S72),Критерии!S72&gt;=Настройки!$B$16,Критерии!S$7="Да"),1,0)+IF(AND(ISNUMBER(Критерии!T72),Критерии!T72&gt;=Настройки!$B$16,Критерии!T$7="Да"),1,0)+IF(AND(ISNUMBER(Критерии!U72),Критерии!U72&gt;=Настройки!$B$16,Критерии!U$7="Да"),1,0)+IF(AND(ISNUMBER(Критерии!V72),Критерии!V72&gt;=Настройки!$B$16,Критерии!V$7="Да"),1,0)+IF(AND(ISNUMBER(Критерии!W72),Критерии!W72&gt;=Настройки!$B$16,Критерии!W$7="Да"),1,0)+IF(AND(ISNUMBER(Критерии!X72),Критерии!X72&gt;=Настройки!$B$16,Критерии!X$7="Да"),1,0)+IF(AND(ISNUMBER(Критерии!Y72),Критерии!Y72&gt;=Настройки!$B$16,Критерии!Y$7="Да"),1,0)+IF(AND(ISNUMBER(Критерии!Z72),Критерии!Z72&gt;=Настройки!$B$16,Критерии!Z$7="Да"),1,0)+IF(AND(ISNUMBER(Критерии!AA72),Критерии!AA72&gt;=Настройки!$B$16,Критерии!AA$7="Да"),1,0)+IF(AND(ISNUMBER(Критерии!AB72),Критерии!AB72&gt;=Настройки!$B$16,Критерии!AB$7="Да"),1,0)+IF(AND(ISNUMBER(Критерии!AC72),Критерии!AC72&gt;=Настройки!$B$16,Критерии!AC$7="Да"),1,0)+IF(AND(ISNUMBER(Критерии!AD72),Критерии!AD72&gt;=Настройки!$B$16,Критерии!AD$7="Да"),1,0)+IF(AND(ISNUMBER(Критерии!AE72),Критерии!AE72&gt;=Настройки!$B$16,Критерии!AE$7="Да"),1,0))</f>
        <v/>
      </c>
      <c r="H56" s="20" t="str">
        <f>IF($A56="","",IF(ISNUMBER(Критерии!B72),Критерии!B$6,0)+IF(ISNUMBER(Критерии!C72),Критерии!C$6,0)+IF(ISNUMBER(Критерии!D72),Критерии!D$6,0)+IF(ISNUMBER(Критерии!E72),Критерии!E$6,0)+IF(ISNUMBER(Критерии!F72),Критерии!F$6,0)+IF(ISNUMBER(Критерии!G72),Критерии!G$6,0)+IF(ISNUMBER(Критерии!H72),Критерии!H$6,0)+IF(ISNUMBER(Критерии!I72),Критерии!I$6,0)+IF(ISNUMBER(Критерии!J72),Критерии!J$6,0)+IF(ISNUMBER(Критерии!K72),Критерии!K$6,0)+IF(ISNUMBER(Критерии!L72),Критерии!L$6,0)+IF(ISNUMBER(Критерии!M72),Критерии!M$6,0)+IF(ISNUMBER(Критерии!N72),Критерии!N$6,0)+IF(ISNUMBER(Критерии!O72),Критерии!O$6,0)+IF(ISNUMBER(Критерии!P72),Критерии!P$6,0)+IF(ISNUMBER(Критерии!Q72),Критерии!Q$6,0)+IF(ISNUMBER(Критерии!R72),Критерии!R$6,0)+IF(ISNUMBER(Критерии!S72),Критерии!S$6,0)+IF(ISNUMBER(Критерии!T72),Критерии!T$6,0)+IF(ISNUMBER(Критерии!U72),Критерии!U$6,0)+IF(ISNUMBER(Критерии!V72),Критерии!V$6,0)+IF(ISNUMBER(Критерии!W72),Критерии!W$6,0)+IF(ISNUMBER(Критерии!X72),Критерии!X$6,0)+IF(ISNUMBER(Критерии!Y72),Критерии!Y$6,0)+IF(ISNUMBER(Критерии!Z72),Критерии!Z$6,0)+IF(ISNUMBER(Критерии!AA72),Критерии!AA$6,0)+IF(ISNUMBER(Критерии!AB72),Критерии!AB$6,0)+IF(ISNUMBER(Критерии!AC72),Критерии!AC$6,0)+IF(ISNUMBER(Критерии!AD72),Критерии!AD$6,0)+IF(ISNUMBER(Критерии!AE72),Критерии!AE$6,0))</f>
        <v/>
      </c>
      <c r="I56" s="21" t="str">
        <f t="shared" si="1"/>
        <v/>
      </c>
      <c r="J56" s="20" t="str">
        <f>IF($A56="","",IF(OR(COUNTIF(Критерии!$B72:$AE72,"Недостаточно данных")&gt;0,COUNTIF(Критерии!$B72:$AE72,"Поле не найдено")&gt;0,COUNTIF(Критерии!$B72:$AE72,"Некорректные настройки")&gt;0,H56=0),"",EXP((IF(ISNUMBER(Критерии!B72),Критерии!B$6*LN(Критерии!B72),0)+IF(ISNUMBER(Критерии!C72),Критерии!C$6*LN(Критерии!C72),0)+IF(ISNUMBER(Критерии!D72),Критерии!D$6*LN(Критерии!D72),0)+IF(ISNUMBER(Критерии!E72),Критерии!E$6*LN(Критерии!E72),0)+IF(ISNUMBER(Критерии!F72),Критерии!F$6*LN(Критерии!F72),0)+IF(ISNUMBER(Критерии!G72),Критерии!G$6*LN(Критерии!G72),0)+IF(ISNUMBER(Критерии!H72),Критерии!H$6*LN(Критерии!H72),0)+IF(ISNUMBER(Критерии!I72),Критерии!I$6*LN(Критерии!I72),0)+IF(ISNUMBER(Критерии!J72),Критерии!J$6*LN(Критерии!J72),0)+IF(ISNUMBER(Критерии!K72),Критерии!K$6*LN(Критерии!K72),0)+IF(ISNUMBER(Критерии!L72),Критерии!L$6*LN(Критерии!L72),0)+IF(ISNUMBER(Критерии!M72),Критерии!M$6*LN(Критерии!M72),0)+IF(ISNUMBER(Критерии!N72),Критерии!N$6*LN(Критерии!N72),0)+IF(ISNUMBER(Критерии!O72),Критерии!O$6*LN(Критерии!O72),0)+IF(ISNUMBER(Критерии!P72),Критерии!P$6*LN(Критерии!P72),0)+IF(ISNUMBER(Критерии!Q72),Критерии!Q$6*LN(Критерии!Q72),0)+IF(ISNUMBER(Критерии!R72),Критерии!R$6*LN(Критерии!R72),0)+IF(ISNUMBER(Критерии!S72),Критерии!S$6*LN(Критерии!S72),0)+IF(ISNUMBER(Критерии!T72),Критерии!T$6*LN(Критерии!T72),0)+IF(ISNUMBER(Критерии!U72),Критерии!U$6*LN(Критерии!U72),0)+IF(ISNUMBER(Критерии!V72),Критерии!V$6*LN(Критерии!V72),0)+IF(ISNUMBER(Критерии!W72),Критерии!W$6*LN(Критерии!W72),0)+IF(ISNUMBER(Критерии!X72),Критерии!X$6*LN(Критерии!X72),0)+IF(ISNUMBER(Критерии!Y72),Критерии!Y$6*LN(Критерии!Y72),0)+IF(ISNUMBER(Критерии!Z72),Критерии!Z$6*LN(Критерии!Z72),0)+IF(ISNUMBER(Критерии!AA72),Критерии!AA$6*LN(Критерии!AA72),0)+IF(ISNUMBER(Критерии!AB72),Критерии!AB$6*LN(Критерии!AB72),0)+IF(ISNUMBER(Критерии!AC72),Критерии!AC$6*LN(Критерии!AC72),0)+IF(ISNUMBER(Критерии!AD72),Критерии!AD$6*LN(Критерии!AD72),0)+IF(ISNUMBER(Критерии!AE72),Критерии!AE$6*LN(Критерии!AE72),0))/H56)))</f>
        <v/>
      </c>
      <c r="K56" s="3" t="str">
        <f>IF(J56="","",COUNTIF($J$4:$J$103,"&gt;"&amp;J56)+COUNTIF($J$4:J56,J56))</f>
        <v/>
      </c>
      <c r="L56" s="3" t="str">
        <f>IF($A56="","",IF(J56="","Недостаточно данных",IF(G56&lt;Настройки!$B$8,"Резерв",IF(Настройки!$B$11="только ранжирование","Резерв",IF(Настройки!$B$11="Порог λ",IF(J56&gt;=Настройки!$B$10,"Кандидат","Резерв"),IF(K56&lt;=Настройки!$B$9,"Кандидат","Резерв"))))))</f>
        <v/>
      </c>
      <c r="M56" s="3" t="str">
        <f>IF($A56="","",IF(J56="","Проверьте данные на листе «Критерии»",IF(F56&gt;0,"Нет исходных данных: "&amp;F56,IF(Настройки!$B$18&lt;&gt;"OK","Проверьте веса","Расчет выполнен"))))</f>
        <v/>
      </c>
      <c r="N56" s="3" t="str">
        <f>IF($A56="","",IF(G56=0,"Нет сработавших оснований",IF(AND(IF(ISNUMBER(Критерии!B72),Критерии!B72,0)&gt;=Настройки!$B$16,Настройки!$K$21="Да"),Настройки!$B$21&amp;"; ","")&amp;IF(AND(IF(ISNUMBER(Критерии!C72),Критерии!C72,0)&gt;=Настройки!$B$16,Настройки!$K$22="Да"),Настройки!$B$22&amp;"; ","")&amp;IF(AND(IF(ISNUMBER(Критерии!D72),Критерии!D72,0)&gt;=Настройки!$B$16,Настройки!$K$23="Да"),Настройки!$B$23&amp;"; ","")&amp;IF(AND(IF(ISNUMBER(Критерии!E72),Критерии!E72,0)&gt;=Настройки!$B$16,Настройки!$K$24="Да"),Настройки!$B$24&amp;"; ","")&amp;IF(AND(IF(ISNUMBER(Критерии!F72),Критерии!F72,0)&gt;=Настройки!$B$16,Настройки!$K$25="Да"),Настройки!$B$25&amp;"; ","")&amp;IF(AND(IF(ISNUMBER(Критерии!G72),Критерии!G72,0)&gt;=Настройки!$B$16,Настройки!$K$26="Да"),Настройки!$B$26&amp;"; ","")&amp;IF(AND(IF(ISNUMBER(Критерии!H72),Критерии!H72,0)&gt;=Настройки!$B$16,Настройки!$K$27="Да"),Настройки!$B$27&amp;"; ","")&amp;IF(AND(IF(ISNUMBER(Критерии!I72),Критерии!I72,0)&gt;=Настройки!$B$16,Настройки!$K$28="Да"),Настройки!$B$28&amp;"; ","")&amp;IF(AND(IF(ISNUMBER(Критерии!J72),Критерии!J72,0)&gt;=Настройки!$B$16,Настройки!$K$29="Да"),Настройки!$B$29&amp;"; ","")&amp;IF(AND(IF(ISNUMBER(Критерии!K72),Критерии!K72,0)&gt;=Настройки!$B$16,Настройки!$K$30="Да"),Настройки!$B$30&amp;"; ","")&amp;IF(AND(IF(ISNUMBER(Критерии!L72),Критерии!L72,0)&gt;=Настройки!$B$16,Настройки!$K$31="Да"),Настройки!$B$31&amp;"; ","")&amp;IF(AND(IF(ISNUMBER(Критерии!M72),Критерии!M72,0)&gt;=Настройки!$B$16,Настройки!$K$32="Да"),Настройки!$B$32&amp;"; ","")&amp;IF(AND(IF(ISNUMBER(Критерии!N72),Критерии!N72,0)&gt;=Настройки!$B$16,Настройки!$K$33="Да"),Настройки!$B$33&amp;"; ","")&amp;IF(AND(IF(ISNUMBER(Критерии!O72),Критерии!O72,0)&gt;=Настройки!$B$16,Настройки!$K$34="Да"),Настройки!$B$34&amp;"; ","")&amp;IF(AND(IF(ISNUMBER(Критерии!P72),Критерии!P72,0)&gt;=Настройки!$B$16,Настройки!$K$35="Да"),Настройки!$B$35&amp;"; ","")&amp;IF(AND(IF(ISNUMBER(Критерии!Q72),Критерии!Q72,0)&gt;=Настройки!$B$16,Настройки!$K$36="Да"),Настройки!$B$36&amp;"; ","")&amp;IF(AND(IF(ISNUMBER(Критерии!R72),Критерии!R72,0)&gt;=Настройки!$B$16,Настройки!$K$37="Да"),Настройки!$B$37&amp;"; ","")&amp;IF(AND(IF(ISNUMBER(Критерии!S72),Критерии!S72,0)&gt;=Настройки!$B$16,Настройки!$K$38="Да"),Настройки!$B$38&amp;"; ","")&amp;IF(AND(IF(ISNUMBER(Критерии!T72),Критерии!T72,0)&gt;=Настройки!$B$16,Настройки!$K$39="Да"),Настройки!$B$39&amp;"; ","")&amp;IF(AND(IF(ISNUMBER(Критерии!U72),Критерии!U72,0)&gt;=Настройки!$B$16,Настройки!$K$40="Да"),Настройки!$B$40&amp;"; ","")&amp;IF(AND(IF(ISNUMBER(Критерии!V72),Критерии!V72,0)&gt;=Настройки!$B$16,Настройки!$K$41="Да"),Настройки!$B$41&amp;"; ","")&amp;IF(AND(IF(ISNUMBER(Критерии!W72),Критерии!W72,0)&gt;=Настройки!$B$16,Настройки!$K$42="Да"),Настройки!$B$42&amp;"; ","")&amp;IF(AND(IF(ISNUMBER(Критерии!X72),Критерии!X72,0)&gt;=Настройки!$B$16,Настройки!$K$43="Да"),Настройки!$B$43&amp;"; ","")&amp;IF(AND(IF(ISNUMBER(Критерии!Y72),Критерии!Y72,0)&gt;=Настройки!$B$16,Настройки!$K$44="Да"),Настройки!$B$44&amp;"; ","")&amp;IF(AND(IF(ISNUMBER(Критерии!Z72),Критерии!Z72,0)&gt;=Настройки!$B$16,Настройки!$K$45="Да"),Настройки!$B$45&amp;"; ","")&amp;IF(AND(IF(ISNUMBER(Критерии!AA72),Критерии!AA72,0)&gt;=Настройки!$B$16,Настройки!$K$46="Да"),Настройки!$B$46&amp;"; ","")&amp;IF(AND(IF(ISNUMBER(Критерии!AB72),Критерии!AB72,0)&gt;=Настройки!$B$16,Настройки!$K$47="Да"),Настройки!$B$47&amp;"; ","")&amp;IF(AND(IF(ISNUMBER(Критерии!AC72),Критерии!AC72,0)&gt;=Настройки!$B$16,Настройки!$K$48="Да"),Настройки!$B$48&amp;"; ","")&amp;IF(AND(IF(ISNUMBER(Критерии!AD72),Критерии!AD72,0)&gt;=Настройки!$B$16,Настройки!$K$49="Да"),Настройки!$B$49&amp;"; ","")&amp;IF(AND(IF(ISNUMBER(Критерии!AE72),Критерии!AE72,0)&gt;=Настройки!$B$16,Настройки!$K$50="Да"),Настройки!$B$50&amp;"; ","")))</f>
        <v/>
      </c>
    </row>
    <row r="57" spans="1:14" ht="17.100000000000001" customHeight="1">
      <c r="A57" s="25" t="str">
        <f>IF(Критерии!A73="","",Критерии!A73)</f>
        <v/>
      </c>
      <c r="B57" s="3" t="str">
        <f>IF($A57="","",INDEX(Данные!$A$7:$CV$106,ROW()-3,MATCH("Пласт",Данные!$A$6:$CV$6,0)))</f>
        <v/>
      </c>
      <c r="C57" s="3" t="str">
        <f>IF($A57="","",INDEX(Данные!$A$7:$CV$106,ROW()-3,MATCH("Состояние",Данные!$A$6:$CV$6,0)))</f>
        <v/>
      </c>
      <c r="D57" s="3" t="str">
        <f>IF($A57="","",COUNTIFS(Настройки!$A$21:$A$50,"Да",Настройки!$N$21:$N$50,"&lt;&gt;"))</f>
        <v/>
      </c>
      <c r="E57" s="3" t="str">
        <f>IF($A57="","",COUNT(Критерии!$B73:$AE73))</f>
        <v/>
      </c>
      <c r="F57" s="3" t="str">
        <f>IF($A57="","",D57-COUNT(Критерии!$B73:$AE73))</f>
        <v/>
      </c>
      <c r="G57" s="3" t="str">
        <f>IF($A57="","",IF(AND(ISNUMBER(Критерии!B73),Критерии!B73&gt;=Настройки!$B$16,Критерии!B$7="Да"),1,0)+IF(AND(ISNUMBER(Критерии!C73),Критерии!C73&gt;=Настройки!$B$16,Критерии!C$7="Да"),1,0)+IF(AND(ISNUMBER(Критерии!D73),Критерии!D73&gt;=Настройки!$B$16,Критерии!D$7="Да"),1,0)+IF(AND(ISNUMBER(Критерии!E73),Критерии!E73&gt;=Настройки!$B$16,Критерии!E$7="Да"),1,0)+IF(AND(ISNUMBER(Критерии!F73),Критерии!F73&gt;=Настройки!$B$16,Критерии!F$7="Да"),1,0)+IF(AND(ISNUMBER(Критерии!G73),Критерии!G73&gt;=Настройки!$B$16,Критерии!G$7="Да"),1,0)+IF(AND(ISNUMBER(Критерии!H73),Критерии!H73&gt;=Настройки!$B$16,Критерии!H$7="Да"),1,0)+IF(AND(ISNUMBER(Критерии!I73),Критерии!I73&gt;=Настройки!$B$16,Критерии!I$7="Да"),1,0)+IF(AND(ISNUMBER(Критерии!J73),Критерии!J73&gt;=Настройки!$B$16,Критерии!J$7="Да"),1,0)+IF(AND(ISNUMBER(Критерии!K73),Критерии!K73&gt;=Настройки!$B$16,Критерии!K$7="Да"),1,0)+IF(AND(ISNUMBER(Критерии!L73),Критерии!L73&gt;=Настройки!$B$16,Критерии!L$7="Да"),1,0)+IF(AND(ISNUMBER(Критерии!M73),Критерии!M73&gt;=Настройки!$B$16,Критерии!M$7="Да"),1,0)+IF(AND(ISNUMBER(Критерии!N73),Критерии!N73&gt;=Настройки!$B$16,Критерии!N$7="Да"),1,0)+IF(AND(ISNUMBER(Критерии!O73),Критерии!O73&gt;=Настройки!$B$16,Критерии!O$7="Да"),1,0)+IF(AND(ISNUMBER(Критерии!P73),Критерии!P73&gt;=Настройки!$B$16,Критерии!P$7="Да"),1,0)+IF(AND(ISNUMBER(Критерии!Q73),Критерии!Q73&gt;=Настройки!$B$16,Критерии!Q$7="Да"),1,0)+IF(AND(ISNUMBER(Критерии!R73),Критерии!R73&gt;=Настройки!$B$16,Критерии!R$7="Да"),1,0)+IF(AND(ISNUMBER(Критерии!S73),Критерии!S73&gt;=Настройки!$B$16,Критерии!S$7="Да"),1,0)+IF(AND(ISNUMBER(Критерии!T73),Критерии!T73&gt;=Настройки!$B$16,Критерии!T$7="Да"),1,0)+IF(AND(ISNUMBER(Критерии!U73),Критерии!U73&gt;=Настройки!$B$16,Критерии!U$7="Да"),1,0)+IF(AND(ISNUMBER(Критерии!V73),Критерии!V73&gt;=Настройки!$B$16,Критерии!V$7="Да"),1,0)+IF(AND(ISNUMBER(Критерии!W73),Критерии!W73&gt;=Настройки!$B$16,Критерии!W$7="Да"),1,0)+IF(AND(ISNUMBER(Критерии!X73),Критерии!X73&gt;=Настройки!$B$16,Критерии!X$7="Да"),1,0)+IF(AND(ISNUMBER(Критерии!Y73),Критерии!Y73&gt;=Настройки!$B$16,Критерии!Y$7="Да"),1,0)+IF(AND(ISNUMBER(Критерии!Z73),Критерии!Z73&gt;=Настройки!$B$16,Критерии!Z$7="Да"),1,0)+IF(AND(ISNUMBER(Критерии!AA73),Критерии!AA73&gt;=Настройки!$B$16,Критерии!AA$7="Да"),1,0)+IF(AND(ISNUMBER(Критерии!AB73),Критерии!AB73&gt;=Настройки!$B$16,Критерии!AB$7="Да"),1,0)+IF(AND(ISNUMBER(Критерии!AC73),Критерии!AC73&gt;=Настройки!$B$16,Критерии!AC$7="Да"),1,0)+IF(AND(ISNUMBER(Критерии!AD73),Критерии!AD73&gt;=Настройки!$B$16,Критерии!AD$7="Да"),1,0)+IF(AND(ISNUMBER(Критерии!AE73),Критерии!AE73&gt;=Настройки!$B$16,Критерии!AE$7="Да"),1,0))</f>
        <v/>
      </c>
      <c r="H57" s="20" t="str">
        <f>IF($A57="","",IF(ISNUMBER(Критерии!B73),Критерии!B$6,0)+IF(ISNUMBER(Критерии!C73),Критерии!C$6,0)+IF(ISNUMBER(Критерии!D73),Критерии!D$6,0)+IF(ISNUMBER(Критерии!E73),Критерии!E$6,0)+IF(ISNUMBER(Критерии!F73),Критерии!F$6,0)+IF(ISNUMBER(Критерии!G73),Критерии!G$6,0)+IF(ISNUMBER(Критерии!H73),Критерии!H$6,0)+IF(ISNUMBER(Критерии!I73),Критерии!I$6,0)+IF(ISNUMBER(Критерии!J73),Критерии!J$6,0)+IF(ISNUMBER(Критерии!K73),Критерии!K$6,0)+IF(ISNUMBER(Критерии!L73),Критерии!L$6,0)+IF(ISNUMBER(Критерии!M73),Критерии!M$6,0)+IF(ISNUMBER(Критерии!N73),Критерии!N$6,0)+IF(ISNUMBER(Критерии!O73),Критерии!O$6,0)+IF(ISNUMBER(Критерии!P73),Критерии!P$6,0)+IF(ISNUMBER(Критерии!Q73),Критерии!Q$6,0)+IF(ISNUMBER(Критерии!R73),Критерии!R$6,0)+IF(ISNUMBER(Критерии!S73),Критерии!S$6,0)+IF(ISNUMBER(Критерии!T73),Критерии!T$6,0)+IF(ISNUMBER(Критерии!U73),Критерии!U$6,0)+IF(ISNUMBER(Критерии!V73),Критерии!V$6,0)+IF(ISNUMBER(Критерии!W73),Критерии!W$6,0)+IF(ISNUMBER(Критерии!X73),Критерии!X$6,0)+IF(ISNUMBER(Критерии!Y73),Критерии!Y$6,0)+IF(ISNUMBER(Критерии!Z73),Критерии!Z$6,0)+IF(ISNUMBER(Критерии!AA73),Критерии!AA$6,0)+IF(ISNUMBER(Критерии!AB73),Критерии!AB$6,0)+IF(ISNUMBER(Критерии!AC73),Критерии!AC$6,0)+IF(ISNUMBER(Критерии!AD73),Критерии!AD$6,0)+IF(ISNUMBER(Критерии!AE73),Критерии!AE$6,0))</f>
        <v/>
      </c>
      <c r="I57" s="21" t="str">
        <f t="shared" si="1"/>
        <v/>
      </c>
      <c r="J57" s="20" t="str">
        <f>IF($A57="","",IF(OR(COUNTIF(Критерии!$B73:$AE73,"Недостаточно данных")&gt;0,COUNTIF(Критерии!$B73:$AE73,"Поле не найдено")&gt;0,COUNTIF(Критерии!$B73:$AE73,"Некорректные настройки")&gt;0,H57=0),"",EXP((IF(ISNUMBER(Критерии!B73),Критерии!B$6*LN(Критерии!B73),0)+IF(ISNUMBER(Критерии!C73),Критерии!C$6*LN(Критерии!C73),0)+IF(ISNUMBER(Критерии!D73),Критерии!D$6*LN(Критерии!D73),0)+IF(ISNUMBER(Критерии!E73),Критерии!E$6*LN(Критерии!E73),0)+IF(ISNUMBER(Критерии!F73),Критерии!F$6*LN(Критерии!F73),0)+IF(ISNUMBER(Критерии!G73),Критерии!G$6*LN(Критерии!G73),0)+IF(ISNUMBER(Критерии!H73),Критерии!H$6*LN(Критерии!H73),0)+IF(ISNUMBER(Критерии!I73),Критерии!I$6*LN(Критерии!I73),0)+IF(ISNUMBER(Критерии!J73),Критерии!J$6*LN(Критерии!J73),0)+IF(ISNUMBER(Критерии!K73),Критерии!K$6*LN(Критерии!K73),0)+IF(ISNUMBER(Критерии!L73),Критерии!L$6*LN(Критерии!L73),0)+IF(ISNUMBER(Критерии!M73),Критерии!M$6*LN(Критерии!M73),0)+IF(ISNUMBER(Критерии!N73),Критерии!N$6*LN(Критерии!N73),0)+IF(ISNUMBER(Критерии!O73),Критерии!O$6*LN(Критерии!O73),0)+IF(ISNUMBER(Критерии!P73),Критерии!P$6*LN(Критерии!P73),0)+IF(ISNUMBER(Критерии!Q73),Критерии!Q$6*LN(Критерии!Q73),0)+IF(ISNUMBER(Критерии!R73),Критерии!R$6*LN(Критерии!R73),0)+IF(ISNUMBER(Критерии!S73),Критерии!S$6*LN(Критерии!S73),0)+IF(ISNUMBER(Критерии!T73),Критерии!T$6*LN(Критерии!T73),0)+IF(ISNUMBER(Критерии!U73),Критерии!U$6*LN(Критерии!U73),0)+IF(ISNUMBER(Критерии!V73),Критерии!V$6*LN(Критерии!V73),0)+IF(ISNUMBER(Критерии!W73),Критерии!W$6*LN(Критерии!W73),0)+IF(ISNUMBER(Критерии!X73),Критерии!X$6*LN(Критерии!X73),0)+IF(ISNUMBER(Критерии!Y73),Критерии!Y$6*LN(Критерии!Y73),0)+IF(ISNUMBER(Критерии!Z73),Критерии!Z$6*LN(Критерии!Z73),0)+IF(ISNUMBER(Критерии!AA73),Критерии!AA$6*LN(Критерии!AA73),0)+IF(ISNUMBER(Критерии!AB73),Критерии!AB$6*LN(Критерии!AB73),0)+IF(ISNUMBER(Критерии!AC73),Критерии!AC$6*LN(Критерии!AC73),0)+IF(ISNUMBER(Критерии!AD73),Критерии!AD$6*LN(Критерии!AD73),0)+IF(ISNUMBER(Критерии!AE73),Критерии!AE$6*LN(Критерии!AE73),0))/H57)))</f>
        <v/>
      </c>
      <c r="K57" s="3" t="str">
        <f>IF(J57="","",COUNTIF($J$4:$J$103,"&gt;"&amp;J57)+COUNTIF($J$4:J57,J57))</f>
        <v/>
      </c>
      <c r="L57" s="3" t="str">
        <f>IF($A57="","",IF(J57="","Недостаточно данных",IF(G57&lt;Настройки!$B$8,"Резерв",IF(Настройки!$B$11="только ранжирование","Резерв",IF(Настройки!$B$11="Порог λ",IF(J57&gt;=Настройки!$B$10,"Кандидат","Резерв"),IF(K57&lt;=Настройки!$B$9,"Кандидат","Резерв"))))))</f>
        <v/>
      </c>
      <c r="M57" s="3" t="str">
        <f>IF($A57="","",IF(J57="","Проверьте данные на листе «Критерии»",IF(F57&gt;0,"Нет исходных данных: "&amp;F57,IF(Настройки!$B$18&lt;&gt;"OK","Проверьте веса","Расчет выполнен"))))</f>
        <v/>
      </c>
      <c r="N57" s="3" t="str">
        <f>IF($A57="","",IF(G57=0,"Нет сработавших оснований",IF(AND(IF(ISNUMBER(Критерии!B73),Критерии!B73,0)&gt;=Настройки!$B$16,Настройки!$K$21="Да"),Настройки!$B$21&amp;"; ","")&amp;IF(AND(IF(ISNUMBER(Критерии!C73),Критерии!C73,0)&gt;=Настройки!$B$16,Настройки!$K$22="Да"),Настройки!$B$22&amp;"; ","")&amp;IF(AND(IF(ISNUMBER(Критерии!D73),Критерии!D73,0)&gt;=Настройки!$B$16,Настройки!$K$23="Да"),Настройки!$B$23&amp;"; ","")&amp;IF(AND(IF(ISNUMBER(Критерии!E73),Критерии!E73,0)&gt;=Настройки!$B$16,Настройки!$K$24="Да"),Настройки!$B$24&amp;"; ","")&amp;IF(AND(IF(ISNUMBER(Критерии!F73),Критерии!F73,0)&gt;=Настройки!$B$16,Настройки!$K$25="Да"),Настройки!$B$25&amp;"; ","")&amp;IF(AND(IF(ISNUMBER(Критерии!G73),Критерии!G73,0)&gt;=Настройки!$B$16,Настройки!$K$26="Да"),Настройки!$B$26&amp;"; ","")&amp;IF(AND(IF(ISNUMBER(Критерии!H73),Критерии!H73,0)&gt;=Настройки!$B$16,Настройки!$K$27="Да"),Настройки!$B$27&amp;"; ","")&amp;IF(AND(IF(ISNUMBER(Критерии!I73),Критерии!I73,0)&gt;=Настройки!$B$16,Настройки!$K$28="Да"),Настройки!$B$28&amp;"; ","")&amp;IF(AND(IF(ISNUMBER(Критерии!J73),Критерии!J73,0)&gt;=Настройки!$B$16,Настройки!$K$29="Да"),Настройки!$B$29&amp;"; ","")&amp;IF(AND(IF(ISNUMBER(Критерии!K73),Критерии!K73,0)&gt;=Настройки!$B$16,Настройки!$K$30="Да"),Настройки!$B$30&amp;"; ","")&amp;IF(AND(IF(ISNUMBER(Критерии!L73),Критерии!L73,0)&gt;=Настройки!$B$16,Настройки!$K$31="Да"),Настройки!$B$31&amp;"; ","")&amp;IF(AND(IF(ISNUMBER(Критерии!M73),Критерии!M73,0)&gt;=Настройки!$B$16,Настройки!$K$32="Да"),Настройки!$B$32&amp;"; ","")&amp;IF(AND(IF(ISNUMBER(Критерии!N73),Критерии!N73,0)&gt;=Настройки!$B$16,Настройки!$K$33="Да"),Настройки!$B$33&amp;"; ","")&amp;IF(AND(IF(ISNUMBER(Критерии!O73),Критерии!O73,0)&gt;=Настройки!$B$16,Настройки!$K$34="Да"),Настройки!$B$34&amp;"; ","")&amp;IF(AND(IF(ISNUMBER(Критерии!P73),Критерии!P73,0)&gt;=Настройки!$B$16,Настройки!$K$35="Да"),Настройки!$B$35&amp;"; ","")&amp;IF(AND(IF(ISNUMBER(Критерии!Q73),Критерии!Q73,0)&gt;=Настройки!$B$16,Настройки!$K$36="Да"),Настройки!$B$36&amp;"; ","")&amp;IF(AND(IF(ISNUMBER(Критерии!R73),Критерии!R73,0)&gt;=Настройки!$B$16,Настройки!$K$37="Да"),Настройки!$B$37&amp;"; ","")&amp;IF(AND(IF(ISNUMBER(Критерии!S73),Критерии!S73,0)&gt;=Настройки!$B$16,Настройки!$K$38="Да"),Настройки!$B$38&amp;"; ","")&amp;IF(AND(IF(ISNUMBER(Критерии!T73),Критерии!T73,0)&gt;=Настройки!$B$16,Настройки!$K$39="Да"),Настройки!$B$39&amp;"; ","")&amp;IF(AND(IF(ISNUMBER(Критерии!U73),Критерии!U73,0)&gt;=Настройки!$B$16,Настройки!$K$40="Да"),Настройки!$B$40&amp;"; ","")&amp;IF(AND(IF(ISNUMBER(Критерии!V73),Критерии!V73,0)&gt;=Настройки!$B$16,Настройки!$K$41="Да"),Настройки!$B$41&amp;"; ","")&amp;IF(AND(IF(ISNUMBER(Критерии!W73),Критерии!W73,0)&gt;=Настройки!$B$16,Настройки!$K$42="Да"),Настройки!$B$42&amp;"; ","")&amp;IF(AND(IF(ISNUMBER(Критерии!X73),Критерии!X73,0)&gt;=Настройки!$B$16,Настройки!$K$43="Да"),Настройки!$B$43&amp;"; ","")&amp;IF(AND(IF(ISNUMBER(Критерии!Y73),Критерии!Y73,0)&gt;=Настройки!$B$16,Настройки!$K$44="Да"),Настройки!$B$44&amp;"; ","")&amp;IF(AND(IF(ISNUMBER(Критерии!Z73),Критерии!Z73,0)&gt;=Настройки!$B$16,Настройки!$K$45="Да"),Настройки!$B$45&amp;"; ","")&amp;IF(AND(IF(ISNUMBER(Критерии!AA73),Критерии!AA73,0)&gt;=Настройки!$B$16,Настройки!$K$46="Да"),Настройки!$B$46&amp;"; ","")&amp;IF(AND(IF(ISNUMBER(Критерии!AB73),Критерии!AB73,0)&gt;=Настройки!$B$16,Настройки!$K$47="Да"),Настройки!$B$47&amp;"; ","")&amp;IF(AND(IF(ISNUMBER(Критерии!AC73),Критерии!AC73,0)&gt;=Настройки!$B$16,Настройки!$K$48="Да"),Настройки!$B$48&amp;"; ","")&amp;IF(AND(IF(ISNUMBER(Критерии!AD73),Критерии!AD73,0)&gt;=Настройки!$B$16,Настройки!$K$49="Да"),Настройки!$B$49&amp;"; ","")&amp;IF(AND(IF(ISNUMBER(Критерии!AE73),Критерии!AE73,0)&gt;=Настройки!$B$16,Настройки!$K$50="Да"),Настройки!$B$50&amp;"; ","")))</f>
        <v/>
      </c>
    </row>
    <row r="58" spans="1:14" ht="17.100000000000001" customHeight="1">
      <c r="A58" s="25" t="str">
        <f>IF(Критерии!A74="","",Критерии!A74)</f>
        <v/>
      </c>
      <c r="B58" s="3" t="str">
        <f>IF($A58="","",INDEX(Данные!$A$7:$CV$106,ROW()-3,MATCH("Пласт",Данные!$A$6:$CV$6,0)))</f>
        <v/>
      </c>
      <c r="C58" s="3" t="str">
        <f>IF($A58="","",INDEX(Данные!$A$7:$CV$106,ROW()-3,MATCH("Состояние",Данные!$A$6:$CV$6,0)))</f>
        <v/>
      </c>
      <c r="D58" s="3" t="str">
        <f>IF($A58="","",COUNTIFS(Настройки!$A$21:$A$50,"Да",Настройки!$N$21:$N$50,"&lt;&gt;"))</f>
        <v/>
      </c>
      <c r="E58" s="3" t="str">
        <f>IF($A58="","",COUNT(Критерии!$B74:$AE74))</f>
        <v/>
      </c>
      <c r="F58" s="3" t="str">
        <f>IF($A58="","",D58-COUNT(Критерии!$B74:$AE74))</f>
        <v/>
      </c>
      <c r="G58" s="3" t="str">
        <f>IF($A58="","",IF(AND(ISNUMBER(Критерии!B74),Критерии!B74&gt;=Настройки!$B$16,Критерии!B$7="Да"),1,0)+IF(AND(ISNUMBER(Критерии!C74),Критерии!C74&gt;=Настройки!$B$16,Критерии!C$7="Да"),1,0)+IF(AND(ISNUMBER(Критерии!D74),Критерии!D74&gt;=Настройки!$B$16,Критерии!D$7="Да"),1,0)+IF(AND(ISNUMBER(Критерии!E74),Критерии!E74&gt;=Настройки!$B$16,Критерии!E$7="Да"),1,0)+IF(AND(ISNUMBER(Критерии!F74),Критерии!F74&gt;=Настройки!$B$16,Критерии!F$7="Да"),1,0)+IF(AND(ISNUMBER(Критерии!G74),Критерии!G74&gt;=Настройки!$B$16,Критерии!G$7="Да"),1,0)+IF(AND(ISNUMBER(Критерии!H74),Критерии!H74&gt;=Настройки!$B$16,Критерии!H$7="Да"),1,0)+IF(AND(ISNUMBER(Критерии!I74),Критерии!I74&gt;=Настройки!$B$16,Критерии!I$7="Да"),1,0)+IF(AND(ISNUMBER(Критерии!J74),Критерии!J74&gt;=Настройки!$B$16,Критерии!J$7="Да"),1,0)+IF(AND(ISNUMBER(Критерии!K74),Критерии!K74&gt;=Настройки!$B$16,Критерии!K$7="Да"),1,0)+IF(AND(ISNUMBER(Критерии!L74),Критерии!L74&gt;=Настройки!$B$16,Критерии!L$7="Да"),1,0)+IF(AND(ISNUMBER(Критерии!M74),Критерии!M74&gt;=Настройки!$B$16,Критерии!M$7="Да"),1,0)+IF(AND(ISNUMBER(Критерии!N74),Критерии!N74&gt;=Настройки!$B$16,Критерии!N$7="Да"),1,0)+IF(AND(ISNUMBER(Критерии!O74),Критерии!O74&gt;=Настройки!$B$16,Критерии!O$7="Да"),1,0)+IF(AND(ISNUMBER(Критерии!P74),Критерии!P74&gt;=Настройки!$B$16,Критерии!P$7="Да"),1,0)+IF(AND(ISNUMBER(Критерии!Q74),Критерии!Q74&gt;=Настройки!$B$16,Критерии!Q$7="Да"),1,0)+IF(AND(ISNUMBER(Критерии!R74),Критерии!R74&gt;=Настройки!$B$16,Критерии!R$7="Да"),1,0)+IF(AND(ISNUMBER(Критерии!S74),Критерии!S74&gt;=Настройки!$B$16,Критерии!S$7="Да"),1,0)+IF(AND(ISNUMBER(Критерии!T74),Критерии!T74&gt;=Настройки!$B$16,Критерии!T$7="Да"),1,0)+IF(AND(ISNUMBER(Критерии!U74),Критерии!U74&gt;=Настройки!$B$16,Критерии!U$7="Да"),1,0)+IF(AND(ISNUMBER(Критерии!V74),Критерии!V74&gt;=Настройки!$B$16,Критерии!V$7="Да"),1,0)+IF(AND(ISNUMBER(Критерии!W74),Критерии!W74&gt;=Настройки!$B$16,Критерии!W$7="Да"),1,0)+IF(AND(ISNUMBER(Критерии!X74),Критерии!X74&gt;=Настройки!$B$16,Критерии!X$7="Да"),1,0)+IF(AND(ISNUMBER(Критерии!Y74),Критерии!Y74&gt;=Настройки!$B$16,Критерии!Y$7="Да"),1,0)+IF(AND(ISNUMBER(Критерии!Z74),Критерии!Z74&gt;=Настройки!$B$16,Критерии!Z$7="Да"),1,0)+IF(AND(ISNUMBER(Критерии!AA74),Критерии!AA74&gt;=Настройки!$B$16,Критерии!AA$7="Да"),1,0)+IF(AND(ISNUMBER(Критерии!AB74),Критерии!AB74&gt;=Настройки!$B$16,Критерии!AB$7="Да"),1,0)+IF(AND(ISNUMBER(Критерии!AC74),Критерии!AC74&gt;=Настройки!$B$16,Критерии!AC$7="Да"),1,0)+IF(AND(ISNUMBER(Критерии!AD74),Критерии!AD74&gt;=Настройки!$B$16,Критерии!AD$7="Да"),1,0)+IF(AND(ISNUMBER(Критерии!AE74),Критерии!AE74&gt;=Настройки!$B$16,Критерии!AE$7="Да"),1,0))</f>
        <v/>
      </c>
      <c r="H58" s="20" t="str">
        <f>IF($A58="","",IF(ISNUMBER(Критерии!B74),Критерии!B$6,0)+IF(ISNUMBER(Критерии!C74),Критерии!C$6,0)+IF(ISNUMBER(Критерии!D74),Критерии!D$6,0)+IF(ISNUMBER(Критерии!E74),Критерии!E$6,0)+IF(ISNUMBER(Критерии!F74),Критерии!F$6,0)+IF(ISNUMBER(Критерии!G74),Критерии!G$6,0)+IF(ISNUMBER(Критерии!H74),Критерии!H$6,0)+IF(ISNUMBER(Критерии!I74),Критерии!I$6,0)+IF(ISNUMBER(Критерии!J74),Критерии!J$6,0)+IF(ISNUMBER(Критерии!K74),Критерии!K$6,0)+IF(ISNUMBER(Критерии!L74),Критерии!L$6,0)+IF(ISNUMBER(Критерии!M74),Критерии!M$6,0)+IF(ISNUMBER(Критерии!N74),Критерии!N$6,0)+IF(ISNUMBER(Критерии!O74),Критерии!O$6,0)+IF(ISNUMBER(Критерии!P74),Критерии!P$6,0)+IF(ISNUMBER(Критерии!Q74),Критерии!Q$6,0)+IF(ISNUMBER(Критерии!R74),Критерии!R$6,0)+IF(ISNUMBER(Критерии!S74),Критерии!S$6,0)+IF(ISNUMBER(Критерии!T74),Критерии!T$6,0)+IF(ISNUMBER(Критерии!U74),Критерии!U$6,0)+IF(ISNUMBER(Критерии!V74),Критерии!V$6,0)+IF(ISNUMBER(Критерии!W74),Критерии!W$6,0)+IF(ISNUMBER(Критерии!X74),Критерии!X$6,0)+IF(ISNUMBER(Критерии!Y74),Критерии!Y$6,0)+IF(ISNUMBER(Критерии!Z74),Критерии!Z$6,0)+IF(ISNUMBER(Критерии!AA74),Критерии!AA$6,0)+IF(ISNUMBER(Критерии!AB74),Критерии!AB$6,0)+IF(ISNUMBER(Критерии!AC74),Критерии!AC$6,0)+IF(ISNUMBER(Критерии!AD74),Критерии!AD$6,0)+IF(ISNUMBER(Критерии!AE74),Критерии!AE$6,0))</f>
        <v/>
      </c>
      <c r="I58" s="21" t="str">
        <f t="shared" si="1"/>
        <v/>
      </c>
      <c r="J58" s="20" t="str">
        <f>IF($A58="","",IF(OR(COUNTIF(Критерии!$B74:$AE74,"Недостаточно данных")&gt;0,COUNTIF(Критерии!$B74:$AE74,"Поле не найдено")&gt;0,COUNTIF(Критерии!$B74:$AE74,"Некорректные настройки")&gt;0,H58=0),"",EXP((IF(ISNUMBER(Критерии!B74),Критерии!B$6*LN(Критерии!B74),0)+IF(ISNUMBER(Критерии!C74),Критерии!C$6*LN(Критерии!C74),0)+IF(ISNUMBER(Критерии!D74),Критерии!D$6*LN(Критерии!D74),0)+IF(ISNUMBER(Критерии!E74),Критерии!E$6*LN(Критерии!E74),0)+IF(ISNUMBER(Критерии!F74),Критерии!F$6*LN(Критерии!F74),0)+IF(ISNUMBER(Критерии!G74),Критерии!G$6*LN(Критерии!G74),0)+IF(ISNUMBER(Критерии!H74),Критерии!H$6*LN(Критерии!H74),0)+IF(ISNUMBER(Критерии!I74),Критерии!I$6*LN(Критерии!I74),0)+IF(ISNUMBER(Критерии!J74),Критерии!J$6*LN(Критерии!J74),0)+IF(ISNUMBER(Критерии!K74),Критерии!K$6*LN(Критерии!K74),0)+IF(ISNUMBER(Критерии!L74),Критерии!L$6*LN(Критерии!L74),0)+IF(ISNUMBER(Критерии!M74),Критерии!M$6*LN(Критерии!M74),0)+IF(ISNUMBER(Критерии!N74),Критерии!N$6*LN(Критерии!N74),0)+IF(ISNUMBER(Критерии!O74),Критерии!O$6*LN(Критерии!O74),0)+IF(ISNUMBER(Критерии!P74),Критерии!P$6*LN(Критерии!P74),0)+IF(ISNUMBER(Критерии!Q74),Критерии!Q$6*LN(Критерии!Q74),0)+IF(ISNUMBER(Критерии!R74),Критерии!R$6*LN(Критерии!R74),0)+IF(ISNUMBER(Критерии!S74),Критерии!S$6*LN(Критерии!S74),0)+IF(ISNUMBER(Критерии!T74),Критерии!T$6*LN(Критерии!T74),0)+IF(ISNUMBER(Критерии!U74),Критерии!U$6*LN(Критерии!U74),0)+IF(ISNUMBER(Критерии!V74),Критерии!V$6*LN(Критерии!V74),0)+IF(ISNUMBER(Критерии!W74),Критерии!W$6*LN(Критерии!W74),0)+IF(ISNUMBER(Критерии!X74),Критерии!X$6*LN(Критерии!X74),0)+IF(ISNUMBER(Критерии!Y74),Критерии!Y$6*LN(Критерии!Y74),0)+IF(ISNUMBER(Критерии!Z74),Критерии!Z$6*LN(Критерии!Z74),0)+IF(ISNUMBER(Критерии!AA74),Критерии!AA$6*LN(Критерии!AA74),0)+IF(ISNUMBER(Критерии!AB74),Критерии!AB$6*LN(Критерии!AB74),0)+IF(ISNUMBER(Критерии!AC74),Критерии!AC$6*LN(Критерии!AC74),0)+IF(ISNUMBER(Критерии!AD74),Критерии!AD$6*LN(Критерии!AD74),0)+IF(ISNUMBER(Критерии!AE74),Критерии!AE$6*LN(Критерии!AE74),0))/H58)))</f>
        <v/>
      </c>
      <c r="K58" s="3" t="str">
        <f>IF(J58="","",COUNTIF($J$4:$J$103,"&gt;"&amp;J58)+COUNTIF($J$4:J58,J58))</f>
        <v/>
      </c>
      <c r="L58" s="3" t="str">
        <f>IF($A58="","",IF(J58="","Недостаточно данных",IF(G58&lt;Настройки!$B$8,"Резерв",IF(Настройки!$B$11="только ранжирование","Резерв",IF(Настройки!$B$11="Порог λ",IF(J58&gt;=Настройки!$B$10,"Кандидат","Резерв"),IF(K58&lt;=Настройки!$B$9,"Кандидат","Резерв"))))))</f>
        <v/>
      </c>
      <c r="M58" s="3" t="str">
        <f>IF($A58="","",IF(J58="","Проверьте данные на листе «Критерии»",IF(F58&gt;0,"Нет исходных данных: "&amp;F58,IF(Настройки!$B$18&lt;&gt;"OK","Проверьте веса","Расчет выполнен"))))</f>
        <v/>
      </c>
      <c r="N58" s="3" t="str">
        <f>IF($A58="","",IF(G58=0,"Нет сработавших оснований",IF(AND(IF(ISNUMBER(Критерии!B74),Критерии!B74,0)&gt;=Настройки!$B$16,Настройки!$K$21="Да"),Настройки!$B$21&amp;"; ","")&amp;IF(AND(IF(ISNUMBER(Критерии!C74),Критерии!C74,0)&gt;=Настройки!$B$16,Настройки!$K$22="Да"),Настройки!$B$22&amp;"; ","")&amp;IF(AND(IF(ISNUMBER(Критерии!D74),Критерии!D74,0)&gt;=Настройки!$B$16,Настройки!$K$23="Да"),Настройки!$B$23&amp;"; ","")&amp;IF(AND(IF(ISNUMBER(Критерии!E74),Критерии!E74,0)&gt;=Настройки!$B$16,Настройки!$K$24="Да"),Настройки!$B$24&amp;"; ","")&amp;IF(AND(IF(ISNUMBER(Критерии!F74),Критерии!F74,0)&gt;=Настройки!$B$16,Настройки!$K$25="Да"),Настройки!$B$25&amp;"; ","")&amp;IF(AND(IF(ISNUMBER(Критерии!G74),Критерии!G74,0)&gt;=Настройки!$B$16,Настройки!$K$26="Да"),Настройки!$B$26&amp;"; ","")&amp;IF(AND(IF(ISNUMBER(Критерии!H74),Критерии!H74,0)&gt;=Настройки!$B$16,Настройки!$K$27="Да"),Настройки!$B$27&amp;"; ","")&amp;IF(AND(IF(ISNUMBER(Критерии!I74),Критерии!I74,0)&gt;=Настройки!$B$16,Настройки!$K$28="Да"),Настройки!$B$28&amp;"; ","")&amp;IF(AND(IF(ISNUMBER(Критерии!J74),Критерии!J74,0)&gt;=Настройки!$B$16,Настройки!$K$29="Да"),Настройки!$B$29&amp;"; ","")&amp;IF(AND(IF(ISNUMBER(Критерии!K74),Критерии!K74,0)&gt;=Настройки!$B$16,Настройки!$K$30="Да"),Настройки!$B$30&amp;"; ","")&amp;IF(AND(IF(ISNUMBER(Критерии!L74),Критерии!L74,0)&gt;=Настройки!$B$16,Настройки!$K$31="Да"),Настройки!$B$31&amp;"; ","")&amp;IF(AND(IF(ISNUMBER(Критерии!M74),Критерии!M74,0)&gt;=Настройки!$B$16,Настройки!$K$32="Да"),Настройки!$B$32&amp;"; ","")&amp;IF(AND(IF(ISNUMBER(Критерии!N74),Критерии!N74,0)&gt;=Настройки!$B$16,Настройки!$K$33="Да"),Настройки!$B$33&amp;"; ","")&amp;IF(AND(IF(ISNUMBER(Критерии!O74),Критерии!O74,0)&gt;=Настройки!$B$16,Настройки!$K$34="Да"),Настройки!$B$34&amp;"; ","")&amp;IF(AND(IF(ISNUMBER(Критерии!P74),Критерии!P74,0)&gt;=Настройки!$B$16,Настройки!$K$35="Да"),Настройки!$B$35&amp;"; ","")&amp;IF(AND(IF(ISNUMBER(Критерии!Q74),Критерии!Q74,0)&gt;=Настройки!$B$16,Настройки!$K$36="Да"),Настройки!$B$36&amp;"; ","")&amp;IF(AND(IF(ISNUMBER(Критерии!R74),Критерии!R74,0)&gt;=Настройки!$B$16,Настройки!$K$37="Да"),Настройки!$B$37&amp;"; ","")&amp;IF(AND(IF(ISNUMBER(Критерии!S74),Критерии!S74,0)&gt;=Настройки!$B$16,Настройки!$K$38="Да"),Настройки!$B$38&amp;"; ","")&amp;IF(AND(IF(ISNUMBER(Критерии!T74),Критерии!T74,0)&gt;=Настройки!$B$16,Настройки!$K$39="Да"),Настройки!$B$39&amp;"; ","")&amp;IF(AND(IF(ISNUMBER(Критерии!U74),Критерии!U74,0)&gt;=Настройки!$B$16,Настройки!$K$40="Да"),Настройки!$B$40&amp;"; ","")&amp;IF(AND(IF(ISNUMBER(Критерии!V74),Критерии!V74,0)&gt;=Настройки!$B$16,Настройки!$K$41="Да"),Настройки!$B$41&amp;"; ","")&amp;IF(AND(IF(ISNUMBER(Критерии!W74),Критерии!W74,0)&gt;=Настройки!$B$16,Настройки!$K$42="Да"),Настройки!$B$42&amp;"; ","")&amp;IF(AND(IF(ISNUMBER(Критерии!X74),Критерии!X74,0)&gt;=Настройки!$B$16,Настройки!$K$43="Да"),Настройки!$B$43&amp;"; ","")&amp;IF(AND(IF(ISNUMBER(Критерии!Y74),Критерии!Y74,0)&gt;=Настройки!$B$16,Настройки!$K$44="Да"),Настройки!$B$44&amp;"; ","")&amp;IF(AND(IF(ISNUMBER(Критерии!Z74),Критерии!Z74,0)&gt;=Настройки!$B$16,Настройки!$K$45="Да"),Настройки!$B$45&amp;"; ","")&amp;IF(AND(IF(ISNUMBER(Критерии!AA74),Критерии!AA74,0)&gt;=Настройки!$B$16,Настройки!$K$46="Да"),Настройки!$B$46&amp;"; ","")&amp;IF(AND(IF(ISNUMBER(Критерии!AB74),Критерии!AB74,0)&gt;=Настройки!$B$16,Настройки!$K$47="Да"),Настройки!$B$47&amp;"; ","")&amp;IF(AND(IF(ISNUMBER(Критерии!AC74),Критерии!AC74,0)&gt;=Настройки!$B$16,Настройки!$K$48="Да"),Настройки!$B$48&amp;"; ","")&amp;IF(AND(IF(ISNUMBER(Критерии!AD74),Критерии!AD74,0)&gt;=Настройки!$B$16,Настройки!$K$49="Да"),Настройки!$B$49&amp;"; ","")&amp;IF(AND(IF(ISNUMBER(Критерии!AE74),Критерии!AE74,0)&gt;=Настройки!$B$16,Настройки!$K$50="Да"),Настройки!$B$50&amp;"; ","")))</f>
        <v/>
      </c>
    </row>
    <row r="59" spans="1:14" ht="17.100000000000001" customHeight="1">
      <c r="A59" s="25" t="str">
        <f>IF(Критерии!A75="","",Критерии!A75)</f>
        <v/>
      </c>
      <c r="B59" s="3" t="str">
        <f>IF($A59="","",INDEX(Данные!$A$7:$CV$106,ROW()-3,MATCH("Пласт",Данные!$A$6:$CV$6,0)))</f>
        <v/>
      </c>
      <c r="C59" s="3" t="str">
        <f>IF($A59="","",INDEX(Данные!$A$7:$CV$106,ROW()-3,MATCH("Состояние",Данные!$A$6:$CV$6,0)))</f>
        <v/>
      </c>
      <c r="D59" s="3" t="str">
        <f>IF($A59="","",COUNTIFS(Настройки!$A$21:$A$50,"Да",Настройки!$N$21:$N$50,"&lt;&gt;"))</f>
        <v/>
      </c>
      <c r="E59" s="3" t="str">
        <f>IF($A59="","",COUNT(Критерии!$B75:$AE75))</f>
        <v/>
      </c>
      <c r="F59" s="3" t="str">
        <f>IF($A59="","",D59-COUNT(Критерии!$B75:$AE75))</f>
        <v/>
      </c>
      <c r="G59" s="3" t="str">
        <f>IF($A59="","",IF(AND(ISNUMBER(Критерии!B75),Критерии!B75&gt;=Настройки!$B$16,Критерии!B$7="Да"),1,0)+IF(AND(ISNUMBER(Критерии!C75),Критерии!C75&gt;=Настройки!$B$16,Критерии!C$7="Да"),1,0)+IF(AND(ISNUMBER(Критерии!D75),Критерии!D75&gt;=Настройки!$B$16,Критерии!D$7="Да"),1,0)+IF(AND(ISNUMBER(Критерии!E75),Критерии!E75&gt;=Настройки!$B$16,Критерии!E$7="Да"),1,0)+IF(AND(ISNUMBER(Критерии!F75),Критерии!F75&gt;=Настройки!$B$16,Критерии!F$7="Да"),1,0)+IF(AND(ISNUMBER(Критерии!G75),Критерии!G75&gt;=Настройки!$B$16,Критерии!G$7="Да"),1,0)+IF(AND(ISNUMBER(Критерии!H75),Критерии!H75&gt;=Настройки!$B$16,Критерии!H$7="Да"),1,0)+IF(AND(ISNUMBER(Критерии!I75),Критерии!I75&gt;=Настройки!$B$16,Критерии!I$7="Да"),1,0)+IF(AND(ISNUMBER(Критерии!J75),Критерии!J75&gt;=Настройки!$B$16,Критерии!J$7="Да"),1,0)+IF(AND(ISNUMBER(Критерии!K75),Критерии!K75&gt;=Настройки!$B$16,Критерии!K$7="Да"),1,0)+IF(AND(ISNUMBER(Критерии!L75),Критерии!L75&gt;=Настройки!$B$16,Критерии!L$7="Да"),1,0)+IF(AND(ISNUMBER(Критерии!M75),Критерии!M75&gt;=Настройки!$B$16,Критерии!M$7="Да"),1,0)+IF(AND(ISNUMBER(Критерии!N75),Критерии!N75&gt;=Настройки!$B$16,Критерии!N$7="Да"),1,0)+IF(AND(ISNUMBER(Критерии!O75),Критерии!O75&gt;=Настройки!$B$16,Критерии!O$7="Да"),1,0)+IF(AND(ISNUMBER(Критерии!P75),Критерии!P75&gt;=Настройки!$B$16,Критерии!P$7="Да"),1,0)+IF(AND(ISNUMBER(Критерии!Q75),Критерии!Q75&gt;=Настройки!$B$16,Критерии!Q$7="Да"),1,0)+IF(AND(ISNUMBER(Критерии!R75),Критерии!R75&gt;=Настройки!$B$16,Критерии!R$7="Да"),1,0)+IF(AND(ISNUMBER(Критерии!S75),Критерии!S75&gt;=Настройки!$B$16,Критерии!S$7="Да"),1,0)+IF(AND(ISNUMBER(Критерии!T75),Критерии!T75&gt;=Настройки!$B$16,Критерии!T$7="Да"),1,0)+IF(AND(ISNUMBER(Критерии!U75),Критерии!U75&gt;=Настройки!$B$16,Критерии!U$7="Да"),1,0)+IF(AND(ISNUMBER(Критерии!V75),Критерии!V75&gt;=Настройки!$B$16,Критерии!V$7="Да"),1,0)+IF(AND(ISNUMBER(Критерии!W75),Критерии!W75&gt;=Настройки!$B$16,Критерии!W$7="Да"),1,0)+IF(AND(ISNUMBER(Критерии!X75),Критерии!X75&gt;=Настройки!$B$16,Критерии!X$7="Да"),1,0)+IF(AND(ISNUMBER(Критерии!Y75),Критерии!Y75&gt;=Настройки!$B$16,Критерии!Y$7="Да"),1,0)+IF(AND(ISNUMBER(Критерии!Z75),Критерии!Z75&gt;=Настройки!$B$16,Критерии!Z$7="Да"),1,0)+IF(AND(ISNUMBER(Критерии!AA75),Критерии!AA75&gt;=Настройки!$B$16,Критерии!AA$7="Да"),1,0)+IF(AND(ISNUMBER(Критерии!AB75),Критерии!AB75&gt;=Настройки!$B$16,Критерии!AB$7="Да"),1,0)+IF(AND(ISNUMBER(Критерии!AC75),Критерии!AC75&gt;=Настройки!$B$16,Критерии!AC$7="Да"),1,0)+IF(AND(ISNUMBER(Критерии!AD75),Критерии!AD75&gt;=Настройки!$B$16,Критерии!AD$7="Да"),1,0)+IF(AND(ISNUMBER(Критерии!AE75),Критерии!AE75&gt;=Настройки!$B$16,Критерии!AE$7="Да"),1,0))</f>
        <v/>
      </c>
      <c r="H59" s="20" t="str">
        <f>IF($A59="","",IF(ISNUMBER(Критерии!B75),Критерии!B$6,0)+IF(ISNUMBER(Критерии!C75),Критерии!C$6,0)+IF(ISNUMBER(Критерии!D75),Критерии!D$6,0)+IF(ISNUMBER(Критерии!E75),Критерии!E$6,0)+IF(ISNUMBER(Критерии!F75),Критерии!F$6,0)+IF(ISNUMBER(Критерии!G75),Критерии!G$6,0)+IF(ISNUMBER(Критерии!H75),Критерии!H$6,0)+IF(ISNUMBER(Критерии!I75),Критерии!I$6,0)+IF(ISNUMBER(Критерии!J75),Критерии!J$6,0)+IF(ISNUMBER(Критерии!K75),Критерии!K$6,0)+IF(ISNUMBER(Критерии!L75),Критерии!L$6,0)+IF(ISNUMBER(Критерии!M75),Критерии!M$6,0)+IF(ISNUMBER(Критерии!N75),Критерии!N$6,0)+IF(ISNUMBER(Критерии!O75),Критерии!O$6,0)+IF(ISNUMBER(Критерии!P75),Критерии!P$6,0)+IF(ISNUMBER(Критерии!Q75),Критерии!Q$6,0)+IF(ISNUMBER(Критерии!R75),Критерии!R$6,0)+IF(ISNUMBER(Критерии!S75),Критерии!S$6,0)+IF(ISNUMBER(Критерии!T75),Критерии!T$6,0)+IF(ISNUMBER(Критерии!U75),Критерии!U$6,0)+IF(ISNUMBER(Критерии!V75),Критерии!V$6,0)+IF(ISNUMBER(Критерии!W75),Критерии!W$6,0)+IF(ISNUMBER(Критерии!X75),Критерии!X$6,0)+IF(ISNUMBER(Критерии!Y75),Критерии!Y$6,0)+IF(ISNUMBER(Критерии!Z75),Критерии!Z$6,0)+IF(ISNUMBER(Критерии!AA75),Критерии!AA$6,0)+IF(ISNUMBER(Критерии!AB75),Критерии!AB$6,0)+IF(ISNUMBER(Критерии!AC75),Критерии!AC$6,0)+IF(ISNUMBER(Критерии!AD75),Критерии!AD$6,0)+IF(ISNUMBER(Критерии!AE75),Критерии!AE$6,0))</f>
        <v/>
      </c>
      <c r="I59" s="21" t="str">
        <f t="shared" si="1"/>
        <v/>
      </c>
      <c r="J59" s="20" t="str">
        <f>IF($A59="","",IF(OR(COUNTIF(Критерии!$B75:$AE75,"Недостаточно данных")&gt;0,COUNTIF(Критерии!$B75:$AE75,"Поле не найдено")&gt;0,COUNTIF(Критерии!$B75:$AE75,"Некорректные настройки")&gt;0,H59=0),"",EXP((IF(ISNUMBER(Критерии!B75),Критерии!B$6*LN(Критерии!B75),0)+IF(ISNUMBER(Критерии!C75),Критерии!C$6*LN(Критерии!C75),0)+IF(ISNUMBER(Критерии!D75),Критерии!D$6*LN(Критерии!D75),0)+IF(ISNUMBER(Критерии!E75),Критерии!E$6*LN(Критерии!E75),0)+IF(ISNUMBER(Критерии!F75),Критерии!F$6*LN(Критерии!F75),0)+IF(ISNUMBER(Критерии!G75),Критерии!G$6*LN(Критерии!G75),0)+IF(ISNUMBER(Критерии!H75),Критерии!H$6*LN(Критерии!H75),0)+IF(ISNUMBER(Критерии!I75),Критерии!I$6*LN(Критерии!I75),0)+IF(ISNUMBER(Критерии!J75),Критерии!J$6*LN(Критерии!J75),0)+IF(ISNUMBER(Критерии!K75),Критерии!K$6*LN(Критерии!K75),0)+IF(ISNUMBER(Критерии!L75),Критерии!L$6*LN(Критерии!L75),0)+IF(ISNUMBER(Критерии!M75),Критерии!M$6*LN(Критерии!M75),0)+IF(ISNUMBER(Критерии!N75),Критерии!N$6*LN(Критерии!N75),0)+IF(ISNUMBER(Критерии!O75),Критерии!O$6*LN(Критерии!O75),0)+IF(ISNUMBER(Критерии!P75),Критерии!P$6*LN(Критерии!P75),0)+IF(ISNUMBER(Критерии!Q75),Критерии!Q$6*LN(Критерии!Q75),0)+IF(ISNUMBER(Критерии!R75),Критерии!R$6*LN(Критерии!R75),0)+IF(ISNUMBER(Критерии!S75),Критерии!S$6*LN(Критерии!S75),0)+IF(ISNUMBER(Критерии!T75),Критерии!T$6*LN(Критерии!T75),0)+IF(ISNUMBER(Критерии!U75),Критерии!U$6*LN(Критерии!U75),0)+IF(ISNUMBER(Критерии!V75),Критерии!V$6*LN(Критерии!V75),0)+IF(ISNUMBER(Критерии!W75),Критерии!W$6*LN(Критерии!W75),0)+IF(ISNUMBER(Критерии!X75),Критерии!X$6*LN(Критерии!X75),0)+IF(ISNUMBER(Критерии!Y75),Критерии!Y$6*LN(Критерии!Y75),0)+IF(ISNUMBER(Критерии!Z75),Критерии!Z$6*LN(Критерии!Z75),0)+IF(ISNUMBER(Критерии!AA75),Критерии!AA$6*LN(Критерии!AA75),0)+IF(ISNUMBER(Критерии!AB75),Критерии!AB$6*LN(Критерии!AB75),0)+IF(ISNUMBER(Критерии!AC75),Критерии!AC$6*LN(Критерии!AC75),0)+IF(ISNUMBER(Критерии!AD75),Критерии!AD$6*LN(Критерии!AD75),0)+IF(ISNUMBER(Критерии!AE75),Критерии!AE$6*LN(Критерии!AE75),0))/H59)))</f>
        <v/>
      </c>
      <c r="K59" s="3" t="str">
        <f>IF(J59="","",COUNTIF($J$4:$J$103,"&gt;"&amp;J59)+COUNTIF($J$4:J59,J59))</f>
        <v/>
      </c>
      <c r="L59" s="3" t="str">
        <f>IF($A59="","",IF(J59="","Недостаточно данных",IF(G59&lt;Настройки!$B$8,"Резерв",IF(Настройки!$B$11="только ранжирование","Резерв",IF(Настройки!$B$11="Порог λ",IF(J59&gt;=Настройки!$B$10,"Кандидат","Резерв"),IF(K59&lt;=Настройки!$B$9,"Кандидат","Резерв"))))))</f>
        <v/>
      </c>
      <c r="M59" s="3" t="str">
        <f>IF($A59="","",IF(J59="","Проверьте данные на листе «Критерии»",IF(F59&gt;0,"Нет исходных данных: "&amp;F59,IF(Настройки!$B$18&lt;&gt;"OK","Проверьте веса","Расчет выполнен"))))</f>
        <v/>
      </c>
      <c r="N59" s="3" t="str">
        <f>IF($A59="","",IF(G59=0,"Нет сработавших оснований",IF(AND(IF(ISNUMBER(Критерии!B75),Критерии!B75,0)&gt;=Настройки!$B$16,Настройки!$K$21="Да"),Настройки!$B$21&amp;"; ","")&amp;IF(AND(IF(ISNUMBER(Критерии!C75),Критерии!C75,0)&gt;=Настройки!$B$16,Настройки!$K$22="Да"),Настройки!$B$22&amp;"; ","")&amp;IF(AND(IF(ISNUMBER(Критерии!D75),Критерии!D75,0)&gt;=Настройки!$B$16,Настройки!$K$23="Да"),Настройки!$B$23&amp;"; ","")&amp;IF(AND(IF(ISNUMBER(Критерии!E75),Критерии!E75,0)&gt;=Настройки!$B$16,Настройки!$K$24="Да"),Настройки!$B$24&amp;"; ","")&amp;IF(AND(IF(ISNUMBER(Критерии!F75),Критерии!F75,0)&gt;=Настройки!$B$16,Настройки!$K$25="Да"),Настройки!$B$25&amp;"; ","")&amp;IF(AND(IF(ISNUMBER(Критерии!G75),Критерии!G75,0)&gt;=Настройки!$B$16,Настройки!$K$26="Да"),Настройки!$B$26&amp;"; ","")&amp;IF(AND(IF(ISNUMBER(Критерии!H75),Критерии!H75,0)&gt;=Настройки!$B$16,Настройки!$K$27="Да"),Настройки!$B$27&amp;"; ","")&amp;IF(AND(IF(ISNUMBER(Критерии!I75),Критерии!I75,0)&gt;=Настройки!$B$16,Настройки!$K$28="Да"),Настройки!$B$28&amp;"; ","")&amp;IF(AND(IF(ISNUMBER(Критерии!J75),Критерии!J75,0)&gt;=Настройки!$B$16,Настройки!$K$29="Да"),Настройки!$B$29&amp;"; ","")&amp;IF(AND(IF(ISNUMBER(Критерии!K75),Критерии!K75,0)&gt;=Настройки!$B$16,Настройки!$K$30="Да"),Настройки!$B$30&amp;"; ","")&amp;IF(AND(IF(ISNUMBER(Критерии!L75),Критерии!L75,0)&gt;=Настройки!$B$16,Настройки!$K$31="Да"),Настройки!$B$31&amp;"; ","")&amp;IF(AND(IF(ISNUMBER(Критерии!M75),Критерии!M75,0)&gt;=Настройки!$B$16,Настройки!$K$32="Да"),Настройки!$B$32&amp;"; ","")&amp;IF(AND(IF(ISNUMBER(Критерии!N75),Критерии!N75,0)&gt;=Настройки!$B$16,Настройки!$K$33="Да"),Настройки!$B$33&amp;"; ","")&amp;IF(AND(IF(ISNUMBER(Критерии!O75),Критерии!O75,0)&gt;=Настройки!$B$16,Настройки!$K$34="Да"),Настройки!$B$34&amp;"; ","")&amp;IF(AND(IF(ISNUMBER(Критерии!P75),Критерии!P75,0)&gt;=Настройки!$B$16,Настройки!$K$35="Да"),Настройки!$B$35&amp;"; ","")&amp;IF(AND(IF(ISNUMBER(Критерии!Q75),Критерии!Q75,0)&gt;=Настройки!$B$16,Настройки!$K$36="Да"),Настройки!$B$36&amp;"; ","")&amp;IF(AND(IF(ISNUMBER(Критерии!R75),Критерии!R75,0)&gt;=Настройки!$B$16,Настройки!$K$37="Да"),Настройки!$B$37&amp;"; ","")&amp;IF(AND(IF(ISNUMBER(Критерии!S75),Критерии!S75,0)&gt;=Настройки!$B$16,Настройки!$K$38="Да"),Настройки!$B$38&amp;"; ","")&amp;IF(AND(IF(ISNUMBER(Критерии!T75),Критерии!T75,0)&gt;=Настройки!$B$16,Настройки!$K$39="Да"),Настройки!$B$39&amp;"; ","")&amp;IF(AND(IF(ISNUMBER(Критерии!U75),Критерии!U75,0)&gt;=Настройки!$B$16,Настройки!$K$40="Да"),Настройки!$B$40&amp;"; ","")&amp;IF(AND(IF(ISNUMBER(Критерии!V75),Критерии!V75,0)&gt;=Настройки!$B$16,Настройки!$K$41="Да"),Настройки!$B$41&amp;"; ","")&amp;IF(AND(IF(ISNUMBER(Критерии!W75),Критерии!W75,0)&gt;=Настройки!$B$16,Настройки!$K$42="Да"),Настройки!$B$42&amp;"; ","")&amp;IF(AND(IF(ISNUMBER(Критерии!X75),Критерии!X75,0)&gt;=Настройки!$B$16,Настройки!$K$43="Да"),Настройки!$B$43&amp;"; ","")&amp;IF(AND(IF(ISNUMBER(Критерии!Y75),Критерии!Y75,0)&gt;=Настройки!$B$16,Настройки!$K$44="Да"),Настройки!$B$44&amp;"; ","")&amp;IF(AND(IF(ISNUMBER(Критерии!Z75),Критерии!Z75,0)&gt;=Настройки!$B$16,Настройки!$K$45="Да"),Настройки!$B$45&amp;"; ","")&amp;IF(AND(IF(ISNUMBER(Критерии!AA75),Критерии!AA75,0)&gt;=Настройки!$B$16,Настройки!$K$46="Да"),Настройки!$B$46&amp;"; ","")&amp;IF(AND(IF(ISNUMBER(Критерии!AB75),Критерии!AB75,0)&gt;=Настройки!$B$16,Настройки!$K$47="Да"),Настройки!$B$47&amp;"; ","")&amp;IF(AND(IF(ISNUMBER(Критерии!AC75),Критерии!AC75,0)&gt;=Настройки!$B$16,Настройки!$K$48="Да"),Настройки!$B$48&amp;"; ","")&amp;IF(AND(IF(ISNUMBER(Критерии!AD75),Критерии!AD75,0)&gt;=Настройки!$B$16,Настройки!$K$49="Да"),Настройки!$B$49&amp;"; ","")&amp;IF(AND(IF(ISNUMBER(Критерии!AE75),Критерии!AE75,0)&gt;=Настройки!$B$16,Настройки!$K$50="Да"),Настройки!$B$50&amp;"; ","")))</f>
        <v/>
      </c>
    </row>
    <row r="60" spans="1:14" ht="17.100000000000001" customHeight="1">
      <c r="A60" s="25" t="str">
        <f>IF(Критерии!A76="","",Критерии!A76)</f>
        <v/>
      </c>
      <c r="B60" s="3" t="str">
        <f>IF($A60="","",INDEX(Данные!$A$7:$CV$106,ROW()-3,MATCH("Пласт",Данные!$A$6:$CV$6,0)))</f>
        <v/>
      </c>
      <c r="C60" s="3" t="str">
        <f>IF($A60="","",INDEX(Данные!$A$7:$CV$106,ROW()-3,MATCH("Состояние",Данные!$A$6:$CV$6,0)))</f>
        <v/>
      </c>
      <c r="D60" s="3" t="str">
        <f>IF($A60="","",COUNTIFS(Настройки!$A$21:$A$50,"Да",Настройки!$N$21:$N$50,"&lt;&gt;"))</f>
        <v/>
      </c>
      <c r="E60" s="3" t="str">
        <f>IF($A60="","",COUNT(Критерии!$B76:$AE76))</f>
        <v/>
      </c>
      <c r="F60" s="3" t="str">
        <f>IF($A60="","",D60-COUNT(Критерии!$B76:$AE76))</f>
        <v/>
      </c>
      <c r="G60" s="3" t="str">
        <f>IF($A60="","",IF(AND(ISNUMBER(Критерии!B76),Критерии!B76&gt;=Настройки!$B$16,Критерии!B$7="Да"),1,0)+IF(AND(ISNUMBER(Критерии!C76),Критерии!C76&gt;=Настройки!$B$16,Критерии!C$7="Да"),1,0)+IF(AND(ISNUMBER(Критерии!D76),Критерии!D76&gt;=Настройки!$B$16,Критерии!D$7="Да"),1,0)+IF(AND(ISNUMBER(Критерии!E76),Критерии!E76&gt;=Настройки!$B$16,Критерии!E$7="Да"),1,0)+IF(AND(ISNUMBER(Критерии!F76),Критерии!F76&gt;=Настройки!$B$16,Критерии!F$7="Да"),1,0)+IF(AND(ISNUMBER(Критерии!G76),Критерии!G76&gt;=Настройки!$B$16,Критерии!G$7="Да"),1,0)+IF(AND(ISNUMBER(Критерии!H76),Критерии!H76&gt;=Настройки!$B$16,Критерии!H$7="Да"),1,0)+IF(AND(ISNUMBER(Критерии!I76),Критерии!I76&gt;=Настройки!$B$16,Критерии!I$7="Да"),1,0)+IF(AND(ISNUMBER(Критерии!J76),Критерии!J76&gt;=Настройки!$B$16,Критерии!J$7="Да"),1,0)+IF(AND(ISNUMBER(Критерии!K76),Критерии!K76&gt;=Настройки!$B$16,Критерии!K$7="Да"),1,0)+IF(AND(ISNUMBER(Критерии!L76),Критерии!L76&gt;=Настройки!$B$16,Критерии!L$7="Да"),1,0)+IF(AND(ISNUMBER(Критерии!M76),Критерии!M76&gt;=Настройки!$B$16,Критерии!M$7="Да"),1,0)+IF(AND(ISNUMBER(Критерии!N76),Критерии!N76&gt;=Настройки!$B$16,Критерии!N$7="Да"),1,0)+IF(AND(ISNUMBER(Критерии!O76),Критерии!O76&gt;=Настройки!$B$16,Критерии!O$7="Да"),1,0)+IF(AND(ISNUMBER(Критерии!P76),Критерии!P76&gt;=Настройки!$B$16,Критерии!P$7="Да"),1,0)+IF(AND(ISNUMBER(Критерии!Q76),Критерии!Q76&gt;=Настройки!$B$16,Критерии!Q$7="Да"),1,0)+IF(AND(ISNUMBER(Критерии!R76),Критерии!R76&gt;=Настройки!$B$16,Критерии!R$7="Да"),1,0)+IF(AND(ISNUMBER(Критерии!S76),Критерии!S76&gt;=Настройки!$B$16,Критерии!S$7="Да"),1,0)+IF(AND(ISNUMBER(Критерии!T76),Критерии!T76&gt;=Настройки!$B$16,Критерии!T$7="Да"),1,0)+IF(AND(ISNUMBER(Критерии!U76),Критерии!U76&gt;=Настройки!$B$16,Критерии!U$7="Да"),1,0)+IF(AND(ISNUMBER(Критерии!V76),Критерии!V76&gt;=Настройки!$B$16,Критерии!V$7="Да"),1,0)+IF(AND(ISNUMBER(Критерии!W76),Критерии!W76&gt;=Настройки!$B$16,Критерии!W$7="Да"),1,0)+IF(AND(ISNUMBER(Критерии!X76),Критерии!X76&gt;=Настройки!$B$16,Критерии!X$7="Да"),1,0)+IF(AND(ISNUMBER(Критерии!Y76),Критерии!Y76&gt;=Настройки!$B$16,Критерии!Y$7="Да"),1,0)+IF(AND(ISNUMBER(Критерии!Z76),Критерии!Z76&gt;=Настройки!$B$16,Критерии!Z$7="Да"),1,0)+IF(AND(ISNUMBER(Критерии!AA76),Критерии!AA76&gt;=Настройки!$B$16,Критерии!AA$7="Да"),1,0)+IF(AND(ISNUMBER(Критерии!AB76),Критерии!AB76&gt;=Настройки!$B$16,Критерии!AB$7="Да"),1,0)+IF(AND(ISNUMBER(Критерии!AC76),Критерии!AC76&gt;=Настройки!$B$16,Критерии!AC$7="Да"),1,0)+IF(AND(ISNUMBER(Критерии!AD76),Критерии!AD76&gt;=Настройки!$B$16,Критерии!AD$7="Да"),1,0)+IF(AND(ISNUMBER(Критерии!AE76),Критерии!AE76&gt;=Настройки!$B$16,Критерии!AE$7="Да"),1,0))</f>
        <v/>
      </c>
      <c r="H60" s="20" t="str">
        <f>IF($A60="","",IF(ISNUMBER(Критерии!B76),Критерии!B$6,0)+IF(ISNUMBER(Критерии!C76),Критерии!C$6,0)+IF(ISNUMBER(Критерии!D76),Критерии!D$6,0)+IF(ISNUMBER(Критерии!E76),Критерии!E$6,0)+IF(ISNUMBER(Критерии!F76),Критерии!F$6,0)+IF(ISNUMBER(Критерии!G76),Критерии!G$6,0)+IF(ISNUMBER(Критерии!H76),Критерии!H$6,0)+IF(ISNUMBER(Критерии!I76),Критерии!I$6,0)+IF(ISNUMBER(Критерии!J76),Критерии!J$6,0)+IF(ISNUMBER(Критерии!K76),Критерии!K$6,0)+IF(ISNUMBER(Критерии!L76),Критерии!L$6,0)+IF(ISNUMBER(Критерии!M76),Критерии!M$6,0)+IF(ISNUMBER(Критерии!N76),Критерии!N$6,0)+IF(ISNUMBER(Критерии!O76),Критерии!O$6,0)+IF(ISNUMBER(Критерии!P76),Критерии!P$6,0)+IF(ISNUMBER(Критерии!Q76),Критерии!Q$6,0)+IF(ISNUMBER(Критерии!R76),Критерии!R$6,0)+IF(ISNUMBER(Критерии!S76),Критерии!S$6,0)+IF(ISNUMBER(Критерии!T76),Критерии!T$6,0)+IF(ISNUMBER(Критерии!U76),Критерии!U$6,0)+IF(ISNUMBER(Критерии!V76),Критерии!V$6,0)+IF(ISNUMBER(Критерии!W76),Критерии!W$6,0)+IF(ISNUMBER(Критерии!X76),Критерии!X$6,0)+IF(ISNUMBER(Критерии!Y76),Критерии!Y$6,0)+IF(ISNUMBER(Критерии!Z76),Критерии!Z$6,0)+IF(ISNUMBER(Критерии!AA76),Критерии!AA$6,0)+IF(ISNUMBER(Критерии!AB76),Критерии!AB$6,0)+IF(ISNUMBER(Критерии!AC76),Критерии!AC$6,0)+IF(ISNUMBER(Критерии!AD76),Критерии!AD$6,0)+IF(ISNUMBER(Критерии!AE76),Критерии!AE$6,0))</f>
        <v/>
      </c>
      <c r="I60" s="21" t="str">
        <f t="shared" si="1"/>
        <v/>
      </c>
      <c r="J60" s="20" t="str">
        <f>IF($A60="","",IF(OR(COUNTIF(Критерии!$B76:$AE76,"Недостаточно данных")&gt;0,COUNTIF(Критерии!$B76:$AE76,"Поле не найдено")&gt;0,COUNTIF(Критерии!$B76:$AE76,"Некорректные настройки")&gt;0,H60=0),"",EXP((IF(ISNUMBER(Критерии!B76),Критерии!B$6*LN(Критерии!B76),0)+IF(ISNUMBER(Критерии!C76),Критерии!C$6*LN(Критерии!C76),0)+IF(ISNUMBER(Критерии!D76),Критерии!D$6*LN(Критерии!D76),0)+IF(ISNUMBER(Критерии!E76),Критерии!E$6*LN(Критерии!E76),0)+IF(ISNUMBER(Критерии!F76),Критерии!F$6*LN(Критерии!F76),0)+IF(ISNUMBER(Критерии!G76),Критерии!G$6*LN(Критерии!G76),0)+IF(ISNUMBER(Критерии!H76),Критерии!H$6*LN(Критерии!H76),0)+IF(ISNUMBER(Критерии!I76),Критерии!I$6*LN(Критерии!I76),0)+IF(ISNUMBER(Критерии!J76),Критерии!J$6*LN(Критерии!J76),0)+IF(ISNUMBER(Критерии!K76),Критерии!K$6*LN(Критерии!K76),0)+IF(ISNUMBER(Критерии!L76),Критерии!L$6*LN(Критерии!L76),0)+IF(ISNUMBER(Критерии!M76),Критерии!M$6*LN(Критерии!M76),0)+IF(ISNUMBER(Критерии!N76),Критерии!N$6*LN(Критерии!N76),0)+IF(ISNUMBER(Критерии!O76),Критерии!O$6*LN(Критерии!O76),0)+IF(ISNUMBER(Критерии!P76),Критерии!P$6*LN(Критерии!P76),0)+IF(ISNUMBER(Критерии!Q76),Критерии!Q$6*LN(Критерии!Q76),0)+IF(ISNUMBER(Критерии!R76),Критерии!R$6*LN(Критерии!R76),0)+IF(ISNUMBER(Критерии!S76),Критерии!S$6*LN(Критерии!S76),0)+IF(ISNUMBER(Критерии!T76),Критерии!T$6*LN(Критерии!T76),0)+IF(ISNUMBER(Критерии!U76),Критерии!U$6*LN(Критерии!U76),0)+IF(ISNUMBER(Критерии!V76),Критерии!V$6*LN(Критерии!V76),0)+IF(ISNUMBER(Критерии!W76),Критерии!W$6*LN(Критерии!W76),0)+IF(ISNUMBER(Критерии!X76),Критерии!X$6*LN(Критерии!X76),0)+IF(ISNUMBER(Критерии!Y76),Критерии!Y$6*LN(Критерии!Y76),0)+IF(ISNUMBER(Критерии!Z76),Критерии!Z$6*LN(Критерии!Z76),0)+IF(ISNUMBER(Критерии!AA76),Критерии!AA$6*LN(Критерии!AA76),0)+IF(ISNUMBER(Критерии!AB76),Критерии!AB$6*LN(Критерии!AB76),0)+IF(ISNUMBER(Критерии!AC76),Критерии!AC$6*LN(Критерии!AC76),0)+IF(ISNUMBER(Критерии!AD76),Критерии!AD$6*LN(Критерии!AD76),0)+IF(ISNUMBER(Критерии!AE76),Критерии!AE$6*LN(Критерии!AE76),0))/H60)))</f>
        <v/>
      </c>
      <c r="K60" s="3" t="str">
        <f>IF(J60="","",COUNTIF($J$4:$J$103,"&gt;"&amp;J60)+COUNTIF($J$4:J60,J60))</f>
        <v/>
      </c>
      <c r="L60" s="3" t="str">
        <f>IF($A60="","",IF(J60="","Недостаточно данных",IF(G60&lt;Настройки!$B$8,"Резерв",IF(Настройки!$B$11="только ранжирование","Резерв",IF(Настройки!$B$11="Порог λ",IF(J60&gt;=Настройки!$B$10,"Кандидат","Резерв"),IF(K60&lt;=Настройки!$B$9,"Кандидат","Резерв"))))))</f>
        <v/>
      </c>
      <c r="M60" s="3" t="str">
        <f>IF($A60="","",IF(J60="","Проверьте данные на листе «Критерии»",IF(F60&gt;0,"Нет исходных данных: "&amp;F60,IF(Настройки!$B$18&lt;&gt;"OK","Проверьте веса","Расчет выполнен"))))</f>
        <v/>
      </c>
      <c r="N60" s="3" t="str">
        <f>IF($A60="","",IF(G60=0,"Нет сработавших оснований",IF(AND(IF(ISNUMBER(Критерии!B76),Критерии!B76,0)&gt;=Настройки!$B$16,Настройки!$K$21="Да"),Настройки!$B$21&amp;"; ","")&amp;IF(AND(IF(ISNUMBER(Критерии!C76),Критерии!C76,0)&gt;=Настройки!$B$16,Настройки!$K$22="Да"),Настройки!$B$22&amp;"; ","")&amp;IF(AND(IF(ISNUMBER(Критерии!D76),Критерии!D76,0)&gt;=Настройки!$B$16,Настройки!$K$23="Да"),Настройки!$B$23&amp;"; ","")&amp;IF(AND(IF(ISNUMBER(Критерии!E76),Критерии!E76,0)&gt;=Настройки!$B$16,Настройки!$K$24="Да"),Настройки!$B$24&amp;"; ","")&amp;IF(AND(IF(ISNUMBER(Критерии!F76),Критерии!F76,0)&gt;=Настройки!$B$16,Настройки!$K$25="Да"),Настройки!$B$25&amp;"; ","")&amp;IF(AND(IF(ISNUMBER(Критерии!G76),Критерии!G76,0)&gt;=Настройки!$B$16,Настройки!$K$26="Да"),Настройки!$B$26&amp;"; ","")&amp;IF(AND(IF(ISNUMBER(Критерии!H76),Критерии!H76,0)&gt;=Настройки!$B$16,Настройки!$K$27="Да"),Настройки!$B$27&amp;"; ","")&amp;IF(AND(IF(ISNUMBER(Критерии!I76),Критерии!I76,0)&gt;=Настройки!$B$16,Настройки!$K$28="Да"),Настройки!$B$28&amp;"; ","")&amp;IF(AND(IF(ISNUMBER(Критерии!J76),Критерии!J76,0)&gt;=Настройки!$B$16,Настройки!$K$29="Да"),Настройки!$B$29&amp;"; ","")&amp;IF(AND(IF(ISNUMBER(Критерии!K76),Критерии!K76,0)&gt;=Настройки!$B$16,Настройки!$K$30="Да"),Настройки!$B$30&amp;"; ","")&amp;IF(AND(IF(ISNUMBER(Критерии!L76),Критерии!L76,0)&gt;=Настройки!$B$16,Настройки!$K$31="Да"),Настройки!$B$31&amp;"; ","")&amp;IF(AND(IF(ISNUMBER(Критерии!M76),Критерии!M76,0)&gt;=Настройки!$B$16,Настройки!$K$32="Да"),Настройки!$B$32&amp;"; ","")&amp;IF(AND(IF(ISNUMBER(Критерии!N76),Критерии!N76,0)&gt;=Настройки!$B$16,Настройки!$K$33="Да"),Настройки!$B$33&amp;"; ","")&amp;IF(AND(IF(ISNUMBER(Критерии!O76),Критерии!O76,0)&gt;=Настройки!$B$16,Настройки!$K$34="Да"),Настройки!$B$34&amp;"; ","")&amp;IF(AND(IF(ISNUMBER(Критерии!P76),Критерии!P76,0)&gt;=Настройки!$B$16,Настройки!$K$35="Да"),Настройки!$B$35&amp;"; ","")&amp;IF(AND(IF(ISNUMBER(Критерии!Q76),Критерии!Q76,0)&gt;=Настройки!$B$16,Настройки!$K$36="Да"),Настройки!$B$36&amp;"; ","")&amp;IF(AND(IF(ISNUMBER(Критерии!R76),Критерии!R76,0)&gt;=Настройки!$B$16,Настройки!$K$37="Да"),Настройки!$B$37&amp;"; ","")&amp;IF(AND(IF(ISNUMBER(Критерии!S76),Критерии!S76,0)&gt;=Настройки!$B$16,Настройки!$K$38="Да"),Настройки!$B$38&amp;"; ","")&amp;IF(AND(IF(ISNUMBER(Критерии!T76),Критерии!T76,0)&gt;=Настройки!$B$16,Настройки!$K$39="Да"),Настройки!$B$39&amp;"; ","")&amp;IF(AND(IF(ISNUMBER(Критерии!U76),Критерии!U76,0)&gt;=Настройки!$B$16,Настройки!$K$40="Да"),Настройки!$B$40&amp;"; ","")&amp;IF(AND(IF(ISNUMBER(Критерии!V76),Критерии!V76,0)&gt;=Настройки!$B$16,Настройки!$K$41="Да"),Настройки!$B$41&amp;"; ","")&amp;IF(AND(IF(ISNUMBER(Критерии!W76),Критерии!W76,0)&gt;=Настройки!$B$16,Настройки!$K$42="Да"),Настройки!$B$42&amp;"; ","")&amp;IF(AND(IF(ISNUMBER(Критерии!X76),Критерии!X76,0)&gt;=Настройки!$B$16,Настройки!$K$43="Да"),Настройки!$B$43&amp;"; ","")&amp;IF(AND(IF(ISNUMBER(Критерии!Y76),Критерии!Y76,0)&gt;=Настройки!$B$16,Настройки!$K$44="Да"),Настройки!$B$44&amp;"; ","")&amp;IF(AND(IF(ISNUMBER(Критерии!Z76),Критерии!Z76,0)&gt;=Настройки!$B$16,Настройки!$K$45="Да"),Настройки!$B$45&amp;"; ","")&amp;IF(AND(IF(ISNUMBER(Критерии!AA76),Критерии!AA76,0)&gt;=Настройки!$B$16,Настройки!$K$46="Да"),Настройки!$B$46&amp;"; ","")&amp;IF(AND(IF(ISNUMBER(Критерии!AB76),Критерии!AB76,0)&gt;=Настройки!$B$16,Настройки!$K$47="Да"),Настройки!$B$47&amp;"; ","")&amp;IF(AND(IF(ISNUMBER(Критерии!AC76),Критерии!AC76,0)&gt;=Настройки!$B$16,Настройки!$K$48="Да"),Настройки!$B$48&amp;"; ","")&amp;IF(AND(IF(ISNUMBER(Критерии!AD76),Критерии!AD76,0)&gt;=Настройки!$B$16,Настройки!$K$49="Да"),Настройки!$B$49&amp;"; ","")&amp;IF(AND(IF(ISNUMBER(Критерии!AE76),Критерии!AE76,0)&gt;=Настройки!$B$16,Настройки!$K$50="Да"),Настройки!$B$50&amp;"; ","")))</f>
        <v/>
      </c>
    </row>
    <row r="61" spans="1:14" ht="17.100000000000001" customHeight="1">
      <c r="A61" s="25" t="str">
        <f>IF(Критерии!A77="","",Критерии!A77)</f>
        <v/>
      </c>
      <c r="B61" s="3" t="str">
        <f>IF($A61="","",INDEX(Данные!$A$7:$CV$106,ROW()-3,MATCH("Пласт",Данные!$A$6:$CV$6,0)))</f>
        <v/>
      </c>
      <c r="C61" s="3" t="str">
        <f>IF($A61="","",INDEX(Данные!$A$7:$CV$106,ROW()-3,MATCH("Состояние",Данные!$A$6:$CV$6,0)))</f>
        <v/>
      </c>
      <c r="D61" s="3" t="str">
        <f>IF($A61="","",COUNTIFS(Настройки!$A$21:$A$50,"Да",Настройки!$N$21:$N$50,"&lt;&gt;"))</f>
        <v/>
      </c>
      <c r="E61" s="3" t="str">
        <f>IF($A61="","",COUNT(Критерии!$B77:$AE77))</f>
        <v/>
      </c>
      <c r="F61" s="3" t="str">
        <f>IF($A61="","",D61-COUNT(Критерии!$B77:$AE77))</f>
        <v/>
      </c>
      <c r="G61" s="3" t="str">
        <f>IF($A61="","",IF(AND(ISNUMBER(Критерии!B77),Критерии!B77&gt;=Настройки!$B$16,Критерии!B$7="Да"),1,0)+IF(AND(ISNUMBER(Критерии!C77),Критерии!C77&gt;=Настройки!$B$16,Критерии!C$7="Да"),1,0)+IF(AND(ISNUMBER(Критерии!D77),Критерии!D77&gt;=Настройки!$B$16,Критерии!D$7="Да"),1,0)+IF(AND(ISNUMBER(Критерии!E77),Критерии!E77&gt;=Настройки!$B$16,Критерии!E$7="Да"),1,0)+IF(AND(ISNUMBER(Критерии!F77),Критерии!F77&gt;=Настройки!$B$16,Критерии!F$7="Да"),1,0)+IF(AND(ISNUMBER(Критерии!G77),Критерии!G77&gt;=Настройки!$B$16,Критерии!G$7="Да"),1,0)+IF(AND(ISNUMBER(Критерии!H77),Критерии!H77&gt;=Настройки!$B$16,Критерии!H$7="Да"),1,0)+IF(AND(ISNUMBER(Критерии!I77),Критерии!I77&gt;=Настройки!$B$16,Критерии!I$7="Да"),1,0)+IF(AND(ISNUMBER(Критерии!J77),Критерии!J77&gt;=Настройки!$B$16,Критерии!J$7="Да"),1,0)+IF(AND(ISNUMBER(Критерии!K77),Критерии!K77&gt;=Настройки!$B$16,Критерии!K$7="Да"),1,0)+IF(AND(ISNUMBER(Критерии!L77),Критерии!L77&gt;=Настройки!$B$16,Критерии!L$7="Да"),1,0)+IF(AND(ISNUMBER(Критерии!M77),Критерии!M77&gt;=Настройки!$B$16,Критерии!M$7="Да"),1,0)+IF(AND(ISNUMBER(Критерии!N77),Критерии!N77&gt;=Настройки!$B$16,Критерии!N$7="Да"),1,0)+IF(AND(ISNUMBER(Критерии!O77),Критерии!O77&gt;=Настройки!$B$16,Критерии!O$7="Да"),1,0)+IF(AND(ISNUMBER(Критерии!P77),Критерии!P77&gt;=Настройки!$B$16,Критерии!P$7="Да"),1,0)+IF(AND(ISNUMBER(Критерии!Q77),Критерии!Q77&gt;=Настройки!$B$16,Критерии!Q$7="Да"),1,0)+IF(AND(ISNUMBER(Критерии!R77),Критерии!R77&gt;=Настройки!$B$16,Критерии!R$7="Да"),1,0)+IF(AND(ISNUMBER(Критерии!S77),Критерии!S77&gt;=Настройки!$B$16,Критерии!S$7="Да"),1,0)+IF(AND(ISNUMBER(Критерии!T77),Критерии!T77&gt;=Настройки!$B$16,Критерии!T$7="Да"),1,0)+IF(AND(ISNUMBER(Критерии!U77),Критерии!U77&gt;=Настройки!$B$16,Критерии!U$7="Да"),1,0)+IF(AND(ISNUMBER(Критерии!V77),Критерии!V77&gt;=Настройки!$B$16,Критерии!V$7="Да"),1,0)+IF(AND(ISNUMBER(Критерии!W77),Критерии!W77&gt;=Настройки!$B$16,Критерии!W$7="Да"),1,0)+IF(AND(ISNUMBER(Критерии!X77),Критерии!X77&gt;=Настройки!$B$16,Критерии!X$7="Да"),1,0)+IF(AND(ISNUMBER(Критерии!Y77),Критерии!Y77&gt;=Настройки!$B$16,Критерии!Y$7="Да"),1,0)+IF(AND(ISNUMBER(Критерии!Z77),Критерии!Z77&gt;=Настройки!$B$16,Критерии!Z$7="Да"),1,0)+IF(AND(ISNUMBER(Критерии!AA77),Критерии!AA77&gt;=Настройки!$B$16,Критерии!AA$7="Да"),1,0)+IF(AND(ISNUMBER(Критерии!AB77),Критерии!AB77&gt;=Настройки!$B$16,Критерии!AB$7="Да"),1,0)+IF(AND(ISNUMBER(Критерии!AC77),Критерии!AC77&gt;=Настройки!$B$16,Критерии!AC$7="Да"),1,0)+IF(AND(ISNUMBER(Критерии!AD77),Критерии!AD77&gt;=Настройки!$B$16,Критерии!AD$7="Да"),1,0)+IF(AND(ISNUMBER(Критерии!AE77),Критерии!AE77&gt;=Настройки!$B$16,Критерии!AE$7="Да"),1,0))</f>
        <v/>
      </c>
      <c r="H61" s="20" t="str">
        <f>IF($A61="","",IF(ISNUMBER(Критерии!B77),Критерии!B$6,0)+IF(ISNUMBER(Критерии!C77),Критерии!C$6,0)+IF(ISNUMBER(Критерии!D77),Критерии!D$6,0)+IF(ISNUMBER(Критерии!E77),Критерии!E$6,0)+IF(ISNUMBER(Критерии!F77),Критерии!F$6,0)+IF(ISNUMBER(Критерии!G77),Критерии!G$6,0)+IF(ISNUMBER(Критерии!H77),Критерии!H$6,0)+IF(ISNUMBER(Критерии!I77),Критерии!I$6,0)+IF(ISNUMBER(Критерии!J77),Критерии!J$6,0)+IF(ISNUMBER(Критерии!K77),Критерии!K$6,0)+IF(ISNUMBER(Критерии!L77),Критерии!L$6,0)+IF(ISNUMBER(Критерии!M77),Критерии!M$6,0)+IF(ISNUMBER(Критерии!N77),Критерии!N$6,0)+IF(ISNUMBER(Критерии!O77),Критерии!O$6,0)+IF(ISNUMBER(Критерии!P77),Критерии!P$6,0)+IF(ISNUMBER(Критерии!Q77),Критерии!Q$6,0)+IF(ISNUMBER(Критерии!R77),Критерии!R$6,0)+IF(ISNUMBER(Критерии!S77),Критерии!S$6,0)+IF(ISNUMBER(Критерии!T77),Критерии!T$6,0)+IF(ISNUMBER(Критерии!U77),Критерии!U$6,0)+IF(ISNUMBER(Критерии!V77),Критерии!V$6,0)+IF(ISNUMBER(Критерии!W77),Критерии!W$6,0)+IF(ISNUMBER(Критерии!X77),Критерии!X$6,0)+IF(ISNUMBER(Критерии!Y77),Критерии!Y$6,0)+IF(ISNUMBER(Критерии!Z77),Критерии!Z$6,0)+IF(ISNUMBER(Критерии!AA77),Критерии!AA$6,0)+IF(ISNUMBER(Критерии!AB77),Критерии!AB$6,0)+IF(ISNUMBER(Критерии!AC77),Критерии!AC$6,0)+IF(ISNUMBER(Критерии!AD77),Критерии!AD$6,0)+IF(ISNUMBER(Критерии!AE77),Критерии!AE$6,0))</f>
        <v/>
      </c>
      <c r="I61" s="21" t="str">
        <f t="shared" si="1"/>
        <v/>
      </c>
      <c r="J61" s="20" t="str">
        <f>IF($A61="","",IF(OR(COUNTIF(Критерии!$B77:$AE77,"Недостаточно данных")&gt;0,COUNTIF(Критерии!$B77:$AE77,"Поле не найдено")&gt;0,COUNTIF(Критерии!$B77:$AE77,"Некорректные настройки")&gt;0,H61=0),"",EXP((IF(ISNUMBER(Критерии!B77),Критерии!B$6*LN(Критерии!B77),0)+IF(ISNUMBER(Критерии!C77),Критерии!C$6*LN(Критерии!C77),0)+IF(ISNUMBER(Критерии!D77),Критерии!D$6*LN(Критерии!D77),0)+IF(ISNUMBER(Критерии!E77),Критерии!E$6*LN(Критерии!E77),0)+IF(ISNUMBER(Критерии!F77),Критерии!F$6*LN(Критерии!F77),0)+IF(ISNUMBER(Критерии!G77),Критерии!G$6*LN(Критерии!G77),0)+IF(ISNUMBER(Критерии!H77),Критерии!H$6*LN(Критерии!H77),0)+IF(ISNUMBER(Критерии!I77),Критерии!I$6*LN(Критерии!I77),0)+IF(ISNUMBER(Критерии!J77),Критерии!J$6*LN(Критерии!J77),0)+IF(ISNUMBER(Критерии!K77),Критерии!K$6*LN(Критерии!K77),0)+IF(ISNUMBER(Критерии!L77),Критерии!L$6*LN(Критерии!L77),0)+IF(ISNUMBER(Критерии!M77),Критерии!M$6*LN(Критерии!M77),0)+IF(ISNUMBER(Критерии!N77),Критерии!N$6*LN(Критерии!N77),0)+IF(ISNUMBER(Критерии!O77),Критерии!O$6*LN(Критерии!O77),0)+IF(ISNUMBER(Критерии!P77),Критерии!P$6*LN(Критерии!P77),0)+IF(ISNUMBER(Критерии!Q77),Критерии!Q$6*LN(Критерии!Q77),0)+IF(ISNUMBER(Критерии!R77),Критерии!R$6*LN(Критерии!R77),0)+IF(ISNUMBER(Критерии!S77),Критерии!S$6*LN(Критерии!S77),0)+IF(ISNUMBER(Критерии!T77),Критерии!T$6*LN(Критерии!T77),0)+IF(ISNUMBER(Критерии!U77),Критерии!U$6*LN(Критерии!U77),0)+IF(ISNUMBER(Критерии!V77),Критерии!V$6*LN(Критерии!V77),0)+IF(ISNUMBER(Критерии!W77),Критерии!W$6*LN(Критерии!W77),0)+IF(ISNUMBER(Критерии!X77),Критерии!X$6*LN(Критерии!X77),0)+IF(ISNUMBER(Критерии!Y77),Критерии!Y$6*LN(Критерии!Y77),0)+IF(ISNUMBER(Критерии!Z77),Критерии!Z$6*LN(Критерии!Z77),0)+IF(ISNUMBER(Критерии!AA77),Критерии!AA$6*LN(Критерии!AA77),0)+IF(ISNUMBER(Критерии!AB77),Критерии!AB$6*LN(Критерии!AB77),0)+IF(ISNUMBER(Критерии!AC77),Критерии!AC$6*LN(Критерии!AC77),0)+IF(ISNUMBER(Критерии!AD77),Критерии!AD$6*LN(Критерии!AD77),0)+IF(ISNUMBER(Критерии!AE77),Критерии!AE$6*LN(Критерии!AE77),0))/H61)))</f>
        <v/>
      </c>
      <c r="K61" s="3" t="str">
        <f>IF(J61="","",COUNTIF($J$4:$J$103,"&gt;"&amp;J61)+COUNTIF($J$4:J61,J61))</f>
        <v/>
      </c>
      <c r="L61" s="3" t="str">
        <f>IF($A61="","",IF(J61="","Недостаточно данных",IF(G61&lt;Настройки!$B$8,"Резерв",IF(Настройки!$B$11="только ранжирование","Резерв",IF(Настройки!$B$11="Порог λ",IF(J61&gt;=Настройки!$B$10,"Кандидат","Резерв"),IF(K61&lt;=Настройки!$B$9,"Кандидат","Резерв"))))))</f>
        <v/>
      </c>
      <c r="M61" s="3" t="str">
        <f>IF($A61="","",IF(J61="","Проверьте данные на листе «Критерии»",IF(F61&gt;0,"Нет исходных данных: "&amp;F61,IF(Настройки!$B$18&lt;&gt;"OK","Проверьте веса","Расчет выполнен"))))</f>
        <v/>
      </c>
      <c r="N61" s="3" t="str">
        <f>IF($A61="","",IF(G61=0,"Нет сработавших оснований",IF(AND(IF(ISNUMBER(Критерии!B77),Критерии!B77,0)&gt;=Настройки!$B$16,Настройки!$K$21="Да"),Настройки!$B$21&amp;"; ","")&amp;IF(AND(IF(ISNUMBER(Критерии!C77),Критерии!C77,0)&gt;=Настройки!$B$16,Настройки!$K$22="Да"),Настройки!$B$22&amp;"; ","")&amp;IF(AND(IF(ISNUMBER(Критерии!D77),Критерии!D77,0)&gt;=Настройки!$B$16,Настройки!$K$23="Да"),Настройки!$B$23&amp;"; ","")&amp;IF(AND(IF(ISNUMBER(Критерии!E77),Критерии!E77,0)&gt;=Настройки!$B$16,Настройки!$K$24="Да"),Настройки!$B$24&amp;"; ","")&amp;IF(AND(IF(ISNUMBER(Критерии!F77),Критерии!F77,0)&gt;=Настройки!$B$16,Настройки!$K$25="Да"),Настройки!$B$25&amp;"; ","")&amp;IF(AND(IF(ISNUMBER(Критерии!G77),Критерии!G77,0)&gt;=Настройки!$B$16,Настройки!$K$26="Да"),Настройки!$B$26&amp;"; ","")&amp;IF(AND(IF(ISNUMBER(Критерии!H77),Критерии!H77,0)&gt;=Настройки!$B$16,Настройки!$K$27="Да"),Настройки!$B$27&amp;"; ","")&amp;IF(AND(IF(ISNUMBER(Критерии!I77),Критерии!I77,0)&gt;=Настройки!$B$16,Настройки!$K$28="Да"),Настройки!$B$28&amp;"; ","")&amp;IF(AND(IF(ISNUMBER(Критерии!J77),Критерии!J77,0)&gt;=Настройки!$B$16,Настройки!$K$29="Да"),Настройки!$B$29&amp;"; ","")&amp;IF(AND(IF(ISNUMBER(Критерии!K77),Критерии!K77,0)&gt;=Настройки!$B$16,Настройки!$K$30="Да"),Настройки!$B$30&amp;"; ","")&amp;IF(AND(IF(ISNUMBER(Критерии!L77),Критерии!L77,0)&gt;=Настройки!$B$16,Настройки!$K$31="Да"),Настройки!$B$31&amp;"; ","")&amp;IF(AND(IF(ISNUMBER(Критерии!M77),Критерии!M77,0)&gt;=Настройки!$B$16,Настройки!$K$32="Да"),Настройки!$B$32&amp;"; ","")&amp;IF(AND(IF(ISNUMBER(Критерии!N77),Критерии!N77,0)&gt;=Настройки!$B$16,Настройки!$K$33="Да"),Настройки!$B$33&amp;"; ","")&amp;IF(AND(IF(ISNUMBER(Критерии!O77),Критерии!O77,0)&gt;=Настройки!$B$16,Настройки!$K$34="Да"),Настройки!$B$34&amp;"; ","")&amp;IF(AND(IF(ISNUMBER(Критерии!P77),Критерии!P77,0)&gt;=Настройки!$B$16,Настройки!$K$35="Да"),Настройки!$B$35&amp;"; ","")&amp;IF(AND(IF(ISNUMBER(Критерии!Q77),Критерии!Q77,0)&gt;=Настройки!$B$16,Настройки!$K$36="Да"),Настройки!$B$36&amp;"; ","")&amp;IF(AND(IF(ISNUMBER(Критерии!R77),Критерии!R77,0)&gt;=Настройки!$B$16,Настройки!$K$37="Да"),Настройки!$B$37&amp;"; ","")&amp;IF(AND(IF(ISNUMBER(Критерии!S77),Критерии!S77,0)&gt;=Настройки!$B$16,Настройки!$K$38="Да"),Настройки!$B$38&amp;"; ","")&amp;IF(AND(IF(ISNUMBER(Критерии!T77),Критерии!T77,0)&gt;=Настройки!$B$16,Настройки!$K$39="Да"),Настройки!$B$39&amp;"; ","")&amp;IF(AND(IF(ISNUMBER(Критерии!U77),Критерии!U77,0)&gt;=Настройки!$B$16,Настройки!$K$40="Да"),Настройки!$B$40&amp;"; ","")&amp;IF(AND(IF(ISNUMBER(Критерии!V77),Критерии!V77,0)&gt;=Настройки!$B$16,Настройки!$K$41="Да"),Настройки!$B$41&amp;"; ","")&amp;IF(AND(IF(ISNUMBER(Критерии!W77),Критерии!W77,0)&gt;=Настройки!$B$16,Настройки!$K$42="Да"),Настройки!$B$42&amp;"; ","")&amp;IF(AND(IF(ISNUMBER(Критерии!X77),Критерии!X77,0)&gt;=Настройки!$B$16,Настройки!$K$43="Да"),Настройки!$B$43&amp;"; ","")&amp;IF(AND(IF(ISNUMBER(Критерии!Y77),Критерии!Y77,0)&gt;=Настройки!$B$16,Настройки!$K$44="Да"),Настройки!$B$44&amp;"; ","")&amp;IF(AND(IF(ISNUMBER(Критерии!Z77),Критерии!Z77,0)&gt;=Настройки!$B$16,Настройки!$K$45="Да"),Настройки!$B$45&amp;"; ","")&amp;IF(AND(IF(ISNUMBER(Критерии!AA77),Критерии!AA77,0)&gt;=Настройки!$B$16,Настройки!$K$46="Да"),Настройки!$B$46&amp;"; ","")&amp;IF(AND(IF(ISNUMBER(Критерии!AB77),Критерии!AB77,0)&gt;=Настройки!$B$16,Настройки!$K$47="Да"),Настройки!$B$47&amp;"; ","")&amp;IF(AND(IF(ISNUMBER(Критерии!AC77),Критерии!AC77,0)&gt;=Настройки!$B$16,Настройки!$K$48="Да"),Настройки!$B$48&amp;"; ","")&amp;IF(AND(IF(ISNUMBER(Критерии!AD77),Критерии!AD77,0)&gt;=Настройки!$B$16,Настройки!$K$49="Да"),Настройки!$B$49&amp;"; ","")&amp;IF(AND(IF(ISNUMBER(Критерии!AE77),Критерии!AE77,0)&gt;=Настройки!$B$16,Настройки!$K$50="Да"),Настройки!$B$50&amp;"; ","")))</f>
        <v/>
      </c>
    </row>
    <row r="62" spans="1:14" ht="17.100000000000001" customHeight="1">
      <c r="A62" s="25" t="str">
        <f>IF(Критерии!A78="","",Критерии!A78)</f>
        <v/>
      </c>
      <c r="B62" s="3" t="str">
        <f>IF($A62="","",INDEX(Данные!$A$7:$CV$106,ROW()-3,MATCH("Пласт",Данные!$A$6:$CV$6,0)))</f>
        <v/>
      </c>
      <c r="C62" s="3" t="str">
        <f>IF($A62="","",INDEX(Данные!$A$7:$CV$106,ROW()-3,MATCH("Состояние",Данные!$A$6:$CV$6,0)))</f>
        <v/>
      </c>
      <c r="D62" s="3" t="str">
        <f>IF($A62="","",COUNTIFS(Настройки!$A$21:$A$50,"Да",Настройки!$N$21:$N$50,"&lt;&gt;"))</f>
        <v/>
      </c>
      <c r="E62" s="3" t="str">
        <f>IF($A62="","",COUNT(Критерии!$B78:$AE78))</f>
        <v/>
      </c>
      <c r="F62" s="3" t="str">
        <f>IF($A62="","",D62-COUNT(Критерии!$B78:$AE78))</f>
        <v/>
      </c>
      <c r="G62" s="3" t="str">
        <f>IF($A62="","",IF(AND(ISNUMBER(Критерии!B78),Критерии!B78&gt;=Настройки!$B$16,Критерии!B$7="Да"),1,0)+IF(AND(ISNUMBER(Критерии!C78),Критерии!C78&gt;=Настройки!$B$16,Критерии!C$7="Да"),1,0)+IF(AND(ISNUMBER(Критерии!D78),Критерии!D78&gt;=Настройки!$B$16,Критерии!D$7="Да"),1,0)+IF(AND(ISNUMBER(Критерии!E78),Критерии!E78&gt;=Настройки!$B$16,Критерии!E$7="Да"),1,0)+IF(AND(ISNUMBER(Критерии!F78),Критерии!F78&gt;=Настройки!$B$16,Критерии!F$7="Да"),1,0)+IF(AND(ISNUMBER(Критерии!G78),Критерии!G78&gt;=Настройки!$B$16,Критерии!G$7="Да"),1,0)+IF(AND(ISNUMBER(Критерии!H78),Критерии!H78&gt;=Настройки!$B$16,Критерии!H$7="Да"),1,0)+IF(AND(ISNUMBER(Критерии!I78),Критерии!I78&gt;=Настройки!$B$16,Критерии!I$7="Да"),1,0)+IF(AND(ISNUMBER(Критерии!J78),Критерии!J78&gt;=Настройки!$B$16,Критерии!J$7="Да"),1,0)+IF(AND(ISNUMBER(Критерии!K78),Критерии!K78&gt;=Настройки!$B$16,Критерии!K$7="Да"),1,0)+IF(AND(ISNUMBER(Критерии!L78),Критерии!L78&gt;=Настройки!$B$16,Критерии!L$7="Да"),1,0)+IF(AND(ISNUMBER(Критерии!M78),Критерии!M78&gt;=Настройки!$B$16,Критерии!M$7="Да"),1,0)+IF(AND(ISNUMBER(Критерии!N78),Критерии!N78&gt;=Настройки!$B$16,Критерии!N$7="Да"),1,0)+IF(AND(ISNUMBER(Критерии!O78),Критерии!O78&gt;=Настройки!$B$16,Критерии!O$7="Да"),1,0)+IF(AND(ISNUMBER(Критерии!P78),Критерии!P78&gt;=Настройки!$B$16,Критерии!P$7="Да"),1,0)+IF(AND(ISNUMBER(Критерии!Q78),Критерии!Q78&gt;=Настройки!$B$16,Критерии!Q$7="Да"),1,0)+IF(AND(ISNUMBER(Критерии!R78),Критерии!R78&gt;=Настройки!$B$16,Критерии!R$7="Да"),1,0)+IF(AND(ISNUMBER(Критерии!S78),Критерии!S78&gt;=Настройки!$B$16,Критерии!S$7="Да"),1,0)+IF(AND(ISNUMBER(Критерии!T78),Критерии!T78&gt;=Настройки!$B$16,Критерии!T$7="Да"),1,0)+IF(AND(ISNUMBER(Критерии!U78),Критерии!U78&gt;=Настройки!$B$16,Критерии!U$7="Да"),1,0)+IF(AND(ISNUMBER(Критерии!V78),Критерии!V78&gt;=Настройки!$B$16,Критерии!V$7="Да"),1,0)+IF(AND(ISNUMBER(Критерии!W78),Критерии!W78&gt;=Настройки!$B$16,Критерии!W$7="Да"),1,0)+IF(AND(ISNUMBER(Критерии!X78),Критерии!X78&gt;=Настройки!$B$16,Критерии!X$7="Да"),1,0)+IF(AND(ISNUMBER(Критерии!Y78),Критерии!Y78&gt;=Настройки!$B$16,Критерии!Y$7="Да"),1,0)+IF(AND(ISNUMBER(Критерии!Z78),Критерии!Z78&gt;=Настройки!$B$16,Критерии!Z$7="Да"),1,0)+IF(AND(ISNUMBER(Критерии!AA78),Критерии!AA78&gt;=Настройки!$B$16,Критерии!AA$7="Да"),1,0)+IF(AND(ISNUMBER(Критерии!AB78),Критерии!AB78&gt;=Настройки!$B$16,Критерии!AB$7="Да"),1,0)+IF(AND(ISNUMBER(Критерии!AC78),Критерии!AC78&gt;=Настройки!$B$16,Критерии!AC$7="Да"),1,0)+IF(AND(ISNUMBER(Критерии!AD78),Критерии!AD78&gt;=Настройки!$B$16,Критерии!AD$7="Да"),1,0)+IF(AND(ISNUMBER(Критерии!AE78),Критерии!AE78&gt;=Настройки!$B$16,Критерии!AE$7="Да"),1,0))</f>
        <v/>
      </c>
      <c r="H62" s="20" t="str">
        <f>IF($A62="","",IF(ISNUMBER(Критерии!B78),Критерии!B$6,0)+IF(ISNUMBER(Критерии!C78),Критерии!C$6,0)+IF(ISNUMBER(Критерии!D78),Критерии!D$6,0)+IF(ISNUMBER(Критерии!E78),Критерии!E$6,0)+IF(ISNUMBER(Критерии!F78),Критерии!F$6,0)+IF(ISNUMBER(Критерии!G78),Критерии!G$6,0)+IF(ISNUMBER(Критерии!H78),Критерии!H$6,0)+IF(ISNUMBER(Критерии!I78),Критерии!I$6,0)+IF(ISNUMBER(Критерии!J78),Критерии!J$6,0)+IF(ISNUMBER(Критерии!K78),Критерии!K$6,0)+IF(ISNUMBER(Критерии!L78),Критерии!L$6,0)+IF(ISNUMBER(Критерии!M78),Критерии!M$6,0)+IF(ISNUMBER(Критерии!N78),Критерии!N$6,0)+IF(ISNUMBER(Критерии!O78),Критерии!O$6,0)+IF(ISNUMBER(Критерии!P78),Критерии!P$6,0)+IF(ISNUMBER(Критерии!Q78),Критерии!Q$6,0)+IF(ISNUMBER(Критерии!R78),Критерии!R$6,0)+IF(ISNUMBER(Критерии!S78),Критерии!S$6,0)+IF(ISNUMBER(Критерии!T78),Критерии!T$6,0)+IF(ISNUMBER(Критерии!U78),Критерии!U$6,0)+IF(ISNUMBER(Критерии!V78),Критерии!V$6,0)+IF(ISNUMBER(Критерии!W78),Критерии!W$6,0)+IF(ISNUMBER(Критерии!X78),Критерии!X$6,0)+IF(ISNUMBER(Критерии!Y78),Критерии!Y$6,0)+IF(ISNUMBER(Критерии!Z78),Критерии!Z$6,0)+IF(ISNUMBER(Критерии!AA78),Критерии!AA$6,0)+IF(ISNUMBER(Критерии!AB78),Критерии!AB$6,0)+IF(ISNUMBER(Критерии!AC78),Критерии!AC$6,0)+IF(ISNUMBER(Критерии!AD78),Критерии!AD$6,0)+IF(ISNUMBER(Критерии!AE78),Критерии!AE$6,0))</f>
        <v/>
      </c>
      <c r="I62" s="21" t="str">
        <f t="shared" si="1"/>
        <v/>
      </c>
      <c r="J62" s="20" t="str">
        <f>IF($A62="","",IF(OR(COUNTIF(Критерии!$B78:$AE78,"Недостаточно данных")&gt;0,COUNTIF(Критерии!$B78:$AE78,"Поле не найдено")&gt;0,COUNTIF(Критерии!$B78:$AE78,"Некорректные настройки")&gt;0,H62=0),"",EXP((IF(ISNUMBER(Критерии!B78),Критерии!B$6*LN(Критерии!B78),0)+IF(ISNUMBER(Критерии!C78),Критерии!C$6*LN(Критерии!C78),0)+IF(ISNUMBER(Критерии!D78),Критерии!D$6*LN(Критерии!D78),0)+IF(ISNUMBER(Критерии!E78),Критерии!E$6*LN(Критерии!E78),0)+IF(ISNUMBER(Критерии!F78),Критерии!F$6*LN(Критерии!F78),0)+IF(ISNUMBER(Критерии!G78),Критерии!G$6*LN(Критерии!G78),0)+IF(ISNUMBER(Критерии!H78),Критерии!H$6*LN(Критерии!H78),0)+IF(ISNUMBER(Критерии!I78),Критерии!I$6*LN(Критерии!I78),0)+IF(ISNUMBER(Критерии!J78),Критерии!J$6*LN(Критерии!J78),0)+IF(ISNUMBER(Критерии!K78),Критерии!K$6*LN(Критерии!K78),0)+IF(ISNUMBER(Критерии!L78),Критерии!L$6*LN(Критерии!L78),0)+IF(ISNUMBER(Критерии!M78),Критерии!M$6*LN(Критерии!M78),0)+IF(ISNUMBER(Критерии!N78),Критерии!N$6*LN(Критерии!N78),0)+IF(ISNUMBER(Критерии!O78),Критерии!O$6*LN(Критерии!O78),0)+IF(ISNUMBER(Критерии!P78),Критерии!P$6*LN(Критерии!P78),0)+IF(ISNUMBER(Критерии!Q78),Критерии!Q$6*LN(Критерии!Q78),0)+IF(ISNUMBER(Критерии!R78),Критерии!R$6*LN(Критерии!R78),0)+IF(ISNUMBER(Критерии!S78),Критерии!S$6*LN(Критерии!S78),0)+IF(ISNUMBER(Критерии!T78),Критерии!T$6*LN(Критерии!T78),0)+IF(ISNUMBER(Критерии!U78),Критерии!U$6*LN(Критерии!U78),0)+IF(ISNUMBER(Критерии!V78),Критерии!V$6*LN(Критерии!V78),0)+IF(ISNUMBER(Критерии!W78),Критерии!W$6*LN(Критерии!W78),0)+IF(ISNUMBER(Критерии!X78),Критерии!X$6*LN(Критерии!X78),0)+IF(ISNUMBER(Критерии!Y78),Критерии!Y$6*LN(Критерии!Y78),0)+IF(ISNUMBER(Критерии!Z78),Критерии!Z$6*LN(Критерии!Z78),0)+IF(ISNUMBER(Критерии!AA78),Критерии!AA$6*LN(Критерии!AA78),0)+IF(ISNUMBER(Критерии!AB78),Критерии!AB$6*LN(Критерии!AB78),0)+IF(ISNUMBER(Критерии!AC78),Критерии!AC$6*LN(Критерии!AC78),0)+IF(ISNUMBER(Критерии!AD78),Критерии!AD$6*LN(Критерии!AD78),0)+IF(ISNUMBER(Критерии!AE78),Критерии!AE$6*LN(Критерии!AE78),0))/H62)))</f>
        <v/>
      </c>
      <c r="K62" s="3" t="str">
        <f>IF(J62="","",COUNTIF($J$4:$J$103,"&gt;"&amp;J62)+COUNTIF($J$4:J62,J62))</f>
        <v/>
      </c>
      <c r="L62" s="3" t="str">
        <f>IF($A62="","",IF(J62="","Недостаточно данных",IF(G62&lt;Настройки!$B$8,"Резерв",IF(Настройки!$B$11="только ранжирование","Резерв",IF(Настройки!$B$11="Порог λ",IF(J62&gt;=Настройки!$B$10,"Кандидат","Резерв"),IF(K62&lt;=Настройки!$B$9,"Кандидат","Резерв"))))))</f>
        <v/>
      </c>
      <c r="M62" s="3" t="str">
        <f>IF($A62="","",IF(J62="","Проверьте данные на листе «Критерии»",IF(F62&gt;0,"Нет исходных данных: "&amp;F62,IF(Настройки!$B$18&lt;&gt;"OK","Проверьте веса","Расчет выполнен"))))</f>
        <v/>
      </c>
      <c r="N62" s="3" t="str">
        <f>IF($A62="","",IF(G62=0,"Нет сработавших оснований",IF(AND(IF(ISNUMBER(Критерии!B78),Критерии!B78,0)&gt;=Настройки!$B$16,Настройки!$K$21="Да"),Настройки!$B$21&amp;"; ","")&amp;IF(AND(IF(ISNUMBER(Критерии!C78),Критерии!C78,0)&gt;=Настройки!$B$16,Настройки!$K$22="Да"),Настройки!$B$22&amp;"; ","")&amp;IF(AND(IF(ISNUMBER(Критерии!D78),Критерии!D78,0)&gt;=Настройки!$B$16,Настройки!$K$23="Да"),Настройки!$B$23&amp;"; ","")&amp;IF(AND(IF(ISNUMBER(Критерии!E78),Критерии!E78,0)&gt;=Настройки!$B$16,Настройки!$K$24="Да"),Настройки!$B$24&amp;"; ","")&amp;IF(AND(IF(ISNUMBER(Критерии!F78),Критерии!F78,0)&gt;=Настройки!$B$16,Настройки!$K$25="Да"),Настройки!$B$25&amp;"; ","")&amp;IF(AND(IF(ISNUMBER(Критерии!G78),Критерии!G78,0)&gt;=Настройки!$B$16,Настройки!$K$26="Да"),Настройки!$B$26&amp;"; ","")&amp;IF(AND(IF(ISNUMBER(Критерии!H78),Критерии!H78,0)&gt;=Настройки!$B$16,Настройки!$K$27="Да"),Настройки!$B$27&amp;"; ","")&amp;IF(AND(IF(ISNUMBER(Критерии!I78),Критерии!I78,0)&gt;=Настройки!$B$16,Настройки!$K$28="Да"),Настройки!$B$28&amp;"; ","")&amp;IF(AND(IF(ISNUMBER(Критерии!J78),Критерии!J78,0)&gt;=Настройки!$B$16,Настройки!$K$29="Да"),Настройки!$B$29&amp;"; ","")&amp;IF(AND(IF(ISNUMBER(Критерии!K78),Критерии!K78,0)&gt;=Настройки!$B$16,Настройки!$K$30="Да"),Настройки!$B$30&amp;"; ","")&amp;IF(AND(IF(ISNUMBER(Критерии!L78),Критерии!L78,0)&gt;=Настройки!$B$16,Настройки!$K$31="Да"),Настройки!$B$31&amp;"; ","")&amp;IF(AND(IF(ISNUMBER(Критерии!M78),Критерии!M78,0)&gt;=Настройки!$B$16,Настройки!$K$32="Да"),Настройки!$B$32&amp;"; ","")&amp;IF(AND(IF(ISNUMBER(Критерии!N78),Критерии!N78,0)&gt;=Настройки!$B$16,Настройки!$K$33="Да"),Настройки!$B$33&amp;"; ","")&amp;IF(AND(IF(ISNUMBER(Критерии!O78),Критерии!O78,0)&gt;=Настройки!$B$16,Настройки!$K$34="Да"),Настройки!$B$34&amp;"; ","")&amp;IF(AND(IF(ISNUMBER(Критерии!P78),Критерии!P78,0)&gt;=Настройки!$B$16,Настройки!$K$35="Да"),Настройки!$B$35&amp;"; ","")&amp;IF(AND(IF(ISNUMBER(Критерии!Q78),Критерии!Q78,0)&gt;=Настройки!$B$16,Настройки!$K$36="Да"),Настройки!$B$36&amp;"; ","")&amp;IF(AND(IF(ISNUMBER(Критерии!R78),Критерии!R78,0)&gt;=Настройки!$B$16,Настройки!$K$37="Да"),Настройки!$B$37&amp;"; ","")&amp;IF(AND(IF(ISNUMBER(Критерии!S78),Критерии!S78,0)&gt;=Настройки!$B$16,Настройки!$K$38="Да"),Настройки!$B$38&amp;"; ","")&amp;IF(AND(IF(ISNUMBER(Критерии!T78),Критерии!T78,0)&gt;=Настройки!$B$16,Настройки!$K$39="Да"),Настройки!$B$39&amp;"; ","")&amp;IF(AND(IF(ISNUMBER(Критерии!U78),Критерии!U78,0)&gt;=Настройки!$B$16,Настройки!$K$40="Да"),Настройки!$B$40&amp;"; ","")&amp;IF(AND(IF(ISNUMBER(Критерии!V78),Критерии!V78,0)&gt;=Настройки!$B$16,Настройки!$K$41="Да"),Настройки!$B$41&amp;"; ","")&amp;IF(AND(IF(ISNUMBER(Критерии!W78),Критерии!W78,0)&gt;=Настройки!$B$16,Настройки!$K$42="Да"),Настройки!$B$42&amp;"; ","")&amp;IF(AND(IF(ISNUMBER(Критерии!X78),Критерии!X78,0)&gt;=Настройки!$B$16,Настройки!$K$43="Да"),Настройки!$B$43&amp;"; ","")&amp;IF(AND(IF(ISNUMBER(Критерии!Y78),Критерии!Y78,0)&gt;=Настройки!$B$16,Настройки!$K$44="Да"),Настройки!$B$44&amp;"; ","")&amp;IF(AND(IF(ISNUMBER(Критерии!Z78),Критерии!Z78,0)&gt;=Настройки!$B$16,Настройки!$K$45="Да"),Настройки!$B$45&amp;"; ","")&amp;IF(AND(IF(ISNUMBER(Критерии!AA78),Критерии!AA78,0)&gt;=Настройки!$B$16,Настройки!$K$46="Да"),Настройки!$B$46&amp;"; ","")&amp;IF(AND(IF(ISNUMBER(Критерии!AB78),Критерии!AB78,0)&gt;=Настройки!$B$16,Настройки!$K$47="Да"),Настройки!$B$47&amp;"; ","")&amp;IF(AND(IF(ISNUMBER(Критерии!AC78),Критерии!AC78,0)&gt;=Настройки!$B$16,Настройки!$K$48="Да"),Настройки!$B$48&amp;"; ","")&amp;IF(AND(IF(ISNUMBER(Критерии!AD78),Критерии!AD78,0)&gt;=Настройки!$B$16,Настройки!$K$49="Да"),Настройки!$B$49&amp;"; ","")&amp;IF(AND(IF(ISNUMBER(Критерии!AE78),Критерии!AE78,0)&gt;=Настройки!$B$16,Настройки!$K$50="Да"),Настройки!$B$50&amp;"; ","")))</f>
        <v/>
      </c>
    </row>
    <row r="63" spans="1:14" ht="17.100000000000001" customHeight="1">
      <c r="A63" s="25" t="str">
        <f>IF(Критерии!A79="","",Критерии!A79)</f>
        <v/>
      </c>
      <c r="B63" s="3" t="str">
        <f>IF($A63="","",INDEX(Данные!$A$7:$CV$106,ROW()-3,MATCH("Пласт",Данные!$A$6:$CV$6,0)))</f>
        <v/>
      </c>
      <c r="C63" s="3" t="str">
        <f>IF($A63="","",INDEX(Данные!$A$7:$CV$106,ROW()-3,MATCH("Состояние",Данные!$A$6:$CV$6,0)))</f>
        <v/>
      </c>
      <c r="D63" s="3" t="str">
        <f>IF($A63="","",COUNTIFS(Настройки!$A$21:$A$50,"Да",Настройки!$N$21:$N$50,"&lt;&gt;"))</f>
        <v/>
      </c>
      <c r="E63" s="3" t="str">
        <f>IF($A63="","",COUNT(Критерии!$B79:$AE79))</f>
        <v/>
      </c>
      <c r="F63" s="3" t="str">
        <f>IF($A63="","",D63-COUNT(Критерии!$B79:$AE79))</f>
        <v/>
      </c>
      <c r="G63" s="3" t="str">
        <f>IF($A63="","",IF(AND(ISNUMBER(Критерии!B79),Критерии!B79&gt;=Настройки!$B$16,Критерии!B$7="Да"),1,0)+IF(AND(ISNUMBER(Критерии!C79),Критерии!C79&gt;=Настройки!$B$16,Критерии!C$7="Да"),1,0)+IF(AND(ISNUMBER(Критерии!D79),Критерии!D79&gt;=Настройки!$B$16,Критерии!D$7="Да"),1,0)+IF(AND(ISNUMBER(Критерии!E79),Критерии!E79&gt;=Настройки!$B$16,Критерии!E$7="Да"),1,0)+IF(AND(ISNUMBER(Критерии!F79),Критерии!F79&gt;=Настройки!$B$16,Критерии!F$7="Да"),1,0)+IF(AND(ISNUMBER(Критерии!G79),Критерии!G79&gt;=Настройки!$B$16,Критерии!G$7="Да"),1,0)+IF(AND(ISNUMBER(Критерии!H79),Критерии!H79&gt;=Настройки!$B$16,Критерии!H$7="Да"),1,0)+IF(AND(ISNUMBER(Критерии!I79),Критерии!I79&gt;=Настройки!$B$16,Критерии!I$7="Да"),1,0)+IF(AND(ISNUMBER(Критерии!J79),Критерии!J79&gt;=Настройки!$B$16,Критерии!J$7="Да"),1,0)+IF(AND(ISNUMBER(Критерии!K79),Критерии!K79&gt;=Настройки!$B$16,Критерии!K$7="Да"),1,0)+IF(AND(ISNUMBER(Критерии!L79),Критерии!L79&gt;=Настройки!$B$16,Критерии!L$7="Да"),1,0)+IF(AND(ISNUMBER(Критерии!M79),Критерии!M79&gt;=Настройки!$B$16,Критерии!M$7="Да"),1,0)+IF(AND(ISNUMBER(Критерии!N79),Критерии!N79&gt;=Настройки!$B$16,Критерии!N$7="Да"),1,0)+IF(AND(ISNUMBER(Критерии!O79),Критерии!O79&gt;=Настройки!$B$16,Критерии!O$7="Да"),1,0)+IF(AND(ISNUMBER(Критерии!P79),Критерии!P79&gt;=Настройки!$B$16,Критерии!P$7="Да"),1,0)+IF(AND(ISNUMBER(Критерии!Q79),Критерии!Q79&gt;=Настройки!$B$16,Критерии!Q$7="Да"),1,0)+IF(AND(ISNUMBER(Критерии!R79),Критерии!R79&gt;=Настройки!$B$16,Критерии!R$7="Да"),1,0)+IF(AND(ISNUMBER(Критерии!S79),Критерии!S79&gt;=Настройки!$B$16,Критерии!S$7="Да"),1,0)+IF(AND(ISNUMBER(Критерии!T79),Критерии!T79&gt;=Настройки!$B$16,Критерии!T$7="Да"),1,0)+IF(AND(ISNUMBER(Критерии!U79),Критерии!U79&gt;=Настройки!$B$16,Критерии!U$7="Да"),1,0)+IF(AND(ISNUMBER(Критерии!V79),Критерии!V79&gt;=Настройки!$B$16,Критерии!V$7="Да"),1,0)+IF(AND(ISNUMBER(Критерии!W79),Критерии!W79&gt;=Настройки!$B$16,Критерии!W$7="Да"),1,0)+IF(AND(ISNUMBER(Критерии!X79),Критерии!X79&gt;=Настройки!$B$16,Критерии!X$7="Да"),1,0)+IF(AND(ISNUMBER(Критерии!Y79),Критерии!Y79&gt;=Настройки!$B$16,Критерии!Y$7="Да"),1,0)+IF(AND(ISNUMBER(Критерии!Z79),Критерии!Z79&gt;=Настройки!$B$16,Критерии!Z$7="Да"),1,0)+IF(AND(ISNUMBER(Критерии!AA79),Критерии!AA79&gt;=Настройки!$B$16,Критерии!AA$7="Да"),1,0)+IF(AND(ISNUMBER(Критерии!AB79),Критерии!AB79&gt;=Настройки!$B$16,Критерии!AB$7="Да"),1,0)+IF(AND(ISNUMBER(Критерии!AC79),Критерии!AC79&gt;=Настройки!$B$16,Критерии!AC$7="Да"),1,0)+IF(AND(ISNUMBER(Критерии!AD79),Критерии!AD79&gt;=Настройки!$B$16,Критерии!AD$7="Да"),1,0)+IF(AND(ISNUMBER(Критерии!AE79),Критерии!AE79&gt;=Настройки!$B$16,Критерии!AE$7="Да"),1,0))</f>
        <v/>
      </c>
      <c r="H63" s="20" t="str">
        <f>IF($A63="","",IF(ISNUMBER(Критерии!B79),Критерии!B$6,0)+IF(ISNUMBER(Критерии!C79),Критерии!C$6,0)+IF(ISNUMBER(Критерии!D79),Критерии!D$6,0)+IF(ISNUMBER(Критерии!E79),Критерии!E$6,0)+IF(ISNUMBER(Критерии!F79),Критерии!F$6,0)+IF(ISNUMBER(Критерии!G79),Критерии!G$6,0)+IF(ISNUMBER(Критерии!H79),Критерии!H$6,0)+IF(ISNUMBER(Критерии!I79),Критерии!I$6,0)+IF(ISNUMBER(Критерии!J79),Критерии!J$6,0)+IF(ISNUMBER(Критерии!K79),Критерии!K$6,0)+IF(ISNUMBER(Критерии!L79),Критерии!L$6,0)+IF(ISNUMBER(Критерии!M79),Критерии!M$6,0)+IF(ISNUMBER(Критерии!N79),Критерии!N$6,0)+IF(ISNUMBER(Критерии!O79),Критерии!O$6,0)+IF(ISNUMBER(Критерии!P79),Критерии!P$6,0)+IF(ISNUMBER(Критерии!Q79),Критерии!Q$6,0)+IF(ISNUMBER(Критерии!R79),Критерии!R$6,0)+IF(ISNUMBER(Критерии!S79),Критерии!S$6,0)+IF(ISNUMBER(Критерии!T79),Критерии!T$6,0)+IF(ISNUMBER(Критерии!U79),Критерии!U$6,0)+IF(ISNUMBER(Критерии!V79),Критерии!V$6,0)+IF(ISNUMBER(Критерии!W79),Критерии!W$6,0)+IF(ISNUMBER(Критерии!X79),Критерии!X$6,0)+IF(ISNUMBER(Критерии!Y79),Критерии!Y$6,0)+IF(ISNUMBER(Критерии!Z79),Критерии!Z$6,0)+IF(ISNUMBER(Критерии!AA79),Критерии!AA$6,0)+IF(ISNUMBER(Критерии!AB79),Критерии!AB$6,0)+IF(ISNUMBER(Критерии!AC79),Критерии!AC$6,0)+IF(ISNUMBER(Критерии!AD79),Критерии!AD$6,0)+IF(ISNUMBER(Критерии!AE79),Критерии!AE$6,0))</f>
        <v/>
      </c>
      <c r="I63" s="21" t="str">
        <f t="shared" si="1"/>
        <v/>
      </c>
      <c r="J63" s="20" t="str">
        <f>IF($A63="","",IF(OR(COUNTIF(Критерии!$B79:$AE79,"Недостаточно данных")&gt;0,COUNTIF(Критерии!$B79:$AE79,"Поле не найдено")&gt;0,COUNTIF(Критерии!$B79:$AE79,"Некорректные настройки")&gt;0,H63=0),"",EXP((IF(ISNUMBER(Критерии!B79),Критерии!B$6*LN(Критерии!B79),0)+IF(ISNUMBER(Критерии!C79),Критерии!C$6*LN(Критерии!C79),0)+IF(ISNUMBER(Критерии!D79),Критерии!D$6*LN(Критерии!D79),0)+IF(ISNUMBER(Критерии!E79),Критерии!E$6*LN(Критерии!E79),0)+IF(ISNUMBER(Критерии!F79),Критерии!F$6*LN(Критерии!F79),0)+IF(ISNUMBER(Критерии!G79),Критерии!G$6*LN(Критерии!G79),0)+IF(ISNUMBER(Критерии!H79),Критерии!H$6*LN(Критерии!H79),0)+IF(ISNUMBER(Критерии!I79),Критерии!I$6*LN(Критерии!I79),0)+IF(ISNUMBER(Критерии!J79),Критерии!J$6*LN(Критерии!J79),0)+IF(ISNUMBER(Критерии!K79),Критерии!K$6*LN(Критерии!K79),0)+IF(ISNUMBER(Критерии!L79),Критерии!L$6*LN(Критерии!L79),0)+IF(ISNUMBER(Критерии!M79),Критерии!M$6*LN(Критерии!M79),0)+IF(ISNUMBER(Критерии!N79),Критерии!N$6*LN(Критерии!N79),0)+IF(ISNUMBER(Критерии!O79),Критерии!O$6*LN(Критерии!O79),0)+IF(ISNUMBER(Критерии!P79),Критерии!P$6*LN(Критерии!P79),0)+IF(ISNUMBER(Критерии!Q79),Критерии!Q$6*LN(Критерии!Q79),0)+IF(ISNUMBER(Критерии!R79),Критерии!R$6*LN(Критерии!R79),0)+IF(ISNUMBER(Критерии!S79),Критерии!S$6*LN(Критерии!S79),0)+IF(ISNUMBER(Критерии!T79),Критерии!T$6*LN(Критерии!T79),0)+IF(ISNUMBER(Критерии!U79),Критерии!U$6*LN(Критерии!U79),0)+IF(ISNUMBER(Критерии!V79),Критерии!V$6*LN(Критерии!V79),0)+IF(ISNUMBER(Критерии!W79),Критерии!W$6*LN(Критерии!W79),0)+IF(ISNUMBER(Критерии!X79),Критерии!X$6*LN(Критерии!X79),0)+IF(ISNUMBER(Критерии!Y79),Критерии!Y$6*LN(Критерии!Y79),0)+IF(ISNUMBER(Критерии!Z79),Критерии!Z$6*LN(Критерии!Z79),0)+IF(ISNUMBER(Критерии!AA79),Критерии!AA$6*LN(Критерии!AA79),0)+IF(ISNUMBER(Критерии!AB79),Критерии!AB$6*LN(Критерии!AB79),0)+IF(ISNUMBER(Критерии!AC79),Критерии!AC$6*LN(Критерии!AC79),0)+IF(ISNUMBER(Критерии!AD79),Критерии!AD$6*LN(Критерии!AD79),0)+IF(ISNUMBER(Критерии!AE79),Критерии!AE$6*LN(Критерии!AE79),0))/H63)))</f>
        <v/>
      </c>
      <c r="K63" s="3" t="str">
        <f>IF(J63="","",COUNTIF($J$4:$J$103,"&gt;"&amp;J63)+COUNTIF($J$4:J63,J63))</f>
        <v/>
      </c>
      <c r="L63" s="3" t="str">
        <f>IF($A63="","",IF(J63="","Недостаточно данных",IF(G63&lt;Настройки!$B$8,"Резерв",IF(Настройки!$B$11="только ранжирование","Резерв",IF(Настройки!$B$11="Порог λ",IF(J63&gt;=Настройки!$B$10,"Кандидат","Резерв"),IF(K63&lt;=Настройки!$B$9,"Кандидат","Резерв"))))))</f>
        <v/>
      </c>
      <c r="M63" s="3" t="str">
        <f>IF($A63="","",IF(J63="","Проверьте данные на листе «Критерии»",IF(F63&gt;0,"Нет исходных данных: "&amp;F63,IF(Настройки!$B$18&lt;&gt;"OK","Проверьте веса","Расчет выполнен"))))</f>
        <v/>
      </c>
      <c r="N63" s="3" t="str">
        <f>IF($A63="","",IF(G63=0,"Нет сработавших оснований",IF(AND(IF(ISNUMBER(Критерии!B79),Критерии!B79,0)&gt;=Настройки!$B$16,Настройки!$K$21="Да"),Настройки!$B$21&amp;"; ","")&amp;IF(AND(IF(ISNUMBER(Критерии!C79),Критерии!C79,0)&gt;=Настройки!$B$16,Настройки!$K$22="Да"),Настройки!$B$22&amp;"; ","")&amp;IF(AND(IF(ISNUMBER(Критерии!D79),Критерии!D79,0)&gt;=Настройки!$B$16,Настройки!$K$23="Да"),Настройки!$B$23&amp;"; ","")&amp;IF(AND(IF(ISNUMBER(Критерии!E79),Критерии!E79,0)&gt;=Настройки!$B$16,Настройки!$K$24="Да"),Настройки!$B$24&amp;"; ","")&amp;IF(AND(IF(ISNUMBER(Критерии!F79),Критерии!F79,0)&gt;=Настройки!$B$16,Настройки!$K$25="Да"),Настройки!$B$25&amp;"; ","")&amp;IF(AND(IF(ISNUMBER(Критерии!G79),Критерии!G79,0)&gt;=Настройки!$B$16,Настройки!$K$26="Да"),Настройки!$B$26&amp;"; ","")&amp;IF(AND(IF(ISNUMBER(Критерии!H79),Критерии!H79,0)&gt;=Настройки!$B$16,Настройки!$K$27="Да"),Настройки!$B$27&amp;"; ","")&amp;IF(AND(IF(ISNUMBER(Критерии!I79),Критерии!I79,0)&gt;=Настройки!$B$16,Настройки!$K$28="Да"),Настройки!$B$28&amp;"; ","")&amp;IF(AND(IF(ISNUMBER(Критерии!J79),Критерии!J79,0)&gt;=Настройки!$B$16,Настройки!$K$29="Да"),Настройки!$B$29&amp;"; ","")&amp;IF(AND(IF(ISNUMBER(Критерии!K79),Критерии!K79,0)&gt;=Настройки!$B$16,Настройки!$K$30="Да"),Настройки!$B$30&amp;"; ","")&amp;IF(AND(IF(ISNUMBER(Критерии!L79),Критерии!L79,0)&gt;=Настройки!$B$16,Настройки!$K$31="Да"),Настройки!$B$31&amp;"; ","")&amp;IF(AND(IF(ISNUMBER(Критерии!M79),Критерии!M79,0)&gt;=Настройки!$B$16,Настройки!$K$32="Да"),Настройки!$B$32&amp;"; ","")&amp;IF(AND(IF(ISNUMBER(Критерии!N79),Критерии!N79,0)&gt;=Настройки!$B$16,Настройки!$K$33="Да"),Настройки!$B$33&amp;"; ","")&amp;IF(AND(IF(ISNUMBER(Критерии!O79),Критерии!O79,0)&gt;=Настройки!$B$16,Настройки!$K$34="Да"),Настройки!$B$34&amp;"; ","")&amp;IF(AND(IF(ISNUMBER(Критерии!P79),Критерии!P79,0)&gt;=Настройки!$B$16,Настройки!$K$35="Да"),Настройки!$B$35&amp;"; ","")&amp;IF(AND(IF(ISNUMBER(Критерии!Q79),Критерии!Q79,0)&gt;=Настройки!$B$16,Настройки!$K$36="Да"),Настройки!$B$36&amp;"; ","")&amp;IF(AND(IF(ISNUMBER(Критерии!R79),Критерии!R79,0)&gt;=Настройки!$B$16,Настройки!$K$37="Да"),Настройки!$B$37&amp;"; ","")&amp;IF(AND(IF(ISNUMBER(Критерии!S79),Критерии!S79,0)&gt;=Настройки!$B$16,Настройки!$K$38="Да"),Настройки!$B$38&amp;"; ","")&amp;IF(AND(IF(ISNUMBER(Критерии!T79),Критерии!T79,0)&gt;=Настройки!$B$16,Настройки!$K$39="Да"),Настройки!$B$39&amp;"; ","")&amp;IF(AND(IF(ISNUMBER(Критерии!U79),Критерии!U79,0)&gt;=Настройки!$B$16,Настройки!$K$40="Да"),Настройки!$B$40&amp;"; ","")&amp;IF(AND(IF(ISNUMBER(Критерии!V79),Критерии!V79,0)&gt;=Настройки!$B$16,Настройки!$K$41="Да"),Настройки!$B$41&amp;"; ","")&amp;IF(AND(IF(ISNUMBER(Критерии!W79),Критерии!W79,0)&gt;=Настройки!$B$16,Настройки!$K$42="Да"),Настройки!$B$42&amp;"; ","")&amp;IF(AND(IF(ISNUMBER(Критерии!X79),Критерии!X79,0)&gt;=Настройки!$B$16,Настройки!$K$43="Да"),Настройки!$B$43&amp;"; ","")&amp;IF(AND(IF(ISNUMBER(Критерии!Y79),Критерии!Y79,0)&gt;=Настройки!$B$16,Настройки!$K$44="Да"),Настройки!$B$44&amp;"; ","")&amp;IF(AND(IF(ISNUMBER(Критерии!Z79),Критерии!Z79,0)&gt;=Настройки!$B$16,Настройки!$K$45="Да"),Настройки!$B$45&amp;"; ","")&amp;IF(AND(IF(ISNUMBER(Критерии!AA79),Критерии!AA79,0)&gt;=Настройки!$B$16,Настройки!$K$46="Да"),Настройки!$B$46&amp;"; ","")&amp;IF(AND(IF(ISNUMBER(Критерии!AB79),Критерии!AB79,0)&gt;=Настройки!$B$16,Настройки!$K$47="Да"),Настройки!$B$47&amp;"; ","")&amp;IF(AND(IF(ISNUMBER(Критерии!AC79),Критерии!AC79,0)&gt;=Настройки!$B$16,Настройки!$K$48="Да"),Настройки!$B$48&amp;"; ","")&amp;IF(AND(IF(ISNUMBER(Критерии!AD79),Критерии!AD79,0)&gt;=Настройки!$B$16,Настройки!$K$49="Да"),Настройки!$B$49&amp;"; ","")&amp;IF(AND(IF(ISNUMBER(Критерии!AE79),Критерии!AE79,0)&gt;=Настройки!$B$16,Настройки!$K$50="Да"),Настройки!$B$50&amp;"; ","")))</f>
        <v/>
      </c>
    </row>
    <row r="64" spans="1:14" ht="17.100000000000001" customHeight="1">
      <c r="A64" s="25" t="str">
        <f>IF(Критерии!A80="","",Критерии!A80)</f>
        <v/>
      </c>
      <c r="B64" s="3" t="str">
        <f>IF($A64="","",INDEX(Данные!$A$7:$CV$106,ROW()-3,MATCH("Пласт",Данные!$A$6:$CV$6,0)))</f>
        <v/>
      </c>
      <c r="C64" s="3" t="str">
        <f>IF($A64="","",INDEX(Данные!$A$7:$CV$106,ROW()-3,MATCH("Состояние",Данные!$A$6:$CV$6,0)))</f>
        <v/>
      </c>
      <c r="D64" s="3" t="str">
        <f>IF($A64="","",COUNTIFS(Настройки!$A$21:$A$50,"Да",Настройки!$N$21:$N$50,"&lt;&gt;"))</f>
        <v/>
      </c>
      <c r="E64" s="3" t="str">
        <f>IF($A64="","",COUNT(Критерии!$B80:$AE80))</f>
        <v/>
      </c>
      <c r="F64" s="3" t="str">
        <f>IF($A64="","",D64-COUNT(Критерии!$B80:$AE80))</f>
        <v/>
      </c>
      <c r="G64" s="3" t="str">
        <f>IF($A64="","",IF(AND(ISNUMBER(Критерии!B80),Критерии!B80&gt;=Настройки!$B$16,Критерии!B$7="Да"),1,0)+IF(AND(ISNUMBER(Критерии!C80),Критерии!C80&gt;=Настройки!$B$16,Критерии!C$7="Да"),1,0)+IF(AND(ISNUMBER(Критерии!D80),Критерии!D80&gt;=Настройки!$B$16,Критерии!D$7="Да"),1,0)+IF(AND(ISNUMBER(Критерии!E80),Критерии!E80&gt;=Настройки!$B$16,Критерии!E$7="Да"),1,0)+IF(AND(ISNUMBER(Критерии!F80),Критерии!F80&gt;=Настройки!$B$16,Критерии!F$7="Да"),1,0)+IF(AND(ISNUMBER(Критерии!G80),Критерии!G80&gt;=Настройки!$B$16,Критерии!G$7="Да"),1,0)+IF(AND(ISNUMBER(Критерии!H80),Критерии!H80&gt;=Настройки!$B$16,Критерии!H$7="Да"),1,0)+IF(AND(ISNUMBER(Критерии!I80),Критерии!I80&gt;=Настройки!$B$16,Критерии!I$7="Да"),1,0)+IF(AND(ISNUMBER(Критерии!J80),Критерии!J80&gt;=Настройки!$B$16,Критерии!J$7="Да"),1,0)+IF(AND(ISNUMBER(Критерии!K80),Критерии!K80&gt;=Настройки!$B$16,Критерии!K$7="Да"),1,0)+IF(AND(ISNUMBER(Критерии!L80),Критерии!L80&gt;=Настройки!$B$16,Критерии!L$7="Да"),1,0)+IF(AND(ISNUMBER(Критерии!M80),Критерии!M80&gt;=Настройки!$B$16,Критерии!M$7="Да"),1,0)+IF(AND(ISNUMBER(Критерии!N80),Критерии!N80&gt;=Настройки!$B$16,Критерии!N$7="Да"),1,0)+IF(AND(ISNUMBER(Критерии!O80),Критерии!O80&gt;=Настройки!$B$16,Критерии!O$7="Да"),1,0)+IF(AND(ISNUMBER(Критерии!P80),Критерии!P80&gt;=Настройки!$B$16,Критерии!P$7="Да"),1,0)+IF(AND(ISNUMBER(Критерии!Q80),Критерии!Q80&gt;=Настройки!$B$16,Критерии!Q$7="Да"),1,0)+IF(AND(ISNUMBER(Критерии!R80),Критерии!R80&gt;=Настройки!$B$16,Критерии!R$7="Да"),1,0)+IF(AND(ISNUMBER(Критерии!S80),Критерии!S80&gt;=Настройки!$B$16,Критерии!S$7="Да"),1,0)+IF(AND(ISNUMBER(Критерии!T80),Критерии!T80&gt;=Настройки!$B$16,Критерии!T$7="Да"),1,0)+IF(AND(ISNUMBER(Критерии!U80),Критерии!U80&gt;=Настройки!$B$16,Критерии!U$7="Да"),1,0)+IF(AND(ISNUMBER(Критерии!V80),Критерии!V80&gt;=Настройки!$B$16,Критерии!V$7="Да"),1,0)+IF(AND(ISNUMBER(Критерии!W80),Критерии!W80&gt;=Настройки!$B$16,Критерии!W$7="Да"),1,0)+IF(AND(ISNUMBER(Критерии!X80),Критерии!X80&gt;=Настройки!$B$16,Критерии!X$7="Да"),1,0)+IF(AND(ISNUMBER(Критерии!Y80),Критерии!Y80&gt;=Настройки!$B$16,Критерии!Y$7="Да"),1,0)+IF(AND(ISNUMBER(Критерии!Z80),Критерии!Z80&gt;=Настройки!$B$16,Критерии!Z$7="Да"),1,0)+IF(AND(ISNUMBER(Критерии!AA80),Критерии!AA80&gt;=Настройки!$B$16,Критерии!AA$7="Да"),1,0)+IF(AND(ISNUMBER(Критерии!AB80),Критерии!AB80&gt;=Настройки!$B$16,Критерии!AB$7="Да"),1,0)+IF(AND(ISNUMBER(Критерии!AC80),Критерии!AC80&gt;=Настройки!$B$16,Критерии!AC$7="Да"),1,0)+IF(AND(ISNUMBER(Критерии!AD80),Критерии!AD80&gt;=Настройки!$B$16,Критерии!AD$7="Да"),1,0)+IF(AND(ISNUMBER(Критерии!AE80),Критерии!AE80&gt;=Настройки!$B$16,Критерии!AE$7="Да"),1,0))</f>
        <v/>
      </c>
      <c r="H64" s="20" t="str">
        <f>IF($A64="","",IF(ISNUMBER(Критерии!B80),Критерии!B$6,0)+IF(ISNUMBER(Критерии!C80),Критерии!C$6,0)+IF(ISNUMBER(Критерии!D80),Критерии!D$6,0)+IF(ISNUMBER(Критерии!E80),Критерии!E$6,0)+IF(ISNUMBER(Критерии!F80),Критерии!F$6,0)+IF(ISNUMBER(Критерии!G80),Критерии!G$6,0)+IF(ISNUMBER(Критерии!H80),Критерии!H$6,0)+IF(ISNUMBER(Критерии!I80),Критерии!I$6,0)+IF(ISNUMBER(Критерии!J80),Критерии!J$6,0)+IF(ISNUMBER(Критерии!K80),Критерии!K$6,0)+IF(ISNUMBER(Критерии!L80),Критерии!L$6,0)+IF(ISNUMBER(Критерии!M80),Критерии!M$6,0)+IF(ISNUMBER(Критерии!N80),Критерии!N$6,0)+IF(ISNUMBER(Критерии!O80),Критерии!O$6,0)+IF(ISNUMBER(Критерии!P80),Критерии!P$6,0)+IF(ISNUMBER(Критерии!Q80),Критерии!Q$6,0)+IF(ISNUMBER(Критерии!R80),Критерии!R$6,0)+IF(ISNUMBER(Критерии!S80),Критерии!S$6,0)+IF(ISNUMBER(Критерии!T80),Критерии!T$6,0)+IF(ISNUMBER(Критерии!U80),Критерии!U$6,0)+IF(ISNUMBER(Критерии!V80),Критерии!V$6,0)+IF(ISNUMBER(Критерии!W80),Критерии!W$6,0)+IF(ISNUMBER(Критерии!X80),Критерии!X$6,0)+IF(ISNUMBER(Критерии!Y80),Критерии!Y$6,0)+IF(ISNUMBER(Критерии!Z80),Критерии!Z$6,0)+IF(ISNUMBER(Критерии!AA80),Критерии!AA$6,0)+IF(ISNUMBER(Критерии!AB80),Критерии!AB$6,0)+IF(ISNUMBER(Критерии!AC80),Критерии!AC$6,0)+IF(ISNUMBER(Критерии!AD80),Критерии!AD$6,0)+IF(ISNUMBER(Критерии!AE80),Критерии!AE$6,0))</f>
        <v/>
      </c>
      <c r="I64" s="21" t="str">
        <f t="shared" si="1"/>
        <v/>
      </c>
      <c r="J64" s="20" t="str">
        <f>IF($A64="","",IF(OR(COUNTIF(Критерии!$B80:$AE80,"Недостаточно данных")&gt;0,COUNTIF(Критерии!$B80:$AE80,"Поле не найдено")&gt;0,COUNTIF(Критерии!$B80:$AE80,"Некорректные настройки")&gt;0,H64=0),"",EXP((IF(ISNUMBER(Критерии!B80),Критерии!B$6*LN(Критерии!B80),0)+IF(ISNUMBER(Критерии!C80),Критерии!C$6*LN(Критерии!C80),0)+IF(ISNUMBER(Критерии!D80),Критерии!D$6*LN(Критерии!D80),0)+IF(ISNUMBER(Критерии!E80),Критерии!E$6*LN(Критерии!E80),0)+IF(ISNUMBER(Критерии!F80),Критерии!F$6*LN(Критерии!F80),0)+IF(ISNUMBER(Критерии!G80),Критерии!G$6*LN(Критерии!G80),0)+IF(ISNUMBER(Критерии!H80),Критерии!H$6*LN(Критерии!H80),0)+IF(ISNUMBER(Критерии!I80),Критерии!I$6*LN(Критерии!I80),0)+IF(ISNUMBER(Критерии!J80),Критерии!J$6*LN(Критерии!J80),0)+IF(ISNUMBER(Критерии!K80),Критерии!K$6*LN(Критерии!K80),0)+IF(ISNUMBER(Критерии!L80),Критерии!L$6*LN(Критерии!L80),0)+IF(ISNUMBER(Критерии!M80),Критерии!M$6*LN(Критерии!M80),0)+IF(ISNUMBER(Критерии!N80),Критерии!N$6*LN(Критерии!N80),0)+IF(ISNUMBER(Критерии!O80),Критерии!O$6*LN(Критерии!O80),0)+IF(ISNUMBER(Критерии!P80),Критерии!P$6*LN(Критерии!P80),0)+IF(ISNUMBER(Критерии!Q80),Критерии!Q$6*LN(Критерии!Q80),0)+IF(ISNUMBER(Критерии!R80),Критерии!R$6*LN(Критерии!R80),0)+IF(ISNUMBER(Критерии!S80),Критерии!S$6*LN(Критерии!S80),0)+IF(ISNUMBER(Критерии!T80),Критерии!T$6*LN(Критерии!T80),0)+IF(ISNUMBER(Критерии!U80),Критерии!U$6*LN(Критерии!U80),0)+IF(ISNUMBER(Критерии!V80),Критерии!V$6*LN(Критерии!V80),0)+IF(ISNUMBER(Критерии!W80),Критерии!W$6*LN(Критерии!W80),0)+IF(ISNUMBER(Критерии!X80),Критерии!X$6*LN(Критерии!X80),0)+IF(ISNUMBER(Критерии!Y80),Критерии!Y$6*LN(Критерии!Y80),0)+IF(ISNUMBER(Критерии!Z80),Критерии!Z$6*LN(Критерии!Z80),0)+IF(ISNUMBER(Критерии!AA80),Критерии!AA$6*LN(Критерии!AA80),0)+IF(ISNUMBER(Критерии!AB80),Критерии!AB$6*LN(Критерии!AB80),0)+IF(ISNUMBER(Критерии!AC80),Критерии!AC$6*LN(Критерии!AC80),0)+IF(ISNUMBER(Критерии!AD80),Критерии!AD$6*LN(Критерии!AD80),0)+IF(ISNUMBER(Критерии!AE80),Критерии!AE$6*LN(Критерии!AE80),0))/H64)))</f>
        <v/>
      </c>
      <c r="K64" s="3" t="str">
        <f>IF(J64="","",COUNTIF($J$4:$J$103,"&gt;"&amp;J64)+COUNTIF($J$4:J64,J64))</f>
        <v/>
      </c>
      <c r="L64" s="3" t="str">
        <f>IF($A64="","",IF(J64="","Недостаточно данных",IF(G64&lt;Настройки!$B$8,"Резерв",IF(Настройки!$B$11="только ранжирование","Резерв",IF(Настройки!$B$11="Порог λ",IF(J64&gt;=Настройки!$B$10,"Кандидат","Резерв"),IF(K64&lt;=Настройки!$B$9,"Кандидат","Резерв"))))))</f>
        <v/>
      </c>
      <c r="M64" s="3" t="str">
        <f>IF($A64="","",IF(J64="","Проверьте данные на листе «Критерии»",IF(F64&gt;0,"Нет исходных данных: "&amp;F64,IF(Настройки!$B$18&lt;&gt;"OK","Проверьте веса","Расчет выполнен"))))</f>
        <v/>
      </c>
      <c r="N64" s="3" t="str">
        <f>IF($A64="","",IF(G64=0,"Нет сработавших оснований",IF(AND(IF(ISNUMBER(Критерии!B80),Критерии!B80,0)&gt;=Настройки!$B$16,Настройки!$K$21="Да"),Настройки!$B$21&amp;"; ","")&amp;IF(AND(IF(ISNUMBER(Критерии!C80),Критерии!C80,0)&gt;=Настройки!$B$16,Настройки!$K$22="Да"),Настройки!$B$22&amp;"; ","")&amp;IF(AND(IF(ISNUMBER(Критерии!D80),Критерии!D80,0)&gt;=Настройки!$B$16,Настройки!$K$23="Да"),Настройки!$B$23&amp;"; ","")&amp;IF(AND(IF(ISNUMBER(Критерии!E80),Критерии!E80,0)&gt;=Настройки!$B$16,Настройки!$K$24="Да"),Настройки!$B$24&amp;"; ","")&amp;IF(AND(IF(ISNUMBER(Критерии!F80),Критерии!F80,0)&gt;=Настройки!$B$16,Настройки!$K$25="Да"),Настройки!$B$25&amp;"; ","")&amp;IF(AND(IF(ISNUMBER(Критерии!G80),Критерии!G80,0)&gt;=Настройки!$B$16,Настройки!$K$26="Да"),Настройки!$B$26&amp;"; ","")&amp;IF(AND(IF(ISNUMBER(Критерии!H80),Критерии!H80,0)&gt;=Настройки!$B$16,Настройки!$K$27="Да"),Настройки!$B$27&amp;"; ","")&amp;IF(AND(IF(ISNUMBER(Критерии!I80),Критерии!I80,0)&gt;=Настройки!$B$16,Настройки!$K$28="Да"),Настройки!$B$28&amp;"; ","")&amp;IF(AND(IF(ISNUMBER(Критерии!J80),Критерии!J80,0)&gt;=Настройки!$B$16,Настройки!$K$29="Да"),Настройки!$B$29&amp;"; ","")&amp;IF(AND(IF(ISNUMBER(Критерии!K80),Критерии!K80,0)&gt;=Настройки!$B$16,Настройки!$K$30="Да"),Настройки!$B$30&amp;"; ","")&amp;IF(AND(IF(ISNUMBER(Критерии!L80),Критерии!L80,0)&gt;=Настройки!$B$16,Настройки!$K$31="Да"),Настройки!$B$31&amp;"; ","")&amp;IF(AND(IF(ISNUMBER(Критерии!M80),Критерии!M80,0)&gt;=Настройки!$B$16,Настройки!$K$32="Да"),Настройки!$B$32&amp;"; ","")&amp;IF(AND(IF(ISNUMBER(Критерии!N80),Критерии!N80,0)&gt;=Настройки!$B$16,Настройки!$K$33="Да"),Настройки!$B$33&amp;"; ","")&amp;IF(AND(IF(ISNUMBER(Критерии!O80),Критерии!O80,0)&gt;=Настройки!$B$16,Настройки!$K$34="Да"),Настройки!$B$34&amp;"; ","")&amp;IF(AND(IF(ISNUMBER(Критерии!P80),Критерии!P80,0)&gt;=Настройки!$B$16,Настройки!$K$35="Да"),Настройки!$B$35&amp;"; ","")&amp;IF(AND(IF(ISNUMBER(Критерии!Q80),Критерии!Q80,0)&gt;=Настройки!$B$16,Настройки!$K$36="Да"),Настройки!$B$36&amp;"; ","")&amp;IF(AND(IF(ISNUMBER(Критерии!R80),Критерии!R80,0)&gt;=Настройки!$B$16,Настройки!$K$37="Да"),Настройки!$B$37&amp;"; ","")&amp;IF(AND(IF(ISNUMBER(Критерии!S80),Критерии!S80,0)&gt;=Настройки!$B$16,Настройки!$K$38="Да"),Настройки!$B$38&amp;"; ","")&amp;IF(AND(IF(ISNUMBER(Критерии!T80),Критерии!T80,0)&gt;=Настройки!$B$16,Настройки!$K$39="Да"),Настройки!$B$39&amp;"; ","")&amp;IF(AND(IF(ISNUMBER(Критерии!U80),Критерии!U80,0)&gt;=Настройки!$B$16,Настройки!$K$40="Да"),Настройки!$B$40&amp;"; ","")&amp;IF(AND(IF(ISNUMBER(Критерии!V80),Критерии!V80,0)&gt;=Настройки!$B$16,Настройки!$K$41="Да"),Настройки!$B$41&amp;"; ","")&amp;IF(AND(IF(ISNUMBER(Критерии!W80),Критерии!W80,0)&gt;=Настройки!$B$16,Настройки!$K$42="Да"),Настройки!$B$42&amp;"; ","")&amp;IF(AND(IF(ISNUMBER(Критерии!X80),Критерии!X80,0)&gt;=Настройки!$B$16,Настройки!$K$43="Да"),Настройки!$B$43&amp;"; ","")&amp;IF(AND(IF(ISNUMBER(Критерии!Y80),Критерии!Y80,0)&gt;=Настройки!$B$16,Настройки!$K$44="Да"),Настройки!$B$44&amp;"; ","")&amp;IF(AND(IF(ISNUMBER(Критерии!Z80),Критерии!Z80,0)&gt;=Настройки!$B$16,Настройки!$K$45="Да"),Настройки!$B$45&amp;"; ","")&amp;IF(AND(IF(ISNUMBER(Критерии!AA80),Критерии!AA80,0)&gt;=Настройки!$B$16,Настройки!$K$46="Да"),Настройки!$B$46&amp;"; ","")&amp;IF(AND(IF(ISNUMBER(Критерии!AB80),Критерии!AB80,0)&gt;=Настройки!$B$16,Настройки!$K$47="Да"),Настройки!$B$47&amp;"; ","")&amp;IF(AND(IF(ISNUMBER(Критерии!AC80),Критерии!AC80,0)&gt;=Настройки!$B$16,Настройки!$K$48="Да"),Настройки!$B$48&amp;"; ","")&amp;IF(AND(IF(ISNUMBER(Критерии!AD80),Критерии!AD80,0)&gt;=Настройки!$B$16,Настройки!$K$49="Да"),Настройки!$B$49&amp;"; ","")&amp;IF(AND(IF(ISNUMBER(Критерии!AE80),Критерии!AE80,0)&gt;=Настройки!$B$16,Настройки!$K$50="Да"),Настройки!$B$50&amp;"; ","")))</f>
        <v/>
      </c>
    </row>
    <row r="65" spans="1:14" ht="17.100000000000001" customHeight="1">
      <c r="A65" s="25" t="str">
        <f>IF(Критерии!A81="","",Критерии!A81)</f>
        <v/>
      </c>
      <c r="B65" s="3" t="str">
        <f>IF($A65="","",INDEX(Данные!$A$7:$CV$106,ROW()-3,MATCH("Пласт",Данные!$A$6:$CV$6,0)))</f>
        <v/>
      </c>
      <c r="C65" s="3" t="str">
        <f>IF($A65="","",INDEX(Данные!$A$7:$CV$106,ROW()-3,MATCH("Состояние",Данные!$A$6:$CV$6,0)))</f>
        <v/>
      </c>
      <c r="D65" s="3" t="str">
        <f>IF($A65="","",COUNTIFS(Настройки!$A$21:$A$50,"Да",Настройки!$N$21:$N$50,"&lt;&gt;"))</f>
        <v/>
      </c>
      <c r="E65" s="3" t="str">
        <f>IF($A65="","",COUNT(Критерии!$B81:$AE81))</f>
        <v/>
      </c>
      <c r="F65" s="3" t="str">
        <f>IF($A65="","",D65-COUNT(Критерии!$B81:$AE81))</f>
        <v/>
      </c>
      <c r="G65" s="3" t="str">
        <f>IF($A65="","",IF(AND(ISNUMBER(Критерии!B81),Критерии!B81&gt;=Настройки!$B$16,Критерии!B$7="Да"),1,0)+IF(AND(ISNUMBER(Критерии!C81),Критерии!C81&gt;=Настройки!$B$16,Критерии!C$7="Да"),1,0)+IF(AND(ISNUMBER(Критерии!D81),Критерии!D81&gt;=Настройки!$B$16,Критерии!D$7="Да"),1,0)+IF(AND(ISNUMBER(Критерии!E81),Критерии!E81&gt;=Настройки!$B$16,Критерии!E$7="Да"),1,0)+IF(AND(ISNUMBER(Критерии!F81),Критерии!F81&gt;=Настройки!$B$16,Критерии!F$7="Да"),1,0)+IF(AND(ISNUMBER(Критерии!G81),Критерии!G81&gt;=Настройки!$B$16,Критерии!G$7="Да"),1,0)+IF(AND(ISNUMBER(Критерии!H81),Критерии!H81&gt;=Настройки!$B$16,Критерии!H$7="Да"),1,0)+IF(AND(ISNUMBER(Критерии!I81),Критерии!I81&gt;=Настройки!$B$16,Критерии!I$7="Да"),1,0)+IF(AND(ISNUMBER(Критерии!J81),Критерии!J81&gt;=Настройки!$B$16,Критерии!J$7="Да"),1,0)+IF(AND(ISNUMBER(Критерии!K81),Критерии!K81&gt;=Настройки!$B$16,Критерии!K$7="Да"),1,0)+IF(AND(ISNUMBER(Критерии!L81),Критерии!L81&gt;=Настройки!$B$16,Критерии!L$7="Да"),1,0)+IF(AND(ISNUMBER(Критерии!M81),Критерии!M81&gt;=Настройки!$B$16,Критерии!M$7="Да"),1,0)+IF(AND(ISNUMBER(Критерии!N81),Критерии!N81&gt;=Настройки!$B$16,Критерии!N$7="Да"),1,0)+IF(AND(ISNUMBER(Критерии!O81),Критерии!O81&gt;=Настройки!$B$16,Критерии!O$7="Да"),1,0)+IF(AND(ISNUMBER(Критерии!P81),Критерии!P81&gt;=Настройки!$B$16,Критерии!P$7="Да"),1,0)+IF(AND(ISNUMBER(Критерии!Q81),Критерии!Q81&gt;=Настройки!$B$16,Критерии!Q$7="Да"),1,0)+IF(AND(ISNUMBER(Критерии!R81),Критерии!R81&gt;=Настройки!$B$16,Критерии!R$7="Да"),1,0)+IF(AND(ISNUMBER(Критерии!S81),Критерии!S81&gt;=Настройки!$B$16,Критерии!S$7="Да"),1,0)+IF(AND(ISNUMBER(Критерии!T81),Критерии!T81&gt;=Настройки!$B$16,Критерии!T$7="Да"),1,0)+IF(AND(ISNUMBER(Критерии!U81),Критерии!U81&gt;=Настройки!$B$16,Критерии!U$7="Да"),1,0)+IF(AND(ISNUMBER(Критерии!V81),Критерии!V81&gt;=Настройки!$B$16,Критерии!V$7="Да"),1,0)+IF(AND(ISNUMBER(Критерии!W81),Критерии!W81&gt;=Настройки!$B$16,Критерии!W$7="Да"),1,0)+IF(AND(ISNUMBER(Критерии!X81),Критерии!X81&gt;=Настройки!$B$16,Критерии!X$7="Да"),1,0)+IF(AND(ISNUMBER(Критерии!Y81),Критерии!Y81&gt;=Настройки!$B$16,Критерии!Y$7="Да"),1,0)+IF(AND(ISNUMBER(Критерии!Z81),Критерии!Z81&gt;=Настройки!$B$16,Критерии!Z$7="Да"),1,0)+IF(AND(ISNUMBER(Критерии!AA81),Критерии!AA81&gt;=Настройки!$B$16,Критерии!AA$7="Да"),1,0)+IF(AND(ISNUMBER(Критерии!AB81),Критерии!AB81&gt;=Настройки!$B$16,Критерии!AB$7="Да"),1,0)+IF(AND(ISNUMBER(Критерии!AC81),Критерии!AC81&gt;=Настройки!$B$16,Критерии!AC$7="Да"),1,0)+IF(AND(ISNUMBER(Критерии!AD81),Критерии!AD81&gt;=Настройки!$B$16,Критерии!AD$7="Да"),1,0)+IF(AND(ISNUMBER(Критерии!AE81),Критерии!AE81&gt;=Настройки!$B$16,Критерии!AE$7="Да"),1,0))</f>
        <v/>
      </c>
      <c r="H65" s="20" t="str">
        <f>IF($A65="","",IF(ISNUMBER(Критерии!B81),Критерии!B$6,0)+IF(ISNUMBER(Критерии!C81),Критерии!C$6,0)+IF(ISNUMBER(Критерии!D81),Критерии!D$6,0)+IF(ISNUMBER(Критерии!E81),Критерии!E$6,0)+IF(ISNUMBER(Критерии!F81),Критерии!F$6,0)+IF(ISNUMBER(Критерии!G81),Критерии!G$6,0)+IF(ISNUMBER(Критерии!H81),Критерии!H$6,0)+IF(ISNUMBER(Критерии!I81),Критерии!I$6,0)+IF(ISNUMBER(Критерии!J81),Критерии!J$6,0)+IF(ISNUMBER(Критерии!K81),Критерии!K$6,0)+IF(ISNUMBER(Критерии!L81),Критерии!L$6,0)+IF(ISNUMBER(Критерии!M81),Критерии!M$6,0)+IF(ISNUMBER(Критерии!N81),Критерии!N$6,0)+IF(ISNUMBER(Критерии!O81),Критерии!O$6,0)+IF(ISNUMBER(Критерии!P81),Критерии!P$6,0)+IF(ISNUMBER(Критерии!Q81),Критерии!Q$6,0)+IF(ISNUMBER(Критерии!R81),Критерии!R$6,0)+IF(ISNUMBER(Критерии!S81),Критерии!S$6,0)+IF(ISNUMBER(Критерии!T81),Критерии!T$6,0)+IF(ISNUMBER(Критерии!U81),Критерии!U$6,0)+IF(ISNUMBER(Критерии!V81),Критерии!V$6,0)+IF(ISNUMBER(Критерии!W81),Критерии!W$6,0)+IF(ISNUMBER(Критерии!X81),Критерии!X$6,0)+IF(ISNUMBER(Критерии!Y81),Критерии!Y$6,0)+IF(ISNUMBER(Критерии!Z81),Критерии!Z$6,0)+IF(ISNUMBER(Критерии!AA81),Критерии!AA$6,0)+IF(ISNUMBER(Критерии!AB81),Критерии!AB$6,0)+IF(ISNUMBER(Критерии!AC81),Критерии!AC$6,0)+IF(ISNUMBER(Критерии!AD81),Критерии!AD$6,0)+IF(ISNUMBER(Критерии!AE81),Критерии!AE$6,0))</f>
        <v/>
      </c>
      <c r="I65" s="21" t="str">
        <f t="shared" si="1"/>
        <v/>
      </c>
      <c r="J65" s="20" t="str">
        <f>IF($A65="","",IF(OR(COUNTIF(Критерии!$B81:$AE81,"Недостаточно данных")&gt;0,COUNTIF(Критерии!$B81:$AE81,"Поле не найдено")&gt;0,COUNTIF(Критерии!$B81:$AE81,"Некорректные настройки")&gt;0,H65=0),"",EXP((IF(ISNUMBER(Критерии!B81),Критерии!B$6*LN(Критерии!B81),0)+IF(ISNUMBER(Критерии!C81),Критерии!C$6*LN(Критерии!C81),0)+IF(ISNUMBER(Критерии!D81),Критерии!D$6*LN(Критерии!D81),0)+IF(ISNUMBER(Критерии!E81),Критерии!E$6*LN(Критерии!E81),0)+IF(ISNUMBER(Критерии!F81),Критерии!F$6*LN(Критерии!F81),0)+IF(ISNUMBER(Критерии!G81),Критерии!G$6*LN(Критерии!G81),0)+IF(ISNUMBER(Критерии!H81),Критерии!H$6*LN(Критерии!H81),0)+IF(ISNUMBER(Критерии!I81),Критерии!I$6*LN(Критерии!I81),0)+IF(ISNUMBER(Критерии!J81),Критерии!J$6*LN(Критерии!J81),0)+IF(ISNUMBER(Критерии!K81),Критерии!K$6*LN(Критерии!K81),0)+IF(ISNUMBER(Критерии!L81),Критерии!L$6*LN(Критерии!L81),0)+IF(ISNUMBER(Критерии!M81),Критерии!M$6*LN(Критерии!M81),0)+IF(ISNUMBER(Критерии!N81),Критерии!N$6*LN(Критерии!N81),0)+IF(ISNUMBER(Критерии!O81),Критерии!O$6*LN(Критерии!O81),0)+IF(ISNUMBER(Критерии!P81),Критерии!P$6*LN(Критерии!P81),0)+IF(ISNUMBER(Критерии!Q81),Критерии!Q$6*LN(Критерии!Q81),0)+IF(ISNUMBER(Критерии!R81),Критерии!R$6*LN(Критерии!R81),0)+IF(ISNUMBER(Критерии!S81),Критерии!S$6*LN(Критерии!S81),0)+IF(ISNUMBER(Критерии!T81),Критерии!T$6*LN(Критерии!T81),0)+IF(ISNUMBER(Критерии!U81),Критерии!U$6*LN(Критерии!U81),0)+IF(ISNUMBER(Критерии!V81),Критерии!V$6*LN(Критерии!V81),0)+IF(ISNUMBER(Критерии!W81),Критерии!W$6*LN(Критерии!W81),0)+IF(ISNUMBER(Критерии!X81),Критерии!X$6*LN(Критерии!X81),0)+IF(ISNUMBER(Критерии!Y81),Критерии!Y$6*LN(Критерии!Y81),0)+IF(ISNUMBER(Критерии!Z81),Критерии!Z$6*LN(Критерии!Z81),0)+IF(ISNUMBER(Критерии!AA81),Критерии!AA$6*LN(Критерии!AA81),0)+IF(ISNUMBER(Критерии!AB81),Критерии!AB$6*LN(Критерии!AB81),0)+IF(ISNUMBER(Критерии!AC81),Критерии!AC$6*LN(Критерии!AC81),0)+IF(ISNUMBER(Критерии!AD81),Критерии!AD$6*LN(Критерии!AD81),0)+IF(ISNUMBER(Критерии!AE81),Критерии!AE$6*LN(Критерии!AE81),0))/H65)))</f>
        <v/>
      </c>
      <c r="K65" s="3" t="str">
        <f>IF(J65="","",COUNTIF($J$4:$J$103,"&gt;"&amp;J65)+COUNTIF($J$4:J65,J65))</f>
        <v/>
      </c>
      <c r="L65" s="3" t="str">
        <f>IF($A65="","",IF(J65="","Недостаточно данных",IF(G65&lt;Настройки!$B$8,"Резерв",IF(Настройки!$B$11="только ранжирование","Резерв",IF(Настройки!$B$11="Порог λ",IF(J65&gt;=Настройки!$B$10,"Кандидат","Резерв"),IF(K65&lt;=Настройки!$B$9,"Кандидат","Резерв"))))))</f>
        <v/>
      </c>
      <c r="M65" s="3" t="str">
        <f>IF($A65="","",IF(J65="","Проверьте данные на листе «Критерии»",IF(F65&gt;0,"Нет исходных данных: "&amp;F65,IF(Настройки!$B$18&lt;&gt;"OK","Проверьте веса","Расчет выполнен"))))</f>
        <v/>
      </c>
      <c r="N65" s="3" t="str">
        <f>IF($A65="","",IF(G65=0,"Нет сработавших оснований",IF(AND(IF(ISNUMBER(Критерии!B81),Критерии!B81,0)&gt;=Настройки!$B$16,Настройки!$K$21="Да"),Настройки!$B$21&amp;"; ","")&amp;IF(AND(IF(ISNUMBER(Критерии!C81),Критерии!C81,0)&gt;=Настройки!$B$16,Настройки!$K$22="Да"),Настройки!$B$22&amp;"; ","")&amp;IF(AND(IF(ISNUMBER(Критерии!D81),Критерии!D81,0)&gt;=Настройки!$B$16,Настройки!$K$23="Да"),Настройки!$B$23&amp;"; ","")&amp;IF(AND(IF(ISNUMBER(Критерии!E81),Критерии!E81,0)&gt;=Настройки!$B$16,Настройки!$K$24="Да"),Настройки!$B$24&amp;"; ","")&amp;IF(AND(IF(ISNUMBER(Критерии!F81),Критерии!F81,0)&gt;=Настройки!$B$16,Настройки!$K$25="Да"),Настройки!$B$25&amp;"; ","")&amp;IF(AND(IF(ISNUMBER(Критерии!G81),Критерии!G81,0)&gt;=Настройки!$B$16,Настройки!$K$26="Да"),Настройки!$B$26&amp;"; ","")&amp;IF(AND(IF(ISNUMBER(Критерии!H81),Критерии!H81,0)&gt;=Настройки!$B$16,Настройки!$K$27="Да"),Настройки!$B$27&amp;"; ","")&amp;IF(AND(IF(ISNUMBER(Критерии!I81),Критерии!I81,0)&gt;=Настройки!$B$16,Настройки!$K$28="Да"),Настройки!$B$28&amp;"; ","")&amp;IF(AND(IF(ISNUMBER(Критерии!J81),Критерии!J81,0)&gt;=Настройки!$B$16,Настройки!$K$29="Да"),Настройки!$B$29&amp;"; ","")&amp;IF(AND(IF(ISNUMBER(Критерии!K81),Критерии!K81,0)&gt;=Настройки!$B$16,Настройки!$K$30="Да"),Настройки!$B$30&amp;"; ","")&amp;IF(AND(IF(ISNUMBER(Критерии!L81),Критерии!L81,0)&gt;=Настройки!$B$16,Настройки!$K$31="Да"),Настройки!$B$31&amp;"; ","")&amp;IF(AND(IF(ISNUMBER(Критерии!M81),Критерии!M81,0)&gt;=Настройки!$B$16,Настройки!$K$32="Да"),Настройки!$B$32&amp;"; ","")&amp;IF(AND(IF(ISNUMBER(Критерии!N81),Критерии!N81,0)&gt;=Настройки!$B$16,Настройки!$K$33="Да"),Настройки!$B$33&amp;"; ","")&amp;IF(AND(IF(ISNUMBER(Критерии!O81),Критерии!O81,0)&gt;=Настройки!$B$16,Настройки!$K$34="Да"),Настройки!$B$34&amp;"; ","")&amp;IF(AND(IF(ISNUMBER(Критерии!P81),Критерии!P81,0)&gt;=Настройки!$B$16,Настройки!$K$35="Да"),Настройки!$B$35&amp;"; ","")&amp;IF(AND(IF(ISNUMBER(Критерии!Q81),Критерии!Q81,0)&gt;=Настройки!$B$16,Настройки!$K$36="Да"),Настройки!$B$36&amp;"; ","")&amp;IF(AND(IF(ISNUMBER(Критерии!R81),Критерии!R81,0)&gt;=Настройки!$B$16,Настройки!$K$37="Да"),Настройки!$B$37&amp;"; ","")&amp;IF(AND(IF(ISNUMBER(Критерии!S81),Критерии!S81,0)&gt;=Настройки!$B$16,Настройки!$K$38="Да"),Настройки!$B$38&amp;"; ","")&amp;IF(AND(IF(ISNUMBER(Критерии!T81),Критерии!T81,0)&gt;=Настройки!$B$16,Настройки!$K$39="Да"),Настройки!$B$39&amp;"; ","")&amp;IF(AND(IF(ISNUMBER(Критерии!U81),Критерии!U81,0)&gt;=Настройки!$B$16,Настройки!$K$40="Да"),Настройки!$B$40&amp;"; ","")&amp;IF(AND(IF(ISNUMBER(Критерии!V81),Критерии!V81,0)&gt;=Настройки!$B$16,Настройки!$K$41="Да"),Настройки!$B$41&amp;"; ","")&amp;IF(AND(IF(ISNUMBER(Критерии!W81),Критерии!W81,0)&gt;=Настройки!$B$16,Настройки!$K$42="Да"),Настройки!$B$42&amp;"; ","")&amp;IF(AND(IF(ISNUMBER(Критерии!X81),Критерии!X81,0)&gt;=Настройки!$B$16,Настройки!$K$43="Да"),Настройки!$B$43&amp;"; ","")&amp;IF(AND(IF(ISNUMBER(Критерии!Y81),Критерии!Y81,0)&gt;=Настройки!$B$16,Настройки!$K$44="Да"),Настройки!$B$44&amp;"; ","")&amp;IF(AND(IF(ISNUMBER(Критерии!Z81),Критерии!Z81,0)&gt;=Настройки!$B$16,Настройки!$K$45="Да"),Настройки!$B$45&amp;"; ","")&amp;IF(AND(IF(ISNUMBER(Критерии!AA81),Критерии!AA81,0)&gt;=Настройки!$B$16,Настройки!$K$46="Да"),Настройки!$B$46&amp;"; ","")&amp;IF(AND(IF(ISNUMBER(Критерии!AB81),Критерии!AB81,0)&gt;=Настройки!$B$16,Настройки!$K$47="Да"),Настройки!$B$47&amp;"; ","")&amp;IF(AND(IF(ISNUMBER(Критерии!AC81),Критерии!AC81,0)&gt;=Настройки!$B$16,Настройки!$K$48="Да"),Настройки!$B$48&amp;"; ","")&amp;IF(AND(IF(ISNUMBER(Критерии!AD81),Критерии!AD81,0)&gt;=Настройки!$B$16,Настройки!$K$49="Да"),Настройки!$B$49&amp;"; ","")&amp;IF(AND(IF(ISNUMBER(Критерии!AE81),Критерии!AE81,0)&gt;=Настройки!$B$16,Настройки!$K$50="Да"),Настройки!$B$50&amp;"; ","")))</f>
        <v/>
      </c>
    </row>
    <row r="66" spans="1:14" ht="17.100000000000001" customHeight="1">
      <c r="A66" s="25" t="str">
        <f>IF(Критерии!A82="","",Критерии!A82)</f>
        <v/>
      </c>
      <c r="B66" s="3" t="str">
        <f>IF($A66="","",INDEX(Данные!$A$7:$CV$106,ROW()-3,MATCH("Пласт",Данные!$A$6:$CV$6,0)))</f>
        <v/>
      </c>
      <c r="C66" s="3" t="str">
        <f>IF($A66="","",INDEX(Данные!$A$7:$CV$106,ROW()-3,MATCH("Состояние",Данные!$A$6:$CV$6,0)))</f>
        <v/>
      </c>
      <c r="D66" s="3" t="str">
        <f>IF($A66="","",COUNTIFS(Настройки!$A$21:$A$50,"Да",Настройки!$N$21:$N$50,"&lt;&gt;"))</f>
        <v/>
      </c>
      <c r="E66" s="3" t="str">
        <f>IF($A66="","",COUNT(Критерии!$B82:$AE82))</f>
        <v/>
      </c>
      <c r="F66" s="3" t="str">
        <f>IF($A66="","",D66-COUNT(Критерии!$B82:$AE82))</f>
        <v/>
      </c>
      <c r="G66" s="3" t="str">
        <f>IF($A66="","",IF(AND(ISNUMBER(Критерии!B82),Критерии!B82&gt;=Настройки!$B$16,Критерии!B$7="Да"),1,0)+IF(AND(ISNUMBER(Критерии!C82),Критерии!C82&gt;=Настройки!$B$16,Критерии!C$7="Да"),1,0)+IF(AND(ISNUMBER(Критерии!D82),Критерии!D82&gt;=Настройки!$B$16,Критерии!D$7="Да"),1,0)+IF(AND(ISNUMBER(Критерии!E82),Критерии!E82&gt;=Настройки!$B$16,Критерии!E$7="Да"),1,0)+IF(AND(ISNUMBER(Критерии!F82),Критерии!F82&gt;=Настройки!$B$16,Критерии!F$7="Да"),1,0)+IF(AND(ISNUMBER(Критерии!G82),Критерии!G82&gt;=Настройки!$B$16,Критерии!G$7="Да"),1,0)+IF(AND(ISNUMBER(Критерии!H82),Критерии!H82&gt;=Настройки!$B$16,Критерии!H$7="Да"),1,0)+IF(AND(ISNUMBER(Критерии!I82),Критерии!I82&gt;=Настройки!$B$16,Критерии!I$7="Да"),1,0)+IF(AND(ISNUMBER(Критерии!J82),Критерии!J82&gt;=Настройки!$B$16,Критерии!J$7="Да"),1,0)+IF(AND(ISNUMBER(Критерии!K82),Критерии!K82&gt;=Настройки!$B$16,Критерии!K$7="Да"),1,0)+IF(AND(ISNUMBER(Критерии!L82),Критерии!L82&gt;=Настройки!$B$16,Критерии!L$7="Да"),1,0)+IF(AND(ISNUMBER(Критерии!M82),Критерии!M82&gt;=Настройки!$B$16,Критерии!M$7="Да"),1,0)+IF(AND(ISNUMBER(Критерии!N82),Критерии!N82&gt;=Настройки!$B$16,Критерии!N$7="Да"),1,0)+IF(AND(ISNUMBER(Критерии!O82),Критерии!O82&gt;=Настройки!$B$16,Критерии!O$7="Да"),1,0)+IF(AND(ISNUMBER(Критерии!P82),Критерии!P82&gt;=Настройки!$B$16,Критерии!P$7="Да"),1,0)+IF(AND(ISNUMBER(Критерии!Q82),Критерии!Q82&gt;=Настройки!$B$16,Критерии!Q$7="Да"),1,0)+IF(AND(ISNUMBER(Критерии!R82),Критерии!R82&gt;=Настройки!$B$16,Критерии!R$7="Да"),1,0)+IF(AND(ISNUMBER(Критерии!S82),Критерии!S82&gt;=Настройки!$B$16,Критерии!S$7="Да"),1,0)+IF(AND(ISNUMBER(Критерии!T82),Критерии!T82&gt;=Настройки!$B$16,Критерии!T$7="Да"),1,0)+IF(AND(ISNUMBER(Критерии!U82),Критерии!U82&gt;=Настройки!$B$16,Критерии!U$7="Да"),1,0)+IF(AND(ISNUMBER(Критерии!V82),Критерии!V82&gt;=Настройки!$B$16,Критерии!V$7="Да"),1,0)+IF(AND(ISNUMBER(Критерии!W82),Критерии!W82&gt;=Настройки!$B$16,Критерии!W$7="Да"),1,0)+IF(AND(ISNUMBER(Критерии!X82),Критерии!X82&gt;=Настройки!$B$16,Критерии!X$7="Да"),1,0)+IF(AND(ISNUMBER(Критерии!Y82),Критерии!Y82&gt;=Настройки!$B$16,Критерии!Y$7="Да"),1,0)+IF(AND(ISNUMBER(Критерии!Z82),Критерии!Z82&gt;=Настройки!$B$16,Критерии!Z$7="Да"),1,0)+IF(AND(ISNUMBER(Критерии!AA82),Критерии!AA82&gt;=Настройки!$B$16,Критерии!AA$7="Да"),1,0)+IF(AND(ISNUMBER(Критерии!AB82),Критерии!AB82&gt;=Настройки!$B$16,Критерии!AB$7="Да"),1,0)+IF(AND(ISNUMBER(Критерии!AC82),Критерии!AC82&gt;=Настройки!$B$16,Критерии!AC$7="Да"),1,0)+IF(AND(ISNUMBER(Критерии!AD82),Критерии!AD82&gt;=Настройки!$B$16,Критерии!AD$7="Да"),1,0)+IF(AND(ISNUMBER(Критерии!AE82),Критерии!AE82&gt;=Настройки!$B$16,Критерии!AE$7="Да"),1,0))</f>
        <v/>
      </c>
      <c r="H66" s="20" t="str">
        <f>IF($A66="","",IF(ISNUMBER(Критерии!B82),Критерии!B$6,0)+IF(ISNUMBER(Критерии!C82),Критерии!C$6,0)+IF(ISNUMBER(Критерии!D82),Критерии!D$6,0)+IF(ISNUMBER(Критерии!E82),Критерии!E$6,0)+IF(ISNUMBER(Критерии!F82),Критерии!F$6,0)+IF(ISNUMBER(Критерии!G82),Критерии!G$6,0)+IF(ISNUMBER(Критерии!H82),Критерии!H$6,0)+IF(ISNUMBER(Критерии!I82),Критерии!I$6,0)+IF(ISNUMBER(Критерии!J82),Критерии!J$6,0)+IF(ISNUMBER(Критерии!K82),Критерии!K$6,0)+IF(ISNUMBER(Критерии!L82),Критерии!L$6,0)+IF(ISNUMBER(Критерии!M82),Критерии!M$6,0)+IF(ISNUMBER(Критерии!N82),Критерии!N$6,0)+IF(ISNUMBER(Критерии!O82),Критерии!O$6,0)+IF(ISNUMBER(Критерии!P82),Критерии!P$6,0)+IF(ISNUMBER(Критерии!Q82),Критерии!Q$6,0)+IF(ISNUMBER(Критерии!R82),Критерии!R$6,0)+IF(ISNUMBER(Критерии!S82),Критерии!S$6,0)+IF(ISNUMBER(Критерии!T82),Критерии!T$6,0)+IF(ISNUMBER(Критерии!U82),Критерии!U$6,0)+IF(ISNUMBER(Критерии!V82),Критерии!V$6,0)+IF(ISNUMBER(Критерии!W82),Критерии!W$6,0)+IF(ISNUMBER(Критерии!X82),Критерии!X$6,0)+IF(ISNUMBER(Критерии!Y82),Критерии!Y$6,0)+IF(ISNUMBER(Критерии!Z82),Критерии!Z$6,0)+IF(ISNUMBER(Критерии!AA82),Критерии!AA$6,0)+IF(ISNUMBER(Критерии!AB82),Критерии!AB$6,0)+IF(ISNUMBER(Критерии!AC82),Критерии!AC$6,0)+IF(ISNUMBER(Критерии!AD82),Критерии!AD$6,0)+IF(ISNUMBER(Критерии!AE82),Критерии!AE$6,0))</f>
        <v/>
      </c>
      <c r="I66" s="21" t="str">
        <f t="shared" si="1"/>
        <v/>
      </c>
      <c r="J66" s="20" t="str">
        <f>IF($A66="","",IF(OR(COUNTIF(Критерии!$B82:$AE82,"Недостаточно данных")&gt;0,COUNTIF(Критерии!$B82:$AE82,"Поле не найдено")&gt;0,COUNTIF(Критерии!$B82:$AE82,"Некорректные настройки")&gt;0,H66=0),"",EXP((IF(ISNUMBER(Критерии!B82),Критерии!B$6*LN(Критерии!B82),0)+IF(ISNUMBER(Критерии!C82),Критерии!C$6*LN(Критерии!C82),0)+IF(ISNUMBER(Критерии!D82),Критерии!D$6*LN(Критерии!D82),0)+IF(ISNUMBER(Критерии!E82),Критерии!E$6*LN(Критерии!E82),0)+IF(ISNUMBER(Критерии!F82),Критерии!F$6*LN(Критерии!F82),0)+IF(ISNUMBER(Критерии!G82),Критерии!G$6*LN(Критерии!G82),0)+IF(ISNUMBER(Критерии!H82),Критерии!H$6*LN(Критерии!H82),0)+IF(ISNUMBER(Критерии!I82),Критерии!I$6*LN(Критерии!I82),0)+IF(ISNUMBER(Критерии!J82),Критерии!J$6*LN(Критерии!J82),0)+IF(ISNUMBER(Критерии!K82),Критерии!K$6*LN(Критерии!K82),0)+IF(ISNUMBER(Критерии!L82),Критерии!L$6*LN(Критерии!L82),0)+IF(ISNUMBER(Критерии!M82),Критерии!M$6*LN(Критерии!M82),0)+IF(ISNUMBER(Критерии!N82),Критерии!N$6*LN(Критерии!N82),0)+IF(ISNUMBER(Критерии!O82),Критерии!O$6*LN(Критерии!O82),0)+IF(ISNUMBER(Критерии!P82),Критерии!P$6*LN(Критерии!P82),0)+IF(ISNUMBER(Критерии!Q82),Критерии!Q$6*LN(Критерии!Q82),0)+IF(ISNUMBER(Критерии!R82),Критерии!R$6*LN(Критерии!R82),0)+IF(ISNUMBER(Критерии!S82),Критерии!S$6*LN(Критерии!S82),0)+IF(ISNUMBER(Критерии!T82),Критерии!T$6*LN(Критерии!T82),0)+IF(ISNUMBER(Критерии!U82),Критерии!U$6*LN(Критерии!U82),0)+IF(ISNUMBER(Критерии!V82),Критерии!V$6*LN(Критерии!V82),0)+IF(ISNUMBER(Критерии!W82),Критерии!W$6*LN(Критерии!W82),0)+IF(ISNUMBER(Критерии!X82),Критерии!X$6*LN(Критерии!X82),0)+IF(ISNUMBER(Критерии!Y82),Критерии!Y$6*LN(Критерии!Y82),0)+IF(ISNUMBER(Критерии!Z82),Критерии!Z$6*LN(Критерии!Z82),0)+IF(ISNUMBER(Критерии!AA82),Критерии!AA$6*LN(Критерии!AA82),0)+IF(ISNUMBER(Критерии!AB82),Критерии!AB$6*LN(Критерии!AB82),0)+IF(ISNUMBER(Критерии!AC82),Критерии!AC$6*LN(Критерии!AC82),0)+IF(ISNUMBER(Критерии!AD82),Критерии!AD$6*LN(Критерии!AD82),0)+IF(ISNUMBER(Критерии!AE82),Критерии!AE$6*LN(Критерии!AE82),0))/H66)))</f>
        <v/>
      </c>
      <c r="K66" s="3" t="str">
        <f>IF(J66="","",COUNTIF($J$4:$J$103,"&gt;"&amp;J66)+COUNTIF($J$4:J66,J66))</f>
        <v/>
      </c>
      <c r="L66" s="3" t="str">
        <f>IF($A66="","",IF(J66="","Недостаточно данных",IF(G66&lt;Настройки!$B$8,"Резерв",IF(Настройки!$B$11="только ранжирование","Резерв",IF(Настройки!$B$11="Порог λ",IF(J66&gt;=Настройки!$B$10,"Кандидат","Резерв"),IF(K66&lt;=Настройки!$B$9,"Кандидат","Резерв"))))))</f>
        <v/>
      </c>
      <c r="M66" s="3" t="str">
        <f>IF($A66="","",IF(J66="","Проверьте данные на листе «Критерии»",IF(F66&gt;0,"Нет исходных данных: "&amp;F66,IF(Настройки!$B$18&lt;&gt;"OK","Проверьте веса","Расчет выполнен"))))</f>
        <v/>
      </c>
      <c r="N66" s="3" t="str">
        <f>IF($A66="","",IF(G66=0,"Нет сработавших оснований",IF(AND(IF(ISNUMBER(Критерии!B82),Критерии!B82,0)&gt;=Настройки!$B$16,Настройки!$K$21="Да"),Настройки!$B$21&amp;"; ","")&amp;IF(AND(IF(ISNUMBER(Критерии!C82),Критерии!C82,0)&gt;=Настройки!$B$16,Настройки!$K$22="Да"),Настройки!$B$22&amp;"; ","")&amp;IF(AND(IF(ISNUMBER(Критерии!D82),Критерии!D82,0)&gt;=Настройки!$B$16,Настройки!$K$23="Да"),Настройки!$B$23&amp;"; ","")&amp;IF(AND(IF(ISNUMBER(Критерии!E82),Критерии!E82,0)&gt;=Настройки!$B$16,Настройки!$K$24="Да"),Настройки!$B$24&amp;"; ","")&amp;IF(AND(IF(ISNUMBER(Критерии!F82),Критерии!F82,0)&gt;=Настройки!$B$16,Настройки!$K$25="Да"),Настройки!$B$25&amp;"; ","")&amp;IF(AND(IF(ISNUMBER(Критерии!G82),Критерии!G82,0)&gt;=Настройки!$B$16,Настройки!$K$26="Да"),Настройки!$B$26&amp;"; ","")&amp;IF(AND(IF(ISNUMBER(Критерии!H82),Критерии!H82,0)&gt;=Настройки!$B$16,Настройки!$K$27="Да"),Настройки!$B$27&amp;"; ","")&amp;IF(AND(IF(ISNUMBER(Критерии!I82),Критерии!I82,0)&gt;=Настройки!$B$16,Настройки!$K$28="Да"),Настройки!$B$28&amp;"; ","")&amp;IF(AND(IF(ISNUMBER(Критерии!J82),Критерии!J82,0)&gt;=Настройки!$B$16,Настройки!$K$29="Да"),Настройки!$B$29&amp;"; ","")&amp;IF(AND(IF(ISNUMBER(Критерии!K82),Критерии!K82,0)&gt;=Настройки!$B$16,Настройки!$K$30="Да"),Настройки!$B$30&amp;"; ","")&amp;IF(AND(IF(ISNUMBER(Критерии!L82),Критерии!L82,0)&gt;=Настройки!$B$16,Настройки!$K$31="Да"),Настройки!$B$31&amp;"; ","")&amp;IF(AND(IF(ISNUMBER(Критерии!M82),Критерии!M82,0)&gt;=Настройки!$B$16,Настройки!$K$32="Да"),Настройки!$B$32&amp;"; ","")&amp;IF(AND(IF(ISNUMBER(Критерии!N82),Критерии!N82,0)&gt;=Настройки!$B$16,Настройки!$K$33="Да"),Настройки!$B$33&amp;"; ","")&amp;IF(AND(IF(ISNUMBER(Критерии!O82),Критерии!O82,0)&gt;=Настройки!$B$16,Настройки!$K$34="Да"),Настройки!$B$34&amp;"; ","")&amp;IF(AND(IF(ISNUMBER(Критерии!P82),Критерии!P82,0)&gt;=Настройки!$B$16,Настройки!$K$35="Да"),Настройки!$B$35&amp;"; ","")&amp;IF(AND(IF(ISNUMBER(Критерии!Q82),Критерии!Q82,0)&gt;=Настройки!$B$16,Настройки!$K$36="Да"),Настройки!$B$36&amp;"; ","")&amp;IF(AND(IF(ISNUMBER(Критерии!R82),Критерии!R82,0)&gt;=Настройки!$B$16,Настройки!$K$37="Да"),Настройки!$B$37&amp;"; ","")&amp;IF(AND(IF(ISNUMBER(Критерии!S82),Критерии!S82,0)&gt;=Настройки!$B$16,Настройки!$K$38="Да"),Настройки!$B$38&amp;"; ","")&amp;IF(AND(IF(ISNUMBER(Критерии!T82),Критерии!T82,0)&gt;=Настройки!$B$16,Настройки!$K$39="Да"),Настройки!$B$39&amp;"; ","")&amp;IF(AND(IF(ISNUMBER(Критерии!U82),Критерии!U82,0)&gt;=Настройки!$B$16,Настройки!$K$40="Да"),Настройки!$B$40&amp;"; ","")&amp;IF(AND(IF(ISNUMBER(Критерии!V82),Критерии!V82,0)&gt;=Настройки!$B$16,Настройки!$K$41="Да"),Настройки!$B$41&amp;"; ","")&amp;IF(AND(IF(ISNUMBER(Критерии!W82),Критерии!W82,0)&gt;=Настройки!$B$16,Настройки!$K$42="Да"),Настройки!$B$42&amp;"; ","")&amp;IF(AND(IF(ISNUMBER(Критерии!X82),Критерии!X82,0)&gt;=Настройки!$B$16,Настройки!$K$43="Да"),Настройки!$B$43&amp;"; ","")&amp;IF(AND(IF(ISNUMBER(Критерии!Y82),Критерии!Y82,0)&gt;=Настройки!$B$16,Настройки!$K$44="Да"),Настройки!$B$44&amp;"; ","")&amp;IF(AND(IF(ISNUMBER(Критерии!Z82),Критерии!Z82,0)&gt;=Настройки!$B$16,Настройки!$K$45="Да"),Настройки!$B$45&amp;"; ","")&amp;IF(AND(IF(ISNUMBER(Критерии!AA82),Критерии!AA82,0)&gt;=Настройки!$B$16,Настройки!$K$46="Да"),Настройки!$B$46&amp;"; ","")&amp;IF(AND(IF(ISNUMBER(Критерии!AB82),Критерии!AB82,0)&gt;=Настройки!$B$16,Настройки!$K$47="Да"),Настройки!$B$47&amp;"; ","")&amp;IF(AND(IF(ISNUMBER(Критерии!AC82),Критерии!AC82,0)&gt;=Настройки!$B$16,Настройки!$K$48="Да"),Настройки!$B$48&amp;"; ","")&amp;IF(AND(IF(ISNUMBER(Критерии!AD82),Критерии!AD82,0)&gt;=Настройки!$B$16,Настройки!$K$49="Да"),Настройки!$B$49&amp;"; ","")&amp;IF(AND(IF(ISNUMBER(Критерии!AE82),Критерии!AE82,0)&gt;=Настройки!$B$16,Настройки!$K$50="Да"),Настройки!$B$50&amp;"; ","")))</f>
        <v/>
      </c>
    </row>
    <row r="67" spans="1:14" ht="17.100000000000001" customHeight="1">
      <c r="A67" s="25" t="str">
        <f>IF(Критерии!A83="","",Критерии!A83)</f>
        <v/>
      </c>
      <c r="B67" s="3" t="str">
        <f>IF($A67="","",INDEX(Данные!$A$7:$CV$106,ROW()-3,MATCH("Пласт",Данные!$A$6:$CV$6,0)))</f>
        <v/>
      </c>
      <c r="C67" s="3" t="str">
        <f>IF($A67="","",INDEX(Данные!$A$7:$CV$106,ROW()-3,MATCH("Состояние",Данные!$A$6:$CV$6,0)))</f>
        <v/>
      </c>
      <c r="D67" s="3" t="str">
        <f>IF($A67="","",COUNTIFS(Настройки!$A$21:$A$50,"Да",Настройки!$N$21:$N$50,"&lt;&gt;"))</f>
        <v/>
      </c>
      <c r="E67" s="3" t="str">
        <f>IF($A67="","",COUNT(Критерии!$B83:$AE83))</f>
        <v/>
      </c>
      <c r="F67" s="3" t="str">
        <f>IF($A67="","",D67-COUNT(Критерии!$B83:$AE83))</f>
        <v/>
      </c>
      <c r="G67" s="3" t="str">
        <f>IF($A67="","",IF(AND(ISNUMBER(Критерии!B83),Критерии!B83&gt;=Настройки!$B$16,Критерии!B$7="Да"),1,0)+IF(AND(ISNUMBER(Критерии!C83),Критерии!C83&gt;=Настройки!$B$16,Критерии!C$7="Да"),1,0)+IF(AND(ISNUMBER(Критерии!D83),Критерии!D83&gt;=Настройки!$B$16,Критерии!D$7="Да"),1,0)+IF(AND(ISNUMBER(Критерии!E83),Критерии!E83&gt;=Настройки!$B$16,Критерии!E$7="Да"),1,0)+IF(AND(ISNUMBER(Критерии!F83),Критерии!F83&gt;=Настройки!$B$16,Критерии!F$7="Да"),1,0)+IF(AND(ISNUMBER(Критерии!G83),Критерии!G83&gt;=Настройки!$B$16,Критерии!G$7="Да"),1,0)+IF(AND(ISNUMBER(Критерии!H83),Критерии!H83&gt;=Настройки!$B$16,Критерии!H$7="Да"),1,0)+IF(AND(ISNUMBER(Критерии!I83),Критерии!I83&gt;=Настройки!$B$16,Критерии!I$7="Да"),1,0)+IF(AND(ISNUMBER(Критерии!J83),Критерии!J83&gt;=Настройки!$B$16,Критерии!J$7="Да"),1,0)+IF(AND(ISNUMBER(Критерии!K83),Критерии!K83&gt;=Настройки!$B$16,Критерии!K$7="Да"),1,0)+IF(AND(ISNUMBER(Критерии!L83),Критерии!L83&gt;=Настройки!$B$16,Критерии!L$7="Да"),1,0)+IF(AND(ISNUMBER(Критерии!M83),Критерии!M83&gt;=Настройки!$B$16,Критерии!M$7="Да"),1,0)+IF(AND(ISNUMBER(Критерии!N83),Критерии!N83&gt;=Настройки!$B$16,Критерии!N$7="Да"),1,0)+IF(AND(ISNUMBER(Критерии!O83),Критерии!O83&gt;=Настройки!$B$16,Критерии!O$7="Да"),1,0)+IF(AND(ISNUMBER(Критерии!P83),Критерии!P83&gt;=Настройки!$B$16,Критерии!P$7="Да"),1,0)+IF(AND(ISNUMBER(Критерии!Q83),Критерии!Q83&gt;=Настройки!$B$16,Критерии!Q$7="Да"),1,0)+IF(AND(ISNUMBER(Критерии!R83),Критерии!R83&gt;=Настройки!$B$16,Критерии!R$7="Да"),1,0)+IF(AND(ISNUMBER(Критерии!S83),Критерии!S83&gt;=Настройки!$B$16,Критерии!S$7="Да"),1,0)+IF(AND(ISNUMBER(Критерии!T83),Критерии!T83&gt;=Настройки!$B$16,Критерии!T$7="Да"),1,0)+IF(AND(ISNUMBER(Критерии!U83),Критерии!U83&gt;=Настройки!$B$16,Критерии!U$7="Да"),1,0)+IF(AND(ISNUMBER(Критерии!V83),Критерии!V83&gt;=Настройки!$B$16,Критерии!V$7="Да"),1,0)+IF(AND(ISNUMBER(Критерии!W83),Критерии!W83&gt;=Настройки!$B$16,Критерии!W$7="Да"),1,0)+IF(AND(ISNUMBER(Критерии!X83),Критерии!X83&gt;=Настройки!$B$16,Критерии!X$7="Да"),1,0)+IF(AND(ISNUMBER(Критерии!Y83),Критерии!Y83&gt;=Настройки!$B$16,Критерии!Y$7="Да"),1,0)+IF(AND(ISNUMBER(Критерии!Z83),Критерии!Z83&gt;=Настройки!$B$16,Критерии!Z$7="Да"),1,0)+IF(AND(ISNUMBER(Критерии!AA83),Критерии!AA83&gt;=Настройки!$B$16,Критерии!AA$7="Да"),1,0)+IF(AND(ISNUMBER(Критерии!AB83),Критерии!AB83&gt;=Настройки!$B$16,Критерии!AB$7="Да"),1,0)+IF(AND(ISNUMBER(Критерии!AC83),Критерии!AC83&gt;=Настройки!$B$16,Критерии!AC$7="Да"),1,0)+IF(AND(ISNUMBER(Критерии!AD83),Критерии!AD83&gt;=Настройки!$B$16,Критерии!AD$7="Да"),1,0)+IF(AND(ISNUMBER(Критерии!AE83),Критерии!AE83&gt;=Настройки!$B$16,Критерии!AE$7="Да"),1,0))</f>
        <v/>
      </c>
      <c r="H67" s="20" t="str">
        <f>IF($A67="","",IF(ISNUMBER(Критерии!B83),Критерии!B$6,0)+IF(ISNUMBER(Критерии!C83),Критерии!C$6,0)+IF(ISNUMBER(Критерии!D83),Критерии!D$6,0)+IF(ISNUMBER(Критерии!E83),Критерии!E$6,0)+IF(ISNUMBER(Критерии!F83),Критерии!F$6,0)+IF(ISNUMBER(Критерии!G83),Критерии!G$6,0)+IF(ISNUMBER(Критерии!H83),Критерии!H$6,0)+IF(ISNUMBER(Критерии!I83),Критерии!I$6,0)+IF(ISNUMBER(Критерии!J83),Критерии!J$6,0)+IF(ISNUMBER(Критерии!K83),Критерии!K$6,0)+IF(ISNUMBER(Критерии!L83),Критерии!L$6,0)+IF(ISNUMBER(Критерии!M83),Критерии!M$6,0)+IF(ISNUMBER(Критерии!N83),Критерии!N$6,0)+IF(ISNUMBER(Критерии!O83),Критерии!O$6,0)+IF(ISNUMBER(Критерии!P83),Критерии!P$6,0)+IF(ISNUMBER(Критерии!Q83),Критерии!Q$6,0)+IF(ISNUMBER(Критерии!R83),Критерии!R$6,0)+IF(ISNUMBER(Критерии!S83),Критерии!S$6,0)+IF(ISNUMBER(Критерии!T83),Критерии!T$6,0)+IF(ISNUMBER(Критерии!U83),Критерии!U$6,0)+IF(ISNUMBER(Критерии!V83),Критерии!V$6,0)+IF(ISNUMBER(Критерии!W83),Критерии!W$6,0)+IF(ISNUMBER(Критерии!X83),Критерии!X$6,0)+IF(ISNUMBER(Критерии!Y83),Критерии!Y$6,0)+IF(ISNUMBER(Критерии!Z83),Критерии!Z$6,0)+IF(ISNUMBER(Критерии!AA83),Критерии!AA$6,0)+IF(ISNUMBER(Критерии!AB83),Критерии!AB$6,0)+IF(ISNUMBER(Критерии!AC83),Критерии!AC$6,0)+IF(ISNUMBER(Критерии!AD83),Критерии!AD$6,0)+IF(ISNUMBER(Критерии!AE83),Критерии!AE$6,0))</f>
        <v/>
      </c>
      <c r="I67" s="21" t="str">
        <f t="shared" si="1"/>
        <v/>
      </c>
      <c r="J67" s="20" t="str">
        <f>IF($A67="","",IF(OR(COUNTIF(Критерии!$B83:$AE83,"Недостаточно данных")&gt;0,COUNTIF(Критерии!$B83:$AE83,"Поле не найдено")&gt;0,COUNTIF(Критерии!$B83:$AE83,"Некорректные настройки")&gt;0,H67=0),"",EXP((IF(ISNUMBER(Критерии!B83),Критерии!B$6*LN(Критерии!B83),0)+IF(ISNUMBER(Критерии!C83),Критерии!C$6*LN(Критерии!C83),0)+IF(ISNUMBER(Критерии!D83),Критерии!D$6*LN(Критерии!D83),0)+IF(ISNUMBER(Критерии!E83),Критерии!E$6*LN(Критерии!E83),0)+IF(ISNUMBER(Критерии!F83),Критерии!F$6*LN(Критерии!F83),0)+IF(ISNUMBER(Критерии!G83),Критерии!G$6*LN(Критерии!G83),0)+IF(ISNUMBER(Критерии!H83),Критерии!H$6*LN(Критерии!H83),0)+IF(ISNUMBER(Критерии!I83),Критерии!I$6*LN(Критерии!I83),0)+IF(ISNUMBER(Критерии!J83),Критерии!J$6*LN(Критерии!J83),0)+IF(ISNUMBER(Критерии!K83),Критерии!K$6*LN(Критерии!K83),0)+IF(ISNUMBER(Критерии!L83),Критерии!L$6*LN(Критерии!L83),0)+IF(ISNUMBER(Критерии!M83),Критерии!M$6*LN(Критерии!M83),0)+IF(ISNUMBER(Критерии!N83),Критерии!N$6*LN(Критерии!N83),0)+IF(ISNUMBER(Критерии!O83),Критерии!O$6*LN(Критерии!O83),0)+IF(ISNUMBER(Критерии!P83),Критерии!P$6*LN(Критерии!P83),0)+IF(ISNUMBER(Критерии!Q83),Критерии!Q$6*LN(Критерии!Q83),0)+IF(ISNUMBER(Критерии!R83),Критерии!R$6*LN(Критерии!R83),0)+IF(ISNUMBER(Критерии!S83),Критерии!S$6*LN(Критерии!S83),0)+IF(ISNUMBER(Критерии!T83),Критерии!T$6*LN(Критерии!T83),0)+IF(ISNUMBER(Критерии!U83),Критерии!U$6*LN(Критерии!U83),0)+IF(ISNUMBER(Критерии!V83),Критерии!V$6*LN(Критерии!V83),0)+IF(ISNUMBER(Критерии!W83),Критерии!W$6*LN(Критерии!W83),0)+IF(ISNUMBER(Критерии!X83),Критерии!X$6*LN(Критерии!X83),0)+IF(ISNUMBER(Критерии!Y83),Критерии!Y$6*LN(Критерии!Y83),0)+IF(ISNUMBER(Критерии!Z83),Критерии!Z$6*LN(Критерии!Z83),0)+IF(ISNUMBER(Критерии!AA83),Критерии!AA$6*LN(Критерии!AA83),0)+IF(ISNUMBER(Критерии!AB83),Критерии!AB$6*LN(Критерии!AB83),0)+IF(ISNUMBER(Критерии!AC83),Критерии!AC$6*LN(Критерии!AC83),0)+IF(ISNUMBER(Критерии!AD83),Критерии!AD$6*LN(Критерии!AD83),0)+IF(ISNUMBER(Критерии!AE83),Критерии!AE$6*LN(Критерии!AE83),0))/H67)))</f>
        <v/>
      </c>
      <c r="K67" s="3" t="str">
        <f>IF(J67="","",COUNTIF($J$4:$J$103,"&gt;"&amp;J67)+COUNTIF($J$4:J67,J67))</f>
        <v/>
      </c>
      <c r="L67" s="3" t="str">
        <f>IF($A67="","",IF(J67="","Недостаточно данных",IF(G67&lt;Настройки!$B$8,"Резерв",IF(Настройки!$B$11="только ранжирование","Резерв",IF(Настройки!$B$11="Порог λ",IF(J67&gt;=Настройки!$B$10,"Кандидат","Резерв"),IF(K67&lt;=Настройки!$B$9,"Кандидат","Резерв"))))))</f>
        <v/>
      </c>
      <c r="M67" s="3" t="str">
        <f>IF($A67="","",IF(J67="","Проверьте данные на листе «Критерии»",IF(F67&gt;0,"Нет исходных данных: "&amp;F67,IF(Настройки!$B$18&lt;&gt;"OK","Проверьте веса","Расчет выполнен"))))</f>
        <v/>
      </c>
      <c r="N67" s="3" t="str">
        <f>IF($A67="","",IF(G67=0,"Нет сработавших оснований",IF(AND(IF(ISNUMBER(Критерии!B83),Критерии!B83,0)&gt;=Настройки!$B$16,Настройки!$K$21="Да"),Настройки!$B$21&amp;"; ","")&amp;IF(AND(IF(ISNUMBER(Критерии!C83),Критерии!C83,0)&gt;=Настройки!$B$16,Настройки!$K$22="Да"),Настройки!$B$22&amp;"; ","")&amp;IF(AND(IF(ISNUMBER(Критерии!D83),Критерии!D83,0)&gt;=Настройки!$B$16,Настройки!$K$23="Да"),Настройки!$B$23&amp;"; ","")&amp;IF(AND(IF(ISNUMBER(Критерии!E83),Критерии!E83,0)&gt;=Настройки!$B$16,Настройки!$K$24="Да"),Настройки!$B$24&amp;"; ","")&amp;IF(AND(IF(ISNUMBER(Критерии!F83),Критерии!F83,0)&gt;=Настройки!$B$16,Настройки!$K$25="Да"),Настройки!$B$25&amp;"; ","")&amp;IF(AND(IF(ISNUMBER(Критерии!G83),Критерии!G83,0)&gt;=Настройки!$B$16,Настройки!$K$26="Да"),Настройки!$B$26&amp;"; ","")&amp;IF(AND(IF(ISNUMBER(Критерии!H83),Критерии!H83,0)&gt;=Настройки!$B$16,Настройки!$K$27="Да"),Настройки!$B$27&amp;"; ","")&amp;IF(AND(IF(ISNUMBER(Критерии!I83),Критерии!I83,0)&gt;=Настройки!$B$16,Настройки!$K$28="Да"),Настройки!$B$28&amp;"; ","")&amp;IF(AND(IF(ISNUMBER(Критерии!J83),Критерии!J83,0)&gt;=Настройки!$B$16,Настройки!$K$29="Да"),Настройки!$B$29&amp;"; ","")&amp;IF(AND(IF(ISNUMBER(Критерии!K83),Критерии!K83,0)&gt;=Настройки!$B$16,Настройки!$K$30="Да"),Настройки!$B$30&amp;"; ","")&amp;IF(AND(IF(ISNUMBER(Критерии!L83),Критерии!L83,0)&gt;=Настройки!$B$16,Настройки!$K$31="Да"),Настройки!$B$31&amp;"; ","")&amp;IF(AND(IF(ISNUMBER(Критерии!M83),Критерии!M83,0)&gt;=Настройки!$B$16,Настройки!$K$32="Да"),Настройки!$B$32&amp;"; ","")&amp;IF(AND(IF(ISNUMBER(Критерии!N83),Критерии!N83,0)&gt;=Настройки!$B$16,Настройки!$K$33="Да"),Настройки!$B$33&amp;"; ","")&amp;IF(AND(IF(ISNUMBER(Критерии!O83),Критерии!O83,0)&gt;=Настройки!$B$16,Настройки!$K$34="Да"),Настройки!$B$34&amp;"; ","")&amp;IF(AND(IF(ISNUMBER(Критерии!P83),Критерии!P83,0)&gt;=Настройки!$B$16,Настройки!$K$35="Да"),Настройки!$B$35&amp;"; ","")&amp;IF(AND(IF(ISNUMBER(Критерии!Q83),Критерии!Q83,0)&gt;=Настройки!$B$16,Настройки!$K$36="Да"),Настройки!$B$36&amp;"; ","")&amp;IF(AND(IF(ISNUMBER(Критерии!R83),Критерии!R83,0)&gt;=Настройки!$B$16,Настройки!$K$37="Да"),Настройки!$B$37&amp;"; ","")&amp;IF(AND(IF(ISNUMBER(Критерии!S83),Критерии!S83,0)&gt;=Настройки!$B$16,Настройки!$K$38="Да"),Настройки!$B$38&amp;"; ","")&amp;IF(AND(IF(ISNUMBER(Критерии!T83),Критерии!T83,0)&gt;=Настройки!$B$16,Настройки!$K$39="Да"),Настройки!$B$39&amp;"; ","")&amp;IF(AND(IF(ISNUMBER(Критерии!U83),Критерии!U83,0)&gt;=Настройки!$B$16,Настройки!$K$40="Да"),Настройки!$B$40&amp;"; ","")&amp;IF(AND(IF(ISNUMBER(Критерии!V83),Критерии!V83,0)&gt;=Настройки!$B$16,Настройки!$K$41="Да"),Настройки!$B$41&amp;"; ","")&amp;IF(AND(IF(ISNUMBER(Критерии!W83),Критерии!W83,0)&gt;=Настройки!$B$16,Настройки!$K$42="Да"),Настройки!$B$42&amp;"; ","")&amp;IF(AND(IF(ISNUMBER(Критерии!X83),Критерии!X83,0)&gt;=Настройки!$B$16,Настройки!$K$43="Да"),Настройки!$B$43&amp;"; ","")&amp;IF(AND(IF(ISNUMBER(Критерии!Y83),Критерии!Y83,0)&gt;=Настройки!$B$16,Настройки!$K$44="Да"),Настройки!$B$44&amp;"; ","")&amp;IF(AND(IF(ISNUMBER(Критерии!Z83),Критерии!Z83,0)&gt;=Настройки!$B$16,Настройки!$K$45="Да"),Настройки!$B$45&amp;"; ","")&amp;IF(AND(IF(ISNUMBER(Критерии!AA83),Критерии!AA83,0)&gt;=Настройки!$B$16,Настройки!$K$46="Да"),Настройки!$B$46&amp;"; ","")&amp;IF(AND(IF(ISNUMBER(Критерии!AB83),Критерии!AB83,0)&gt;=Настройки!$B$16,Настройки!$K$47="Да"),Настройки!$B$47&amp;"; ","")&amp;IF(AND(IF(ISNUMBER(Критерии!AC83),Критерии!AC83,0)&gt;=Настройки!$B$16,Настройки!$K$48="Да"),Настройки!$B$48&amp;"; ","")&amp;IF(AND(IF(ISNUMBER(Критерии!AD83),Критерии!AD83,0)&gt;=Настройки!$B$16,Настройки!$K$49="Да"),Настройки!$B$49&amp;"; ","")&amp;IF(AND(IF(ISNUMBER(Критерии!AE83),Критерии!AE83,0)&gt;=Настройки!$B$16,Настройки!$K$50="Да"),Настройки!$B$50&amp;"; ","")))</f>
        <v/>
      </c>
    </row>
    <row r="68" spans="1:14" ht="17.100000000000001" customHeight="1">
      <c r="A68" s="25" t="str">
        <f>IF(Критерии!A84="","",Критерии!A84)</f>
        <v/>
      </c>
      <c r="B68" s="3" t="str">
        <f>IF($A68="","",INDEX(Данные!$A$7:$CV$106,ROW()-3,MATCH("Пласт",Данные!$A$6:$CV$6,0)))</f>
        <v/>
      </c>
      <c r="C68" s="3" t="str">
        <f>IF($A68="","",INDEX(Данные!$A$7:$CV$106,ROW()-3,MATCH("Состояние",Данные!$A$6:$CV$6,0)))</f>
        <v/>
      </c>
      <c r="D68" s="3" t="str">
        <f>IF($A68="","",COUNTIFS(Настройки!$A$21:$A$50,"Да",Настройки!$N$21:$N$50,"&lt;&gt;"))</f>
        <v/>
      </c>
      <c r="E68" s="3" t="str">
        <f>IF($A68="","",COUNT(Критерии!$B84:$AE84))</f>
        <v/>
      </c>
      <c r="F68" s="3" t="str">
        <f>IF($A68="","",D68-COUNT(Критерии!$B84:$AE84))</f>
        <v/>
      </c>
      <c r="G68" s="3" t="str">
        <f>IF($A68="","",IF(AND(ISNUMBER(Критерии!B84),Критерии!B84&gt;=Настройки!$B$16,Критерии!B$7="Да"),1,0)+IF(AND(ISNUMBER(Критерии!C84),Критерии!C84&gt;=Настройки!$B$16,Критерии!C$7="Да"),1,0)+IF(AND(ISNUMBER(Критерии!D84),Критерии!D84&gt;=Настройки!$B$16,Критерии!D$7="Да"),1,0)+IF(AND(ISNUMBER(Критерии!E84),Критерии!E84&gt;=Настройки!$B$16,Критерии!E$7="Да"),1,0)+IF(AND(ISNUMBER(Критерии!F84),Критерии!F84&gt;=Настройки!$B$16,Критерии!F$7="Да"),1,0)+IF(AND(ISNUMBER(Критерии!G84),Критерии!G84&gt;=Настройки!$B$16,Критерии!G$7="Да"),1,0)+IF(AND(ISNUMBER(Критерии!H84),Критерии!H84&gt;=Настройки!$B$16,Критерии!H$7="Да"),1,0)+IF(AND(ISNUMBER(Критерии!I84),Критерии!I84&gt;=Настройки!$B$16,Критерии!I$7="Да"),1,0)+IF(AND(ISNUMBER(Критерии!J84),Критерии!J84&gt;=Настройки!$B$16,Критерии!J$7="Да"),1,0)+IF(AND(ISNUMBER(Критерии!K84),Критерии!K84&gt;=Настройки!$B$16,Критерии!K$7="Да"),1,0)+IF(AND(ISNUMBER(Критерии!L84),Критерии!L84&gt;=Настройки!$B$16,Критерии!L$7="Да"),1,0)+IF(AND(ISNUMBER(Критерии!M84),Критерии!M84&gt;=Настройки!$B$16,Критерии!M$7="Да"),1,0)+IF(AND(ISNUMBER(Критерии!N84),Критерии!N84&gt;=Настройки!$B$16,Критерии!N$7="Да"),1,0)+IF(AND(ISNUMBER(Критерии!O84),Критерии!O84&gt;=Настройки!$B$16,Критерии!O$7="Да"),1,0)+IF(AND(ISNUMBER(Критерии!P84),Критерии!P84&gt;=Настройки!$B$16,Критерии!P$7="Да"),1,0)+IF(AND(ISNUMBER(Критерии!Q84),Критерии!Q84&gt;=Настройки!$B$16,Критерии!Q$7="Да"),1,0)+IF(AND(ISNUMBER(Критерии!R84),Критерии!R84&gt;=Настройки!$B$16,Критерии!R$7="Да"),1,0)+IF(AND(ISNUMBER(Критерии!S84),Критерии!S84&gt;=Настройки!$B$16,Критерии!S$7="Да"),1,0)+IF(AND(ISNUMBER(Критерии!T84),Критерии!T84&gt;=Настройки!$B$16,Критерии!T$7="Да"),1,0)+IF(AND(ISNUMBER(Критерии!U84),Критерии!U84&gt;=Настройки!$B$16,Критерии!U$7="Да"),1,0)+IF(AND(ISNUMBER(Критерии!V84),Критерии!V84&gt;=Настройки!$B$16,Критерии!V$7="Да"),1,0)+IF(AND(ISNUMBER(Критерии!W84),Критерии!W84&gt;=Настройки!$B$16,Критерии!W$7="Да"),1,0)+IF(AND(ISNUMBER(Критерии!X84),Критерии!X84&gt;=Настройки!$B$16,Критерии!X$7="Да"),1,0)+IF(AND(ISNUMBER(Критерии!Y84),Критерии!Y84&gt;=Настройки!$B$16,Критерии!Y$7="Да"),1,0)+IF(AND(ISNUMBER(Критерии!Z84),Критерии!Z84&gt;=Настройки!$B$16,Критерии!Z$7="Да"),1,0)+IF(AND(ISNUMBER(Критерии!AA84),Критерии!AA84&gt;=Настройки!$B$16,Критерии!AA$7="Да"),1,0)+IF(AND(ISNUMBER(Критерии!AB84),Критерии!AB84&gt;=Настройки!$B$16,Критерии!AB$7="Да"),1,0)+IF(AND(ISNUMBER(Критерии!AC84),Критерии!AC84&gt;=Настройки!$B$16,Критерии!AC$7="Да"),1,0)+IF(AND(ISNUMBER(Критерии!AD84),Критерии!AD84&gt;=Настройки!$B$16,Критерии!AD$7="Да"),1,0)+IF(AND(ISNUMBER(Критерии!AE84),Критерии!AE84&gt;=Настройки!$B$16,Критерии!AE$7="Да"),1,0))</f>
        <v/>
      </c>
      <c r="H68" s="20" t="str">
        <f>IF($A68="","",IF(ISNUMBER(Критерии!B84),Критерии!B$6,0)+IF(ISNUMBER(Критерии!C84),Критерии!C$6,0)+IF(ISNUMBER(Критерии!D84),Критерии!D$6,0)+IF(ISNUMBER(Критерии!E84),Критерии!E$6,0)+IF(ISNUMBER(Критерии!F84),Критерии!F$6,0)+IF(ISNUMBER(Критерии!G84),Критерии!G$6,0)+IF(ISNUMBER(Критерии!H84),Критерии!H$6,0)+IF(ISNUMBER(Критерии!I84),Критерии!I$6,0)+IF(ISNUMBER(Критерии!J84),Критерии!J$6,0)+IF(ISNUMBER(Критерии!K84),Критерии!K$6,0)+IF(ISNUMBER(Критерии!L84),Критерии!L$6,0)+IF(ISNUMBER(Критерии!M84),Критерии!M$6,0)+IF(ISNUMBER(Критерии!N84),Критерии!N$6,0)+IF(ISNUMBER(Критерии!O84),Критерии!O$6,0)+IF(ISNUMBER(Критерии!P84),Критерии!P$6,0)+IF(ISNUMBER(Критерии!Q84),Критерии!Q$6,0)+IF(ISNUMBER(Критерии!R84),Критерии!R$6,0)+IF(ISNUMBER(Критерии!S84),Критерии!S$6,0)+IF(ISNUMBER(Критерии!T84),Критерии!T$6,0)+IF(ISNUMBER(Критерии!U84),Критерии!U$6,0)+IF(ISNUMBER(Критерии!V84),Критерии!V$6,0)+IF(ISNUMBER(Критерии!W84),Критерии!W$6,0)+IF(ISNUMBER(Критерии!X84),Критерии!X$6,0)+IF(ISNUMBER(Критерии!Y84),Критерии!Y$6,0)+IF(ISNUMBER(Критерии!Z84),Критерии!Z$6,0)+IF(ISNUMBER(Критерии!AA84),Критерии!AA$6,0)+IF(ISNUMBER(Критерии!AB84),Критерии!AB$6,0)+IF(ISNUMBER(Критерии!AC84),Критерии!AC$6,0)+IF(ISNUMBER(Критерии!AD84),Критерии!AD$6,0)+IF(ISNUMBER(Критерии!AE84),Критерии!AE$6,0))</f>
        <v/>
      </c>
      <c r="I68" s="21" t="str">
        <f t="shared" ref="I68:I103" si="2">IF($A68="","",IF(D68=0,0,MAX(0,(D68-F68)/D68)))</f>
        <v/>
      </c>
      <c r="J68" s="20" t="str">
        <f>IF($A68="","",IF(OR(COUNTIF(Критерии!$B84:$AE84,"Недостаточно данных")&gt;0,COUNTIF(Критерии!$B84:$AE84,"Поле не найдено")&gt;0,COUNTIF(Критерии!$B84:$AE84,"Некорректные настройки")&gt;0,H68=0),"",EXP((IF(ISNUMBER(Критерии!B84),Критерии!B$6*LN(Критерии!B84),0)+IF(ISNUMBER(Критерии!C84),Критерии!C$6*LN(Критерии!C84),0)+IF(ISNUMBER(Критерии!D84),Критерии!D$6*LN(Критерии!D84),0)+IF(ISNUMBER(Критерии!E84),Критерии!E$6*LN(Критерии!E84),0)+IF(ISNUMBER(Критерии!F84),Критерии!F$6*LN(Критерии!F84),0)+IF(ISNUMBER(Критерии!G84),Критерии!G$6*LN(Критерии!G84),0)+IF(ISNUMBER(Критерии!H84),Критерии!H$6*LN(Критерии!H84),0)+IF(ISNUMBER(Критерии!I84),Критерии!I$6*LN(Критерии!I84),0)+IF(ISNUMBER(Критерии!J84),Критерии!J$6*LN(Критерии!J84),0)+IF(ISNUMBER(Критерии!K84),Критерии!K$6*LN(Критерии!K84),0)+IF(ISNUMBER(Критерии!L84),Критерии!L$6*LN(Критерии!L84),0)+IF(ISNUMBER(Критерии!M84),Критерии!M$6*LN(Критерии!M84),0)+IF(ISNUMBER(Критерии!N84),Критерии!N$6*LN(Критерии!N84),0)+IF(ISNUMBER(Критерии!O84),Критерии!O$6*LN(Критерии!O84),0)+IF(ISNUMBER(Критерии!P84),Критерии!P$6*LN(Критерии!P84),0)+IF(ISNUMBER(Критерии!Q84),Критерии!Q$6*LN(Критерии!Q84),0)+IF(ISNUMBER(Критерии!R84),Критерии!R$6*LN(Критерии!R84),0)+IF(ISNUMBER(Критерии!S84),Критерии!S$6*LN(Критерии!S84),0)+IF(ISNUMBER(Критерии!T84),Критерии!T$6*LN(Критерии!T84),0)+IF(ISNUMBER(Критерии!U84),Критерии!U$6*LN(Критерии!U84),0)+IF(ISNUMBER(Критерии!V84),Критерии!V$6*LN(Критерии!V84),0)+IF(ISNUMBER(Критерии!W84),Критерии!W$6*LN(Критерии!W84),0)+IF(ISNUMBER(Критерии!X84),Критерии!X$6*LN(Критерии!X84),0)+IF(ISNUMBER(Критерии!Y84),Критерии!Y$6*LN(Критерии!Y84),0)+IF(ISNUMBER(Критерии!Z84),Критерии!Z$6*LN(Критерии!Z84),0)+IF(ISNUMBER(Критерии!AA84),Критерии!AA$6*LN(Критерии!AA84),0)+IF(ISNUMBER(Критерии!AB84),Критерии!AB$6*LN(Критерии!AB84),0)+IF(ISNUMBER(Критерии!AC84),Критерии!AC$6*LN(Критерии!AC84),0)+IF(ISNUMBER(Критерии!AD84),Критерии!AD$6*LN(Критерии!AD84),0)+IF(ISNUMBER(Критерии!AE84),Критерии!AE$6*LN(Критерии!AE84),0))/H68)))</f>
        <v/>
      </c>
      <c r="K68" s="3" t="str">
        <f>IF(J68="","",COUNTIF($J$4:$J$103,"&gt;"&amp;J68)+COUNTIF($J$4:J68,J68))</f>
        <v/>
      </c>
      <c r="L68" s="3" t="str">
        <f>IF($A68="","",IF(J68="","Недостаточно данных",IF(G68&lt;Настройки!$B$8,"Резерв",IF(Настройки!$B$11="только ранжирование","Резерв",IF(Настройки!$B$11="Порог λ",IF(J68&gt;=Настройки!$B$10,"Кандидат","Резерв"),IF(K68&lt;=Настройки!$B$9,"Кандидат","Резерв"))))))</f>
        <v/>
      </c>
      <c r="M68" s="3" t="str">
        <f>IF($A68="","",IF(J68="","Проверьте данные на листе «Критерии»",IF(F68&gt;0,"Нет исходных данных: "&amp;F68,IF(Настройки!$B$18&lt;&gt;"OK","Проверьте веса","Расчет выполнен"))))</f>
        <v/>
      </c>
      <c r="N68" s="3" t="str">
        <f>IF($A68="","",IF(G68=0,"Нет сработавших оснований",IF(AND(IF(ISNUMBER(Критерии!B84),Критерии!B84,0)&gt;=Настройки!$B$16,Настройки!$K$21="Да"),Настройки!$B$21&amp;"; ","")&amp;IF(AND(IF(ISNUMBER(Критерии!C84),Критерии!C84,0)&gt;=Настройки!$B$16,Настройки!$K$22="Да"),Настройки!$B$22&amp;"; ","")&amp;IF(AND(IF(ISNUMBER(Критерии!D84),Критерии!D84,0)&gt;=Настройки!$B$16,Настройки!$K$23="Да"),Настройки!$B$23&amp;"; ","")&amp;IF(AND(IF(ISNUMBER(Критерии!E84),Критерии!E84,0)&gt;=Настройки!$B$16,Настройки!$K$24="Да"),Настройки!$B$24&amp;"; ","")&amp;IF(AND(IF(ISNUMBER(Критерии!F84),Критерии!F84,0)&gt;=Настройки!$B$16,Настройки!$K$25="Да"),Настройки!$B$25&amp;"; ","")&amp;IF(AND(IF(ISNUMBER(Критерии!G84),Критерии!G84,0)&gt;=Настройки!$B$16,Настройки!$K$26="Да"),Настройки!$B$26&amp;"; ","")&amp;IF(AND(IF(ISNUMBER(Критерии!H84),Критерии!H84,0)&gt;=Настройки!$B$16,Настройки!$K$27="Да"),Настройки!$B$27&amp;"; ","")&amp;IF(AND(IF(ISNUMBER(Критерии!I84),Критерии!I84,0)&gt;=Настройки!$B$16,Настройки!$K$28="Да"),Настройки!$B$28&amp;"; ","")&amp;IF(AND(IF(ISNUMBER(Критерии!J84),Критерии!J84,0)&gt;=Настройки!$B$16,Настройки!$K$29="Да"),Настройки!$B$29&amp;"; ","")&amp;IF(AND(IF(ISNUMBER(Критерии!K84),Критерии!K84,0)&gt;=Настройки!$B$16,Настройки!$K$30="Да"),Настройки!$B$30&amp;"; ","")&amp;IF(AND(IF(ISNUMBER(Критерии!L84),Критерии!L84,0)&gt;=Настройки!$B$16,Настройки!$K$31="Да"),Настройки!$B$31&amp;"; ","")&amp;IF(AND(IF(ISNUMBER(Критерии!M84),Критерии!M84,0)&gt;=Настройки!$B$16,Настройки!$K$32="Да"),Настройки!$B$32&amp;"; ","")&amp;IF(AND(IF(ISNUMBER(Критерии!N84),Критерии!N84,0)&gt;=Настройки!$B$16,Настройки!$K$33="Да"),Настройки!$B$33&amp;"; ","")&amp;IF(AND(IF(ISNUMBER(Критерии!O84),Критерии!O84,0)&gt;=Настройки!$B$16,Настройки!$K$34="Да"),Настройки!$B$34&amp;"; ","")&amp;IF(AND(IF(ISNUMBER(Критерии!P84),Критерии!P84,0)&gt;=Настройки!$B$16,Настройки!$K$35="Да"),Настройки!$B$35&amp;"; ","")&amp;IF(AND(IF(ISNUMBER(Критерии!Q84),Критерии!Q84,0)&gt;=Настройки!$B$16,Настройки!$K$36="Да"),Настройки!$B$36&amp;"; ","")&amp;IF(AND(IF(ISNUMBER(Критерии!R84),Критерии!R84,0)&gt;=Настройки!$B$16,Настройки!$K$37="Да"),Настройки!$B$37&amp;"; ","")&amp;IF(AND(IF(ISNUMBER(Критерии!S84),Критерии!S84,0)&gt;=Настройки!$B$16,Настройки!$K$38="Да"),Настройки!$B$38&amp;"; ","")&amp;IF(AND(IF(ISNUMBER(Критерии!T84),Критерии!T84,0)&gt;=Настройки!$B$16,Настройки!$K$39="Да"),Настройки!$B$39&amp;"; ","")&amp;IF(AND(IF(ISNUMBER(Критерии!U84),Критерии!U84,0)&gt;=Настройки!$B$16,Настройки!$K$40="Да"),Настройки!$B$40&amp;"; ","")&amp;IF(AND(IF(ISNUMBER(Критерии!V84),Критерии!V84,0)&gt;=Настройки!$B$16,Настройки!$K$41="Да"),Настройки!$B$41&amp;"; ","")&amp;IF(AND(IF(ISNUMBER(Критерии!W84),Критерии!W84,0)&gt;=Настройки!$B$16,Настройки!$K$42="Да"),Настройки!$B$42&amp;"; ","")&amp;IF(AND(IF(ISNUMBER(Критерии!X84),Критерии!X84,0)&gt;=Настройки!$B$16,Настройки!$K$43="Да"),Настройки!$B$43&amp;"; ","")&amp;IF(AND(IF(ISNUMBER(Критерии!Y84),Критерии!Y84,0)&gt;=Настройки!$B$16,Настройки!$K$44="Да"),Настройки!$B$44&amp;"; ","")&amp;IF(AND(IF(ISNUMBER(Критерии!Z84),Критерии!Z84,0)&gt;=Настройки!$B$16,Настройки!$K$45="Да"),Настройки!$B$45&amp;"; ","")&amp;IF(AND(IF(ISNUMBER(Критерии!AA84),Критерии!AA84,0)&gt;=Настройки!$B$16,Настройки!$K$46="Да"),Настройки!$B$46&amp;"; ","")&amp;IF(AND(IF(ISNUMBER(Критерии!AB84),Критерии!AB84,0)&gt;=Настройки!$B$16,Настройки!$K$47="Да"),Настройки!$B$47&amp;"; ","")&amp;IF(AND(IF(ISNUMBER(Критерии!AC84),Критерии!AC84,0)&gt;=Настройки!$B$16,Настройки!$K$48="Да"),Настройки!$B$48&amp;"; ","")&amp;IF(AND(IF(ISNUMBER(Критерии!AD84),Критерии!AD84,0)&gt;=Настройки!$B$16,Настройки!$K$49="Да"),Настройки!$B$49&amp;"; ","")&amp;IF(AND(IF(ISNUMBER(Критерии!AE84),Критерии!AE84,0)&gt;=Настройки!$B$16,Настройки!$K$50="Да"),Настройки!$B$50&amp;"; ","")))</f>
        <v/>
      </c>
    </row>
    <row r="69" spans="1:14" ht="17.100000000000001" customHeight="1">
      <c r="A69" s="25" t="str">
        <f>IF(Критерии!A85="","",Критерии!A85)</f>
        <v/>
      </c>
      <c r="B69" s="3" t="str">
        <f>IF($A69="","",INDEX(Данные!$A$7:$CV$106,ROW()-3,MATCH("Пласт",Данные!$A$6:$CV$6,0)))</f>
        <v/>
      </c>
      <c r="C69" s="3" t="str">
        <f>IF($A69="","",INDEX(Данные!$A$7:$CV$106,ROW()-3,MATCH("Состояние",Данные!$A$6:$CV$6,0)))</f>
        <v/>
      </c>
      <c r="D69" s="3" t="str">
        <f>IF($A69="","",COUNTIFS(Настройки!$A$21:$A$50,"Да",Настройки!$N$21:$N$50,"&lt;&gt;"))</f>
        <v/>
      </c>
      <c r="E69" s="3" t="str">
        <f>IF($A69="","",COUNT(Критерии!$B85:$AE85))</f>
        <v/>
      </c>
      <c r="F69" s="3" t="str">
        <f>IF($A69="","",D69-COUNT(Критерии!$B85:$AE85))</f>
        <v/>
      </c>
      <c r="G69" s="3" t="str">
        <f>IF($A69="","",IF(AND(ISNUMBER(Критерии!B85),Критерии!B85&gt;=Настройки!$B$16,Критерии!B$7="Да"),1,0)+IF(AND(ISNUMBER(Критерии!C85),Критерии!C85&gt;=Настройки!$B$16,Критерии!C$7="Да"),1,0)+IF(AND(ISNUMBER(Критерии!D85),Критерии!D85&gt;=Настройки!$B$16,Критерии!D$7="Да"),1,0)+IF(AND(ISNUMBER(Критерии!E85),Критерии!E85&gt;=Настройки!$B$16,Критерии!E$7="Да"),1,0)+IF(AND(ISNUMBER(Критерии!F85),Критерии!F85&gt;=Настройки!$B$16,Критерии!F$7="Да"),1,0)+IF(AND(ISNUMBER(Критерии!G85),Критерии!G85&gt;=Настройки!$B$16,Критерии!G$7="Да"),1,0)+IF(AND(ISNUMBER(Критерии!H85),Критерии!H85&gt;=Настройки!$B$16,Критерии!H$7="Да"),1,0)+IF(AND(ISNUMBER(Критерии!I85),Критерии!I85&gt;=Настройки!$B$16,Критерии!I$7="Да"),1,0)+IF(AND(ISNUMBER(Критерии!J85),Критерии!J85&gt;=Настройки!$B$16,Критерии!J$7="Да"),1,0)+IF(AND(ISNUMBER(Критерии!K85),Критерии!K85&gt;=Настройки!$B$16,Критерии!K$7="Да"),1,0)+IF(AND(ISNUMBER(Критерии!L85),Критерии!L85&gt;=Настройки!$B$16,Критерии!L$7="Да"),1,0)+IF(AND(ISNUMBER(Критерии!M85),Критерии!M85&gt;=Настройки!$B$16,Критерии!M$7="Да"),1,0)+IF(AND(ISNUMBER(Критерии!N85),Критерии!N85&gt;=Настройки!$B$16,Критерии!N$7="Да"),1,0)+IF(AND(ISNUMBER(Критерии!O85),Критерии!O85&gt;=Настройки!$B$16,Критерии!O$7="Да"),1,0)+IF(AND(ISNUMBER(Критерии!P85),Критерии!P85&gt;=Настройки!$B$16,Критерии!P$7="Да"),1,0)+IF(AND(ISNUMBER(Критерии!Q85),Критерии!Q85&gt;=Настройки!$B$16,Критерии!Q$7="Да"),1,0)+IF(AND(ISNUMBER(Критерии!R85),Критерии!R85&gt;=Настройки!$B$16,Критерии!R$7="Да"),1,0)+IF(AND(ISNUMBER(Критерии!S85),Критерии!S85&gt;=Настройки!$B$16,Критерии!S$7="Да"),1,0)+IF(AND(ISNUMBER(Критерии!T85),Критерии!T85&gt;=Настройки!$B$16,Критерии!T$7="Да"),1,0)+IF(AND(ISNUMBER(Критерии!U85),Критерии!U85&gt;=Настройки!$B$16,Критерии!U$7="Да"),1,0)+IF(AND(ISNUMBER(Критерии!V85),Критерии!V85&gt;=Настройки!$B$16,Критерии!V$7="Да"),1,0)+IF(AND(ISNUMBER(Критерии!W85),Критерии!W85&gt;=Настройки!$B$16,Критерии!W$7="Да"),1,0)+IF(AND(ISNUMBER(Критерии!X85),Критерии!X85&gt;=Настройки!$B$16,Критерии!X$7="Да"),1,0)+IF(AND(ISNUMBER(Критерии!Y85),Критерии!Y85&gt;=Настройки!$B$16,Критерии!Y$7="Да"),1,0)+IF(AND(ISNUMBER(Критерии!Z85),Критерии!Z85&gt;=Настройки!$B$16,Критерии!Z$7="Да"),1,0)+IF(AND(ISNUMBER(Критерии!AA85),Критерии!AA85&gt;=Настройки!$B$16,Критерии!AA$7="Да"),1,0)+IF(AND(ISNUMBER(Критерии!AB85),Критерии!AB85&gt;=Настройки!$B$16,Критерии!AB$7="Да"),1,0)+IF(AND(ISNUMBER(Критерии!AC85),Критерии!AC85&gt;=Настройки!$B$16,Критерии!AC$7="Да"),1,0)+IF(AND(ISNUMBER(Критерии!AD85),Критерии!AD85&gt;=Настройки!$B$16,Критерии!AD$7="Да"),1,0)+IF(AND(ISNUMBER(Критерии!AE85),Критерии!AE85&gt;=Настройки!$B$16,Критерии!AE$7="Да"),1,0))</f>
        <v/>
      </c>
      <c r="H69" s="20" t="str">
        <f>IF($A69="","",IF(ISNUMBER(Критерии!B85),Критерии!B$6,0)+IF(ISNUMBER(Критерии!C85),Критерии!C$6,0)+IF(ISNUMBER(Критерии!D85),Критерии!D$6,0)+IF(ISNUMBER(Критерии!E85),Критерии!E$6,0)+IF(ISNUMBER(Критерии!F85),Критерии!F$6,0)+IF(ISNUMBER(Критерии!G85),Критерии!G$6,0)+IF(ISNUMBER(Критерии!H85),Критерии!H$6,0)+IF(ISNUMBER(Критерии!I85),Критерии!I$6,0)+IF(ISNUMBER(Критерии!J85),Критерии!J$6,0)+IF(ISNUMBER(Критерии!K85),Критерии!K$6,0)+IF(ISNUMBER(Критерии!L85),Критерии!L$6,0)+IF(ISNUMBER(Критерии!M85),Критерии!M$6,0)+IF(ISNUMBER(Критерии!N85),Критерии!N$6,0)+IF(ISNUMBER(Критерии!O85),Критерии!O$6,0)+IF(ISNUMBER(Критерии!P85),Критерии!P$6,0)+IF(ISNUMBER(Критерии!Q85),Критерии!Q$6,0)+IF(ISNUMBER(Критерии!R85),Критерии!R$6,0)+IF(ISNUMBER(Критерии!S85),Критерии!S$6,0)+IF(ISNUMBER(Критерии!T85),Критерии!T$6,0)+IF(ISNUMBER(Критерии!U85),Критерии!U$6,0)+IF(ISNUMBER(Критерии!V85),Критерии!V$6,0)+IF(ISNUMBER(Критерии!W85),Критерии!W$6,0)+IF(ISNUMBER(Критерии!X85),Критерии!X$6,0)+IF(ISNUMBER(Критерии!Y85),Критерии!Y$6,0)+IF(ISNUMBER(Критерии!Z85),Критерии!Z$6,0)+IF(ISNUMBER(Критерии!AA85),Критерии!AA$6,0)+IF(ISNUMBER(Критерии!AB85),Критерии!AB$6,0)+IF(ISNUMBER(Критерии!AC85),Критерии!AC$6,0)+IF(ISNUMBER(Критерии!AD85),Критерии!AD$6,0)+IF(ISNUMBER(Критерии!AE85),Критерии!AE$6,0))</f>
        <v/>
      </c>
      <c r="I69" s="21" t="str">
        <f t="shared" si="2"/>
        <v/>
      </c>
      <c r="J69" s="20" t="str">
        <f>IF($A69="","",IF(OR(COUNTIF(Критерии!$B85:$AE85,"Недостаточно данных")&gt;0,COUNTIF(Критерии!$B85:$AE85,"Поле не найдено")&gt;0,COUNTIF(Критерии!$B85:$AE85,"Некорректные настройки")&gt;0,H69=0),"",EXP((IF(ISNUMBER(Критерии!B85),Критерии!B$6*LN(Критерии!B85),0)+IF(ISNUMBER(Критерии!C85),Критерии!C$6*LN(Критерии!C85),0)+IF(ISNUMBER(Критерии!D85),Критерии!D$6*LN(Критерии!D85),0)+IF(ISNUMBER(Критерии!E85),Критерии!E$6*LN(Критерии!E85),0)+IF(ISNUMBER(Критерии!F85),Критерии!F$6*LN(Критерии!F85),0)+IF(ISNUMBER(Критерии!G85),Критерии!G$6*LN(Критерии!G85),0)+IF(ISNUMBER(Критерии!H85),Критерии!H$6*LN(Критерии!H85),0)+IF(ISNUMBER(Критерии!I85),Критерии!I$6*LN(Критерии!I85),0)+IF(ISNUMBER(Критерии!J85),Критерии!J$6*LN(Критерии!J85),0)+IF(ISNUMBER(Критерии!K85),Критерии!K$6*LN(Критерии!K85),0)+IF(ISNUMBER(Критерии!L85),Критерии!L$6*LN(Критерии!L85),0)+IF(ISNUMBER(Критерии!M85),Критерии!M$6*LN(Критерии!M85),0)+IF(ISNUMBER(Критерии!N85),Критерии!N$6*LN(Критерии!N85),0)+IF(ISNUMBER(Критерии!O85),Критерии!O$6*LN(Критерии!O85),0)+IF(ISNUMBER(Критерии!P85),Критерии!P$6*LN(Критерии!P85),0)+IF(ISNUMBER(Критерии!Q85),Критерии!Q$6*LN(Критерии!Q85),0)+IF(ISNUMBER(Критерии!R85),Критерии!R$6*LN(Критерии!R85),0)+IF(ISNUMBER(Критерии!S85),Критерии!S$6*LN(Критерии!S85),0)+IF(ISNUMBER(Критерии!T85),Критерии!T$6*LN(Критерии!T85),0)+IF(ISNUMBER(Критерии!U85),Критерии!U$6*LN(Критерии!U85),0)+IF(ISNUMBER(Критерии!V85),Критерии!V$6*LN(Критерии!V85),0)+IF(ISNUMBER(Критерии!W85),Критерии!W$6*LN(Критерии!W85),0)+IF(ISNUMBER(Критерии!X85),Критерии!X$6*LN(Критерии!X85),0)+IF(ISNUMBER(Критерии!Y85),Критерии!Y$6*LN(Критерии!Y85),0)+IF(ISNUMBER(Критерии!Z85),Критерии!Z$6*LN(Критерии!Z85),0)+IF(ISNUMBER(Критерии!AA85),Критерии!AA$6*LN(Критерии!AA85),0)+IF(ISNUMBER(Критерии!AB85),Критерии!AB$6*LN(Критерии!AB85),0)+IF(ISNUMBER(Критерии!AC85),Критерии!AC$6*LN(Критерии!AC85),0)+IF(ISNUMBER(Критерии!AD85),Критерии!AD$6*LN(Критерии!AD85),0)+IF(ISNUMBER(Критерии!AE85),Критерии!AE$6*LN(Критерии!AE85),0))/H69)))</f>
        <v/>
      </c>
      <c r="K69" s="3" t="str">
        <f>IF(J69="","",COUNTIF($J$4:$J$103,"&gt;"&amp;J69)+COUNTIF($J$4:J69,J69))</f>
        <v/>
      </c>
      <c r="L69" s="3" t="str">
        <f>IF($A69="","",IF(J69="","Недостаточно данных",IF(G69&lt;Настройки!$B$8,"Резерв",IF(Настройки!$B$11="только ранжирование","Резерв",IF(Настройки!$B$11="Порог λ",IF(J69&gt;=Настройки!$B$10,"Кандидат","Резерв"),IF(K69&lt;=Настройки!$B$9,"Кандидат","Резерв"))))))</f>
        <v/>
      </c>
      <c r="M69" s="3" t="str">
        <f>IF($A69="","",IF(J69="","Проверьте данные на листе «Критерии»",IF(F69&gt;0,"Нет исходных данных: "&amp;F69,IF(Настройки!$B$18&lt;&gt;"OK","Проверьте веса","Расчет выполнен"))))</f>
        <v/>
      </c>
      <c r="N69" s="3" t="str">
        <f>IF($A69="","",IF(G69=0,"Нет сработавших оснований",IF(AND(IF(ISNUMBER(Критерии!B85),Критерии!B85,0)&gt;=Настройки!$B$16,Настройки!$K$21="Да"),Настройки!$B$21&amp;"; ","")&amp;IF(AND(IF(ISNUMBER(Критерии!C85),Критерии!C85,0)&gt;=Настройки!$B$16,Настройки!$K$22="Да"),Настройки!$B$22&amp;"; ","")&amp;IF(AND(IF(ISNUMBER(Критерии!D85),Критерии!D85,0)&gt;=Настройки!$B$16,Настройки!$K$23="Да"),Настройки!$B$23&amp;"; ","")&amp;IF(AND(IF(ISNUMBER(Критерии!E85),Критерии!E85,0)&gt;=Настройки!$B$16,Настройки!$K$24="Да"),Настройки!$B$24&amp;"; ","")&amp;IF(AND(IF(ISNUMBER(Критерии!F85),Критерии!F85,0)&gt;=Настройки!$B$16,Настройки!$K$25="Да"),Настройки!$B$25&amp;"; ","")&amp;IF(AND(IF(ISNUMBER(Критерии!G85),Критерии!G85,0)&gt;=Настройки!$B$16,Настройки!$K$26="Да"),Настройки!$B$26&amp;"; ","")&amp;IF(AND(IF(ISNUMBER(Критерии!H85),Критерии!H85,0)&gt;=Настройки!$B$16,Настройки!$K$27="Да"),Настройки!$B$27&amp;"; ","")&amp;IF(AND(IF(ISNUMBER(Критерии!I85),Критерии!I85,0)&gt;=Настройки!$B$16,Настройки!$K$28="Да"),Настройки!$B$28&amp;"; ","")&amp;IF(AND(IF(ISNUMBER(Критерии!J85),Критерии!J85,0)&gt;=Настройки!$B$16,Настройки!$K$29="Да"),Настройки!$B$29&amp;"; ","")&amp;IF(AND(IF(ISNUMBER(Критерии!K85),Критерии!K85,0)&gt;=Настройки!$B$16,Настройки!$K$30="Да"),Настройки!$B$30&amp;"; ","")&amp;IF(AND(IF(ISNUMBER(Критерии!L85),Критерии!L85,0)&gt;=Настройки!$B$16,Настройки!$K$31="Да"),Настройки!$B$31&amp;"; ","")&amp;IF(AND(IF(ISNUMBER(Критерии!M85),Критерии!M85,0)&gt;=Настройки!$B$16,Настройки!$K$32="Да"),Настройки!$B$32&amp;"; ","")&amp;IF(AND(IF(ISNUMBER(Критерии!N85),Критерии!N85,0)&gt;=Настройки!$B$16,Настройки!$K$33="Да"),Настройки!$B$33&amp;"; ","")&amp;IF(AND(IF(ISNUMBER(Критерии!O85),Критерии!O85,0)&gt;=Настройки!$B$16,Настройки!$K$34="Да"),Настройки!$B$34&amp;"; ","")&amp;IF(AND(IF(ISNUMBER(Критерии!P85),Критерии!P85,0)&gt;=Настройки!$B$16,Настройки!$K$35="Да"),Настройки!$B$35&amp;"; ","")&amp;IF(AND(IF(ISNUMBER(Критерии!Q85),Критерии!Q85,0)&gt;=Настройки!$B$16,Настройки!$K$36="Да"),Настройки!$B$36&amp;"; ","")&amp;IF(AND(IF(ISNUMBER(Критерии!R85),Критерии!R85,0)&gt;=Настройки!$B$16,Настройки!$K$37="Да"),Настройки!$B$37&amp;"; ","")&amp;IF(AND(IF(ISNUMBER(Критерии!S85),Критерии!S85,0)&gt;=Настройки!$B$16,Настройки!$K$38="Да"),Настройки!$B$38&amp;"; ","")&amp;IF(AND(IF(ISNUMBER(Критерии!T85),Критерии!T85,0)&gt;=Настройки!$B$16,Настройки!$K$39="Да"),Настройки!$B$39&amp;"; ","")&amp;IF(AND(IF(ISNUMBER(Критерии!U85),Критерии!U85,0)&gt;=Настройки!$B$16,Настройки!$K$40="Да"),Настройки!$B$40&amp;"; ","")&amp;IF(AND(IF(ISNUMBER(Критерии!V85),Критерии!V85,0)&gt;=Настройки!$B$16,Настройки!$K$41="Да"),Настройки!$B$41&amp;"; ","")&amp;IF(AND(IF(ISNUMBER(Критерии!W85),Критерии!W85,0)&gt;=Настройки!$B$16,Настройки!$K$42="Да"),Настройки!$B$42&amp;"; ","")&amp;IF(AND(IF(ISNUMBER(Критерии!X85),Критерии!X85,0)&gt;=Настройки!$B$16,Настройки!$K$43="Да"),Настройки!$B$43&amp;"; ","")&amp;IF(AND(IF(ISNUMBER(Критерии!Y85),Критерии!Y85,0)&gt;=Настройки!$B$16,Настройки!$K$44="Да"),Настройки!$B$44&amp;"; ","")&amp;IF(AND(IF(ISNUMBER(Критерии!Z85),Критерии!Z85,0)&gt;=Настройки!$B$16,Настройки!$K$45="Да"),Настройки!$B$45&amp;"; ","")&amp;IF(AND(IF(ISNUMBER(Критерии!AA85),Критерии!AA85,0)&gt;=Настройки!$B$16,Настройки!$K$46="Да"),Настройки!$B$46&amp;"; ","")&amp;IF(AND(IF(ISNUMBER(Критерии!AB85),Критерии!AB85,0)&gt;=Настройки!$B$16,Настройки!$K$47="Да"),Настройки!$B$47&amp;"; ","")&amp;IF(AND(IF(ISNUMBER(Критерии!AC85),Критерии!AC85,0)&gt;=Настройки!$B$16,Настройки!$K$48="Да"),Настройки!$B$48&amp;"; ","")&amp;IF(AND(IF(ISNUMBER(Критерии!AD85),Критерии!AD85,0)&gt;=Настройки!$B$16,Настройки!$K$49="Да"),Настройки!$B$49&amp;"; ","")&amp;IF(AND(IF(ISNUMBER(Критерии!AE85),Критерии!AE85,0)&gt;=Настройки!$B$16,Настройки!$K$50="Да"),Настройки!$B$50&amp;"; ","")))</f>
        <v/>
      </c>
    </row>
    <row r="70" spans="1:14" ht="17.100000000000001" customHeight="1">
      <c r="A70" s="25" t="str">
        <f>IF(Критерии!A86="","",Критерии!A86)</f>
        <v/>
      </c>
      <c r="B70" s="3" t="str">
        <f>IF($A70="","",INDEX(Данные!$A$7:$CV$106,ROW()-3,MATCH("Пласт",Данные!$A$6:$CV$6,0)))</f>
        <v/>
      </c>
      <c r="C70" s="3" t="str">
        <f>IF($A70="","",INDEX(Данные!$A$7:$CV$106,ROW()-3,MATCH("Состояние",Данные!$A$6:$CV$6,0)))</f>
        <v/>
      </c>
      <c r="D70" s="3" t="str">
        <f>IF($A70="","",COUNTIFS(Настройки!$A$21:$A$50,"Да",Настройки!$N$21:$N$50,"&lt;&gt;"))</f>
        <v/>
      </c>
      <c r="E70" s="3" t="str">
        <f>IF($A70="","",COUNT(Критерии!$B86:$AE86))</f>
        <v/>
      </c>
      <c r="F70" s="3" t="str">
        <f>IF($A70="","",D70-COUNT(Критерии!$B86:$AE86))</f>
        <v/>
      </c>
      <c r="G70" s="3" t="str">
        <f>IF($A70="","",IF(AND(ISNUMBER(Критерии!B86),Критерии!B86&gt;=Настройки!$B$16,Критерии!B$7="Да"),1,0)+IF(AND(ISNUMBER(Критерии!C86),Критерии!C86&gt;=Настройки!$B$16,Критерии!C$7="Да"),1,0)+IF(AND(ISNUMBER(Критерии!D86),Критерии!D86&gt;=Настройки!$B$16,Критерии!D$7="Да"),1,0)+IF(AND(ISNUMBER(Критерии!E86),Критерии!E86&gt;=Настройки!$B$16,Критерии!E$7="Да"),1,0)+IF(AND(ISNUMBER(Критерии!F86),Критерии!F86&gt;=Настройки!$B$16,Критерии!F$7="Да"),1,0)+IF(AND(ISNUMBER(Критерии!G86),Критерии!G86&gt;=Настройки!$B$16,Критерии!G$7="Да"),1,0)+IF(AND(ISNUMBER(Критерии!H86),Критерии!H86&gt;=Настройки!$B$16,Критерии!H$7="Да"),1,0)+IF(AND(ISNUMBER(Критерии!I86),Критерии!I86&gt;=Настройки!$B$16,Критерии!I$7="Да"),1,0)+IF(AND(ISNUMBER(Критерии!J86),Критерии!J86&gt;=Настройки!$B$16,Критерии!J$7="Да"),1,0)+IF(AND(ISNUMBER(Критерии!K86),Критерии!K86&gt;=Настройки!$B$16,Критерии!K$7="Да"),1,0)+IF(AND(ISNUMBER(Критерии!L86),Критерии!L86&gt;=Настройки!$B$16,Критерии!L$7="Да"),1,0)+IF(AND(ISNUMBER(Критерии!M86),Критерии!M86&gt;=Настройки!$B$16,Критерии!M$7="Да"),1,0)+IF(AND(ISNUMBER(Критерии!N86),Критерии!N86&gt;=Настройки!$B$16,Критерии!N$7="Да"),1,0)+IF(AND(ISNUMBER(Критерии!O86),Критерии!O86&gt;=Настройки!$B$16,Критерии!O$7="Да"),1,0)+IF(AND(ISNUMBER(Критерии!P86),Критерии!P86&gt;=Настройки!$B$16,Критерии!P$7="Да"),1,0)+IF(AND(ISNUMBER(Критерии!Q86),Критерии!Q86&gt;=Настройки!$B$16,Критерии!Q$7="Да"),1,0)+IF(AND(ISNUMBER(Критерии!R86),Критерии!R86&gt;=Настройки!$B$16,Критерии!R$7="Да"),1,0)+IF(AND(ISNUMBER(Критерии!S86),Критерии!S86&gt;=Настройки!$B$16,Критерии!S$7="Да"),1,0)+IF(AND(ISNUMBER(Критерии!T86),Критерии!T86&gt;=Настройки!$B$16,Критерии!T$7="Да"),1,0)+IF(AND(ISNUMBER(Критерии!U86),Критерии!U86&gt;=Настройки!$B$16,Критерии!U$7="Да"),1,0)+IF(AND(ISNUMBER(Критерии!V86),Критерии!V86&gt;=Настройки!$B$16,Критерии!V$7="Да"),1,0)+IF(AND(ISNUMBER(Критерии!W86),Критерии!W86&gt;=Настройки!$B$16,Критерии!W$7="Да"),1,0)+IF(AND(ISNUMBER(Критерии!X86),Критерии!X86&gt;=Настройки!$B$16,Критерии!X$7="Да"),1,0)+IF(AND(ISNUMBER(Критерии!Y86),Критерии!Y86&gt;=Настройки!$B$16,Критерии!Y$7="Да"),1,0)+IF(AND(ISNUMBER(Критерии!Z86),Критерии!Z86&gt;=Настройки!$B$16,Критерии!Z$7="Да"),1,0)+IF(AND(ISNUMBER(Критерии!AA86),Критерии!AA86&gt;=Настройки!$B$16,Критерии!AA$7="Да"),1,0)+IF(AND(ISNUMBER(Критерии!AB86),Критерии!AB86&gt;=Настройки!$B$16,Критерии!AB$7="Да"),1,0)+IF(AND(ISNUMBER(Критерии!AC86),Критерии!AC86&gt;=Настройки!$B$16,Критерии!AC$7="Да"),1,0)+IF(AND(ISNUMBER(Критерии!AD86),Критерии!AD86&gt;=Настройки!$B$16,Критерии!AD$7="Да"),1,0)+IF(AND(ISNUMBER(Критерии!AE86),Критерии!AE86&gt;=Настройки!$B$16,Критерии!AE$7="Да"),1,0))</f>
        <v/>
      </c>
      <c r="H70" s="20" t="str">
        <f>IF($A70="","",IF(ISNUMBER(Критерии!B86),Критерии!B$6,0)+IF(ISNUMBER(Критерии!C86),Критерии!C$6,0)+IF(ISNUMBER(Критерии!D86),Критерии!D$6,0)+IF(ISNUMBER(Критерии!E86),Критерии!E$6,0)+IF(ISNUMBER(Критерии!F86),Критерии!F$6,0)+IF(ISNUMBER(Критерии!G86),Критерии!G$6,0)+IF(ISNUMBER(Критерии!H86),Критерии!H$6,0)+IF(ISNUMBER(Критерии!I86),Критерии!I$6,0)+IF(ISNUMBER(Критерии!J86),Критерии!J$6,0)+IF(ISNUMBER(Критерии!K86),Критерии!K$6,0)+IF(ISNUMBER(Критерии!L86),Критерии!L$6,0)+IF(ISNUMBER(Критерии!M86),Критерии!M$6,0)+IF(ISNUMBER(Критерии!N86),Критерии!N$6,0)+IF(ISNUMBER(Критерии!O86),Критерии!O$6,0)+IF(ISNUMBER(Критерии!P86),Критерии!P$6,0)+IF(ISNUMBER(Критерии!Q86),Критерии!Q$6,0)+IF(ISNUMBER(Критерии!R86),Критерии!R$6,0)+IF(ISNUMBER(Критерии!S86),Критерии!S$6,0)+IF(ISNUMBER(Критерии!T86),Критерии!T$6,0)+IF(ISNUMBER(Критерии!U86),Критерии!U$6,0)+IF(ISNUMBER(Критерии!V86),Критерии!V$6,0)+IF(ISNUMBER(Критерии!W86),Критерии!W$6,0)+IF(ISNUMBER(Критерии!X86),Критерии!X$6,0)+IF(ISNUMBER(Критерии!Y86),Критерии!Y$6,0)+IF(ISNUMBER(Критерии!Z86),Критерии!Z$6,0)+IF(ISNUMBER(Критерии!AA86),Критерии!AA$6,0)+IF(ISNUMBER(Критерии!AB86),Критерии!AB$6,0)+IF(ISNUMBER(Критерии!AC86),Критерии!AC$6,0)+IF(ISNUMBER(Критерии!AD86),Критерии!AD$6,0)+IF(ISNUMBER(Критерии!AE86),Критерии!AE$6,0))</f>
        <v/>
      </c>
      <c r="I70" s="21" t="str">
        <f t="shared" si="2"/>
        <v/>
      </c>
      <c r="J70" s="20" t="str">
        <f>IF($A70="","",IF(OR(COUNTIF(Критерии!$B86:$AE86,"Недостаточно данных")&gt;0,COUNTIF(Критерии!$B86:$AE86,"Поле не найдено")&gt;0,COUNTIF(Критерии!$B86:$AE86,"Некорректные настройки")&gt;0,H70=0),"",EXP((IF(ISNUMBER(Критерии!B86),Критерии!B$6*LN(Критерии!B86),0)+IF(ISNUMBER(Критерии!C86),Критерии!C$6*LN(Критерии!C86),0)+IF(ISNUMBER(Критерии!D86),Критерии!D$6*LN(Критерии!D86),0)+IF(ISNUMBER(Критерии!E86),Критерии!E$6*LN(Критерии!E86),0)+IF(ISNUMBER(Критерии!F86),Критерии!F$6*LN(Критерии!F86),0)+IF(ISNUMBER(Критерии!G86),Критерии!G$6*LN(Критерии!G86),0)+IF(ISNUMBER(Критерии!H86),Критерии!H$6*LN(Критерии!H86),0)+IF(ISNUMBER(Критерии!I86),Критерии!I$6*LN(Критерии!I86),0)+IF(ISNUMBER(Критерии!J86),Критерии!J$6*LN(Критерии!J86),0)+IF(ISNUMBER(Критерии!K86),Критерии!K$6*LN(Критерии!K86),0)+IF(ISNUMBER(Критерии!L86),Критерии!L$6*LN(Критерии!L86),0)+IF(ISNUMBER(Критерии!M86),Критерии!M$6*LN(Критерии!M86),0)+IF(ISNUMBER(Критерии!N86),Критерии!N$6*LN(Критерии!N86),0)+IF(ISNUMBER(Критерии!O86),Критерии!O$6*LN(Критерии!O86),0)+IF(ISNUMBER(Критерии!P86),Критерии!P$6*LN(Критерии!P86),0)+IF(ISNUMBER(Критерии!Q86),Критерии!Q$6*LN(Критерии!Q86),0)+IF(ISNUMBER(Критерии!R86),Критерии!R$6*LN(Критерии!R86),0)+IF(ISNUMBER(Критерии!S86),Критерии!S$6*LN(Критерии!S86),0)+IF(ISNUMBER(Критерии!T86),Критерии!T$6*LN(Критерии!T86),0)+IF(ISNUMBER(Критерии!U86),Критерии!U$6*LN(Критерии!U86),0)+IF(ISNUMBER(Критерии!V86),Критерии!V$6*LN(Критерии!V86),0)+IF(ISNUMBER(Критерии!W86),Критерии!W$6*LN(Критерии!W86),0)+IF(ISNUMBER(Критерии!X86),Критерии!X$6*LN(Критерии!X86),0)+IF(ISNUMBER(Критерии!Y86),Критерии!Y$6*LN(Критерии!Y86),0)+IF(ISNUMBER(Критерии!Z86),Критерии!Z$6*LN(Критерии!Z86),0)+IF(ISNUMBER(Критерии!AA86),Критерии!AA$6*LN(Критерии!AA86),0)+IF(ISNUMBER(Критерии!AB86),Критерии!AB$6*LN(Критерии!AB86),0)+IF(ISNUMBER(Критерии!AC86),Критерии!AC$6*LN(Критерии!AC86),0)+IF(ISNUMBER(Критерии!AD86),Критерии!AD$6*LN(Критерии!AD86),0)+IF(ISNUMBER(Критерии!AE86),Критерии!AE$6*LN(Критерии!AE86),0))/H70)))</f>
        <v/>
      </c>
      <c r="K70" s="3" t="str">
        <f>IF(J70="","",COUNTIF($J$4:$J$103,"&gt;"&amp;J70)+COUNTIF($J$4:J70,J70))</f>
        <v/>
      </c>
      <c r="L70" s="3" t="str">
        <f>IF($A70="","",IF(J70="","Недостаточно данных",IF(G70&lt;Настройки!$B$8,"Резерв",IF(Настройки!$B$11="только ранжирование","Резерв",IF(Настройки!$B$11="Порог λ",IF(J70&gt;=Настройки!$B$10,"Кандидат","Резерв"),IF(K70&lt;=Настройки!$B$9,"Кандидат","Резерв"))))))</f>
        <v/>
      </c>
      <c r="M70" s="3" t="str">
        <f>IF($A70="","",IF(J70="","Проверьте данные на листе «Критерии»",IF(F70&gt;0,"Нет исходных данных: "&amp;F70,IF(Настройки!$B$18&lt;&gt;"OK","Проверьте веса","Расчет выполнен"))))</f>
        <v/>
      </c>
      <c r="N70" s="3" t="str">
        <f>IF($A70="","",IF(G70=0,"Нет сработавших оснований",IF(AND(IF(ISNUMBER(Критерии!B86),Критерии!B86,0)&gt;=Настройки!$B$16,Настройки!$K$21="Да"),Настройки!$B$21&amp;"; ","")&amp;IF(AND(IF(ISNUMBER(Критерии!C86),Критерии!C86,0)&gt;=Настройки!$B$16,Настройки!$K$22="Да"),Настройки!$B$22&amp;"; ","")&amp;IF(AND(IF(ISNUMBER(Критерии!D86),Критерии!D86,0)&gt;=Настройки!$B$16,Настройки!$K$23="Да"),Настройки!$B$23&amp;"; ","")&amp;IF(AND(IF(ISNUMBER(Критерии!E86),Критерии!E86,0)&gt;=Настройки!$B$16,Настройки!$K$24="Да"),Настройки!$B$24&amp;"; ","")&amp;IF(AND(IF(ISNUMBER(Критерии!F86),Критерии!F86,0)&gt;=Настройки!$B$16,Настройки!$K$25="Да"),Настройки!$B$25&amp;"; ","")&amp;IF(AND(IF(ISNUMBER(Критерии!G86),Критерии!G86,0)&gt;=Настройки!$B$16,Настройки!$K$26="Да"),Настройки!$B$26&amp;"; ","")&amp;IF(AND(IF(ISNUMBER(Критерии!H86),Критерии!H86,0)&gt;=Настройки!$B$16,Настройки!$K$27="Да"),Настройки!$B$27&amp;"; ","")&amp;IF(AND(IF(ISNUMBER(Критерии!I86),Критерии!I86,0)&gt;=Настройки!$B$16,Настройки!$K$28="Да"),Настройки!$B$28&amp;"; ","")&amp;IF(AND(IF(ISNUMBER(Критерии!J86),Критерии!J86,0)&gt;=Настройки!$B$16,Настройки!$K$29="Да"),Настройки!$B$29&amp;"; ","")&amp;IF(AND(IF(ISNUMBER(Критерии!K86),Критерии!K86,0)&gt;=Настройки!$B$16,Настройки!$K$30="Да"),Настройки!$B$30&amp;"; ","")&amp;IF(AND(IF(ISNUMBER(Критерии!L86),Критерии!L86,0)&gt;=Настройки!$B$16,Настройки!$K$31="Да"),Настройки!$B$31&amp;"; ","")&amp;IF(AND(IF(ISNUMBER(Критерии!M86),Критерии!M86,0)&gt;=Настройки!$B$16,Настройки!$K$32="Да"),Настройки!$B$32&amp;"; ","")&amp;IF(AND(IF(ISNUMBER(Критерии!N86),Критерии!N86,0)&gt;=Настройки!$B$16,Настройки!$K$33="Да"),Настройки!$B$33&amp;"; ","")&amp;IF(AND(IF(ISNUMBER(Критерии!O86),Критерии!O86,0)&gt;=Настройки!$B$16,Настройки!$K$34="Да"),Настройки!$B$34&amp;"; ","")&amp;IF(AND(IF(ISNUMBER(Критерии!P86),Критерии!P86,0)&gt;=Настройки!$B$16,Настройки!$K$35="Да"),Настройки!$B$35&amp;"; ","")&amp;IF(AND(IF(ISNUMBER(Критерии!Q86),Критерии!Q86,0)&gt;=Настройки!$B$16,Настройки!$K$36="Да"),Настройки!$B$36&amp;"; ","")&amp;IF(AND(IF(ISNUMBER(Критерии!R86),Критерии!R86,0)&gt;=Настройки!$B$16,Настройки!$K$37="Да"),Настройки!$B$37&amp;"; ","")&amp;IF(AND(IF(ISNUMBER(Критерии!S86),Критерии!S86,0)&gt;=Настройки!$B$16,Настройки!$K$38="Да"),Настройки!$B$38&amp;"; ","")&amp;IF(AND(IF(ISNUMBER(Критерии!T86),Критерии!T86,0)&gt;=Настройки!$B$16,Настройки!$K$39="Да"),Настройки!$B$39&amp;"; ","")&amp;IF(AND(IF(ISNUMBER(Критерии!U86),Критерии!U86,0)&gt;=Настройки!$B$16,Настройки!$K$40="Да"),Настройки!$B$40&amp;"; ","")&amp;IF(AND(IF(ISNUMBER(Критерии!V86),Критерии!V86,0)&gt;=Настройки!$B$16,Настройки!$K$41="Да"),Настройки!$B$41&amp;"; ","")&amp;IF(AND(IF(ISNUMBER(Критерии!W86),Критерии!W86,0)&gt;=Настройки!$B$16,Настройки!$K$42="Да"),Настройки!$B$42&amp;"; ","")&amp;IF(AND(IF(ISNUMBER(Критерии!X86),Критерии!X86,0)&gt;=Настройки!$B$16,Настройки!$K$43="Да"),Настройки!$B$43&amp;"; ","")&amp;IF(AND(IF(ISNUMBER(Критерии!Y86),Критерии!Y86,0)&gt;=Настройки!$B$16,Настройки!$K$44="Да"),Настройки!$B$44&amp;"; ","")&amp;IF(AND(IF(ISNUMBER(Критерии!Z86),Критерии!Z86,0)&gt;=Настройки!$B$16,Настройки!$K$45="Да"),Настройки!$B$45&amp;"; ","")&amp;IF(AND(IF(ISNUMBER(Критерии!AA86),Критерии!AA86,0)&gt;=Настройки!$B$16,Настройки!$K$46="Да"),Настройки!$B$46&amp;"; ","")&amp;IF(AND(IF(ISNUMBER(Критерии!AB86),Критерии!AB86,0)&gt;=Настройки!$B$16,Настройки!$K$47="Да"),Настройки!$B$47&amp;"; ","")&amp;IF(AND(IF(ISNUMBER(Критерии!AC86),Критерии!AC86,0)&gt;=Настройки!$B$16,Настройки!$K$48="Да"),Настройки!$B$48&amp;"; ","")&amp;IF(AND(IF(ISNUMBER(Критерии!AD86),Критерии!AD86,0)&gt;=Настройки!$B$16,Настройки!$K$49="Да"),Настройки!$B$49&amp;"; ","")&amp;IF(AND(IF(ISNUMBER(Критерии!AE86),Критерии!AE86,0)&gt;=Настройки!$B$16,Настройки!$K$50="Да"),Настройки!$B$50&amp;"; ","")))</f>
        <v/>
      </c>
    </row>
    <row r="71" spans="1:14" ht="17.100000000000001" customHeight="1">
      <c r="A71" s="25" t="str">
        <f>IF(Критерии!A87="","",Критерии!A87)</f>
        <v/>
      </c>
      <c r="B71" s="3" t="str">
        <f>IF($A71="","",INDEX(Данные!$A$7:$CV$106,ROW()-3,MATCH("Пласт",Данные!$A$6:$CV$6,0)))</f>
        <v/>
      </c>
      <c r="C71" s="3" t="str">
        <f>IF($A71="","",INDEX(Данные!$A$7:$CV$106,ROW()-3,MATCH("Состояние",Данные!$A$6:$CV$6,0)))</f>
        <v/>
      </c>
      <c r="D71" s="3" t="str">
        <f>IF($A71="","",COUNTIFS(Настройки!$A$21:$A$50,"Да",Настройки!$N$21:$N$50,"&lt;&gt;"))</f>
        <v/>
      </c>
      <c r="E71" s="3" t="str">
        <f>IF($A71="","",COUNT(Критерии!$B87:$AE87))</f>
        <v/>
      </c>
      <c r="F71" s="3" t="str">
        <f>IF($A71="","",D71-COUNT(Критерии!$B87:$AE87))</f>
        <v/>
      </c>
      <c r="G71" s="3" t="str">
        <f>IF($A71="","",IF(AND(ISNUMBER(Критерии!B87),Критерии!B87&gt;=Настройки!$B$16,Критерии!B$7="Да"),1,0)+IF(AND(ISNUMBER(Критерии!C87),Критерии!C87&gt;=Настройки!$B$16,Критерии!C$7="Да"),1,0)+IF(AND(ISNUMBER(Критерии!D87),Критерии!D87&gt;=Настройки!$B$16,Критерии!D$7="Да"),1,0)+IF(AND(ISNUMBER(Критерии!E87),Критерии!E87&gt;=Настройки!$B$16,Критерии!E$7="Да"),1,0)+IF(AND(ISNUMBER(Критерии!F87),Критерии!F87&gt;=Настройки!$B$16,Критерии!F$7="Да"),1,0)+IF(AND(ISNUMBER(Критерии!G87),Критерии!G87&gt;=Настройки!$B$16,Критерии!G$7="Да"),1,0)+IF(AND(ISNUMBER(Критерии!H87),Критерии!H87&gt;=Настройки!$B$16,Критерии!H$7="Да"),1,0)+IF(AND(ISNUMBER(Критерии!I87),Критерии!I87&gt;=Настройки!$B$16,Критерии!I$7="Да"),1,0)+IF(AND(ISNUMBER(Критерии!J87),Критерии!J87&gt;=Настройки!$B$16,Критерии!J$7="Да"),1,0)+IF(AND(ISNUMBER(Критерии!K87),Критерии!K87&gt;=Настройки!$B$16,Критерии!K$7="Да"),1,0)+IF(AND(ISNUMBER(Критерии!L87),Критерии!L87&gt;=Настройки!$B$16,Критерии!L$7="Да"),1,0)+IF(AND(ISNUMBER(Критерии!M87),Критерии!M87&gt;=Настройки!$B$16,Критерии!M$7="Да"),1,0)+IF(AND(ISNUMBER(Критерии!N87),Критерии!N87&gt;=Настройки!$B$16,Критерии!N$7="Да"),1,0)+IF(AND(ISNUMBER(Критерии!O87),Критерии!O87&gt;=Настройки!$B$16,Критерии!O$7="Да"),1,0)+IF(AND(ISNUMBER(Критерии!P87),Критерии!P87&gt;=Настройки!$B$16,Критерии!P$7="Да"),1,0)+IF(AND(ISNUMBER(Критерии!Q87),Критерии!Q87&gt;=Настройки!$B$16,Критерии!Q$7="Да"),1,0)+IF(AND(ISNUMBER(Критерии!R87),Критерии!R87&gt;=Настройки!$B$16,Критерии!R$7="Да"),1,0)+IF(AND(ISNUMBER(Критерии!S87),Критерии!S87&gt;=Настройки!$B$16,Критерии!S$7="Да"),1,0)+IF(AND(ISNUMBER(Критерии!T87),Критерии!T87&gt;=Настройки!$B$16,Критерии!T$7="Да"),1,0)+IF(AND(ISNUMBER(Критерии!U87),Критерии!U87&gt;=Настройки!$B$16,Критерии!U$7="Да"),1,0)+IF(AND(ISNUMBER(Критерии!V87),Критерии!V87&gt;=Настройки!$B$16,Критерии!V$7="Да"),1,0)+IF(AND(ISNUMBER(Критерии!W87),Критерии!W87&gt;=Настройки!$B$16,Критерии!W$7="Да"),1,0)+IF(AND(ISNUMBER(Критерии!X87),Критерии!X87&gt;=Настройки!$B$16,Критерии!X$7="Да"),1,0)+IF(AND(ISNUMBER(Критерии!Y87),Критерии!Y87&gt;=Настройки!$B$16,Критерии!Y$7="Да"),1,0)+IF(AND(ISNUMBER(Критерии!Z87),Критерии!Z87&gt;=Настройки!$B$16,Критерии!Z$7="Да"),1,0)+IF(AND(ISNUMBER(Критерии!AA87),Критерии!AA87&gt;=Настройки!$B$16,Критерии!AA$7="Да"),1,0)+IF(AND(ISNUMBER(Критерии!AB87),Критерии!AB87&gt;=Настройки!$B$16,Критерии!AB$7="Да"),1,0)+IF(AND(ISNUMBER(Критерии!AC87),Критерии!AC87&gt;=Настройки!$B$16,Критерии!AC$7="Да"),1,0)+IF(AND(ISNUMBER(Критерии!AD87),Критерии!AD87&gt;=Настройки!$B$16,Критерии!AD$7="Да"),1,0)+IF(AND(ISNUMBER(Критерии!AE87),Критерии!AE87&gt;=Настройки!$B$16,Критерии!AE$7="Да"),1,0))</f>
        <v/>
      </c>
      <c r="H71" s="20" t="str">
        <f>IF($A71="","",IF(ISNUMBER(Критерии!B87),Критерии!B$6,0)+IF(ISNUMBER(Критерии!C87),Критерии!C$6,0)+IF(ISNUMBER(Критерии!D87),Критерии!D$6,0)+IF(ISNUMBER(Критерии!E87),Критерии!E$6,0)+IF(ISNUMBER(Критерии!F87),Критерии!F$6,0)+IF(ISNUMBER(Критерии!G87),Критерии!G$6,0)+IF(ISNUMBER(Критерии!H87),Критерии!H$6,0)+IF(ISNUMBER(Критерии!I87),Критерии!I$6,0)+IF(ISNUMBER(Критерии!J87),Критерии!J$6,0)+IF(ISNUMBER(Критерии!K87),Критерии!K$6,0)+IF(ISNUMBER(Критерии!L87),Критерии!L$6,0)+IF(ISNUMBER(Критерии!M87),Критерии!M$6,0)+IF(ISNUMBER(Критерии!N87),Критерии!N$6,0)+IF(ISNUMBER(Критерии!O87),Критерии!O$6,0)+IF(ISNUMBER(Критерии!P87),Критерии!P$6,0)+IF(ISNUMBER(Критерии!Q87),Критерии!Q$6,0)+IF(ISNUMBER(Критерии!R87),Критерии!R$6,0)+IF(ISNUMBER(Критерии!S87),Критерии!S$6,0)+IF(ISNUMBER(Критерии!T87),Критерии!T$6,0)+IF(ISNUMBER(Критерии!U87),Критерии!U$6,0)+IF(ISNUMBER(Критерии!V87),Критерии!V$6,0)+IF(ISNUMBER(Критерии!W87),Критерии!W$6,0)+IF(ISNUMBER(Критерии!X87),Критерии!X$6,0)+IF(ISNUMBER(Критерии!Y87),Критерии!Y$6,0)+IF(ISNUMBER(Критерии!Z87),Критерии!Z$6,0)+IF(ISNUMBER(Критерии!AA87),Критерии!AA$6,0)+IF(ISNUMBER(Критерии!AB87),Критерии!AB$6,0)+IF(ISNUMBER(Критерии!AC87),Критерии!AC$6,0)+IF(ISNUMBER(Критерии!AD87),Критерии!AD$6,0)+IF(ISNUMBER(Критерии!AE87),Критерии!AE$6,0))</f>
        <v/>
      </c>
      <c r="I71" s="21" t="str">
        <f t="shared" si="2"/>
        <v/>
      </c>
      <c r="J71" s="20" t="str">
        <f>IF($A71="","",IF(OR(COUNTIF(Критерии!$B87:$AE87,"Недостаточно данных")&gt;0,COUNTIF(Критерии!$B87:$AE87,"Поле не найдено")&gt;0,COUNTIF(Критерии!$B87:$AE87,"Некорректные настройки")&gt;0,H71=0),"",EXP((IF(ISNUMBER(Критерии!B87),Критерии!B$6*LN(Критерии!B87),0)+IF(ISNUMBER(Критерии!C87),Критерии!C$6*LN(Критерии!C87),0)+IF(ISNUMBER(Критерии!D87),Критерии!D$6*LN(Критерии!D87),0)+IF(ISNUMBER(Критерии!E87),Критерии!E$6*LN(Критерии!E87),0)+IF(ISNUMBER(Критерии!F87),Критерии!F$6*LN(Критерии!F87),0)+IF(ISNUMBER(Критерии!G87),Критерии!G$6*LN(Критерии!G87),0)+IF(ISNUMBER(Критерии!H87),Критерии!H$6*LN(Критерии!H87),0)+IF(ISNUMBER(Критерии!I87),Критерии!I$6*LN(Критерии!I87),0)+IF(ISNUMBER(Критерии!J87),Критерии!J$6*LN(Критерии!J87),0)+IF(ISNUMBER(Критерии!K87),Критерии!K$6*LN(Критерии!K87),0)+IF(ISNUMBER(Критерии!L87),Критерии!L$6*LN(Критерии!L87),0)+IF(ISNUMBER(Критерии!M87),Критерии!M$6*LN(Критерии!M87),0)+IF(ISNUMBER(Критерии!N87),Критерии!N$6*LN(Критерии!N87),0)+IF(ISNUMBER(Критерии!O87),Критерии!O$6*LN(Критерии!O87),0)+IF(ISNUMBER(Критерии!P87),Критерии!P$6*LN(Критерии!P87),0)+IF(ISNUMBER(Критерии!Q87),Критерии!Q$6*LN(Критерии!Q87),0)+IF(ISNUMBER(Критерии!R87),Критерии!R$6*LN(Критерии!R87),0)+IF(ISNUMBER(Критерии!S87),Критерии!S$6*LN(Критерии!S87),0)+IF(ISNUMBER(Критерии!T87),Критерии!T$6*LN(Критерии!T87),0)+IF(ISNUMBER(Критерии!U87),Критерии!U$6*LN(Критерии!U87),0)+IF(ISNUMBER(Критерии!V87),Критерии!V$6*LN(Критерии!V87),0)+IF(ISNUMBER(Критерии!W87),Критерии!W$6*LN(Критерии!W87),0)+IF(ISNUMBER(Критерии!X87),Критерии!X$6*LN(Критерии!X87),0)+IF(ISNUMBER(Критерии!Y87),Критерии!Y$6*LN(Критерии!Y87),0)+IF(ISNUMBER(Критерии!Z87),Критерии!Z$6*LN(Критерии!Z87),0)+IF(ISNUMBER(Критерии!AA87),Критерии!AA$6*LN(Критерии!AA87),0)+IF(ISNUMBER(Критерии!AB87),Критерии!AB$6*LN(Критерии!AB87),0)+IF(ISNUMBER(Критерии!AC87),Критерии!AC$6*LN(Критерии!AC87),0)+IF(ISNUMBER(Критерии!AD87),Критерии!AD$6*LN(Критерии!AD87),0)+IF(ISNUMBER(Критерии!AE87),Критерии!AE$6*LN(Критерии!AE87),0))/H71)))</f>
        <v/>
      </c>
      <c r="K71" s="3" t="str">
        <f>IF(J71="","",COUNTIF($J$4:$J$103,"&gt;"&amp;J71)+COUNTIF($J$4:J71,J71))</f>
        <v/>
      </c>
      <c r="L71" s="3" t="str">
        <f>IF($A71="","",IF(J71="","Недостаточно данных",IF(G71&lt;Настройки!$B$8,"Резерв",IF(Настройки!$B$11="только ранжирование","Резерв",IF(Настройки!$B$11="Порог λ",IF(J71&gt;=Настройки!$B$10,"Кандидат","Резерв"),IF(K71&lt;=Настройки!$B$9,"Кандидат","Резерв"))))))</f>
        <v/>
      </c>
      <c r="M71" s="3" t="str">
        <f>IF($A71="","",IF(J71="","Проверьте данные на листе «Критерии»",IF(F71&gt;0,"Нет исходных данных: "&amp;F71,IF(Настройки!$B$18&lt;&gt;"OK","Проверьте веса","Расчет выполнен"))))</f>
        <v/>
      </c>
      <c r="N71" s="3" t="str">
        <f>IF($A71="","",IF(G71=0,"Нет сработавших оснований",IF(AND(IF(ISNUMBER(Критерии!B87),Критерии!B87,0)&gt;=Настройки!$B$16,Настройки!$K$21="Да"),Настройки!$B$21&amp;"; ","")&amp;IF(AND(IF(ISNUMBER(Критерии!C87),Критерии!C87,0)&gt;=Настройки!$B$16,Настройки!$K$22="Да"),Настройки!$B$22&amp;"; ","")&amp;IF(AND(IF(ISNUMBER(Критерии!D87),Критерии!D87,0)&gt;=Настройки!$B$16,Настройки!$K$23="Да"),Настройки!$B$23&amp;"; ","")&amp;IF(AND(IF(ISNUMBER(Критерии!E87),Критерии!E87,0)&gt;=Настройки!$B$16,Настройки!$K$24="Да"),Настройки!$B$24&amp;"; ","")&amp;IF(AND(IF(ISNUMBER(Критерии!F87),Критерии!F87,0)&gt;=Настройки!$B$16,Настройки!$K$25="Да"),Настройки!$B$25&amp;"; ","")&amp;IF(AND(IF(ISNUMBER(Критерии!G87),Критерии!G87,0)&gt;=Настройки!$B$16,Настройки!$K$26="Да"),Настройки!$B$26&amp;"; ","")&amp;IF(AND(IF(ISNUMBER(Критерии!H87),Критерии!H87,0)&gt;=Настройки!$B$16,Настройки!$K$27="Да"),Настройки!$B$27&amp;"; ","")&amp;IF(AND(IF(ISNUMBER(Критерии!I87),Критерии!I87,0)&gt;=Настройки!$B$16,Настройки!$K$28="Да"),Настройки!$B$28&amp;"; ","")&amp;IF(AND(IF(ISNUMBER(Критерии!J87),Критерии!J87,0)&gt;=Настройки!$B$16,Настройки!$K$29="Да"),Настройки!$B$29&amp;"; ","")&amp;IF(AND(IF(ISNUMBER(Критерии!K87),Критерии!K87,0)&gt;=Настройки!$B$16,Настройки!$K$30="Да"),Настройки!$B$30&amp;"; ","")&amp;IF(AND(IF(ISNUMBER(Критерии!L87),Критерии!L87,0)&gt;=Настройки!$B$16,Настройки!$K$31="Да"),Настройки!$B$31&amp;"; ","")&amp;IF(AND(IF(ISNUMBER(Критерии!M87),Критерии!M87,0)&gt;=Настройки!$B$16,Настройки!$K$32="Да"),Настройки!$B$32&amp;"; ","")&amp;IF(AND(IF(ISNUMBER(Критерии!N87),Критерии!N87,0)&gt;=Настройки!$B$16,Настройки!$K$33="Да"),Настройки!$B$33&amp;"; ","")&amp;IF(AND(IF(ISNUMBER(Критерии!O87),Критерии!O87,0)&gt;=Настройки!$B$16,Настройки!$K$34="Да"),Настройки!$B$34&amp;"; ","")&amp;IF(AND(IF(ISNUMBER(Критерии!P87),Критерии!P87,0)&gt;=Настройки!$B$16,Настройки!$K$35="Да"),Настройки!$B$35&amp;"; ","")&amp;IF(AND(IF(ISNUMBER(Критерии!Q87),Критерии!Q87,0)&gt;=Настройки!$B$16,Настройки!$K$36="Да"),Настройки!$B$36&amp;"; ","")&amp;IF(AND(IF(ISNUMBER(Критерии!R87),Критерии!R87,0)&gt;=Настройки!$B$16,Настройки!$K$37="Да"),Настройки!$B$37&amp;"; ","")&amp;IF(AND(IF(ISNUMBER(Критерии!S87),Критерии!S87,0)&gt;=Настройки!$B$16,Настройки!$K$38="Да"),Настройки!$B$38&amp;"; ","")&amp;IF(AND(IF(ISNUMBER(Критерии!T87),Критерии!T87,0)&gt;=Настройки!$B$16,Настройки!$K$39="Да"),Настройки!$B$39&amp;"; ","")&amp;IF(AND(IF(ISNUMBER(Критерии!U87),Критерии!U87,0)&gt;=Настройки!$B$16,Настройки!$K$40="Да"),Настройки!$B$40&amp;"; ","")&amp;IF(AND(IF(ISNUMBER(Критерии!V87),Критерии!V87,0)&gt;=Настройки!$B$16,Настройки!$K$41="Да"),Настройки!$B$41&amp;"; ","")&amp;IF(AND(IF(ISNUMBER(Критерии!W87),Критерии!W87,0)&gt;=Настройки!$B$16,Настройки!$K$42="Да"),Настройки!$B$42&amp;"; ","")&amp;IF(AND(IF(ISNUMBER(Критерии!X87),Критерии!X87,0)&gt;=Настройки!$B$16,Настройки!$K$43="Да"),Настройки!$B$43&amp;"; ","")&amp;IF(AND(IF(ISNUMBER(Критерии!Y87),Критерии!Y87,0)&gt;=Настройки!$B$16,Настройки!$K$44="Да"),Настройки!$B$44&amp;"; ","")&amp;IF(AND(IF(ISNUMBER(Критерии!Z87),Критерии!Z87,0)&gt;=Настройки!$B$16,Настройки!$K$45="Да"),Настройки!$B$45&amp;"; ","")&amp;IF(AND(IF(ISNUMBER(Критерии!AA87),Критерии!AA87,0)&gt;=Настройки!$B$16,Настройки!$K$46="Да"),Настройки!$B$46&amp;"; ","")&amp;IF(AND(IF(ISNUMBER(Критерии!AB87),Критерии!AB87,0)&gt;=Настройки!$B$16,Настройки!$K$47="Да"),Настройки!$B$47&amp;"; ","")&amp;IF(AND(IF(ISNUMBER(Критерии!AC87),Критерии!AC87,0)&gt;=Настройки!$B$16,Настройки!$K$48="Да"),Настройки!$B$48&amp;"; ","")&amp;IF(AND(IF(ISNUMBER(Критерии!AD87),Критерии!AD87,0)&gt;=Настройки!$B$16,Настройки!$K$49="Да"),Настройки!$B$49&amp;"; ","")&amp;IF(AND(IF(ISNUMBER(Критерии!AE87),Критерии!AE87,0)&gt;=Настройки!$B$16,Настройки!$K$50="Да"),Настройки!$B$50&amp;"; ","")))</f>
        <v/>
      </c>
    </row>
    <row r="72" spans="1:14" ht="17.100000000000001" customHeight="1">
      <c r="A72" s="25" t="str">
        <f>IF(Критерии!A88="","",Критерии!A88)</f>
        <v/>
      </c>
      <c r="B72" s="3" t="str">
        <f>IF($A72="","",INDEX(Данные!$A$7:$CV$106,ROW()-3,MATCH("Пласт",Данные!$A$6:$CV$6,0)))</f>
        <v/>
      </c>
      <c r="C72" s="3" t="str">
        <f>IF($A72="","",INDEX(Данные!$A$7:$CV$106,ROW()-3,MATCH("Состояние",Данные!$A$6:$CV$6,0)))</f>
        <v/>
      </c>
      <c r="D72" s="3" t="str">
        <f>IF($A72="","",COUNTIFS(Настройки!$A$21:$A$50,"Да",Настройки!$N$21:$N$50,"&lt;&gt;"))</f>
        <v/>
      </c>
      <c r="E72" s="3" t="str">
        <f>IF($A72="","",COUNT(Критерии!$B88:$AE88))</f>
        <v/>
      </c>
      <c r="F72" s="3" t="str">
        <f>IF($A72="","",D72-COUNT(Критерии!$B88:$AE88))</f>
        <v/>
      </c>
      <c r="G72" s="3" t="str">
        <f>IF($A72="","",IF(AND(ISNUMBER(Критерии!B88),Критерии!B88&gt;=Настройки!$B$16,Критерии!B$7="Да"),1,0)+IF(AND(ISNUMBER(Критерии!C88),Критерии!C88&gt;=Настройки!$B$16,Критерии!C$7="Да"),1,0)+IF(AND(ISNUMBER(Критерии!D88),Критерии!D88&gt;=Настройки!$B$16,Критерии!D$7="Да"),1,0)+IF(AND(ISNUMBER(Критерии!E88),Критерии!E88&gt;=Настройки!$B$16,Критерии!E$7="Да"),1,0)+IF(AND(ISNUMBER(Критерии!F88),Критерии!F88&gt;=Настройки!$B$16,Критерии!F$7="Да"),1,0)+IF(AND(ISNUMBER(Критерии!G88),Критерии!G88&gt;=Настройки!$B$16,Критерии!G$7="Да"),1,0)+IF(AND(ISNUMBER(Критерии!H88),Критерии!H88&gt;=Настройки!$B$16,Критерии!H$7="Да"),1,0)+IF(AND(ISNUMBER(Критерии!I88),Критерии!I88&gt;=Настройки!$B$16,Критерии!I$7="Да"),1,0)+IF(AND(ISNUMBER(Критерии!J88),Критерии!J88&gt;=Настройки!$B$16,Критерии!J$7="Да"),1,0)+IF(AND(ISNUMBER(Критерии!K88),Критерии!K88&gt;=Настройки!$B$16,Критерии!K$7="Да"),1,0)+IF(AND(ISNUMBER(Критерии!L88),Критерии!L88&gt;=Настройки!$B$16,Критерии!L$7="Да"),1,0)+IF(AND(ISNUMBER(Критерии!M88),Критерии!M88&gt;=Настройки!$B$16,Критерии!M$7="Да"),1,0)+IF(AND(ISNUMBER(Критерии!N88),Критерии!N88&gt;=Настройки!$B$16,Критерии!N$7="Да"),1,0)+IF(AND(ISNUMBER(Критерии!O88),Критерии!O88&gt;=Настройки!$B$16,Критерии!O$7="Да"),1,0)+IF(AND(ISNUMBER(Критерии!P88),Критерии!P88&gt;=Настройки!$B$16,Критерии!P$7="Да"),1,0)+IF(AND(ISNUMBER(Критерии!Q88),Критерии!Q88&gt;=Настройки!$B$16,Критерии!Q$7="Да"),1,0)+IF(AND(ISNUMBER(Критерии!R88),Критерии!R88&gt;=Настройки!$B$16,Критерии!R$7="Да"),1,0)+IF(AND(ISNUMBER(Критерии!S88),Критерии!S88&gt;=Настройки!$B$16,Критерии!S$7="Да"),1,0)+IF(AND(ISNUMBER(Критерии!T88),Критерии!T88&gt;=Настройки!$B$16,Критерии!T$7="Да"),1,0)+IF(AND(ISNUMBER(Критерии!U88),Критерии!U88&gt;=Настройки!$B$16,Критерии!U$7="Да"),1,0)+IF(AND(ISNUMBER(Критерии!V88),Критерии!V88&gt;=Настройки!$B$16,Критерии!V$7="Да"),1,0)+IF(AND(ISNUMBER(Критерии!W88),Критерии!W88&gt;=Настройки!$B$16,Критерии!W$7="Да"),1,0)+IF(AND(ISNUMBER(Критерии!X88),Критерии!X88&gt;=Настройки!$B$16,Критерии!X$7="Да"),1,0)+IF(AND(ISNUMBER(Критерии!Y88),Критерии!Y88&gt;=Настройки!$B$16,Критерии!Y$7="Да"),1,0)+IF(AND(ISNUMBER(Критерии!Z88),Критерии!Z88&gt;=Настройки!$B$16,Критерии!Z$7="Да"),1,0)+IF(AND(ISNUMBER(Критерии!AA88),Критерии!AA88&gt;=Настройки!$B$16,Критерии!AA$7="Да"),1,0)+IF(AND(ISNUMBER(Критерии!AB88),Критерии!AB88&gt;=Настройки!$B$16,Критерии!AB$7="Да"),1,0)+IF(AND(ISNUMBER(Критерии!AC88),Критерии!AC88&gt;=Настройки!$B$16,Критерии!AC$7="Да"),1,0)+IF(AND(ISNUMBER(Критерии!AD88),Критерии!AD88&gt;=Настройки!$B$16,Критерии!AD$7="Да"),1,0)+IF(AND(ISNUMBER(Критерии!AE88),Критерии!AE88&gt;=Настройки!$B$16,Критерии!AE$7="Да"),1,0))</f>
        <v/>
      </c>
      <c r="H72" s="20" t="str">
        <f>IF($A72="","",IF(ISNUMBER(Критерии!B88),Критерии!B$6,0)+IF(ISNUMBER(Критерии!C88),Критерии!C$6,0)+IF(ISNUMBER(Критерии!D88),Критерии!D$6,0)+IF(ISNUMBER(Критерии!E88),Критерии!E$6,0)+IF(ISNUMBER(Критерии!F88),Критерии!F$6,0)+IF(ISNUMBER(Критерии!G88),Критерии!G$6,0)+IF(ISNUMBER(Критерии!H88),Критерии!H$6,0)+IF(ISNUMBER(Критерии!I88),Критерии!I$6,0)+IF(ISNUMBER(Критерии!J88),Критерии!J$6,0)+IF(ISNUMBER(Критерии!K88),Критерии!K$6,0)+IF(ISNUMBER(Критерии!L88),Критерии!L$6,0)+IF(ISNUMBER(Критерии!M88),Критерии!M$6,0)+IF(ISNUMBER(Критерии!N88),Критерии!N$6,0)+IF(ISNUMBER(Критерии!O88),Критерии!O$6,0)+IF(ISNUMBER(Критерии!P88),Критерии!P$6,0)+IF(ISNUMBER(Критерии!Q88),Критерии!Q$6,0)+IF(ISNUMBER(Критерии!R88),Критерии!R$6,0)+IF(ISNUMBER(Критерии!S88),Критерии!S$6,0)+IF(ISNUMBER(Критерии!T88),Критерии!T$6,0)+IF(ISNUMBER(Критерии!U88),Критерии!U$6,0)+IF(ISNUMBER(Критерии!V88),Критерии!V$6,0)+IF(ISNUMBER(Критерии!W88),Критерии!W$6,0)+IF(ISNUMBER(Критерии!X88),Критерии!X$6,0)+IF(ISNUMBER(Критерии!Y88),Критерии!Y$6,0)+IF(ISNUMBER(Критерии!Z88),Критерии!Z$6,0)+IF(ISNUMBER(Критерии!AA88),Критерии!AA$6,0)+IF(ISNUMBER(Критерии!AB88),Критерии!AB$6,0)+IF(ISNUMBER(Критерии!AC88),Критерии!AC$6,0)+IF(ISNUMBER(Критерии!AD88),Критерии!AD$6,0)+IF(ISNUMBER(Критерии!AE88),Критерии!AE$6,0))</f>
        <v/>
      </c>
      <c r="I72" s="21" t="str">
        <f t="shared" si="2"/>
        <v/>
      </c>
      <c r="J72" s="20" t="str">
        <f>IF($A72="","",IF(OR(COUNTIF(Критерии!$B88:$AE88,"Недостаточно данных")&gt;0,COUNTIF(Критерии!$B88:$AE88,"Поле не найдено")&gt;0,COUNTIF(Критерии!$B88:$AE88,"Некорректные настройки")&gt;0,H72=0),"",EXP((IF(ISNUMBER(Критерии!B88),Критерии!B$6*LN(Критерии!B88),0)+IF(ISNUMBER(Критерии!C88),Критерии!C$6*LN(Критерии!C88),0)+IF(ISNUMBER(Критерии!D88),Критерии!D$6*LN(Критерии!D88),0)+IF(ISNUMBER(Критерии!E88),Критерии!E$6*LN(Критерии!E88),0)+IF(ISNUMBER(Критерии!F88),Критерии!F$6*LN(Критерии!F88),0)+IF(ISNUMBER(Критерии!G88),Критерии!G$6*LN(Критерии!G88),0)+IF(ISNUMBER(Критерии!H88),Критерии!H$6*LN(Критерии!H88),0)+IF(ISNUMBER(Критерии!I88),Критерии!I$6*LN(Критерии!I88),0)+IF(ISNUMBER(Критерии!J88),Критерии!J$6*LN(Критерии!J88),0)+IF(ISNUMBER(Критерии!K88),Критерии!K$6*LN(Критерии!K88),0)+IF(ISNUMBER(Критерии!L88),Критерии!L$6*LN(Критерии!L88),0)+IF(ISNUMBER(Критерии!M88),Критерии!M$6*LN(Критерии!M88),0)+IF(ISNUMBER(Критерии!N88),Критерии!N$6*LN(Критерии!N88),0)+IF(ISNUMBER(Критерии!O88),Критерии!O$6*LN(Критерии!O88),0)+IF(ISNUMBER(Критерии!P88),Критерии!P$6*LN(Критерии!P88),0)+IF(ISNUMBER(Критерии!Q88),Критерии!Q$6*LN(Критерии!Q88),0)+IF(ISNUMBER(Критерии!R88),Критерии!R$6*LN(Критерии!R88),0)+IF(ISNUMBER(Критерии!S88),Критерии!S$6*LN(Критерии!S88),0)+IF(ISNUMBER(Критерии!T88),Критерии!T$6*LN(Критерии!T88),0)+IF(ISNUMBER(Критерии!U88),Критерии!U$6*LN(Критерии!U88),0)+IF(ISNUMBER(Критерии!V88),Критерии!V$6*LN(Критерии!V88),0)+IF(ISNUMBER(Критерии!W88),Критерии!W$6*LN(Критерии!W88),0)+IF(ISNUMBER(Критерии!X88),Критерии!X$6*LN(Критерии!X88),0)+IF(ISNUMBER(Критерии!Y88),Критерии!Y$6*LN(Критерии!Y88),0)+IF(ISNUMBER(Критерии!Z88),Критерии!Z$6*LN(Критерии!Z88),0)+IF(ISNUMBER(Критерии!AA88),Критерии!AA$6*LN(Критерии!AA88),0)+IF(ISNUMBER(Критерии!AB88),Критерии!AB$6*LN(Критерии!AB88),0)+IF(ISNUMBER(Критерии!AC88),Критерии!AC$6*LN(Критерии!AC88),0)+IF(ISNUMBER(Критерии!AD88),Критерии!AD$6*LN(Критерии!AD88),0)+IF(ISNUMBER(Критерии!AE88),Критерии!AE$6*LN(Критерии!AE88),0))/H72)))</f>
        <v/>
      </c>
      <c r="K72" s="3" t="str">
        <f>IF(J72="","",COUNTIF($J$4:$J$103,"&gt;"&amp;J72)+COUNTIF($J$4:J72,J72))</f>
        <v/>
      </c>
      <c r="L72" s="3" t="str">
        <f>IF($A72="","",IF(J72="","Недостаточно данных",IF(G72&lt;Настройки!$B$8,"Резерв",IF(Настройки!$B$11="только ранжирование","Резерв",IF(Настройки!$B$11="Порог λ",IF(J72&gt;=Настройки!$B$10,"Кандидат","Резерв"),IF(K72&lt;=Настройки!$B$9,"Кандидат","Резерв"))))))</f>
        <v/>
      </c>
      <c r="M72" s="3" t="str">
        <f>IF($A72="","",IF(J72="","Проверьте данные на листе «Критерии»",IF(F72&gt;0,"Нет исходных данных: "&amp;F72,IF(Настройки!$B$18&lt;&gt;"OK","Проверьте веса","Расчет выполнен"))))</f>
        <v/>
      </c>
      <c r="N72" s="3" t="str">
        <f>IF($A72="","",IF(G72=0,"Нет сработавших оснований",IF(AND(IF(ISNUMBER(Критерии!B88),Критерии!B88,0)&gt;=Настройки!$B$16,Настройки!$K$21="Да"),Настройки!$B$21&amp;"; ","")&amp;IF(AND(IF(ISNUMBER(Критерии!C88),Критерии!C88,0)&gt;=Настройки!$B$16,Настройки!$K$22="Да"),Настройки!$B$22&amp;"; ","")&amp;IF(AND(IF(ISNUMBER(Критерии!D88),Критерии!D88,0)&gt;=Настройки!$B$16,Настройки!$K$23="Да"),Настройки!$B$23&amp;"; ","")&amp;IF(AND(IF(ISNUMBER(Критерии!E88),Критерии!E88,0)&gt;=Настройки!$B$16,Настройки!$K$24="Да"),Настройки!$B$24&amp;"; ","")&amp;IF(AND(IF(ISNUMBER(Критерии!F88),Критерии!F88,0)&gt;=Настройки!$B$16,Настройки!$K$25="Да"),Настройки!$B$25&amp;"; ","")&amp;IF(AND(IF(ISNUMBER(Критерии!G88),Критерии!G88,0)&gt;=Настройки!$B$16,Настройки!$K$26="Да"),Настройки!$B$26&amp;"; ","")&amp;IF(AND(IF(ISNUMBER(Критерии!H88),Критерии!H88,0)&gt;=Настройки!$B$16,Настройки!$K$27="Да"),Настройки!$B$27&amp;"; ","")&amp;IF(AND(IF(ISNUMBER(Критерии!I88),Критерии!I88,0)&gt;=Настройки!$B$16,Настройки!$K$28="Да"),Настройки!$B$28&amp;"; ","")&amp;IF(AND(IF(ISNUMBER(Критерии!J88),Критерии!J88,0)&gt;=Настройки!$B$16,Настройки!$K$29="Да"),Настройки!$B$29&amp;"; ","")&amp;IF(AND(IF(ISNUMBER(Критерии!K88),Критерии!K88,0)&gt;=Настройки!$B$16,Настройки!$K$30="Да"),Настройки!$B$30&amp;"; ","")&amp;IF(AND(IF(ISNUMBER(Критерии!L88),Критерии!L88,0)&gt;=Настройки!$B$16,Настройки!$K$31="Да"),Настройки!$B$31&amp;"; ","")&amp;IF(AND(IF(ISNUMBER(Критерии!M88),Критерии!M88,0)&gt;=Настройки!$B$16,Настройки!$K$32="Да"),Настройки!$B$32&amp;"; ","")&amp;IF(AND(IF(ISNUMBER(Критерии!N88),Критерии!N88,0)&gt;=Настройки!$B$16,Настройки!$K$33="Да"),Настройки!$B$33&amp;"; ","")&amp;IF(AND(IF(ISNUMBER(Критерии!O88),Критерии!O88,0)&gt;=Настройки!$B$16,Настройки!$K$34="Да"),Настройки!$B$34&amp;"; ","")&amp;IF(AND(IF(ISNUMBER(Критерии!P88),Критерии!P88,0)&gt;=Настройки!$B$16,Настройки!$K$35="Да"),Настройки!$B$35&amp;"; ","")&amp;IF(AND(IF(ISNUMBER(Критерии!Q88),Критерии!Q88,0)&gt;=Настройки!$B$16,Настройки!$K$36="Да"),Настройки!$B$36&amp;"; ","")&amp;IF(AND(IF(ISNUMBER(Критерии!R88),Критерии!R88,0)&gt;=Настройки!$B$16,Настройки!$K$37="Да"),Настройки!$B$37&amp;"; ","")&amp;IF(AND(IF(ISNUMBER(Критерии!S88),Критерии!S88,0)&gt;=Настройки!$B$16,Настройки!$K$38="Да"),Настройки!$B$38&amp;"; ","")&amp;IF(AND(IF(ISNUMBER(Критерии!T88),Критерии!T88,0)&gt;=Настройки!$B$16,Настройки!$K$39="Да"),Настройки!$B$39&amp;"; ","")&amp;IF(AND(IF(ISNUMBER(Критерии!U88),Критерии!U88,0)&gt;=Настройки!$B$16,Настройки!$K$40="Да"),Настройки!$B$40&amp;"; ","")&amp;IF(AND(IF(ISNUMBER(Критерии!V88),Критерии!V88,0)&gt;=Настройки!$B$16,Настройки!$K$41="Да"),Настройки!$B$41&amp;"; ","")&amp;IF(AND(IF(ISNUMBER(Критерии!W88),Критерии!W88,0)&gt;=Настройки!$B$16,Настройки!$K$42="Да"),Настройки!$B$42&amp;"; ","")&amp;IF(AND(IF(ISNUMBER(Критерии!X88),Критерии!X88,0)&gt;=Настройки!$B$16,Настройки!$K$43="Да"),Настройки!$B$43&amp;"; ","")&amp;IF(AND(IF(ISNUMBER(Критерии!Y88),Критерии!Y88,0)&gt;=Настройки!$B$16,Настройки!$K$44="Да"),Настройки!$B$44&amp;"; ","")&amp;IF(AND(IF(ISNUMBER(Критерии!Z88),Критерии!Z88,0)&gt;=Настройки!$B$16,Настройки!$K$45="Да"),Настройки!$B$45&amp;"; ","")&amp;IF(AND(IF(ISNUMBER(Критерии!AA88),Критерии!AA88,0)&gt;=Настройки!$B$16,Настройки!$K$46="Да"),Настройки!$B$46&amp;"; ","")&amp;IF(AND(IF(ISNUMBER(Критерии!AB88),Критерии!AB88,0)&gt;=Настройки!$B$16,Настройки!$K$47="Да"),Настройки!$B$47&amp;"; ","")&amp;IF(AND(IF(ISNUMBER(Критерии!AC88),Критерии!AC88,0)&gt;=Настройки!$B$16,Настройки!$K$48="Да"),Настройки!$B$48&amp;"; ","")&amp;IF(AND(IF(ISNUMBER(Критерии!AD88),Критерии!AD88,0)&gt;=Настройки!$B$16,Настройки!$K$49="Да"),Настройки!$B$49&amp;"; ","")&amp;IF(AND(IF(ISNUMBER(Критерии!AE88),Критерии!AE88,0)&gt;=Настройки!$B$16,Настройки!$K$50="Да"),Настройки!$B$50&amp;"; ","")))</f>
        <v/>
      </c>
    </row>
    <row r="73" spans="1:14" ht="17.100000000000001" customHeight="1">
      <c r="A73" s="25" t="str">
        <f>IF(Критерии!A89="","",Критерии!A89)</f>
        <v/>
      </c>
      <c r="B73" s="3" t="str">
        <f>IF($A73="","",INDEX(Данные!$A$7:$CV$106,ROW()-3,MATCH("Пласт",Данные!$A$6:$CV$6,0)))</f>
        <v/>
      </c>
      <c r="C73" s="3" t="str">
        <f>IF($A73="","",INDEX(Данные!$A$7:$CV$106,ROW()-3,MATCH("Состояние",Данные!$A$6:$CV$6,0)))</f>
        <v/>
      </c>
      <c r="D73" s="3" t="str">
        <f>IF($A73="","",COUNTIFS(Настройки!$A$21:$A$50,"Да",Настройки!$N$21:$N$50,"&lt;&gt;"))</f>
        <v/>
      </c>
      <c r="E73" s="3" t="str">
        <f>IF($A73="","",COUNT(Критерии!$B89:$AE89))</f>
        <v/>
      </c>
      <c r="F73" s="3" t="str">
        <f>IF($A73="","",D73-COUNT(Критерии!$B89:$AE89))</f>
        <v/>
      </c>
      <c r="G73" s="3" t="str">
        <f>IF($A73="","",IF(AND(ISNUMBER(Критерии!B89),Критерии!B89&gt;=Настройки!$B$16,Критерии!B$7="Да"),1,0)+IF(AND(ISNUMBER(Критерии!C89),Критерии!C89&gt;=Настройки!$B$16,Критерии!C$7="Да"),1,0)+IF(AND(ISNUMBER(Критерии!D89),Критерии!D89&gt;=Настройки!$B$16,Критерии!D$7="Да"),1,0)+IF(AND(ISNUMBER(Критерии!E89),Критерии!E89&gt;=Настройки!$B$16,Критерии!E$7="Да"),1,0)+IF(AND(ISNUMBER(Критерии!F89),Критерии!F89&gt;=Настройки!$B$16,Критерии!F$7="Да"),1,0)+IF(AND(ISNUMBER(Критерии!G89),Критерии!G89&gt;=Настройки!$B$16,Критерии!G$7="Да"),1,0)+IF(AND(ISNUMBER(Критерии!H89),Критерии!H89&gt;=Настройки!$B$16,Критерии!H$7="Да"),1,0)+IF(AND(ISNUMBER(Критерии!I89),Критерии!I89&gt;=Настройки!$B$16,Критерии!I$7="Да"),1,0)+IF(AND(ISNUMBER(Критерии!J89),Критерии!J89&gt;=Настройки!$B$16,Критерии!J$7="Да"),1,0)+IF(AND(ISNUMBER(Критерии!K89),Критерии!K89&gt;=Настройки!$B$16,Критерии!K$7="Да"),1,0)+IF(AND(ISNUMBER(Критерии!L89),Критерии!L89&gt;=Настройки!$B$16,Критерии!L$7="Да"),1,0)+IF(AND(ISNUMBER(Критерии!M89),Критерии!M89&gt;=Настройки!$B$16,Критерии!M$7="Да"),1,0)+IF(AND(ISNUMBER(Критерии!N89),Критерии!N89&gt;=Настройки!$B$16,Критерии!N$7="Да"),1,0)+IF(AND(ISNUMBER(Критерии!O89),Критерии!O89&gt;=Настройки!$B$16,Критерии!O$7="Да"),1,0)+IF(AND(ISNUMBER(Критерии!P89),Критерии!P89&gt;=Настройки!$B$16,Критерии!P$7="Да"),1,0)+IF(AND(ISNUMBER(Критерии!Q89),Критерии!Q89&gt;=Настройки!$B$16,Критерии!Q$7="Да"),1,0)+IF(AND(ISNUMBER(Критерии!R89),Критерии!R89&gt;=Настройки!$B$16,Критерии!R$7="Да"),1,0)+IF(AND(ISNUMBER(Критерии!S89),Критерии!S89&gt;=Настройки!$B$16,Критерии!S$7="Да"),1,0)+IF(AND(ISNUMBER(Критерии!T89),Критерии!T89&gt;=Настройки!$B$16,Критерии!T$7="Да"),1,0)+IF(AND(ISNUMBER(Критерии!U89),Критерии!U89&gt;=Настройки!$B$16,Критерии!U$7="Да"),1,0)+IF(AND(ISNUMBER(Критерии!V89),Критерии!V89&gt;=Настройки!$B$16,Критерии!V$7="Да"),1,0)+IF(AND(ISNUMBER(Критерии!W89),Критерии!W89&gt;=Настройки!$B$16,Критерии!W$7="Да"),1,0)+IF(AND(ISNUMBER(Критерии!X89),Критерии!X89&gt;=Настройки!$B$16,Критерии!X$7="Да"),1,0)+IF(AND(ISNUMBER(Критерии!Y89),Критерии!Y89&gt;=Настройки!$B$16,Критерии!Y$7="Да"),1,0)+IF(AND(ISNUMBER(Критерии!Z89),Критерии!Z89&gt;=Настройки!$B$16,Критерии!Z$7="Да"),1,0)+IF(AND(ISNUMBER(Критерии!AA89),Критерии!AA89&gt;=Настройки!$B$16,Критерии!AA$7="Да"),1,0)+IF(AND(ISNUMBER(Критерии!AB89),Критерии!AB89&gt;=Настройки!$B$16,Критерии!AB$7="Да"),1,0)+IF(AND(ISNUMBER(Критерии!AC89),Критерии!AC89&gt;=Настройки!$B$16,Критерии!AC$7="Да"),1,0)+IF(AND(ISNUMBER(Критерии!AD89),Критерии!AD89&gt;=Настройки!$B$16,Критерии!AD$7="Да"),1,0)+IF(AND(ISNUMBER(Критерии!AE89),Критерии!AE89&gt;=Настройки!$B$16,Критерии!AE$7="Да"),1,0))</f>
        <v/>
      </c>
      <c r="H73" s="20" t="str">
        <f>IF($A73="","",IF(ISNUMBER(Критерии!B89),Критерии!B$6,0)+IF(ISNUMBER(Критерии!C89),Критерии!C$6,0)+IF(ISNUMBER(Критерии!D89),Критерии!D$6,0)+IF(ISNUMBER(Критерии!E89),Критерии!E$6,0)+IF(ISNUMBER(Критерии!F89),Критерии!F$6,0)+IF(ISNUMBER(Критерии!G89),Критерии!G$6,0)+IF(ISNUMBER(Критерии!H89),Критерии!H$6,0)+IF(ISNUMBER(Критерии!I89),Критерии!I$6,0)+IF(ISNUMBER(Критерии!J89),Критерии!J$6,0)+IF(ISNUMBER(Критерии!K89),Критерии!K$6,0)+IF(ISNUMBER(Критерии!L89),Критерии!L$6,0)+IF(ISNUMBER(Критерии!M89),Критерии!M$6,0)+IF(ISNUMBER(Критерии!N89),Критерии!N$6,0)+IF(ISNUMBER(Критерии!O89),Критерии!O$6,0)+IF(ISNUMBER(Критерии!P89),Критерии!P$6,0)+IF(ISNUMBER(Критерии!Q89),Критерии!Q$6,0)+IF(ISNUMBER(Критерии!R89),Критерии!R$6,0)+IF(ISNUMBER(Критерии!S89),Критерии!S$6,0)+IF(ISNUMBER(Критерии!T89),Критерии!T$6,0)+IF(ISNUMBER(Критерии!U89),Критерии!U$6,0)+IF(ISNUMBER(Критерии!V89),Критерии!V$6,0)+IF(ISNUMBER(Критерии!W89),Критерии!W$6,0)+IF(ISNUMBER(Критерии!X89),Критерии!X$6,0)+IF(ISNUMBER(Критерии!Y89),Критерии!Y$6,0)+IF(ISNUMBER(Критерии!Z89),Критерии!Z$6,0)+IF(ISNUMBER(Критерии!AA89),Критерии!AA$6,0)+IF(ISNUMBER(Критерии!AB89),Критерии!AB$6,0)+IF(ISNUMBER(Критерии!AC89),Критерии!AC$6,0)+IF(ISNUMBER(Критерии!AD89),Критерии!AD$6,0)+IF(ISNUMBER(Критерии!AE89),Критерии!AE$6,0))</f>
        <v/>
      </c>
      <c r="I73" s="21" t="str">
        <f t="shared" si="2"/>
        <v/>
      </c>
      <c r="J73" s="20" t="str">
        <f>IF($A73="","",IF(OR(COUNTIF(Критерии!$B89:$AE89,"Недостаточно данных")&gt;0,COUNTIF(Критерии!$B89:$AE89,"Поле не найдено")&gt;0,COUNTIF(Критерии!$B89:$AE89,"Некорректные настройки")&gt;0,H73=0),"",EXP((IF(ISNUMBER(Критерии!B89),Критерии!B$6*LN(Критерии!B89),0)+IF(ISNUMBER(Критерии!C89),Критерии!C$6*LN(Критерии!C89),0)+IF(ISNUMBER(Критерии!D89),Критерии!D$6*LN(Критерии!D89),0)+IF(ISNUMBER(Критерии!E89),Критерии!E$6*LN(Критерии!E89),0)+IF(ISNUMBER(Критерии!F89),Критерии!F$6*LN(Критерии!F89),0)+IF(ISNUMBER(Критерии!G89),Критерии!G$6*LN(Критерии!G89),0)+IF(ISNUMBER(Критерии!H89),Критерии!H$6*LN(Критерии!H89),0)+IF(ISNUMBER(Критерии!I89),Критерии!I$6*LN(Критерии!I89),0)+IF(ISNUMBER(Критерии!J89),Критерии!J$6*LN(Критерии!J89),0)+IF(ISNUMBER(Критерии!K89),Критерии!K$6*LN(Критерии!K89),0)+IF(ISNUMBER(Критерии!L89),Критерии!L$6*LN(Критерии!L89),0)+IF(ISNUMBER(Критерии!M89),Критерии!M$6*LN(Критерии!M89),0)+IF(ISNUMBER(Критерии!N89),Критерии!N$6*LN(Критерии!N89),0)+IF(ISNUMBER(Критерии!O89),Критерии!O$6*LN(Критерии!O89),0)+IF(ISNUMBER(Критерии!P89),Критерии!P$6*LN(Критерии!P89),0)+IF(ISNUMBER(Критерии!Q89),Критерии!Q$6*LN(Критерии!Q89),0)+IF(ISNUMBER(Критерии!R89),Критерии!R$6*LN(Критерии!R89),0)+IF(ISNUMBER(Критерии!S89),Критерии!S$6*LN(Критерии!S89),0)+IF(ISNUMBER(Критерии!T89),Критерии!T$6*LN(Критерии!T89),0)+IF(ISNUMBER(Критерии!U89),Критерии!U$6*LN(Критерии!U89),0)+IF(ISNUMBER(Критерии!V89),Критерии!V$6*LN(Критерии!V89),0)+IF(ISNUMBER(Критерии!W89),Критерии!W$6*LN(Критерии!W89),0)+IF(ISNUMBER(Критерии!X89),Критерии!X$6*LN(Критерии!X89),0)+IF(ISNUMBER(Критерии!Y89),Критерии!Y$6*LN(Критерии!Y89),0)+IF(ISNUMBER(Критерии!Z89),Критерии!Z$6*LN(Критерии!Z89),0)+IF(ISNUMBER(Критерии!AA89),Критерии!AA$6*LN(Критерии!AA89),0)+IF(ISNUMBER(Критерии!AB89),Критерии!AB$6*LN(Критерии!AB89),0)+IF(ISNUMBER(Критерии!AC89),Критерии!AC$6*LN(Критерии!AC89),0)+IF(ISNUMBER(Критерии!AD89),Критерии!AD$6*LN(Критерии!AD89),0)+IF(ISNUMBER(Критерии!AE89),Критерии!AE$6*LN(Критерии!AE89),0))/H73)))</f>
        <v/>
      </c>
      <c r="K73" s="3" t="str">
        <f>IF(J73="","",COUNTIF($J$4:$J$103,"&gt;"&amp;J73)+COUNTIF($J$4:J73,J73))</f>
        <v/>
      </c>
      <c r="L73" s="3" t="str">
        <f>IF($A73="","",IF(J73="","Недостаточно данных",IF(G73&lt;Настройки!$B$8,"Резерв",IF(Настройки!$B$11="только ранжирование","Резерв",IF(Настройки!$B$11="Порог λ",IF(J73&gt;=Настройки!$B$10,"Кандидат","Резерв"),IF(K73&lt;=Настройки!$B$9,"Кандидат","Резерв"))))))</f>
        <v/>
      </c>
      <c r="M73" s="3" t="str">
        <f>IF($A73="","",IF(J73="","Проверьте данные на листе «Критерии»",IF(F73&gt;0,"Нет исходных данных: "&amp;F73,IF(Настройки!$B$18&lt;&gt;"OK","Проверьте веса","Расчет выполнен"))))</f>
        <v/>
      </c>
      <c r="N73" s="3" t="str">
        <f>IF($A73="","",IF(G73=0,"Нет сработавших оснований",IF(AND(IF(ISNUMBER(Критерии!B89),Критерии!B89,0)&gt;=Настройки!$B$16,Настройки!$K$21="Да"),Настройки!$B$21&amp;"; ","")&amp;IF(AND(IF(ISNUMBER(Критерии!C89),Критерии!C89,0)&gt;=Настройки!$B$16,Настройки!$K$22="Да"),Настройки!$B$22&amp;"; ","")&amp;IF(AND(IF(ISNUMBER(Критерии!D89),Критерии!D89,0)&gt;=Настройки!$B$16,Настройки!$K$23="Да"),Настройки!$B$23&amp;"; ","")&amp;IF(AND(IF(ISNUMBER(Критерии!E89),Критерии!E89,0)&gt;=Настройки!$B$16,Настройки!$K$24="Да"),Настройки!$B$24&amp;"; ","")&amp;IF(AND(IF(ISNUMBER(Критерии!F89),Критерии!F89,0)&gt;=Настройки!$B$16,Настройки!$K$25="Да"),Настройки!$B$25&amp;"; ","")&amp;IF(AND(IF(ISNUMBER(Критерии!G89),Критерии!G89,0)&gt;=Настройки!$B$16,Настройки!$K$26="Да"),Настройки!$B$26&amp;"; ","")&amp;IF(AND(IF(ISNUMBER(Критерии!H89),Критерии!H89,0)&gt;=Настройки!$B$16,Настройки!$K$27="Да"),Настройки!$B$27&amp;"; ","")&amp;IF(AND(IF(ISNUMBER(Критерии!I89),Критерии!I89,0)&gt;=Настройки!$B$16,Настройки!$K$28="Да"),Настройки!$B$28&amp;"; ","")&amp;IF(AND(IF(ISNUMBER(Критерии!J89),Критерии!J89,0)&gt;=Настройки!$B$16,Настройки!$K$29="Да"),Настройки!$B$29&amp;"; ","")&amp;IF(AND(IF(ISNUMBER(Критерии!K89),Критерии!K89,0)&gt;=Настройки!$B$16,Настройки!$K$30="Да"),Настройки!$B$30&amp;"; ","")&amp;IF(AND(IF(ISNUMBER(Критерии!L89),Критерии!L89,0)&gt;=Настройки!$B$16,Настройки!$K$31="Да"),Настройки!$B$31&amp;"; ","")&amp;IF(AND(IF(ISNUMBER(Критерии!M89),Критерии!M89,0)&gt;=Настройки!$B$16,Настройки!$K$32="Да"),Настройки!$B$32&amp;"; ","")&amp;IF(AND(IF(ISNUMBER(Критерии!N89),Критерии!N89,0)&gt;=Настройки!$B$16,Настройки!$K$33="Да"),Настройки!$B$33&amp;"; ","")&amp;IF(AND(IF(ISNUMBER(Критерии!O89),Критерии!O89,0)&gt;=Настройки!$B$16,Настройки!$K$34="Да"),Настройки!$B$34&amp;"; ","")&amp;IF(AND(IF(ISNUMBER(Критерии!P89),Критерии!P89,0)&gt;=Настройки!$B$16,Настройки!$K$35="Да"),Настройки!$B$35&amp;"; ","")&amp;IF(AND(IF(ISNUMBER(Критерии!Q89),Критерии!Q89,0)&gt;=Настройки!$B$16,Настройки!$K$36="Да"),Настройки!$B$36&amp;"; ","")&amp;IF(AND(IF(ISNUMBER(Критерии!R89),Критерии!R89,0)&gt;=Настройки!$B$16,Настройки!$K$37="Да"),Настройки!$B$37&amp;"; ","")&amp;IF(AND(IF(ISNUMBER(Критерии!S89),Критерии!S89,0)&gt;=Настройки!$B$16,Настройки!$K$38="Да"),Настройки!$B$38&amp;"; ","")&amp;IF(AND(IF(ISNUMBER(Критерии!T89),Критерии!T89,0)&gt;=Настройки!$B$16,Настройки!$K$39="Да"),Настройки!$B$39&amp;"; ","")&amp;IF(AND(IF(ISNUMBER(Критерии!U89),Критерии!U89,0)&gt;=Настройки!$B$16,Настройки!$K$40="Да"),Настройки!$B$40&amp;"; ","")&amp;IF(AND(IF(ISNUMBER(Критерии!V89),Критерии!V89,0)&gt;=Настройки!$B$16,Настройки!$K$41="Да"),Настройки!$B$41&amp;"; ","")&amp;IF(AND(IF(ISNUMBER(Критерии!W89),Критерии!W89,0)&gt;=Настройки!$B$16,Настройки!$K$42="Да"),Настройки!$B$42&amp;"; ","")&amp;IF(AND(IF(ISNUMBER(Критерии!X89),Критерии!X89,0)&gt;=Настройки!$B$16,Настройки!$K$43="Да"),Настройки!$B$43&amp;"; ","")&amp;IF(AND(IF(ISNUMBER(Критерии!Y89),Критерии!Y89,0)&gt;=Настройки!$B$16,Настройки!$K$44="Да"),Настройки!$B$44&amp;"; ","")&amp;IF(AND(IF(ISNUMBER(Критерии!Z89),Критерии!Z89,0)&gt;=Настройки!$B$16,Настройки!$K$45="Да"),Настройки!$B$45&amp;"; ","")&amp;IF(AND(IF(ISNUMBER(Критерии!AA89),Критерии!AA89,0)&gt;=Настройки!$B$16,Настройки!$K$46="Да"),Настройки!$B$46&amp;"; ","")&amp;IF(AND(IF(ISNUMBER(Критерии!AB89),Критерии!AB89,0)&gt;=Настройки!$B$16,Настройки!$K$47="Да"),Настройки!$B$47&amp;"; ","")&amp;IF(AND(IF(ISNUMBER(Критерии!AC89),Критерии!AC89,0)&gt;=Настройки!$B$16,Настройки!$K$48="Да"),Настройки!$B$48&amp;"; ","")&amp;IF(AND(IF(ISNUMBER(Критерии!AD89),Критерии!AD89,0)&gt;=Настройки!$B$16,Настройки!$K$49="Да"),Настройки!$B$49&amp;"; ","")&amp;IF(AND(IF(ISNUMBER(Критерии!AE89),Критерии!AE89,0)&gt;=Настройки!$B$16,Настройки!$K$50="Да"),Настройки!$B$50&amp;"; ","")))</f>
        <v/>
      </c>
    </row>
    <row r="74" spans="1:14" ht="17.100000000000001" customHeight="1">
      <c r="A74" s="25" t="str">
        <f>IF(Критерии!A90="","",Критерии!A90)</f>
        <v/>
      </c>
      <c r="B74" s="3" t="str">
        <f>IF($A74="","",INDEX(Данные!$A$7:$CV$106,ROW()-3,MATCH("Пласт",Данные!$A$6:$CV$6,0)))</f>
        <v/>
      </c>
      <c r="C74" s="3" t="str">
        <f>IF($A74="","",INDEX(Данные!$A$7:$CV$106,ROW()-3,MATCH("Состояние",Данные!$A$6:$CV$6,0)))</f>
        <v/>
      </c>
      <c r="D74" s="3" t="str">
        <f>IF($A74="","",COUNTIFS(Настройки!$A$21:$A$50,"Да",Настройки!$N$21:$N$50,"&lt;&gt;"))</f>
        <v/>
      </c>
      <c r="E74" s="3" t="str">
        <f>IF($A74="","",COUNT(Критерии!$B90:$AE90))</f>
        <v/>
      </c>
      <c r="F74" s="3" t="str">
        <f>IF($A74="","",D74-COUNT(Критерии!$B90:$AE90))</f>
        <v/>
      </c>
      <c r="G74" s="3" t="str">
        <f>IF($A74="","",IF(AND(ISNUMBER(Критерии!B90),Критерии!B90&gt;=Настройки!$B$16,Критерии!B$7="Да"),1,0)+IF(AND(ISNUMBER(Критерии!C90),Критерии!C90&gt;=Настройки!$B$16,Критерии!C$7="Да"),1,0)+IF(AND(ISNUMBER(Критерии!D90),Критерии!D90&gt;=Настройки!$B$16,Критерии!D$7="Да"),1,0)+IF(AND(ISNUMBER(Критерии!E90),Критерии!E90&gt;=Настройки!$B$16,Критерии!E$7="Да"),1,0)+IF(AND(ISNUMBER(Критерии!F90),Критерии!F90&gt;=Настройки!$B$16,Критерии!F$7="Да"),1,0)+IF(AND(ISNUMBER(Критерии!G90),Критерии!G90&gt;=Настройки!$B$16,Критерии!G$7="Да"),1,0)+IF(AND(ISNUMBER(Критерии!H90),Критерии!H90&gt;=Настройки!$B$16,Критерии!H$7="Да"),1,0)+IF(AND(ISNUMBER(Критерии!I90),Критерии!I90&gt;=Настройки!$B$16,Критерии!I$7="Да"),1,0)+IF(AND(ISNUMBER(Критерии!J90),Критерии!J90&gt;=Настройки!$B$16,Критерии!J$7="Да"),1,0)+IF(AND(ISNUMBER(Критерии!K90),Критерии!K90&gt;=Настройки!$B$16,Критерии!K$7="Да"),1,0)+IF(AND(ISNUMBER(Критерии!L90),Критерии!L90&gt;=Настройки!$B$16,Критерии!L$7="Да"),1,0)+IF(AND(ISNUMBER(Критерии!M90),Критерии!M90&gt;=Настройки!$B$16,Критерии!M$7="Да"),1,0)+IF(AND(ISNUMBER(Критерии!N90),Критерии!N90&gt;=Настройки!$B$16,Критерии!N$7="Да"),1,0)+IF(AND(ISNUMBER(Критерии!O90),Критерии!O90&gt;=Настройки!$B$16,Критерии!O$7="Да"),1,0)+IF(AND(ISNUMBER(Критерии!P90),Критерии!P90&gt;=Настройки!$B$16,Критерии!P$7="Да"),1,0)+IF(AND(ISNUMBER(Критерии!Q90),Критерии!Q90&gt;=Настройки!$B$16,Критерии!Q$7="Да"),1,0)+IF(AND(ISNUMBER(Критерии!R90),Критерии!R90&gt;=Настройки!$B$16,Критерии!R$7="Да"),1,0)+IF(AND(ISNUMBER(Критерии!S90),Критерии!S90&gt;=Настройки!$B$16,Критерии!S$7="Да"),1,0)+IF(AND(ISNUMBER(Критерии!T90),Критерии!T90&gt;=Настройки!$B$16,Критерии!T$7="Да"),1,0)+IF(AND(ISNUMBER(Критерии!U90),Критерии!U90&gt;=Настройки!$B$16,Критерии!U$7="Да"),1,0)+IF(AND(ISNUMBER(Критерии!V90),Критерии!V90&gt;=Настройки!$B$16,Критерии!V$7="Да"),1,0)+IF(AND(ISNUMBER(Критерии!W90),Критерии!W90&gt;=Настройки!$B$16,Критерии!W$7="Да"),1,0)+IF(AND(ISNUMBER(Критерии!X90),Критерии!X90&gt;=Настройки!$B$16,Критерии!X$7="Да"),1,0)+IF(AND(ISNUMBER(Критерии!Y90),Критерии!Y90&gt;=Настройки!$B$16,Критерии!Y$7="Да"),1,0)+IF(AND(ISNUMBER(Критерии!Z90),Критерии!Z90&gt;=Настройки!$B$16,Критерии!Z$7="Да"),1,0)+IF(AND(ISNUMBER(Критерии!AA90),Критерии!AA90&gt;=Настройки!$B$16,Критерии!AA$7="Да"),1,0)+IF(AND(ISNUMBER(Критерии!AB90),Критерии!AB90&gt;=Настройки!$B$16,Критерии!AB$7="Да"),1,0)+IF(AND(ISNUMBER(Критерии!AC90),Критерии!AC90&gt;=Настройки!$B$16,Критерии!AC$7="Да"),1,0)+IF(AND(ISNUMBER(Критерии!AD90),Критерии!AD90&gt;=Настройки!$B$16,Критерии!AD$7="Да"),1,0)+IF(AND(ISNUMBER(Критерии!AE90),Критерии!AE90&gt;=Настройки!$B$16,Критерии!AE$7="Да"),1,0))</f>
        <v/>
      </c>
      <c r="H74" s="20" t="str">
        <f>IF($A74="","",IF(ISNUMBER(Критерии!B90),Критерии!B$6,0)+IF(ISNUMBER(Критерии!C90),Критерии!C$6,0)+IF(ISNUMBER(Критерии!D90),Критерии!D$6,0)+IF(ISNUMBER(Критерии!E90),Критерии!E$6,0)+IF(ISNUMBER(Критерии!F90),Критерии!F$6,0)+IF(ISNUMBER(Критерии!G90),Критерии!G$6,0)+IF(ISNUMBER(Критерии!H90),Критерии!H$6,0)+IF(ISNUMBER(Критерии!I90),Критерии!I$6,0)+IF(ISNUMBER(Критерии!J90),Критерии!J$6,0)+IF(ISNUMBER(Критерии!K90),Критерии!K$6,0)+IF(ISNUMBER(Критерии!L90),Критерии!L$6,0)+IF(ISNUMBER(Критерии!M90),Критерии!M$6,0)+IF(ISNUMBER(Критерии!N90),Критерии!N$6,0)+IF(ISNUMBER(Критерии!O90),Критерии!O$6,0)+IF(ISNUMBER(Критерии!P90),Критерии!P$6,0)+IF(ISNUMBER(Критерии!Q90),Критерии!Q$6,0)+IF(ISNUMBER(Критерии!R90),Критерии!R$6,0)+IF(ISNUMBER(Критерии!S90),Критерии!S$6,0)+IF(ISNUMBER(Критерии!T90),Критерии!T$6,0)+IF(ISNUMBER(Критерии!U90),Критерии!U$6,0)+IF(ISNUMBER(Критерии!V90),Критерии!V$6,0)+IF(ISNUMBER(Критерии!W90),Критерии!W$6,0)+IF(ISNUMBER(Критерии!X90),Критерии!X$6,0)+IF(ISNUMBER(Критерии!Y90),Критерии!Y$6,0)+IF(ISNUMBER(Критерии!Z90),Критерии!Z$6,0)+IF(ISNUMBER(Критерии!AA90),Критерии!AA$6,0)+IF(ISNUMBER(Критерии!AB90),Критерии!AB$6,0)+IF(ISNUMBER(Критерии!AC90),Критерии!AC$6,0)+IF(ISNUMBER(Критерии!AD90),Критерии!AD$6,0)+IF(ISNUMBER(Критерии!AE90),Критерии!AE$6,0))</f>
        <v/>
      </c>
      <c r="I74" s="21" t="str">
        <f t="shared" si="2"/>
        <v/>
      </c>
      <c r="J74" s="20" t="str">
        <f>IF($A74="","",IF(OR(COUNTIF(Критерии!$B90:$AE90,"Недостаточно данных")&gt;0,COUNTIF(Критерии!$B90:$AE90,"Поле не найдено")&gt;0,COUNTIF(Критерии!$B90:$AE90,"Некорректные настройки")&gt;0,H74=0),"",EXP((IF(ISNUMBER(Критерии!B90),Критерии!B$6*LN(Критерии!B90),0)+IF(ISNUMBER(Критерии!C90),Критерии!C$6*LN(Критерии!C90),0)+IF(ISNUMBER(Критерии!D90),Критерии!D$6*LN(Критерии!D90),0)+IF(ISNUMBER(Критерии!E90),Критерии!E$6*LN(Критерии!E90),0)+IF(ISNUMBER(Критерии!F90),Критерии!F$6*LN(Критерии!F90),0)+IF(ISNUMBER(Критерии!G90),Критерии!G$6*LN(Критерии!G90),0)+IF(ISNUMBER(Критерии!H90),Критерии!H$6*LN(Критерии!H90),0)+IF(ISNUMBER(Критерии!I90),Критерии!I$6*LN(Критерии!I90),0)+IF(ISNUMBER(Критерии!J90),Критерии!J$6*LN(Критерии!J90),0)+IF(ISNUMBER(Критерии!K90),Критерии!K$6*LN(Критерии!K90),0)+IF(ISNUMBER(Критерии!L90),Критерии!L$6*LN(Критерии!L90),0)+IF(ISNUMBER(Критерии!M90),Критерии!M$6*LN(Критерии!M90),0)+IF(ISNUMBER(Критерии!N90),Критерии!N$6*LN(Критерии!N90),0)+IF(ISNUMBER(Критерии!O90),Критерии!O$6*LN(Критерии!O90),0)+IF(ISNUMBER(Критерии!P90),Критерии!P$6*LN(Критерии!P90),0)+IF(ISNUMBER(Критерии!Q90),Критерии!Q$6*LN(Критерии!Q90),0)+IF(ISNUMBER(Критерии!R90),Критерии!R$6*LN(Критерии!R90),0)+IF(ISNUMBER(Критерии!S90),Критерии!S$6*LN(Критерии!S90),0)+IF(ISNUMBER(Критерии!T90),Критерии!T$6*LN(Критерии!T90),0)+IF(ISNUMBER(Критерии!U90),Критерии!U$6*LN(Критерии!U90),0)+IF(ISNUMBER(Критерии!V90),Критерии!V$6*LN(Критерии!V90),0)+IF(ISNUMBER(Критерии!W90),Критерии!W$6*LN(Критерии!W90),0)+IF(ISNUMBER(Критерии!X90),Критерии!X$6*LN(Критерии!X90),0)+IF(ISNUMBER(Критерии!Y90),Критерии!Y$6*LN(Критерии!Y90),0)+IF(ISNUMBER(Критерии!Z90),Критерии!Z$6*LN(Критерии!Z90),0)+IF(ISNUMBER(Критерии!AA90),Критерии!AA$6*LN(Критерии!AA90),0)+IF(ISNUMBER(Критерии!AB90),Критерии!AB$6*LN(Критерии!AB90),0)+IF(ISNUMBER(Критерии!AC90),Критерии!AC$6*LN(Критерии!AC90),0)+IF(ISNUMBER(Критерии!AD90),Критерии!AD$6*LN(Критерии!AD90),0)+IF(ISNUMBER(Критерии!AE90),Критерии!AE$6*LN(Критерии!AE90),0))/H74)))</f>
        <v/>
      </c>
      <c r="K74" s="3" t="str">
        <f>IF(J74="","",COUNTIF($J$4:$J$103,"&gt;"&amp;J74)+COUNTIF($J$4:J74,J74))</f>
        <v/>
      </c>
      <c r="L74" s="3" t="str">
        <f>IF($A74="","",IF(J74="","Недостаточно данных",IF(G74&lt;Настройки!$B$8,"Резерв",IF(Настройки!$B$11="только ранжирование","Резерв",IF(Настройки!$B$11="Порог λ",IF(J74&gt;=Настройки!$B$10,"Кандидат","Резерв"),IF(K74&lt;=Настройки!$B$9,"Кандидат","Резерв"))))))</f>
        <v/>
      </c>
      <c r="M74" s="3" t="str">
        <f>IF($A74="","",IF(J74="","Проверьте данные на листе «Критерии»",IF(F74&gt;0,"Нет исходных данных: "&amp;F74,IF(Настройки!$B$18&lt;&gt;"OK","Проверьте веса","Расчет выполнен"))))</f>
        <v/>
      </c>
      <c r="N74" s="3" t="str">
        <f>IF($A74="","",IF(G74=0,"Нет сработавших оснований",IF(AND(IF(ISNUMBER(Критерии!B90),Критерии!B90,0)&gt;=Настройки!$B$16,Настройки!$K$21="Да"),Настройки!$B$21&amp;"; ","")&amp;IF(AND(IF(ISNUMBER(Критерии!C90),Критерии!C90,0)&gt;=Настройки!$B$16,Настройки!$K$22="Да"),Настройки!$B$22&amp;"; ","")&amp;IF(AND(IF(ISNUMBER(Критерии!D90),Критерии!D90,0)&gt;=Настройки!$B$16,Настройки!$K$23="Да"),Настройки!$B$23&amp;"; ","")&amp;IF(AND(IF(ISNUMBER(Критерии!E90),Критерии!E90,0)&gt;=Настройки!$B$16,Настройки!$K$24="Да"),Настройки!$B$24&amp;"; ","")&amp;IF(AND(IF(ISNUMBER(Критерии!F90),Критерии!F90,0)&gt;=Настройки!$B$16,Настройки!$K$25="Да"),Настройки!$B$25&amp;"; ","")&amp;IF(AND(IF(ISNUMBER(Критерии!G90),Критерии!G90,0)&gt;=Настройки!$B$16,Настройки!$K$26="Да"),Настройки!$B$26&amp;"; ","")&amp;IF(AND(IF(ISNUMBER(Критерии!H90),Критерии!H90,0)&gt;=Настройки!$B$16,Настройки!$K$27="Да"),Настройки!$B$27&amp;"; ","")&amp;IF(AND(IF(ISNUMBER(Критерии!I90),Критерии!I90,0)&gt;=Настройки!$B$16,Настройки!$K$28="Да"),Настройки!$B$28&amp;"; ","")&amp;IF(AND(IF(ISNUMBER(Критерии!J90),Критерии!J90,0)&gt;=Настройки!$B$16,Настройки!$K$29="Да"),Настройки!$B$29&amp;"; ","")&amp;IF(AND(IF(ISNUMBER(Критерии!K90),Критерии!K90,0)&gt;=Настройки!$B$16,Настройки!$K$30="Да"),Настройки!$B$30&amp;"; ","")&amp;IF(AND(IF(ISNUMBER(Критерии!L90),Критерии!L90,0)&gt;=Настройки!$B$16,Настройки!$K$31="Да"),Настройки!$B$31&amp;"; ","")&amp;IF(AND(IF(ISNUMBER(Критерии!M90),Критерии!M90,0)&gt;=Настройки!$B$16,Настройки!$K$32="Да"),Настройки!$B$32&amp;"; ","")&amp;IF(AND(IF(ISNUMBER(Критерии!N90),Критерии!N90,0)&gt;=Настройки!$B$16,Настройки!$K$33="Да"),Настройки!$B$33&amp;"; ","")&amp;IF(AND(IF(ISNUMBER(Критерии!O90),Критерии!O90,0)&gt;=Настройки!$B$16,Настройки!$K$34="Да"),Настройки!$B$34&amp;"; ","")&amp;IF(AND(IF(ISNUMBER(Критерии!P90),Критерии!P90,0)&gt;=Настройки!$B$16,Настройки!$K$35="Да"),Настройки!$B$35&amp;"; ","")&amp;IF(AND(IF(ISNUMBER(Критерии!Q90),Критерии!Q90,0)&gt;=Настройки!$B$16,Настройки!$K$36="Да"),Настройки!$B$36&amp;"; ","")&amp;IF(AND(IF(ISNUMBER(Критерии!R90),Критерии!R90,0)&gt;=Настройки!$B$16,Настройки!$K$37="Да"),Настройки!$B$37&amp;"; ","")&amp;IF(AND(IF(ISNUMBER(Критерии!S90),Критерии!S90,0)&gt;=Настройки!$B$16,Настройки!$K$38="Да"),Настройки!$B$38&amp;"; ","")&amp;IF(AND(IF(ISNUMBER(Критерии!T90),Критерии!T90,0)&gt;=Настройки!$B$16,Настройки!$K$39="Да"),Настройки!$B$39&amp;"; ","")&amp;IF(AND(IF(ISNUMBER(Критерии!U90),Критерии!U90,0)&gt;=Настройки!$B$16,Настройки!$K$40="Да"),Настройки!$B$40&amp;"; ","")&amp;IF(AND(IF(ISNUMBER(Критерии!V90),Критерии!V90,0)&gt;=Настройки!$B$16,Настройки!$K$41="Да"),Настройки!$B$41&amp;"; ","")&amp;IF(AND(IF(ISNUMBER(Критерии!W90),Критерии!W90,0)&gt;=Настройки!$B$16,Настройки!$K$42="Да"),Настройки!$B$42&amp;"; ","")&amp;IF(AND(IF(ISNUMBER(Критерии!X90),Критерии!X90,0)&gt;=Настройки!$B$16,Настройки!$K$43="Да"),Настройки!$B$43&amp;"; ","")&amp;IF(AND(IF(ISNUMBER(Критерии!Y90),Критерии!Y90,0)&gt;=Настройки!$B$16,Настройки!$K$44="Да"),Настройки!$B$44&amp;"; ","")&amp;IF(AND(IF(ISNUMBER(Критерии!Z90),Критерии!Z90,0)&gt;=Настройки!$B$16,Настройки!$K$45="Да"),Настройки!$B$45&amp;"; ","")&amp;IF(AND(IF(ISNUMBER(Критерии!AA90),Критерии!AA90,0)&gt;=Настройки!$B$16,Настройки!$K$46="Да"),Настройки!$B$46&amp;"; ","")&amp;IF(AND(IF(ISNUMBER(Критерии!AB90),Критерии!AB90,0)&gt;=Настройки!$B$16,Настройки!$K$47="Да"),Настройки!$B$47&amp;"; ","")&amp;IF(AND(IF(ISNUMBER(Критерии!AC90),Критерии!AC90,0)&gt;=Настройки!$B$16,Настройки!$K$48="Да"),Настройки!$B$48&amp;"; ","")&amp;IF(AND(IF(ISNUMBER(Критерии!AD90),Критерии!AD90,0)&gt;=Настройки!$B$16,Настройки!$K$49="Да"),Настройки!$B$49&amp;"; ","")&amp;IF(AND(IF(ISNUMBER(Критерии!AE90),Критерии!AE90,0)&gt;=Настройки!$B$16,Настройки!$K$50="Да"),Настройки!$B$50&amp;"; ","")))</f>
        <v/>
      </c>
    </row>
    <row r="75" spans="1:14" ht="17.100000000000001" customHeight="1">
      <c r="A75" s="25" t="str">
        <f>IF(Критерии!A91="","",Критерии!A91)</f>
        <v/>
      </c>
      <c r="B75" s="3" t="str">
        <f>IF($A75="","",INDEX(Данные!$A$7:$CV$106,ROW()-3,MATCH("Пласт",Данные!$A$6:$CV$6,0)))</f>
        <v/>
      </c>
      <c r="C75" s="3" t="str">
        <f>IF($A75="","",INDEX(Данные!$A$7:$CV$106,ROW()-3,MATCH("Состояние",Данные!$A$6:$CV$6,0)))</f>
        <v/>
      </c>
      <c r="D75" s="3" t="str">
        <f>IF($A75="","",COUNTIFS(Настройки!$A$21:$A$50,"Да",Настройки!$N$21:$N$50,"&lt;&gt;"))</f>
        <v/>
      </c>
      <c r="E75" s="3" t="str">
        <f>IF($A75="","",COUNT(Критерии!$B91:$AE91))</f>
        <v/>
      </c>
      <c r="F75" s="3" t="str">
        <f>IF($A75="","",D75-COUNT(Критерии!$B91:$AE91))</f>
        <v/>
      </c>
      <c r="G75" s="3" t="str">
        <f>IF($A75="","",IF(AND(ISNUMBER(Критерии!B91),Критерии!B91&gt;=Настройки!$B$16,Критерии!B$7="Да"),1,0)+IF(AND(ISNUMBER(Критерии!C91),Критерии!C91&gt;=Настройки!$B$16,Критерии!C$7="Да"),1,0)+IF(AND(ISNUMBER(Критерии!D91),Критерии!D91&gt;=Настройки!$B$16,Критерии!D$7="Да"),1,0)+IF(AND(ISNUMBER(Критерии!E91),Критерии!E91&gt;=Настройки!$B$16,Критерии!E$7="Да"),1,0)+IF(AND(ISNUMBER(Критерии!F91),Критерии!F91&gt;=Настройки!$B$16,Критерии!F$7="Да"),1,0)+IF(AND(ISNUMBER(Критерии!G91),Критерии!G91&gt;=Настройки!$B$16,Критерии!G$7="Да"),1,0)+IF(AND(ISNUMBER(Критерии!H91),Критерии!H91&gt;=Настройки!$B$16,Критерии!H$7="Да"),1,0)+IF(AND(ISNUMBER(Критерии!I91),Критерии!I91&gt;=Настройки!$B$16,Критерии!I$7="Да"),1,0)+IF(AND(ISNUMBER(Критерии!J91),Критерии!J91&gt;=Настройки!$B$16,Критерии!J$7="Да"),1,0)+IF(AND(ISNUMBER(Критерии!K91),Критерии!K91&gt;=Настройки!$B$16,Критерии!K$7="Да"),1,0)+IF(AND(ISNUMBER(Критерии!L91),Критерии!L91&gt;=Настройки!$B$16,Критерии!L$7="Да"),1,0)+IF(AND(ISNUMBER(Критерии!M91),Критерии!M91&gt;=Настройки!$B$16,Критерии!M$7="Да"),1,0)+IF(AND(ISNUMBER(Критерии!N91),Критерии!N91&gt;=Настройки!$B$16,Критерии!N$7="Да"),1,0)+IF(AND(ISNUMBER(Критерии!O91),Критерии!O91&gt;=Настройки!$B$16,Критерии!O$7="Да"),1,0)+IF(AND(ISNUMBER(Критерии!P91),Критерии!P91&gt;=Настройки!$B$16,Критерии!P$7="Да"),1,0)+IF(AND(ISNUMBER(Критерии!Q91),Критерии!Q91&gt;=Настройки!$B$16,Критерии!Q$7="Да"),1,0)+IF(AND(ISNUMBER(Критерии!R91),Критерии!R91&gt;=Настройки!$B$16,Критерии!R$7="Да"),1,0)+IF(AND(ISNUMBER(Критерии!S91),Критерии!S91&gt;=Настройки!$B$16,Критерии!S$7="Да"),1,0)+IF(AND(ISNUMBER(Критерии!T91),Критерии!T91&gt;=Настройки!$B$16,Критерии!T$7="Да"),1,0)+IF(AND(ISNUMBER(Критерии!U91),Критерии!U91&gt;=Настройки!$B$16,Критерии!U$7="Да"),1,0)+IF(AND(ISNUMBER(Критерии!V91),Критерии!V91&gt;=Настройки!$B$16,Критерии!V$7="Да"),1,0)+IF(AND(ISNUMBER(Критерии!W91),Критерии!W91&gt;=Настройки!$B$16,Критерии!W$7="Да"),1,0)+IF(AND(ISNUMBER(Критерии!X91),Критерии!X91&gt;=Настройки!$B$16,Критерии!X$7="Да"),1,0)+IF(AND(ISNUMBER(Критерии!Y91),Критерии!Y91&gt;=Настройки!$B$16,Критерии!Y$7="Да"),1,0)+IF(AND(ISNUMBER(Критерии!Z91),Критерии!Z91&gt;=Настройки!$B$16,Критерии!Z$7="Да"),1,0)+IF(AND(ISNUMBER(Критерии!AA91),Критерии!AA91&gt;=Настройки!$B$16,Критерии!AA$7="Да"),1,0)+IF(AND(ISNUMBER(Критерии!AB91),Критерии!AB91&gt;=Настройки!$B$16,Критерии!AB$7="Да"),1,0)+IF(AND(ISNUMBER(Критерии!AC91),Критерии!AC91&gt;=Настройки!$B$16,Критерии!AC$7="Да"),1,0)+IF(AND(ISNUMBER(Критерии!AD91),Критерии!AD91&gt;=Настройки!$B$16,Критерии!AD$7="Да"),1,0)+IF(AND(ISNUMBER(Критерии!AE91),Критерии!AE91&gt;=Настройки!$B$16,Критерии!AE$7="Да"),1,0))</f>
        <v/>
      </c>
      <c r="H75" s="20" t="str">
        <f>IF($A75="","",IF(ISNUMBER(Критерии!B91),Критерии!B$6,0)+IF(ISNUMBER(Критерии!C91),Критерии!C$6,0)+IF(ISNUMBER(Критерии!D91),Критерии!D$6,0)+IF(ISNUMBER(Критерии!E91),Критерии!E$6,0)+IF(ISNUMBER(Критерии!F91),Критерии!F$6,0)+IF(ISNUMBER(Критерии!G91),Критерии!G$6,0)+IF(ISNUMBER(Критерии!H91),Критерии!H$6,0)+IF(ISNUMBER(Критерии!I91),Критерии!I$6,0)+IF(ISNUMBER(Критерии!J91),Критерии!J$6,0)+IF(ISNUMBER(Критерии!K91),Критерии!K$6,0)+IF(ISNUMBER(Критерии!L91),Критерии!L$6,0)+IF(ISNUMBER(Критерии!M91),Критерии!M$6,0)+IF(ISNUMBER(Критерии!N91),Критерии!N$6,0)+IF(ISNUMBER(Критерии!O91),Критерии!O$6,0)+IF(ISNUMBER(Критерии!P91),Критерии!P$6,0)+IF(ISNUMBER(Критерии!Q91),Критерии!Q$6,0)+IF(ISNUMBER(Критерии!R91),Критерии!R$6,0)+IF(ISNUMBER(Критерии!S91),Критерии!S$6,0)+IF(ISNUMBER(Критерии!T91),Критерии!T$6,0)+IF(ISNUMBER(Критерии!U91),Критерии!U$6,0)+IF(ISNUMBER(Критерии!V91),Критерии!V$6,0)+IF(ISNUMBER(Критерии!W91),Критерии!W$6,0)+IF(ISNUMBER(Критерии!X91),Критерии!X$6,0)+IF(ISNUMBER(Критерии!Y91),Критерии!Y$6,0)+IF(ISNUMBER(Критерии!Z91),Критерии!Z$6,0)+IF(ISNUMBER(Критерии!AA91),Критерии!AA$6,0)+IF(ISNUMBER(Критерии!AB91),Критерии!AB$6,0)+IF(ISNUMBER(Критерии!AC91),Критерии!AC$6,0)+IF(ISNUMBER(Критерии!AD91),Критерии!AD$6,0)+IF(ISNUMBER(Критерии!AE91),Критерии!AE$6,0))</f>
        <v/>
      </c>
      <c r="I75" s="21" t="str">
        <f t="shared" si="2"/>
        <v/>
      </c>
      <c r="J75" s="20" t="str">
        <f>IF($A75="","",IF(OR(COUNTIF(Критерии!$B91:$AE91,"Недостаточно данных")&gt;0,COUNTIF(Критерии!$B91:$AE91,"Поле не найдено")&gt;0,COUNTIF(Критерии!$B91:$AE91,"Некорректные настройки")&gt;0,H75=0),"",EXP((IF(ISNUMBER(Критерии!B91),Критерии!B$6*LN(Критерии!B91),0)+IF(ISNUMBER(Критерии!C91),Критерии!C$6*LN(Критерии!C91),0)+IF(ISNUMBER(Критерии!D91),Критерии!D$6*LN(Критерии!D91),0)+IF(ISNUMBER(Критерии!E91),Критерии!E$6*LN(Критерии!E91),0)+IF(ISNUMBER(Критерии!F91),Критерии!F$6*LN(Критерии!F91),0)+IF(ISNUMBER(Критерии!G91),Критерии!G$6*LN(Критерии!G91),0)+IF(ISNUMBER(Критерии!H91),Критерии!H$6*LN(Критерии!H91),0)+IF(ISNUMBER(Критерии!I91),Критерии!I$6*LN(Критерии!I91),0)+IF(ISNUMBER(Критерии!J91),Критерии!J$6*LN(Критерии!J91),0)+IF(ISNUMBER(Критерии!K91),Критерии!K$6*LN(Критерии!K91),0)+IF(ISNUMBER(Критерии!L91),Критерии!L$6*LN(Критерии!L91),0)+IF(ISNUMBER(Критерии!M91),Критерии!M$6*LN(Критерии!M91),0)+IF(ISNUMBER(Критерии!N91),Критерии!N$6*LN(Критерии!N91),0)+IF(ISNUMBER(Критерии!O91),Критерии!O$6*LN(Критерии!O91),0)+IF(ISNUMBER(Критерии!P91),Критерии!P$6*LN(Критерии!P91),0)+IF(ISNUMBER(Критерии!Q91),Критерии!Q$6*LN(Критерии!Q91),0)+IF(ISNUMBER(Критерии!R91),Критерии!R$6*LN(Критерии!R91),0)+IF(ISNUMBER(Критерии!S91),Критерии!S$6*LN(Критерии!S91),0)+IF(ISNUMBER(Критерии!T91),Критерии!T$6*LN(Критерии!T91),0)+IF(ISNUMBER(Критерии!U91),Критерии!U$6*LN(Критерии!U91),0)+IF(ISNUMBER(Критерии!V91),Критерии!V$6*LN(Критерии!V91),0)+IF(ISNUMBER(Критерии!W91),Критерии!W$6*LN(Критерии!W91),0)+IF(ISNUMBER(Критерии!X91),Критерии!X$6*LN(Критерии!X91),0)+IF(ISNUMBER(Критерии!Y91),Критерии!Y$6*LN(Критерии!Y91),0)+IF(ISNUMBER(Критерии!Z91),Критерии!Z$6*LN(Критерии!Z91),0)+IF(ISNUMBER(Критерии!AA91),Критерии!AA$6*LN(Критерии!AA91),0)+IF(ISNUMBER(Критерии!AB91),Критерии!AB$6*LN(Критерии!AB91),0)+IF(ISNUMBER(Критерии!AC91),Критерии!AC$6*LN(Критерии!AC91),0)+IF(ISNUMBER(Критерии!AD91),Критерии!AD$6*LN(Критерии!AD91),0)+IF(ISNUMBER(Критерии!AE91),Критерии!AE$6*LN(Критерии!AE91),0))/H75)))</f>
        <v/>
      </c>
      <c r="K75" s="3" t="str">
        <f>IF(J75="","",COUNTIF($J$4:$J$103,"&gt;"&amp;J75)+COUNTIF($J$4:J75,J75))</f>
        <v/>
      </c>
      <c r="L75" s="3" t="str">
        <f>IF($A75="","",IF(J75="","Недостаточно данных",IF(G75&lt;Настройки!$B$8,"Резерв",IF(Настройки!$B$11="только ранжирование","Резерв",IF(Настройки!$B$11="Порог λ",IF(J75&gt;=Настройки!$B$10,"Кандидат","Резерв"),IF(K75&lt;=Настройки!$B$9,"Кандидат","Резерв"))))))</f>
        <v/>
      </c>
      <c r="M75" s="3" t="str">
        <f>IF($A75="","",IF(J75="","Проверьте данные на листе «Критерии»",IF(F75&gt;0,"Нет исходных данных: "&amp;F75,IF(Настройки!$B$18&lt;&gt;"OK","Проверьте веса","Расчет выполнен"))))</f>
        <v/>
      </c>
      <c r="N75" s="3" t="str">
        <f>IF($A75="","",IF(G75=0,"Нет сработавших оснований",IF(AND(IF(ISNUMBER(Критерии!B91),Критерии!B91,0)&gt;=Настройки!$B$16,Настройки!$K$21="Да"),Настройки!$B$21&amp;"; ","")&amp;IF(AND(IF(ISNUMBER(Критерии!C91),Критерии!C91,0)&gt;=Настройки!$B$16,Настройки!$K$22="Да"),Настройки!$B$22&amp;"; ","")&amp;IF(AND(IF(ISNUMBER(Критерии!D91),Критерии!D91,0)&gt;=Настройки!$B$16,Настройки!$K$23="Да"),Настройки!$B$23&amp;"; ","")&amp;IF(AND(IF(ISNUMBER(Критерии!E91),Критерии!E91,0)&gt;=Настройки!$B$16,Настройки!$K$24="Да"),Настройки!$B$24&amp;"; ","")&amp;IF(AND(IF(ISNUMBER(Критерии!F91),Критерии!F91,0)&gt;=Настройки!$B$16,Настройки!$K$25="Да"),Настройки!$B$25&amp;"; ","")&amp;IF(AND(IF(ISNUMBER(Критерии!G91),Критерии!G91,0)&gt;=Настройки!$B$16,Настройки!$K$26="Да"),Настройки!$B$26&amp;"; ","")&amp;IF(AND(IF(ISNUMBER(Критерии!H91),Критерии!H91,0)&gt;=Настройки!$B$16,Настройки!$K$27="Да"),Настройки!$B$27&amp;"; ","")&amp;IF(AND(IF(ISNUMBER(Критерии!I91),Критерии!I91,0)&gt;=Настройки!$B$16,Настройки!$K$28="Да"),Настройки!$B$28&amp;"; ","")&amp;IF(AND(IF(ISNUMBER(Критерии!J91),Критерии!J91,0)&gt;=Настройки!$B$16,Настройки!$K$29="Да"),Настройки!$B$29&amp;"; ","")&amp;IF(AND(IF(ISNUMBER(Критерии!K91),Критерии!K91,0)&gt;=Настройки!$B$16,Настройки!$K$30="Да"),Настройки!$B$30&amp;"; ","")&amp;IF(AND(IF(ISNUMBER(Критерии!L91),Критерии!L91,0)&gt;=Настройки!$B$16,Настройки!$K$31="Да"),Настройки!$B$31&amp;"; ","")&amp;IF(AND(IF(ISNUMBER(Критерии!M91),Критерии!M91,0)&gt;=Настройки!$B$16,Настройки!$K$32="Да"),Настройки!$B$32&amp;"; ","")&amp;IF(AND(IF(ISNUMBER(Критерии!N91),Критерии!N91,0)&gt;=Настройки!$B$16,Настройки!$K$33="Да"),Настройки!$B$33&amp;"; ","")&amp;IF(AND(IF(ISNUMBER(Критерии!O91),Критерии!O91,0)&gt;=Настройки!$B$16,Настройки!$K$34="Да"),Настройки!$B$34&amp;"; ","")&amp;IF(AND(IF(ISNUMBER(Критерии!P91),Критерии!P91,0)&gt;=Настройки!$B$16,Настройки!$K$35="Да"),Настройки!$B$35&amp;"; ","")&amp;IF(AND(IF(ISNUMBER(Критерии!Q91),Критерии!Q91,0)&gt;=Настройки!$B$16,Настройки!$K$36="Да"),Настройки!$B$36&amp;"; ","")&amp;IF(AND(IF(ISNUMBER(Критерии!R91),Критерии!R91,0)&gt;=Настройки!$B$16,Настройки!$K$37="Да"),Настройки!$B$37&amp;"; ","")&amp;IF(AND(IF(ISNUMBER(Критерии!S91),Критерии!S91,0)&gt;=Настройки!$B$16,Настройки!$K$38="Да"),Настройки!$B$38&amp;"; ","")&amp;IF(AND(IF(ISNUMBER(Критерии!T91),Критерии!T91,0)&gt;=Настройки!$B$16,Настройки!$K$39="Да"),Настройки!$B$39&amp;"; ","")&amp;IF(AND(IF(ISNUMBER(Критерии!U91),Критерии!U91,0)&gt;=Настройки!$B$16,Настройки!$K$40="Да"),Настройки!$B$40&amp;"; ","")&amp;IF(AND(IF(ISNUMBER(Критерии!V91),Критерии!V91,0)&gt;=Настройки!$B$16,Настройки!$K$41="Да"),Настройки!$B$41&amp;"; ","")&amp;IF(AND(IF(ISNUMBER(Критерии!W91),Критерии!W91,0)&gt;=Настройки!$B$16,Настройки!$K$42="Да"),Настройки!$B$42&amp;"; ","")&amp;IF(AND(IF(ISNUMBER(Критерии!X91),Критерии!X91,0)&gt;=Настройки!$B$16,Настройки!$K$43="Да"),Настройки!$B$43&amp;"; ","")&amp;IF(AND(IF(ISNUMBER(Критерии!Y91),Критерии!Y91,0)&gt;=Настройки!$B$16,Настройки!$K$44="Да"),Настройки!$B$44&amp;"; ","")&amp;IF(AND(IF(ISNUMBER(Критерии!Z91),Критерии!Z91,0)&gt;=Настройки!$B$16,Настройки!$K$45="Да"),Настройки!$B$45&amp;"; ","")&amp;IF(AND(IF(ISNUMBER(Критерии!AA91),Критерии!AA91,0)&gt;=Настройки!$B$16,Настройки!$K$46="Да"),Настройки!$B$46&amp;"; ","")&amp;IF(AND(IF(ISNUMBER(Критерии!AB91),Критерии!AB91,0)&gt;=Настройки!$B$16,Настройки!$K$47="Да"),Настройки!$B$47&amp;"; ","")&amp;IF(AND(IF(ISNUMBER(Критерии!AC91),Критерии!AC91,0)&gt;=Настройки!$B$16,Настройки!$K$48="Да"),Настройки!$B$48&amp;"; ","")&amp;IF(AND(IF(ISNUMBER(Критерии!AD91),Критерии!AD91,0)&gt;=Настройки!$B$16,Настройки!$K$49="Да"),Настройки!$B$49&amp;"; ","")&amp;IF(AND(IF(ISNUMBER(Критерии!AE91),Критерии!AE91,0)&gt;=Настройки!$B$16,Настройки!$K$50="Да"),Настройки!$B$50&amp;"; ","")))</f>
        <v/>
      </c>
    </row>
    <row r="76" spans="1:14" ht="17.100000000000001" customHeight="1">
      <c r="A76" s="25" t="str">
        <f>IF(Критерии!A92="","",Критерии!A92)</f>
        <v/>
      </c>
      <c r="B76" s="3" t="str">
        <f>IF($A76="","",INDEX(Данные!$A$7:$CV$106,ROW()-3,MATCH("Пласт",Данные!$A$6:$CV$6,0)))</f>
        <v/>
      </c>
      <c r="C76" s="3" t="str">
        <f>IF($A76="","",INDEX(Данные!$A$7:$CV$106,ROW()-3,MATCH("Состояние",Данные!$A$6:$CV$6,0)))</f>
        <v/>
      </c>
      <c r="D76" s="3" t="str">
        <f>IF($A76="","",COUNTIFS(Настройки!$A$21:$A$50,"Да",Настройки!$N$21:$N$50,"&lt;&gt;"))</f>
        <v/>
      </c>
      <c r="E76" s="3" t="str">
        <f>IF($A76="","",COUNT(Критерии!$B92:$AE92))</f>
        <v/>
      </c>
      <c r="F76" s="3" t="str">
        <f>IF($A76="","",D76-COUNT(Критерии!$B92:$AE92))</f>
        <v/>
      </c>
      <c r="G76" s="3" t="str">
        <f>IF($A76="","",IF(AND(ISNUMBER(Критерии!B92),Критерии!B92&gt;=Настройки!$B$16,Критерии!B$7="Да"),1,0)+IF(AND(ISNUMBER(Критерии!C92),Критерии!C92&gt;=Настройки!$B$16,Критерии!C$7="Да"),1,0)+IF(AND(ISNUMBER(Критерии!D92),Критерии!D92&gt;=Настройки!$B$16,Критерии!D$7="Да"),1,0)+IF(AND(ISNUMBER(Критерии!E92),Критерии!E92&gt;=Настройки!$B$16,Критерии!E$7="Да"),1,0)+IF(AND(ISNUMBER(Критерии!F92),Критерии!F92&gt;=Настройки!$B$16,Критерии!F$7="Да"),1,0)+IF(AND(ISNUMBER(Критерии!G92),Критерии!G92&gt;=Настройки!$B$16,Критерии!G$7="Да"),1,0)+IF(AND(ISNUMBER(Критерии!H92),Критерии!H92&gt;=Настройки!$B$16,Критерии!H$7="Да"),1,0)+IF(AND(ISNUMBER(Критерии!I92),Критерии!I92&gt;=Настройки!$B$16,Критерии!I$7="Да"),1,0)+IF(AND(ISNUMBER(Критерии!J92),Критерии!J92&gt;=Настройки!$B$16,Критерии!J$7="Да"),1,0)+IF(AND(ISNUMBER(Критерии!K92),Критерии!K92&gt;=Настройки!$B$16,Критерии!K$7="Да"),1,0)+IF(AND(ISNUMBER(Критерии!L92),Критерии!L92&gt;=Настройки!$B$16,Критерии!L$7="Да"),1,0)+IF(AND(ISNUMBER(Критерии!M92),Критерии!M92&gt;=Настройки!$B$16,Критерии!M$7="Да"),1,0)+IF(AND(ISNUMBER(Критерии!N92),Критерии!N92&gt;=Настройки!$B$16,Критерии!N$7="Да"),1,0)+IF(AND(ISNUMBER(Критерии!O92),Критерии!O92&gt;=Настройки!$B$16,Критерии!O$7="Да"),1,0)+IF(AND(ISNUMBER(Критерии!P92),Критерии!P92&gt;=Настройки!$B$16,Критерии!P$7="Да"),1,0)+IF(AND(ISNUMBER(Критерии!Q92),Критерии!Q92&gt;=Настройки!$B$16,Критерии!Q$7="Да"),1,0)+IF(AND(ISNUMBER(Критерии!R92),Критерии!R92&gt;=Настройки!$B$16,Критерии!R$7="Да"),1,0)+IF(AND(ISNUMBER(Критерии!S92),Критерии!S92&gt;=Настройки!$B$16,Критерии!S$7="Да"),1,0)+IF(AND(ISNUMBER(Критерии!T92),Критерии!T92&gt;=Настройки!$B$16,Критерии!T$7="Да"),1,0)+IF(AND(ISNUMBER(Критерии!U92),Критерии!U92&gt;=Настройки!$B$16,Критерии!U$7="Да"),1,0)+IF(AND(ISNUMBER(Критерии!V92),Критерии!V92&gt;=Настройки!$B$16,Критерии!V$7="Да"),1,0)+IF(AND(ISNUMBER(Критерии!W92),Критерии!W92&gt;=Настройки!$B$16,Критерии!W$7="Да"),1,0)+IF(AND(ISNUMBER(Критерии!X92),Критерии!X92&gt;=Настройки!$B$16,Критерии!X$7="Да"),1,0)+IF(AND(ISNUMBER(Критерии!Y92),Критерии!Y92&gt;=Настройки!$B$16,Критерии!Y$7="Да"),1,0)+IF(AND(ISNUMBER(Критерии!Z92),Критерии!Z92&gt;=Настройки!$B$16,Критерии!Z$7="Да"),1,0)+IF(AND(ISNUMBER(Критерии!AA92),Критерии!AA92&gt;=Настройки!$B$16,Критерии!AA$7="Да"),1,0)+IF(AND(ISNUMBER(Критерии!AB92),Критерии!AB92&gt;=Настройки!$B$16,Критерии!AB$7="Да"),1,0)+IF(AND(ISNUMBER(Критерии!AC92),Критерии!AC92&gt;=Настройки!$B$16,Критерии!AC$7="Да"),1,0)+IF(AND(ISNUMBER(Критерии!AD92),Критерии!AD92&gt;=Настройки!$B$16,Критерии!AD$7="Да"),1,0)+IF(AND(ISNUMBER(Критерии!AE92),Критерии!AE92&gt;=Настройки!$B$16,Критерии!AE$7="Да"),1,0))</f>
        <v/>
      </c>
      <c r="H76" s="20" t="str">
        <f>IF($A76="","",IF(ISNUMBER(Критерии!B92),Критерии!B$6,0)+IF(ISNUMBER(Критерии!C92),Критерии!C$6,0)+IF(ISNUMBER(Критерии!D92),Критерии!D$6,0)+IF(ISNUMBER(Критерии!E92),Критерии!E$6,0)+IF(ISNUMBER(Критерии!F92),Критерии!F$6,0)+IF(ISNUMBER(Критерии!G92),Критерии!G$6,0)+IF(ISNUMBER(Критерии!H92),Критерии!H$6,0)+IF(ISNUMBER(Критерии!I92),Критерии!I$6,0)+IF(ISNUMBER(Критерии!J92),Критерии!J$6,0)+IF(ISNUMBER(Критерии!K92),Критерии!K$6,0)+IF(ISNUMBER(Критерии!L92),Критерии!L$6,0)+IF(ISNUMBER(Критерии!M92),Критерии!M$6,0)+IF(ISNUMBER(Критерии!N92),Критерии!N$6,0)+IF(ISNUMBER(Критерии!O92),Критерии!O$6,0)+IF(ISNUMBER(Критерии!P92),Критерии!P$6,0)+IF(ISNUMBER(Критерии!Q92),Критерии!Q$6,0)+IF(ISNUMBER(Критерии!R92),Критерии!R$6,0)+IF(ISNUMBER(Критерии!S92),Критерии!S$6,0)+IF(ISNUMBER(Критерии!T92),Критерии!T$6,0)+IF(ISNUMBER(Критерии!U92),Критерии!U$6,0)+IF(ISNUMBER(Критерии!V92),Критерии!V$6,0)+IF(ISNUMBER(Критерии!W92),Критерии!W$6,0)+IF(ISNUMBER(Критерии!X92),Критерии!X$6,0)+IF(ISNUMBER(Критерии!Y92),Критерии!Y$6,0)+IF(ISNUMBER(Критерии!Z92),Критерии!Z$6,0)+IF(ISNUMBER(Критерии!AA92),Критерии!AA$6,0)+IF(ISNUMBER(Критерии!AB92),Критерии!AB$6,0)+IF(ISNUMBER(Критерии!AC92),Критерии!AC$6,0)+IF(ISNUMBER(Критерии!AD92),Критерии!AD$6,0)+IF(ISNUMBER(Критерии!AE92),Критерии!AE$6,0))</f>
        <v/>
      </c>
      <c r="I76" s="21" t="str">
        <f t="shared" si="2"/>
        <v/>
      </c>
      <c r="J76" s="20" t="str">
        <f>IF($A76="","",IF(OR(COUNTIF(Критерии!$B92:$AE92,"Недостаточно данных")&gt;0,COUNTIF(Критерии!$B92:$AE92,"Поле не найдено")&gt;0,COUNTIF(Критерии!$B92:$AE92,"Некорректные настройки")&gt;0,H76=0),"",EXP((IF(ISNUMBER(Критерии!B92),Критерии!B$6*LN(Критерии!B92),0)+IF(ISNUMBER(Критерии!C92),Критерии!C$6*LN(Критерии!C92),0)+IF(ISNUMBER(Критерии!D92),Критерии!D$6*LN(Критерии!D92),0)+IF(ISNUMBER(Критерии!E92),Критерии!E$6*LN(Критерии!E92),0)+IF(ISNUMBER(Критерии!F92),Критерии!F$6*LN(Критерии!F92),0)+IF(ISNUMBER(Критерии!G92),Критерии!G$6*LN(Критерии!G92),0)+IF(ISNUMBER(Критерии!H92),Критерии!H$6*LN(Критерии!H92),0)+IF(ISNUMBER(Критерии!I92),Критерии!I$6*LN(Критерии!I92),0)+IF(ISNUMBER(Критерии!J92),Критерии!J$6*LN(Критерии!J92),0)+IF(ISNUMBER(Критерии!K92),Критерии!K$6*LN(Критерии!K92),0)+IF(ISNUMBER(Критерии!L92),Критерии!L$6*LN(Критерии!L92),0)+IF(ISNUMBER(Критерии!M92),Критерии!M$6*LN(Критерии!M92),0)+IF(ISNUMBER(Критерии!N92),Критерии!N$6*LN(Критерии!N92),0)+IF(ISNUMBER(Критерии!O92),Критерии!O$6*LN(Критерии!O92),0)+IF(ISNUMBER(Критерии!P92),Критерии!P$6*LN(Критерии!P92),0)+IF(ISNUMBER(Критерии!Q92),Критерии!Q$6*LN(Критерии!Q92),0)+IF(ISNUMBER(Критерии!R92),Критерии!R$6*LN(Критерии!R92),0)+IF(ISNUMBER(Критерии!S92),Критерии!S$6*LN(Критерии!S92),0)+IF(ISNUMBER(Критерии!T92),Критерии!T$6*LN(Критерии!T92),0)+IF(ISNUMBER(Критерии!U92),Критерии!U$6*LN(Критерии!U92),0)+IF(ISNUMBER(Критерии!V92),Критерии!V$6*LN(Критерии!V92),0)+IF(ISNUMBER(Критерии!W92),Критерии!W$6*LN(Критерии!W92),0)+IF(ISNUMBER(Критерии!X92),Критерии!X$6*LN(Критерии!X92),0)+IF(ISNUMBER(Критерии!Y92),Критерии!Y$6*LN(Критерии!Y92),0)+IF(ISNUMBER(Критерии!Z92),Критерии!Z$6*LN(Критерии!Z92),0)+IF(ISNUMBER(Критерии!AA92),Критерии!AA$6*LN(Критерии!AA92),0)+IF(ISNUMBER(Критерии!AB92),Критерии!AB$6*LN(Критерии!AB92),0)+IF(ISNUMBER(Критерии!AC92),Критерии!AC$6*LN(Критерии!AC92),0)+IF(ISNUMBER(Критерии!AD92),Критерии!AD$6*LN(Критерии!AD92),0)+IF(ISNUMBER(Критерии!AE92),Критерии!AE$6*LN(Критерии!AE92),0))/H76)))</f>
        <v/>
      </c>
      <c r="K76" s="3" t="str">
        <f>IF(J76="","",COUNTIF($J$4:$J$103,"&gt;"&amp;J76)+COUNTIF($J$4:J76,J76))</f>
        <v/>
      </c>
      <c r="L76" s="3" t="str">
        <f>IF($A76="","",IF(J76="","Недостаточно данных",IF(G76&lt;Настройки!$B$8,"Резерв",IF(Настройки!$B$11="только ранжирование","Резерв",IF(Настройки!$B$11="Порог λ",IF(J76&gt;=Настройки!$B$10,"Кандидат","Резерв"),IF(K76&lt;=Настройки!$B$9,"Кандидат","Резерв"))))))</f>
        <v/>
      </c>
      <c r="M76" s="3" t="str">
        <f>IF($A76="","",IF(J76="","Проверьте данные на листе «Критерии»",IF(F76&gt;0,"Нет исходных данных: "&amp;F76,IF(Настройки!$B$18&lt;&gt;"OK","Проверьте веса","Расчет выполнен"))))</f>
        <v/>
      </c>
      <c r="N76" s="3" t="str">
        <f>IF($A76="","",IF(G76=0,"Нет сработавших оснований",IF(AND(IF(ISNUMBER(Критерии!B92),Критерии!B92,0)&gt;=Настройки!$B$16,Настройки!$K$21="Да"),Настройки!$B$21&amp;"; ","")&amp;IF(AND(IF(ISNUMBER(Критерии!C92),Критерии!C92,0)&gt;=Настройки!$B$16,Настройки!$K$22="Да"),Настройки!$B$22&amp;"; ","")&amp;IF(AND(IF(ISNUMBER(Критерии!D92),Критерии!D92,0)&gt;=Настройки!$B$16,Настройки!$K$23="Да"),Настройки!$B$23&amp;"; ","")&amp;IF(AND(IF(ISNUMBER(Критерии!E92),Критерии!E92,0)&gt;=Настройки!$B$16,Настройки!$K$24="Да"),Настройки!$B$24&amp;"; ","")&amp;IF(AND(IF(ISNUMBER(Критерии!F92),Критерии!F92,0)&gt;=Настройки!$B$16,Настройки!$K$25="Да"),Настройки!$B$25&amp;"; ","")&amp;IF(AND(IF(ISNUMBER(Критерии!G92),Критерии!G92,0)&gt;=Настройки!$B$16,Настройки!$K$26="Да"),Настройки!$B$26&amp;"; ","")&amp;IF(AND(IF(ISNUMBER(Критерии!H92),Критерии!H92,0)&gt;=Настройки!$B$16,Настройки!$K$27="Да"),Настройки!$B$27&amp;"; ","")&amp;IF(AND(IF(ISNUMBER(Критерии!I92),Критерии!I92,0)&gt;=Настройки!$B$16,Настройки!$K$28="Да"),Настройки!$B$28&amp;"; ","")&amp;IF(AND(IF(ISNUMBER(Критерии!J92),Критерии!J92,0)&gt;=Настройки!$B$16,Настройки!$K$29="Да"),Настройки!$B$29&amp;"; ","")&amp;IF(AND(IF(ISNUMBER(Критерии!K92),Критерии!K92,0)&gt;=Настройки!$B$16,Настройки!$K$30="Да"),Настройки!$B$30&amp;"; ","")&amp;IF(AND(IF(ISNUMBER(Критерии!L92),Критерии!L92,0)&gt;=Настройки!$B$16,Настройки!$K$31="Да"),Настройки!$B$31&amp;"; ","")&amp;IF(AND(IF(ISNUMBER(Критерии!M92),Критерии!M92,0)&gt;=Настройки!$B$16,Настройки!$K$32="Да"),Настройки!$B$32&amp;"; ","")&amp;IF(AND(IF(ISNUMBER(Критерии!N92),Критерии!N92,0)&gt;=Настройки!$B$16,Настройки!$K$33="Да"),Настройки!$B$33&amp;"; ","")&amp;IF(AND(IF(ISNUMBER(Критерии!O92),Критерии!O92,0)&gt;=Настройки!$B$16,Настройки!$K$34="Да"),Настройки!$B$34&amp;"; ","")&amp;IF(AND(IF(ISNUMBER(Критерии!P92),Критерии!P92,0)&gt;=Настройки!$B$16,Настройки!$K$35="Да"),Настройки!$B$35&amp;"; ","")&amp;IF(AND(IF(ISNUMBER(Критерии!Q92),Критерии!Q92,0)&gt;=Настройки!$B$16,Настройки!$K$36="Да"),Настройки!$B$36&amp;"; ","")&amp;IF(AND(IF(ISNUMBER(Критерии!R92),Критерии!R92,0)&gt;=Настройки!$B$16,Настройки!$K$37="Да"),Настройки!$B$37&amp;"; ","")&amp;IF(AND(IF(ISNUMBER(Критерии!S92),Критерии!S92,0)&gt;=Настройки!$B$16,Настройки!$K$38="Да"),Настройки!$B$38&amp;"; ","")&amp;IF(AND(IF(ISNUMBER(Критерии!T92),Критерии!T92,0)&gt;=Настройки!$B$16,Настройки!$K$39="Да"),Настройки!$B$39&amp;"; ","")&amp;IF(AND(IF(ISNUMBER(Критерии!U92),Критерии!U92,0)&gt;=Настройки!$B$16,Настройки!$K$40="Да"),Настройки!$B$40&amp;"; ","")&amp;IF(AND(IF(ISNUMBER(Критерии!V92),Критерии!V92,0)&gt;=Настройки!$B$16,Настройки!$K$41="Да"),Настройки!$B$41&amp;"; ","")&amp;IF(AND(IF(ISNUMBER(Критерии!W92),Критерии!W92,0)&gt;=Настройки!$B$16,Настройки!$K$42="Да"),Настройки!$B$42&amp;"; ","")&amp;IF(AND(IF(ISNUMBER(Критерии!X92),Критерии!X92,0)&gt;=Настройки!$B$16,Настройки!$K$43="Да"),Настройки!$B$43&amp;"; ","")&amp;IF(AND(IF(ISNUMBER(Критерии!Y92),Критерии!Y92,0)&gt;=Настройки!$B$16,Настройки!$K$44="Да"),Настройки!$B$44&amp;"; ","")&amp;IF(AND(IF(ISNUMBER(Критерии!Z92),Критерии!Z92,0)&gt;=Настройки!$B$16,Настройки!$K$45="Да"),Настройки!$B$45&amp;"; ","")&amp;IF(AND(IF(ISNUMBER(Критерии!AA92),Критерии!AA92,0)&gt;=Настройки!$B$16,Настройки!$K$46="Да"),Настройки!$B$46&amp;"; ","")&amp;IF(AND(IF(ISNUMBER(Критерии!AB92),Критерии!AB92,0)&gt;=Настройки!$B$16,Настройки!$K$47="Да"),Настройки!$B$47&amp;"; ","")&amp;IF(AND(IF(ISNUMBER(Критерии!AC92),Критерии!AC92,0)&gt;=Настройки!$B$16,Настройки!$K$48="Да"),Настройки!$B$48&amp;"; ","")&amp;IF(AND(IF(ISNUMBER(Критерии!AD92),Критерии!AD92,0)&gt;=Настройки!$B$16,Настройки!$K$49="Да"),Настройки!$B$49&amp;"; ","")&amp;IF(AND(IF(ISNUMBER(Критерии!AE92),Критерии!AE92,0)&gt;=Настройки!$B$16,Настройки!$K$50="Да"),Настройки!$B$50&amp;"; ","")))</f>
        <v/>
      </c>
    </row>
    <row r="77" spans="1:14" ht="17.100000000000001" customHeight="1">
      <c r="A77" s="25" t="str">
        <f>IF(Критерии!A93="","",Критерии!A93)</f>
        <v/>
      </c>
      <c r="B77" s="3" t="str">
        <f>IF($A77="","",INDEX(Данные!$A$7:$CV$106,ROW()-3,MATCH("Пласт",Данные!$A$6:$CV$6,0)))</f>
        <v/>
      </c>
      <c r="C77" s="3" t="str">
        <f>IF($A77="","",INDEX(Данные!$A$7:$CV$106,ROW()-3,MATCH("Состояние",Данные!$A$6:$CV$6,0)))</f>
        <v/>
      </c>
      <c r="D77" s="3" t="str">
        <f>IF($A77="","",COUNTIFS(Настройки!$A$21:$A$50,"Да",Настройки!$N$21:$N$50,"&lt;&gt;"))</f>
        <v/>
      </c>
      <c r="E77" s="3" t="str">
        <f>IF($A77="","",COUNT(Критерии!$B93:$AE93))</f>
        <v/>
      </c>
      <c r="F77" s="3" t="str">
        <f>IF($A77="","",D77-COUNT(Критерии!$B93:$AE93))</f>
        <v/>
      </c>
      <c r="G77" s="3" t="str">
        <f>IF($A77="","",IF(AND(ISNUMBER(Критерии!B93),Критерии!B93&gt;=Настройки!$B$16,Критерии!B$7="Да"),1,0)+IF(AND(ISNUMBER(Критерии!C93),Критерии!C93&gt;=Настройки!$B$16,Критерии!C$7="Да"),1,0)+IF(AND(ISNUMBER(Критерии!D93),Критерии!D93&gt;=Настройки!$B$16,Критерии!D$7="Да"),1,0)+IF(AND(ISNUMBER(Критерии!E93),Критерии!E93&gt;=Настройки!$B$16,Критерии!E$7="Да"),1,0)+IF(AND(ISNUMBER(Критерии!F93),Критерии!F93&gt;=Настройки!$B$16,Критерии!F$7="Да"),1,0)+IF(AND(ISNUMBER(Критерии!G93),Критерии!G93&gt;=Настройки!$B$16,Критерии!G$7="Да"),1,0)+IF(AND(ISNUMBER(Критерии!H93),Критерии!H93&gt;=Настройки!$B$16,Критерии!H$7="Да"),1,0)+IF(AND(ISNUMBER(Критерии!I93),Критерии!I93&gt;=Настройки!$B$16,Критерии!I$7="Да"),1,0)+IF(AND(ISNUMBER(Критерии!J93),Критерии!J93&gt;=Настройки!$B$16,Критерии!J$7="Да"),1,0)+IF(AND(ISNUMBER(Критерии!K93),Критерии!K93&gt;=Настройки!$B$16,Критерии!K$7="Да"),1,0)+IF(AND(ISNUMBER(Критерии!L93),Критерии!L93&gt;=Настройки!$B$16,Критерии!L$7="Да"),1,0)+IF(AND(ISNUMBER(Критерии!M93),Критерии!M93&gt;=Настройки!$B$16,Критерии!M$7="Да"),1,0)+IF(AND(ISNUMBER(Критерии!N93),Критерии!N93&gt;=Настройки!$B$16,Критерии!N$7="Да"),1,0)+IF(AND(ISNUMBER(Критерии!O93),Критерии!O93&gt;=Настройки!$B$16,Критерии!O$7="Да"),1,0)+IF(AND(ISNUMBER(Критерии!P93),Критерии!P93&gt;=Настройки!$B$16,Критерии!P$7="Да"),1,0)+IF(AND(ISNUMBER(Критерии!Q93),Критерии!Q93&gt;=Настройки!$B$16,Критерии!Q$7="Да"),1,0)+IF(AND(ISNUMBER(Критерии!R93),Критерии!R93&gt;=Настройки!$B$16,Критерии!R$7="Да"),1,0)+IF(AND(ISNUMBER(Критерии!S93),Критерии!S93&gt;=Настройки!$B$16,Критерии!S$7="Да"),1,0)+IF(AND(ISNUMBER(Критерии!T93),Критерии!T93&gt;=Настройки!$B$16,Критерии!T$7="Да"),1,0)+IF(AND(ISNUMBER(Критерии!U93),Критерии!U93&gt;=Настройки!$B$16,Критерии!U$7="Да"),1,0)+IF(AND(ISNUMBER(Критерии!V93),Критерии!V93&gt;=Настройки!$B$16,Критерии!V$7="Да"),1,0)+IF(AND(ISNUMBER(Критерии!W93),Критерии!W93&gt;=Настройки!$B$16,Критерии!W$7="Да"),1,0)+IF(AND(ISNUMBER(Критерии!X93),Критерии!X93&gt;=Настройки!$B$16,Критерии!X$7="Да"),1,0)+IF(AND(ISNUMBER(Критерии!Y93),Критерии!Y93&gt;=Настройки!$B$16,Критерии!Y$7="Да"),1,0)+IF(AND(ISNUMBER(Критерии!Z93),Критерии!Z93&gt;=Настройки!$B$16,Критерии!Z$7="Да"),1,0)+IF(AND(ISNUMBER(Критерии!AA93),Критерии!AA93&gt;=Настройки!$B$16,Критерии!AA$7="Да"),1,0)+IF(AND(ISNUMBER(Критерии!AB93),Критерии!AB93&gt;=Настройки!$B$16,Критерии!AB$7="Да"),1,0)+IF(AND(ISNUMBER(Критерии!AC93),Критерии!AC93&gt;=Настройки!$B$16,Критерии!AC$7="Да"),1,0)+IF(AND(ISNUMBER(Критерии!AD93),Критерии!AD93&gt;=Настройки!$B$16,Критерии!AD$7="Да"),1,0)+IF(AND(ISNUMBER(Критерии!AE93),Критерии!AE93&gt;=Настройки!$B$16,Критерии!AE$7="Да"),1,0))</f>
        <v/>
      </c>
      <c r="H77" s="20" t="str">
        <f>IF($A77="","",IF(ISNUMBER(Критерии!B93),Критерии!B$6,0)+IF(ISNUMBER(Критерии!C93),Критерии!C$6,0)+IF(ISNUMBER(Критерии!D93),Критерии!D$6,0)+IF(ISNUMBER(Критерии!E93),Критерии!E$6,0)+IF(ISNUMBER(Критерии!F93),Критерии!F$6,0)+IF(ISNUMBER(Критерии!G93),Критерии!G$6,0)+IF(ISNUMBER(Критерии!H93),Критерии!H$6,0)+IF(ISNUMBER(Критерии!I93),Критерии!I$6,0)+IF(ISNUMBER(Критерии!J93),Критерии!J$6,0)+IF(ISNUMBER(Критерии!K93),Критерии!K$6,0)+IF(ISNUMBER(Критерии!L93),Критерии!L$6,0)+IF(ISNUMBER(Критерии!M93),Критерии!M$6,0)+IF(ISNUMBER(Критерии!N93),Критерии!N$6,0)+IF(ISNUMBER(Критерии!O93),Критерии!O$6,0)+IF(ISNUMBER(Критерии!P93),Критерии!P$6,0)+IF(ISNUMBER(Критерии!Q93),Критерии!Q$6,0)+IF(ISNUMBER(Критерии!R93),Критерии!R$6,0)+IF(ISNUMBER(Критерии!S93),Критерии!S$6,0)+IF(ISNUMBER(Критерии!T93),Критерии!T$6,0)+IF(ISNUMBER(Критерии!U93),Критерии!U$6,0)+IF(ISNUMBER(Критерии!V93),Критерии!V$6,0)+IF(ISNUMBER(Критерии!W93),Критерии!W$6,0)+IF(ISNUMBER(Критерии!X93),Критерии!X$6,0)+IF(ISNUMBER(Критерии!Y93),Критерии!Y$6,0)+IF(ISNUMBER(Критерии!Z93),Критерии!Z$6,0)+IF(ISNUMBER(Критерии!AA93),Критерии!AA$6,0)+IF(ISNUMBER(Критерии!AB93),Критерии!AB$6,0)+IF(ISNUMBER(Критерии!AC93),Критерии!AC$6,0)+IF(ISNUMBER(Критерии!AD93),Критерии!AD$6,0)+IF(ISNUMBER(Критерии!AE93),Критерии!AE$6,0))</f>
        <v/>
      </c>
      <c r="I77" s="21" t="str">
        <f t="shared" si="2"/>
        <v/>
      </c>
      <c r="J77" s="20" t="str">
        <f>IF($A77="","",IF(OR(COUNTIF(Критерии!$B93:$AE93,"Недостаточно данных")&gt;0,COUNTIF(Критерии!$B93:$AE93,"Поле не найдено")&gt;0,COUNTIF(Критерии!$B93:$AE93,"Некорректные настройки")&gt;0,H77=0),"",EXP((IF(ISNUMBER(Критерии!B93),Критерии!B$6*LN(Критерии!B93),0)+IF(ISNUMBER(Критерии!C93),Критерии!C$6*LN(Критерии!C93),0)+IF(ISNUMBER(Критерии!D93),Критерии!D$6*LN(Критерии!D93),0)+IF(ISNUMBER(Критерии!E93),Критерии!E$6*LN(Критерии!E93),0)+IF(ISNUMBER(Критерии!F93),Критерии!F$6*LN(Критерии!F93),0)+IF(ISNUMBER(Критерии!G93),Критерии!G$6*LN(Критерии!G93),0)+IF(ISNUMBER(Критерии!H93),Критерии!H$6*LN(Критерии!H93),0)+IF(ISNUMBER(Критерии!I93),Критерии!I$6*LN(Критерии!I93),0)+IF(ISNUMBER(Критерии!J93),Критерии!J$6*LN(Критерии!J93),0)+IF(ISNUMBER(Критерии!K93),Критерии!K$6*LN(Критерии!K93),0)+IF(ISNUMBER(Критерии!L93),Критерии!L$6*LN(Критерии!L93),0)+IF(ISNUMBER(Критерии!M93),Критерии!M$6*LN(Критерии!M93),0)+IF(ISNUMBER(Критерии!N93),Критерии!N$6*LN(Критерии!N93),0)+IF(ISNUMBER(Критерии!O93),Критерии!O$6*LN(Критерии!O93),0)+IF(ISNUMBER(Критерии!P93),Критерии!P$6*LN(Критерии!P93),0)+IF(ISNUMBER(Критерии!Q93),Критерии!Q$6*LN(Критерии!Q93),0)+IF(ISNUMBER(Критерии!R93),Критерии!R$6*LN(Критерии!R93),0)+IF(ISNUMBER(Критерии!S93),Критерии!S$6*LN(Критерии!S93),0)+IF(ISNUMBER(Критерии!T93),Критерии!T$6*LN(Критерии!T93),0)+IF(ISNUMBER(Критерии!U93),Критерии!U$6*LN(Критерии!U93),0)+IF(ISNUMBER(Критерии!V93),Критерии!V$6*LN(Критерии!V93),0)+IF(ISNUMBER(Критерии!W93),Критерии!W$6*LN(Критерии!W93),0)+IF(ISNUMBER(Критерии!X93),Критерии!X$6*LN(Критерии!X93),0)+IF(ISNUMBER(Критерии!Y93),Критерии!Y$6*LN(Критерии!Y93),0)+IF(ISNUMBER(Критерии!Z93),Критерии!Z$6*LN(Критерии!Z93),0)+IF(ISNUMBER(Критерии!AA93),Критерии!AA$6*LN(Критерии!AA93),0)+IF(ISNUMBER(Критерии!AB93),Критерии!AB$6*LN(Критерии!AB93),0)+IF(ISNUMBER(Критерии!AC93),Критерии!AC$6*LN(Критерии!AC93),0)+IF(ISNUMBER(Критерии!AD93),Критерии!AD$6*LN(Критерии!AD93),0)+IF(ISNUMBER(Критерии!AE93),Критерии!AE$6*LN(Критерии!AE93),0))/H77)))</f>
        <v/>
      </c>
      <c r="K77" s="3" t="str">
        <f>IF(J77="","",COUNTIF($J$4:$J$103,"&gt;"&amp;J77)+COUNTIF($J$4:J77,J77))</f>
        <v/>
      </c>
      <c r="L77" s="3" t="str">
        <f>IF($A77="","",IF(J77="","Недостаточно данных",IF(G77&lt;Настройки!$B$8,"Резерв",IF(Настройки!$B$11="только ранжирование","Резерв",IF(Настройки!$B$11="Порог λ",IF(J77&gt;=Настройки!$B$10,"Кандидат","Резерв"),IF(K77&lt;=Настройки!$B$9,"Кандидат","Резерв"))))))</f>
        <v/>
      </c>
      <c r="M77" s="3" t="str">
        <f>IF($A77="","",IF(J77="","Проверьте данные на листе «Критерии»",IF(F77&gt;0,"Нет исходных данных: "&amp;F77,IF(Настройки!$B$18&lt;&gt;"OK","Проверьте веса","Расчет выполнен"))))</f>
        <v/>
      </c>
      <c r="N77" s="3" t="str">
        <f>IF($A77="","",IF(G77=0,"Нет сработавших оснований",IF(AND(IF(ISNUMBER(Критерии!B93),Критерии!B93,0)&gt;=Настройки!$B$16,Настройки!$K$21="Да"),Настройки!$B$21&amp;"; ","")&amp;IF(AND(IF(ISNUMBER(Критерии!C93),Критерии!C93,0)&gt;=Настройки!$B$16,Настройки!$K$22="Да"),Настройки!$B$22&amp;"; ","")&amp;IF(AND(IF(ISNUMBER(Критерии!D93),Критерии!D93,0)&gt;=Настройки!$B$16,Настройки!$K$23="Да"),Настройки!$B$23&amp;"; ","")&amp;IF(AND(IF(ISNUMBER(Критерии!E93),Критерии!E93,0)&gt;=Настройки!$B$16,Настройки!$K$24="Да"),Настройки!$B$24&amp;"; ","")&amp;IF(AND(IF(ISNUMBER(Критерии!F93),Критерии!F93,0)&gt;=Настройки!$B$16,Настройки!$K$25="Да"),Настройки!$B$25&amp;"; ","")&amp;IF(AND(IF(ISNUMBER(Критерии!G93),Критерии!G93,0)&gt;=Настройки!$B$16,Настройки!$K$26="Да"),Настройки!$B$26&amp;"; ","")&amp;IF(AND(IF(ISNUMBER(Критерии!H93),Критерии!H93,0)&gt;=Настройки!$B$16,Настройки!$K$27="Да"),Настройки!$B$27&amp;"; ","")&amp;IF(AND(IF(ISNUMBER(Критерии!I93),Критерии!I93,0)&gt;=Настройки!$B$16,Настройки!$K$28="Да"),Настройки!$B$28&amp;"; ","")&amp;IF(AND(IF(ISNUMBER(Критерии!J93),Критерии!J93,0)&gt;=Настройки!$B$16,Настройки!$K$29="Да"),Настройки!$B$29&amp;"; ","")&amp;IF(AND(IF(ISNUMBER(Критерии!K93),Критерии!K93,0)&gt;=Настройки!$B$16,Настройки!$K$30="Да"),Настройки!$B$30&amp;"; ","")&amp;IF(AND(IF(ISNUMBER(Критерии!L93),Критерии!L93,0)&gt;=Настройки!$B$16,Настройки!$K$31="Да"),Настройки!$B$31&amp;"; ","")&amp;IF(AND(IF(ISNUMBER(Критерии!M93),Критерии!M93,0)&gt;=Настройки!$B$16,Настройки!$K$32="Да"),Настройки!$B$32&amp;"; ","")&amp;IF(AND(IF(ISNUMBER(Критерии!N93),Критерии!N93,0)&gt;=Настройки!$B$16,Настройки!$K$33="Да"),Настройки!$B$33&amp;"; ","")&amp;IF(AND(IF(ISNUMBER(Критерии!O93),Критерии!O93,0)&gt;=Настройки!$B$16,Настройки!$K$34="Да"),Настройки!$B$34&amp;"; ","")&amp;IF(AND(IF(ISNUMBER(Критерии!P93),Критерии!P93,0)&gt;=Настройки!$B$16,Настройки!$K$35="Да"),Настройки!$B$35&amp;"; ","")&amp;IF(AND(IF(ISNUMBER(Критерии!Q93),Критерии!Q93,0)&gt;=Настройки!$B$16,Настройки!$K$36="Да"),Настройки!$B$36&amp;"; ","")&amp;IF(AND(IF(ISNUMBER(Критерии!R93),Критерии!R93,0)&gt;=Настройки!$B$16,Настройки!$K$37="Да"),Настройки!$B$37&amp;"; ","")&amp;IF(AND(IF(ISNUMBER(Критерии!S93),Критерии!S93,0)&gt;=Настройки!$B$16,Настройки!$K$38="Да"),Настройки!$B$38&amp;"; ","")&amp;IF(AND(IF(ISNUMBER(Критерии!T93),Критерии!T93,0)&gt;=Настройки!$B$16,Настройки!$K$39="Да"),Настройки!$B$39&amp;"; ","")&amp;IF(AND(IF(ISNUMBER(Критерии!U93),Критерии!U93,0)&gt;=Настройки!$B$16,Настройки!$K$40="Да"),Настройки!$B$40&amp;"; ","")&amp;IF(AND(IF(ISNUMBER(Критерии!V93),Критерии!V93,0)&gt;=Настройки!$B$16,Настройки!$K$41="Да"),Настройки!$B$41&amp;"; ","")&amp;IF(AND(IF(ISNUMBER(Критерии!W93),Критерии!W93,0)&gt;=Настройки!$B$16,Настройки!$K$42="Да"),Настройки!$B$42&amp;"; ","")&amp;IF(AND(IF(ISNUMBER(Критерии!X93),Критерии!X93,0)&gt;=Настройки!$B$16,Настройки!$K$43="Да"),Настройки!$B$43&amp;"; ","")&amp;IF(AND(IF(ISNUMBER(Критерии!Y93),Критерии!Y93,0)&gt;=Настройки!$B$16,Настройки!$K$44="Да"),Настройки!$B$44&amp;"; ","")&amp;IF(AND(IF(ISNUMBER(Критерии!Z93),Критерии!Z93,0)&gt;=Настройки!$B$16,Настройки!$K$45="Да"),Настройки!$B$45&amp;"; ","")&amp;IF(AND(IF(ISNUMBER(Критерии!AA93),Критерии!AA93,0)&gt;=Настройки!$B$16,Настройки!$K$46="Да"),Настройки!$B$46&amp;"; ","")&amp;IF(AND(IF(ISNUMBER(Критерии!AB93),Критерии!AB93,0)&gt;=Настройки!$B$16,Настройки!$K$47="Да"),Настройки!$B$47&amp;"; ","")&amp;IF(AND(IF(ISNUMBER(Критерии!AC93),Критерии!AC93,0)&gt;=Настройки!$B$16,Настройки!$K$48="Да"),Настройки!$B$48&amp;"; ","")&amp;IF(AND(IF(ISNUMBER(Критерии!AD93),Критерии!AD93,0)&gt;=Настройки!$B$16,Настройки!$K$49="Да"),Настройки!$B$49&amp;"; ","")&amp;IF(AND(IF(ISNUMBER(Критерии!AE93),Критерии!AE93,0)&gt;=Настройки!$B$16,Настройки!$K$50="Да"),Настройки!$B$50&amp;"; ","")))</f>
        <v/>
      </c>
    </row>
    <row r="78" spans="1:14" ht="17.100000000000001" customHeight="1">
      <c r="A78" s="25" t="str">
        <f>IF(Критерии!A94="","",Критерии!A94)</f>
        <v/>
      </c>
      <c r="B78" s="3" t="str">
        <f>IF($A78="","",INDEX(Данные!$A$7:$CV$106,ROW()-3,MATCH("Пласт",Данные!$A$6:$CV$6,0)))</f>
        <v/>
      </c>
      <c r="C78" s="3" t="str">
        <f>IF($A78="","",INDEX(Данные!$A$7:$CV$106,ROW()-3,MATCH("Состояние",Данные!$A$6:$CV$6,0)))</f>
        <v/>
      </c>
      <c r="D78" s="3" t="str">
        <f>IF($A78="","",COUNTIFS(Настройки!$A$21:$A$50,"Да",Настройки!$N$21:$N$50,"&lt;&gt;"))</f>
        <v/>
      </c>
      <c r="E78" s="3" t="str">
        <f>IF($A78="","",COUNT(Критерии!$B94:$AE94))</f>
        <v/>
      </c>
      <c r="F78" s="3" t="str">
        <f>IF($A78="","",D78-COUNT(Критерии!$B94:$AE94))</f>
        <v/>
      </c>
      <c r="G78" s="3" t="str">
        <f>IF($A78="","",IF(AND(ISNUMBER(Критерии!B94),Критерии!B94&gt;=Настройки!$B$16,Критерии!B$7="Да"),1,0)+IF(AND(ISNUMBER(Критерии!C94),Критерии!C94&gt;=Настройки!$B$16,Критерии!C$7="Да"),1,0)+IF(AND(ISNUMBER(Критерии!D94),Критерии!D94&gt;=Настройки!$B$16,Критерии!D$7="Да"),1,0)+IF(AND(ISNUMBER(Критерии!E94),Критерии!E94&gt;=Настройки!$B$16,Критерии!E$7="Да"),1,0)+IF(AND(ISNUMBER(Критерии!F94),Критерии!F94&gt;=Настройки!$B$16,Критерии!F$7="Да"),1,0)+IF(AND(ISNUMBER(Критерии!G94),Критерии!G94&gt;=Настройки!$B$16,Критерии!G$7="Да"),1,0)+IF(AND(ISNUMBER(Критерии!H94),Критерии!H94&gt;=Настройки!$B$16,Критерии!H$7="Да"),1,0)+IF(AND(ISNUMBER(Критерии!I94),Критерии!I94&gt;=Настройки!$B$16,Критерии!I$7="Да"),1,0)+IF(AND(ISNUMBER(Критерии!J94),Критерии!J94&gt;=Настройки!$B$16,Критерии!J$7="Да"),1,0)+IF(AND(ISNUMBER(Критерии!K94),Критерии!K94&gt;=Настройки!$B$16,Критерии!K$7="Да"),1,0)+IF(AND(ISNUMBER(Критерии!L94),Критерии!L94&gt;=Настройки!$B$16,Критерии!L$7="Да"),1,0)+IF(AND(ISNUMBER(Критерии!M94),Критерии!M94&gt;=Настройки!$B$16,Критерии!M$7="Да"),1,0)+IF(AND(ISNUMBER(Критерии!N94),Критерии!N94&gt;=Настройки!$B$16,Критерии!N$7="Да"),1,0)+IF(AND(ISNUMBER(Критерии!O94),Критерии!O94&gt;=Настройки!$B$16,Критерии!O$7="Да"),1,0)+IF(AND(ISNUMBER(Критерии!P94),Критерии!P94&gt;=Настройки!$B$16,Критерии!P$7="Да"),1,0)+IF(AND(ISNUMBER(Критерии!Q94),Критерии!Q94&gt;=Настройки!$B$16,Критерии!Q$7="Да"),1,0)+IF(AND(ISNUMBER(Критерии!R94),Критерии!R94&gt;=Настройки!$B$16,Критерии!R$7="Да"),1,0)+IF(AND(ISNUMBER(Критерии!S94),Критерии!S94&gt;=Настройки!$B$16,Критерии!S$7="Да"),1,0)+IF(AND(ISNUMBER(Критерии!T94),Критерии!T94&gt;=Настройки!$B$16,Критерии!T$7="Да"),1,0)+IF(AND(ISNUMBER(Критерии!U94),Критерии!U94&gt;=Настройки!$B$16,Критерии!U$7="Да"),1,0)+IF(AND(ISNUMBER(Критерии!V94),Критерии!V94&gt;=Настройки!$B$16,Критерии!V$7="Да"),1,0)+IF(AND(ISNUMBER(Критерии!W94),Критерии!W94&gt;=Настройки!$B$16,Критерии!W$7="Да"),1,0)+IF(AND(ISNUMBER(Критерии!X94),Критерии!X94&gt;=Настройки!$B$16,Критерии!X$7="Да"),1,0)+IF(AND(ISNUMBER(Критерии!Y94),Критерии!Y94&gt;=Настройки!$B$16,Критерии!Y$7="Да"),1,0)+IF(AND(ISNUMBER(Критерии!Z94),Критерии!Z94&gt;=Настройки!$B$16,Критерии!Z$7="Да"),1,0)+IF(AND(ISNUMBER(Критерии!AA94),Критерии!AA94&gt;=Настройки!$B$16,Критерии!AA$7="Да"),1,0)+IF(AND(ISNUMBER(Критерии!AB94),Критерии!AB94&gt;=Настройки!$B$16,Критерии!AB$7="Да"),1,0)+IF(AND(ISNUMBER(Критерии!AC94),Критерии!AC94&gt;=Настройки!$B$16,Критерии!AC$7="Да"),1,0)+IF(AND(ISNUMBER(Критерии!AD94),Критерии!AD94&gt;=Настройки!$B$16,Критерии!AD$7="Да"),1,0)+IF(AND(ISNUMBER(Критерии!AE94),Критерии!AE94&gt;=Настройки!$B$16,Критерии!AE$7="Да"),1,0))</f>
        <v/>
      </c>
      <c r="H78" s="20" t="str">
        <f>IF($A78="","",IF(ISNUMBER(Критерии!B94),Критерии!B$6,0)+IF(ISNUMBER(Критерии!C94),Критерии!C$6,0)+IF(ISNUMBER(Критерии!D94),Критерии!D$6,0)+IF(ISNUMBER(Критерии!E94),Критерии!E$6,0)+IF(ISNUMBER(Критерии!F94),Критерии!F$6,0)+IF(ISNUMBER(Критерии!G94),Критерии!G$6,0)+IF(ISNUMBER(Критерии!H94),Критерии!H$6,0)+IF(ISNUMBER(Критерии!I94),Критерии!I$6,0)+IF(ISNUMBER(Критерии!J94),Критерии!J$6,0)+IF(ISNUMBER(Критерии!K94),Критерии!K$6,0)+IF(ISNUMBER(Критерии!L94),Критерии!L$6,0)+IF(ISNUMBER(Критерии!M94),Критерии!M$6,0)+IF(ISNUMBER(Критерии!N94),Критерии!N$6,0)+IF(ISNUMBER(Критерии!O94),Критерии!O$6,0)+IF(ISNUMBER(Критерии!P94),Критерии!P$6,0)+IF(ISNUMBER(Критерии!Q94),Критерии!Q$6,0)+IF(ISNUMBER(Критерии!R94),Критерии!R$6,0)+IF(ISNUMBER(Критерии!S94),Критерии!S$6,0)+IF(ISNUMBER(Критерии!T94),Критерии!T$6,0)+IF(ISNUMBER(Критерии!U94),Критерии!U$6,0)+IF(ISNUMBER(Критерии!V94),Критерии!V$6,0)+IF(ISNUMBER(Критерии!W94),Критерии!W$6,0)+IF(ISNUMBER(Критерии!X94),Критерии!X$6,0)+IF(ISNUMBER(Критерии!Y94),Критерии!Y$6,0)+IF(ISNUMBER(Критерии!Z94),Критерии!Z$6,0)+IF(ISNUMBER(Критерии!AA94),Критерии!AA$6,0)+IF(ISNUMBER(Критерии!AB94),Критерии!AB$6,0)+IF(ISNUMBER(Критерии!AC94),Критерии!AC$6,0)+IF(ISNUMBER(Критерии!AD94),Критерии!AD$6,0)+IF(ISNUMBER(Критерии!AE94),Критерии!AE$6,0))</f>
        <v/>
      </c>
      <c r="I78" s="21" t="str">
        <f t="shared" si="2"/>
        <v/>
      </c>
      <c r="J78" s="20" t="str">
        <f>IF($A78="","",IF(OR(COUNTIF(Критерии!$B94:$AE94,"Недостаточно данных")&gt;0,COUNTIF(Критерии!$B94:$AE94,"Поле не найдено")&gt;0,COUNTIF(Критерии!$B94:$AE94,"Некорректные настройки")&gt;0,H78=0),"",EXP((IF(ISNUMBER(Критерии!B94),Критерии!B$6*LN(Критерии!B94),0)+IF(ISNUMBER(Критерии!C94),Критерии!C$6*LN(Критерии!C94),0)+IF(ISNUMBER(Критерии!D94),Критерии!D$6*LN(Критерии!D94),0)+IF(ISNUMBER(Критерии!E94),Критерии!E$6*LN(Критерии!E94),0)+IF(ISNUMBER(Критерии!F94),Критерии!F$6*LN(Критерии!F94),0)+IF(ISNUMBER(Критерии!G94),Критерии!G$6*LN(Критерии!G94),0)+IF(ISNUMBER(Критерии!H94),Критерии!H$6*LN(Критерии!H94),0)+IF(ISNUMBER(Критерии!I94),Критерии!I$6*LN(Критерии!I94),0)+IF(ISNUMBER(Критерии!J94),Критерии!J$6*LN(Критерии!J94),0)+IF(ISNUMBER(Критерии!K94),Критерии!K$6*LN(Критерии!K94),0)+IF(ISNUMBER(Критерии!L94),Критерии!L$6*LN(Критерии!L94),0)+IF(ISNUMBER(Критерии!M94),Критерии!M$6*LN(Критерии!M94),0)+IF(ISNUMBER(Критерии!N94),Критерии!N$6*LN(Критерии!N94),0)+IF(ISNUMBER(Критерии!O94),Критерии!O$6*LN(Критерии!O94),0)+IF(ISNUMBER(Критерии!P94),Критерии!P$6*LN(Критерии!P94),0)+IF(ISNUMBER(Критерии!Q94),Критерии!Q$6*LN(Критерии!Q94),0)+IF(ISNUMBER(Критерии!R94),Критерии!R$6*LN(Критерии!R94),0)+IF(ISNUMBER(Критерии!S94),Критерии!S$6*LN(Критерии!S94),0)+IF(ISNUMBER(Критерии!T94),Критерии!T$6*LN(Критерии!T94),0)+IF(ISNUMBER(Критерии!U94),Критерии!U$6*LN(Критерии!U94),0)+IF(ISNUMBER(Критерии!V94),Критерии!V$6*LN(Критерии!V94),0)+IF(ISNUMBER(Критерии!W94),Критерии!W$6*LN(Критерии!W94),0)+IF(ISNUMBER(Критерии!X94),Критерии!X$6*LN(Критерии!X94),0)+IF(ISNUMBER(Критерии!Y94),Критерии!Y$6*LN(Критерии!Y94),0)+IF(ISNUMBER(Критерии!Z94),Критерии!Z$6*LN(Критерии!Z94),0)+IF(ISNUMBER(Критерии!AA94),Критерии!AA$6*LN(Критерии!AA94),0)+IF(ISNUMBER(Критерии!AB94),Критерии!AB$6*LN(Критерии!AB94),0)+IF(ISNUMBER(Критерии!AC94),Критерии!AC$6*LN(Критерии!AC94),0)+IF(ISNUMBER(Критерии!AD94),Критерии!AD$6*LN(Критерии!AD94),0)+IF(ISNUMBER(Критерии!AE94),Критерии!AE$6*LN(Критерии!AE94),0))/H78)))</f>
        <v/>
      </c>
      <c r="K78" s="3" t="str">
        <f>IF(J78="","",COUNTIF($J$4:$J$103,"&gt;"&amp;J78)+COUNTIF($J$4:J78,J78))</f>
        <v/>
      </c>
      <c r="L78" s="3" t="str">
        <f>IF($A78="","",IF(J78="","Недостаточно данных",IF(G78&lt;Настройки!$B$8,"Резерв",IF(Настройки!$B$11="только ранжирование","Резерв",IF(Настройки!$B$11="Порог λ",IF(J78&gt;=Настройки!$B$10,"Кандидат","Резерв"),IF(K78&lt;=Настройки!$B$9,"Кандидат","Резерв"))))))</f>
        <v/>
      </c>
      <c r="M78" s="3" t="str">
        <f>IF($A78="","",IF(J78="","Проверьте данные на листе «Критерии»",IF(F78&gt;0,"Нет исходных данных: "&amp;F78,IF(Настройки!$B$18&lt;&gt;"OK","Проверьте веса","Расчет выполнен"))))</f>
        <v/>
      </c>
      <c r="N78" s="3" t="str">
        <f>IF($A78="","",IF(G78=0,"Нет сработавших оснований",IF(AND(IF(ISNUMBER(Критерии!B94),Критерии!B94,0)&gt;=Настройки!$B$16,Настройки!$K$21="Да"),Настройки!$B$21&amp;"; ","")&amp;IF(AND(IF(ISNUMBER(Критерии!C94),Критерии!C94,0)&gt;=Настройки!$B$16,Настройки!$K$22="Да"),Настройки!$B$22&amp;"; ","")&amp;IF(AND(IF(ISNUMBER(Критерии!D94),Критерии!D94,0)&gt;=Настройки!$B$16,Настройки!$K$23="Да"),Настройки!$B$23&amp;"; ","")&amp;IF(AND(IF(ISNUMBER(Критерии!E94),Критерии!E94,0)&gt;=Настройки!$B$16,Настройки!$K$24="Да"),Настройки!$B$24&amp;"; ","")&amp;IF(AND(IF(ISNUMBER(Критерии!F94),Критерии!F94,0)&gt;=Настройки!$B$16,Настройки!$K$25="Да"),Настройки!$B$25&amp;"; ","")&amp;IF(AND(IF(ISNUMBER(Критерии!G94),Критерии!G94,0)&gt;=Настройки!$B$16,Настройки!$K$26="Да"),Настройки!$B$26&amp;"; ","")&amp;IF(AND(IF(ISNUMBER(Критерии!H94),Критерии!H94,0)&gt;=Настройки!$B$16,Настройки!$K$27="Да"),Настройки!$B$27&amp;"; ","")&amp;IF(AND(IF(ISNUMBER(Критерии!I94),Критерии!I94,0)&gt;=Настройки!$B$16,Настройки!$K$28="Да"),Настройки!$B$28&amp;"; ","")&amp;IF(AND(IF(ISNUMBER(Критерии!J94),Критерии!J94,0)&gt;=Настройки!$B$16,Настройки!$K$29="Да"),Настройки!$B$29&amp;"; ","")&amp;IF(AND(IF(ISNUMBER(Критерии!K94),Критерии!K94,0)&gt;=Настройки!$B$16,Настройки!$K$30="Да"),Настройки!$B$30&amp;"; ","")&amp;IF(AND(IF(ISNUMBER(Критерии!L94),Критерии!L94,0)&gt;=Настройки!$B$16,Настройки!$K$31="Да"),Настройки!$B$31&amp;"; ","")&amp;IF(AND(IF(ISNUMBER(Критерии!M94),Критерии!M94,0)&gt;=Настройки!$B$16,Настройки!$K$32="Да"),Настройки!$B$32&amp;"; ","")&amp;IF(AND(IF(ISNUMBER(Критерии!N94),Критерии!N94,0)&gt;=Настройки!$B$16,Настройки!$K$33="Да"),Настройки!$B$33&amp;"; ","")&amp;IF(AND(IF(ISNUMBER(Критерии!O94),Критерии!O94,0)&gt;=Настройки!$B$16,Настройки!$K$34="Да"),Настройки!$B$34&amp;"; ","")&amp;IF(AND(IF(ISNUMBER(Критерии!P94),Критерии!P94,0)&gt;=Настройки!$B$16,Настройки!$K$35="Да"),Настройки!$B$35&amp;"; ","")&amp;IF(AND(IF(ISNUMBER(Критерии!Q94),Критерии!Q94,0)&gt;=Настройки!$B$16,Настройки!$K$36="Да"),Настройки!$B$36&amp;"; ","")&amp;IF(AND(IF(ISNUMBER(Критерии!R94),Критерии!R94,0)&gt;=Настройки!$B$16,Настройки!$K$37="Да"),Настройки!$B$37&amp;"; ","")&amp;IF(AND(IF(ISNUMBER(Критерии!S94),Критерии!S94,0)&gt;=Настройки!$B$16,Настройки!$K$38="Да"),Настройки!$B$38&amp;"; ","")&amp;IF(AND(IF(ISNUMBER(Критерии!T94),Критерии!T94,0)&gt;=Настройки!$B$16,Настройки!$K$39="Да"),Настройки!$B$39&amp;"; ","")&amp;IF(AND(IF(ISNUMBER(Критерии!U94),Критерии!U94,0)&gt;=Настройки!$B$16,Настройки!$K$40="Да"),Настройки!$B$40&amp;"; ","")&amp;IF(AND(IF(ISNUMBER(Критерии!V94),Критерии!V94,0)&gt;=Настройки!$B$16,Настройки!$K$41="Да"),Настройки!$B$41&amp;"; ","")&amp;IF(AND(IF(ISNUMBER(Критерии!W94),Критерии!W94,0)&gt;=Настройки!$B$16,Настройки!$K$42="Да"),Настройки!$B$42&amp;"; ","")&amp;IF(AND(IF(ISNUMBER(Критерии!X94),Критерии!X94,0)&gt;=Настройки!$B$16,Настройки!$K$43="Да"),Настройки!$B$43&amp;"; ","")&amp;IF(AND(IF(ISNUMBER(Критерии!Y94),Критерии!Y94,0)&gt;=Настройки!$B$16,Настройки!$K$44="Да"),Настройки!$B$44&amp;"; ","")&amp;IF(AND(IF(ISNUMBER(Критерии!Z94),Критерии!Z94,0)&gt;=Настройки!$B$16,Настройки!$K$45="Да"),Настройки!$B$45&amp;"; ","")&amp;IF(AND(IF(ISNUMBER(Критерии!AA94),Критерии!AA94,0)&gt;=Настройки!$B$16,Настройки!$K$46="Да"),Настройки!$B$46&amp;"; ","")&amp;IF(AND(IF(ISNUMBER(Критерии!AB94),Критерии!AB94,0)&gt;=Настройки!$B$16,Настройки!$K$47="Да"),Настройки!$B$47&amp;"; ","")&amp;IF(AND(IF(ISNUMBER(Критерии!AC94),Критерии!AC94,0)&gt;=Настройки!$B$16,Настройки!$K$48="Да"),Настройки!$B$48&amp;"; ","")&amp;IF(AND(IF(ISNUMBER(Критерии!AD94),Критерии!AD94,0)&gt;=Настройки!$B$16,Настройки!$K$49="Да"),Настройки!$B$49&amp;"; ","")&amp;IF(AND(IF(ISNUMBER(Критерии!AE94),Критерии!AE94,0)&gt;=Настройки!$B$16,Настройки!$K$50="Да"),Настройки!$B$50&amp;"; ","")))</f>
        <v/>
      </c>
    </row>
    <row r="79" spans="1:14" ht="17.100000000000001" customHeight="1">
      <c r="A79" s="25" t="str">
        <f>IF(Критерии!A95="","",Критерии!A95)</f>
        <v/>
      </c>
      <c r="B79" s="3" t="str">
        <f>IF($A79="","",INDEX(Данные!$A$7:$CV$106,ROW()-3,MATCH("Пласт",Данные!$A$6:$CV$6,0)))</f>
        <v/>
      </c>
      <c r="C79" s="3" t="str">
        <f>IF($A79="","",INDEX(Данные!$A$7:$CV$106,ROW()-3,MATCH("Состояние",Данные!$A$6:$CV$6,0)))</f>
        <v/>
      </c>
      <c r="D79" s="3" t="str">
        <f>IF($A79="","",COUNTIFS(Настройки!$A$21:$A$50,"Да",Настройки!$N$21:$N$50,"&lt;&gt;"))</f>
        <v/>
      </c>
      <c r="E79" s="3" t="str">
        <f>IF($A79="","",COUNT(Критерии!$B95:$AE95))</f>
        <v/>
      </c>
      <c r="F79" s="3" t="str">
        <f>IF($A79="","",D79-COUNT(Критерии!$B95:$AE95))</f>
        <v/>
      </c>
      <c r="G79" s="3" t="str">
        <f>IF($A79="","",IF(AND(ISNUMBER(Критерии!B95),Критерии!B95&gt;=Настройки!$B$16,Критерии!B$7="Да"),1,0)+IF(AND(ISNUMBER(Критерии!C95),Критерии!C95&gt;=Настройки!$B$16,Критерии!C$7="Да"),1,0)+IF(AND(ISNUMBER(Критерии!D95),Критерии!D95&gt;=Настройки!$B$16,Критерии!D$7="Да"),1,0)+IF(AND(ISNUMBER(Критерии!E95),Критерии!E95&gt;=Настройки!$B$16,Критерии!E$7="Да"),1,0)+IF(AND(ISNUMBER(Критерии!F95),Критерии!F95&gt;=Настройки!$B$16,Критерии!F$7="Да"),1,0)+IF(AND(ISNUMBER(Критерии!G95),Критерии!G95&gt;=Настройки!$B$16,Критерии!G$7="Да"),1,0)+IF(AND(ISNUMBER(Критерии!H95),Критерии!H95&gt;=Настройки!$B$16,Критерии!H$7="Да"),1,0)+IF(AND(ISNUMBER(Критерии!I95),Критерии!I95&gt;=Настройки!$B$16,Критерии!I$7="Да"),1,0)+IF(AND(ISNUMBER(Критерии!J95),Критерии!J95&gt;=Настройки!$B$16,Критерии!J$7="Да"),1,0)+IF(AND(ISNUMBER(Критерии!K95),Критерии!K95&gt;=Настройки!$B$16,Критерии!K$7="Да"),1,0)+IF(AND(ISNUMBER(Критерии!L95),Критерии!L95&gt;=Настройки!$B$16,Критерии!L$7="Да"),1,0)+IF(AND(ISNUMBER(Критерии!M95),Критерии!M95&gt;=Настройки!$B$16,Критерии!M$7="Да"),1,0)+IF(AND(ISNUMBER(Критерии!N95),Критерии!N95&gt;=Настройки!$B$16,Критерии!N$7="Да"),1,0)+IF(AND(ISNUMBER(Критерии!O95),Критерии!O95&gt;=Настройки!$B$16,Критерии!O$7="Да"),1,0)+IF(AND(ISNUMBER(Критерии!P95),Критерии!P95&gt;=Настройки!$B$16,Критерии!P$7="Да"),1,0)+IF(AND(ISNUMBER(Критерии!Q95),Критерии!Q95&gt;=Настройки!$B$16,Критерии!Q$7="Да"),1,0)+IF(AND(ISNUMBER(Критерии!R95),Критерии!R95&gt;=Настройки!$B$16,Критерии!R$7="Да"),1,0)+IF(AND(ISNUMBER(Критерии!S95),Критерии!S95&gt;=Настройки!$B$16,Критерии!S$7="Да"),1,0)+IF(AND(ISNUMBER(Критерии!T95),Критерии!T95&gt;=Настройки!$B$16,Критерии!T$7="Да"),1,0)+IF(AND(ISNUMBER(Критерии!U95),Критерии!U95&gt;=Настройки!$B$16,Критерии!U$7="Да"),1,0)+IF(AND(ISNUMBER(Критерии!V95),Критерии!V95&gt;=Настройки!$B$16,Критерии!V$7="Да"),1,0)+IF(AND(ISNUMBER(Критерии!W95),Критерии!W95&gt;=Настройки!$B$16,Критерии!W$7="Да"),1,0)+IF(AND(ISNUMBER(Критерии!X95),Критерии!X95&gt;=Настройки!$B$16,Критерии!X$7="Да"),1,0)+IF(AND(ISNUMBER(Критерии!Y95),Критерии!Y95&gt;=Настройки!$B$16,Критерии!Y$7="Да"),1,0)+IF(AND(ISNUMBER(Критерии!Z95),Критерии!Z95&gt;=Настройки!$B$16,Критерии!Z$7="Да"),1,0)+IF(AND(ISNUMBER(Критерии!AA95),Критерии!AA95&gt;=Настройки!$B$16,Критерии!AA$7="Да"),1,0)+IF(AND(ISNUMBER(Критерии!AB95),Критерии!AB95&gt;=Настройки!$B$16,Критерии!AB$7="Да"),1,0)+IF(AND(ISNUMBER(Критерии!AC95),Критерии!AC95&gt;=Настройки!$B$16,Критерии!AC$7="Да"),1,0)+IF(AND(ISNUMBER(Критерии!AD95),Критерии!AD95&gt;=Настройки!$B$16,Критерии!AD$7="Да"),1,0)+IF(AND(ISNUMBER(Критерии!AE95),Критерии!AE95&gt;=Настройки!$B$16,Критерии!AE$7="Да"),1,0))</f>
        <v/>
      </c>
      <c r="H79" s="20" t="str">
        <f>IF($A79="","",IF(ISNUMBER(Критерии!B95),Критерии!B$6,0)+IF(ISNUMBER(Критерии!C95),Критерии!C$6,0)+IF(ISNUMBER(Критерии!D95),Критерии!D$6,0)+IF(ISNUMBER(Критерии!E95),Критерии!E$6,0)+IF(ISNUMBER(Критерии!F95),Критерии!F$6,0)+IF(ISNUMBER(Критерии!G95),Критерии!G$6,0)+IF(ISNUMBER(Критерии!H95),Критерии!H$6,0)+IF(ISNUMBER(Критерии!I95),Критерии!I$6,0)+IF(ISNUMBER(Критерии!J95),Критерии!J$6,0)+IF(ISNUMBER(Критерии!K95),Критерии!K$6,0)+IF(ISNUMBER(Критерии!L95),Критерии!L$6,0)+IF(ISNUMBER(Критерии!M95),Критерии!M$6,0)+IF(ISNUMBER(Критерии!N95),Критерии!N$6,0)+IF(ISNUMBER(Критерии!O95),Критерии!O$6,0)+IF(ISNUMBER(Критерии!P95),Критерии!P$6,0)+IF(ISNUMBER(Критерии!Q95),Критерии!Q$6,0)+IF(ISNUMBER(Критерии!R95),Критерии!R$6,0)+IF(ISNUMBER(Критерии!S95),Критерии!S$6,0)+IF(ISNUMBER(Критерии!T95),Критерии!T$6,0)+IF(ISNUMBER(Критерии!U95),Критерии!U$6,0)+IF(ISNUMBER(Критерии!V95),Критерии!V$6,0)+IF(ISNUMBER(Критерии!W95),Критерии!W$6,0)+IF(ISNUMBER(Критерии!X95),Критерии!X$6,0)+IF(ISNUMBER(Критерии!Y95),Критерии!Y$6,0)+IF(ISNUMBER(Критерии!Z95),Критерии!Z$6,0)+IF(ISNUMBER(Критерии!AA95),Критерии!AA$6,0)+IF(ISNUMBER(Критерии!AB95),Критерии!AB$6,0)+IF(ISNUMBER(Критерии!AC95),Критерии!AC$6,0)+IF(ISNUMBER(Критерии!AD95),Критерии!AD$6,0)+IF(ISNUMBER(Критерии!AE95),Критерии!AE$6,0))</f>
        <v/>
      </c>
      <c r="I79" s="21" t="str">
        <f t="shared" si="2"/>
        <v/>
      </c>
      <c r="J79" s="20" t="str">
        <f>IF($A79="","",IF(OR(COUNTIF(Критерии!$B95:$AE95,"Недостаточно данных")&gt;0,COUNTIF(Критерии!$B95:$AE95,"Поле не найдено")&gt;0,COUNTIF(Критерии!$B95:$AE95,"Некорректные настройки")&gt;0,H79=0),"",EXP((IF(ISNUMBER(Критерии!B95),Критерии!B$6*LN(Критерии!B95),0)+IF(ISNUMBER(Критерии!C95),Критерии!C$6*LN(Критерии!C95),0)+IF(ISNUMBER(Критерии!D95),Критерии!D$6*LN(Критерии!D95),0)+IF(ISNUMBER(Критерии!E95),Критерии!E$6*LN(Критерии!E95),0)+IF(ISNUMBER(Критерии!F95),Критерии!F$6*LN(Критерии!F95),0)+IF(ISNUMBER(Критерии!G95),Критерии!G$6*LN(Критерии!G95),0)+IF(ISNUMBER(Критерии!H95),Критерии!H$6*LN(Критерии!H95),0)+IF(ISNUMBER(Критерии!I95),Критерии!I$6*LN(Критерии!I95),0)+IF(ISNUMBER(Критерии!J95),Критерии!J$6*LN(Критерии!J95),0)+IF(ISNUMBER(Критерии!K95),Критерии!K$6*LN(Критерии!K95),0)+IF(ISNUMBER(Критерии!L95),Критерии!L$6*LN(Критерии!L95),0)+IF(ISNUMBER(Критерии!M95),Критерии!M$6*LN(Критерии!M95),0)+IF(ISNUMBER(Критерии!N95),Критерии!N$6*LN(Критерии!N95),0)+IF(ISNUMBER(Критерии!O95),Критерии!O$6*LN(Критерии!O95),0)+IF(ISNUMBER(Критерии!P95),Критерии!P$6*LN(Критерии!P95),0)+IF(ISNUMBER(Критерии!Q95),Критерии!Q$6*LN(Критерии!Q95),0)+IF(ISNUMBER(Критерии!R95),Критерии!R$6*LN(Критерии!R95),0)+IF(ISNUMBER(Критерии!S95),Критерии!S$6*LN(Критерии!S95),0)+IF(ISNUMBER(Критерии!T95),Критерии!T$6*LN(Критерии!T95),0)+IF(ISNUMBER(Критерии!U95),Критерии!U$6*LN(Критерии!U95),0)+IF(ISNUMBER(Критерии!V95),Критерии!V$6*LN(Критерии!V95),0)+IF(ISNUMBER(Критерии!W95),Критерии!W$6*LN(Критерии!W95),0)+IF(ISNUMBER(Критерии!X95),Критерии!X$6*LN(Критерии!X95),0)+IF(ISNUMBER(Критерии!Y95),Критерии!Y$6*LN(Критерии!Y95),0)+IF(ISNUMBER(Критерии!Z95),Критерии!Z$6*LN(Критерии!Z95),0)+IF(ISNUMBER(Критерии!AA95),Критерии!AA$6*LN(Критерии!AA95),0)+IF(ISNUMBER(Критерии!AB95),Критерии!AB$6*LN(Критерии!AB95),0)+IF(ISNUMBER(Критерии!AC95),Критерии!AC$6*LN(Критерии!AC95),0)+IF(ISNUMBER(Критерии!AD95),Критерии!AD$6*LN(Критерии!AD95),0)+IF(ISNUMBER(Критерии!AE95),Критерии!AE$6*LN(Критерии!AE95),0))/H79)))</f>
        <v/>
      </c>
      <c r="K79" s="3" t="str">
        <f>IF(J79="","",COUNTIF($J$4:$J$103,"&gt;"&amp;J79)+COUNTIF($J$4:J79,J79))</f>
        <v/>
      </c>
      <c r="L79" s="3" t="str">
        <f>IF($A79="","",IF(J79="","Недостаточно данных",IF(G79&lt;Настройки!$B$8,"Резерв",IF(Настройки!$B$11="только ранжирование","Резерв",IF(Настройки!$B$11="Порог λ",IF(J79&gt;=Настройки!$B$10,"Кандидат","Резерв"),IF(K79&lt;=Настройки!$B$9,"Кандидат","Резерв"))))))</f>
        <v/>
      </c>
      <c r="M79" s="3" t="str">
        <f>IF($A79="","",IF(J79="","Проверьте данные на листе «Критерии»",IF(F79&gt;0,"Нет исходных данных: "&amp;F79,IF(Настройки!$B$18&lt;&gt;"OK","Проверьте веса","Расчет выполнен"))))</f>
        <v/>
      </c>
      <c r="N79" s="3" t="str">
        <f>IF($A79="","",IF(G79=0,"Нет сработавших оснований",IF(AND(IF(ISNUMBER(Критерии!B95),Критерии!B95,0)&gt;=Настройки!$B$16,Настройки!$K$21="Да"),Настройки!$B$21&amp;"; ","")&amp;IF(AND(IF(ISNUMBER(Критерии!C95),Критерии!C95,0)&gt;=Настройки!$B$16,Настройки!$K$22="Да"),Настройки!$B$22&amp;"; ","")&amp;IF(AND(IF(ISNUMBER(Критерии!D95),Критерии!D95,0)&gt;=Настройки!$B$16,Настройки!$K$23="Да"),Настройки!$B$23&amp;"; ","")&amp;IF(AND(IF(ISNUMBER(Критерии!E95),Критерии!E95,0)&gt;=Настройки!$B$16,Настройки!$K$24="Да"),Настройки!$B$24&amp;"; ","")&amp;IF(AND(IF(ISNUMBER(Критерии!F95),Критерии!F95,0)&gt;=Настройки!$B$16,Настройки!$K$25="Да"),Настройки!$B$25&amp;"; ","")&amp;IF(AND(IF(ISNUMBER(Критерии!G95),Критерии!G95,0)&gt;=Настройки!$B$16,Настройки!$K$26="Да"),Настройки!$B$26&amp;"; ","")&amp;IF(AND(IF(ISNUMBER(Критерии!H95),Критерии!H95,0)&gt;=Настройки!$B$16,Настройки!$K$27="Да"),Настройки!$B$27&amp;"; ","")&amp;IF(AND(IF(ISNUMBER(Критерии!I95),Критерии!I95,0)&gt;=Настройки!$B$16,Настройки!$K$28="Да"),Настройки!$B$28&amp;"; ","")&amp;IF(AND(IF(ISNUMBER(Критерии!J95),Критерии!J95,0)&gt;=Настройки!$B$16,Настройки!$K$29="Да"),Настройки!$B$29&amp;"; ","")&amp;IF(AND(IF(ISNUMBER(Критерии!K95),Критерии!K95,0)&gt;=Настройки!$B$16,Настройки!$K$30="Да"),Настройки!$B$30&amp;"; ","")&amp;IF(AND(IF(ISNUMBER(Критерии!L95),Критерии!L95,0)&gt;=Настройки!$B$16,Настройки!$K$31="Да"),Настройки!$B$31&amp;"; ","")&amp;IF(AND(IF(ISNUMBER(Критерии!M95),Критерии!M95,0)&gt;=Настройки!$B$16,Настройки!$K$32="Да"),Настройки!$B$32&amp;"; ","")&amp;IF(AND(IF(ISNUMBER(Критерии!N95),Критерии!N95,0)&gt;=Настройки!$B$16,Настройки!$K$33="Да"),Настройки!$B$33&amp;"; ","")&amp;IF(AND(IF(ISNUMBER(Критерии!O95),Критерии!O95,0)&gt;=Настройки!$B$16,Настройки!$K$34="Да"),Настройки!$B$34&amp;"; ","")&amp;IF(AND(IF(ISNUMBER(Критерии!P95),Критерии!P95,0)&gt;=Настройки!$B$16,Настройки!$K$35="Да"),Настройки!$B$35&amp;"; ","")&amp;IF(AND(IF(ISNUMBER(Критерии!Q95),Критерии!Q95,0)&gt;=Настройки!$B$16,Настройки!$K$36="Да"),Настройки!$B$36&amp;"; ","")&amp;IF(AND(IF(ISNUMBER(Критерии!R95),Критерии!R95,0)&gt;=Настройки!$B$16,Настройки!$K$37="Да"),Настройки!$B$37&amp;"; ","")&amp;IF(AND(IF(ISNUMBER(Критерии!S95),Критерии!S95,0)&gt;=Настройки!$B$16,Настройки!$K$38="Да"),Настройки!$B$38&amp;"; ","")&amp;IF(AND(IF(ISNUMBER(Критерии!T95),Критерии!T95,0)&gt;=Настройки!$B$16,Настройки!$K$39="Да"),Настройки!$B$39&amp;"; ","")&amp;IF(AND(IF(ISNUMBER(Критерии!U95),Критерии!U95,0)&gt;=Настройки!$B$16,Настройки!$K$40="Да"),Настройки!$B$40&amp;"; ","")&amp;IF(AND(IF(ISNUMBER(Критерии!V95),Критерии!V95,0)&gt;=Настройки!$B$16,Настройки!$K$41="Да"),Настройки!$B$41&amp;"; ","")&amp;IF(AND(IF(ISNUMBER(Критерии!W95),Критерии!W95,0)&gt;=Настройки!$B$16,Настройки!$K$42="Да"),Настройки!$B$42&amp;"; ","")&amp;IF(AND(IF(ISNUMBER(Критерии!X95),Критерии!X95,0)&gt;=Настройки!$B$16,Настройки!$K$43="Да"),Настройки!$B$43&amp;"; ","")&amp;IF(AND(IF(ISNUMBER(Критерии!Y95),Критерии!Y95,0)&gt;=Настройки!$B$16,Настройки!$K$44="Да"),Настройки!$B$44&amp;"; ","")&amp;IF(AND(IF(ISNUMBER(Критерии!Z95),Критерии!Z95,0)&gt;=Настройки!$B$16,Настройки!$K$45="Да"),Настройки!$B$45&amp;"; ","")&amp;IF(AND(IF(ISNUMBER(Критерии!AA95),Критерии!AA95,0)&gt;=Настройки!$B$16,Настройки!$K$46="Да"),Настройки!$B$46&amp;"; ","")&amp;IF(AND(IF(ISNUMBER(Критерии!AB95),Критерии!AB95,0)&gt;=Настройки!$B$16,Настройки!$K$47="Да"),Настройки!$B$47&amp;"; ","")&amp;IF(AND(IF(ISNUMBER(Критерии!AC95),Критерии!AC95,0)&gt;=Настройки!$B$16,Настройки!$K$48="Да"),Настройки!$B$48&amp;"; ","")&amp;IF(AND(IF(ISNUMBER(Критерии!AD95),Критерии!AD95,0)&gt;=Настройки!$B$16,Настройки!$K$49="Да"),Настройки!$B$49&amp;"; ","")&amp;IF(AND(IF(ISNUMBER(Критерии!AE95),Критерии!AE95,0)&gt;=Настройки!$B$16,Настройки!$K$50="Да"),Настройки!$B$50&amp;"; ","")))</f>
        <v/>
      </c>
    </row>
    <row r="80" spans="1:14" ht="17.100000000000001" customHeight="1">
      <c r="A80" s="25" t="str">
        <f>IF(Критерии!A96="","",Критерии!A96)</f>
        <v/>
      </c>
      <c r="B80" s="3" t="str">
        <f>IF($A80="","",INDEX(Данные!$A$7:$CV$106,ROW()-3,MATCH("Пласт",Данные!$A$6:$CV$6,0)))</f>
        <v/>
      </c>
      <c r="C80" s="3" t="str">
        <f>IF($A80="","",INDEX(Данные!$A$7:$CV$106,ROW()-3,MATCH("Состояние",Данные!$A$6:$CV$6,0)))</f>
        <v/>
      </c>
      <c r="D80" s="3" t="str">
        <f>IF($A80="","",COUNTIFS(Настройки!$A$21:$A$50,"Да",Настройки!$N$21:$N$50,"&lt;&gt;"))</f>
        <v/>
      </c>
      <c r="E80" s="3" t="str">
        <f>IF($A80="","",COUNT(Критерии!$B96:$AE96))</f>
        <v/>
      </c>
      <c r="F80" s="3" t="str">
        <f>IF($A80="","",D80-COUNT(Критерии!$B96:$AE96))</f>
        <v/>
      </c>
      <c r="G80" s="3" t="str">
        <f>IF($A80="","",IF(AND(ISNUMBER(Критерии!B96),Критерии!B96&gt;=Настройки!$B$16,Критерии!B$7="Да"),1,0)+IF(AND(ISNUMBER(Критерии!C96),Критерии!C96&gt;=Настройки!$B$16,Критерии!C$7="Да"),1,0)+IF(AND(ISNUMBER(Критерии!D96),Критерии!D96&gt;=Настройки!$B$16,Критерии!D$7="Да"),1,0)+IF(AND(ISNUMBER(Критерии!E96),Критерии!E96&gt;=Настройки!$B$16,Критерии!E$7="Да"),1,0)+IF(AND(ISNUMBER(Критерии!F96),Критерии!F96&gt;=Настройки!$B$16,Критерии!F$7="Да"),1,0)+IF(AND(ISNUMBER(Критерии!G96),Критерии!G96&gt;=Настройки!$B$16,Критерии!G$7="Да"),1,0)+IF(AND(ISNUMBER(Критерии!H96),Критерии!H96&gt;=Настройки!$B$16,Критерии!H$7="Да"),1,0)+IF(AND(ISNUMBER(Критерии!I96),Критерии!I96&gt;=Настройки!$B$16,Критерии!I$7="Да"),1,0)+IF(AND(ISNUMBER(Критерии!J96),Критерии!J96&gt;=Настройки!$B$16,Критерии!J$7="Да"),1,0)+IF(AND(ISNUMBER(Критерии!K96),Критерии!K96&gt;=Настройки!$B$16,Критерии!K$7="Да"),1,0)+IF(AND(ISNUMBER(Критерии!L96),Критерии!L96&gt;=Настройки!$B$16,Критерии!L$7="Да"),1,0)+IF(AND(ISNUMBER(Критерии!M96),Критерии!M96&gt;=Настройки!$B$16,Критерии!M$7="Да"),1,0)+IF(AND(ISNUMBER(Критерии!N96),Критерии!N96&gt;=Настройки!$B$16,Критерии!N$7="Да"),1,0)+IF(AND(ISNUMBER(Критерии!O96),Критерии!O96&gt;=Настройки!$B$16,Критерии!O$7="Да"),1,0)+IF(AND(ISNUMBER(Критерии!P96),Критерии!P96&gt;=Настройки!$B$16,Критерии!P$7="Да"),1,0)+IF(AND(ISNUMBER(Критерии!Q96),Критерии!Q96&gt;=Настройки!$B$16,Критерии!Q$7="Да"),1,0)+IF(AND(ISNUMBER(Критерии!R96),Критерии!R96&gt;=Настройки!$B$16,Критерии!R$7="Да"),1,0)+IF(AND(ISNUMBER(Критерии!S96),Критерии!S96&gt;=Настройки!$B$16,Критерии!S$7="Да"),1,0)+IF(AND(ISNUMBER(Критерии!T96),Критерии!T96&gt;=Настройки!$B$16,Критерии!T$7="Да"),1,0)+IF(AND(ISNUMBER(Критерии!U96),Критерии!U96&gt;=Настройки!$B$16,Критерии!U$7="Да"),1,0)+IF(AND(ISNUMBER(Критерии!V96),Критерии!V96&gt;=Настройки!$B$16,Критерии!V$7="Да"),1,0)+IF(AND(ISNUMBER(Критерии!W96),Критерии!W96&gt;=Настройки!$B$16,Критерии!W$7="Да"),1,0)+IF(AND(ISNUMBER(Критерии!X96),Критерии!X96&gt;=Настройки!$B$16,Критерии!X$7="Да"),1,0)+IF(AND(ISNUMBER(Критерии!Y96),Критерии!Y96&gt;=Настройки!$B$16,Критерии!Y$7="Да"),1,0)+IF(AND(ISNUMBER(Критерии!Z96),Критерии!Z96&gt;=Настройки!$B$16,Критерии!Z$7="Да"),1,0)+IF(AND(ISNUMBER(Критерии!AA96),Критерии!AA96&gt;=Настройки!$B$16,Критерии!AA$7="Да"),1,0)+IF(AND(ISNUMBER(Критерии!AB96),Критерии!AB96&gt;=Настройки!$B$16,Критерии!AB$7="Да"),1,0)+IF(AND(ISNUMBER(Критерии!AC96),Критерии!AC96&gt;=Настройки!$B$16,Критерии!AC$7="Да"),1,0)+IF(AND(ISNUMBER(Критерии!AD96),Критерии!AD96&gt;=Настройки!$B$16,Критерии!AD$7="Да"),1,0)+IF(AND(ISNUMBER(Критерии!AE96),Критерии!AE96&gt;=Настройки!$B$16,Критерии!AE$7="Да"),1,0))</f>
        <v/>
      </c>
      <c r="H80" s="20" t="str">
        <f>IF($A80="","",IF(ISNUMBER(Критерии!B96),Критерии!B$6,0)+IF(ISNUMBER(Критерии!C96),Критерии!C$6,0)+IF(ISNUMBER(Критерии!D96),Критерии!D$6,0)+IF(ISNUMBER(Критерии!E96),Критерии!E$6,0)+IF(ISNUMBER(Критерии!F96),Критерии!F$6,0)+IF(ISNUMBER(Критерии!G96),Критерии!G$6,0)+IF(ISNUMBER(Критерии!H96),Критерии!H$6,0)+IF(ISNUMBER(Критерии!I96),Критерии!I$6,0)+IF(ISNUMBER(Критерии!J96),Критерии!J$6,0)+IF(ISNUMBER(Критерии!K96),Критерии!K$6,0)+IF(ISNUMBER(Критерии!L96),Критерии!L$6,0)+IF(ISNUMBER(Критерии!M96),Критерии!M$6,0)+IF(ISNUMBER(Критерии!N96),Критерии!N$6,0)+IF(ISNUMBER(Критерии!O96),Критерии!O$6,0)+IF(ISNUMBER(Критерии!P96),Критерии!P$6,0)+IF(ISNUMBER(Критерии!Q96),Критерии!Q$6,0)+IF(ISNUMBER(Критерии!R96),Критерии!R$6,0)+IF(ISNUMBER(Критерии!S96),Критерии!S$6,0)+IF(ISNUMBER(Критерии!T96),Критерии!T$6,0)+IF(ISNUMBER(Критерии!U96),Критерии!U$6,0)+IF(ISNUMBER(Критерии!V96),Критерии!V$6,0)+IF(ISNUMBER(Критерии!W96),Критерии!W$6,0)+IF(ISNUMBER(Критерии!X96),Критерии!X$6,0)+IF(ISNUMBER(Критерии!Y96),Критерии!Y$6,0)+IF(ISNUMBER(Критерии!Z96),Критерии!Z$6,0)+IF(ISNUMBER(Критерии!AA96),Критерии!AA$6,0)+IF(ISNUMBER(Критерии!AB96),Критерии!AB$6,0)+IF(ISNUMBER(Критерии!AC96),Критерии!AC$6,0)+IF(ISNUMBER(Критерии!AD96),Критерии!AD$6,0)+IF(ISNUMBER(Критерии!AE96),Критерии!AE$6,0))</f>
        <v/>
      </c>
      <c r="I80" s="21" t="str">
        <f t="shared" si="2"/>
        <v/>
      </c>
      <c r="J80" s="20" t="str">
        <f>IF($A80="","",IF(OR(COUNTIF(Критерии!$B96:$AE96,"Недостаточно данных")&gt;0,COUNTIF(Критерии!$B96:$AE96,"Поле не найдено")&gt;0,COUNTIF(Критерии!$B96:$AE96,"Некорректные настройки")&gt;0,H80=0),"",EXP((IF(ISNUMBER(Критерии!B96),Критерии!B$6*LN(Критерии!B96),0)+IF(ISNUMBER(Критерии!C96),Критерии!C$6*LN(Критерии!C96),0)+IF(ISNUMBER(Критерии!D96),Критерии!D$6*LN(Критерии!D96),0)+IF(ISNUMBER(Критерии!E96),Критерии!E$6*LN(Критерии!E96),0)+IF(ISNUMBER(Критерии!F96),Критерии!F$6*LN(Критерии!F96),0)+IF(ISNUMBER(Критерии!G96),Критерии!G$6*LN(Критерии!G96),0)+IF(ISNUMBER(Критерии!H96),Критерии!H$6*LN(Критерии!H96),0)+IF(ISNUMBER(Критерии!I96),Критерии!I$6*LN(Критерии!I96),0)+IF(ISNUMBER(Критерии!J96),Критерии!J$6*LN(Критерии!J96),0)+IF(ISNUMBER(Критерии!K96),Критерии!K$6*LN(Критерии!K96),0)+IF(ISNUMBER(Критерии!L96),Критерии!L$6*LN(Критерии!L96),0)+IF(ISNUMBER(Критерии!M96),Критерии!M$6*LN(Критерии!M96),0)+IF(ISNUMBER(Критерии!N96),Критерии!N$6*LN(Критерии!N96),0)+IF(ISNUMBER(Критерии!O96),Критерии!O$6*LN(Критерии!O96),0)+IF(ISNUMBER(Критерии!P96),Критерии!P$6*LN(Критерии!P96),0)+IF(ISNUMBER(Критерии!Q96),Критерии!Q$6*LN(Критерии!Q96),0)+IF(ISNUMBER(Критерии!R96),Критерии!R$6*LN(Критерии!R96),0)+IF(ISNUMBER(Критерии!S96),Критерии!S$6*LN(Критерии!S96),0)+IF(ISNUMBER(Критерии!T96),Критерии!T$6*LN(Критерии!T96),0)+IF(ISNUMBER(Критерии!U96),Критерии!U$6*LN(Критерии!U96),0)+IF(ISNUMBER(Критерии!V96),Критерии!V$6*LN(Критерии!V96),0)+IF(ISNUMBER(Критерии!W96),Критерии!W$6*LN(Критерии!W96),0)+IF(ISNUMBER(Критерии!X96),Критерии!X$6*LN(Критерии!X96),0)+IF(ISNUMBER(Критерии!Y96),Критерии!Y$6*LN(Критерии!Y96),0)+IF(ISNUMBER(Критерии!Z96),Критерии!Z$6*LN(Критерии!Z96),0)+IF(ISNUMBER(Критерии!AA96),Критерии!AA$6*LN(Критерии!AA96),0)+IF(ISNUMBER(Критерии!AB96),Критерии!AB$6*LN(Критерии!AB96),0)+IF(ISNUMBER(Критерии!AC96),Критерии!AC$6*LN(Критерии!AC96),0)+IF(ISNUMBER(Критерии!AD96),Критерии!AD$6*LN(Критерии!AD96),0)+IF(ISNUMBER(Критерии!AE96),Критерии!AE$6*LN(Критерии!AE96),0))/H80)))</f>
        <v/>
      </c>
      <c r="K80" s="3" t="str">
        <f>IF(J80="","",COUNTIF($J$4:$J$103,"&gt;"&amp;J80)+COUNTIF($J$4:J80,J80))</f>
        <v/>
      </c>
      <c r="L80" s="3" t="str">
        <f>IF($A80="","",IF(J80="","Недостаточно данных",IF(G80&lt;Настройки!$B$8,"Резерв",IF(Настройки!$B$11="только ранжирование","Резерв",IF(Настройки!$B$11="Порог λ",IF(J80&gt;=Настройки!$B$10,"Кандидат","Резерв"),IF(K80&lt;=Настройки!$B$9,"Кандидат","Резерв"))))))</f>
        <v/>
      </c>
      <c r="M80" s="3" t="str">
        <f>IF($A80="","",IF(J80="","Проверьте данные на листе «Критерии»",IF(F80&gt;0,"Нет исходных данных: "&amp;F80,IF(Настройки!$B$18&lt;&gt;"OK","Проверьте веса","Расчет выполнен"))))</f>
        <v/>
      </c>
      <c r="N80" s="3" t="str">
        <f>IF($A80="","",IF(G80=0,"Нет сработавших оснований",IF(AND(IF(ISNUMBER(Критерии!B96),Критерии!B96,0)&gt;=Настройки!$B$16,Настройки!$K$21="Да"),Настройки!$B$21&amp;"; ","")&amp;IF(AND(IF(ISNUMBER(Критерии!C96),Критерии!C96,0)&gt;=Настройки!$B$16,Настройки!$K$22="Да"),Настройки!$B$22&amp;"; ","")&amp;IF(AND(IF(ISNUMBER(Критерии!D96),Критерии!D96,0)&gt;=Настройки!$B$16,Настройки!$K$23="Да"),Настройки!$B$23&amp;"; ","")&amp;IF(AND(IF(ISNUMBER(Критерии!E96),Критерии!E96,0)&gt;=Настройки!$B$16,Настройки!$K$24="Да"),Настройки!$B$24&amp;"; ","")&amp;IF(AND(IF(ISNUMBER(Критерии!F96),Критерии!F96,0)&gt;=Настройки!$B$16,Настройки!$K$25="Да"),Настройки!$B$25&amp;"; ","")&amp;IF(AND(IF(ISNUMBER(Критерии!G96),Критерии!G96,0)&gt;=Настройки!$B$16,Настройки!$K$26="Да"),Настройки!$B$26&amp;"; ","")&amp;IF(AND(IF(ISNUMBER(Критерии!H96),Критерии!H96,0)&gt;=Настройки!$B$16,Настройки!$K$27="Да"),Настройки!$B$27&amp;"; ","")&amp;IF(AND(IF(ISNUMBER(Критерии!I96),Критерии!I96,0)&gt;=Настройки!$B$16,Настройки!$K$28="Да"),Настройки!$B$28&amp;"; ","")&amp;IF(AND(IF(ISNUMBER(Критерии!J96),Критерии!J96,0)&gt;=Настройки!$B$16,Настройки!$K$29="Да"),Настройки!$B$29&amp;"; ","")&amp;IF(AND(IF(ISNUMBER(Критерии!K96),Критерии!K96,0)&gt;=Настройки!$B$16,Настройки!$K$30="Да"),Настройки!$B$30&amp;"; ","")&amp;IF(AND(IF(ISNUMBER(Критерии!L96),Критерии!L96,0)&gt;=Настройки!$B$16,Настройки!$K$31="Да"),Настройки!$B$31&amp;"; ","")&amp;IF(AND(IF(ISNUMBER(Критерии!M96),Критерии!M96,0)&gt;=Настройки!$B$16,Настройки!$K$32="Да"),Настройки!$B$32&amp;"; ","")&amp;IF(AND(IF(ISNUMBER(Критерии!N96),Критерии!N96,0)&gt;=Настройки!$B$16,Настройки!$K$33="Да"),Настройки!$B$33&amp;"; ","")&amp;IF(AND(IF(ISNUMBER(Критерии!O96),Критерии!O96,0)&gt;=Настройки!$B$16,Настройки!$K$34="Да"),Настройки!$B$34&amp;"; ","")&amp;IF(AND(IF(ISNUMBER(Критерии!P96),Критерии!P96,0)&gt;=Настройки!$B$16,Настройки!$K$35="Да"),Настройки!$B$35&amp;"; ","")&amp;IF(AND(IF(ISNUMBER(Критерии!Q96),Критерии!Q96,0)&gt;=Настройки!$B$16,Настройки!$K$36="Да"),Настройки!$B$36&amp;"; ","")&amp;IF(AND(IF(ISNUMBER(Критерии!R96),Критерии!R96,0)&gt;=Настройки!$B$16,Настройки!$K$37="Да"),Настройки!$B$37&amp;"; ","")&amp;IF(AND(IF(ISNUMBER(Критерии!S96),Критерии!S96,0)&gt;=Настройки!$B$16,Настройки!$K$38="Да"),Настройки!$B$38&amp;"; ","")&amp;IF(AND(IF(ISNUMBER(Критерии!T96),Критерии!T96,0)&gt;=Настройки!$B$16,Настройки!$K$39="Да"),Настройки!$B$39&amp;"; ","")&amp;IF(AND(IF(ISNUMBER(Критерии!U96),Критерии!U96,0)&gt;=Настройки!$B$16,Настройки!$K$40="Да"),Настройки!$B$40&amp;"; ","")&amp;IF(AND(IF(ISNUMBER(Критерии!V96),Критерии!V96,0)&gt;=Настройки!$B$16,Настройки!$K$41="Да"),Настройки!$B$41&amp;"; ","")&amp;IF(AND(IF(ISNUMBER(Критерии!W96),Критерии!W96,0)&gt;=Настройки!$B$16,Настройки!$K$42="Да"),Настройки!$B$42&amp;"; ","")&amp;IF(AND(IF(ISNUMBER(Критерии!X96),Критерии!X96,0)&gt;=Настройки!$B$16,Настройки!$K$43="Да"),Настройки!$B$43&amp;"; ","")&amp;IF(AND(IF(ISNUMBER(Критерии!Y96),Критерии!Y96,0)&gt;=Настройки!$B$16,Настройки!$K$44="Да"),Настройки!$B$44&amp;"; ","")&amp;IF(AND(IF(ISNUMBER(Критерии!Z96),Критерии!Z96,0)&gt;=Настройки!$B$16,Настройки!$K$45="Да"),Настройки!$B$45&amp;"; ","")&amp;IF(AND(IF(ISNUMBER(Критерии!AA96),Критерии!AA96,0)&gt;=Настройки!$B$16,Настройки!$K$46="Да"),Настройки!$B$46&amp;"; ","")&amp;IF(AND(IF(ISNUMBER(Критерии!AB96),Критерии!AB96,0)&gt;=Настройки!$B$16,Настройки!$K$47="Да"),Настройки!$B$47&amp;"; ","")&amp;IF(AND(IF(ISNUMBER(Критерии!AC96),Критерии!AC96,0)&gt;=Настройки!$B$16,Настройки!$K$48="Да"),Настройки!$B$48&amp;"; ","")&amp;IF(AND(IF(ISNUMBER(Критерии!AD96),Критерии!AD96,0)&gt;=Настройки!$B$16,Настройки!$K$49="Да"),Настройки!$B$49&amp;"; ","")&amp;IF(AND(IF(ISNUMBER(Критерии!AE96),Критерии!AE96,0)&gt;=Настройки!$B$16,Настройки!$K$50="Да"),Настройки!$B$50&amp;"; ","")))</f>
        <v/>
      </c>
    </row>
    <row r="81" spans="1:14" ht="17.100000000000001" customHeight="1">
      <c r="A81" s="25" t="str">
        <f>IF(Критерии!A97="","",Критерии!A97)</f>
        <v/>
      </c>
      <c r="B81" s="3" t="str">
        <f>IF($A81="","",INDEX(Данные!$A$7:$CV$106,ROW()-3,MATCH("Пласт",Данные!$A$6:$CV$6,0)))</f>
        <v/>
      </c>
      <c r="C81" s="3" t="str">
        <f>IF($A81="","",INDEX(Данные!$A$7:$CV$106,ROW()-3,MATCH("Состояние",Данные!$A$6:$CV$6,0)))</f>
        <v/>
      </c>
      <c r="D81" s="3" t="str">
        <f>IF($A81="","",COUNTIFS(Настройки!$A$21:$A$50,"Да",Настройки!$N$21:$N$50,"&lt;&gt;"))</f>
        <v/>
      </c>
      <c r="E81" s="3" t="str">
        <f>IF($A81="","",COUNT(Критерии!$B97:$AE97))</f>
        <v/>
      </c>
      <c r="F81" s="3" t="str">
        <f>IF($A81="","",D81-COUNT(Критерии!$B97:$AE97))</f>
        <v/>
      </c>
      <c r="G81" s="3" t="str">
        <f>IF($A81="","",IF(AND(ISNUMBER(Критерии!B97),Критерии!B97&gt;=Настройки!$B$16,Критерии!B$7="Да"),1,0)+IF(AND(ISNUMBER(Критерии!C97),Критерии!C97&gt;=Настройки!$B$16,Критерии!C$7="Да"),1,0)+IF(AND(ISNUMBER(Критерии!D97),Критерии!D97&gt;=Настройки!$B$16,Критерии!D$7="Да"),1,0)+IF(AND(ISNUMBER(Критерии!E97),Критерии!E97&gt;=Настройки!$B$16,Критерии!E$7="Да"),1,0)+IF(AND(ISNUMBER(Критерии!F97),Критерии!F97&gt;=Настройки!$B$16,Критерии!F$7="Да"),1,0)+IF(AND(ISNUMBER(Критерии!G97),Критерии!G97&gt;=Настройки!$B$16,Критерии!G$7="Да"),1,0)+IF(AND(ISNUMBER(Критерии!H97),Критерии!H97&gt;=Настройки!$B$16,Критерии!H$7="Да"),1,0)+IF(AND(ISNUMBER(Критерии!I97),Критерии!I97&gt;=Настройки!$B$16,Критерии!I$7="Да"),1,0)+IF(AND(ISNUMBER(Критерии!J97),Критерии!J97&gt;=Настройки!$B$16,Критерии!J$7="Да"),1,0)+IF(AND(ISNUMBER(Критерии!K97),Критерии!K97&gt;=Настройки!$B$16,Критерии!K$7="Да"),1,0)+IF(AND(ISNUMBER(Критерии!L97),Критерии!L97&gt;=Настройки!$B$16,Критерии!L$7="Да"),1,0)+IF(AND(ISNUMBER(Критерии!M97),Критерии!M97&gt;=Настройки!$B$16,Критерии!M$7="Да"),1,0)+IF(AND(ISNUMBER(Критерии!N97),Критерии!N97&gt;=Настройки!$B$16,Критерии!N$7="Да"),1,0)+IF(AND(ISNUMBER(Критерии!O97),Критерии!O97&gt;=Настройки!$B$16,Критерии!O$7="Да"),1,0)+IF(AND(ISNUMBER(Критерии!P97),Критерии!P97&gt;=Настройки!$B$16,Критерии!P$7="Да"),1,0)+IF(AND(ISNUMBER(Критерии!Q97),Критерии!Q97&gt;=Настройки!$B$16,Критерии!Q$7="Да"),1,0)+IF(AND(ISNUMBER(Критерии!R97),Критерии!R97&gt;=Настройки!$B$16,Критерии!R$7="Да"),1,0)+IF(AND(ISNUMBER(Критерии!S97),Критерии!S97&gt;=Настройки!$B$16,Критерии!S$7="Да"),1,0)+IF(AND(ISNUMBER(Критерии!T97),Критерии!T97&gt;=Настройки!$B$16,Критерии!T$7="Да"),1,0)+IF(AND(ISNUMBER(Критерии!U97),Критерии!U97&gt;=Настройки!$B$16,Критерии!U$7="Да"),1,0)+IF(AND(ISNUMBER(Критерии!V97),Критерии!V97&gt;=Настройки!$B$16,Критерии!V$7="Да"),1,0)+IF(AND(ISNUMBER(Критерии!W97),Критерии!W97&gt;=Настройки!$B$16,Критерии!W$7="Да"),1,0)+IF(AND(ISNUMBER(Критерии!X97),Критерии!X97&gt;=Настройки!$B$16,Критерии!X$7="Да"),1,0)+IF(AND(ISNUMBER(Критерии!Y97),Критерии!Y97&gt;=Настройки!$B$16,Критерии!Y$7="Да"),1,0)+IF(AND(ISNUMBER(Критерии!Z97),Критерии!Z97&gt;=Настройки!$B$16,Критерии!Z$7="Да"),1,0)+IF(AND(ISNUMBER(Критерии!AA97),Критерии!AA97&gt;=Настройки!$B$16,Критерии!AA$7="Да"),1,0)+IF(AND(ISNUMBER(Критерии!AB97),Критерии!AB97&gt;=Настройки!$B$16,Критерии!AB$7="Да"),1,0)+IF(AND(ISNUMBER(Критерии!AC97),Критерии!AC97&gt;=Настройки!$B$16,Критерии!AC$7="Да"),1,0)+IF(AND(ISNUMBER(Критерии!AD97),Критерии!AD97&gt;=Настройки!$B$16,Критерии!AD$7="Да"),1,0)+IF(AND(ISNUMBER(Критерии!AE97),Критерии!AE97&gt;=Настройки!$B$16,Критерии!AE$7="Да"),1,0))</f>
        <v/>
      </c>
      <c r="H81" s="20" t="str">
        <f>IF($A81="","",IF(ISNUMBER(Критерии!B97),Критерии!B$6,0)+IF(ISNUMBER(Критерии!C97),Критерии!C$6,0)+IF(ISNUMBER(Критерии!D97),Критерии!D$6,0)+IF(ISNUMBER(Критерии!E97),Критерии!E$6,0)+IF(ISNUMBER(Критерии!F97),Критерии!F$6,0)+IF(ISNUMBER(Критерии!G97),Критерии!G$6,0)+IF(ISNUMBER(Критерии!H97),Критерии!H$6,0)+IF(ISNUMBER(Критерии!I97),Критерии!I$6,0)+IF(ISNUMBER(Критерии!J97),Критерии!J$6,0)+IF(ISNUMBER(Критерии!K97),Критерии!K$6,0)+IF(ISNUMBER(Критерии!L97),Критерии!L$6,0)+IF(ISNUMBER(Критерии!M97),Критерии!M$6,0)+IF(ISNUMBER(Критерии!N97),Критерии!N$6,0)+IF(ISNUMBER(Критерии!O97),Критерии!O$6,0)+IF(ISNUMBER(Критерии!P97),Критерии!P$6,0)+IF(ISNUMBER(Критерии!Q97),Критерии!Q$6,0)+IF(ISNUMBER(Критерии!R97),Критерии!R$6,0)+IF(ISNUMBER(Критерии!S97),Критерии!S$6,0)+IF(ISNUMBER(Критерии!T97),Критерии!T$6,0)+IF(ISNUMBER(Критерии!U97),Критерии!U$6,0)+IF(ISNUMBER(Критерии!V97),Критерии!V$6,0)+IF(ISNUMBER(Критерии!W97),Критерии!W$6,0)+IF(ISNUMBER(Критерии!X97),Критерии!X$6,0)+IF(ISNUMBER(Критерии!Y97),Критерии!Y$6,0)+IF(ISNUMBER(Критерии!Z97),Критерии!Z$6,0)+IF(ISNUMBER(Критерии!AA97),Критерии!AA$6,0)+IF(ISNUMBER(Критерии!AB97),Критерии!AB$6,0)+IF(ISNUMBER(Критерии!AC97),Критерии!AC$6,0)+IF(ISNUMBER(Критерии!AD97),Критерии!AD$6,0)+IF(ISNUMBER(Критерии!AE97),Критерии!AE$6,0))</f>
        <v/>
      </c>
      <c r="I81" s="21" t="str">
        <f t="shared" si="2"/>
        <v/>
      </c>
      <c r="J81" s="20" t="str">
        <f>IF($A81="","",IF(OR(COUNTIF(Критерии!$B97:$AE97,"Недостаточно данных")&gt;0,COUNTIF(Критерии!$B97:$AE97,"Поле не найдено")&gt;0,COUNTIF(Критерии!$B97:$AE97,"Некорректные настройки")&gt;0,H81=0),"",EXP((IF(ISNUMBER(Критерии!B97),Критерии!B$6*LN(Критерии!B97),0)+IF(ISNUMBER(Критерии!C97),Критерии!C$6*LN(Критерии!C97),0)+IF(ISNUMBER(Критерии!D97),Критерии!D$6*LN(Критерии!D97),0)+IF(ISNUMBER(Критерии!E97),Критерии!E$6*LN(Критерии!E97),0)+IF(ISNUMBER(Критерии!F97),Критерии!F$6*LN(Критерии!F97),0)+IF(ISNUMBER(Критерии!G97),Критерии!G$6*LN(Критерии!G97),0)+IF(ISNUMBER(Критерии!H97),Критерии!H$6*LN(Критерии!H97),0)+IF(ISNUMBER(Критерии!I97),Критерии!I$6*LN(Критерии!I97),0)+IF(ISNUMBER(Критерии!J97),Критерии!J$6*LN(Критерии!J97),0)+IF(ISNUMBER(Критерии!K97),Критерии!K$6*LN(Критерии!K97),0)+IF(ISNUMBER(Критерии!L97),Критерии!L$6*LN(Критерии!L97),0)+IF(ISNUMBER(Критерии!M97),Критерии!M$6*LN(Критерии!M97),0)+IF(ISNUMBER(Критерии!N97),Критерии!N$6*LN(Критерии!N97),0)+IF(ISNUMBER(Критерии!O97),Критерии!O$6*LN(Критерии!O97),0)+IF(ISNUMBER(Критерии!P97),Критерии!P$6*LN(Критерии!P97),0)+IF(ISNUMBER(Критерии!Q97),Критерии!Q$6*LN(Критерии!Q97),0)+IF(ISNUMBER(Критерии!R97),Критерии!R$6*LN(Критерии!R97),0)+IF(ISNUMBER(Критерии!S97),Критерии!S$6*LN(Критерии!S97),0)+IF(ISNUMBER(Критерии!T97),Критерии!T$6*LN(Критерии!T97),0)+IF(ISNUMBER(Критерии!U97),Критерии!U$6*LN(Критерии!U97),0)+IF(ISNUMBER(Критерии!V97),Критерии!V$6*LN(Критерии!V97),0)+IF(ISNUMBER(Критерии!W97),Критерии!W$6*LN(Критерии!W97),0)+IF(ISNUMBER(Критерии!X97),Критерии!X$6*LN(Критерии!X97),0)+IF(ISNUMBER(Критерии!Y97),Критерии!Y$6*LN(Критерии!Y97),0)+IF(ISNUMBER(Критерии!Z97),Критерии!Z$6*LN(Критерии!Z97),0)+IF(ISNUMBER(Критерии!AA97),Критерии!AA$6*LN(Критерии!AA97),0)+IF(ISNUMBER(Критерии!AB97),Критерии!AB$6*LN(Критерии!AB97),0)+IF(ISNUMBER(Критерии!AC97),Критерии!AC$6*LN(Критерии!AC97),0)+IF(ISNUMBER(Критерии!AD97),Критерии!AD$6*LN(Критерии!AD97),0)+IF(ISNUMBER(Критерии!AE97),Критерии!AE$6*LN(Критерии!AE97),0))/H81)))</f>
        <v/>
      </c>
      <c r="K81" s="3" t="str">
        <f>IF(J81="","",COUNTIF($J$4:$J$103,"&gt;"&amp;J81)+COUNTIF($J$4:J81,J81))</f>
        <v/>
      </c>
      <c r="L81" s="3" t="str">
        <f>IF($A81="","",IF(J81="","Недостаточно данных",IF(G81&lt;Настройки!$B$8,"Резерв",IF(Настройки!$B$11="только ранжирование","Резерв",IF(Настройки!$B$11="Порог λ",IF(J81&gt;=Настройки!$B$10,"Кандидат","Резерв"),IF(K81&lt;=Настройки!$B$9,"Кандидат","Резерв"))))))</f>
        <v/>
      </c>
      <c r="M81" s="3" t="str">
        <f>IF($A81="","",IF(J81="","Проверьте данные на листе «Критерии»",IF(F81&gt;0,"Нет исходных данных: "&amp;F81,IF(Настройки!$B$18&lt;&gt;"OK","Проверьте веса","Расчет выполнен"))))</f>
        <v/>
      </c>
      <c r="N81" s="3" t="str">
        <f>IF($A81="","",IF(G81=0,"Нет сработавших оснований",IF(AND(IF(ISNUMBER(Критерии!B97),Критерии!B97,0)&gt;=Настройки!$B$16,Настройки!$K$21="Да"),Настройки!$B$21&amp;"; ","")&amp;IF(AND(IF(ISNUMBER(Критерии!C97),Критерии!C97,0)&gt;=Настройки!$B$16,Настройки!$K$22="Да"),Настройки!$B$22&amp;"; ","")&amp;IF(AND(IF(ISNUMBER(Критерии!D97),Критерии!D97,0)&gt;=Настройки!$B$16,Настройки!$K$23="Да"),Настройки!$B$23&amp;"; ","")&amp;IF(AND(IF(ISNUMBER(Критерии!E97),Критерии!E97,0)&gt;=Настройки!$B$16,Настройки!$K$24="Да"),Настройки!$B$24&amp;"; ","")&amp;IF(AND(IF(ISNUMBER(Критерии!F97),Критерии!F97,0)&gt;=Настройки!$B$16,Настройки!$K$25="Да"),Настройки!$B$25&amp;"; ","")&amp;IF(AND(IF(ISNUMBER(Критерии!G97),Критерии!G97,0)&gt;=Настройки!$B$16,Настройки!$K$26="Да"),Настройки!$B$26&amp;"; ","")&amp;IF(AND(IF(ISNUMBER(Критерии!H97),Критерии!H97,0)&gt;=Настройки!$B$16,Настройки!$K$27="Да"),Настройки!$B$27&amp;"; ","")&amp;IF(AND(IF(ISNUMBER(Критерии!I97),Критерии!I97,0)&gt;=Настройки!$B$16,Настройки!$K$28="Да"),Настройки!$B$28&amp;"; ","")&amp;IF(AND(IF(ISNUMBER(Критерии!J97),Критерии!J97,0)&gt;=Настройки!$B$16,Настройки!$K$29="Да"),Настройки!$B$29&amp;"; ","")&amp;IF(AND(IF(ISNUMBER(Критерии!K97),Критерии!K97,0)&gt;=Настройки!$B$16,Настройки!$K$30="Да"),Настройки!$B$30&amp;"; ","")&amp;IF(AND(IF(ISNUMBER(Критерии!L97),Критерии!L97,0)&gt;=Настройки!$B$16,Настройки!$K$31="Да"),Настройки!$B$31&amp;"; ","")&amp;IF(AND(IF(ISNUMBER(Критерии!M97),Критерии!M97,0)&gt;=Настройки!$B$16,Настройки!$K$32="Да"),Настройки!$B$32&amp;"; ","")&amp;IF(AND(IF(ISNUMBER(Критерии!N97),Критерии!N97,0)&gt;=Настройки!$B$16,Настройки!$K$33="Да"),Настройки!$B$33&amp;"; ","")&amp;IF(AND(IF(ISNUMBER(Критерии!O97),Критерии!O97,0)&gt;=Настройки!$B$16,Настройки!$K$34="Да"),Настройки!$B$34&amp;"; ","")&amp;IF(AND(IF(ISNUMBER(Критерии!P97),Критерии!P97,0)&gt;=Настройки!$B$16,Настройки!$K$35="Да"),Настройки!$B$35&amp;"; ","")&amp;IF(AND(IF(ISNUMBER(Критерии!Q97),Критерии!Q97,0)&gt;=Настройки!$B$16,Настройки!$K$36="Да"),Настройки!$B$36&amp;"; ","")&amp;IF(AND(IF(ISNUMBER(Критерии!R97),Критерии!R97,0)&gt;=Настройки!$B$16,Настройки!$K$37="Да"),Настройки!$B$37&amp;"; ","")&amp;IF(AND(IF(ISNUMBER(Критерии!S97),Критерии!S97,0)&gt;=Настройки!$B$16,Настройки!$K$38="Да"),Настройки!$B$38&amp;"; ","")&amp;IF(AND(IF(ISNUMBER(Критерии!T97),Критерии!T97,0)&gt;=Настройки!$B$16,Настройки!$K$39="Да"),Настройки!$B$39&amp;"; ","")&amp;IF(AND(IF(ISNUMBER(Критерии!U97),Критерии!U97,0)&gt;=Настройки!$B$16,Настройки!$K$40="Да"),Настройки!$B$40&amp;"; ","")&amp;IF(AND(IF(ISNUMBER(Критерии!V97),Критерии!V97,0)&gt;=Настройки!$B$16,Настройки!$K$41="Да"),Настройки!$B$41&amp;"; ","")&amp;IF(AND(IF(ISNUMBER(Критерии!W97),Критерии!W97,0)&gt;=Настройки!$B$16,Настройки!$K$42="Да"),Настройки!$B$42&amp;"; ","")&amp;IF(AND(IF(ISNUMBER(Критерии!X97),Критерии!X97,0)&gt;=Настройки!$B$16,Настройки!$K$43="Да"),Настройки!$B$43&amp;"; ","")&amp;IF(AND(IF(ISNUMBER(Критерии!Y97),Критерии!Y97,0)&gt;=Настройки!$B$16,Настройки!$K$44="Да"),Настройки!$B$44&amp;"; ","")&amp;IF(AND(IF(ISNUMBER(Критерии!Z97),Критерии!Z97,0)&gt;=Настройки!$B$16,Настройки!$K$45="Да"),Настройки!$B$45&amp;"; ","")&amp;IF(AND(IF(ISNUMBER(Критерии!AA97),Критерии!AA97,0)&gt;=Настройки!$B$16,Настройки!$K$46="Да"),Настройки!$B$46&amp;"; ","")&amp;IF(AND(IF(ISNUMBER(Критерии!AB97),Критерии!AB97,0)&gt;=Настройки!$B$16,Настройки!$K$47="Да"),Настройки!$B$47&amp;"; ","")&amp;IF(AND(IF(ISNUMBER(Критерии!AC97),Критерии!AC97,0)&gt;=Настройки!$B$16,Настройки!$K$48="Да"),Настройки!$B$48&amp;"; ","")&amp;IF(AND(IF(ISNUMBER(Критерии!AD97),Критерии!AD97,0)&gt;=Настройки!$B$16,Настройки!$K$49="Да"),Настройки!$B$49&amp;"; ","")&amp;IF(AND(IF(ISNUMBER(Критерии!AE97),Критерии!AE97,0)&gt;=Настройки!$B$16,Настройки!$K$50="Да"),Настройки!$B$50&amp;"; ","")))</f>
        <v/>
      </c>
    </row>
    <row r="82" spans="1:14" ht="17.100000000000001" customHeight="1">
      <c r="A82" s="25" t="str">
        <f>IF(Критерии!A98="","",Критерии!A98)</f>
        <v/>
      </c>
      <c r="B82" s="3" t="str">
        <f>IF($A82="","",INDEX(Данные!$A$7:$CV$106,ROW()-3,MATCH("Пласт",Данные!$A$6:$CV$6,0)))</f>
        <v/>
      </c>
      <c r="C82" s="3" t="str">
        <f>IF($A82="","",INDEX(Данные!$A$7:$CV$106,ROW()-3,MATCH("Состояние",Данные!$A$6:$CV$6,0)))</f>
        <v/>
      </c>
      <c r="D82" s="3" t="str">
        <f>IF($A82="","",COUNTIFS(Настройки!$A$21:$A$50,"Да",Настройки!$N$21:$N$50,"&lt;&gt;"))</f>
        <v/>
      </c>
      <c r="E82" s="3" t="str">
        <f>IF($A82="","",COUNT(Критерии!$B98:$AE98))</f>
        <v/>
      </c>
      <c r="F82" s="3" t="str">
        <f>IF($A82="","",D82-COUNT(Критерии!$B98:$AE98))</f>
        <v/>
      </c>
      <c r="G82" s="3" t="str">
        <f>IF($A82="","",IF(AND(ISNUMBER(Критерии!B98),Критерии!B98&gt;=Настройки!$B$16,Критерии!B$7="Да"),1,0)+IF(AND(ISNUMBER(Критерии!C98),Критерии!C98&gt;=Настройки!$B$16,Критерии!C$7="Да"),1,0)+IF(AND(ISNUMBER(Критерии!D98),Критерии!D98&gt;=Настройки!$B$16,Критерии!D$7="Да"),1,0)+IF(AND(ISNUMBER(Критерии!E98),Критерии!E98&gt;=Настройки!$B$16,Критерии!E$7="Да"),1,0)+IF(AND(ISNUMBER(Критерии!F98),Критерии!F98&gt;=Настройки!$B$16,Критерии!F$7="Да"),1,0)+IF(AND(ISNUMBER(Критерии!G98),Критерии!G98&gt;=Настройки!$B$16,Критерии!G$7="Да"),1,0)+IF(AND(ISNUMBER(Критерии!H98),Критерии!H98&gt;=Настройки!$B$16,Критерии!H$7="Да"),1,0)+IF(AND(ISNUMBER(Критерии!I98),Критерии!I98&gt;=Настройки!$B$16,Критерии!I$7="Да"),1,0)+IF(AND(ISNUMBER(Критерии!J98),Критерии!J98&gt;=Настройки!$B$16,Критерии!J$7="Да"),1,0)+IF(AND(ISNUMBER(Критерии!K98),Критерии!K98&gt;=Настройки!$B$16,Критерии!K$7="Да"),1,0)+IF(AND(ISNUMBER(Критерии!L98),Критерии!L98&gt;=Настройки!$B$16,Критерии!L$7="Да"),1,0)+IF(AND(ISNUMBER(Критерии!M98),Критерии!M98&gt;=Настройки!$B$16,Критерии!M$7="Да"),1,0)+IF(AND(ISNUMBER(Критерии!N98),Критерии!N98&gt;=Настройки!$B$16,Критерии!N$7="Да"),1,0)+IF(AND(ISNUMBER(Критерии!O98),Критерии!O98&gt;=Настройки!$B$16,Критерии!O$7="Да"),1,0)+IF(AND(ISNUMBER(Критерии!P98),Критерии!P98&gt;=Настройки!$B$16,Критерии!P$7="Да"),1,0)+IF(AND(ISNUMBER(Критерии!Q98),Критерии!Q98&gt;=Настройки!$B$16,Критерии!Q$7="Да"),1,0)+IF(AND(ISNUMBER(Критерии!R98),Критерии!R98&gt;=Настройки!$B$16,Критерии!R$7="Да"),1,0)+IF(AND(ISNUMBER(Критерии!S98),Критерии!S98&gt;=Настройки!$B$16,Критерии!S$7="Да"),1,0)+IF(AND(ISNUMBER(Критерии!T98),Критерии!T98&gt;=Настройки!$B$16,Критерии!T$7="Да"),1,0)+IF(AND(ISNUMBER(Критерии!U98),Критерии!U98&gt;=Настройки!$B$16,Критерии!U$7="Да"),1,0)+IF(AND(ISNUMBER(Критерии!V98),Критерии!V98&gt;=Настройки!$B$16,Критерии!V$7="Да"),1,0)+IF(AND(ISNUMBER(Критерии!W98),Критерии!W98&gt;=Настройки!$B$16,Критерии!W$7="Да"),1,0)+IF(AND(ISNUMBER(Критерии!X98),Критерии!X98&gt;=Настройки!$B$16,Критерии!X$7="Да"),1,0)+IF(AND(ISNUMBER(Критерии!Y98),Критерии!Y98&gt;=Настройки!$B$16,Критерии!Y$7="Да"),1,0)+IF(AND(ISNUMBER(Критерии!Z98),Критерии!Z98&gt;=Настройки!$B$16,Критерии!Z$7="Да"),1,0)+IF(AND(ISNUMBER(Критерии!AA98),Критерии!AA98&gt;=Настройки!$B$16,Критерии!AA$7="Да"),1,0)+IF(AND(ISNUMBER(Критерии!AB98),Критерии!AB98&gt;=Настройки!$B$16,Критерии!AB$7="Да"),1,0)+IF(AND(ISNUMBER(Критерии!AC98),Критерии!AC98&gt;=Настройки!$B$16,Критерии!AC$7="Да"),1,0)+IF(AND(ISNUMBER(Критерии!AD98),Критерии!AD98&gt;=Настройки!$B$16,Критерии!AD$7="Да"),1,0)+IF(AND(ISNUMBER(Критерии!AE98),Критерии!AE98&gt;=Настройки!$B$16,Критерии!AE$7="Да"),1,0))</f>
        <v/>
      </c>
      <c r="H82" s="20" t="str">
        <f>IF($A82="","",IF(ISNUMBER(Критерии!B98),Критерии!B$6,0)+IF(ISNUMBER(Критерии!C98),Критерии!C$6,0)+IF(ISNUMBER(Критерии!D98),Критерии!D$6,0)+IF(ISNUMBER(Критерии!E98),Критерии!E$6,0)+IF(ISNUMBER(Критерии!F98),Критерии!F$6,0)+IF(ISNUMBER(Критерии!G98),Критерии!G$6,0)+IF(ISNUMBER(Критерии!H98),Критерии!H$6,0)+IF(ISNUMBER(Критерии!I98),Критерии!I$6,0)+IF(ISNUMBER(Критерии!J98),Критерии!J$6,0)+IF(ISNUMBER(Критерии!K98),Критерии!K$6,0)+IF(ISNUMBER(Критерии!L98),Критерии!L$6,0)+IF(ISNUMBER(Критерии!M98),Критерии!M$6,0)+IF(ISNUMBER(Критерии!N98),Критерии!N$6,0)+IF(ISNUMBER(Критерии!O98),Критерии!O$6,0)+IF(ISNUMBER(Критерии!P98),Критерии!P$6,0)+IF(ISNUMBER(Критерии!Q98),Критерии!Q$6,0)+IF(ISNUMBER(Критерии!R98),Критерии!R$6,0)+IF(ISNUMBER(Критерии!S98),Критерии!S$6,0)+IF(ISNUMBER(Критерии!T98),Критерии!T$6,0)+IF(ISNUMBER(Критерии!U98),Критерии!U$6,0)+IF(ISNUMBER(Критерии!V98),Критерии!V$6,0)+IF(ISNUMBER(Критерии!W98),Критерии!W$6,0)+IF(ISNUMBER(Критерии!X98),Критерии!X$6,0)+IF(ISNUMBER(Критерии!Y98),Критерии!Y$6,0)+IF(ISNUMBER(Критерии!Z98),Критерии!Z$6,0)+IF(ISNUMBER(Критерии!AA98),Критерии!AA$6,0)+IF(ISNUMBER(Критерии!AB98),Критерии!AB$6,0)+IF(ISNUMBER(Критерии!AC98),Критерии!AC$6,0)+IF(ISNUMBER(Критерии!AD98),Критерии!AD$6,0)+IF(ISNUMBER(Критерии!AE98),Критерии!AE$6,0))</f>
        <v/>
      </c>
      <c r="I82" s="21" t="str">
        <f t="shared" si="2"/>
        <v/>
      </c>
      <c r="J82" s="20" t="str">
        <f>IF($A82="","",IF(OR(COUNTIF(Критерии!$B98:$AE98,"Недостаточно данных")&gt;0,COUNTIF(Критерии!$B98:$AE98,"Поле не найдено")&gt;0,COUNTIF(Критерии!$B98:$AE98,"Некорректные настройки")&gt;0,H82=0),"",EXP((IF(ISNUMBER(Критерии!B98),Критерии!B$6*LN(Критерии!B98),0)+IF(ISNUMBER(Критерии!C98),Критерии!C$6*LN(Критерии!C98),0)+IF(ISNUMBER(Критерии!D98),Критерии!D$6*LN(Критерии!D98),0)+IF(ISNUMBER(Критерии!E98),Критерии!E$6*LN(Критерии!E98),0)+IF(ISNUMBER(Критерии!F98),Критерии!F$6*LN(Критерии!F98),0)+IF(ISNUMBER(Критерии!G98),Критерии!G$6*LN(Критерии!G98),0)+IF(ISNUMBER(Критерии!H98),Критерии!H$6*LN(Критерии!H98),0)+IF(ISNUMBER(Критерии!I98),Критерии!I$6*LN(Критерии!I98),0)+IF(ISNUMBER(Критерии!J98),Критерии!J$6*LN(Критерии!J98),0)+IF(ISNUMBER(Критерии!K98),Критерии!K$6*LN(Критерии!K98),0)+IF(ISNUMBER(Критерии!L98),Критерии!L$6*LN(Критерии!L98),0)+IF(ISNUMBER(Критерии!M98),Критерии!M$6*LN(Критерии!M98),0)+IF(ISNUMBER(Критерии!N98),Критерии!N$6*LN(Критерии!N98),0)+IF(ISNUMBER(Критерии!O98),Критерии!O$6*LN(Критерии!O98),0)+IF(ISNUMBER(Критерии!P98),Критерии!P$6*LN(Критерии!P98),0)+IF(ISNUMBER(Критерии!Q98),Критерии!Q$6*LN(Критерии!Q98),0)+IF(ISNUMBER(Критерии!R98),Критерии!R$6*LN(Критерии!R98),0)+IF(ISNUMBER(Критерии!S98),Критерии!S$6*LN(Критерии!S98),0)+IF(ISNUMBER(Критерии!T98),Критерии!T$6*LN(Критерии!T98),0)+IF(ISNUMBER(Критерии!U98),Критерии!U$6*LN(Критерии!U98),0)+IF(ISNUMBER(Критерии!V98),Критерии!V$6*LN(Критерии!V98),0)+IF(ISNUMBER(Критерии!W98),Критерии!W$6*LN(Критерии!W98),0)+IF(ISNUMBER(Критерии!X98),Критерии!X$6*LN(Критерии!X98),0)+IF(ISNUMBER(Критерии!Y98),Критерии!Y$6*LN(Критерии!Y98),0)+IF(ISNUMBER(Критерии!Z98),Критерии!Z$6*LN(Критерии!Z98),0)+IF(ISNUMBER(Критерии!AA98),Критерии!AA$6*LN(Критерии!AA98),0)+IF(ISNUMBER(Критерии!AB98),Критерии!AB$6*LN(Критерии!AB98),0)+IF(ISNUMBER(Критерии!AC98),Критерии!AC$6*LN(Критерии!AC98),0)+IF(ISNUMBER(Критерии!AD98),Критерии!AD$6*LN(Критерии!AD98),0)+IF(ISNUMBER(Критерии!AE98),Критерии!AE$6*LN(Критерии!AE98),0))/H82)))</f>
        <v/>
      </c>
      <c r="K82" s="3" t="str">
        <f>IF(J82="","",COUNTIF($J$4:$J$103,"&gt;"&amp;J82)+COUNTIF($J$4:J82,J82))</f>
        <v/>
      </c>
      <c r="L82" s="3" t="str">
        <f>IF($A82="","",IF(J82="","Недостаточно данных",IF(G82&lt;Настройки!$B$8,"Резерв",IF(Настройки!$B$11="только ранжирование","Резерв",IF(Настройки!$B$11="Порог λ",IF(J82&gt;=Настройки!$B$10,"Кандидат","Резерв"),IF(K82&lt;=Настройки!$B$9,"Кандидат","Резерв"))))))</f>
        <v/>
      </c>
      <c r="M82" s="3" t="str">
        <f>IF($A82="","",IF(J82="","Проверьте данные на листе «Критерии»",IF(F82&gt;0,"Нет исходных данных: "&amp;F82,IF(Настройки!$B$18&lt;&gt;"OK","Проверьте веса","Расчет выполнен"))))</f>
        <v/>
      </c>
      <c r="N82" s="3" t="str">
        <f>IF($A82="","",IF(G82=0,"Нет сработавших оснований",IF(AND(IF(ISNUMBER(Критерии!B98),Критерии!B98,0)&gt;=Настройки!$B$16,Настройки!$K$21="Да"),Настройки!$B$21&amp;"; ","")&amp;IF(AND(IF(ISNUMBER(Критерии!C98),Критерии!C98,0)&gt;=Настройки!$B$16,Настройки!$K$22="Да"),Настройки!$B$22&amp;"; ","")&amp;IF(AND(IF(ISNUMBER(Критерии!D98),Критерии!D98,0)&gt;=Настройки!$B$16,Настройки!$K$23="Да"),Настройки!$B$23&amp;"; ","")&amp;IF(AND(IF(ISNUMBER(Критерии!E98),Критерии!E98,0)&gt;=Настройки!$B$16,Настройки!$K$24="Да"),Настройки!$B$24&amp;"; ","")&amp;IF(AND(IF(ISNUMBER(Критерии!F98),Критерии!F98,0)&gt;=Настройки!$B$16,Настройки!$K$25="Да"),Настройки!$B$25&amp;"; ","")&amp;IF(AND(IF(ISNUMBER(Критерии!G98),Критерии!G98,0)&gt;=Настройки!$B$16,Настройки!$K$26="Да"),Настройки!$B$26&amp;"; ","")&amp;IF(AND(IF(ISNUMBER(Критерии!H98),Критерии!H98,0)&gt;=Настройки!$B$16,Настройки!$K$27="Да"),Настройки!$B$27&amp;"; ","")&amp;IF(AND(IF(ISNUMBER(Критерии!I98),Критерии!I98,0)&gt;=Настройки!$B$16,Настройки!$K$28="Да"),Настройки!$B$28&amp;"; ","")&amp;IF(AND(IF(ISNUMBER(Критерии!J98),Критерии!J98,0)&gt;=Настройки!$B$16,Настройки!$K$29="Да"),Настройки!$B$29&amp;"; ","")&amp;IF(AND(IF(ISNUMBER(Критерии!K98),Критерии!K98,0)&gt;=Настройки!$B$16,Настройки!$K$30="Да"),Настройки!$B$30&amp;"; ","")&amp;IF(AND(IF(ISNUMBER(Критерии!L98),Критерии!L98,0)&gt;=Настройки!$B$16,Настройки!$K$31="Да"),Настройки!$B$31&amp;"; ","")&amp;IF(AND(IF(ISNUMBER(Критерии!M98),Критерии!M98,0)&gt;=Настройки!$B$16,Настройки!$K$32="Да"),Настройки!$B$32&amp;"; ","")&amp;IF(AND(IF(ISNUMBER(Критерии!N98),Критерии!N98,0)&gt;=Настройки!$B$16,Настройки!$K$33="Да"),Настройки!$B$33&amp;"; ","")&amp;IF(AND(IF(ISNUMBER(Критерии!O98),Критерии!O98,0)&gt;=Настройки!$B$16,Настройки!$K$34="Да"),Настройки!$B$34&amp;"; ","")&amp;IF(AND(IF(ISNUMBER(Критерии!P98),Критерии!P98,0)&gt;=Настройки!$B$16,Настройки!$K$35="Да"),Настройки!$B$35&amp;"; ","")&amp;IF(AND(IF(ISNUMBER(Критерии!Q98),Критерии!Q98,0)&gt;=Настройки!$B$16,Настройки!$K$36="Да"),Настройки!$B$36&amp;"; ","")&amp;IF(AND(IF(ISNUMBER(Критерии!R98),Критерии!R98,0)&gt;=Настройки!$B$16,Настройки!$K$37="Да"),Настройки!$B$37&amp;"; ","")&amp;IF(AND(IF(ISNUMBER(Критерии!S98),Критерии!S98,0)&gt;=Настройки!$B$16,Настройки!$K$38="Да"),Настройки!$B$38&amp;"; ","")&amp;IF(AND(IF(ISNUMBER(Критерии!T98),Критерии!T98,0)&gt;=Настройки!$B$16,Настройки!$K$39="Да"),Настройки!$B$39&amp;"; ","")&amp;IF(AND(IF(ISNUMBER(Критерии!U98),Критерии!U98,0)&gt;=Настройки!$B$16,Настройки!$K$40="Да"),Настройки!$B$40&amp;"; ","")&amp;IF(AND(IF(ISNUMBER(Критерии!V98),Критерии!V98,0)&gt;=Настройки!$B$16,Настройки!$K$41="Да"),Настройки!$B$41&amp;"; ","")&amp;IF(AND(IF(ISNUMBER(Критерии!W98),Критерии!W98,0)&gt;=Настройки!$B$16,Настройки!$K$42="Да"),Настройки!$B$42&amp;"; ","")&amp;IF(AND(IF(ISNUMBER(Критерии!X98),Критерии!X98,0)&gt;=Настройки!$B$16,Настройки!$K$43="Да"),Настройки!$B$43&amp;"; ","")&amp;IF(AND(IF(ISNUMBER(Критерии!Y98),Критерии!Y98,0)&gt;=Настройки!$B$16,Настройки!$K$44="Да"),Настройки!$B$44&amp;"; ","")&amp;IF(AND(IF(ISNUMBER(Критерии!Z98),Критерии!Z98,0)&gt;=Настройки!$B$16,Настройки!$K$45="Да"),Настройки!$B$45&amp;"; ","")&amp;IF(AND(IF(ISNUMBER(Критерии!AA98),Критерии!AA98,0)&gt;=Настройки!$B$16,Настройки!$K$46="Да"),Настройки!$B$46&amp;"; ","")&amp;IF(AND(IF(ISNUMBER(Критерии!AB98),Критерии!AB98,0)&gt;=Настройки!$B$16,Настройки!$K$47="Да"),Настройки!$B$47&amp;"; ","")&amp;IF(AND(IF(ISNUMBER(Критерии!AC98),Критерии!AC98,0)&gt;=Настройки!$B$16,Настройки!$K$48="Да"),Настройки!$B$48&amp;"; ","")&amp;IF(AND(IF(ISNUMBER(Критерии!AD98),Критерии!AD98,0)&gt;=Настройки!$B$16,Настройки!$K$49="Да"),Настройки!$B$49&amp;"; ","")&amp;IF(AND(IF(ISNUMBER(Критерии!AE98),Критерии!AE98,0)&gt;=Настройки!$B$16,Настройки!$K$50="Да"),Настройки!$B$50&amp;"; ","")))</f>
        <v/>
      </c>
    </row>
    <row r="83" spans="1:14" ht="17.100000000000001" customHeight="1">
      <c r="A83" s="25" t="str">
        <f>IF(Критерии!A99="","",Критерии!A99)</f>
        <v/>
      </c>
      <c r="B83" s="3" t="str">
        <f>IF($A83="","",INDEX(Данные!$A$7:$CV$106,ROW()-3,MATCH("Пласт",Данные!$A$6:$CV$6,0)))</f>
        <v/>
      </c>
      <c r="C83" s="3" t="str">
        <f>IF($A83="","",INDEX(Данные!$A$7:$CV$106,ROW()-3,MATCH("Состояние",Данные!$A$6:$CV$6,0)))</f>
        <v/>
      </c>
      <c r="D83" s="3" t="str">
        <f>IF($A83="","",COUNTIFS(Настройки!$A$21:$A$50,"Да",Настройки!$N$21:$N$50,"&lt;&gt;"))</f>
        <v/>
      </c>
      <c r="E83" s="3" t="str">
        <f>IF($A83="","",COUNT(Критерии!$B99:$AE99))</f>
        <v/>
      </c>
      <c r="F83" s="3" t="str">
        <f>IF($A83="","",D83-COUNT(Критерии!$B99:$AE99))</f>
        <v/>
      </c>
      <c r="G83" s="3" t="str">
        <f>IF($A83="","",IF(AND(ISNUMBER(Критерии!B99),Критерии!B99&gt;=Настройки!$B$16,Критерии!B$7="Да"),1,0)+IF(AND(ISNUMBER(Критерии!C99),Критерии!C99&gt;=Настройки!$B$16,Критерии!C$7="Да"),1,0)+IF(AND(ISNUMBER(Критерии!D99),Критерии!D99&gt;=Настройки!$B$16,Критерии!D$7="Да"),1,0)+IF(AND(ISNUMBER(Критерии!E99),Критерии!E99&gt;=Настройки!$B$16,Критерии!E$7="Да"),1,0)+IF(AND(ISNUMBER(Критерии!F99),Критерии!F99&gt;=Настройки!$B$16,Критерии!F$7="Да"),1,0)+IF(AND(ISNUMBER(Критерии!G99),Критерии!G99&gt;=Настройки!$B$16,Критерии!G$7="Да"),1,0)+IF(AND(ISNUMBER(Критерии!H99),Критерии!H99&gt;=Настройки!$B$16,Критерии!H$7="Да"),1,0)+IF(AND(ISNUMBER(Критерии!I99),Критерии!I99&gt;=Настройки!$B$16,Критерии!I$7="Да"),1,0)+IF(AND(ISNUMBER(Критерии!J99),Критерии!J99&gt;=Настройки!$B$16,Критерии!J$7="Да"),1,0)+IF(AND(ISNUMBER(Критерии!K99),Критерии!K99&gt;=Настройки!$B$16,Критерии!K$7="Да"),1,0)+IF(AND(ISNUMBER(Критерии!L99),Критерии!L99&gt;=Настройки!$B$16,Критерии!L$7="Да"),1,0)+IF(AND(ISNUMBER(Критерии!M99),Критерии!M99&gt;=Настройки!$B$16,Критерии!M$7="Да"),1,0)+IF(AND(ISNUMBER(Критерии!N99),Критерии!N99&gt;=Настройки!$B$16,Критерии!N$7="Да"),1,0)+IF(AND(ISNUMBER(Критерии!O99),Критерии!O99&gt;=Настройки!$B$16,Критерии!O$7="Да"),1,0)+IF(AND(ISNUMBER(Критерии!P99),Критерии!P99&gt;=Настройки!$B$16,Критерии!P$7="Да"),1,0)+IF(AND(ISNUMBER(Критерии!Q99),Критерии!Q99&gt;=Настройки!$B$16,Критерии!Q$7="Да"),1,0)+IF(AND(ISNUMBER(Критерии!R99),Критерии!R99&gt;=Настройки!$B$16,Критерии!R$7="Да"),1,0)+IF(AND(ISNUMBER(Критерии!S99),Критерии!S99&gt;=Настройки!$B$16,Критерии!S$7="Да"),1,0)+IF(AND(ISNUMBER(Критерии!T99),Критерии!T99&gt;=Настройки!$B$16,Критерии!T$7="Да"),1,0)+IF(AND(ISNUMBER(Критерии!U99),Критерии!U99&gt;=Настройки!$B$16,Критерии!U$7="Да"),1,0)+IF(AND(ISNUMBER(Критерии!V99),Критерии!V99&gt;=Настройки!$B$16,Критерии!V$7="Да"),1,0)+IF(AND(ISNUMBER(Критерии!W99),Критерии!W99&gt;=Настройки!$B$16,Критерии!W$7="Да"),1,0)+IF(AND(ISNUMBER(Критерии!X99),Критерии!X99&gt;=Настройки!$B$16,Критерии!X$7="Да"),1,0)+IF(AND(ISNUMBER(Критерии!Y99),Критерии!Y99&gt;=Настройки!$B$16,Критерии!Y$7="Да"),1,0)+IF(AND(ISNUMBER(Критерии!Z99),Критерии!Z99&gt;=Настройки!$B$16,Критерии!Z$7="Да"),1,0)+IF(AND(ISNUMBER(Критерии!AA99),Критерии!AA99&gt;=Настройки!$B$16,Критерии!AA$7="Да"),1,0)+IF(AND(ISNUMBER(Критерии!AB99),Критерии!AB99&gt;=Настройки!$B$16,Критерии!AB$7="Да"),1,0)+IF(AND(ISNUMBER(Критерии!AC99),Критерии!AC99&gt;=Настройки!$B$16,Критерии!AC$7="Да"),1,0)+IF(AND(ISNUMBER(Критерии!AD99),Критерии!AD99&gt;=Настройки!$B$16,Критерии!AD$7="Да"),1,0)+IF(AND(ISNUMBER(Критерии!AE99),Критерии!AE99&gt;=Настройки!$B$16,Критерии!AE$7="Да"),1,0))</f>
        <v/>
      </c>
      <c r="H83" s="20" t="str">
        <f>IF($A83="","",IF(ISNUMBER(Критерии!B99),Критерии!B$6,0)+IF(ISNUMBER(Критерии!C99),Критерии!C$6,0)+IF(ISNUMBER(Критерии!D99),Критерии!D$6,0)+IF(ISNUMBER(Критерии!E99),Критерии!E$6,0)+IF(ISNUMBER(Критерии!F99),Критерии!F$6,0)+IF(ISNUMBER(Критерии!G99),Критерии!G$6,0)+IF(ISNUMBER(Критерии!H99),Критерии!H$6,0)+IF(ISNUMBER(Критерии!I99),Критерии!I$6,0)+IF(ISNUMBER(Критерии!J99),Критерии!J$6,0)+IF(ISNUMBER(Критерии!K99),Критерии!K$6,0)+IF(ISNUMBER(Критерии!L99),Критерии!L$6,0)+IF(ISNUMBER(Критерии!M99),Критерии!M$6,0)+IF(ISNUMBER(Критерии!N99),Критерии!N$6,0)+IF(ISNUMBER(Критерии!O99),Критерии!O$6,0)+IF(ISNUMBER(Критерии!P99),Критерии!P$6,0)+IF(ISNUMBER(Критерии!Q99),Критерии!Q$6,0)+IF(ISNUMBER(Критерии!R99),Критерии!R$6,0)+IF(ISNUMBER(Критерии!S99),Критерии!S$6,0)+IF(ISNUMBER(Критерии!T99),Критерии!T$6,0)+IF(ISNUMBER(Критерии!U99),Критерии!U$6,0)+IF(ISNUMBER(Критерии!V99),Критерии!V$6,0)+IF(ISNUMBER(Критерии!W99),Критерии!W$6,0)+IF(ISNUMBER(Критерии!X99),Критерии!X$6,0)+IF(ISNUMBER(Критерии!Y99),Критерии!Y$6,0)+IF(ISNUMBER(Критерии!Z99),Критерии!Z$6,0)+IF(ISNUMBER(Критерии!AA99),Критерии!AA$6,0)+IF(ISNUMBER(Критерии!AB99),Критерии!AB$6,0)+IF(ISNUMBER(Критерии!AC99),Критерии!AC$6,0)+IF(ISNUMBER(Критерии!AD99),Критерии!AD$6,0)+IF(ISNUMBER(Критерии!AE99),Критерии!AE$6,0))</f>
        <v/>
      </c>
      <c r="I83" s="21" t="str">
        <f t="shared" si="2"/>
        <v/>
      </c>
      <c r="J83" s="20" t="str">
        <f>IF($A83="","",IF(OR(COUNTIF(Критерии!$B99:$AE99,"Недостаточно данных")&gt;0,COUNTIF(Критерии!$B99:$AE99,"Поле не найдено")&gt;0,COUNTIF(Критерии!$B99:$AE99,"Некорректные настройки")&gt;0,H83=0),"",EXP((IF(ISNUMBER(Критерии!B99),Критерии!B$6*LN(Критерии!B99),0)+IF(ISNUMBER(Критерии!C99),Критерии!C$6*LN(Критерии!C99),0)+IF(ISNUMBER(Критерии!D99),Критерии!D$6*LN(Критерии!D99),0)+IF(ISNUMBER(Критерии!E99),Критерии!E$6*LN(Критерии!E99),0)+IF(ISNUMBER(Критерии!F99),Критерии!F$6*LN(Критерии!F99),0)+IF(ISNUMBER(Критерии!G99),Критерии!G$6*LN(Критерии!G99),0)+IF(ISNUMBER(Критерии!H99),Критерии!H$6*LN(Критерии!H99),0)+IF(ISNUMBER(Критерии!I99),Критерии!I$6*LN(Критерии!I99),0)+IF(ISNUMBER(Критерии!J99),Критерии!J$6*LN(Критерии!J99),0)+IF(ISNUMBER(Критерии!K99),Критерии!K$6*LN(Критерии!K99),0)+IF(ISNUMBER(Критерии!L99),Критерии!L$6*LN(Критерии!L99),0)+IF(ISNUMBER(Критерии!M99),Критерии!M$6*LN(Критерии!M99),0)+IF(ISNUMBER(Критерии!N99),Критерии!N$6*LN(Критерии!N99),0)+IF(ISNUMBER(Критерии!O99),Критерии!O$6*LN(Критерии!O99),0)+IF(ISNUMBER(Критерии!P99),Критерии!P$6*LN(Критерии!P99),0)+IF(ISNUMBER(Критерии!Q99),Критерии!Q$6*LN(Критерии!Q99),0)+IF(ISNUMBER(Критерии!R99),Критерии!R$6*LN(Критерии!R99),0)+IF(ISNUMBER(Критерии!S99),Критерии!S$6*LN(Критерии!S99),0)+IF(ISNUMBER(Критерии!T99),Критерии!T$6*LN(Критерии!T99),0)+IF(ISNUMBER(Критерии!U99),Критерии!U$6*LN(Критерии!U99),0)+IF(ISNUMBER(Критерии!V99),Критерии!V$6*LN(Критерии!V99),0)+IF(ISNUMBER(Критерии!W99),Критерии!W$6*LN(Критерии!W99),0)+IF(ISNUMBER(Критерии!X99),Критерии!X$6*LN(Критерии!X99),0)+IF(ISNUMBER(Критерии!Y99),Критерии!Y$6*LN(Критерии!Y99),0)+IF(ISNUMBER(Критерии!Z99),Критерии!Z$6*LN(Критерии!Z99),0)+IF(ISNUMBER(Критерии!AA99),Критерии!AA$6*LN(Критерии!AA99),0)+IF(ISNUMBER(Критерии!AB99),Критерии!AB$6*LN(Критерии!AB99),0)+IF(ISNUMBER(Критерии!AC99),Критерии!AC$6*LN(Критерии!AC99),0)+IF(ISNUMBER(Критерии!AD99),Критерии!AD$6*LN(Критерии!AD99),0)+IF(ISNUMBER(Критерии!AE99),Критерии!AE$6*LN(Критерии!AE99),0))/H83)))</f>
        <v/>
      </c>
      <c r="K83" s="3" t="str">
        <f>IF(J83="","",COUNTIF($J$4:$J$103,"&gt;"&amp;J83)+COUNTIF($J$4:J83,J83))</f>
        <v/>
      </c>
      <c r="L83" s="3" t="str">
        <f>IF($A83="","",IF(J83="","Недостаточно данных",IF(G83&lt;Настройки!$B$8,"Резерв",IF(Настройки!$B$11="только ранжирование","Резерв",IF(Настройки!$B$11="Порог λ",IF(J83&gt;=Настройки!$B$10,"Кандидат","Резерв"),IF(K83&lt;=Настройки!$B$9,"Кандидат","Резерв"))))))</f>
        <v/>
      </c>
      <c r="M83" s="3" t="str">
        <f>IF($A83="","",IF(J83="","Проверьте данные на листе «Критерии»",IF(F83&gt;0,"Нет исходных данных: "&amp;F83,IF(Настройки!$B$18&lt;&gt;"OK","Проверьте веса","Расчет выполнен"))))</f>
        <v/>
      </c>
      <c r="N83" s="3" t="str">
        <f>IF($A83="","",IF(G83=0,"Нет сработавших оснований",IF(AND(IF(ISNUMBER(Критерии!B99),Критерии!B99,0)&gt;=Настройки!$B$16,Настройки!$K$21="Да"),Настройки!$B$21&amp;"; ","")&amp;IF(AND(IF(ISNUMBER(Критерии!C99),Критерии!C99,0)&gt;=Настройки!$B$16,Настройки!$K$22="Да"),Настройки!$B$22&amp;"; ","")&amp;IF(AND(IF(ISNUMBER(Критерии!D99),Критерии!D99,0)&gt;=Настройки!$B$16,Настройки!$K$23="Да"),Настройки!$B$23&amp;"; ","")&amp;IF(AND(IF(ISNUMBER(Критерии!E99),Критерии!E99,0)&gt;=Настройки!$B$16,Настройки!$K$24="Да"),Настройки!$B$24&amp;"; ","")&amp;IF(AND(IF(ISNUMBER(Критерии!F99),Критерии!F99,0)&gt;=Настройки!$B$16,Настройки!$K$25="Да"),Настройки!$B$25&amp;"; ","")&amp;IF(AND(IF(ISNUMBER(Критерии!G99),Критерии!G99,0)&gt;=Настройки!$B$16,Настройки!$K$26="Да"),Настройки!$B$26&amp;"; ","")&amp;IF(AND(IF(ISNUMBER(Критерии!H99),Критерии!H99,0)&gt;=Настройки!$B$16,Настройки!$K$27="Да"),Настройки!$B$27&amp;"; ","")&amp;IF(AND(IF(ISNUMBER(Критерии!I99),Критерии!I99,0)&gt;=Настройки!$B$16,Настройки!$K$28="Да"),Настройки!$B$28&amp;"; ","")&amp;IF(AND(IF(ISNUMBER(Критерии!J99),Критерии!J99,0)&gt;=Настройки!$B$16,Настройки!$K$29="Да"),Настройки!$B$29&amp;"; ","")&amp;IF(AND(IF(ISNUMBER(Критерии!K99),Критерии!K99,0)&gt;=Настройки!$B$16,Настройки!$K$30="Да"),Настройки!$B$30&amp;"; ","")&amp;IF(AND(IF(ISNUMBER(Критерии!L99),Критерии!L99,0)&gt;=Настройки!$B$16,Настройки!$K$31="Да"),Настройки!$B$31&amp;"; ","")&amp;IF(AND(IF(ISNUMBER(Критерии!M99),Критерии!M99,0)&gt;=Настройки!$B$16,Настройки!$K$32="Да"),Настройки!$B$32&amp;"; ","")&amp;IF(AND(IF(ISNUMBER(Критерии!N99),Критерии!N99,0)&gt;=Настройки!$B$16,Настройки!$K$33="Да"),Настройки!$B$33&amp;"; ","")&amp;IF(AND(IF(ISNUMBER(Критерии!O99),Критерии!O99,0)&gt;=Настройки!$B$16,Настройки!$K$34="Да"),Настройки!$B$34&amp;"; ","")&amp;IF(AND(IF(ISNUMBER(Критерии!P99),Критерии!P99,0)&gt;=Настройки!$B$16,Настройки!$K$35="Да"),Настройки!$B$35&amp;"; ","")&amp;IF(AND(IF(ISNUMBER(Критерии!Q99),Критерии!Q99,0)&gt;=Настройки!$B$16,Настройки!$K$36="Да"),Настройки!$B$36&amp;"; ","")&amp;IF(AND(IF(ISNUMBER(Критерии!R99),Критерии!R99,0)&gt;=Настройки!$B$16,Настройки!$K$37="Да"),Настройки!$B$37&amp;"; ","")&amp;IF(AND(IF(ISNUMBER(Критерии!S99),Критерии!S99,0)&gt;=Настройки!$B$16,Настройки!$K$38="Да"),Настройки!$B$38&amp;"; ","")&amp;IF(AND(IF(ISNUMBER(Критерии!T99),Критерии!T99,0)&gt;=Настройки!$B$16,Настройки!$K$39="Да"),Настройки!$B$39&amp;"; ","")&amp;IF(AND(IF(ISNUMBER(Критерии!U99),Критерии!U99,0)&gt;=Настройки!$B$16,Настройки!$K$40="Да"),Настройки!$B$40&amp;"; ","")&amp;IF(AND(IF(ISNUMBER(Критерии!V99),Критерии!V99,0)&gt;=Настройки!$B$16,Настройки!$K$41="Да"),Настройки!$B$41&amp;"; ","")&amp;IF(AND(IF(ISNUMBER(Критерии!W99),Критерии!W99,0)&gt;=Настройки!$B$16,Настройки!$K$42="Да"),Настройки!$B$42&amp;"; ","")&amp;IF(AND(IF(ISNUMBER(Критерии!X99),Критерии!X99,0)&gt;=Настройки!$B$16,Настройки!$K$43="Да"),Настройки!$B$43&amp;"; ","")&amp;IF(AND(IF(ISNUMBER(Критерии!Y99),Критерии!Y99,0)&gt;=Настройки!$B$16,Настройки!$K$44="Да"),Настройки!$B$44&amp;"; ","")&amp;IF(AND(IF(ISNUMBER(Критерии!Z99),Критерии!Z99,0)&gt;=Настройки!$B$16,Настройки!$K$45="Да"),Настройки!$B$45&amp;"; ","")&amp;IF(AND(IF(ISNUMBER(Критерии!AA99),Критерии!AA99,0)&gt;=Настройки!$B$16,Настройки!$K$46="Да"),Настройки!$B$46&amp;"; ","")&amp;IF(AND(IF(ISNUMBER(Критерии!AB99),Критерии!AB99,0)&gt;=Настройки!$B$16,Настройки!$K$47="Да"),Настройки!$B$47&amp;"; ","")&amp;IF(AND(IF(ISNUMBER(Критерии!AC99),Критерии!AC99,0)&gt;=Настройки!$B$16,Настройки!$K$48="Да"),Настройки!$B$48&amp;"; ","")&amp;IF(AND(IF(ISNUMBER(Критерии!AD99),Критерии!AD99,0)&gt;=Настройки!$B$16,Настройки!$K$49="Да"),Настройки!$B$49&amp;"; ","")&amp;IF(AND(IF(ISNUMBER(Критерии!AE99),Критерии!AE99,0)&gt;=Настройки!$B$16,Настройки!$K$50="Да"),Настройки!$B$50&amp;"; ","")))</f>
        <v/>
      </c>
    </row>
    <row r="84" spans="1:14" ht="17.100000000000001" customHeight="1">
      <c r="A84" s="25" t="str">
        <f>IF(Критерии!A100="","",Критерии!A100)</f>
        <v/>
      </c>
      <c r="B84" s="3" t="str">
        <f>IF($A84="","",INDEX(Данные!$A$7:$CV$106,ROW()-3,MATCH("Пласт",Данные!$A$6:$CV$6,0)))</f>
        <v/>
      </c>
      <c r="C84" s="3" t="str">
        <f>IF($A84="","",INDEX(Данные!$A$7:$CV$106,ROW()-3,MATCH("Состояние",Данные!$A$6:$CV$6,0)))</f>
        <v/>
      </c>
      <c r="D84" s="3" t="str">
        <f>IF($A84="","",COUNTIFS(Настройки!$A$21:$A$50,"Да",Настройки!$N$21:$N$50,"&lt;&gt;"))</f>
        <v/>
      </c>
      <c r="E84" s="3" t="str">
        <f>IF($A84="","",COUNT(Критерии!$B100:$AE100))</f>
        <v/>
      </c>
      <c r="F84" s="3" t="str">
        <f>IF($A84="","",D84-COUNT(Критерии!$B100:$AE100))</f>
        <v/>
      </c>
      <c r="G84" s="3" t="str">
        <f>IF($A84="","",IF(AND(ISNUMBER(Критерии!B100),Критерии!B100&gt;=Настройки!$B$16,Критерии!B$7="Да"),1,0)+IF(AND(ISNUMBER(Критерии!C100),Критерии!C100&gt;=Настройки!$B$16,Критерии!C$7="Да"),1,0)+IF(AND(ISNUMBER(Критерии!D100),Критерии!D100&gt;=Настройки!$B$16,Критерии!D$7="Да"),1,0)+IF(AND(ISNUMBER(Критерии!E100),Критерии!E100&gt;=Настройки!$B$16,Критерии!E$7="Да"),1,0)+IF(AND(ISNUMBER(Критерии!F100),Критерии!F100&gt;=Настройки!$B$16,Критерии!F$7="Да"),1,0)+IF(AND(ISNUMBER(Критерии!G100),Критерии!G100&gt;=Настройки!$B$16,Критерии!G$7="Да"),1,0)+IF(AND(ISNUMBER(Критерии!H100),Критерии!H100&gt;=Настройки!$B$16,Критерии!H$7="Да"),1,0)+IF(AND(ISNUMBER(Критерии!I100),Критерии!I100&gt;=Настройки!$B$16,Критерии!I$7="Да"),1,0)+IF(AND(ISNUMBER(Критерии!J100),Критерии!J100&gt;=Настройки!$B$16,Критерии!J$7="Да"),1,0)+IF(AND(ISNUMBER(Критерии!K100),Критерии!K100&gt;=Настройки!$B$16,Критерии!K$7="Да"),1,0)+IF(AND(ISNUMBER(Критерии!L100),Критерии!L100&gt;=Настройки!$B$16,Критерии!L$7="Да"),1,0)+IF(AND(ISNUMBER(Критерии!M100),Критерии!M100&gt;=Настройки!$B$16,Критерии!M$7="Да"),1,0)+IF(AND(ISNUMBER(Критерии!N100),Критерии!N100&gt;=Настройки!$B$16,Критерии!N$7="Да"),1,0)+IF(AND(ISNUMBER(Критерии!O100),Критерии!O100&gt;=Настройки!$B$16,Критерии!O$7="Да"),1,0)+IF(AND(ISNUMBER(Критерии!P100),Критерии!P100&gt;=Настройки!$B$16,Критерии!P$7="Да"),1,0)+IF(AND(ISNUMBER(Критерии!Q100),Критерии!Q100&gt;=Настройки!$B$16,Критерии!Q$7="Да"),1,0)+IF(AND(ISNUMBER(Критерии!R100),Критерии!R100&gt;=Настройки!$B$16,Критерии!R$7="Да"),1,0)+IF(AND(ISNUMBER(Критерии!S100),Критерии!S100&gt;=Настройки!$B$16,Критерии!S$7="Да"),1,0)+IF(AND(ISNUMBER(Критерии!T100),Критерии!T100&gt;=Настройки!$B$16,Критерии!T$7="Да"),1,0)+IF(AND(ISNUMBER(Критерии!U100),Критерии!U100&gt;=Настройки!$B$16,Критерии!U$7="Да"),1,0)+IF(AND(ISNUMBER(Критерии!V100),Критерии!V100&gt;=Настройки!$B$16,Критерии!V$7="Да"),1,0)+IF(AND(ISNUMBER(Критерии!W100),Критерии!W100&gt;=Настройки!$B$16,Критерии!W$7="Да"),1,0)+IF(AND(ISNUMBER(Критерии!X100),Критерии!X100&gt;=Настройки!$B$16,Критерии!X$7="Да"),1,0)+IF(AND(ISNUMBER(Критерии!Y100),Критерии!Y100&gt;=Настройки!$B$16,Критерии!Y$7="Да"),1,0)+IF(AND(ISNUMBER(Критерии!Z100),Критерии!Z100&gt;=Настройки!$B$16,Критерии!Z$7="Да"),1,0)+IF(AND(ISNUMBER(Критерии!AA100),Критерии!AA100&gt;=Настройки!$B$16,Критерии!AA$7="Да"),1,0)+IF(AND(ISNUMBER(Критерии!AB100),Критерии!AB100&gt;=Настройки!$B$16,Критерии!AB$7="Да"),1,0)+IF(AND(ISNUMBER(Критерии!AC100),Критерии!AC100&gt;=Настройки!$B$16,Критерии!AC$7="Да"),1,0)+IF(AND(ISNUMBER(Критерии!AD100),Критерии!AD100&gt;=Настройки!$B$16,Критерии!AD$7="Да"),1,0)+IF(AND(ISNUMBER(Критерии!AE100),Критерии!AE100&gt;=Настройки!$B$16,Критерии!AE$7="Да"),1,0))</f>
        <v/>
      </c>
      <c r="H84" s="20" t="str">
        <f>IF($A84="","",IF(ISNUMBER(Критерии!B100),Критерии!B$6,0)+IF(ISNUMBER(Критерии!C100),Критерии!C$6,0)+IF(ISNUMBER(Критерии!D100),Критерии!D$6,0)+IF(ISNUMBER(Критерии!E100),Критерии!E$6,0)+IF(ISNUMBER(Критерии!F100),Критерии!F$6,0)+IF(ISNUMBER(Критерии!G100),Критерии!G$6,0)+IF(ISNUMBER(Критерии!H100),Критерии!H$6,0)+IF(ISNUMBER(Критерии!I100),Критерии!I$6,0)+IF(ISNUMBER(Критерии!J100),Критерии!J$6,0)+IF(ISNUMBER(Критерии!K100),Критерии!K$6,0)+IF(ISNUMBER(Критерии!L100),Критерии!L$6,0)+IF(ISNUMBER(Критерии!M100),Критерии!M$6,0)+IF(ISNUMBER(Критерии!N100),Критерии!N$6,0)+IF(ISNUMBER(Критерии!O100),Критерии!O$6,0)+IF(ISNUMBER(Критерии!P100),Критерии!P$6,0)+IF(ISNUMBER(Критерии!Q100),Критерии!Q$6,0)+IF(ISNUMBER(Критерии!R100),Критерии!R$6,0)+IF(ISNUMBER(Критерии!S100),Критерии!S$6,0)+IF(ISNUMBER(Критерии!T100),Критерии!T$6,0)+IF(ISNUMBER(Критерии!U100),Критерии!U$6,0)+IF(ISNUMBER(Критерии!V100),Критерии!V$6,0)+IF(ISNUMBER(Критерии!W100),Критерии!W$6,0)+IF(ISNUMBER(Критерии!X100),Критерии!X$6,0)+IF(ISNUMBER(Критерии!Y100),Критерии!Y$6,0)+IF(ISNUMBER(Критерии!Z100),Критерии!Z$6,0)+IF(ISNUMBER(Критерии!AA100),Критерии!AA$6,0)+IF(ISNUMBER(Критерии!AB100),Критерии!AB$6,0)+IF(ISNUMBER(Критерии!AC100),Критерии!AC$6,0)+IF(ISNUMBER(Критерии!AD100),Критерии!AD$6,0)+IF(ISNUMBER(Критерии!AE100),Критерии!AE$6,0))</f>
        <v/>
      </c>
      <c r="I84" s="21" t="str">
        <f t="shared" si="2"/>
        <v/>
      </c>
      <c r="J84" s="20" t="str">
        <f>IF($A84="","",IF(OR(COUNTIF(Критерии!$B100:$AE100,"Недостаточно данных")&gt;0,COUNTIF(Критерии!$B100:$AE100,"Поле не найдено")&gt;0,COUNTIF(Критерии!$B100:$AE100,"Некорректные настройки")&gt;0,H84=0),"",EXP((IF(ISNUMBER(Критерии!B100),Критерии!B$6*LN(Критерии!B100),0)+IF(ISNUMBER(Критерии!C100),Критерии!C$6*LN(Критерии!C100),0)+IF(ISNUMBER(Критерии!D100),Критерии!D$6*LN(Критерии!D100),0)+IF(ISNUMBER(Критерии!E100),Критерии!E$6*LN(Критерии!E100),0)+IF(ISNUMBER(Критерии!F100),Критерии!F$6*LN(Критерии!F100),0)+IF(ISNUMBER(Критерии!G100),Критерии!G$6*LN(Критерии!G100),0)+IF(ISNUMBER(Критерии!H100),Критерии!H$6*LN(Критерии!H100),0)+IF(ISNUMBER(Критерии!I100),Критерии!I$6*LN(Критерии!I100),0)+IF(ISNUMBER(Критерии!J100),Критерии!J$6*LN(Критерии!J100),0)+IF(ISNUMBER(Критерии!K100),Критерии!K$6*LN(Критерии!K100),0)+IF(ISNUMBER(Критерии!L100),Критерии!L$6*LN(Критерии!L100),0)+IF(ISNUMBER(Критерии!M100),Критерии!M$6*LN(Критерии!M100),0)+IF(ISNUMBER(Критерии!N100),Критерии!N$6*LN(Критерии!N100),0)+IF(ISNUMBER(Критерии!O100),Критерии!O$6*LN(Критерии!O100),0)+IF(ISNUMBER(Критерии!P100),Критерии!P$6*LN(Критерии!P100),0)+IF(ISNUMBER(Критерии!Q100),Критерии!Q$6*LN(Критерии!Q100),0)+IF(ISNUMBER(Критерии!R100),Критерии!R$6*LN(Критерии!R100),0)+IF(ISNUMBER(Критерии!S100),Критерии!S$6*LN(Критерии!S100),0)+IF(ISNUMBER(Критерии!T100),Критерии!T$6*LN(Критерии!T100),0)+IF(ISNUMBER(Критерии!U100),Критерии!U$6*LN(Критерии!U100),0)+IF(ISNUMBER(Критерии!V100),Критерии!V$6*LN(Критерии!V100),0)+IF(ISNUMBER(Критерии!W100),Критерии!W$6*LN(Критерии!W100),0)+IF(ISNUMBER(Критерии!X100),Критерии!X$6*LN(Критерии!X100),0)+IF(ISNUMBER(Критерии!Y100),Критерии!Y$6*LN(Критерии!Y100),0)+IF(ISNUMBER(Критерии!Z100),Критерии!Z$6*LN(Критерии!Z100),0)+IF(ISNUMBER(Критерии!AA100),Критерии!AA$6*LN(Критерии!AA100),0)+IF(ISNUMBER(Критерии!AB100),Критерии!AB$6*LN(Критерии!AB100),0)+IF(ISNUMBER(Критерии!AC100),Критерии!AC$6*LN(Критерии!AC100),0)+IF(ISNUMBER(Критерии!AD100),Критерии!AD$6*LN(Критерии!AD100),0)+IF(ISNUMBER(Критерии!AE100),Критерии!AE$6*LN(Критерии!AE100),0))/H84)))</f>
        <v/>
      </c>
      <c r="K84" s="3" t="str">
        <f>IF(J84="","",COUNTIF($J$4:$J$103,"&gt;"&amp;J84)+COUNTIF($J$4:J84,J84))</f>
        <v/>
      </c>
      <c r="L84" s="3" t="str">
        <f>IF($A84="","",IF(J84="","Недостаточно данных",IF(G84&lt;Настройки!$B$8,"Резерв",IF(Настройки!$B$11="только ранжирование","Резерв",IF(Настройки!$B$11="Порог λ",IF(J84&gt;=Настройки!$B$10,"Кандидат","Резерв"),IF(K84&lt;=Настройки!$B$9,"Кандидат","Резерв"))))))</f>
        <v/>
      </c>
      <c r="M84" s="3" t="str">
        <f>IF($A84="","",IF(J84="","Проверьте данные на листе «Критерии»",IF(F84&gt;0,"Нет исходных данных: "&amp;F84,IF(Настройки!$B$18&lt;&gt;"OK","Проверьте веса","Расчет выполнен"))))</f>
        <v/>
      </c>
      <c r="N84" s="3" t="str">
        <f>IF($A84="","",IF(G84=0,"Нет сработавших оснований",IF(AND(IF(ISNUMBER(Критерии!B100),Критерии!B100,0)&gt;=Настройки!$B$16,Настройки!$K$21="Да"),Настройки!$B$21&amp;"; ","")&amp;IF(AND(IF(ISNUMBER(Критерии!C100),Критерии!C100,0)&gt;=Настройки!$B$16,Настройки!$K$22="Да"),Настройки!$B$22&amp;"; ","")&amp;IF(AND(IF(ISNUMBER(Критерии!D100),Критерии!D100,0)&gt;=Настройки!$B$16,Настройки!$K$23="Да"),Настройки!$B$23&amp;"; ","")&amp;IF(AND(IF(ISNUMBER(Критерии!E100),Критерии!E100,0)&gt;=Настройки!$B$16,Настройки!$K$24="Да"),Настройки!$B$24&amp;"; ","")&amp;IF(AND(IF(ISNUMBER(Критерии!F100),Критерии!F100,0)&gt;=Настройки!$B$16,Настройки!$K$25="Да"),Настройки!$B$25&amp;"; ","")&amp;IF(AND(IF(ISNUMBER(Критерии!G100),Критерии!G100,0)&gt;=Настройки!$B$16,Настройки!$K$26="Да"),Настройки!$B$26&amp;"; ","")&amp;IF(AND(IF(ISNUMBER(Критерии!H100),Критерии!H100,0)&gt;=Настройки!$B$16,Настройки!$K$27="Да"),Настройки!$B$27&amp;"; ","")&amp;IF(AND(IF(ISNUMBER(Критерии!I100),Критерии!I100,0)&gt;=Настройки!$B$16,Настройки!$K$28="Да"),Настройки!$B$28&amp;"; ","")&amp;IF(AND(IF(ISNUMBER(Критерии!J100),Критерии!J100,0)&gt;=Настройки!$B$16,Настройки!$K$29="Да"),Настройки!$B$29&amp;"; ","")&amp;IF(AND(IF(ISNUMBER(Критерии!K100),Критерии!K100,0)&gt;=Настройки!$B$16,Настройки!$K$30="Да"),Настройки!$B$30&amp;"; ","")&amp;IF(AND(IF(ISNUMBER(Критерии!L100),Критерии!L100,0)&gt;=Настройки!$B$16,Настройки!$K$31="Да"),Настройки!$B$31&amp;"; ","")&amp;IF(AND(IF(ISNUMBER(Критерии!M100),Критерии!M100,0)&gt;=Настройки!$B$16,Настройки!$K$32="Да"),Настройки!$B$32&amp;"; ","")&amp;IF(AND(IF(ISNUMBER(Критерии!N100),Критерии!N100,0)&gt;=Настройки!$B$16,Настройки!$K$33="Да"),Настройки!$B$33&amp;"; ","")&amp;IF(AND(IF(ISNUMBER(Критерии!O100),Критерии!O100,0)&gt;=Настройки!$B$16,Настройки!$K$34="Да"),Настройки!$B$34&amp;"; ","")&amp;IF(AND(IF(ISNUMBER(Критерии!P100),Критерии!P100,0)&gt;=Настройки!$B$16,Настройки!$K$35="Да"),Настройки!$B$35&amp;"; ","")&amp;IF(AND(IF(ISNUMBER(Критерии!Q100),Критерии!Q100,0)&gt;=Настройки!$B$16,Настройки!$K$36="Да"),Настройки!$B$36&amp;"; ","")&amp;IF(AND(IF(ISNUMBER(Критерии!R100),Критерии!R100,0)&gt;=Настройки!$B$16,Настройки!$K$37="Да"),Настройки!$B$37&amp;"; ","")&amp;IF(AND(IF(ISNUMBER(Критерии!S100),Критерии!S100,0)&gt;=Настройки!$B$16,Настройки!$K$38="Да"),Настройки!$B$38&amp;"; ","")&amp;IF(AND(IF(ISNUMBER(Критерии!T100),Критерии!T100,0)&gt;=Настройки!$B$16,Настройки!$K$39="Да"),Настройки!$B$39&amp;"; ","")&amp;IF(AND(IF(ISNUMBER(Критерии!U100),Критерии!U100,0)&gt;=Настройки!$B$16,Настройки!$K$40="Да"),Настройки!$B$40&amp;"; ","")&amp;IF(AND(IF(ISNUMBER(Критерии!V100),Критерии!V100,0)&gt;=Настройки!$B$16,Настройки!$K$41="Да"),Настройки!$B$41&amp;"; ","")&amp;IF(AND(IF(ISNUMBER(Критерии!W100),Критерии!W100,0)&gt;=Настройки!$B$16,Настройки!$K$42="Да"),Настройки!$B$42&amp;"; ","")&amp;IF(AND(IF(ISNUMBER(Критерии!X100),Критерии!X100,0)&gt;=Настройки!$B$16,Настройки!$K$43="Да"),Настройки!$B$43&amp;"; ","")&amp;IF(AND(IF(ISNUMBER(Критерии!Y100),Критерии!Y100,0)&gt;=Настройки!$B$16,Настройки!$K$44="Да"),Настройки!$B$44&amp;"; ","")&amp;IF(AND(IF(ISNUMBER(Критерии!Z100),Критерии!Z100,0)&gt;=Настройки!$B$16,Настройки!$K$45="Да"),Настройки!$B$45&amp;"; ","")&amp;IF(AND(IF(ISNUMBER(Критерии!AA100),Критерии!AA100,0)&gt;=Настройки!$B$16,Настройки!$K$46="Да"),Настройки!$B$46&amp;"; ","")&amp;IF(AND(IF(ISNUMBER(Критерии!AB100),Критерии!AB100,0)&gt;=Настройки!$B$16,Настройки!$K$47="Да"),Настройки!$B$47&amp;"; ","")&amp;IF(AND(IF(ISNUMBER(Критерии!AC100),Критерии!AC100,0)&gt;=Настройки!$B$16,Настройки!$K$48="Да"),Настройки!$B$48&amp;"; ","")&amp;IF(AND(IF(ISNUMBER(Критерии!AD100),Критерии!AD100,0)&gt;=Настройки!$B$16,Настройки!$K$49="Да"),Настройки!$B$49&amp;"; ","")&amp;IF(AND(IF(ISNUMBER(Критерии!AE100),Критерии!AE100,0)&gt;=Настройки!$B$16,Настройки!$K$50="Да"),Настройки!$B$50&amp;"; ","")))</f>
        <v/>
      </c>
    </row>
    <row r="85" spans="1:14" ht="17.100000000000001" customHeight="1">
      <c r="A85" s="25" t="str">
        <f>IF(Критерии!A101="","",Критерии!A101)</f>
        <v/>
      </c>
      <c r="B85" s="3" t="str">
        <f>IF($A85="","",INDEX(Данные!$A$7:$CV$106,ROW()-3,MATCH("Пласт",Данные!$A$6:$CV$6,0)))</f>
        <v/>
      </c>
      <c r="C85" s="3" t="str">
        <f>IF($A85="","",INDEX(Данные!$A$7:$CV$106,ROW()-3,MATCH("Состояние",Данные!$A$6:$CV$6,0)))</f>
        <v/>
      </c>
      <c r="D85" s="3" t="str">
        <f>IF($A85="","",COUNTIFS(Настройки!$A$21:$A$50,"Да",Настройки!$N$21:$N$50,"&lt;&gt;"))</f>
        <v/>
      </c>
      <c r="E85" s="3" t="str">
        <f>IF($A85="","",COUNT(Критерии!$B101:$AE101))</f>
        <v/>
      </c>
      <c r="F85" s="3" t="str">
        <f>IF($A85="","",D85-COUNT(Критерии!$B101:$AE101))</f>
        <v/>
      </c>
      <c r="G85" s="3" t="str">
        <f>IF($A85="","",IF(AND(ISNUMBER(Критерии!B101),Критерии!B101&gt;=Настройки!$B$16,Критерии!B$7="Да"),1,0)+IF(AND(ISNUMBER(Критерии!C101),Критерии!C101&gt;=Настройки!$B$16,Критерии!C$7="Да"),1,0)+IF(AND(ISNUMBER(Критерии!D101),Критерии!D101&gt;=Настройки!$B$16,Критерии!D$7="Да"),1,0)+IF(AND(ISNUMBER(Критерии!E101),Критерии!E101&gt;=Настройки!$B$16,Критерии!E$7="Да"),1,0)+IF(AND(ISNUMBER(Критерии!F101),Критерии!F101&gt;=Настройки!$B$16,Критерии!F$7="Да"),1,0)+IF(AND(ISNUMBER(Критерии!G101),Критерии!G101&gt;=Настройки!$B$16,Критерии!G$7="Да"),1,0)+IF(AND(ISNUMBER(Критерии!H101),Критерии!H101&gt;=Настройки!$B$16,Критерии!H$7="Да"),1,0)+IF(AND(ISNUMBER(Критерии!I101),Критерии!I101&gt;=Настройки!$B$16,Критерии!I$7="Да"),1,0)+IF(AND(ISNUMBER(Критерии!J101),Критерии!J101&gt;=Настройки!$B$16,Критерии!J$7="Да"),1,0)+IF(AND(ISNUMBER(Критерии!K101),Критерии!K101&gt;=Настройки!$B$16,Критерии!K$7="Да"),1,0)+IF(AND(ISNUMBER(Критерии!L101),Критерии!L101&gt;=Настройки!$B$16,Критерии!L$7="Да"),1,0)+IF(AND(ISNUMBER(Критерии!M101),Критерии!M101&gt;=Настройки!$B$16,Критерии!M$7="Да"),1,0)+IF(AND(ISNUMBER(Критерии!N101),Критерии!N101&gt;=Настройки!$B$16,Критерии!N$7="Да"),1,0)+IF(AND(ISNUMBER(Критерии!O101),Критерии!O101&gt;=Настройки!$B$16,Критерии!O$7="Да"),1,0)+IF(AND(ISNUMBER(Критерии!P101),Критерии!P101&gt;=Настройки!$B$16,Критерии!P$7="Да"),1,0)+IF(AND(ISNUMBER(Критерии!Q101),Критерии!Q101&gt;=Настройки!$B$16,Критерии!Q$7="Да"),1,0)+IF(AND(ISNUMBER(Критерии!R101),Критерии!R101&gt;=Настройки!$B$16,Критерии!R$7="Да"),1,0)+IF(AND(ISNUMBER(Критерии!S101),Критерии!S101&gt;=Настройки!$B$16,Критерии!S$7="Да"),1,0)+IF(AND(ISNUMBER(Критерии!T101),Критерии!T101&gt;=Настройки!$B$16,Критерии!T$7="Да"),1,0)+IF(AND(ISNUMBER(Критерии!U101),Критерии!U101&gt;=Настройки!$B$16,Критерии!U$7="Да"),1,0)+IF(AND(ISNUMBER(Критерии!V101),Критерии!V101&gt;=Настройки!$B$16,Критерии!V$7="Да"),1,0)+IF(AND(ISNUMBER(Критерии!W101),Критерии!W101&gt;=Настройки!$B$16,Критерии!W$7="Да"),1,0)+IF(AND(ISNUMBER(Критерии!X101),Критерии!X101&gt;=Настройки!$B$16,Критерии!X$7="Да"),1,0)+IF(AND(ISNUMBER(Критерии!Y101),Критерии!Y101&gt;=Настройки!$B$16,Критерии!Y$7="Да"),1,0)+IF(AND(ISNUMBER(Критерии!Z101),Критерии!Z101&gt;=Настройки!$B$16,Критерии!Z$7="Да"),1,0)+IF(AND(ISNUMBER(Критерии!AA101),Критерии!AA101&gt;=Настройки!$B$16,Критерии!AA$7="Да"),1,0)+IF(AND(ISNUMBER(Критерии!AB101),Критерии!AB101&gt;=Настройки!$B$16,Критерии!AB$7="Да"),1,0)+IF(AND(ISNUMBER(Критерии!AC101),Критерии!AC101&gt;=Настройки!$B$16,Критерии!AC$7="Да"),1,0)+IF(AND(ISNUMBER(Критерии!AD101),Критерии!AD101&gt;=Настройки!$B$16,Критерии!AD$7="Да"),1,0)+IF(AND(ISNUMBER(Критерии!AE101),Критерии!AE101&gt;=Настройки!$B$16,Критерии!AE$7="Да"),1,0))</f>
        <v/>
      </c>
      <c r="H85" s="20" t="str">
        <f>IF($A85="","",IF(ISNUMBER(Критерии!B101),Критерии!B$6,0)+IF(ISNUMBER(Критерии!C101),Критерии!C$6,0)+IF(ISNUMBER(Критерии!D101),Критерии!D$6,0)+IF(ISNUMBER(Критерии!E101),Критерии!E$6,0)+IF(ISNUMBER(Критерии!F101),Критерии!F$6,0)+IF(ISNUMBER(Критерии!G101),Критерии!G$6,0)+IF(ISNUMBER(Критерии!H101),Критерии!H$6,0)+IF(ISNUMBER(Критерии!I101),Критерии!I$6,0)+IF(ISNUMBER(Критерии!J101),Критерии!J$6,0)+IF(ISNUMBER(Критерии!K101),Критерии!K$6,0)+IF(ISNUMBER(Критерии!L101),Критерии!L$6,0)+IF(ISNUMBER(Критерии!M101),Критерии!M$6,0)+IF(ISNUMBER(Критерии!N101),Критерии!N$6,0)+IF(ISNUMBER(Критерии!O101),Критерии!O$6,0)+IF(ISNUMBER(Критерии!P101),Критерии!P$6,0)+IF(ISNUMBER(Критерии!Q101),Критерии!Q$6,0)+IF(ISNUMBER(Критерии!R101),Критерии!R$6,0)+IF(ISNUMBER(Критерии!S101),Критерии!S$6,0)+IF(ISNUMBER(Критерии!T101),Критерии!T$6,0)+IF(ISNUMBER(Критерии!U101),Критерии!U$6,0)+IF(ISNUMBER(Критерии!V101),Критерии!V$6,0)+IF(ISNUMBER(Критерии!W101),Критерии!W$6,0)+IF(ISNUMBER(Критерии!X101),Критерии!X$6,0)+IF(ISNUMBER(Критерии!Y101),Критерии!Y$6,0)+IF(ISNUMBER(Критерии!Z101),Критерии!Z$6,0)+IF(ISNUMBER(Критерии!AA101),Критерии!AA$6,0)+IF(ISNUMBER(Критерии!AB101),Критерии!AB$6,0)+IF(ISNUMBER(Критерии!AC101),Критерии!AC$6,0)+IF(ISNUMBER(Критерии!AD101),Критерии!AD$6,0)+IF(ISNUMBER(Критерии!AE101),Критерии!AE$6,0))</f>
        <v/>
      </c>
      <c r="I85" s="21" t="str">
        <f t="shared" si="2"/>
        <v/>
      </c>
      <c r="J85" s="20" t="str">
        <f>IF($A85="","",IF(OR(COUNTIF(Критерии!$B101:$AE101,"Недостаточно данных")&gt;0,COUNTIF(Критерии!$B101:$AE101,"Поле не найдено")&gt;0,COUNTIF(Критерии!$B101:$AE101,"Некорректные настройки")&gt;0,H85=0),"",EXP((IF(ISNUMBER(Критерии!B101),Критерии!B$6*LN(Критерии!B101),0)+IF(ISNUMBER(Критерии!C101),Критерии!C$6*LN(Критерии!C101),0)+IF(ISNUMBER(Критерии!D101),Критерии!D$6*LN(Критерии!D101),0)+IF(ISNUMBER(Критерии!E101),Критерии!E$6*LN(Критерии!E101),0)+IF(ISNUMBER(Критерии!F101),Критерии!F$6*LN(Критерии!F101),0)+IF(ISNUMBER(Критерии!G101),Критерии!G$6*LN(Критерии!G101),0)+IF(ISNUMBER(Критерии!H101),Критерии!H$6*LN(Критерии!H101),0)+IF(ISNUMBER(Критерии!I101),Критерии!I$6*LN(Критерии!I101),0)+IF(ISNUMBER(Критерии!J101),Критерии!J$6*LN(Критерии!J101),0)+IF(ISNUMBER(Критерии!K101),Критерии!K$6*LN(Критерии!K101),0)+IF(ISNUMBER(Критерии!L101),Критерии!L$6*LN(Критерии!L101),0)+IF(ISNUMBER(Критерии!M101),Критерии!M$6*LN(Критерии!M101),0)+IF(ISNUMBER(Критерии!N101),Критерии!N$6*LN(Критерии!N101),0)+IF(ISNUMBER(Критерии!O101),Критерии!O$6*LN(Критерии!O101),0)+IF(ISNUMBER(Критерии!P101),Критерии!P$6*LN(Критерии!P101),0)+IF(ISNUMBER(Критерии!Q101),Критерии!Q$6*LN(Критерии!Q101),0)+IF(ISNUMBER(Критерии!R101),Критерии!R$6*LN(Критерии!R101),0)+IF(ISNUMBER(Критерии!S101),Критерии!S$6*LN(Критерии!S101),0)+IF(ISNUMBER(Критерии!T101),Критерии!T$6*LN(Критерии!T101),0)+IF(ISNUMBER(Критерии!U101),Критерии!U$6*LN(Критерии!U101),0)+IF(ISNUMBER(Критерии!V101),Критерии!V$6*LN(Критерии!V101),0)+IF(ISNUMBER(Критерии!W101),Критерии!W$6*LN(Критерии!W101),0)+IF(ISNUMBER(Критерии!X101),Критерии!X$6*LN(Критерии!X101),0)+IF(ISNUMBER(Критерии!Y101),Критерии!Y$6*LN(Критерии!Y101),0)+IF(ISNUMBER(Критерии!Z101),Критерии!Z$6*LN(Критерии!Z101),0)+IF(ISNUMBER(Критерии!AA101),Критерии!AA$6*LN(Критерии!AA101),0)+IF(ISNUMBER(Критерии!AB101),Критерии!AB$6*LN(Критерии!AB101),0)+IF(ISNUMBER(Критерии!AC101),Критерии!AC$6*LN(Критерии!AC101),0)+IF(ISNUMBER(Критерии!AD101),Критерии!AD$6*LN(Критерии!AD101),0)+IF(ISNUMBER(Критерии!AE101),Критерии!AE$6*LN(Критерии!AE101),0))/H85)))</f>
        <v/>
      </c>
      <c r="K85" s="3" t="str">
        <f>IF(J85="","",COUNTIF($J$4:$J$103,"&gt;"&amp;J85)+COUNTIF($J$4:J85,J85))</f>
        <v/>
      </c>
      <c r="L85" s="3" t="str">
        <f>IF($A85="","",IF(J85="","Недостаточно данных",IF(G85&lt;Настройки!$B$8,"Резерв",IF(Настройки!$B$11="только ранжирование","Резерв",IF(Настройки!$B$11="Порог λ",IF(J85&gt;=Настройки!$B$10,"Кандидат","Резерв"),IF(K85&lt;=Настройки!$B$9,"Кандидат","Резерв"))))))</f>
        <v/>
      </c>
      <c r="M85" s="3" t="str">
        <f>IF($A85="","",IF(J85="","Проверьте данные на листе «Критерии»",IF(F85&gt;0,"Нет исходных данных: "&amp;F85,IF(Настройки!$B$18&lt;&gt;"OK","Проверьте веса","Расчет выполнен"))))</f>
        <v/>
      </c>
      <c r="N85" s="3" t="str">
        <f>IF($A85="","",IF(G85=0,"Нет сработавших оснований",IF(AND(IF(ISNUMBER(Критерии!B101),Критерии!B101,0)&gt;=Настройки!$B$16,Настройки!$K$21="Да"),Настройки!$B$21&amp;"; ","")&amp;IF(AND(IF(ISNUMBER(Критерии!C101),Критерии!C101,0)&gt;=Настройки!$B$16,Настройки!$K$22="Да"),Настройки!$B$22&amp;"; ","")&amp;IF(AND(IF(ISNUMBER(Критерии!D101),Критерии!D101,0)&gt;=Настройки!$B$16,Настройки!$K$23="Да"),Настройки!$B$23&amp;"; ","")&amp;IF(AND(IF(ISNUMBER(Критерии!E101),Критерии!E101,0)&gt;=Настройки!$B$16,Настройки!$K$24="Да"),Настройки!$B$24&amp;"; ","")&amp;IF(AND(IF(ISNUMBER(Критерии!F101),Критерии!F101,0)&gt;=Настройки!$B$16,Настройки!$K$25="Да"),Настройки!$B$25&amp;"; ","")&amp;IF(AND(IF(ISNUMBER(Критерии!G101),Критерии!G101,0)&gt;=Настройки!$B$16,Настройки!$K$26="Да"),Настройки!$B$26&amp;"; ","")&amp;IF(AND(IF(ISNUMBER(Критерии!H101),Критерии!H101,0)&gt;=Настройки!$B$16,Настройки!$K$27="Да"),Настройки!$B$27&amp;"; ","")&amp;IF(AND(IF(ISNUMBER(Критерии!I101),Критерии!I101,0)&gt;=Настройки!$B$16,Настройки!$K$28="Да"),Настройки!$B$28&amp;"; ","")&amp;IF(AND(IF(ISNUMBER(Критерии!J101),Критерии!J101,0)&gt;=Настройки!$B$16,Настройки!$K$29="Да"),Настройки!$B$29&amp;"; ","")&amp;IF(AND(IF(ISNUMBER(Критерии!K101),Критерии!K101,0)&gt;=Настройки!$B$16,Настройки!$K$30="Да"),Настройки!$B$30&amp;"; ","")&amp;IF(AND(IF(ISNUMBER(Критерии!L101),Критерии!L101,0)&gt;=Настройки!$B$16,Настройки!$K$31="Да"),Настройки!$B$31&amp;"; ","")&amp;IF(AND(IF(ISNUMBER(Критерии!M101),Критерии!M101,0)&gt;=Настройки!$B$16,Настройки!$K$32="Да"),Настройки!$B$32&amp;"; ","")&amp;IF(AND(IF(ISNUMBER(Критерии!N101),Критерии!N101,0)&gt;=Настройки!$B$16,Настройки!$K$33="Да"),Настройки!$B$33&amp;"; ","")&amp;IF(AND(IF(ISNUMBER(Критерии!O101),Критерии!O101,0)&gt;=Настройки!$B$16,Настройки!$K$34="Да"),Настройки!$B$34&amp;"; ","")&amp;IF(AND(IF(ISNUMBER(Критерии!P101),Критерии!P101,0)&gt;=Настройки!$B$16,Настройки!$K$35="Да"),Настройки!$B$35&amp;"; ","")&amp;IF(AND(IF(ISNUMBER(Критерии!Q101),Критерии!Q101,0)&gt;=Настройки!$B$16,Настройки!$K$36="Да"),Настройки!$B$36&amp;"; ","")&amp;IF(AND(IF(ISNUMBER(Критерии!R101),Критерии!R101,0)&gt;=Настройки!$B$16,Настройки!$K$37="Да"),Настройки!$B$37&amp;"; ","")&amp;IF(AND(IF(ISNUMBER(Критерии!S101),Критерии!S101,0)&gt;=Настройки!$B$16,Настройки!$K$38="Да"),Настройки!$B$38&amp;"; ","")&amp;IF(AND(IF(ISNUMBER(Критерии!T101),Критерии!T101,0)&gt;=Настройки!$B$16,Настройки!$K$39="Да"),Настройки!$B$39&amp;"; ","")&amp;IF(AND(IF(ISNUMBER(Критерии!U101),Критерии!U101,0)&gt;=Настройки!$B$16,Настройки!$K$40="Да"),Настройки!$B$40&amp;"; ","")&amp;IF(AND(IF(ISNUMBER(Критерии!V101),Критерии!V101,0)&gt;=Настройки!$B$16,Настройки!$K$41="Да"),Настройки!$B$41&amp;"; ","")&amp;IF(AND(IF(ISNUMBER(Критерии!W101),Критерии!W101,0)&gt;=Настройки!$B$16,Настройки!$K$42="Да"),Настройки!$B$42&amp;"; ","")&amp;IF(AND(IF(ISNUMBER(Критерии!X101),Критерии!X101,0)&gt;=Настройки!$B$16,Настройки!$K$43="Да"),Настройки!$B$43&amp;"; ","")&amp;IF(AND(IF(ISNUMBER(Критерии!Y101),Критерии!Y101,0)&gt;=Настройки!$B$16,Настройки!$K$44="Да"),Настройки!$B$44&amp;"; ","")&amp;IF(AND(IF(ISNUMBER(Критерии!Z101),Критерии!Z101,0)&gt;=Настройки!$B$16,Настройки!$K$45="Да"),Настройки!$B$45&amp;"; ","")&amp;IF(AND(IF(ISNUMBER(Критерии!AA101),Критерии!AA101,0)&gt;=Настройки!$B$16,Настройки!$K$46="Да"),Настройки!$B$46&amp;"; ","")&amp;IF(AND(IF(ISNUMBER(Критерии!AB101),Критерии!AB101,0)&gt;=Настройки!$B$16,Настройки!$K$47="Да"),Настройки!$B$47&amp;"; ","")&amp;IF(AND(IF(ISNUMBER(Критерии!AC101),Критерии!AC101,0)&gt;=Настройки!$B$16,Настройки!$K$48="Да"),Настройки!$B$48&amp;"; ","")&amp;IF(AND(IF(ISNUMBER(Критерии!AD101),Критерии!AD101,0)&gt;=Настройки!$B$16,Настройки!$K$49="Да"),Настройки!$B$49&amp;"; ","")&amp;IF(AND(IF(ISNUMBER(Критерии!AE101),Критерии!AE101,0)&gt;=Настройки!$B$16,Настройки!$K$50="Да"),Настройки!$B$50&amp;"; ","")))</f>
        <v/>
      </c>
    </row>
    <row r="86" spans="1:14" ht="17.100000000000001" customHeight="1">
      <c r="A86" s="25" t="str">
        <f>IF(Критерии!A102="","",Критерии!A102)</f>
        <v/>
      </c>
      <c r="B86" s="3" t="str">
        <f>IF($A86="","",INDEX(Данные!$A$7:$CV$106,ROW()-3,MATCH("Пласт",Данные!$A$6:$CV$6,0)))</f>
        <v/>
      </c>
      <c r="C86" s="3" t="str">
        <f>IF($A86="","",INDEX(Данные!$A$7:$CV$106,ROW()-3,MATCH("Состояние",Данные!$A$6:$CV$6,0)))</f>
        <v/>
      </c>
      <c r="D86" s="3" t="str">
        <f>IF($A86="","",COUNTIFS(Настройки!$A$21:$A$50,"Да",Настройки!$N$21:$N$50,"&lt;&gt;"))</f>
        <v/>
      </c>
      <c r="E86" s="3" t="str">
        <f>IF($A86="","",COUNT(Критерии!$B102:$AE102))</f>
        <v/>
      </c>
      <c r="F86" s="3" t="str">
        <f>IF($A86="","",D86-COUNT(Критерии!$B102:$AE102))</f>
        <v/>
      </c>
      <c r="G86" s="3" t="str">
        <f>IF($A86="","",IF(AND(ISNUMBER(Критерии!B102),Критерии!B102&gt;=Настройки!$B$16,Критерии!B$7="Да"),1,0)+IF(AND(ISNUMBER(Критерии!C102),Критерии!C102&gt;=Настройки!$B$16,Критерии!C$7="Да"),1,0)+IF(AND(ISNUMBER(Критерии!D102),Критерии!D102&gt;=Настройки!$B$16,Критерии!D$7="Да"),1,0)+IF(AND(ISNUMBER(Критерии!E102),Критерии!E102&gt;=Настройки!$B$16,Критерии!E$7="Да"),1,0)+IF(AND(ISNUMBER(Критерии!F102),Критерии!F102&gt;=Настройки!$B$16,Критерии!F$7="Да"),1,0)+IF(AND(ISNUMBER(Критерии!G102),Критерии!G102&gt;=Настройки!$B$16,Критерии!G$7="Да"),1,0)+IF(AND(ISNUMBER(Критерии!H102),Критерии!H102&gt;=Настройки!$B$16,Критерии!H$7="Да"),1,0)+IF(AND(ISNUMBER(Критерии!I102),Критерии!I102&gt;=Настройки!$B$16,Критерии!I$7="Да"),1,0)+IF(AND(ISNUMBER(Критерии!J102),Критерии!J102&gt;=Настройки!$B$16,Критерии!J$7="Да"),1,0)+IF(AND(ISNUMBER(Критерии!K102),Критерии!K102&gt;=Настройки!$B$16,Критерии!K$7="Да"),1,0)+IF(AND(ISNUMBER(Критерии!L102),Критерии!L102&gt;=Настройки!$B$16,Критерии!L$7="Да"),1,0)+IF(AND(ISNUMBER(Критерии!M102),Критерии!M102&gt;=Настройки!$B$16,Критерии!M$7="Да"),1,0)+IF(AND(ISNUMBER(Критерии!N102),Критерии!N102&gt;=Настройки!$B$16,Критерии!N$7="Да"),1,0)+IF(AND(ISNUMBER(Критерии!O102),Критерии!O102&gt;=Настройки!$B$16,Критерии!O$7="Да"),1,0)+IF(AND(ISNUMBER(Критерии!P102),Критерии!P102&gt;=Настройки!$B$16,Критерии!P$7="Да"),1,0)+IF(AND(ISNUMBER(Критерии!Q102),Критерии!Q102&gt;=Настройки!$B$16,Критерии!Q$7="Да"),1,0)+IF(AND(ISNUMBER(Критерии!R102),Критерии!R102&gt;=Настройки!$B$16,Критерии!R$7="Да"),1,0)+IF(AND(ISNUMBER(Критерии!S102),Критерии!S102&gt;=Настройки!$B$16,Критерии!S$7="Да"),1,0)+IF(AND(ISNUMBER(Критерии!T102),Критерии!T102&gt;=Настройки!$B$16,Критерии!T$7="Да"),1,0)+IF(AND(ISNUMBER(Критерии!U102),Критерии!U102&gt;=Настройки!$B$16,Критерии!U$7="Да"),1,0)+IF(AND(ISNUMBER(Критерии!V102),Критерии!V102&gt;=Настройки!$B$16,Критерии!V$7="Да"),1,0)+IF(AND(ISNUMBER(Критерии!W102),Критерии!W102&gt;=Настройки!$B$16,Критерии!W$7="Да"),1,0)+IF(AND(ISNUMBER(Критерии!X102),Критерии!X102&gt;=Настройки!$B$16,Критерии!X$7="Да"),1,0)+IF(AND(ISNUMBER(Критерии!Y102),Критерии!Y102&gt;=Настройки!$B$16,Критерии!Y$7="Да"),1,0)+IF(AND(ISNUMBER(Критерии!Z102),Критерии!Z102&gt;=Настройки!$B$16,Критерии!Z$7="Да"),1,0)+IF(AND(ISNUMBER(Критерии!AA102),Критерии!AA102&gt;=Настройки!$B$16,Критерии!AA$7="Да"),1,0)+IF(AND(ISNUMBER(Критерии!AB102),Критерии!AB102&gt;=Настройки!$B$16,Критерии!AB$7="Да"),1,0)+IF(AND(ISNUMBER(Критерии!AC102),Критерии!AC102&gt;=Настройки!$B$16,Критерии!AC$7="Да"),1,0)+IF(AND(ISNUMBER(Критерии!AD102),Критерии!AD102&gt;=Настройки!$B$16,Критерии!AD$7="Да"),1,0)+IF(AND(ISNUMBER(Критерии!AE102),Критерии!AE102&gt;=Настройки!$B$16,Критерии!AE$7="Да"),1,0))</f>
        <v/>
      </c>
      <c r="H86" s="20" t="str">
        <f>IF($A86="","",IF(ISNUMBER(Критерии!B102),Критерии!B$6,0)+IF(ISNUMBER(Критерии!C102),Критерии!C$6,0)+IF(ISNUMBER(Критерии!D102),Критерии!D$6,0)+IF(ISNUMBER(Критерии!E102),Критерии!E$6,0)+IF(ISNUMBER(Критерии!F102),Критерии!F$6,0)+IF(ISNUMBER(Критерии!G102),Критерии!G$6,0)+IF(ISNUMBER(Критерии!H102),Критерии!H$6,0)+IF(ISNUMBER(Критерии!I102),Критерии!I$6,0)+IF(ISNUMBER(Критерии!J102),Критерии!J$6,0)+IF(ISNUMBER(Критерии!K102),Критерии!K$6,0)+IF(ISNUMBER(Критерии!L102),Критерии!L$6,0)+IF(ISNUMBER(Критерии!M102),Критерии!M$6,0)+IF(ISNUMBER(Критерии!N102),Критерии!N$6,0)+IF(ISNUMBER(Критерии!O102),Критерии!O$6,0)+IF(ISNUMBER(Критерии!P102),Критерии!P$6,0)+IF(ISNUMBER(Критерии!Q102),Критерии!Q$6,0)+IF(ISNUMBER(Критерии!R102),Критерии!R$6,0)+IF(ISNUMBER(Критерии!S102),Критерии!S$6,0)+IF(ISNUMBER(Критерии!T102),Критерии!T$6,0)+IF(ISNUMBER(Критерии!U102),Критерии!U$6,0)+IF(ISNUMBER(Критерии!V102),Критерии!V$6,0)+IF(ISNUMBER(Критерии!W102),Критерии!W$6,0)+IF(ISNUMBER(Критерии!X102),Критерии!X$6,0)+IF(ISNUMBER(Критерии!Y102),Критерии!Y$6,0)+IF(ISNUMBER(Критерии!Z102),Критерии!Z$6,0)+IF(ISNUMBER(Критерии!AA102),Критерии!AA$6,0)+IF(ISNUMBER(Критерии!AB102),Критерии!AB$6,0)+IF(ISNUMBER(Критерии!AC102),Критерии!AC$6,0)+IF(ISNUMBER(Критерии!AD102),Критерии!AD$6,0)+IF(ISNUMBER(Критерии!AE102),Критерии!AE$6,0))</f>
        <v/>
      </c>
      <c r="I86" s="21" t="str">
        <f t="shared" si="2"/>
        <v/>
      </c>
      <c r="J86" s="20" t="str">
        <f>IF($A86="","",IF(OR(COUNTIF(Критерии!$B102:$AE102,"Недостаточно данных")&gt;0,COUNTIF(Критерии!$B102:$AE102,"Поле не найдено")&gt;0,COUNTIF(Критерии!$B102:$AE102,"Некорректные настройки")&gt;0,H86=0),"",EXP((IF(ISNUMBER(Критерии!B102),Критерии!B$6*LN(Критерии!B102),0)+IF(ISNUMBER(Критерии!C102),Критерии!C$6*LN(Критерии!C102),0)+IF(ISNUMBER(Критерии!D102),Критерии!D$6*LN(Критерии!D102),0)+IF(ISNUMBER(Критерии!E102),Критерии!E$6*LN(Критерии!E102),0)+IF(ISNUMBER(Критерии!F102),Критерии!F$6*LN(Критерии!F102),0)+IF(ISNUMBER(Критерии!G102),Критерии!G$6*LN(Критерии!G102),0)+IF(ISNUMBER(Критерии!H102),Критерии!H$6*LN(Критерии!H102),0)+IF(ISNUMBER(Критерии!I102),Критерии!I$6*LN(Критерии!I102),0)+IF(ISNUMBER(Критерии!J102),Критерии!J$6*LN(Критерии!J102),0)+IF(ISNUMBER(Критерии!K102),Критерии!K$6*LN(Критерии!K102),0)+IF(ISNUMBER(Критерии!L102),Критерии!L$6*LN(Критерии!L102),0)+IF(ISNUMBER(Критерии!M102),Критерии!M$6*LN(Критерии!M102),0)+IF(ISNUMBER(Критерии!N102),Критерии!N$6*LN(Критерии!N102),0)+IF(ISNUMBER(Критерии!O102),Критерии!O$6*LN(Критерии!O102),0)+IF(ISNUMBER(Критерии!P102),Критерии!P$6*LN(Критерии!P102),0)+IF(ISNUMBER(Критерии!Q102),Критерии!Q$6*LN(Критерии!Q102),0)+IF(ISNUMBER(Критерии!R102),Критерии!R$6*LN(Критерии!R102),0)+IF(ISNUMBER(Критерии!S102),Критерии!S$6*LN(Критерии!S102),0)+IF(ISNUMBER(Критерии!T102),Критерии!T$6*LN(Критерии!T102),0)+IF(ISNUMBER(Критерии!U102),Критерии!U$6*LN(Критерии!U102),0)+IF(ISNUMBER(Критерии!V102),Критерии!V$6*LN(Критерии!V102),0)+IF(ISNUMBER(Критерии!W102),Критерии!W$6*LN(Критерии!W102),0)+IF(ISNUMBER(Критерии!X102),Критерии!X$6*LN(Критерии!X102),0)+IF(ISNUMBER(Критерии!Y102),Критерии!Y$6*LN(Критерии!Y102),0)+IF(ISNUMBER(Критерии!Z102),Критерии!Z$6*LN(Критерии!Z102),0)+IF(ISNUMBER(Критерии!AA102),Критерии!AA$6*LN(Критерии!AA102),0)+IF(ISNUMBER(Критерии!AB102),Критерии!AB$6*LN(Критерии!AB102),0)+IF(ISNUMBER(Критерии!AC102),Критерии!AC$6*LN(Критерии!AC102),0)+IF(ISNUMBER(Критерии!AD102),Критерии!AD$6*LN(Критерии!AD102),0)+IF(ISNUMBER(Критерии!AE102),Критерии!AE$6*LN(Критерии!AE102),0))/H86)))</f>
        <v/>
      </c>
      <c r="K86" s="3" t="str">
        <f>IF(J86="","",COUNTIF($J$4:$J$103,"&gt;"&amp;J86)+COUNTIF($J$4:J86,J86))</f>
        <v/>
      </c>
      <c r="L86" s="3" t="str">
        <f>IF($A86="","",IF(J86="","Недостаточно данных",IF(G86&lt;Настройки!$B$8,"Резерв",IF(Настройки!$B$11="только ранжирование","Резерв",IF(Настройки!$B$11="Порог λ",IF(J86&gt;=Настройки!$B$10,"Кандидат","Резерв"),IF(K86&lt;=Настройки!$B$9,"Кандидат","Резерв"))))))</f>
        <v/>
      </c>
      <c r="M86" s="3" t="str">
        <f>IF($A86="","",IF(J86="","Проверьте данные на листе «Критерии»",IF(F86&gt;0,"Нет исходных данных: "&amp;F86,IF(Настройки!$B$18&lt;&gt;"OK","Проверьте веса","Расчет выполнен"))))</f>
        <v/>
      </c>
      <c r="N86" s="3" t="str">
        <f>IF($A86="","",IF(G86=0,"Нет сработавших оснований",IF(AND(IF(ISNUMBER(Критерии!B102),Критерии!B102,0)&gt;=Настройки!$B$16,Настройки!$K$21="Да"),Настройки!$B$21&amp;"; ","")&amp;IF(AND(IF(ISNUMBER(Критерии!C102),Критерии!C102,0)&gt;=Настройки!$B$16,Настройки!$K$22="Да"),Настройки!$B$22&amp;"; ","")&amp;IF(AND(IF(ISNUMBER(Критерии!D102),Критерии!D102,0)&gt;=Настройки!$B$16,Настройки!$K$23="Да"),Настройки!$B$23&amp;"; ","")&amp;IF(AND(IF(ISNUMBER(Критерии!E102),Критерии!E102,0)&gt;=Настройки!$B$16,Настройки!$K$24="Да"),Настройки!$B$24&amp;"; ","")&amp;IF(AND(IF(ISNUMBER(Критерии!F102),Критерии!F102,0)&gt;=Настройки!$B$16,Настройки!$K$25="Да"),Настройки!$B$25&amp;"; ","")&amp;IF(AND(IF(ISNUMBER(Критерии!G102),Критерии!G102,0)&gt;=Настройки!$B$16,Настройки!$K$26="Да"),Настройки!$B$26&amp;"; ","")&amp;IF(AND(IF(ISNUMBER(Критерии!H102),Критерии!H102,0)&gt;=Настройки!$B$16,Настройки!$K$27="Да"),Настройки!$B$27&amp;"; ","")&amp;IF(AND(IF(ISNUMBER(Критерии!I102),Критерии!I102,0)&gt;=Настройки!$B$16,Настройки!$K$28="Да"),Настройки!$B$28&amp;"; ","")&amp;IF(AND(IF(ISNUMBER(Критерии!J102),Критерии!J102,0)&gt;=Настройки!$B$16,Настройки!$K$29="Да"),Настройки!$B$29&amp;"; ","")&amp;IF(AND(IF(ISNUMBER(Критерии!K102),Критерии!K102,0)&gt;=Настройки!$B$16,Настройки!$K$30="Да"),Настройки!$B$30&amp;"; ","")&amp;IF(AND(IF(ISNUMBER(Критерии!L102),Критерии!L102,0)&gt;=Настройки!$B$16,Настройки!$K$31="Да"),Настройки!$B$31&amp;"; ","")&amp;IF(AND(IF(ISNUMBER(Критерии!M102),Критерии!M102,0)&gt;=Настройки!$B$16,Настройки!$K$32="Да"),Настройки!$B$32&amp;"; ","")&amp;IF(AND(IF(ISNUMBER(Критерии!N102),Критерии!N102,0)&gt;=Настройки!$B$16,Настройки!$K$33="Да"),Настройки!$B$33&amp;"; ","")&amp;IF(AND(IF(ISNUMBER(Критерии!O102),Критерии!O102,0)&gt;=Настройки!$B$16,Настройки!$K$34="Да"),Настройки!$B$34&amp;"; ","")&amp;IF(AND(IF(ISNUMBER(Критерии!P102),Критерии!P102,0)&gt;=Настройки!$B$16,Настройки!$K$35="Да"),Настройки!$B$35&amp;"; ","")&amp;IF(AND(IF(ISNUMBER(Критерии!Q102),Критерии!Q102,0)&gt;=Настройки!$B$16,Настройки!$K$36="Да"),Настройки!$B$36&amp;"; ","")&amp;IF(AND(IF(ISNUMBER(Критерии!R102),Критерии!R102,0)&gt;=Настройки!$B$16,Настройки!$K$37="Да"),Настройки!$B$37&amp;"; ","")&amp;IF(AND(IF(ISNUMBER(Критерии!S102),Критерии!S102,0)&gt;=Настройки!$B$16,Настройки!$K$38="Да"),Настройки!$B$38&amp;"; ","")&amp;IF(AND(IF(ISNUMBER(Критерии!T102),Критерии!T102,0)&gt;=Настройки!$B$16,Настройки!$K$39="Да"),Настройки!$B$39&amp;"; ","")&amp;IF(AND(IF(ISNUMBER(Критерии!U102),Критерии!U102,0)&gt;=Настройки!$B$16,Настройки!$K$40="Да"),Настройки!$B$40&amp;"; ","")&amp;IF(AND(IF(ISNUMBER(Критерии!V102),Критерии!V102,0)&gt;=Настройки!$B$16,Настройки!$K$41="Да"),Настройки!$B$41&amp;"; ","")&amp;IF(AND(IF(ISNUMBER(Критерии!W102),Критерии!W102,0)&gt;=Настройки!$B$16,Настройки!$K$42="Да"),Настройки!$B$42&amp;"; ","")&amp;IF(AND(IF(ISNUMBER(Критерии!X102),Критерии!X102,0)&gt;=Настройки!$B$16,Настройки!$K$43="Да"),Настройки!$B$43&amp;"; ","")&amp;IF(AND(IF(ISNUMBER(Критерии!Y102),Критерии!Y102,0)&gt;=Настройки!$B$16,Настройки!$K$44="Да"),Настройки!$B$44&amp;"; ","")&amp;IF(AND(IF(ISNUMBER(Критерии!Z102),Критерии!Z102,0)&gt;=Настройки!$B$16,Настройки!$K$45="Да"),Настройки!$B$45&amp;"; ","")&amp;IF(AND(IF(ISNUMBER(Критерии!AA102),Критерии!AA102,0)&gt;=Настройки!$B$16,Настройки!$K$46="Да"),Настройки!$B$46&amp;"; ","")&amp;IF(AND(IF(ISNUMBER(Критерии!AB102),Критерии!AB102,0)&gt;=Настройки!$B$16,Настройки!$K$47="Да"),Настройки!$B$47&amp;"; ","")&amp;IF(AND(IF(ISNUMBER(Критерии!AC102),Критерии!AC102,0)&gt;=Настройки!$B$16,Настройки!$K$48="Да"),Настройки!$B$48&amp;"; ","")&amp;IF(AND(IF(ISNUMBER(Критерии!AD102),Критерии!AD102,0)&gt;=Настройки!$B$16,Настройки!$K$49="Да"),Настройки!$B$49&amp;"; ","")&amp;IF(AND(IF(ISNUMBER(Критерии!AE102),Критерии!AE102,0)&gt;=Настройки!$B$16,Настройки!$K$50="Да"),Настройки!$B$50&amp;"; ","")))</f>
        <v/>
      </c>
    </row>
    <row r="87" spans="1:14" ht="17.100000000000001" customHeight="1">
      <c r="A87" s="25" t="str">
        <f>IF(Критерии!A103="","",Критерии!A103)</f>
        <v/>
      </c>
      <c r="B87" s="3" t="str">
        <f>IF($A87="","",INDEX(Данные!$A$7:$CV$106,ROW()-3,MATCH("Пласт",Данные!$A$6:$CV$6,0)))</f>
        <v/>
      </c>
      <c r="C87" s="3" t="str">
        <f>IF($A87="","",INDEX(Данные!$A$7:$CV$106,ROW()-3,MATCH("Состояние",Данные!$A$6:$CV$6,0)))</f>
        <v/>
      </c>
      <c r="D87" s="3" t="str">
        <f>IF($A87="","",COUNTIFS(Настройки!$A$21:$A$50,"Да",Настройки!$N$21:$N$50,"&lt;&gt;"))</f>
        <v/>
      </c>
      <c r="E87" s="3" t="str">
        <f>IF($A87="","",COUNT(Критерии!$B103:$AE103))</f>
        <v/>
      </c>
      <c r="F87" s="3" t="str">
        <f>IF($A87="","",D87-COUNT(Критерии!$B103:$AE103))</f>
        <v/>
      </c>
      <c r="G87" s="3" t="str">
        <f>IF($A87="","",IF(AND(ISNUMBER(Критерии!B103),Критерии!B103&gt;=Настройки!$B$16,Критерии!B$7="Да"),1,0)+IF(AND(ISNUMBER(Критерии!C103),Критерии!C103&gt;=Настройки!$B$16,Критерии!C$7="Да"),1,0)+IF(AND(ISNUMBER(Критерии!D103),Критерии!D103&gt;=Настройки!$B$16,Критерии!D$7="Да"),1,0)+IF(AND(ISNUMBER(Критерии!E103),Критерии!E103&gt;=Настройки!$B$16,Критерии!E$7="Да"),1,0)+IF(AND(ISNUMBER(Критерии!F103),Критерии!F103&gt;=Настройки!$B$16,Критерии!F$7="Да"),1,0)+IF(AND(ISNUMBER(Критерии!G103),Критерии!G103&gt;=Настройки!$B$16,Критерии!G$7="Да"),1,0)+IF(AND(ISNUMBER(Критерии!H103),Критерии!H103&gt;=Настройки!$B$16,Критерии!H$7="Да"),1,0)+IF(AND(ISNUMBER(Критерии!I103),Критерии!I103&gt;=Настройки!$B$16,Критерии!I$7="Да"),1,0)+IF(AND(ISNUMBER(Критерии!J103),Критерии!J103&gt;=Настройки!$B$16,Критерии!J$7="Да"),1,0)+IF(AND(ISNUMBER(Критерии!K103),Критерии!K103&gt;=Настройки!$B$16,Критерии!K$7="Да"),1,0)+IF(AND(ISNUMBER(Критерии!L103),Критерии!L103&gt;=Настройки!$B$16,Критерии!L$7="Да"),1,0)+IF(AND(ISNUMBER(Критерии!M103),Критерии!M103&gt;=Настройки!$B$16,Критерии!M$7="Да"),1,0)+IF(AND(ISNUMBER(Критерии!N103),Критерии!N103&gt;=Настройки!$B$16,Критерии!N$7="Да"),1,0)+IF(AND(ISNUMBER(Критерии!O103),Критерии!O103&gt;=Настройки!$B$16,Критерии!O$7="Да"),1,0)+IF(AND(ISNUMBER(Критерии!P103),Критерии!P103&gt;=Настройки!$B$16,Критерии!P$7="Да"),1,0)+IF(AND(ISNUMBER(Критерии!Q103),Критерии!Q103&gt;=Настройки!$B$16,Критерии!Q$7="Да"),1,0)+IF(AND(ISNUMBER(Критерии!R103),Критерии!R103&gt;=Настройки!$B$16,Критерии!R$7="Да"),1,0)+IF(AND(ISNUMBER(Критерии!S103),Критерии!S103&gt;=Настройки!$B$16,Критерии!S$7="Да"),1,0)+IF(AND(ISNUMBER(Критерии!T103),Критерии!T103&gt;=Настройки!$B$16,Критерии!T$7="Да"),1,0)+IF(AND(ISNUMBER(Критерии!U103),Критерии!U103&gt;=Настройки!$B$16,Критерии!U$7="Да"),1,0)+IF(AND(ISNUMBER(Критерии!V103),Критерии!V103&gt;=Настройки!$B$16,Критерии!V$7="Да"),1,0)+IF(AND(ISNUMBER(Критерии!W103),Критерии!W103&gt;=Настройки!$B$16,Критерии!W$7="Да"),1,0)+IF(AND(ISNUMBER(Критерии!X103),Критерии!X103&gt;=Настройки!$B$16,Критерии!X$7="Да"),1,0)+IF(AND(ISNUMBER(Критерии!Y103),Критерии!Y103&gt;=Настройки!$B$16,Критерии!Y$7="Да"),1,0)+IF(AND(ISNUMBER(Критерии!Z103),Критерии!Z103&gt;=Настройки!$B$16,Критерии!Z$7="Да"),1,0)+IF(AND(ISNUMBER(Критерии!AA103),Критерии!AA103&gt;=Настройки!$B$16,Критерии!AA$7="Да"),1,0)+IF(AND(ISNUMBER(Критерии!AB103),Критерии!AB103&gt;=Настройки!$B$16,Критерии!AB$7="Да"),1,0)+IF(AND(ISNUMBER(Критерии!AC103),Критерии!AC103&gt;=Настройки!$B$16,Критерии!AC$7="Да"),1,0)+IF(AND(ISNUMBER(Критерии!AD103),Критерии!AD103&gt;=Настройки!$B$16,Критерии!AD$7="Да"),1,0)+IF(AND(ISNUMBER(Критерии!AE103),Критерии!AE103&gt;=Настройки!$B$16,Критерии!AE$7="Да"),1,0))</f>
        <v/>
      </c>
      <c r="H87" s="20" t="str">
        <f>IF($A87="","",IF(ISNUMBER(Критерии!B103),Критерии!B$6,0)+IF(ISNUMBER(Критерии!C103),Критерии!C$6,0)+IF(ISNUMBER(Критерии!D103),Критерии!D$6,0)+IF(ISNUMBER(Критерии!E103),Критерии!E$6,0)+IF(ISNUMBER(Критерии!F103),Критерии!F$6,0)+IF(ISNUMBER(Критерии!G103),Критерии!G$6,0)+IF(ISNUMBER(Критерии!H103),Критерии!H$6,0)+IF(ISNUMBER(Критерии!I103),Критерии!I$6,0)+IF(ISNUMBER(Критерии!J103),Критерии!J$6,0)+IF(ISNUMBER(Критерии!K103),Критерии!K$6,0)+IF(ISNUMBER(Критерии!L103),Критерии!L$6,0)+IF(ISNUMBER(Критерии!M103),Критерии!M$6,0)+IF(ISNUMBER(Критерии!N103),Критерии!N$6,0)+IF(ISNUMBER(Критерии!O103),Критерии!O$6,0)+IF(ISNUMBER(Критерии!P103),Критерии!P$6,0)+IF(ISNUMBER(Критерии!Q103),Критерии!Q$6,0)+IF(ISNUMBER(Критерии!R103),Критерии!R$6,0)+IF(ISNUMBER(Критерии!S103),Критерии!S$6,0)+IF(ISNUMBER(Критерии!T103),Критерии!T$6,0)+IF(ISNUMBER(Критерии!U103),Критерии!U$6,0)+IF(ISNUMBER(Критерии!V103),Критерии!V$6,0)+IF(ISNUMBER(Критерии!W103),Критерии!W$6,0)+IF(ISNUMBER(Критерии!X103),Критерии!X$6,0)+IF(ISNUMBER(Критерии!Y103),Критерии!Y$6,0)+IF(ISNUMBER(Критерии!Z103),Критерии!Z$6,0)+IF(ISNUMBER(Критерии!AA103),Критерии!AA$6,0)+IF(ISNUMBER(Критерии!AB103),Критерии!AB$6,0)+IF(ISNUMBER(Критерии!AC103),Критерии!AC$6,0)+IF(ISNUMBER(Критерии!AD103),Критерии!AD$6,0)+IF(ISNUMBER(Критерии!AE103),Критерии!AE$6,0))</f>
        <v/>
      </c>
      <c r="I87" s="21" t="str">
        <f t="shared" si="2"/>
        <v/>
      </c>
      <c r="J87" s="20" t="str">
        <f>IF($A87="","",IF(OR(COUNTIF(Критерии!$B103:$AE103,"Недостаточно данных")&gt;0,COUNTIF(Критерии!$B103:$AE103,"Поле не найдено")&gt;0,COUNTIF(Критерии!$B103:$AE103,"Некорректные настройки")&gt;0,H87=0),"",EXP((IF(ISNUMBER(Критерии!B103),Критерии!B$6*LN(Критерии!B103),0)+IF(ISNUMBER(Критерии!C103),Критерии!C$6*LN(Критерии!C103),0)+IF(ISNUMBER(Критерии!D103),Критерии!D$6*LN(Критерии!D103),0)+IF(ISNUMBER(Критерии!E103),Критерии!E$6*LN(Критерии!E103),0)+IF(ISNUMBER(Критерии!F103),Критерии!F$6*LN(Критерии!F103),0)+IF(ISNUMBER(Критерии!G103),Критерии!G$6*LN(Критерии!G103),0)+IF(ISNUMBER(Критерии!H103),Критерии!H$6*LN(Критерии!H103),0)+IF(ISNUMBER(Критерии!I103),Критерии!I$6*LN(Критерии!I103),0)+IF(ISNUMBER(Критерии!J103),Критерии!J$6*LN(Критерии!J103),0)+IF(ISNUMBER(Критерии!K103),Критерии!K$6*LN(Критерии!K103),0)+IF(ISNUMBER(Критерии!L103),Критерии!L$6*LN(Критерии!L103),0)+IF(ISNUMBER(Критерии!M103),Критерии!M$6*LN(Критерии!M103),0)+IF(ISNUMBER(Критерии!N103),Критерии!N$6*LN(Критерии!N103),0)+IF(ISNUMBER(Критерии!O103),Критерии!O$6*LN(Критерии!O103),0)+IF(ISNUMBER(Критерии!P103),Критерии!P$6*LN(Критерии!P103),0)+IF(ISNUMBER(Критерии!Q103),Критерии!Q$6*LN(Критерии!Q103),0)+IF(ISNUMBER(Критерии!R103),Критерии!R$6*LN(Критерии!R103),0)+IF(ISNUMBER(Критерии!S103),Критерии!S$6*LN(Критерии!S103),0)+IF(ISNUMBER(Критерии!T103),Критерии!T$6*LN(Критерии!T103),0)+IF(ISNUMBER(Критерии!U103),Критерии!U$6*LN(Критерии!U103),0)+IF(ISNUMBER(Критерии!V103),Критерии!V$6*LN(Критерии!V103),0)+IF(ISNUMBER(Критерии!W103),Критерии!W$6*LN(Критерии!W103),0)+IF(ISNUMBER(Критерии!X103),Критерии!X$6*LN(Критерии!X103),0)+IF(ISNUMBER(Критерии!Y103),Критерии!Y$6*LN(Критерии!Y103),0)+IF(ISNUMBER(Критерии!Z103),Критерии!Z$6*LN(Критерии!Z103),0)+IF(ISNUMBER(Критерии!AA103),Критерии!AA$6*LN(Критерии!AA103),0)+IF(ISNUMBER(Критерии!AB103),Критерии!AB$6*LN(Критерии!AB103),0)+IF(ISNUMBER(Критерии!AC103),Критерии!AC$6*LN(Критерии!AC103),0)+IF(ISNUMBER(Критерии!AD103),Критерии!AD$6*LN(Критерии!AD103),0)+IF(ISNUMBER(Критерии!AE103),Критерии!AE$6*LN(Критерии!AE103),0))/H87)))</f>
        <v/>
      </c>
      <c r="K87" s="3" t="str">
        <f>IF(J87="","",COUNTIF($J$4:$J$103,"&gt;"&amp;J87)+COUNTIF($J$4:J87,J87))</f>
        <v/>
      </c>
      <c r="L87" s="3" t="str">
        <f>IF($A87="","",IF(J87="","Недостаточно данных",IF(G87&lt;Настройки!$B$8,"Резерв",IF(Настройки!$B$11="только ранжирование","Резерв",IF(Настройки!$B$11="Порог λ",IF(J87&gt;=Настройки!$B$10,"Кандидат","Резерв"),IF(K87&lt;=Настройки!$B$9,"Кандидат","Резерв"))))))</f>
        <v/>
      </c>
      <c r="M87" s="3" t="str">
        <f>IF($A87="","",IF(J87="","Проверьте данные на листе «Критерии»",IF(F87&gt;0,"Нет исходных данных: "&amp;F87,IF(Настройки!$B$18&lt;&gt;"OK","Проверьте веса","Расчет выполнен"))))</f>
        <v/>
      </c>
      <c r="N87" s="3" t="str">
        <f>IF($A87="","",IF(G87=0,"Нет сработавших оснований",IF(AND(IF(ISNUMBER(Критерии!B103),Критерии!B103,0)&gt;=Настройки!$B$16,Настройки!$K$21="Да"),Настройки!$B$21&amp;"; ","")&amp;IF(AND(IF(ISNUMBER(Критерии!C103),Критерии!C103,0)&gt;=Настройки!$B$16,Настройки!$K$22="Да"),Настройки!$B$22&amp;"; ","")&amp;IF(AND(IF(ISNUMBER(Критерии!D103),Критерии!D103,0)&gt;=Настройки!$B$16,Настройки!$K$23="Да"),Настройки!$B$23&amp;"; ","")&amp;IF(AND(IF(ISNUMBER(Критерии!E103),Критерии!E103,0)&gt;=Настройки!$B$16,Настройки!$K$24="Да"),Настройки!$B$24&amp;"; ","")&amp;IF(AND(IF(ISNUMBER(Критерии!F103),Критерии!F103,0)&gt;=Настройки!$B$16,Настройки!$K$25="Да"),Настройки!$B$25&amp;"; ","")&amp;IF(AND(IF(ISNUMBER(Критерии!G103),Критерии!G103,0)&gt;=Настройки!$B$16,Настройки!$K$26="Да"),Настройки!$B$26&amp;"; ","")&amp;IF(AND(IF(ISNUMBER(Критерии!H103),Критерии!H103,0)&gt;=Настройки!$B$16,Настройки!$K$27="Да"),Настройки!$B$27&amp;"; ","")&amp;IF(AND(IF(ISNUMBER(Критерии!I103),Критерии!I103,0)&gt;=Настройки!$B$16,Настройки!$K$28="Да"),Настройки!$B$28&amp;"; ","")&amp;IF(AND(IF(ISNUMBER(Критерии!J103),Критерии!J103,0)&gt;=Настройки!$B$16,Настройки!$K$29="Да"),Настройки!$B$29&amp;"; ","")&amp;IF(AND(IF(ISNUMBER(Критерии!K103),Критерии!K103,0)&gt;=Настройки!$B$16,Настройки!$K$30="Да"),Настройки!$B$30&amp;"; ","")&amp;IF(AND(IF(ISNUMBER(Критерии!L103),Критерии!L103,0)&gt;=Настройки!$B$16,Настройки!$K$31="Да"),Настройки!$B$31&amp;"; ","")&amp;IF(AND(IF(ISNUMBER(Критерии!M103),Критерии!M103,0)&gt;=Настройки!$B$16,Настройки!$K$32="Да"),Настройки!$B$32&amp;"; ","")&amp;IF(AND(IF(ISNUMBER(Критерии!N103),Критерии!N103,0)&gt;=Настройки!$B$16,Настройки!$K$33="Да"),Настройки!$B$33&amp;"; ","")&amp;IF(AND(IF(ISNUMBER(Критерии!O103),Критерии!O103,0)&gt;=Настройки!$B$16,Настройки!$K$34="Да"),Настройки!$B$34&amp;"; ","")&amp;IF(AND(IF(ISNUMBER(Критерии!P103),Критерии!P103,0)&gt;=Настройки!$B$16,Настройки!$K$35="Да"),Настройки!$B$35&amp;"; ","")&amp;IF(AND(IF(ISNUMBER(Критерии!Q103),Критерии!Q103,0)&gt;=Настройки!$B$16,Настройки!$K$36="Да"),Настройки!$B$36&amp;"; ","")&amp;IF(AND(IF(ISNUMBER(Критерии!R103),Критерии!R103,0)&gt;=Настройки!$B$16,Настройки!$K$37="Да"),Настройки!$B$37&amp;"; ","")&amp;IF(AND(IF(ISNUMBER(Критерии!S103),Критерии!S103,0)&gt;=Настройки!$B$16,Настройки!$K$38="Да"),Настройки!$B$38&amp;"; ","")&amp;IF(AND(IF(ISNUMBER(Критерии!T103),Критерии!T103,0)&gt;=Настройки!$B$16,Настройки!$K$39="Да"),Настройки!$B$39&amp;"; ","")&amp;IF(AND(IF(ISNUMBER(Критерии!U103),Критерии!U103,0)&gt;=Настройки!$B$16,Настройки!$K$40="Да"),Настройки!$B$40&amp;"; ","")&amp;IF(AND(IF(ISNUMBER(Критерии!V103),Критерии!V103,0)&gt;=Настройки!$B$16,Настройки!$K$41="Да"),Настройки!$B$41&amp;"; ","")&amp;IF(AND(IF(ISNUMBER(Критерии!W103),Критерии!W103,0)&gt;=Настройки!$B$16,Настройки!$K$42="Да"),Настройки!$B$42&amp;"; ","")&amp;IF(AND(IF(ISNUMBER(Критерии!X103),Критерии!X103,0)&gt;=Настройки!$B$16,Настройки!$K$43="Да"),Настройки!$B$43&amp;"; ","")&amp;IF(AND(IF(ISNUMBER(Критерии!Y103),Критерии!Y103,0)&gt;=Настройки!$B$16,Настройки!$K$44="Да"),Настройки!$B$44&amp;"; ","")&amp;IF(AND(IF(ISNUMBER(Критерии!Z103),Критерии!Z103,0)&gt;=Настройки!$B$16,Настройки!$K$45="Да"),Настройки!$B$45&amp;"; ","")&amp;IF(AND(IF(ISNUMBER(Критерии!AA103),Критерии!AA103,0)&gt;=Настройки!$B$16,Настройки!$K$46="Да"),Настройки!$B$46&amp;"; ","")&amp;IF(AND(IF(ISNUMBER(Критерии!AB103),Критерии!AB103,0)&gt;=Настройки!$B$16,Настройки!$K$47="Да"),Настройки!$B$47&amp;"; ","")&amp;IF(AND(IF(ISNUMBER(Критерии!AC103),Критерии!AC103,0)&gt;=Настройки!$B$16,Настройки!$K$48="Да"),Настройки!$B$48&amp;"; ","")&amp;IF(AND(IF(ISNUMBER(Критерии!AD103),Критерии!AD103,0)&gt;=Настройки!$B$16,Настройки!$K$49="Да"),Настройки!$B$49&amp;"; ","")&amp;IF(AND(IF(ISNUMBER(Критерии!AE103),Критерии!AE103,0)&gt;=Настройки!$B$16,Настройки!$K$50="Да"),Настройки!$B$50&amp;"; ","")))</f>
        <v/>
      </c>
    </row>
    <row r="88" spans="1:14" ht="17.100000000000001" customHeight="1">
      <c r="A88" s="25" t="str">
        <f>IF(Критерии!A104="","",Критерии!A104)</f>
        <v/>
      </c>
      <c r="B88" s="3" t="str">
        <f>IF($A88="","",INDEX(Данные!$A$7:$CV$106,ROW()-3,MATCH("Пласт",Данные!$A$6:$CV$6,0)))</f>
        <v/>
      </c>
      <c r="C88" s="3" t="str">
        <f>IF($A88="","",INDEX(Данные!$A$7:$CV$106,ROW()-3,MATCH("Состояние",Данные!$A$6:$CV$6,0)))</f>
        <v/>
      </c>
      <c r="D88" s="3" t="str">
        <f>IF($A88="","",COUNTIFS(Настройки!$A$21:$A$50,"Да",Настройки!$N$21:$N$50,"&lt;&gt;"))</f>
        <v/>
      </c>
      <c r="E88" s="3" t="str">
        <f>IF($A88="","",COUNT(Критерии!$B104:$AE104))</f>
        <v/>
      </c>
      <c r="F88" s="3" t="str">
        <f>IF($A88="","",D88-COUNT(Критерии!$B104:$AE104))</f>
        <v/>
      </c>
      <c r="G88" s="3" t="str">
        <f>IF($A88="","",IF(AND(ISNUMBER(Критерии!B104),Критерии!B104&gt;=Настройки!$B$16,Критерии!B$7="Да"),1,0)+IF(AND(ISNUMBER(Критерии!C104),Критерии!C104&gt;=Настройки!$B$16,Критерии!C$7="Да"),1,0)+IF(AND(ISNUMBER(Критерии!D104),Критерии!D104&gt;=Настройки!$B$16,Критерии!D$7="Да"),1,0)+IF(AND(ISNUMBER(Критерии!E104),Критерии!E104&gt;=Настройки!$B$16,Критерии!E$7="Да"),1,0)+IF(AND(ISNUMBER(Критерии!F104),Критерии!F104&gt;=Настройки!$B$16,Критерии!F$7="Да"),1,0)+IF(AND(ISNUMBER(Критерии!G104),Критерии!G104&gt;=Настройки!$B$16,Критерии!G$7="Да"),1,0)+IF(AND(ISNUMBER(Критерии!H104),Критерии!H104&gt;=Настройки!$B$16,Критерии!H$7="Да"),1,0)+IF(AND(ISNUMBER(Критерии!I104),Критерии!I104&gt;=Настройки!$B$16,Критерии!I$7="Да"),1,0)+IF(AND(ISNUMBER(Критерии!J104),Критерии!J104&gt;=Настройки!$B$16,Критерии!J$7="Да"),1,0)+IF(AND(ISNUMBER(Критерии!K104),Критерии!K104&gt;=Настройки!$B$16,Критерии!K$7="Да"),1,0)+IF(AND(ISNUMBER(Критерии!L104),Критерии!L104&gt;=Настройки!$B$16,Критерии!L$7="Да"),1,0)+IF(AND(ISNUMBER(Критерии!M104),Критерии!M104&gt;=Настройки!$B$16,Критерии!M$7="Да"),1,0)+IF(AND(ISNUMBER(Критерии!N104),Критерии!N104&gt;=Настройки!$B$16,Критерии!N$7="Да"),1,0)+IF(AND(ISNUMBER(Критерии!O104),Критерии!O104&gt;=Настройки!$B$16,Критерии!O$7="Да"),1,0)+IF(AND(ISNUMBER(Критерии!P104),Критерии!P104&gt;=Настройки!$B$16,Критерии!P$7="Да"),1,0)+IF(AND(ISNUMBER(Критерии!Q104),Критерии!Q104&gt;=Настройки!$B$16,Критерии!Q$7="Да"),1,0)+IF(AND(ISNUMBER(Критерии!R104),Критерии!R104&gt;=Настройки!$B$16,Критерии!R$7="Да"),1,0)+IF(AND(ISNUMBER(Критерии!S104),Критерии!S104&gt;=Настройки!$B$16,Критерии!S$7="Да"),1,0)+IF(AND(ISNUMBER(Критерии!T104),Критерии!T104&gt;=Настройки!$B$16,Критерии!T$7="Да"),1,0)+IF(AND(ISNUMBER(Критерии!U104),Критерии!U104&gt;=Настройки!$B$16,Критерии!U$7="Да"),1,0)+IF(AND(ISNUMBER(Критерии!V104),Критерии!V104&gt;=Настройки!$B$16,Критерии!V$7="Да"),1,0)+IF(AND(ISNUMBER(Критерии!W104),Критерии!W104&gt;=Настройки!$B$16,Критерии!W$7="Да"),1,0)+IF(AND(ISNUMBER(Критерии!X104),Критерии!X104&gt;=Настройки!$B$16,Критерии!X$7="Да"),1,0)+IF(AND(ISNUMBER(Критерии!Y104),Критерии!Y104&gt;=Настройки!$B$16,Критерии!Y$7="Да"),1,0)+IF(AND(ISNUMBER(Критерии!Z104),Критерии!Z104&gt;=Настройки!$B$16,Критерии!Z$7="Да"),1,0)+IF(AND(ISNUMBER(Критерии!AA104),Критерии!AA104&gt;=Настройки!$B$16,Критерии!AA$7="Да"),1,0)+IF(AND(ISNUMBER(Критерии!AB104),Критерии!AB104&gt;=Настройки!$B$16,Критерии!AB$7="Да"),1,0)+IF(AND(ISNUMBER(Критерии!AC104),Критерии!AC104&gt;=Настройки!$B$16,Критерии!AC$7="Да"),1,0)+IF(AND(ISNUMBER(Критерии!AD104),Критерии!AD104&gt;=Настройки!$B$16,Критерии!AD$7="Да"),1,0)+IF(AND(ISNUMBER(Критерии!AE104),Критерии!AE104&gt;=Настройки!$B$16,Критерии!AE$7="Да"),1,0))</f>
        <v/>
      </c>
      <c r="H88" s="20" t="str">
        <f>IF($A88="","",IF(ISNUMBER(Критерии!B104),Критерии!B$6,0)+IF(ISNUMBER(Критерии!C104),Критерии!C$6,0)+IF(ISNUMBER(Критерии!D104),Критерии!D$6,0)+IF(ISNUMBER(Критерии!E104),Критерии!E$6,0)+IF(ISNUMBER(Критерии!F104),Критерии!F$6,0)+IF(ISNUMBER(Критерии!G104),Критерии!G$6,0)+IF(ISNUMBER(Критерии!H104),Критерии!H$6,0)+IF(ISNUMBER(Критерии!I104),Критерии!I$6,0)+IF(ISNUMBER(Критерии!J104),Критерии!J$6,0)+IF(ISNUMBER(Критерии!K104),Критерии!K$6,0)+IF(ISNUMBER(Критерии!L104),Критерии!L$6,0)+IF(ISNUMBER(Критерии!M104),Критерии!M$6,0)+IF(ISNUMBER(Критерии!N104),Критерии!N$6,0)+IF(ISNUMBER(Критерии!O104),Критерии!O$6,0)+IF(ISNUMBER(Критерии!P104),Критерии!P$6,0)+IF(ISNUMBER(Критерии!Q104),Критерии!Q$6,0)+IF(ISNUMBER(Критерии!R104),Критерии!R$6,0)+IF(ISNUMBER(Критерии!S104),Критерии!S$6,0)+IF(ISNUMBER(Критерии!T104),Критерии!T$6,0)+IF(ISNUMBER(Критерии!U104),Критерии!U$6,0)+IF(ISNUMBER(Критерии!V104),Критерии!V$6,0)+IF(ISNUMBER(Критерии!W104),Критерии!W$6,0)+IF(ISNUMBER(Критерии!X104),Критерии!X$6,0)+IF(ISNUMBER(Критерии!Y104),Критерии!Y$6,0)+IF(ISNUMBER(Критерии!Z104),Критерии!Z$6,0)+IF(ISNUMBER(Критерии!AA104),Критерии!AA$6,0)+IF(ISNUMBER(Критерии!AB104),Критерии!AB$6,0)+IF(ISNUMBER(Критерии!AC104),Критерии!AC$6,0)+IF(ISNUMBER(Критерии!AD104),Критерии!AD$6,0)+IF(ISNUMBER(Критерии!AE104),Критерии!AE$6,0))</f>
        <v/>
      </c>
      <c r="I88" s="21" t="str">
        <f t="shared" si="2"/>
        <v/>
      </c>
      <c r="J88" s="20" t="str">
        <f>IF($A88="","",IF(OR(COUNTIF(Критерии!$B104:$AE104,"Недостаточно данных")&gt;0,COUNTIF(Критерии!$B104:$AE104,"Поле не найдено")&gt;0,COUNTIF(Критерии!$B104:$AE104,"Некорректные настройки")&gt;0,H88=0),"",EXP((IF(ISNUMBER(Критерии!B104),Критерии!B$6*LN(Критерии!B104),0)+IF(ISNUMBER(Критерии!C104),Критерии!C$6*LN(Критерии!C104),0)+IF(ISNUMBER(Критерии!D104),Критерии!D$6*LN(Критерии!D104),0)+IF(ISNUMBER(Критерии!E104),Критерии!E$6*LN(Критерии!E104),0)+IF(ISNUMBER(Критерии!F104),Критерии!F$6*LN(Критерии!F104),0)+IF(ISNUMBER(Критерии!G104),Критерии!G$6*LN(Критерии!G104),0)+IF(ISNUMBER(Критерии!H104),Критерии!H$6*LN(Критерии!H104),0)+IF(ISNUMBER(Критерии!I104),Критерии!I$6*LN(Критерии!I104),0)+IF(ISNUMBER(Критерии!J104),Критерии!J$6*LN(Критерии!J104),0)+IF(ISNUMBER(Критерии!K104),Критерии!K$6*LN(Критерии!K104),0)+IF(ISNUMBER(Критерии!L104),Критерии!L$6*LN(Критерии!L104),0)+IF(ISNUMBER(Критерии!M104),Критерии!M$6*LN(Критерии!M104),0)+IF(ISNUMBER(Критерии!N104),Критерии!N$6*LN(Критерии!N104),0)+IF(ISNUMBER(Критерии!O104),Критерии!O$6*LN(Критерии!O104),0)+IF(ISNUMBER(Критерии!P104),Критерии!P$6*LN(Критерии!P104),0)+IF(ISNUMBER(Критерии!Q104),Критерии!Q$6*LN(Критерии!Q104),0)+IF(ISNUMBER(Критерии!R104),Критерии!R$6*LN(Критерии!R104),0)+IF(ISNUMBER(Критерии!S104),Критерии!S$6*LN(Критерии!S104),0)+IF(ISNUMBER(Критерии!T104),Критерии!T$6*LN(Критерии!T104),0)+IF(ISNUMBER(Критерии!U104),Критерии!U$6*LN(Критерии!U104),0)+IF(ISNUMBER(Критерии!V104),Критерии!V$6*LN(Критерии!V104),0)+IF(ISNUMBER(Критерии!W104),Критерии!W$6*LN(Критерии!W104),0)+IF(ISNUMBER(Критерии!X104),Критерии!X$6*LN(Критерии!X104),0)+IF(ISNUMBER(Критерии!Y104),Критерии!Y$6*LN(Критерии!Y104),0)+IF(ISNUMBER(Критерии!Z104),Критерии!Z$6*LN(Критерии!Z104),0)+IF(ISNUMBER(Критерии!AA104),Критерии!AA$6*LN(Критерии!AA104),0)+IF(ISNUMBER(Критерии!AB104),Критерии!AB$6*LN(Критерии!AB104),0)+IF(ISNUMBER(Критерии!AC104),Критерии!AC$6*LN(Критерии!AC104),0)+IF(ISNUMBER(Критерии!AD104),Критерии!AD$6*LN(Критерии!AD104),0)+IF(ISNUMBER(Критерии!AE104),Критерии!AE$6*LN(Критерии!AE104),0))/H88)))</f>
        <v/>
      </c>
      <c r="K88" s="3" t="str">
        <f>IF(J88="","",COUNTIF($J$4:$J$103,"&gt;"&amp;J88)+COUNTIF($J$4:J88,J88))</f>
        <v/>
      </c>
      <c r="L88" s="3" t="str">
        <f>IF($A88="","",IF(J88="","Недостаточно данных",IF(G88&lt;Настройки!$B$8,"Резерв",IF(Настройки!$B$11="только ранжирование","Резерв",IF(Настройки!$B$11="Порог λ",IF(J88&gt;=Настройки!$B$10,"Кандидат","Резерв"),IF(K88&lt;=Настройки!$B$9,"Кандидат","Резерв"))))))</f>
        <v/>
      </c>
      <c r="M88" s="3" t="str">
        <f>IF($A88="","",IF(J88="","Проверьте данные на листе «Критерии»",IF(F88&gt;0,"Нет исходных данных: "&amp;F88,IF(Настройки!$B$18&lt;&gt;"OK","Проверьте веса","Расчет выполнен"))))</f>
        <v/>
      </c>
      <c r="N88" s="3" t="str">
        <f>IF($A88="","",IF(G88=0,"Нет сработавших оснований",IF(AND(IF(ISNUMBER(Критерии!B104),Критерии!B104,0)&gt;=Настройки!$B$16,Настройки!$K$21="Да"),Настройки!$B$21&amp;"; ","")&amp;IF(AND(IF(ISNUMBER(Критерии!C104),Критерии!C104,0)&gt;=Настройки!$B$16,Настройки!$K$22="Да"),Настройки!$B$22&amp;"; ","")&amp;IF(AND(IF(ISNUMBER(Критерии!D104),Критерии!D104,0)&gt;=Настройки!$B$16,Настройки!$K$23="Да"),Настройки!$B$23&amp;"; ","")&amp;IF(AND(IF(ISNUMBER(Критерии!E104),Критерии!E104,0)&gt;=Настройки!$B$16,Настройки!$K$24="Да"),Настройки!$B$24&amp;"; ","")&amp;IF(AND(IF(ISNUMBER(Критерии!F104),Критерии!F104,0)&gt;=Настройки!$B$16,Настройки!$K$25="Да"),Настройки!$B$25&amp;"; ","")&amp;IF(AND(IF(ISNUMBER(Критерии!G104),Критерии!G104,0)&gt;=Настройки!$B$16,Настройки!$K$26="Да"),Настройки!$B$26&amp;"; ","")&amp;IF(AND(IF(ISNUMBER(Критерии!H104),Критерии!H104,0)&gt;=Настройки!$B$16,Настройки!$K$27="Да"),Настройки!$B$27&amp;"; ","")&amp;IF(AND(IF(ISNUMBER(Критерии!I104),Критерии!I104,0)&gt;=Настройки!$B$16,Настройки!$K$28="Да"),Настройки!$B$28&amp;"; ","")&amp;IF(AND(IF(ISNUMBER(Критерии!J104),Критерии!J104,0)&gt;=Настройки!$B$16,Настройки!$K$29="Да"),Настройки!$B$29&amp;"; ","")&amp;IF(AND(IF(ISNUMBER(Критерии!K104),Критерии!K104,0)&gt;=Настройки!$B$16,Настройки!$K$30="Да"),Настройки!$B$30&amp;"; ","")&amp;IF(AND(IF(ISNUMBER(Критерии!L104),Критерии!L104,0)&gt;=Настройки!$B$16,Настройки!$K$31="Да"),Настройки!$B$31&amp;"; ","")&amp;IF(AND(IF(ISNUMBER(Критерии!M104),Критерии!M104,0)&gt;=Настройки!$B$16,Настройки!$K$32="Да"),Настройки!$B$32&amp;"; ","")&amp;IF(AND(IF(ISNUMBER(Критерии!N104),Критерии!N104,0)&gt;=Настройки!$B$16,Настройки!$K$33="Да"),Настройки!$B$33&amp;"; ","")&amp;IF(AND(IF(ISNUMBER(Критерии!O104),Критерии!O104,0)&gt;=Настройки!$B$16,Настройки!$K$34="Да"),Настройки!$B$34&amp;"; ","")&amp;IF(AND(IF(ISNUMBER(Критерии!P104),Критерии!P104,0)&gt;=Настройки!$B$16,Настройки!$K$35="Да"),Настройки!$B$35&amp;"; ","")&amp;IF(AND(IF(ISNUMBER(Критерии!Q104),Критерии!Q104,0)&gt;=Настройки!$B$16,Настройки!$K$36="Да"),Настройки!$B$36&amp;"; ","")&amp;IF(AND(IF(ISNUMBER(Критерии!R104),Критерии!R104,0)&gt;=Настройки!$B$16,Настройки!$K$37="Да"),Настройки!$B$37&amp;"; ","")&amp;IF(AND(IF(ISNUMBER(Критерии!S104),Критерии!S104,0)&gt;=Настройки!$B$16,Настройки!$K$38="Да"),Настройки!$B$38&amp;"; ","")&amp;IF(AND(IF(ISNUMBER(Критерии!T104),Критерии!T104,0)&gt;=Настройки!$B$16,Настройки!$K$39="Да"),Настройки!$B$39&amp;"; ","")&amp;IF(AND(IF(ISNUMBER(Критерии!U104),Критерии!U104,0)&gt;=Настройки!$B$16,Настройки!$K$40="Да"),Настройки!$B$40&amp;"; ","")&amp;IF(AND(IF(ISNUMBER(Критерии!V104),Критерии!V104,0)&gt;=Настройки!$B$16,Настройки!$K$41="Да"),Настройки!$B$41&amp;"; ","")&amp;IF(AND(IF(ISNUMBER(Критерии!W104),Критерии!W104,0)&gt;=Настройки!$B$16,Настройки!$K$42="Да"),Настройки!$B$42&amp;"; ","")&amp;IF(AND(IF(ISNUMBER(Критерии!X104),Критерии!X104,0)&gt;=Настройки!$B$16,Настройки!$K$43="Да"),Настройки!$B$43&amp;"; ","")&amp;IF(AND(IF(ISNUMBER(Критерии!Y104),Критерии!Y104,0)&gt;=Настройки!$B$16,Настройки!$K$44="Да"),Настройки!$B$44&amp;"; ","")&amp;IF(AND(IF(ISNUMBER(Критерии!Z104),Критерии!Z104,0)&gt;=Настройки!$B$16,Настройки!$K$45="Да"),Настройки!$B$45&amp;"; ","")&amp;IF(AND(IF(ISNUMBER(Критерии!AA104),Критерии!AA104,0)&gt;=Настройки!$B$16,Настройки!$K$46="Да"),Настройки!$B$46&amp;"; ","")&amp;IF(AND(IF(ISNUMBER(Критерии!AB104),Критерии!AB104,0)&gt;=Настройки!$B$16,Настройки!$K$47="Да"),Настройки!$B$47&amp;"; ","")&amp;IF(AND(IF(ISNUMBER(Критерии!AC104),Критерии!AC104,0)&gt;=Настройки!$B$16,Настройки!$K$48="Да"),Настройки!$B$48&amp;"; ","")&amp;IF(AND(IF(ISNUMBER(Критерии!AD104),Критерии!AD104,0)&gt;=Настройки!$B$16,Настройки!$K$49="Да"),Настройки!$B$49&amp;"; ","")&amp;IF(AND(IF(ISNUMBER(Критерии!AE104),Критерии!AE104,0)&gt;=Настройки!$B$16,Настройки!$K$50="Да"),Настройки!$B$50&amp;"; ","")))</f>
        <v/>
      </c>
    </row>
    <row r="89" spans="1:14" ht="17.100000000000001" customHeight="1">
      <c r="A89" s="25" t="str">
        <f>IF(Критерии!A105="","",Критерии!A105)</f>
        <v/>
      </c>
      <c r="B89" s="3" t="str">
        <f>IF($A89="","",INDEX(Данные!$A$7:$CV$106,ROW()-3,MATCH("Пласт",Данные!$A$6:$CV$6,0)))</f>
        <v/>
      </c>
      <c r="C89" s="3" t="str">
        <f>IF($A89="","",INDEX(Данные!$A$7:$CV$106,ROW()-3,MATCH("Состояние",Данные!$A$6:$CV$6,0)))</f>
        <v/>
      </c>
      <c r="D89" s="3" t="str">
        <f>IF($A89="","",COUNTIFS(Настройки!$A$21:$A$50,"Да",Настройки!$N$21:$N$50,"&lt;&gt;"))</f>
        <v/>
      </c>
      <c r="E89" s="3" t="str">
        <f>IF($A89="","",COUNT(Критерии!$B105:$AE105))</f>
        <v/>
      </c>
      <c r="F89" s="3" t="str">
        <f>IF($A89="","",D89-COUNT(Критерии!$B105:$AE105))</f>
        <v/>
      </c>
      <c r="G89" s="3" t="str">
        <f>IF($A89="","",IF(AND(ISNUMBER(Критерии!B105),Критерии!B105&gt;=Настройки!$B$16,Критерии!B$7="Да"),1,0)+IF(AND(ISNUMBER(Критерии!C105),Критерии!C105&gt;=Настройки!$B$16,Критерии!C$7="Да"),1,0)+IF(AND(ISNUMBER(Критерии!D105),Критерии!D105&gt;=Настройки!$B$16,Критерии!D$7="Да"),1,0)+IF(AND(ISNUMBER(Критерии!E105),Критерии!E105&gt;=Настройки!$B$16,Критерии!E$7="Да"),1,0)+IF(AND(ISNUMBER(Критерии!F105),Критерии!F105&gt;=Настройки!$B$16,Критерии!F$7="Да"),1,0)+IF(AND(ISNUMBER(Критерии!G105),Критерии!G105&gt;=Настройки!$B$16,Критерии!G$7="Да"),1,0)+IF(AND(ISNUMBER(Критерии!H105),Критерии!H105&gt;=Настройки!$B$16,Критерии!H$7="Да"),1,0)+IF(AND(ISNUMBER(Критерии!I105),Критерии!I105&gt;=Настройки!$B$16,Критерии!I$7="Да"),1,0)+IF(AND(ISNUMBER(Критерии!J105),Критерии!J105&gt;=Настройки!$B$16,Критерии!J$7="Да"),1,0)+IF(AND(ISNUMBER(Критерии!K105),Критерии!K105&gt;=Настройки!$B$16,Критерии!K$7="Да"),1,0)+IF(AND(ISNUMBER(Критерии!L105),Критерии!L105&gt;=Настройки!$B$16,Критерии!L$7="Да"),1,0)+IF(AND(ISNUMBER(Критерии!M105),Критерии!M105&gt;=Настройки!$B$16,Критерии!M$7="Да"),1,0)+IF(AND(ISNUMBER(Критерии!N105),Критерии!N105&gt;=Настройки!$B$16,Критерии!N$7="Да"),1,0)+IF(AND(ISNUMBER(Критерии!O105),Критерии!O105&gt;=Настройки!$B$16,Критерии!O$7="Да"),1,0)+IF(AND(ISNUMBER(Критерии!P105),Критерии!P105&gt;=Настройки!$B$16,Критерии!P$7="Да"),1,0)+IF(AND(ISNUMBER(Критерии!Q105),Критерии!Q105&gt;=Настройки!$B$16,Критерии!Q$7="Да"),1,0)+IF(AND(ISNUMBER(Критерии!R105),Критерии!R105&gt;=Настройки!$B$16,Критерии!R$7="Да"),1,0)+IF(AND(ISNUMBER(Критерии!S105),Критерии!S105&gt;=Настройки!$B$16,Критерии!S$7="Да"),1,0)+IF(AND(ISNUMBER(Критерии!T105),Критерии!T105&gt;=Настройки!$B$16,Критерии!T$7="Да"),1,0)+IF(AND(ISNUMBER(Критерии!U105),Критерии!U105&gt;=Настройки!$B$16,Критерии!U$7="Да"),1,0)+IF(AND(ISNUMBER(Критерии!V105),Критерии!V105&gt;=Настройки!$B$16,Критерии!V$7="Да"),1,0)+IF(AND(ISNUMBER(Критерии!W105),Критерии!W105&gt;=Настройки!$B$16,Критерии!W$7="Да"),1,0)+IF(AND(ISNUMBER(Критерии!X105),Критерии!X105&gt;=Настройки!$B$16,Критерии!X$7="Да"),1,0)+IF(AND(ISNUMBER(Критерии!Y105),Критерии!Y105&gt;=Настройки!$B$16,Критерии!Y$7="Да"),1,0)+IF(AND(ISNUMBER(Критерии!Z105),Критерии!Z105&gt;=Настройки!$B$16,Критерии!Z$7="Да"),1,0)+IF(AND(ISNUMBER(Критерии!AA105),Критерии!AA105&gt;=Настройки!$B$16,Критерии!AA$7="Да"),1,0)+IF(AND(ISNUMBER(Критерии!AB105),Критерии!AB105&gt;=Настройки!$B$16,Критерии!AB$7="Да"),1,0)+IF(AND(ISNUMBER(Критерии!AC105),Критерии!AC105&gt;=Настройки!$B$16,Критерии!AC$7="Да"),1,0)+IF(AND(ISNUMBER(Критерии!AD105),Критерии!AD105&gt;=Настройки!$B$16,Критерии!AD$7="Да"),1,0)+IF(AND(ISNUMBER(Критерии!AE105),Критерии!AE105&gt;=Настройки!$B$16,Критерии!AE$7="Да"),1,0))</f>
        <v/>
      </c>
      <c r="H89" s="20" t="str">
        <f>IF($A89="","",IF(ISNUMBER(Критерии!B105),Критерии!B$6,0)+IF(ISNUMBER(Критерии!C105),Критерии!C$6,0)+IF(ISNUMBER(Критерии!D105),Критерии!D$6,0)+IF(ISNUMBER(Критерии!E105),Критерии!E$6,0)+IF(ISNUMBER(Критерии!F105),Критерии!F$6,0)+IF(ISNUMBER(Критерии!G105),Критерии!G$6,0)+IF(ISNUMBER(Критерии!H105),Критерии!H$6,0)+IF(ISNUMBER(Критерии!I105),Критерии!I$6,0)+IF(ISNUMBER(Критерии!J105),Критерии!J$6,0)+IF(ISNUMBER(Критерии!K105),Критерии!K$6,0)+IF(ISNUMBER(Критерии!L105),Критерии!L$6,0)+IF(ISNUMBER(Критерии!M105),Критерии!M$6,0)+IF(ISNUMBER(Критерии!N105),Критерии!N$6,0)+IF(ISNUMBER(Критерии!O105),Критерии!O$6,0)+IF(ISNUMBER(Критерии!P105),Критерии!P$6,0)+IF(ISNUMBER(Критерии!Q105),Критерии!Q$6,0)+IF(ISNUMBER(Критерии!R105),Критерии!R$6,0)+IF(ISNUMBER(Критерии!S105),Критерии!S$6,0)+IF(ISNUMBER(Критерии!T105),Критерии!T$6,0)+IF(ISNUMBER(Критерии!U105),Критерии!U$6,0)+IF(ISNUMBER(Критерии!V105),Критерии!V$6,0)+IF(ISNUMBER(Критерии!W105),Критерии!W$6,0)+IF(ISNUMBER(Критерии!X105),Критерии!X$6,0)+IF(ISNUMBER(Критерии!Y105),Критерии!Y$6,0)+IF(ISNUMBER(Критерии!Z105),Критерии!Z$6,0)+IF(ISNUMBER(Критерии!AA105),Критерии!AA$6,0)+IF(ISNUMBER(Критерии!AB105),Критерии!AB$6,0)+IF(ISNUMBER(Критерии!AC105),Критерии!AC$6,0)+IF(ISNUMBER(Критерии!AD105),Критерии!AD$6,0)+IF(ISNUMBER(Критерии!AE105),Критерии!AE$6,0))</f>
        <v/>
      </c>
      <c r="I89" s="21" t="str">
        <f t="shared" si="2"/>
        <v/>
      </c>
      <c r="J89" s="20" t="str">
        <f>IF($A89="","",IF(OR(COUNTIF(Критерии!$B105:$AE105,"Недостаточно данных")&gt;0,COUNTIF(Критерии!$B105:$AE105,"Поле не найдено")&gt;0,COUNTIF(Критерии!$B105:$AE105,"Некорректные настройки")&gt;0,H89=0),"",EXP((IF(ISNUMBER(Критерии!B105),Критерии!B$6*LN(Критерии!B105),0)+IF(ISNUMBER(Критерии!C105),Критерии!C$6*LN(Критерии!C105),0)+IF(ISNUMBER(Критерии!D105),Критерии!D$6*LN(Критерии!D105),0)+IF(ISNUMBER(Критерии!E105),Критерии!E$6*LN(Критерии!E105),0)+IF(ISNUMBER(Критерии!F105),Критерии!F$6*LN(Критерии!F105),0)+IF(ISNUMBER(Критерии!G105),Критерии!G$6*LN(Критерии!G105),0)+IF(ISNUMBER(Критерии!H105),Критерии!H$6*LN(Критерии!H105),0)+IF(ISNUMBER(Критерии!I105),Критерии!I$6*LN(Критерии!I105),0)+IF(ISNUMBER(Критерии!J105),Критерии!J$6*LN(Критерии!J105),0)+IF(ISNUMBER(Критерии!K105),Критерии!K$6*LN(Критерии!K105),0)+IF(ISNUMBER(Критерии!L105),Критерии!L$6*LN(Критерии!L105),0)+IF(ISNUMBER(Критерии!M105),Критерии!M$6*LN(Критерии!M105),0)+IF(ISNUMBER(Критерии!N105),Критерии!N$6*LN(Критерии!N105),0)+IF(ISNUMBER(Критерии!O105),Критерии!O$6*LN(Критерии!O105),0)+IF(ISNUMBER(Критерии!P105),Критерии!P$6*LN(Критерии!P105),0)+IF(ISNUMBER(Критерии!Q105),Критерии!Q$6*LN(Критерии!Q105),0)+IF(ISNUMBER(Критерии!R105),Критерии!R$6*LN(Критерии!R105),0)+IF(ISNUMBER(Критерии!S105),Критерии!S$6*LN(Критерии!S105),0)+IF(ISNUMBER(Критерии!T105),Критерии!T$6*LN(Критерии!T105),0)+IF(ISNUMBER(Критерии!U105),Критерии!U$6*LN(Критерии!U105),0)+IF(ISNUMBER(Критерии!V105),Критерии!V$6*LN(Критерии!V105),0)+IF(ISNUMBER(Критерии!W105),Критерии!W$6*LN(Критерии!W105),0)+IF(ISNUMBER(Критерии!X105),Критерии!X$6*LN(Критерии!X105),0)+IF(ISNUMBER(Критерии!Y105),Критерии!Y$6*LN(Критерии!Y105),0)+IF(ISNUMBER(Критерии!Z105),Критерии!Z$6*LN(Критерии!Z105),0)+IF(ISNUMBER(Критерии!AA105),Критерии!AA$6*LN(Критерии!AA105),0)+IF(ISNUMBER(Критерии!AB105),Критерии!AB$6*LN(Критерии!AB105),0)+IF(ISNUMBER(Критерии!AC105),Критерии!AC$6*LN(Критерии!AC105),0)+IF(ISNUMBER(Критерии!AD105),Критерии!AD$6*LN(Критерии!AD105),0)+IF(ISNUMBER(Критерии!AE105),Критерии!AE$6*LN(Критерии!AE105),0))/H89)))</f>
        <v/>
      </c>
      <c r="K89" s="3" t="str">
        <f>IF(J89="","",COUNTIF($J$4:$J$103,"&gt;"&amp;J89)+COUNTIF($J$4:J89,J89))</f>
        <v/>
      </c>
      <c r="L89" s="3" t="str">
        <f>IF($A89="","",IF(J89="","Недостаточно данных",IF(G89&lt;Настройки!$B$8,"Резерв",IF(Настройки!$B$11="только ранжирование","Резерв",IF(Настройки!$B$11="Порог λ",IF(J89&gt;=Настройки!$B$10,"Кандидат","Резерв"),IF(K89&lt;=Настройки!$B$9,"Кандидат","Резерв"))))))</f>
        <v/>
      </c>
      <c r="M89" s="3" t="str">
        <f>IF($A89="","",IF(J89="","Проверьте данные на листе «Критерии»",IF(F89&gt;0,"Нет исходных данных: "&amp;F89,IF(Настройки!$B$18&lt;&gt;"OK","Проверьте веса","Расчет выполнен"))))</f>
        <v/>
      </c>
      <c r="N89" s="3" t="str">
        <f>IF($A89="","",IF(G89=0,"Нет сработавших оснований",IF(AND(IF(ISNUMBER(Критерии!B105),Критерии!B105,0)&gt;=Настройки!$B$16,Настройки!$K$21="Да"),Настройки!$B$21&amp;"; ","")&amp;IF(AND(IF(ISNUMBER(Критерии!C105),Критерии!C105,0)&gt;=Настройки!$B$16,Настройки!$K$22="Да"),Настройки!$B$22&amp;"; ","")&amp;IF(AND(IF(ISNUMBER(Критерии!D105),Критерии!D105,0)&gt;=Настройки!$B$16,Настройки!$K$23="Да"),Настройки!$B$23&amp;"; ","")&amp;IF(AND(IF(ISNUMBER(Критерии!E105),Критерии!E105,0)&gt;=Настройки!$B$16,Настройки!$K$24="Да"),Настройки!$B$24&amp;"; ","")&amp;IF(AND(IF(ISNUMBER(Критерии!F105),Критерии!F105,0)&gt;=Настройки!$B$16,Настройки!$K$25="Да"),Настройки!$B$25&amp;"; ","")&amp;IF(AND(IF(ISNUMBER(Критерии!G105),Критерии!G105,0)&gt;=Настройки!$B$16,Настройки!$K$26="Да"),Настройки!$B$26&amp;"; ","")&amp;IF(AND(IF(ISNUMBER(Критерии!H105),Критерии!H105,0)&gt;=Настройки!$B$16,Настройки!$K$27="Да"),Настройки!$B$27&amp;"; ","")&amp;IF(AND(IF(ISNUMBER(Критерии!I105),Критерии!I105,0)&gt;=Настройки!$B$16,Настройки!$K$28="Да"),Настройки!$B$28&amp;"; ","")&amp;IF(AND(IF(ISNUMBER(Критерии!J105),Критерии!J105,0)&gt;=Настройки!$B$16,Настройки!$K$29="Да"),Настройки!$B$29&amp;"; ","")&amp;IF(AND(IF(ISNUMBER(Критерии!K105),Критерии!K105,0)&gt;=Настройки!$B$16,Настройки!$K$30="Да"),Настройки!$B$30&amp;"; ","")&amp;IF(AND(IF(ISNUMBER(Критерии!L105),Критерии!L105,0)&gt;=Настройки!$B$16,Настройки!$K$31="Да"),Настройки!$B$31&amp;"; ","")&amp;IF(AND(IF(ISNUMBER(Критерии!M105),Критерии!M105,0)&gt;=Настройки!$B$16,Настройки!$K$32="Да"),Настройки!$B$32&amp;"; ","")&amp;IF(AND(IF(ISNUMBER(Критерии!N105),Критерии!N105,0)&gt;=Настройки!$B$16,Настройки!$K$33="Да"),Настройки!$B$33&amp;"; ","")&amp;IF(AND(IF(ISNUMBER(Критерии!O105),Критерии!O105,0)&gt;=Настройки!$B$16,Настройки!$K$34="Да"),Настройки!$B$34&amp;"; ","")&amp;IF(AND(IF(ISNUMBER(Критерии!P105),Критерии!P105,0)&gt;=Настройки!$B$16,Настройки!$K$35="Да"),Настройки!$B$35&amp;"; ","")&amp;IF(AND(IF(ISNUMBER(Критерии!Q105),Критерии!Q105,0)&gt;=Настройки!$B$16,Настройки!$K$36="Да"),Настройки!$B$36&amp;"; ","")&amp;IF(AND(IF(ISNUMBER(Критерии!R105),Критерии!R105,0)&gt;=Настройки!$B$16,Настройки!$K$37="Да"),Настройки!$B$37&amp;"; ","")&amp;IF(AND(IF(ISNUMBER(Критерии!S105),Критерии!S105,0)&gt;=Настройки!$B$16,Настройки!$K$38="Да"),Настройки!$B$38&amp;"; ","")&amp;IF(AND(IF(ISNUMBER(Критерии!T105),Критерии!T105,0)&gt;=Настройки!$B$16,Настройки!$K$39="Да"),Настройки!$B$39&amp;"; ","")&amp;IF(AND(IF(ISNUMBER(Критерии!U105),Критерии!U105,0)&gt;=Настройки!$B$16,Настройки!$K$40="Да"),Настройки!$B$40&amp;"; ","")&amp;IF(AND(IF(ISNUMBER(Критерии!V105),Критерии!V105,0)&gt;=Настройки!$B$16,Настройки!$K$41="Да"),Настройки!$B$41&amp;"; ","")&amp;IF(AND(IF(ISNUMBER(Критерии!W105),Критерии!W105,0)&gt;=Настройки!$B$16,Настройки!$K$42="Да"),Настройки!$B$42&amp;"; ","")&amp;IF(AND(IF(ISNUMBER(Критерии!X105),Критерии!X105,0)&gt;=Настройки!$B$16,Настройки!$K$43="Да"),Настройки!$B$43&amp;"; ","")&amp;IF(AND(IF(ISNUMBER(Критерии!Y105),Критерии!Y105,0)&gt;=Настройки!$B$16,Настройки!$K$44="Да"),Настройки!$B$44&amp;"; ","")&amp;IF(AND(IF(ISNUMBER(Критерии!Z105),Критерии!Z105,0)&gt;=Настройки!$B$16,Настройки!$K$45="Да"),Настройки!$B$45&amp;"; ","")&amp;IF(AND(IF(ISNUMBER(Критерии!AA105),Критерии!AA105,0)&gt;=Настройки!$B$16,Настройки!$K$46="Да"),Настройки!$B$46&amp;"; ","")&amp;IF(AND(IF(ISNUMBER(Критерии!AB105),Критерии!AB105,0)&gt;=Настройки!$B$16,Настройки!$K$47="Да"),Настройки!$B$47&amp;"; ","")&amp;IF(AND(IF(ISNUMBER(Критерии!AC105),Критерии!AC105,0)&gt;=Настройки!$B$16,Настройки!$K$48="Да"),Настройки!$B$48&amp;"; ","")&amp;IF(AND(IF(ISNUMBER(Критерии!AD105),Критерии!AD105,0)&gt;=Настройки!$B$16,Настройки!$K$49="Да"),Настройки!$B$49&amp;"; ","")&amp;IF(AND(IF(ISNUMBER(Критерии!AE105),Критерии!AE105,0)&gt;=Настройки!$B$16,Настройки!$K$50="Да"),Настройки!$B$50&amp;"; ","")))</f>
        <v/>
      </c>
    </row>
    <row r="90" spans="1:14" ht="17.100000000000001" customHeight="1">
      <c r="A90" s="25" t="str">
        <f>IF(Критерии!A106="","",Критерии!A106)</f>
        <v/>
      </c>
      <c r="B90" s="3" t="str">
        <f>IF($A90="","",INDEX(Данные!$A$7:$CV$106,ROW()-3,MATCH("Пласт",Данные!$A$6:$CV$6,0)))</f>
        <v/>
      </c>
      <c r="C90" s="3" t="str">
        <f>IF($A90="","",INDEX(Данные!$A$7:$CV$106,ROW()-3,MATCH("Состояние",Данные!$A$6:$CV$6,0)))</f>
        <v/>
      </c>
      <c r="D90" s="3" t="str">
        <f>IF($A90="","",COUNTIFS(Настройки!$A$21:$A$50,"Да",Настройки!$N$21:$N$50,"&lt;&gt;"))</f>
        <v/>
      </c>
      <c r="E90" s="3" t="str">
        <f>IF($A90="","",COUNT(Критерии!$B106:$AE106))</f>
        <v/>
      </c>
      <c r="F90" s="3" t="str">
        <f>IF($A90="","",D90-COUNT(Критерии!$B106:$AE106))</f>
        <v/>
      </c>
      <c r="G90" s="3" t="str">
        <f>IF($A90="","",IF(AND(ISNUMBER(Критерии!B106),Критерии!B106&gt;=Настройки!$B$16,Критерии!B$7="Да"),1,0)+IF(AND(ISNUMBER(Критерии!C106),Критерии!C106&gt;=Настройки!$B$16,Критерии!C$7="Да"),1,0)+IF(AND(ISNUMBER(Критерии!D106),Критерии!D106&gt;=Настройки!$B$16,Критерии!D$7="Да"),1,0)+IF(AND(ISNUMBER(Критерии!E106),Критерии!E106&gt;=Настройки!$B$16,Критерии!E$7="Да"),1,0)+IF(AND(ISNUMBER(Критерии!F106),Критерии!F106&gt;=Настройки!$B$16,Критерии!F$7="Да"),1,0)+IF(AND(ISNUMBER(Критерии!G106),Критерии!G106&gt;=Настройки!$B$16,Критерии!G$7="Да"),1,0)+IF(AND(ISNUMBER(Критерии!H106),Критерии!H106&gt;=Настройки!$B$16,Критерии!H$7="Да"),1,0)+IF(AND(ISNUMBER(Критерии!I106),Критерии!I106&gt;=Настройки!$B$16,Критерии!I$7="Да"),1,0)+IF(AND(ISNUMBER(Критерии!J106),Критерии!J106&gt;=Настройки!$B$16,Критерии!J$7="Да"),1,0)+IF(AND(ISNUMBER(Критерии!K106),Критерии!K106&gt;=Настройки!$B$16,Критерии!K$7="Да"),1,0)+IF(AND(ISNUMBER(Критерии!L106),Критерии!L106&gt;=Настройки!$B$16,Критерии!L$7="Да"),1,0)+IF(AND(ISNUMBER(Критерии!M106),Критерии!M106&gt;=Настройки!$B$16,Критерии!M$7="Да"),1,0)+IF(AND(ISNUMBER(Критерии!N106),Критерии!N106&gt;=Настройки!$B$16,Критерии!N$7="Да"),1,0)+IF(AND(ISNUMBER(Критерии!O106),Критерии!O106&gt;=Настройки!$B$16,Критерии!O$7="Да"),1,0)+IF(AND(ISNUMBER(Критерии!P106),Критерии!P106&gt;=Настройки!$B$16,Критерии!P$7="Да"),1,0)+IF(AND(ISNUMBER(Критерии!Q106),Критерии!Q106&gt;=Настройки!$B$16,Критерии!Q$7="Да"),1,0)+IF(AND(ISNUMBER(Критерии!R106),Критерии!R106&gt;=Настройки!$B$16,Критерии!R$7="Да"),1,0)+IF(AND(ISNUMBER(Критерии!S106),Критерии!S106&gt;=Настройки!$B$16,Критерии!S$7="Да"),1,0)+IF(AND(ISNUMBER(Критерии!T106),Критерии!T106&gt;=Настройки!$B$16,Критерии!T$7="Да"),1,0)+IF(AND(ISNUMBER(Критерии!U106),Критерии!U106&gt;=Настройки!$B$16,Критерии!U$7="Да"),1,0)+IF(AND(ISNUMBER(Критерии!V106),Критерии!V106&gt;=Настройки!$B$16,Критерии!V$7="Да"),1,0)+IF(AND(ISNUMBER(Критерии!W106),Критерии!W106&gt;=Настройки!$B$16,Критерии!W$7="Да"),1,0)+IF(AND(ISNUMBER(Критерии!X106),Критерии!X106&gt;=Настройки!$B$16,Критерии!X$7="Да"),1,0)+IF(AND(ISNUMBER(Критерии!Y106),Критерии!Y106&gt;=Настройки!$B$16,Критерии!Y$7="Да"),1,0)+IF(AND(ISNUMBER(Критерии!Z106),Критерии!Z106&gt;=Настройки!$B$16,Критерии!Z$7="Да"),1,0)+IF(AND(ISNUMBER(Критерии!AA106),Критерии!AA106&gt;=Настройки!$B$16,Критерии!AA$7="Да"),1,0)+IF(AND(ISNUMBER(Критерии!AB106),Критерии!AB106&gt;=Настройки!$B$16,Критерии!AB$7="Да"),1,0)+IF(AND(ISNUMBER(Критерии!AC106),Критерии!AC106&gt;=Настройки!$B$16,Критерии!AC$7="Да"),1,0)+IF(AND(ISNUMBER(Критерии!AD106),Критерии!AD106&gt;=Настройки!$B$16,Критерии!AD$7="Да"),1,0)+IF(AND(ISNUMBER(Критерии!AE106),Критерии!AE106&gt;=Настройки!$B$16,Критерии!AE$7="Да"),1,0))</f>
        <v/>
      </c>
      <c r="H90" s="20" t="str">
        <f>IF($A90="","",IF(ISNUMBER(Критерии!B106),Критерии!B$6,0)+IF(ISNUMBER(Критерии!C106),Критерии!C$6,0)+IF(ISNUMBER(Критерии!D106),Критерии!D$6,0)+IF(ISNUMBER(Критерии!E106),Критерии!E$6,0)+IF(ISNUMBER(Критерии!F106),Критерии!F$6,0)+IF(ISNUMBER(Критерии!G106),Критерии!G$6,0)+IF(ISNUMBER(Критерии!H106),Критерии!H$6,0)+IF(ISNUMBER(Критерии!I106),Критерии!I$6,0)+IF(ISNUMBER(Критерии!J106),Критерии!J$6,0)+IF(ISNUMBER(Критерии!K106),Критерии!K$6,0)+IF(ISNUMBER(Критерии!L106),Критерии!L$6,0)+IF(ISNUMBER(Критерии!M106),Критерии!M$6,0)+IF(ISNUMBER(Критерии!N106),Критерии!N$6,0)+IF(ISNUMBER(Критерии!O106),Критерии!O$6,0)+IF(ISNUMBER(Критерии!P106),Критерии!P$6,0)+IF(ISNUMBER(Критерии!Q106),Критерии!Q$6,0)+IF(ISNUMBER(Критерии!R106),Критерии!R$6,0)+IF(ISNUMBER(Критерии!S106),Критерии!S$6,0)+IF(ISNUMBER(Критерии!T106),Критерии!T$6,0)+IF(ISNUMBER(Критерии!U106),Критерии!U$6,0)+IF(ISNUMBER(Критерии!V106),Критерии!V$6,0)+IF(ISNUMBER(Критерии!W106),Критерии!W$6,0)+IF(ISNUMBER(Критерии!X106),Критерии!X$6,0)+IF(ISNUMBER(Критерии!Y106),Критерии!Y$6,0)+IF(ISNUMBER(Критерии!Z106),Критерии!Z$6,0)+IF(ISNUMBER(Критерии!AA106),Критерии!AA$6,0)+IF(ISNUMBER(Критерии!AB106),Критерии!AB$6,0)+IF(ISNUMBER(Критерии!AC106),Критерии!AC$6,0)+IF(ISNUMBER(Критерии!AD106),Критерии!AD$6,0)+IF(ISNUMBER(Критерии!AE106),Критерии!AE$6,0))</f>
        <v/>
      </c>
      <c r="I90" s="21" t="str">
        <f t="shared" si="2"/>
        <v/>
      </c>
      <c r="J90" s="20" t="str">
        <f>IF($A90="","",IF(OR(COUNTIF(Критерии!$B106:$AE106,"Недостаточно данных")&gt;0,COUNTIF(Критерии!$B106:$AE106,"Поле не найдено")&gt;0,COUNTIF(Критерии!$B106:$AE106,"Некорректные настройки")&gt;0,H90=0),"",EXP((IF(ISNUMBER(Критерии!B106),Критерии!B$6*LN(Критерии!B106),0)+IF(ISNUMBER(Критерии!C106),Критерии!C$6*LN(Критерии!C106),0)+IF(ISNUMBER(Критерии!D106),Критерии!D$6*LN(Критерии!D106),0)+IF(ISNUMBER(Критерии!E106),Критерии!E$6*LN(Критерии!E106),0)+IF(ISNUMBER(Критерии!F106),Критерии!F$6*LN(Критерии!F106),0)+IF(ISNUMBER(Критерии!G106),Критерии!G$6*LN(Критерии!G106),0)+IF(ISNUMBER(Критерии!H106),Критерии!H$6*LN(Критерии!H106),0)+IF(ISNUMBER(Критерии!I106),Критерии!I$6*LN(Критерии!I106),0)+IF(ISNUMBER(Критерии!J106),Критерии!J$6*LN(Критерии!J106),0)+IF(ISNUMBER(Критерии!K106),Критерии!K$6*LN(Критерии!K106),0)+IF(ISNUMBER(Критерии!L106),Критерии!L$6*LN(Критерии!L106),0)+IF(ISNUMBER(Критерии!M106),Критерии!M$6*LN(Критерии!M106),0)+IF(ISNUMBER(Критерии!N106),Критерии!N$6*LN(Критерии!N106),0)+IF(ISNUMBER(Критерии!O106),Критерии!O$6*LN(Критерии!O106),0)+IF(ISNUMBER(Критерии!P106),Критерии!P$6*LN(Критерии!P106),0)+IF(ISNUMBER(Критерии!Q106),Критерии!Q$6*LN(Критерии!Q106),0)+IF(ISNUMBER(Критерии!R106),Критерии!R$6*LN(Критерии!R106),0)+IF(ISNUMBER(Критерии!S106),Критерии!S$6*LN(Критерии!S106),0)+IF(ISNUMBER(Критерии!T106),Критерии!T$6*LN(Критерии!T106),0)+IF(ISNUMBER(Критерии!U106),Критерии!U$6*LN(Критерии!U106),0)+IF(ISNUMBER(Критерии!V106),Критерии!V$6*LN(Критерии!V106),0)+IF(ISNUMBER(Критерии!W106),Критерии!W$6*LN(Критерии!W106),0)+IF(ISNUMBER(Критерии!X106),Критерии!X$6*LN(Критерии!X106),0)+IF(ISNUMBER(Критерии!Y106),Критерии!Y$6*LN(Критерии!Y106),0)+IF(ISNUMBER(Критерии!Z106),Критерии!Z$6*LN(Критерии!Z106),0)+IF(ISNUMBER(Критерии!AA106),Критерии!AA$6*LN(Критерии!AA106),0)+IF(ISNUMBER(Критерии!AB106),Критерии!AB$6*LN(Критерии!AB106),0)+IF(ISNUMBER(Критерии!AC106),Критерии!AC$6*LN(Критерии!AC106),0)+IF(ISNUMBER(Критерии!AD106),Критерии!AD$6*LN(Критерии!AD106),0)+IF(ISNUMBER(Критерии!AE106),Критерии!AE$6*LN(Критерии!AE106),0))/H90)))</f>
        <v/>
      </c>
      <c r="K90" s="3" t="str">
        <f>IF(J90="","",COUNTIF($J$4:$J$103,"&gt;"&amp;J90)+COUNTIF($J$4:J90,J90))</f>
        <v/>
      </c>
      <c r="L90" s="3" t="str">
        <f>IF($A90="","",IF(J90="","Недостаточно данных",IF(G90&lt;Настройки!$B$8,"Резерв",IF(Настройки!$B$11="только ранжирование","Резерв",IF(Настройки!$B$11="Порог λ",IF(J90&gt;=Настройки!$B$10,"Кандидат","Резерв"),IF(K90&lt;=Настройки!$B$9,"Кандидат","Резерв"))))))</f>
        <v/>
      </c>
      <c r="M90" s="3" t="str">
        <f>IF($A90="","",IF(J90="","Проверьте данные на листе «Критерии»",IF(F90&gt;0,"Нет исходных данных: "&amp;F90,IF(Настройки!$B$18&lt;&gt;"OK","Проверьте веса","Расчет выполнен"))))</f>
        <v/>
      </c>
      <c r="N90" s="3" t="str">
        <f>IF($A90="","",IF(G90=0,"Нет сработавших оснований",IF(AND(IF(ISNUMBER(Критерии!B106),Критерии!B106,0)&gt;=Настройки!$B$16,Настройки!$K$21="Да"),Настройки!$B$21&amp;"; ","")&amp;IF(AND(IF(ISNUMBER(Критерии!C106),Критерии!C106,0)&gt;=Настройки!$B$16,Настройки!$K$22="Да"),Настройки!$B$22&amp;"; ","")&amp;IF(AND(IF(ISNUMBER(Критерии!D106),Критерии!D106,0)&gt;=Настройки!$B$16,Настройки!$K$23="Да"),Настройки!$B$23&amp;"; ","")&amp;IF(AND(IF(ISNUMBER(Критерии!E106),Критерии!E106,0)&gt;=Настройки!$B$16,Настройки!$K$24="Да"),Настройки!$B$24&amp;"; ","")&amp;IF(AND(IF(ISNUMBER(Критерии!F106),Критерии!F106,0)&gt;=Настройки!$B$16,Настройки!$K$25="Да"),Настройки!$B$25&amp;"; ","")&amp;IF(AND(IF(ISNUMBER(Критерии!G106),Критерии!G106,0)&gt;=Настройки!$B$16,Настройки!$K$26="Да"),Настройки!$B$26&amp;"; ","")&amp;IF(AND(IF(ISNUMBER(Критерии!H106),Критерии!H106,0)&gt;=Настройки!$B$16,Настройки!$K$27="Да"),Настройки!$B$27&amp;"; ","")&amp;IF(AND(IF(ISNUMBER(Критерии!I106),Критерии!I106,0)&gt;=Настройки!$B$16,Настройки!$K$28="Да"),Настройки!$B$28&amp;"; ","")&amp;IF(AND(IF(ISNUMBER(Критерии!J106),Критерии!J106,0)&gt;=Настройки!$B$16,Настройки!$K$29="Да"),Настройки!$B$29&amp;"; ","")&amp;IF(AND(IF(ISNUMBER(Критерии!K106),Критерии!K106,0)&gt;=Настройки!$B$16,Настройки!$K$30="Да"),Настройки!$B$30&amp;"; ","")&amp;IF(AND(IF(ISNUMBER(Критерии!L106),Критерии!L106,0)&gt;=Настройки!$B$16,Настройки!$K$31="Да"),Настройки!$B$31&amp;"; ","")&amp;IF(AND(IF(ISNUMBER(Критерии!M106),Критерии!M106,0)&gt;=Настройки!$B$16,Настройки!$K$32="Да"),Настройки!$B$32&amp;"; ","")&amp;IF(AND(IF(ISNUMBER(Критерии!N106),Критерии!N106,0)&gt;=Настройки!$B$16,Настройки!$K$33="Да"),Настройки!$B$33&amp;"; ","")&amp;IF(AND(IF(ISNUMBER(Критерии!O106),Критерии!O106,0)&gt;=Настройки!$B$16,Настройки!$K$34="Да"),Настройки!$B$34&amp;"; ","")&amp;IF(AND(IF(ISNUMBER(Критерии!P106),Критерии!P106,0)&gt;=Настройки!$B$16,Настройки!$K$35="Да"),Настройки!$B$35&amp;"; ","")&amp;IF(AND(IF(ISNUMBER(Критерии!Q106),Критерии!Q106,0)&gt;=Настройки!$B$16,Настройки!$K$36="Да"),Настройки!$B$36&amp;"; ","")&amp;IF(AND(IF(ISNUMBER(Критерии!R106),Критерии!R106,0)&gt;=Настройки!$B$16,Настройки!$K$37="Да"),Настройки!$B$37&amp;"; ","")&amp;IF(AND(IF(ISNUMBER(Критерии!S106),Критерии!S106,0)&gt;=Настройки!$B$16,Настройки!$K$38="Да"),Настройки!$B$38&amp;"; ","")&amp;IF(AND(IF(ISNUMBER(Критерии!T106),Критерии!T106,0)&gt;=Настройки!$B$16,Настройки!$K$39="Да"),Настройки!$B$39&amp;"; ","")&amp;IF(AND(IF(ISNUMBER(Критерии!U106),Критерии!U106,0)&gt;=Настройки!$B$16,Настройки!$K$40="Да"),Настройки!$B$40&amp;"; ","")&amp;IF(AND(IF(ISNUMBER(Критерии!V106),Критерии!V106,0)&gt;=Настройки!$B$16,Настройки!$K$41="Да"),Настройки!$B$41&amp;"; ","")&amp;IF(AND(IF(ISNUMBER(Критерии!W106),Критерии!W106,0)&gt;=Настройки!$B$16,Настройки!$K$42="Да"),Настройки!$B$42&amp;"; ","")&amp;IF(AND(IF(ISNUMBER(Критерии!X106),Критерии!X106,0)&gt;=Настройки!$B$16,Настройки!$K$43="Да"),Настройки!$B$43&amp;"; ","")&amp;IF(AND(IF(ISNUMBER(Критерии!Y106),Критерии!Y106,0)&gt;=Настройки!$B$16,Настройки!$K$44="Да"),Настройки!$B$44&amp;"; ","")&amp;IF(AND(IF(ISNUMBER(Критерии!Z106),Критерии!Z106,0)&gt;=Настройки!$B$16,Настройки!$K$45="Да"),Настройки!$B$45&amp;"; ","")&amp;IF(AND(IF(ISNUMBER(Критерии!AA106),Критерии!AA106,0)&gt;=Настройки!$B$16,Настройки!$K$46="Да"),Настройки!$B$46&amp;"; ","")&amp;IF(AND(IF(ISNUMBER(Критерии!AB106),Критерии!AB106,0)&gt;=Настройки!$B$16,Настройки!$K$47="Да"),Настройки!$B$47&amp;"; ","")&amp;IF(AND(IF(ISNUMBER(Критерии!AC106),Критерии!AC106,0)&gt;=Настройки!$B$16,Настройки!$K$48="Да"),Настройки!$B$48&amp;"; ","")&amp;IF(AND(IF(ISNUMBER(Критерии!AD106),Критерии!AD106,0)&gt;=Настройки!$B$16,Настройки!$K$49="Да"),Настройки!$B$49&amp;"; ","")&amp;IF(AND(IF(ISNUMBER(Критерии!AE106),Критерии!AE106,0)&gt;=Настройки!$B$16,Настройки!$K$50="Да"),Настройки!$B$50&amp;"; ","")))</f>
        <v/>
      </c>
    </row>
    <row r="91" spans="1:14" ht="17.100000000000001" customHeight="1">
      <c r="A91" s="25" t="str">
        <f>IF(Критерии!A107="","",Критерии!A107)</f>
        <v/>
      </c>
      <c r="B91" s="3" t="str">
        <f>IF($A91="","",INDEX(Данные!$A$7:$CV$106,ROW()-3,MATCH("Пласт",Данные!$A$6:$CV$6,0)))</f>
        <v/>
      </c>
      <c r="C91" s="3" t="str">
        <f>IF($A91="","",INDEX(Данные!$A$7:$CV$106,ROW()-3,MATCH("Состояние",Данные!$A$6:$CV$6,0)))</f>
        <v/>
      </c>
      <c r="D91" s="3" t="str">
        <f>IF($A91="","",COUNTIFS(Настройки!$A$21:$A$50,"Да",Настройки!$N$21:$N$50,"&lt;&gt;"))</f>
        <v/>
      </c>
      <c r="E91" s="3" t="str">
        <f>IF($A91="","",COUNT(Критерии!$B107:$AE107))</f>
        <v/>
      </c>
      <c r="F91" s="3" t="str">
        <f>IF($A91="","",D91-COUNT(Критерии!$B107:$AE107))</f>
        <v/>
      </c>
      <c r="G91" s="3" t="str">
        <f>IF($A91="","",IF(AND(ISNUMBER(Критерии!B107),Критерии!B107&gt;=Настройки!$B$16,Критерии!B$7="Да"),1,0)+IF(AND(ISNUMBER(Критерии!C107),Критерии!C107&gt;=Настройки!$B$16,Критерии!C$7="Да"),1,0)+IF(AND(ISNUMBER(Критерии!D107),Критерии!D107&gt;=Настройки!$B$16,Критерии!D$7="Да"),1,0)+IF(AND(ISNUMBER(Критерии!E107),Критерии!E107&gt;=Настройки!$B$16,Критерии!E$7="Да"),1,0)+IF(AND(ISNUMBER(Критерии!F107),Критерии!F107&gt;=Настройки!$B$16,Критерии!F$7="Да"),1,0)+IF(AND(ISNUMBER(Критерии!G107),Критерии!G107&gt;=Настройки!$B$16,Критерии!G$7="Да"),1,0)+IF(AND(ISNUMBER(Критерии!H107),Критерии!H107&gt;=Настройки!$B$16,Критерии!H$7="Да"),1,0)+IF(AND(ISNUMBER(Критерии!I107),Критерии!I107&gt;=Настройки!$B$16,Критерии!I$7="Да"),1,0)+IF(AND(ISNUMBER(Критерии!J107),Критерии!J107&gt;=Настройки!$B$16,Критерии!J$7="Да"),1,0)+IF(AND(ISNUMBER(Критерии!K107),Критерии!K107&gt;=Настройки!$B$16,Критерии!K$7="Да"),1,0)+IF(AND(ISNUMBER(Критерии!L107),Критерии!L107&gt;=Настройки!$B$16,Критерии!L$7="Да"),1,0)+IF(AND(ISNUMBER(Критерии!M107),Критерии!M107&gt;=Настройки!$B$16,Критерии!M$7="Да"),1,0)+IF(AND(ISNUMBER(Критерии!N107),Критерии!N107&gt;=Настройки!$B$16,Критерии!N$7="Да"),1,0)+IF(AND(ISNUMBER(Критерии!O107),Критерии!O107&gt;=Настройки!$B$16,Критерии!O$7="Да"),1,0)+IF(AND(ISNUMBER(Критерии!P107),Критерии!P107&gt;=Настройки!$B$16,Критерии!P$7="Да"),1,0)+IF(AND(ISNUMBER(Критерии!Q107),Критерии!Q107&gt;=Настройки!$B$16,Критерии!Q$7="Да"),1,0)+IF(AND(ISNUMBER(Критерии!R107),Критерии!R107&gt;=Настройки!$B$16,Критерии!R$7="Да"),1,0)+IF(AND(ISNUMBER(Критерии!S107),Критерии!S107&gt;=Настройки!$B$16,Критерии!S$7="Да"),1,0)+IF(AND(ISNUMBER(Критерии!T107),Критерии!T107&gt;=Настройки!$B$16,Критерии!T$7="Да"),1,0)+IF(AND(ISNUMBER(Критерии!U107),Критерии!U107&gt;=Настройки!$B$16,Критерии!U$7="Да"),1,0)+IF(AND(ISNUMBER(Критерии!V107),Критерии!V107&gt;=Настройки!$B$16,Критерии!V$7="Да"),1,0)+IF(AND(ISNUMBER(Критерии!W107),Критерии!W107&gt;=Настройки!$B$16,Критерии!W$7="Да"),1,0)+IF(AND(ISNUMBER(Критерии!X107),Критерии!X107&gt;=Настройки!$B$16,Критерии!X$7="Да"),1,0)+IF(AND(ISNUMBER(Критерии!Y107),Критерии!Y107&gt;=Настройки!$B$16,Критерии!Y$7="Да"),1,0)+IF(AND(ISNUMBER(Критерии!Z107),Критерии!Z107&gt;=Настройки!$B$16,Критерии!Z$7="Да"),1,0)+IF(AND(ISNUMBER(Критерии!AA107),Критерии!AA107&gt;=Настройки!$B$16,Критерии!AA$7="Да"),1,0)+IF(AND(ISNUMBER(Критерии!AB107),Критерии!AB107&gt;=Настройки!$B$16,Критерии!AB$7="Да"),1,0)+IF(AND(ISNUMBER(Критерии!AC107),Критерии!AC107&gt;=Настройки!$B$16,Критерии!AC$7="Да"),1,0)+IF(AND(ISNUMBER(Критерии!AD107),Критерии!AD107&gt;=Настройки!$B$16,Критерии!AD$7="Да"),1,0)+IF(AND(ISNUMBER(Критерии!AE107),Критерии!AE107&gt;=Настройки!$B$16,Критерии!AE$7="Да"),1,0))</f>
        <v/>
      </c>
      <c r="H91" s="20" t="str">
        <f>IF($A91="","",IF(ISNUMBER(Критерии!B107),Критерии!B$6,0)+IF(ISNUMBER(Критерии!C107),Критерии!C$6,0)+IF(ISNUMBER(Критерии!D107),Критерии!D$6,0)+IF(ISNUMBER(Критерии!E107),Критерии!E$6,0)+IF(ISNUMBER(Критерии!F107),Критерии!F$6,0)+IF(ISNUMBER(Критерии!G107),Критерии!G$6,0)+IF(ISNUMBER(Критерии!H107),Критерии!H$6,0)+IF(ISNUMBER(Критерии!I107),Критерии!I$6,0)+IF(ISNUMBER(Критерии!J107),Критерии!J$6,0)+IF(ISNUMBER(Критерии!K107),Критерии!K$6,0)+IF(ISNUMBER(Критерии!L107),Критерии!L$6,0)+IF(ISNUMBER(Критерии!M107),Критерии!M$6,0)+IF(ISNUMBER(Критерии!N107),Критерии!N$6,0)+IF(ISNUMBER(Критерии!O107),Критерии!O$6,0)+IF(ISNUMBER(Критерии!P107),Критерии!P$6,0)+IF(ISNUMBER(Критерии!Q107),Критерии!Q$6,0)+IF(ISNUMBER(Критерии!R107),Критерии!R$6,0)+IF(ISNUMBER(Критерии!S107),Критерии!S$6,0)+IF(ISNUMBER(Критерии!T107),Критерии!T$6,0)+IF(ISNUMBER(Критерии!U107),Критерии!U$6,0)+IF(ISNUMBER(Критерии!V107),Критерии!V$6,0)+IF(ISNUMBER(Критерии!W107),Критерии!W$6,0)+IF(ISNUMBER(Критерии!X107),Критерии!X$6,0)+IF(ISNUMBER(Критерии!Y107),Критерии!Y$6,0)+IF(ISNUMBER(Критерии!Z107),Критерии!Z$6,0)+IF(ISNUMBER(Критерии!AA107),Критерии!AA$6,0)+IF(ISNUMBER(Критерии!AB107),Критерии!AB$6,0)+IF(ISNUMBER(Критерии!AC107),Критерии!AC$6,0)+IF(ISNUMBER(Критерии!AD107),Критерии!AD$6,0)+IF(ISNUMBER(Критерии!AE107),Критерии!AE$6,0))</f>
        <v/>
      </c>
      <c r="I91" s="21" t="str">
        <f t="shared" si="2"/>
        <v/>
      </c>
      <c r="J91" s="20" t="str">
        <f>IF($A91="","",IF(OR(COUNTIF(Критерии!$B107:$AE107,"Недостаточно данных")&gt;0,COUNTIF(Критерии!$B107:$AE107,"Поле не найдено")&gt;0,COUNTIF(Критерии!$B107:$AE107,"Некорректные настройки")&gt;0,H91=0),"",EXP((IF(ISNUMBER(Критерии!B107),Критерии!B$6*LN(Критерии!B107),0)+IF(ISNUMBER(Критерии!C107),Критерии!C$6*LN(Критерии!C107),0)+IF(ISNUMBER(Критерии!D107),Критерии!D$6*LN(Критерии!D107),0)+IF(ISNUMBER(Критерии!E107),Критерии!E$6*LN(Критерии!E107),0)+IF(ISNUMBER(Критерии!F107),Критерии!F$6*LN(Критерии!F107),0)+IF(ISNUMBER(Критерии!G107),Критерии!G$6*LN(Критерии!G107),0)+IF(ISNUMBER(Критерии!H107),Критерии!H$6*LN(Критерии!H107),0)+IF(ISNUMBER(Критерии!I107),Критерии!I$6*LN(Критерии!I107),0)+IF(ISNUMBER(Критерии!J107),Критерии!J$6*LN(Критерии!J107),0)+IF(ISNUMBER(Критерии!K107),Критерии!K$6*LN(Критерии!K107),0)+IF(ISNUMBER(Критерии!L107),Критерии!L$6*LN(Критерии!L107),0)+IF(ISNUMBER(Критерии!M107),Критерии!M$6*LN(Критерии!M107),0)+IF(ISNUMBER(Критерии!N107),Критерии!N$6*LN(Критерии!N107),0)+IF(ISNUMBER(Критерии!O107),Критерии!O$6*LN(Критерии!O107),0)+IF(ISNUMBER(Критерии!P107),Критерии!P$6*LN(Критерии!P107),0)+IF(ISNUMBER(Критерии!Q107),Критерии!Q$6*LN(Критерии!Q107),0)+IF(ISNUMBER(Критерии!R107),Критерии!R$6*LN(Критерии!R107),0)+IF(ISNUMBER(Критерии!S107),Критерии!S$6*LN(Критерии!S107),0)+IF(ISNUMBER(Критерии!T107),Критерии!T$6*LN(Критерии!T107),0)+IF(ISNUMBER(Критерии!U107),Критерии!U$6*LN(Критерии!U107),0)+IF(ISNUMBER(Критерии!V107),Критерии!V$6*LN(Критерии!V107),0)+IF(ISNUMBER(Критерии!W107),Критерии!W$6*LN(Критерии!W107),0)+IF(ISNUMBER(Критерии!X107),Критерии!X$6*LN(Критерии!X107),0)+IF(ISNUMBER(Критерии!Y107),Критерии!Y$6*LN(Критерии!Y107),0)+IF(ISNUMBER(Критерии!Z107),Критерии!Z$6*LN(Критерии!Z107),0)+IF(ISNUMBER(Критерии!AA107),Критерии!AA$6*LN(Критерии!AA107),0)+IF(ISNUMBER(Критерии!AB107),Критерии!AB$6*LN(Критерии!AB107),0)+IF(ISNUMBER(Критерии!AC107),Критерии!AC$6*LN(Критерии!AC107),0)+IF(ISNUMBER(Критерии!AD107),Критерии!AD$6*LN(Критерии!AD107),0)+IF(ISNUMBER(Критерии!AE107),Критерии!AE$6*LN(Критерии!AE107),0))/H91)))</f>
        <v/>
      </c>
      <c r="K91" s="3" t="str">
        <f>IF(J91="","",COUNTIF($J$4:$J$103,"&gt;"&amp;J91)+COUNTIF($J$4:J91,J91))</f>
        <v/>
      </c>
      <c r="L91" s="3" t="str">
        <f>IF($A91="","",IF(J91="","Недостаточно данных",IF(G91&lt;Настройки!$B$8,"Резерв",IF(Настройки!$B$11="только ранжирование","Резерв",IF(Настройки!$B$11="Порог λ",IF(J91&gt;=Настройки!$B$10,"Кандидат","Резерв"),IF(K91&lt;=Настройки!$B$9,"Кандидат","Резерв"))))))</f>
        <v/>
      </c>
      <c r="M91" s="3" t="str">
        <f>IF($A91="","",IF(J91="","Проверьте данные на листе «Критерии»",IF(F91&gt;0,"Нет исходных данных: "&amp;F91,IF(Настройки!$B$18&lt;&gt;"OK","Проверьте веса","Расчет выполнен"))))</f>
        <v/>
      </c>
      <c r="N91" s="3" t="str">
        <f>IF($A91="","",IF(G91=0,"Нет сработавших оснований",IF(AND(IF(ISNUMBER(Критерии!B107),Критерии!B107,0)&gt;=Настройки!$B$16,Настройки!$K$21="Да"),Настройки!$B$21&amp;"; ","")&amp;IF(AND(IF(ISNUMBER(Критерии!C107),Критерии!C107,0)&gt;=Настройки!$B$16,Настройки!$K$22="Да"),Настройки!$B$22&amp;"; ","")&amp;IF(AND(IF(ISNUMBER(Критерии!D107),Критерии!D107,0)&gt;=Настройки!$B$16,Настройки!$K$23="Да"),Настройки!$B$23&amp;"; ","")&amp;IF(AND(IF(ISNUMBER(Критерии!E107),Критерии!E107,0)&gt;=Настройки!$B$16,Настройки!$K$24="Да"),Настройки!$B$24&amp;"; ","")&amp;IF(AND(IF(ISNUMBER(Критерии!F107),Критерии!F107,0)&gt;=Настройки!$B$16,Настройки!$K$25="Да"),Настройки!$B$25&amp;"; ","")&amp;IF(AND(IF(ISNUMBER(Критерии!G107),Критерии!G107,0)&gt;=Настройки!$B$16,Настройки!$K$26="Да"),Настройки!$B$26&amp;"; ","")&amp;IF(AND(IF(ISNUMBER(Критерии!H107),Критерии!H107,0)&gt;=Настройки!$B$16,Настройки!$K$27="Да"),Настройки!$B$27&amp;"; ","")&amp;IF(AND(IF(ISNUMBER(Критерии!I107),Критерии!I107,0)&gt;=Настройки!$B$16,Настройки!$K$28="Да"),Настройки!$B$28&amp;"; ","")&amp;IF(AND(IF(ISNUMBER(Критерии!J107),Критерии!J107,0)&gt;=Настройки!$B$16,Настройки!$K$29="Да"),Настройки!$B$29&amp;"; ","")&amp;IF(AND(IF(ISNUMBER(Критерии!K107),Критерии!K107,0)&gt;=Настройки!$B$16,Настройки!$K$30="Да"),Настройки!$B$30&amp;"; ","")&amp;IF(AND(IF(ISNUMBER(Критерии!L107),Критерии!L107,0)&gt;=Настройки!$B$16,Настройки!$K$31="Да"),Настройки!$B$31&amp;"; ","")&amp;IF(AND(IF(ISNUMBER(Критерии!M107),Критерии!M107,0)&gt;=Настройки!$B$16,Настройки!$K$32="Да"),Настройки!$B$32&amp;"; ","")&amp;IF(AND(IF(ISNUMBER(Критерии!N107),Критерии!N107,0)&gt;=Настройки!$B$16,Настройки!$K$33="Да"),Настройки!$B$33&amp;"; ","")&amp;IF(AND(IF(ISNUMBER(Критерии!O107),Критерии!O107,0)&gt;=Настройки!$B$16,Настройки!$K$34="Да"),Настройки!$B$34&amp;"; ","")&amp;IF(AND(IF(ISNUMBER(Критерии!P107),Критерии!P107,0)&gt;=Настройки!$B$16,Настройки!$K$35="Да"),Настройки!$B$35&amp;"; ","")&amp;IF(AND(IF(ISNUMBER(Критерии!Q107),Критерии!Q107,0)&gt;=Настройки!$B$16,Настройки!$K$36="Да"),Настройки!$B$36&amp;"; ","")&amp;IF(AND(IF(ISNUMBER(Критерии!R107),Критерии!R107,0)&gt;=Настройки!$B$16,Настройки!$K$37="Да"),Настройки!$B$37&amp;"; ","")&amp;IF(AND(IF(ISNUMBER(Критерии!S107),Критерии!S107,0)&gt;=Настройки!$B$16,Настройки!$K$38="Да"),Настройки!$B$38&amp;"; ","")&amp;IF(AND(IF(ISNUMBER(Критерии!T107),Критерии!T107,0)&gt;=Настройки!$B$16,Настройки!$K$39="Да"),Настройки!$B$39&amp;"; ","")&amp;IF(AND(IF(ISNUMBER(Критерии!U107),Критерии!U107,0)&gt;=Настройки!$B$16,Настройки!$K$40="Да"),Настройки!$B$40&amp;"; ","")&amp;IF(AND(IF(ISNUMBER(Критерии!V107),Критерии!V107,0)&gt;=Настройки!$B$16,Настройки!$K$41="Да"),Настройки!$B$41&amp;"; ","")&amp;IF(AND(IF(ISNUMBER(Критерии!W107),Критерии!W107,0)&gt;=Настройки!$B$16,Настройки!$K$42="Да"),Настройки!$B$42&amp;"; ","")&amp;IF(AND(IF(ISNUMBER(Критерии!X107),Критерии!X107,0)&gt;=Настройки!$B$16,Настройки!$K$43="Да"),Настройки!$B$43&amp;"; ","")&amp;IF(AND(IF(ISNUMBER(Критерии!Y107),Критерии!Y107,0)&gt;=Настройки!$B$16,Настройки!$K$44="Да"),Настройки!$B$44&amp;"; ","")&amp;IF(AND(IF(ISNUMBER(Критерии!Z107),Критерии!Z107,0)&gt;=Настройки!$B$16,Настройки!$K$45="Да"),Настройки!$B$45&amp;"; ","")&amp;IF(AND(IF(ISNUMBER(Критерии!AA107),Критерии!AA107,0)&gt;=Настройки!$B$16,Настройки!$K$46="Да"),Настройки!$B$46&amp;"; ","")&amp;IF(AND(IF(ISNUMBER(Критерии!AB107),Критерии!AB107,0)&gt;=Настройки!$B$16,Настройки!$K$47="Да"),Настройки!$B$47&amp;"; ","")&amp;IF(AND(IF(ISNUMBER(Критерии!AC107),Критерии!AC107,0)&gt;=Настройки!$B$16,Настройки!$K$48="Да"),Настройки!$B$48&amp;"; ","")&amp;IF(AND(IF(ISNUMBER(Критерии!AD107),Критерии!AD107,0)&gt;=Настройки!$B$16,Настройки!$K$49="Да"),Настройки!$B$49&amp;"; ","")&amp;IF(AND(IF(ISNUMBER(Критерии!AE107),Критерии!AE107,0)&gt;=Настройки!$B$16,Настройки!$K$50="Да"),Настройки!$B$50&amp;"; ","")))</f>
        <v/>
      </c>
    </row>
    <row r="92" spans="1:14" ht="17.100000000000001" customHeight="1">
      <c r="A92" s="25" t="str">
        <f>IF(Критерии!A108="","",Критерии!A108)</f>
        <v/>
      </c>
      <c r="B92" s="3" t="str">
        <f>IF($A92="","",INDEX(Данные!$A$7:$CV$106,ROW()-3,MATCH("Пласт",Данные!$A$6:$CV$6,0)))</f>
        <v/>
      </c>
      <c r="C92" s="3" t="str">
        <f>IF($A92="","",INDEX(Данные!$A$7:$CV$106,ROW()-3,MATCH("Состояние",Данные!$A$6:$CV$6,0)))</f>
        <v/>
      </c>
      <c r="D92" s="3" t="str">
        <f>IF($A92="","",COUNTIFS(Настройки!$A$21:$A$50,"Да",Настройки!$N$21:$N$50,"&lt;&gt;"))</f>
        <v/>
      </c>
      <c r="E92" s="3" t="str">
        <f>IF($A92="","",COUNT(Критерии!$B108:$AE108))</f>
        <v/>
      </c>
      <c r="F92" s="3" t="str">
        <f>IF($A92="","",D92-COUNT(Критерии!$B108:$AE108))</f>
        <v/>
      </c>
      <c r="G92" s="3" t="str">
        <f>IF($A92="","",IF(AND(ISNUMBER(Критерии!B108),Критерии!B108&gt;=Настройки!$B$16,Критерии!B$7="Да"),1,0)+IF(AND(ISNUMBER(Критерии!C108),Критерии!C108&gt;=Настройки!$B$16,Критерии!C$7="Да"),1,0)+IF(AND(ISNUMBER(Критерии!D108),Критерии!D108&gt;=Настройки!$B$16,Критерии!D$7="Да"),1,0)+IF(AND(ISNUMBER(Критерии!E108),Критерии!E108&gt;=Настройки!$B$16,Критерии!E$7="Да"),1,0)+IF(AND(ISNUMBER(Критерии!F108),Критерии!F108&gt;=Настройки!$B$16,Критерии!F$7="Да"),1,0)+IF(AND(ISNUMBER(Критерии!G108),Критерии!G108&gt;=Настройки!$B$16,Критерии!G$7="Да"),1,0)+IF(AND(ISNUMBER(Критерии!H108),Критерии!H108&gt;=Настройки!$B$16,Критерии!H$7="Да"),1,0)+IF(AND(ISNUMBER(Критерии!I108),Критерии!I108&gt;=Настройки!$B$16,Критерии!I$7="Да"),1,0)+IF(AND(ISNUMBER(Критерии!J108),Критерии!J108&gt;=Настройки!$B$16,Критерии!J$7="Да"),1,0)+IF(AND(ISNUMBER(Критерии!K108),Критерии!K108&gt;=Настройки!$B$16,Критерии!K$7="Да"),1,0)+IF(AND(ISNUMBER(Критерии!L108),Критерии!L108&gt;=Настройки!$B$16,Критерии!L$7="Да"),1,0)+IF(AND(ISNUMBER(Критерии!M108),Критерии!M108&gt;=Настройки!$B$16,Критерии!M$7="Да"),1,0)+IF(AND(ISNUMBER(Критерии!N108),Критерии!N108&gt;=Настройки!$B$16,Критерии!N$7="Да"),1,0)+IF(AND(ISNUMBER(Критерии!O108),Критерии!O108&gt;=Настройки!$B$16,Критерии!O$7="Да"),1,0)+IF(AND(ISNUMBER(Критерии!P108),Критерии!P108&gt;=Настройки!$B$16,Критерии!P$7="Да"),1,0)+IF(AND(ISNUMBER(Критерии!Q108),Критерии!Q108&gt;=Настройки!$B$16,Критерии!Q$7="Да"),1,0)+IF(AND(ISNUMBER(Критерии!R108),Критерии!R108&gt;=Настройки!$B$16,Критерии!R$7="Да"),1,0)+IF(AND(ISNUMBER(Критерии!S108),Критерии!S108&gt;=Настройки!$B$16,Критерии!S$7="Да"),1,0)+IF(AND(ISNUMBER(Критерии!T108),Критерии!T108&gt;=Настройки!$B$16,Критерии!T$7="Да"),1,0)+IF(AND(ISNUMBER(Критерии!U108),Критерии!U108&gt;=Настройки!$B$16,Критерии!U$7="Да"),1,0)+IF(AND(ISNUMBER(Критерии!V108),Критерии!V108&gt;=Настройки!$B$16,Критерии!V$7="Да"),1,0)+IF(AND(ISNUMBER(Критерии!W108),Критерии!W108&gt;=Настройки!$B$16,Критерии!W$7="Да"),1,0)+IF(AND(ISNUMBER(Критерии!X108),Критерии!X108&gt;=Настройки!$B$16,Критерии!X$7="Да"),1,0)+IF(AND(ISNUMBER(Критерии!Y108),Критерии!Y108&gt;=Настройки!$B$16,Критерии!Y$7="Да"),1,0)+IF(AND(ISNUMBER(Критерии!Z108),Критерии!Z108&gt;=Настройки!$B$16,Критерии!Z$7="Да"),1,0)+IF(AND(ISNUMBER(Критерии!AA108),Критерии!AA108&gt;=Настройки!$B$16,Критерии!AA$7="Да"),1,0)+IF(AND(ISNUMBER(Критерии!AB108),Критерии!AB108&gt;=Настройки!$B$16,Критерии!AB$7="Да"),1,0)+IF(AND(ISNUMBER(Критерии!AC108),Критерии!AC108&gt;=Настройки!$B$16,Критерии!AC$7="Да"),1,0)+IF(AND(ISNUMBER(Критерии!AD108),Критерии!AD108&gt;=Настройки!$B$16,Критерии!AD$7="Да"),1,0)+IF(AND(ISNUMBER(Критерии!AE108),Критерии!AE108&gt;=Настройки!$B$16,Критерии!AE$7="Да"),1,0))</f>
        <v/>
      </c>
      <c r="H92" s="20" t="str">
        <f>IF($A92="","",IF(ISNUMBER(Критерии!B108),Критерии!B$6,0)+IF(ISNUMBER(Критерии!C108),Критерии!C$6,0)+IF(ISNUMBER(Критерии!D108),Критерии!D$6,0)+IF(ISNUMBER(Критерии!E108),Критерии!E$6,0)+IF(ISNUMBER(Критерии!F108),Критерии!F$6,0)+IF(ISNUMBER(Критерии!G108),Критерии!G$6,0)+IF(ISNUMBER(Критерии!H108),Критерии!H$6,0)+IF(ISNUMBER(Критерии!I108),Критерии!I$6,0)+IF(ISNUMBER(Критерии!J108),Критерии!J$6,0)+IF(ISNUMBER(Критерии!K108),Критерии!K$6,0)+IF(ISNUMBER(Критерии!L108),Критерии!L$6,0)+IF(ISNUMBER(Критерии!M108),Критерии!M$6,0)+IF(ISNUMBER(Критерии!N108),Критерии!N$6,0)+IF(ISNUMBER(Критерии!O108),Критерии!O$6,0)+IF(ISNUMBER(Критерии!P108),Критерии!P$6,0)+IF(ISNUMBER(Критерии!Q108),Критерии!Q$6,0)+IF(ISNUMBER(Критерии!R108),Критерии!R$6,0)+IF(ISNUMBER(Критерии!S108),Критерии!S$6,0)+IF(ISNUMBER(Критерии!T108),Критерии!T$6,0)+IF(ISNUMBER(Критерии!U108),Критерии!U$6,0)+IF(ISNUMBER(Критерии!V108),Критерии!V$6,0)+IF(ISNUMBER(Критерии!W108),Критерии!W$6,0)+IF(ISNUMBER(Критерии!X108),Критерии!X$6,0)+IF(ISNUMBER(Критерии!Y108),Критерии!Y$6,0)+IF(ISNUMBER(Критерии!Z108),Критерии!Z$6,0)+IF(ISNUMBER(Критерии!AA108),Критерии!AA$6,0)+IF(ISNUMBER(Критерии!AB108),Критерии!AB$6,0)+IF(ISNUMBER(Критерии!AC108),Критерии!AC$6,0)+IF(ISNUMBER(Критерии!AD108),Критерии!AD$6,0)+IF(ISNUMBER(Критерии!AE108),Критерии!AE$6,0))</f>
        <v/>
      </c>
      <c r="I92" s="21" t="str">
        <f t="shared" si="2"/>
        <v/>
      </c>
      <c r="J92" s="20" t="str">
        <f>IF($A92="","",IF(OR(COUNTIF(Критерии!$B108:$AE108,"Недостаточно данных")&gt;0,COUNTIF(Критерии!$B108:$AE108,"Поле не найдено")&gt;0,COUNTIF(Критерии!$B108:$AE108,"Некорректные настройки")&gt;0,H92=0),"",EXP((IF(ISNUMBER(Критерии!B108),Критерии!B$6*LN(Критерии!B108),0)+IF(ISNUMBER(Критерии!C108),Критерии!C$6*LN(Критерии!C108),0)+IF(ISNUMBER(Критерии!D108),Критерии!D$6*LN(Критерии!D108),0)+IF(ISNUMBER(Критерии!E108),Критерии!E$6*LN(Критерии!E108),0)+IF(ISNUMBER(Критерии!F108),Критерии!F$6*LN(Критерии!F108),0)+IF(ISNUMBER(Критерии!G108),Критерии!G$6*LN(Критерии!G108),0)+IF(ISNUMBER(Критерии!H108),Критерии!H$6*LN(Критерии!H108),0)+IF(ISNUMBER(Критерии!I108),Критерии!I$6*LN(Критерии!I108),0)+IF(ISNUMBER(Критерии!J108),Критерии!J$6*LN(Критерии!J108),0)+IF(ISNUMBER(Критерии!K108),Критерии!K$6*LN(Критерии!K108),0)+IF(ISNUMBER(Критерии!L108),Критерии!L$6*LN(Критерии!L108),0)+IF(ISNUMBER(Критерии!M108),Критерии!M$6*LN(Критерии!M108),0)+IF(ISNUMBER(Критерии!N108),Критерии!N$6*LN(Критерии!N108),0)+IF(ISNUMBER(Критерии!O108),Критерии!O$6*LN(Критерии!O108),0)+IF(ISNUMBER(Критерии!P108),Критерии!P$6*LN(Критерии!P108),0)+IF(ISNUMBER(Критерии!Q108),Критерии!Q$6*LN(Критерии!Q108),0)+IF(ISNUMBER(Критерии!R108),Критерии!R$6*LN(Критерии!R108),0)+IF(ISNUMBER(Критерии!S108),Критерии!S$6*LN(Критерии!S108),0)+IF(ISNUMBER(Критерии!T108),Критерии!T$6*LN(Критерии!T108),0)+IF(ISNUMBER(Критерии!U108),Критерии!U$6*LN(Критерии!U108),0)+IF(ISNUMBER(Критерии!V108),Критерии!V$6*LN(Критерии!V108),0)+IF(ISNUMBER(Критерии!W108),Критерии!W$6*LN(Критерии!W108),0)+IF(ISNUMBER(Критерии!X108),Критерии!X$6*LN(Критерии!X108),0)+IF(ISNUMBER(Критерии!Y108),Критерии!Y$6*LN(Критерии!Y108),0)+IF(ISNUMBER(Критерии!Z108),Критерии!Z$6*LN(Критерии!Z108),0)+IF(ISNUMBER(Критерии!AA108),Критерии!AA$6*LN(Критерии!AA108),0)+IF(ISNUMBER(Критерии!AB108),Критерии!AB$6*LN(Критерии!AB108),0)+IF(ISNUMBER(Критерии!AC108),Критерии!AC$6*LN(Критерии!AC108),0)+IF(ISNUMBER(Критерии!AD108),Критерии!AD$6*LN(Критерии!AD108),0)+IF(ISNUMBER(Критерии!AE108),Критерии!AE$6*LN(Критерии!AE108),0))/H92)))</f>
        <v/>
      </c>
      <c r="K92" s="3" t="str">
        <f>IF(J92="","",COUNTIF($J$4:$J$103,"&gt;"&amp;J92)+COUNTIF($J$4:J92,J92))</f>
        <v/>
      </c>
      <c r="L92" s="3" t="str">
        <f>IF($A92="","",IF(J92="","Недостаточно данных",IF(G92&lt;Настройки!$B$8,"Резерв",IF(Настройки!$B$11="только ранжирование","Резерв",IF(Настройки!$B$11="Порог λ",IF(J92&gt;=Настройки!$B$10,"Кандидат","Резерв"),IF(K92&lt;=Настройки!$B$9,"Кандидат","Резерв"))))))</f>
        <v/>
      </c>
      <c r="M92" s="3" t="str">
        <f>IF($A92="","",IF(J92="","Проверьте данные на листе «Критерии»",IF(F92&gt;0,"Нет исходных данных: "&amp;F92,IF(Настройки!$B$18&lt;&gt;"OK","Проверьте веса","Расчет выполнен"))))</f>
        <v/>
      </c>
      <c r="N92" s="3" t="str">
        <f>IF($A92="","",IF(G92=0,"Нет сработавших оснований",IF(AND(IF(ISNUMBER(Критерии!B108),Критерии!B108,0)&gt;=Настройки!$B$16,Настройки!$K$21="Да"),Настройки!$B$21&amp;"; ","")&amp;IF(AND(IF(ISNUMBER(Критерии!C108),Критерии!C108,0)&gt;=Настройки!$B$16,Настройки!$K$22="Да"),Настройки!$B$22&amp;"; ","")&amp;IF(AND(IF(ISNUMBER(Критерии!D108),Критерии!D108,0)&gt;=Настройки!$B$16,Настройки!$K$23="Да"),Настройки!$B$23&amp;"; ","")&amp;IF(AND(IF(ISNUMBER(Критерии!E108),Критерии!E108,0)&gt;=Настройки!$B$16,Настройки!$K$24="Да"),Настройки!$B$24&amp;"; ","")&amp;IF(AND(IF(ISNUMBER(Критерии!F108),Критерии!F108,0)&gt;=Настройки!$B$16,Настройки!$K$25="Да"),Настройки!$B$25&amp;"; ","")&amp;IF(AND(IF(ISNUMBER(Критерии!G108),Критерии!G108,0)&gt;=Настройки!$B$16,Настройки!$K$26="Да"),Настройки!$B$26&amp;"; ","")&amp;IF(AND(IF(ISNUMBER(Критерии!H108),Критерии!H108,0)&gt;=Настройки!$B$16,Настройки!$K$27="Да"),Настройки!$B$27&amp;"; ","")&amp;IF(AND(IF(ISNUMBER(Критерии!I108),Критерии!I108,0)&gt;=Настройки!$B$16,Настройки!$K$28="Да"),Настройки!$B$28&amp;"; ","")&amp;IF(AND(IF(ISNUMBER(Критерии!J108),Критерии!J108,0)&gt;=Настройки!$B$16,Настройки!$K$29="Да"),Настройки!$B$29&amp;"; ","")&amp;IF(AND(IF(ISNUMBER(Критерии!K108),Критерии!K108,0)&gt;=Настройки!$B$16,Настройки!$K$30="Да"),Настройки!$B$30&amp;"; ","")&amp;IF(AND(IF(ISNUMBER(Критерии!L108),Критерии!L108,0)&gt;=Настройки!$B$16,Настройки!$K$31="Да"),Настройки!$B$31&amp;"; ","")&amp;IF(AND(IF(ISNUMBER(Критерии!M108),Критерии!M108,0)&gt;=Настройки!$B$16,Настройки!$K$32="Да"),Настройки!$B$32&amp;"; ","")&amp;IF(AND(IF(ISNUMBER(Критерии!N108),Критерии!N108,0)&gt;=Настройки!$B$16,Настройки!$K$33="Да"),Настройки!$B$33&amp;"; ","")&amp;IF(AND(IF(ISNUMBER(Критерии!O108),Критерии!O108,0)&gt;=Настройки!$B$16,Настройки!$K$34="Да"),Настройки!$B$34&amp;"; ","")&amp;IF(AND(IF(ISNUMBER(Критерии!P108),Критерии!P108,0)&gt;=Настройки!$B$16,Настройки!$K$35="Да"),Настройки!$B$35&amp;"; ","")&amp;IF(AND(IF(ISNUMBER(Критерии!Q108),Критерии!Q108,0)&gt;=Настройки!$B$16,Настройки!$K$36="Да"),Настройки!$B$36&amp;"; ","")&amp;IF(AND(IF(ISNUMBER(Критерии!R108),Критерии!R108,0)&gt;=Настройки!$B$16,Настройки!$K$37="Да"),Настройки!$B$37&amp;"; ","")&amp;IF(AND(IF(ISNUMBER(Критерии!S108),Критерии!S108,0)&gt;=Настройки!$B$16,Настройки!$K$38="Да"),Настройки!$B$38&amp;"; ","")&amp;IF(AND(IF(ISNUMBER(Критерии!T108),Критерии!T108,0)&gt;=Настройки!$B$16,Настройки!$K$39="Да"),Настройки!$B$39&amp;"; ","")&amp;IF(AND(IF(ISNUMBER(Критерии!U108),Критерии!U108,0)&gt;=Настройки!$B$16,Настройки!$K$40="Да"),Настройки!$B$40&amp;"; ","")&amp;IF(AND(IF(ISNUMBER(Критерии!V108),Критерии!V108,0)&gt;=Настройки!$B$16,Настройки!$K$41="Да"),Настройки!$B$41&amp;"; ","")&amp;IF(AND(IF(ISNUMBER(Критерии!W108),Критерии!W108,0)&gt;=Настройки!$B$16,Настройки!$K$42="Да"),Настройки!$B$42&amp;"; ","")&amp;IF(AND(IF(ISNUMBER(Критерии!X108),Критерии!X108,0)&gt;=Настройки!$B$16,Настройки!$K$43="Да"),Настройки!$B$43&amp;"; ","")&amp;IF(AND(IF(ISNUMBER(Критерии!Y108),Критерии!Y108,0)&gt;=Настройки!$B$16,Настройки!$K$44="Да"),Настройки!$B$44&amp;"; ","")&amp;IF(AND(IF(ISNUMBER(Критерии!Z108),Критерии!Z108,0)&gt;=Настройки!$B$16,Настройки!$K$45="Да"),Настройки!$B$45&amp;"; ","")&amp;IF(AND(IF(ISNUMBER(Критерии!AA108),Критерии!AA108,0)&gt;=Настройки!$B$16,Настройки!$K$46="Да"),Настройки!$B$46&amp;"; ","")&amp;IF(AND(IF(ISNUMBER(Критерии!AB108),Критерии!AB108,0)&gt;=Настройки!$B$16,Настройки!$K$47="Да"),Настройки!$B$47&amp;"; ","")&amp;IF(AND(IF(ISNUMBER(Критерии!AC108),Критерии!AC108,0)&gt;=Настройки!$B$16,Настройки!$K$48="Да"),Настройки!$B$48&amp;"; ","")&amp;IF(AND(IF(ISNUMBER(Критерии!AD108),Критерии!AD108,0)&gt;=Настройки!$B$16,Настройки!$K$49="Да"),Настройки!$B$49&amp;"; ","")&amp;IF(AND(IF(ISNUMBER(Критерии!AE108),Критерии!AE108,0)&gt;=Настройки!$B$16,Настройки!$K$50="Да"),Настройки!$B$50&amp;"; ","")))</f>
        <v/>
      </c>
    </row>
    <row r="93" spans="1:14" ht="17.100000000000001" customHeight="1">
      <c r="A93" s="25" t="str">
        <f>IF(Критерии!A109="","",Критерии!A109)</f>
        <v/>
      </c>
      <c r="B93" s="3" t="str">
        <f>IF($A93="","",INDEX(Данные!$A$7:$CV$106,ROW()-3,MATCH("Пласт",Данные!$A$6:$CV$6,0)))</f>
        <v/>
      </c>
      <c r="C93" s="3" t="str">
        <f>IF($A93="","",INDEX(Данные!$A$7:$CV$106,ROW()-3,MATCH("Состояние",Данные!$A$6:$CV$6,0)))</f>
        <v/>
      </c>
      <c r="D93" s="3" t="str">
        <f>IF($A93="","",COUNTIFS(Настройки!$A$21:$A$50,"Да",Настройки!$N$21:$N$50,"&lt;&gt;"))</f>
        <v/>
      </c>
      <c r="E93" s="3" t="str">
        <f>IF($A93="","",COUNT(Критерии!$B109:$AE109))</f>
        <v/>
      </c>
      <c r="F93" s="3" t="str">
        <f>IF($A93="","",D93-COUNT(Критерии!$B109:$AE109))</f>
        <v/>
      </c>
      <c r="G93" s="3" t="str">
        <f>IF($A93="","",IF(AND(ISNUMBER(Критерии!B109),Критерии!B109&gt;=Настройки!$B$16,Критерии!B$7="Да"),1,0)+IF(AND(ISNUMBER(Критерии!C109),Критерии!C109&gt;=Настройки!$B$16,Критерии!C$7="Да"),1,0)+IF(AND(ISNUMBER(Критерии!D109),Критерии!D109&gt;=Настройки!$B$16,Критерии!D$7="Да"),1,0)+IF(AND(ISNUMBER(Критерии!E109),Критерии!E109&gt;=Настройки!$B$16,Критерии!E$7="Да"),1,0)+IF(AND(ISNUMBER(Критерии!F109),Критерии!F109&gt;=Настройки!$B$16,Критерии!F$7="Да"),1,0)+IF(AND(ISNUMBER(Критерии!G109),Критерии!G109&gt;=Настройки!$B$16,Критерии!G$7="Да"),1,0)+IF(AND(ISNUMBER(Критерии!H109),Критерии!H109&gt;=Настройки!$B$16,Критерии!H$7="Да"),1,0)+IF(AND(ISNUMBER(Критерии!I109),Критерии!I109&gt;=Настройки!$B$16,Критерии!I$7="Да"),1,0)+IF(AND(ISNUMBER(Критерии!J109),Критерии!J109&gt;=Настройки!$B$16,Критерии!J$7="Да"),1,0)+IF(AND(ISNUMBER(Критерии!K109),Критерии!K109&gt;=Настройки!$B$16,Критерии!K$7="Да"),1,0)+IF(AND(ISNUMBER(Критерии!L109),Критерии!L109&gt;=Настройки!$B$16,Критерии!L$7="Да"),1,0)+IF(AND(ISNUMBER(Критерии!M109),Критерии!M109&gt;=Настройки!$B$16,Критерии!M$7="Да"),1,0)+IF(AND(ISNUMBER(Критерии!N109),Критерии!N109&gt;=Настройки!$B$16,Критерии!N$7="Да"),1,0)+IF(AND(ISNUMBER(Критерии!O109),Критерии!O109&gt;=Настройки!$B$16,Критерии!O$7="Да"),1,0)+IF(AND(ISNUMBER(Критерии!P109),Критерии!P109&gt;=Настройки!$B$16,Критерии!P$7="Да"),1,0)+IF(AND(ISNUMBER(Критерии!Q109),Критерии!Q109&gt;=Настройки!$B$16,Критерии!Q$7="Да"),1,0)+IF(AND(ISNUMBER(Критерии!R109),Критерии!R109&gt;=Настройки!$B$16,Критерии!R$7="Да"),1,0)+IF(AND(ISNUMBER(Критерии!S109),Критерии!S109&gt;=Настройки!$B$16,Критерии!S$7="Да"),1,0)+IF(AND(ISNUMBER(Критерии!T109),Критерии!T109&gt;=Настройки!$B$16,Критерии!T$7="Да"),1,0)+IF(AND(ISNUMBER(Критерии!U109),Критерии!U109&gt;=Настройки!$B$16,Критерии!U$7="Да"),1,0)+IF(AND(ISNUMBER(Критерии!V109),Критерии!V109&gt;=Настройки!$B$16,Критерии!V$7="Да"),1,0)+IF(AND(ISNUMBER(Критерии!W109),Критерии!W109&gt;=Настройки!$B$16,Критерии!W$7="Да"),1,0)+IF(AND(ISNUMBER(Критерии!X109),Критерии!X109&gt;=Настройки!$B$16,Критерии!X$7="Да"),1,0)+IF(AND(ISNUMBER(Критерии!Y109),Критерии!Y109&gt;=Настройки!$B$16,Критерии!Y$7="Да"),1,0)+IF(AND(ISNUMBER(Критерии!Z109),Критерии!Z109&gt;=Настройки!$B$16,Критерии!Z$7="Да"),1,0)+IF(AND(ISNUMBER(Критерии!AA109),Критерии!AA109&gt;=Настройки!$B$16,Критерии!AA$7="Да"),1,0)+IF(AND(ISNUMBER(Критерии!AB109),Критерии!AB109&gt;=Настройки!$B$16,Критерии!AB$7="Да"),1,0)+IF(AND(ISNUMBER(Критерии!AC109),Критерии!AC109&gt;=Настройки!$B$16,Критерии!AC$7="Да"),1,0)+IF(AND(ISNUMBER(Критерии!AD109),Критерии!AD109&gt;=Настройки!$B$16,Критерии!AD$7="Да"),1,0)+IF(AND(ISNUMBER(Критерии!AE109),Критерии!AE109&gt;=Настройки!$B$16,Критерии!AE$7="Да"),1,0))</f>
        <v/>
      </c>
      <c r="H93" s="20" t="str">
        <f>IF($A93="","",IF(ISNUMBER(Критерии!B109),Критерии!B$6,0)+IF(ISNUMBER(Критерии!C109),Критерии!C$6,0)+IF(ISNUMBER(Критерии!D109),Критерии!D$6,0)+IF(ISNUMBER(Критерии!E109),Критерии!E$6,0)+IF(ISNUMBER(Критерии!F109),Критерии!F$6,0)+IF(ISNUMBER(Критерии!G109),Критерии!G$6,0)+IF(ISNUMBER(Критерии!H109),Критерии!H$6,0)+IF(ISNUMBER(Критерии!I109),Критерии!I$6,0)+IF(ISNUMBER(Критерии!J109),Критерии!J$6,0)+IF(ISNUMBER(Критерии!K109),Критерии!K$6,0)+IF(ISNUMBER(Критерии!L109),Критерии!L$6,0)+IF(ISNUMBER(Критерии!M109),Критерии!M$6,0)+IF(ISNUMBER(Критерии!N109),Критерии!N$6,0)+IF(ISNUMBER(Критерии!O109),Критерии!O$6,0)+IF(ISNUMBER(Критерии!P109),Критерии!P$6,0)+IF(ISNUMBER(Критерии!Q109),Критерии!Q$6,0)+IF(ISNUMBER(Критерии!R109),Критерии!R$6,0)+IF(ISNUMBER(Критерии!S109),Критерии!S$6,0)+IF(ISNUMBER(Критерии!T109),Критерии!T$6,0)+IF(ISNUMBER(Критерии!U109),Критерии!U$6,0)+IF(ISNUMBER(Критерии!V109),Критерии!V$6,0)+IF(ISNUMBER(Критерии!W109),Критерии!W$6,0)+IF(ISNUMBER(Критерии!X109),Критерии!X$6,0)+IF(ISNUMBER(Критерии!Y109),Критерии!Y$6,0)+IF(ISNUMBER(Критерии!Z109),Критерии!Z$6,0)+IF(ISNUMBER(Критерии!AA109),Критерии!AA$6,0)+IF(ISNUMBER(Критерии!AB109),Критерии!AB$6,0)+IF(ISNUMBER(Критерии!AC109),Критерии!AC$6,0)+IF(ISNUMBER(Критерии!AD109),Критерии!AD$6,0)+IF(ISNUMBER(Критерии!AE109),Критерии!AE$6,0))</f>
        <v/>
      </c>
      <c r="I93" s="21" t="str">
        <f t="shared" si="2"/>
        <v/>
      </c>
      <c r="J93" s="20" t="str">
        <f>IF($A93="","",IF(OR(COUNTIF(Критерии!$B109:$AE109,"Недостаточно данных")&gt;0,COUNTIF(Критерии!$B109:$AE109,"Поле не найдено")&gt;0,COUNTIF(Критерии!$B109:$AE109,"Некорректные настройки")&gt;0,H93=0),"",EXP((IF(ISNUMBER(Критерии!B109),Критерии!B$6*LN(Критерии!B109),0)+IF(ISNUMBER(Критерии!C109),Критерии!C$6*LN(Критерии!C109),0)+IF(ISNUMBER(Критерии!D109),Критерии!D$6*LN(Критерии!D109),0)+IF(ISNUMBER(Критерии!E109),Критерии!E$6*LN(Критерии!E109),0)+IF(ISNUMBER(Критерии!F109),Критерии!F$6*LN(Критерии!F109),0)+IF(ISNUMBER(Критерии!G109),Критерии!G$6*LN(Критерии!G109),0)+IF(ISNUMBER(Критерии!H109),Критерии!H$6*LN(Критерии!H109),0)+IF(ISNUMBER(Критерии!I109),Критерии!I$6*LN(Критерии!I109),0)+IF(ISNUMBER(Критерии!J109),Критерии!J$6*LN(Критерии!J109),0)+IF(ISNUMBER(Критерии!K109),Критерии!K$6*LN(Критерии!K109),0)+IF(ISNUMBER(Критерии!L109),Критерии!L$6*LN(Критерии!L109),0)+IF(ISNUMBER(Критерии!M109),Критерии!M$6*LN(Критерии!M109),0)+IF(ISNUMBER(Критерии!N109),Критерии!N$6*LN(Критерии!N109),0)+IF(ISNUMBER(Критерии!O109),Критерии!O$6*LN(Критерии!O109),0)+IF(ISNUMBER(Критерии!P109),Критерии!P$6*LN(Критерии!P109),0)+IF(ISNUMBER(Критерии!Q109),Критерии!Q$6*LN(Критерии!Q109),0)+IF(ISNUMBER(Критерии!R109),Критерии!R$6*LN(Критерии!R109),0)+IF(ISNUMBER(Критерии!S109),Критерии!S$6*LN(Критерии!S109),0)+IF(ISNUMBER(Критерии!T109),Критерии!T$6*LN(Критерии!T109),0)+IF(ISNUMBER(Критерии!U109),Критерии!U$6*LN(Критерии!U109),0)+IF(ISNUMBER(Критерии!V109),Критерии!V$6*LN(Критерии!V109),0)+IF(ISNUMBER(Критерии!W109),Критерии!W$6*LN(Критерии!W109),0)+IF(ISNUMBER(Критерии!X109),Критерии!X$6*LN(Критерии!X109),0)+IF(ISNUMBER(Критерии!Y109),Критерии!Y$6*LN(Критерии!Y109),0)+IF(ISNUMBER(Критерии!Z109),Критерии!Z$6*LN(Критерии!Z109),0)+IF(ISNUMBER(Критерии!AA109),Критерии!AA$6*LN(Критерии!AA109),0)+IF(ISNUMBER(Критерии!AB109),Критерии!AB$6*LN(Критерии!AB109),0)+IF(ISNUMBER(Критерии!AC109),Критерии!AC$6*LN(Критерии!AC109),0)+IF(ISNUMBER(Критерии!AD109),Критерии!AD$6*LN(Критерии!AD109),0)+IF(ISNUMBER(Критерии!AE109),Критерии!AE$6*LN(Критерии!AE109),0))/H93)))</f>
        <v/>
      </c>
      <c r="K93" s="3" t="str">
        <f>IF(J93="","",COUNTIF($J$4:$J$103,"&gt;"&amp;J93)+COUNTIF($J$4:J93,J93))</f>
        <v/>
      </c>
      <c r="L93" s="3" t="str">
        <f>IF($A93="","",IF(J93="","Недостаточно данных",IF(G93&lt;Настройки!$B$8,"Резерв",IF(Настройки!$B$11="только ранжирование","Резерв",IF(Настройки!$B$11="Порог λ",IF(J93&gt;=Настройки!$B$10,"Кандидат","Резерв"),IF(K93&lt;=Настройки!$B$9,"Кандидат","Резерв"))))))</f>
        <v/>
      </c>
      <c r="M93" s="3" t="str">
        <f>IF($A93="","",IF(J93="","Проверьте данные на листе «Критерии»",IF(F93&gt;0,"Нет исходных данных: "&amp;F93,IF(Настройки!$B$18&lt;&gt;"OK","Проверьте веса","Расчет выполнен"))))</f>
        <v/>
      </c>
      <c r="N93" s="3" t="str">
        <f>IF($A93="","",IF(G93=0,"Нет сработавших оснований",IF(AND(IF(ISNUMBER(Критерии!B109),Критерии!B109,0)&gt;=Настройки!$B$16,Настройки!$K$21="Да"),Настройки!$B$21&amp;"; ","")&amp;IF(AND(IF(ISNUMBER(Критерии!C109),Критерии!C109,0)&gt;=Настройки!$B$16,Настройки!$K$22="Да"),Настройки!$B$22&amp;"; ","")&amp;IF(AND(IF(ISNUMBER(Критерии!D109),Критерии!D109,0)&gt;=Настройки!$B$16,Настройки!$K$23="Да"),Настройки!$B$23&amp;"; ","")&amp;IF(AND(IF(ISNUMBER(Критерии!E109),Критерии!E109,0)&gt;=Настройки!$B$16,Настройки!$K$24="Да"),Настройки!$B$24&amp;"; ","")&amp;IF(AND(IF(ISNUMBER(Критерии!F109),Критерии!F109,0)&gt;=Настройки!$B$16,Настройки!$K$25="Да"),Настройки!$B$25&amp;"; ","")&amp;IF(AND(IF(ISNUMBER(Критерии!G109),Критерии!G109,0)&gt;=Настройки!$B$16,Настройки!$K$26="Да"),Настройки!$B$26&amp;"; ","")&amp;IF(AND(IF(ISNUMBER(Критерии!H109),Критерии!H109,0)&gt;=Настройки!$B$16,Настройки!$K$27="Да"),Настройки!$B$27&amp;"; ","")&amp;IF(AND(IF(ISNUMBER(Критерии!I109),Критерии!I109,0)&gt;=Настройки!$B$16,Настройки!$K$28="Да"),Настройки!$B$28&amp;"; ","")&amp;IF(AND(IF(ISNUMBER(Критерии!J109),Критерии!J109,0)&gt;=Настройки!$B$16,Настройки!$K$29="Да"),Настройки!$B$29&amp;"; ","")&amp;IF(AND(IF(ISNUMBER(Критерии!K109),Критерии!K109,0)&gt;=Настройки!$B$16,Настройки!$K$30="Да"),Настройки!$B$30&amp;"; ","")&amp;IF(AND(IF(ISNUMBER(Критерии!L109),Критерии!L109,0)&gt;=Настройки!$B$16,Настройки!$K$31="Да"),Настройки!$B$31&amp;"; ","")&amp;IF(AND(IF(ISNUMBER(Критерии!M109),Критерии!M109,0)&gt;=Настройки!$B$16,Настройки!$K$32="Да"),Настройки!$B$32&amp;"; ","")&amp;IF(AND(IF(ISNUMBER(Критерии!N109),Критерии!N109,0)&gt;=Настройки!$B$16,Настройки!$K$33="Да"),Настройки!$B$33&amp;"; ","")&amp;IF(AND(IF(ISNUMBER(Критерии!O109),Критерии!O109,0)&gt;=Настройки!$B$16,Настройки!$K$34="Да"),Настройки!$B$34&amp;"; ","")&amp;IF(AND(IF(ISNUMBER(Критерии!P109),Критерии!P109,0)&gt;=Настройки!$B$16,Настройки!$K$35="Да"),Настройки!$B$35&amp;"; ","")&amp;IF(AND(IF(ISNUMBER(Критерии!Q109),Критерии!Q109,0)&gt;=Настройки!$B$16,Настройки!$K$36="Да"),Настройки!$B$36&amp;"; ","")&amp;IF(AND(IF(ISNUMBER(Критерии!R109),Критерии!R109,0)&gt;=Настройки!$B$16,Настройки!$K$37="Да"),Настройки!$B$37&amp;"; ","")&amp;IF(AND(IF(ISNUMBER(Критерии!S109),Критерии!S109,0)&gt;=Настройки!$B$16,Настройки!$K$38="Да"),Настройки!$B$38&amp;"; ","")&amp;IF(AND(IF(ISNUMBER(Критерии!T109),Критерии!T109,0)&gt;=Настройки!$B$16,Настройки!$K$39="Да"),Настройки!$B$39&amp;"; ","")&amp;IF(AND(IF(ISNUMBER(Критерии!U109),Критерии!U109,0)&gt;=Настройки!$B$16,Настройки!$K$40="Да"),Настройки!$B$40&amp;"; ","")&amp;IF(AND(IF(ISNUMBER(Критерии!V109),Критерии!V109,0)&gt;=Настройки!$B$16,Настройки!$K$41="Да"),Настройки!$B$41&amp;"; ","")&amp;IF(AND(IF(ISNUMBER(Критерии!W109),Критерии!W109,0)&gt;=Настройки!$B$16,Настройки!$K$42="Да"),Настройки!$B$42&amp;"; ","")&amp;IF(AND(IF(ISNUMBER(Критерии!X109),Критерии!X109,0)&gt;=Настройки!$B$16,Настройки!$K$43="Да"),Настройки!$B$43&amp;"; ","")&amp;IF(AND(IF(ISNUMBER(Критерии!Y109),Критерии!Y109,0)&gt;=Настройки!$B$16,Настройки!$K$44="Да"),Настройки!$B$44&amp;"; ","")&amp;IF(AND(IF(ISNUMBER(Критерии!Z109),Критерии!Z109,0)&gt;=Настройки!$B$16,Настройки!$K$45="Да"),Настройки!$B$45&amp;"; ","")&amp;IF(AND(IF(ISNUMBER(Критерии!AA109),Критерии!AA109,0)&gt;=Настройки!$B$16,Настройки!$K$46="Да"),Настройки!$B$46&amp;"; ","")&amp;IF(AND(IF(ISNUMBER(Критерии!AB109),Критерии!AB109,0)&gt;=Настройки!$B$16,Настройки!$K$47="Да"),Настройки!$B$47&amp;"; ","")&amp;IF(AND(IF(ISNUMBER(Критерии!AC109),Критерии!AC109,0)&gt;=Настройки!$B$16,Настройки!$K$48="Да"),Настройки!$B$48&amp;"; ","")&amp;IF(AND(IF(ISNUMBER(Критерии!AD109),Критерии!AD109,0)&gt;=Настройки!$B$16,Настройки!$K$49="Да"),Настройки!$B$49&amp;"; ","")&amp;IF(AND(IF(ISNUMBER(Критерии!AE109),Критерии!AE109,0)&gt;=Настройки!$B$16,Настройки!$K$50="Да"),Настройки!$B$50&amp;"; ","")))</f>
        <v/>
      </c>
    </row>
    <row r="94" spans="1:14" ht="17.100000000000001" customHeight="1">
      <c r="A94" s="25" t="str">
        <f>IF(Критерии!A110="","",Критерии!A110)</f>
        <v/>
      </c>
      <c r="B94" s="3" t="str">
        <f>IF($A94="","",INDEX(Данные!$A$7:$CV$106,ROW()-3,MATCH("Пласт",Данные!$A$6:$CV$6,0)))</f>
        <v/>
      </c>
      <c r="C94" s="3" t="str">
        <f>IF($A94="","",INDEX(Данные!$A$7:$CV$106,ROW()-3,MATCH("Состояние",Данные!$A$6:$CV$6,0)))</f>
        <v/>
      </c>
      <c r="D94" s="3" t="str">
        <f>IF($A94="","",COUNTIFS(Настройки!$A$21:$A$50,"Да",Настройки!$N$21:$N$50,"&lt;&gt;"))</f>
        <v/>
      </c>
      <c r="E94" s="3" t="str">
        <f>IF($A94="","",COUNT(Критерии!$B110:$AE110))</f>
        <v/>
      </c>
      <c r="F94" s="3" t="str">
        <f>IF($A94="","",D94-COUNT(Критерии!$B110:$AE110))</f>
        <v/>
      </c>
      <c r="G94" s="3" t="str">
        <f>IF($A94="","",IF(AND(ISNUMBER(Критерии!B110),Критерии!B110&gt;=Настройки!$B$16,Критерии!B$7="Да"),1,0)+IF(AND(ISNUMBER(Критерии!C110),Критерии!C110&gt;=Настройки!$B$16,Критерии!C$7="Да"),1,0)+IF(AND(ISNUMBER(Критерии!D110),Критерии!D110&gt;=Настройки!$B$16,Критерии!D$7="Да"),1,0)+IF(AND(ISNUMBER(Критерии!E110),Критерии!E110&gt;=Настройки!$B$16,Критерии!E$7="Да"),1,0)+IF(AND(ISNUMBER(Критерии!F110),Критерии!F110&gt;=Настройки!$B$16,Критерии!F$7="Да"),1,0)+IF(AND(ISNUMBER(Критерии!G110),Критерии!G110&gt;=Настройки!$B$16,Критерии!G$7="Да"),1,0)+IF(AND(ISNUMBER(Критерии!H110),Критерии!H110&gt;=Настройки!$B$16,Критерии!H$7="Да"),1,0)+IF(AND(ISNUMBER(Критерии!I110),Критерии!I110&gt;=Настройки!$B$16,Критерии!I$7="Да"),1,0)+IF(AND(ISNUMBER(Критерии!J110),Критерии!J110&gt;=Настройки!$B$16,Критерии!J$7="Да"),1,0)+IF(AND(ISNUMBER(Критерии!K110),Критерии!K110&gt;=Настройки!$B$16,Критерии!K$7="Да"),1,0)+IF(AND(ISNUMBER(Критерии!L110),Критерии!L110&gt;=Настройки!$B$16,Критерии!L$7="Да"),1,0)+IF(AND(ISNUMBER(Критерии!M110),Критерии!M110&gt;=Настройки!$B$16,Критерии!M$7="Да"),1,0)+IF(AND(ISNUMBER(Критерии!N110),Критерии!N110&gt;=Настройки!$B$16,Критерии!N$7="Да"),1,0)+IF(AND(ISNUMBER(Критерии!O110),Критерии!O110&gt;=Настройки!$B$16,Критерии!O$7="Да"),1,0)+IF(AND(ISNUMBER(Критерии!P110),Критерии!P110&gt;=Настройки!$B$16,Критерии!P$7="Да"),1,0)+IF(AND(ISNUMBER(Критерии!Q110),Критерии!Q110&gt;=Настройки!$B$16,Критерии!Q$7="Да"),1,0)+IF(AND(ISNUMBER(Критерии!R110),Критерии!R110&gt;=Настройки!$B$16,Критерии!R$7="Да"),1,0)+IF(AND(ISNUMBER(Критерии!S110),Критерии!S110&gt;=Настройки!$B$16,Критерии!S$7="Да"),1,0)+IF(AND(ISNUMBER(Критерии!T110),Критерии!T110&gt;=Настройки!$B$16,Критерии!T$7="Да"),1,0)+IF(AND(ISNUMBER(Критерии!U110),Критерии!U110&gt;=Настройки!$B$16,Критерии!U$7="Да"),1,0)+IF(AND(ISNUMBER(Критерии!V110),Критерии!V110&gt;=Настройки!$B$16,Критерии!V$7="Да"),1,0)+IF(AND(ISNUMBER(Критерии!W110),Критерии!W110&gt;=Настройки!$B$16,Критерии!W$7="Да"),1,0)+IF(AND(ISNUMBER(Критерии!X110),Критерии!X110&gt;=Настройки!$B$16,Критерии!X$7="Да"),1,0)+IF(AND(ISNUMBER(Критерии!Y110),Критерии!Y110&gt;=Настройки!$B$16,Критерии!Y$7="Да"),1,0)+IF(AND(ISNUMBER(Критерии!Z110),Критерии!Z110&gt;=Настройки!$B$16,Критерии!Z$7="Да"),1,0)+IF(AND(ISNUMBER(Критерии!AA110),Критерии!AA110&gt;=Настройки!$B$16,Критерии!AA$7="Да"),1,0)+IF(AND(ISNUMBER(Критерии!AB110),Критерии!AB110&gt;=Настройки!$B$16,Критерии!AB$7="Да"),1,0)+IF(AND(ISNUMBER(Критерии!AC110),Критерии!AC110&gt;=Настройки!$B$16,Критерии!AC$7="Да"),1,0)+IF(AND(ISNUMBER(Критерии!AD110),Критерии!AD110&gt;=Настройки!$B$16,Критерии!AD$7="Да"),1,0)+IF(AND(ISNUMBER(Критерии!AE110),Критерии!AE110&gt;=Настройки!$B$16,Критерии!AE$7="Да"),1,0))</f>
        <v/>
      </c>
      <c r="H94" s="20" t="str">
        <f>IF($A94="","",IF(ISNUMBER(Критерии!B110),Критерии!B$6,0)+IF(ISNUMBER(Критерии!C110),Критерии!C$6,0)+IF(ISNUMBER(Критерии!D110),Критерии!D$6,0)+IF(ISNUMBER(Критерии!E110),Критерии!E$6,0)+IF(ISNUMBER(Критерии!F110),Критерии!F$6,0)+IF(ISNUMBER(Критерии!G110),Критерии!G$6,0)+IF(ISNUMBER(Критерии!H110),Критерии!H$6,0)+IF(ISNUMBER(Критерии!I110),Критерии!I$6,0)+IF(ISNUMBER(Критерии!J110),Критерии!J$6,0)+IF(ISNUMBER(Критерии!K110),Критерии!K$6,0)+IF(ISNUMBER(Критерии!L110),Критерии!L$6,0)+IF(ISNUMBER(Критерии!M110),Критерии!M$6,0)+IF(ISNUMBER(Критерии!N110),Критерии!N$6,0)+IF(ISNUMBER(Критерии!O110),Критерии!O$6,0)+IF(ISNUMBER(Критерии!P110),Критерии!P$6,0)+IF(ISNUMBER(Критерии!Q110),Критерии!Q$6,0)+IF(ISNUMBER(Критерии!R110),Критерии!R$6,0)+IF(ISNUMBER(Критерии!S110),Критерии!S$6,0)+IF(ISNUMBER(Критерии!T110),Критерии!T$6,0)+IF(ISNUMBER(Критерии!U110),Критерии!U$6,0)+IF(ISNUMBER(Критерии!V110),Критерии!V$6,0)+IF(ISNUMBER(Критерии!W110),Критерии!W$6,0)+IF(ISNUMBER(Критерии!X110),Критерии!X$6,0)+IF(ISNUMBER(Критерии!Y110),Критерии!Y$6,0)+IF(ISNUMBER(Критерии!Z110),Критерии!Z$6,0)+IF(ISNUMBER(Критерии!AA110),Критерии!AA$6,0)+IF(ISNUMBER(Критерии!AB110),Критерии!AB$6,0)+IF(ISNUMBER(Критерии!AC110),Критерии!AC$6,0)+IF(ISNUMBER(Критерии!AD110),Критерии!AD$6,0)+IF(ISNUMBER(Критерии!AE110),Критерии!AE$6,0))</f>
        <v/>
      </c>
      <c r="I94" s="21" t="str">
        <f t="shared" si="2"/>
        <v/>
      </c>
      <c r="J94" s="20" t="str">
        <f>IF($A94="","",IF(OR(COUNTIF(Критерии!$B110:$AE110,"Недостаточно данных")&gt;0,COUNTIF(Критерии!$B110:$AE110,"Поле не найдено")&gt;0,COUNTIF(Критерии!$B110:$AE110,"Некорректные настройки")&gt;0,H94=0),"",EXP((IF(ISNUMBER(Критерии!B110),Критерии!B$6*LN(Критерии!B110),0)+IF(ISNUMBER(Критерии!C110),Критерии!C$6*LN(Критерии!C110),0)+IF(ISNUMBER(Критерии!D110),Критерии!D$6*LN(Критерии!D110),0)+IF(ISNUMBER(Критерии!E110),Критерии!E$6*LN(Критерии!E110),0)+IF(ISNUMBER(Критерии!F110),Критерии!F$6*LN(Критерии!F110),0)+IF(ISNUMBER(Критерии!G110),Критерии!G$6*LN(Критерии!G110),0)+IF(ISNUMBER(Критерии!H110),Критерии!H$6*LN(Критерии!H110),0)+IF(ISNUMBER(Критерии!I110),Критерии!I$6*LN(Критерии!I110),0)+IF(ISNUMBER(Критерии!J110),Критерии!J$6*LN(Критерии!J110),0)+IF(ISNUMBER(Критерии!K110),Критерии!K$6*LN(Критерии!K110),0)+IF(ISNUMBER(Критерии!L110),Критерии!L$6*LN(Критерии!L110),0)+IF(ISNUMBER(Критерии!M110),Критерии!M$6*LN(Критерии!M110),0)+IF(ISNUMBER(Критерии!N110),Критерии!N$6*LN(Критерии!N110),0)+IF(ISNUMBER(Критерии!O110),Критерии!O$6*LN(Критерии!O110),0)+IF(ISNUMBER(Критерии!P110),Критерии!P$6*LN(Критерии!P110),0)+IF(ISNUMBER(Критерии!Q110),Критерии!Q$6*LN(Критерии!Q110),0)+IF(ISNUMBER(Критерии!R110),Критерии!R$6*LN(Критерии!R110),0)+IF(ISNUMBER(Критерии!S110),Критерии!S$6*LN(Критерии!S110),0)+IF(ISNUMBER(Критерии!T110),Критерии!T$6*LN(Критерии!T110),0)+IF(ISNUMBER(Критерии!U110),Критерии!U$6*LN(Критерии!U110),0)+IF(ISNUMBER(Критерии!V110),Критерии!V$6*LN(Критерии!V110),0)+IF(ISNUMBER(Критерии!W110),Критерии!W$6*LN(Критерии!W110),0)+IF(ISNUMBER(Критерии!X110),Критерии!X$6*LN(Критерии!X110),0)+IF(ISNUMBER(Критерии!Y110),Критерии!Y$6*LN(Критерии!Y110),0)+IF(ISNUMBER(Критерии!Z110),Критерии!Z$6*LN(Критерии!Z110),0)+IF(ISNUMBER(Критерии!AA110),Критерии!AA$6*LN(Критерии!AA110),0)+IF(ISNUMBER(Критерии!AB110),Критерии!AB$6*LN(Критерии!AB110),0)+IF(ISNUMBER(Критерии!AC110),Критерии!AC$6*LN(Критерии!AC110),0)+IF(ISNUMBER(Критерии!AD110),Критерии!AD$6*LN(Критерии!AD110),0)+IF(ISNUMBER(Критерии!AE110),Критерии!AE$6*LN(Критерии!AE110),0))/H94)))</f>
        <v/>
      </c>
      <c r="K94" s="3" t="str">
        <f>IF(J94="","",COUNTIF($J$4:$J$103,"&gt;"&amp;J94)+COUNTIF($J$4:J94,J94))</f>
        <v/>
      </c>
      <c r="L94" s="3" t="str">
        <f>IF($A94="","",IF(J94="","Недостаточно данных",IF(G94&lt;Настройки!$B$8,"Резерв",IF(Настройки!$B$11="только ранжирование","Резерв",IF(Настройки!$B$11="Порог λ",IF(J94&gt;=Настройки!$B$10,"Кандидат","Резерв"),IF(K94&lt;=Настройки!$B$9,"Кандидат","Резерв"))))))</f>
        <v/>
      </c>
      <c r="M94" s="3" t="str">
        <f>IF($A94="","",IF(J94="","Проверьте данные на листе «Критерии»",IF(F94&gt;0,"Нет исходных данных: "&amp;F94,IF(Настройки!$B$18&lt;&gt;"OK","Проверьте веса","Расчет выполнен"))))</f>
        <v/>
      </c>
      <c r="N94" s="3" t="str">
        <f>IF($A94="","",IF(G94=0,"Нет сработавших оснований",IF(AND(IF(ISNUMBER(Критерии!B110),Критерии!B110,0)&gt;=Настройки!$B$16,Настройки!$K$21="Да"),Настройки!$B$21&amp;"; ","")&amp;IF(AND(IF(ISNUMBER(Критерии!C110),Критерии!C110,0)&gt;=Настройки!$B$16,Настройки!$K$22="Да"),Настройки!$B$22&amp;"; ","")&amp;IF(AND(IF(ISNUMBER(Критерии!D110),Критерии!D110,0)&gt;=Настройки!$B$16,Настройки!$K$23="Да"),Настройки!$B$23&amp;"; ","")&amp;IF(AND(IF(ISNUMBER(Критерии!E110),Критерии!E110,0)&gt;=Настройки!$B$16,Настройки!$K$24="Да"),Настройки!$B$24&amp;"; ","")&amp;IF(AND(IF(ISNUMBER(Критерии!F110),Критерии!F110,0)&gt;=Настройки!$B$16,Настройки!$K$25="Да"),Настройки!$B$25&amp;"; ","")&amp;IF(AND(IF(ISNUMBER(Критерии!G110),Критерии!G110,0)&gt;=Настройки!$B$16,Настройки!$K$26="Да"),Настройки!$B$26&amp;"; ","")&amp;IF(AND(IF(ISNUMBER(Критерии!H110),Критерии!H110,0)&gt;=Настройки!$B$16,Настройки!$K$27="Да"),Настройки!$B$27&amp;"; ","")&amp;IF(AND(IF(ISNUMBER(Критерии!I110),Критерии!I110,0)&gt;=Настройки!$B$16,Настройки!$K$28="Да"),Настройки!$B$28&amp;"; ","")&amp;IF(AND(IF(ISNUMBER(Критерии!J110),Критерии!J110,0)&gt;=Настройки!$B$16,Настройки!$K$29="Да"),Настройки!$B$29&amp;"; ","")&amp;IF(AND(IF(ISNUMBER(Критерии!K110),Критерии!K110,0)&gt;=Настройки!$B$16,Настройки!$K$30="Да"),Настройки!$B$30&amp;"; ","")&amp;IF(AND(IF(ISNUMBER(Критерии!L110),Критерии!L110,0)&gt;=Настройки!$B$16,Настройки!$K$31="Да"),Настройки!$B$31&amp;"; ","")&amp;IF(AND(IF(ISNUMBER(Критерии!M110),Критерии!M110,0)&gt;=Настройки!$B$16,Настройки!$K$32="Да"),Настройки!$B$32&amp;"; ","")&amp;IF(AND(IF(ISNUMBER(Критерии!N110),Критерии!N110,0)&gt;=Настройки!$B$16,Настройки!$K$33="Да"),Настройки!$B$33&amp;"; ","")&amp;IF(AND(IF(ISNUMBER(Критерии!O110),Критерии!O110,0)&gt;=Настройки!$B$16,Настройки!$K$34="Да"),Настройки!$B$34&amp;"; ","")&amp;IF(AND(IF(ISNUMBER(Критерии!P110),Критерии!P110,0)&gt;=Настройки!$B$16,Настройки!$K$35="Да"),Настройки!$B$35&amp;"; ","")&amp;IF(AND(IF(ISNUMBER(Критерии!Q110),Критерии!Q110,0)&gt;=Настройки!$B$16,Настройки!$K$36="Да"),Настройки!$B$36&amp;"; ","")&amp;IF(AND(IF(ISNUMBER(Критерии!R110),Критерии!R110,0)&gt;=Настройки!$B$16,Настройки!$K$37="Да"),Настройки!$B$37&amp;"; ","")&amp;IF(AND(IF(ISNUMBER(Критерии!S110),Критерии!S110,0)&gt;=Настройки!$B$16,Настройки!$K$38="Да"),Настройки!$B$38&amp;"; ","")&amp;IF(AND(IF(ISNUMBER(Критерии!T110),Критерии!T110,0)&gt;=Настройки!$B$16,Настройки!$K$39="Да"),Настройки!$B$39&amp;"; ","")&amp;IF(AND(IF(ISNUMBER(Критерии!U110),Критерии!U110,0)&gt;=Настройки!$B$16,Настройки!$K$40="Да"),Настройки!$B$40&amp;"; ","")&amp;IF(AND(IF(ISNUMBER(Критерии!V110),Критерии!V110,0)&gt;=Настройки!$B$16,Настройки!$K$41="Да"),Настройки!$B$41&amp;"; ","")&amp;IF(AND(IF(ISNUMBER(Критерии!W110),Критерии!W110,0)&gt;=Настройки!$B$16,Настройки!$K$42="Да"),Настройки!$B$42&amp;"; ","")&amp;IF(AND(IF(ISNUMBER(Критерии!X110),Критерии!X110,0)&gt;=Настройки!$B$16,Настройки!$K$43="Да"),Настройки!$B$43&amp;"; ","")&amp;IF(AND(IF(ISNUMBER(Критерии!Y110),Критерии!Y110,0)&gt;=Настройки!$B$16,Настройки!$K$44="Да"),Настройки!$B$44&amp;"; ","")&amp;IF(AND(IF(ISNUMBER(Критерии!Z110),Критерии!Z110,0)&gt;=Настройки!$B$16,Настройки!$K$45="Да"),Настройки!$B$45&amp;"; ","")&amp;IF(AND(IF(ISNUMBER(Критерии!AA110),Критерии!AA110,0)&gt;=Настройки!$B$16,Настройки!$K$46="Да"),Настройки!$B$46&amp;"; ","")&amp;IF(AND(IF(ISNUMBER(Критерии!AB110),Критерии!AB110,0)&gt;=Настройки!$B$16,Настройки!$K$47="Да"),Настройки!$B$47&amp;"; ","")&amp;IF(AND(IF(ISNUMBER(Критерии!AC110),Критерии!AC110,0)&gt;=Настройки!$B$16,Настройки!$K$48="Да"),Настройки!$B$48&amp;"; ","")&amp;IF(AND(IF(ISNUMBER(Критерии!AD110),Критерии!AD110,0)&gt;=Настройки!$B$16,Настройки!$K$49="Да"),Настройки!$B$49&amp;"; ","")&amp;IF(AND(IF(ISNUMBER(Критерии!AE110),Критерии!AE110,0)&gt;=Настройки!$B$16,Настройки!$K$50="Да"),Настройки!$B$50&amp;"; ","")))</f>
        <v/>
      </c>
    </row>
    <row r="95" spans="1:14" ht="17.100000000000001" customHeight="1">
      <c r="A95" s="25" t="str">
        <f>IF(Критерии!A111="","",Критерии!A111)</f>
        <v/>
      </c>
      <c r="B95" s="3" t="str">
        <f>IF($A95="","",INDEX(Данные!$A$7:$CV$106,ROW()-3,MATCH("Пласт",Данные!$A$6:$CV$6,0)))</f>
        <v/>
      </c>
      <c r="C95" s="3" t="str">
        <f>IF($A95="","",INDEX(Данные!$A$7:$CV$106,ROW()-3,MATCH("Состояние",Данные!$A$6:$CV$6,0)))</f>
        <v/>
      </c>
      <c r="D95" s="3" t="str">
        <f>IF($A95="","",COUNTIFS(Настройки!$A$21:$A$50,"Да",Настройки!$N$21:$N$50,"&lt;&gt;"))</f>
        <v/>
      </c>
      <c r="E95" s="3" t="str">
        <f>IF($A95="","",COUNT(Критерии!$B111:$AE111))</f>
        <v/>
      </c>
      <c r="F95" s="3" t="str">
        <f>IF($A95="","",D95-COUNT(Критерии!$B111:$AE111))</f>
        <v/>
      </c>
      <c r="G95" s="3" t="str">
        <f>IF($A95="","",IF(AND(ISNUMBER(Критерии!B111),Критерии!B111&gt;=Настройки!$B$16,Критерии!B$7="Да"),1,0)+IF(AND(ISNUMBER(Критерии!C111),Критерии!C111&gt;=Настройки!$B$16,Критерии!C$7="Да"),1,0)+IF(AND(ISNUMBER(Критерии!D111),Критерии!D111&gt;=Настройки!$B$16,Критерии!D$7="Да"),1,0)+IF(AND(ISNUMBER(Критерии!E111),Критерии!E111&gt;=Настройки!$B$16,Критерии!E$7="Да"),1,0)+IF(AND(ISNUMBER(Критерии!F111),Критерии!F111&gt;=Настройки!$B$16,Критерии!F$7="Да"),1,0)+IF(AND(ISNUMBER(Критерии!G111),Критерии!G111&gt;=Настройки!$B$16,Критерии!G$7="Да"),1,0)+IF(AND(ISNUMBER(Критерии!H111),Критерии!H111&gt;=Настройки!$B$16,Критерии!H$7="Да"),1,0)+IF(AND(ISNUMBER(Критерии!I111),Критерии!I111&gt;=Настройки!$B$16,Критерии!I$7="Да"),1,0)+IF(AND(ISNUMBER(Критерии!J111),Критерии!J111&gt;=Настройки!$B$16,Критерии!J$7="Да"),1,0)+IF(AND(ISNUMBER(Критерии!K111),Критерии!K111&gt;=Настройки!$B$16,Критерии!K$7="Да"),1,0)+IF(AND(ISNUMBER(Критерии!L111),Критерии!L111&gt;=Настройки!$B$16,Критерии!L$7="Да"),1,0)+IF(AND(ISNUMBER(Критерии!M111),Критерии!M111&gt;=Настройки!$B$16,Критерии!M$7="Да"),1,0)+IF(AND(ISNUMBER(Критерии!N111),Критерии!N111&gt;=Настройки!$B$16,Критерии!N$7="Да"),1,0)+IF(AND(ISNUMBER(Критерии!O111),Критерии!O111&gt;=Настройки!$B$16,Критерии!O$7="Да"),1,0)+IF(AND(ISNUMBER(Критерии!P111),Критерии!P111&gt;=Настройки!$B$16,Критерии!P$7="Да"),1,0)+IF(AND(ISNUMBER(Критерии!Q111),Критерии!Q111&gt;=Настройки!$B$16,Критерии!Q$7="Да"),1,0)+IF(AND(ISNUMBER(Критерии!R111),Критерии!R111&gt;=Настройки!$B$16,Критерии!R$7="Да"),1,0)+IF(AND(ISNUMBER(Критерии!S111),Критерии!S111&gt;=Настройки!$B$16,Критерии!S$7="Да"),1,0)+IF(AND(ISNUMBER(Критерии!T111),Критерии!T111&gt;=Настройки!$B$16,Критерии!T$7="Да"),1,0)+IF(AND(ISNUMBER(Критерии!U111),Критерии!U111&gt;=Настройки!$B$16,Критерии!U$7="Да"),1,0)+IF(AND(ISNUMBER(Критерии!V111),Критерии!V111&gt;=Настройки!$B$16,Критерии!V$7="Да"),1,0)+IF(AND(ISNUMBER(Критерии!W111),Критерии!W111&gt;=Настройки!$B$16,Критерии!W$7="Да"),1,0)+IF(AND(ISNUMBER(Критерии!X111),Критерии!X111&gt;=Настройки!$B$16,Критерии!X$7="Да"),1,0)+IF(AND(ISNUMBER(Критерии!Y111),Критерии!Y111&gt;=Настройки!$B$16,Критерии!Y$7="Да"),1,0)+IF(AND(ISNUMBER(Критерии!Z111),Критерии!Z111&gt;=Настройки!$B$16,Критерии!Z$7="Да"),1,0)+IF(AND(ISNUMBER(Критерии!AA111),Критерии!AA111&gt;=Настройки!$B$16,Критерии!AA$7="Да"),1,0)+IF(AND(ISNUMBER(Критерии!AB111),Критерии!AB111&gt;=Настройки!$B$16,Критерии!AB$7="Да"),1,0)+IF(AND(ISNUMBER(Критерии!AC111),Критерии!AC111&gt;=Настройки!$B$16,Критерии!AC$7="Да"),1,0)+IF(AND(ISNUMBER(Критерии!AD111),Критерии!AD111&gt;=Настройки!$B$16,Критерии!AD$7="Да"),1,0)+IF(AND(ISNUMBER(Критерии!AE111),Критерии!AE111&gt;=Настройки!$B$16,Критерии!AE$7="Да"),1,0))</f>
        <v/>
      </c>
      <c r="H95" s="20" t="str">
        <f>IF($A95="","",IF(ISNUMBER(Критерии!B111),Критерии!B$6,0)+IF(ISNUMBER(Критерии!C111),Критерии!C$6,0)+IF(ISNUMBER(Критерии!D111),Критерии!D$6,0)+IF(ISNUMBER(Критерии!E111),Критерии!E$6,0)+IF(ISNUMBER(Критерии!F111),Критерии!F$6,0)+IF(ISNUMBER(Критерии!G111),Критерии!G$6,0)+IF(ISNUMBER(Критерии!H111),Критерии!H$6,0)+IF(ISNUMBER(Критерии!I111),Критерии!I$6,0)+IF(ISNUMBER(Критерии!J111),Критерии!J$6,0)+IF(ISNUMBER(Критерии!K111),Критерии!K$6,0)+IF(ISNUMBER(Критерии!L111),Критерии!L$6,0)+IF(ISNUMBER(Критерии!M111),Критерии!M$6,0)+IF(ISNUMBER(Критерии!N111),Критерии!N$6,0)+IF(ISNUMBER(Критерии!O111),Критерии!O$6,0)+IF(ISNUMBER(Критерии!P111),Критерии!P$6,0)+IF(ISNUMBER(Критерии!Q111),Критерии!Q$6,0)+IF(ISNUMBER(Критерии!R111),Критерии!R$6,0)+IF(ISNUMBER(Критерии!S111),Критерии!S$6,0)+IF(ISNUMBER(Критерии!T111),Критерии!T$6,0)+IF(ISNUMBER(Критерии!U111),Критерии!U$6,0)+IF(ISNUMBER(Критерии!V111),Критерии!V$6,0)+IF(ISNUMBER(Критерии!W111),Критерии!W$6,0)+IF(ISNUMBER(Критерии!X111),Критерии!X$6,0)+IF(ISNUMBER(Критерии!Y111),Критерии!Y$6,0)+IF(ISNUMBER(Критерии!Z111),Критерии!Z$6,0)+IF(ISNUMBER(Критерии!AA111),Критерии!AA$6,0)+IF(ISNUMBER(Критерии!AB111),Критерии!AB$6,0)+IF(ISNUMBER(Критерии!AC111),Критерии!AC$6,0)+IF(ISNUMBER(Критерии!AD111),Критерии!AD$6,0)+IF(ISNUMBER(Критерии!AE111),Критерии!AE$6,0))</f>
        <v/>
      </c>
      <c r="I95" s="21" t="str">
        <f t="shared" si="2"/>
        <v/>
      </c>
      <c r="J95" s="20" t="str">
        <f>IF($A95="","",IF(OR(COUNTIF(Критерии!$B111:$AE111,"Недостаточно данных")&gt;0,COUNTIF(Критерии!$B111:$AE111,"Поле не найдено")&gt;0,COUNTIF(Критерии!$B111:$AE111,"Некорректные настройки")&gt;0,H95=0),"",EXP((IF(ISNUMBER(Критерии!B111),Критерии!B$6*LN(Критерии!B111),0)+IF(ISNUMBER(Критерии!C111),Критерии!C$6*LN(Критерии!C111),0)+IF(ISNUMBER(Критерии!D111),Критерии!D$6*LN(Критерии!D111),0)+IF(ISNUMBER(Критерии!E111),Критерии!E$6*LN(Критерии!E111),0)+IF(ISNUMBER(Критерии!F111),Критерии!F$6*LN(Критерии!F111),0)+IF(ISNUMBER(Критерии!G111),Критерии!G$6*LN(Критерии!G111),0)+IF(ISNUMBER(Критерии!H111),Критерии!H$6*LN(Критерии!H111),0)+IF(ISNUMBER(Критерии!I111),Критерии!I$6*LN(Критерии!I111),0)+IF(ISNUMBER(Критерии!J111),Критерии!J$6*LN(Критерии!J111),0)+IF(ISNUMBER(Критерии!K111),Критерии!K$6*LN(Критерии!K111),0)+IF(ISNUMBER(Критерии!L111),Критерии!L$6*LN(Критерии!L111),0)+IF(ISNUMBER(Критерии!M111),Критерии!M$6*LN(Критерии!M111),0)+IF(ISNUMBER(Критерии!N111),Критерии!N$6*LN(Критерии!N111),0)+IF(ISNUMBER(Критерии!O111),Критерии!O$6*LN(Критерии!O111),0)+IF(ISNUMBER(Критерии!P111),Критерии!P$6*LN(Критерии!P111),0)+IF(ISNUMBER(Критерии!Q111),Критерии!Q$6*LN(Критерии!Q111),0)+IF(ISNUMBER(Критерии!R111),Критерии!R$6*LN(Критерии!R111),0)+IF(ISNUMBER(Критерии!S111),Критерии!S$6*LN(Критерии!S111),0)+IF(ISNUMBER(Критерии!T111),Критерии!T$6*LN(Критерии!T111),0)+IF(ISNUMBER(Критерии!U111),Критерии!U$6*LN(Критерии!U111),0)+IF(ISNUMBER(Критерии!V111),Критерии!V$6*LN(Критерии!V111),0)+IF(ISNUMBER(Критерии!W111),Критерии!W$6*LN(Критерии!W111),0)+IF(ISNUMBER(Критерии!X111),Критерии!X$6*LN(Критерии!X111),0)+IF(ISNUMBER(Критерии!Y111),Критерии!Y$6*LN(Критерии!Y111),0)+IF(ISNUMBER(Критерии!Z111),Критерии!Z$6*LN(Критерии!Z111),0)+IF(ISNUMBER(Критерии!AA111),Критерии!AA$6*LN(Критерии!AA111),0)+IF(ISNUMBER(Критерии!AB111),Критерии!AB$6*LN(Критерии!AB111),0)+IF(ISNUMBER(Критерии!AC111),Критерии!AC$6*LN(Критерии!AC111),0)+IF(ISNUMBER(Критерии!AD111),Критерии!AD$6*LN(Критерии!AD111),0)+IF(ISNUMBER(Критерии!AE111),Критерии!AE$6*LN(Критерии!AE111),0))/H95)))</f>
        <v/>
      </c>
      <c r="K95" s="3" t="str">
        <f>IF(J95="","",COUNTIF($J$4:$J$103,"&gt;"&amp;J95)+COUNTIF($J$4:J95,J95))</f>
        <v/>
      </c>
      <c r="L95" s="3" t="str">
        <f>IF($A95="","",IF(J95="","Недостаточно данных",IF(G95&lt;Настройки!$B$8,"Резерв",IF(Настройки!$B$11="только ранжирование","Резерв",IF(Настройки!$B$11="Порог λ",IF(J95&gt;=Настройки!$B$10,"Кандидат","Резерв"),IF(K95&lt;=Настройки!$B$9,"Кандидат","Резерв"))))))</f>
        <v/>
      </c>
      <c r="M95" s="3" t="str">
        <f>IF($A95="","",IF(J95="","Проверьте данные на листе «Критерии»",IF(F95&gt;0,"Нет исходных данных: "&amp;F95,IF(Настройки!$B$18&lt;&gt;"OK","Проверьте веса","Расчет выполнен"))))</f>
        <v/>
      </c>
      <c r="N95" s="3" t="str">
        <f>IF($A95="","",IF(G95=0,"Нет сработавших оснований",IF(AND(IF(ISNUMBER(Критерии!B111),Критерии!B111,0)&gt;=Настройки!$B$16,Настройки!$K$21="Да"),Настройки!$B$21&amp;"; ","")&amp;IF(AND(IF(ISNUMBER(Критерии!C111),Критерии!C111,0)&gt;=Настройки!$B$16,Настройки!$K$22="Да"),Настройки!$B$22&amp;"; ","")&amp;IF(AND(IF(ISNUMBER(Критерии!D111),Критерии!D111,0)&gt;=Настройки!$B$16,Настройки!$K$23="Да"),Настройки!$B$23&amp;"; ","")&amp;IF(AND(IF(ISNUMBER(Критерии!E111),Критерии!E111,0)&gt;=Настройки!$B$16,Настройки!$K$24="Да"),Настройки!$B$24&amp;"; ","")&amp;IF(AND(IF(ISNUMBER(Критерии!F111),Критерии!F111,0)&gt;=Настройки!$B$16,Настройки!$K$25="Да"),Настройки!$B$25&amp;"; ","")&amp;IF(AND(IF(ISNUMBER(Критерии!G111),Критерии!G111,0)&gt;=Настройки!$B$16,Настройки!$K$26="Да"),Настройки!$B$26&amp;"; ","")&amp;IF(AND(IF(ISNUMBER(Критерии!H111),Критерии!H111,0)&gt;=Настройки!$B$16,Настройки!$K$27="Да"),Настройки!$B$27&amp;"; ","")&amp;IF(AND(IF(ISNUMBER(Критерии!I111),Критерии!I111,0)&gt;=Настройки!$B$16,Настройки!$K$28="Да"),Настройки!$B$28&amp;"; ","")&amp;IF(AND(IF(ISNUMBER(Критерии!J111),Критерии!J111,0)&gt;=Настройки!$B$16,Настройки!$K$29="Да"),Настройки!$B$29&amp;"; ","")&amp;IF(AND(IF(ISNUMBER(Критерии!K111),Критерии!K111,0)&gt;=Настройки!$B$16,Настройки!$K$30="Да"),Настройки!$B$30&amp;"; ","")&amp;IF(AND(IF(ISNUMBER(Критерии!L111),Критерии!L111,0)&gt;=Настройки!$B$16,Настройки!$K$31="Да"),Настройки!$B$31&amp;"; ","")&amp;IF(AND(IF(ISNUMBER(Критерии!M111),Критерии!M111,0)&gt;=Настройки!$B$16,Настройки!$K$32="Да"),Настройки!$B$32&amp;"; ","")&amp;IF(AND(IF(ISNUMBER(Критерии!N111),Критерии!N111,0)&gt;=Настройки!$B$16,Настройки!$K$33="Да"),Настройки!$B$33&amp;"; ","")&amp;IF(AND(IF(ISNUMBER(Критерии!O111),Критерии!O111,0)&gt;=Настройки!$B$16,Настройки!$K$34="Да"),Настройки!$B$34&amp;"; ","")&amp;IF(AND(IF(ISNUMBER(Критерии!P111),Критерии!P111,0)&gt;=Настройки!$B$16,Настройки!$K$35="Да"),Настройки!$B$35&amp;"; ","")&amp;IF(AND(IF(ISNUMBER(Критерии!Q111),Критерии!Q111,0)&gt;=Настройки!$B$16,Настройки!$K$36="Да"),Настройки!$B$36&amp;"; ","")&amp;IF(AND(IF(ISNUMBER(Критерии!R111),Критерии!R111,0)&gt;=Настройки!$B$16,Настройки!$K$37="Да"),Настройки!$B$37&amp;"; ","")&amp;IF(AND(IF(ISNUMBER(Критерии!S111),Критерии!S111,0)&gt;=Настройки!$B$16,Настройки!$K$38="Да"),Настройки!$B$38&amp;"; ","")&amp;IF(AND(IF(ISNUMBER(Критерии!T111),Критерии!T111,0)&gt;=Настройки!$B$16,Настройки!$K$39="Да"),Настройки!$B$39&amp;"; ","")&amp;IF(AND(IF(ISNUMBER(Критерии!U111),Критерии!U111,0)&gt;=Настройки!$B$16,Настройки!$K$40="Да"),Настройки!$B$40&amp;"; ","")&amp;IF(AND(IF(ISNUMBER(Критерии!V111),Критерии!V111,0)&gt;=Настройки!$B$16,Настройки!$K$41="Да"),Настройки!$B$41&amp;"; ","")&amp;IF(AND(IF(ISNUMBER(Критерии!W111),Критерии!W111,0)&gt;=Настройки!$B$16,Настройки!$K$42="Да"),Настройки!$B$42&amp;"; ","")&amp;IF(AND(IF(ISNUMBER(Критерии!X111),Критерии!X111,0)&gt;=Настройки!$B$16,Настройки!$K$43="Да"),Настройки!$B$43&amp;"; ","")&amp;IF(AND(IF(ISNUMBER(Критерии!Y111),Критерии!Y111,0)&gt;=Настройки!$B$16,Настройки!$K$44="Да"),Настройки!$B$44&amp;"; ","")&amp;IF(AND(IF(ISNUMBER(Критерии!Z111),Критерии!Z111,0)&gt;=Настройки!$B$16,Настройки!$K$45="Да"),Настройки!$B$45&amp;"; ","")&amp;IF(AND(IF(ISNUMBER(Критерии!AA111),Критерии!AA111,0)&gt;=Настройки!$B$16,Настройки!$K$46="Да"),Настройки!$B$46&amp;"; ","")&amp;IF(AND(IF(ISNUMBER(Критерии!AB111),Критерии!AB111,0)&gt;=Настройки!$B$16,Настройки!$K$47="Да"),Настройки!$B$47&amp;"; ","")&amp;IF(AND(IF(ISNUMBER(Критерии!AC111),Критерии!AC111,0)&gt;=Настройки!$B$16,Настройки!$K$48="Да"),Настройки!$B$48&amp;"; ","")&amp;IF(AND(IF(ISNUMBER(Критерии!AD111),Критерии!AD111,0)&gt;=Настройки!$B$16,Настройки!$K$49="Да"),Настройки!$B$49&amp;"; ","")&amp;IF(AND(IF(ISNUMBER(Критерии!AE111),Критерии!AE111,0)&gt;=Настройки!$B$16,Настройки!$K$50="Да"),Настройки!$B$50&amp;"; ","")))</f>
        <v/>
      </c>
    </row>
    <row r="96" spans="1:14" ht="17.100000000000001" customHeight="1">
      <c r="A96" s="25" t="str">
        <f>IF(Критерии!A112="","",Критерии!A112)</f>
        <v/>
      </c>
      <c r="B96" s="3" t="str">
        <f>IF($A96="","",INDEX(Данные!$A$7:$CV$106,ROW()-3,MATCH("Пласт",Данные!$A$6:$CV$6,0)))</f>
        <v/>
      </c>
      <c r="C96" s="3" t="str">
        <f>IF($A96="","",INDEX(Данные!$A$7:$CV$106,ROW()-3,MATCH("Состояние",Данные!$A$6:$CV$6,0)))</f>
        <v/>
      </c>
      <c r="D96" s="3" t="str">
        <f>IF($A96="","",COUNTIFS(Настройки!$A$21:$A$50,"Да",Настройки!$N$21:$N$50,"&lt;&gt;"))</f>
        <v/>
      </c>
      <c r="E96" s="3" t="str">
        <f>IF($A96="","",COUNT(Критерии!$B112:$AE112))</f>
        <v/>
      </c>
      <c r="F96" s="3" t="str">
        <f>IF($A96="","",D96-COUNT(Критерии!$B112:$AE112))</f>
        <v/>
      </c>
      <c r="G96" s="3" t="str">
        <f>IF($A96="","",IF(AND(ISNUMBER(Критерии!B112),Критерии!B112&gt;=Настройки!$B$16,Критерии!B$7="Да"),1,0)+IF(AND(ISNUMBER(Критерии!C112),Критерии!C112&gt;=Настройки!$B$16,Критерии!C$7="Да"),1,0)+IF(AND(ISNUMBER(Критерии!D112),Критерии!D112&gt;=Настройки!$B$16,Критерии!D$7="Да"),1,0)+IF(AND(ISNUMBER(Критерии!E112),Критерии!E112&gt;=Настройки!$B$16,Критерии!E$7="Да"),1,0)+IF(AND(ISNUMBER(Критерии!F112),Критерии!F112&gt;=Настройки!$B$16,Критерии!F$7="Да"),1,0)+IF(AND(ISNUMBER(Критерии!G112),Критерии!G112&gt;=Настройки!$B$16,Критерии!G$7="Да"),1,0)+IF(AND(ISNUMBER(Критерии!H112),Критерии!H112&gt;=Настройки!$B$16,Критерии!H$7="Да"),1,0)+IF(AND(ISNUMBER(Критерии!I112),Критерии!I112&gt;=Настройки!$B$16,Критерии!I$7="Да"),1,0)+IF(AND(ISNUMBER(Критерии!J112),Критерии!J112&gt;=Настройки!$B$16,Критерии!J$7="Да"),1,0)+IF(AND(ISNUMBER(Критерии!K112),Критерии!K112&gt;=Настройки!$B$16,Критерии!K$7="Да"),1,0)+IF(AND(ISNUMBER(Критерии!L112),Критерии!L112&gt;=Настройки!$B$16,Критерии!L$7="Да"),1,0)+IF(AND(ISNUMBER(Критерии!M112),Критерии!M112&gt;=Настройки!$B$16,Критерии!M$7="Да"),1,0)+IF(AND(ISNUMBER(Критерии!N112),Критерии!N112&gt;=Настройки!$B$16,Критерии!N$7="Да"),1,0)+IF(AND(ISNUMBER(Критерии!O112),Критерии!O112&gt;=Настройки!$B$16,Критерии!O$7="Да"),1,0)+IF(AND(ISNUMBER(Критерии!P112),Критерии!P112&gt;=Настройки!$B$16,Критерии!P$7="Да"),1,0)+IF(AND(ISNUMBER(Критерии!Q112),Критерии!Q112&gt;=Настройки!$B$16,Критерии!Q$7="Да"),1,0)+IF(AND(ISNUMBER(Критерии!R112),Критерии!R112&gt;=Настройки!$B$16,Критерии!R$7="Да"),1,0)+IF(AND(ISNUMBER(Критерии!S112),Критерии!S112&gt;=Настройки!$B$16,Критерии!S$7="Да"),1,0)+IF(AND(ISNUMBER(Критерии!T112),Критерии!T112&gt;=Настройки!$B$16,Критерии!T$7="Да"),1,0)+IF(AND(ISNUMBER(Критерии!U112),Критерии!U112&gt;=Настройки!$B$16,Критерии!U$7="Да"),1,0)+IF(AND(ISNUMBER(Критерии!V112),Критерии!V112&gt;=Настройки!$B$16,Критерии!V$7="Да"),1,0)+IF(AND(ISNUMBER(Критерии!W112),Критерии!W112&gt;=Настройки!$B$16,Критерии!W$7="Да"),1,0)+IF(AND(ISNUMBER(Критерии!X112),Критерии!X112&gt;=Настройки!$B$16,Критерии!X$7="Да"),1,0)+IF(AND(ISNUMBER(Критерии!Y112),Критерии!Y112&gt;=Настройки!$B$16,Критерии!Y$7="Да"),1,0)+IF(AND(ISNUMBER(Критерии!Z112),Критерии!Z112&gt;=Настройки!$B$16,Критерии!Z$7="Да"),1,0)+IF(AND(ISNUMBER(Критерии!AA112),Критерии!AA112&gt;=Настройки!$B$16,Критерии!AA$7="Да"),1,0)+IF(AND(ISNUMBER(Критерии!AB112),Критерии!AB112&gt;=Настройки!$B$16,Критерии!AB$7="Да"),1,0)+IF(AND(ISNUMBER(Критерии!AC112),Критерии!AC112&gt;=Настройки!$B$16,Критерии!AC$7="Да"),1,0)+IF(AND(ISNUMBER(Критерии!AD112),Критерии!AD112&gt;=Настройки!$B$16,Критерии!AD$7="Да"),1,0)+IF(AND(ISNUMBER(Критерии!AE112),Критерии!AE112&gt;=Настройки!$B$16,Критерии!AE$7="Да"),1,0))</f>
        <v/>
      </c>
      <c r="H96" s="20" t="str">
        <f>IF($A96="","",IF(ISNUMBER(Критерии!B112),Критерии!B$6,0)+IF(ISNUMBER(Критерии!C112),Критерии!C$6,0)+IF(ISNUMBER(Критерии!D112),Критерии!D$6,0)+IF(ISNUMBER(Критерии!E112),Критерии!E$6,0)+IF(ISNUMBER(Критерии!F112),Критерии!F$6,0)+IF(ISNUMBER(Критерии!G112),Критерии!G$6,0)+IF(ISNUMBER(Критерии!H112),Критерии!H$6,0)+IF(ISNUMBER(Критерии!I112),Критерии!I$6,0)+IF(ISNUMBER(Критерии!J112),Критерии!J$6,0)+IF(ISNUMBER(Критерии!K112),Критерии!K$6,0)+IF(ISNUMBER(Критерии!L112),Критерии!L$6,0)+IF(ISNUMBER(Критерии!M112),Критерии!M$6,0)+IF(ISNUMBER(Критерии!N112),Критерии!N$6,0)+IF(ISNUMBER(Критерии!O112),Критерии!O$6,0)+IF(ISNUMBER(Критерии!P112),Критерии!P$6,0)+IF(ISNUMBER(Критерии!Q112),Критерии!Q$6,0)+IF(ISNUMBER(Критерии!R112),Критерии!R$6,0)+IF(ISNUMBER(Критерии!S112),Критерии!S$6,0)+IF(ISNUMBER(Критерии!T112),Критерии!T$6,0)+IF(ISNUMBER(Критерии!U112),Критерии!U$6,0)+IF(ISNUMBER(Критерии!V112),Критерии!V$6,0)+IF(ISNUMBER(Критерии!W112),Критерии!W$6,0)+IF(ISNUMBER(Критерии!X112),Критерии!X$6,0)+IF(ISNUMBER(Критерии!Y112),Критерии!Y$6,0)+IF(ISNUMBER(Критерии!Z112),Критерии!Z$6,0)+IF(ISNUMBER(Критерии!AA112),Критерии!AA$6,0)+IF(ISNUMBER(Критерии!AB112),Критерии!AB$6,0)+IF(ISNUMBER(Критерии!AC112),Критерии!AC$6,0)+IF(ISNUMBER(Критерии!AD112),Критерии!AD$6,0)+IF(ISNUMBER(Критерии!AE112),Критерии!AE$6,0))</f>
        <v/>
      </c>
      <c r="I96" s="21" t="str">
        <f t="shared" si="2"/>
        <v/>
      </c>
      <c r="J96" s="20" t="str">
        <f>IF($A96="","",IF(OR(COUNTIF(Критерии!$B112:$AE112,"Недостаточно данных")&gt;0,COUNTIF(Критерии!$B112:$AE112,"Поле не найдено")&gt;0,COUNTIF(Критерии!$B112:$AE112,"Некорректные настройки")&gt;0,H96=0),"",EXP((IF(ISNUMBER(Критерии!B112),Критерии!B$6*LN(Критерии!B112),0)+IF(ISNUMBER(Критерии!C112),Критерии!C$6*LN(Критерии!C112),0)+IF(ISNUMBER(Критерии!D112),Критерии!D$6*LN(Критерии!D112),0)+IF(ISNUMBER(Критерии!E112),Критерии!E$6*LN(Критерии!E112),0)+IF(ISNUMBER(Критерии!F112),Критерии!F$6*LN(Критерии!F112),0)+IF(ISNUMBER(Критерии!G112),Критерии!G$6*LN(Критерии!G112),0)+IF(ISNUMBER(Критерии!H112),Критерии!H$6*LN(Критерии!H112),0)+IF(ISNUMBER(Критерии!I112),Критерии!I$6*LN(Критерии!I112),0)+IF(ISNUMBER(Критерии!J112),Критерии!J$6*LN(Критерии!J112),0)+IF(ISNUMBER(Критерии!K112),Критерии!K$6*LN(Критерии!K112),0)+IF(ISNUMBER(Критерии!L112),Критерии!L$6*LN(Критерии!L112),0)+IF(ISNUMBER(Критерии!M112),Критерии!M$6*LN(Критерии!M112),0)+IF(ISNUMBER(Критерии!N112),Критерии!N$6*LN(Критерии!N112),0)+IF(ISNUMBER(Критерии!O112),Критерии!O$6*LN(Критерии!O112),0)+IF(ISNUMBER(Критерии!P112),Критерии!P$6*LN(Критерии!P112),0)+IF(ISNUMBER(Критерии!Q112),Критерии!Q$6*LN(Критерии!Q112),0)+IF(ISNUMBER(Критерии!R112),Критерии!R$6*LN(Критерии!R112),0)+IF(ISNUMBER(Критерии!S112),Критерии!S$6*LN(Критерии!S112),0)+IF(ISNUMBER(Критерии!T112),Критерии!T$6*LN(Критерии!T112),0)+IF(ISNUMBER(Критерии!U112),Критерии!U$6*LN(Критерии!U112),0)+IF(ISNUMBER(Критерии!V112),Критерии!V$6*LN(Критерии!V112),0)+IF(ISNUMBER(Критерии!W112),Критерии!W$6*LN(Критерии!W112),0)+IF(ISNUMBER(Критерии!X112),Критерии!X$6*LN(Критерии!X112),0)+IF(ISNUMBER(Критерии!Y112),Критерии!Y$6*LN(Критерии!Y112),0)+IF(ISNUMBER(Критерии!Z112),Критерии!Z$6*LN(Критерии!Z112),0)+IF(ISNUMBER(Критерии!AA112),Критерии!AA$6*LN(Критерии!AA112),0)+IF(ISNUMBER(Критерии!AB112),Критерии!AB$6*LN(Критерии!AB112),0)+IF(ISNUMBER(Критерии!AC112),Критерии!AC$6*LN(Критерии!AC112),0)+IF(ISNUMBER(Критерии!AD112),Критерии!AD$6*LN(Критерии!AD112),0)+IF(ISNUMBER(Критерии!AE112),Критерии!AE$6*LN(Критерии!AE112),0))/H96)))</f>
        <v/>
      </c>
      <c r="K96" s="3" t="str">
        <f>IF(J96="","",COUNTIF($J$4:$J$103,"&gt;"&amp;J96)+COUNTIF($J$4:J96,J96))</f>
        <v/>
      </c>
      <c r="L96" s="3" t="str">
        <f>IF($A96="","",IF(J96="","Недостаточно данных",IF(G96&lt;Настройки!$B$8,"Резерв",IF(Настройки!$B$11="только ранжирование","Резерв",IF(Настройки!$B$11="Порог λ",IF(J96&gt;=Настройки!$B$10,"Кандидат","Резерв"),IF(K96&lt;=Настройки!$B$9,"Кандидат","Резерв"))))))</f>
        <v/>
      </c>
      <c r="M96" s="3" t="str">
        <f>IF($A96="","",IF(J96="","Проверьте данные на листе «Критерии»",IF(F96&gt;0,"Нет исходных данных: "&amp;F96,IF(Настройки!$B$18&lt;&gt;"OK","Проверьте веса","Расчет выполнен"))))</f>
        <v/>
      </c>
      <c r="N96" s="3" t="str">
        <f>IF($A96="","",IF(G96=0,"Нет сработавших оснований",IF(AND(IF(ISNUMBER(Критерии!B112),Критерии!B112,0)&gt;=Настройки!$B$16,Настройки!$K$21="Да"),Настройки!$B$21&amp;"; ","")&amp;IF(AND(IF(ISNUMBER(Критерии!C112),Критерии!C112,0)&gt;=Настройки!$B$16,Настройки!$K$22="Да"),Настройки!$B$22&amp;"; ","")&amp;IF(AND(IF(ISNUMBER(Критерии!D112),Критерии!D112,0)&gt;=Настройки!$B$16,Настройки!$K$23="Да"),Настройки!$B$23&amp;"; ","")&amp;IF(AND(IF(ISNUMBER(Критерии!E112),Критерии!E112,0)&gt;=Настройки!$B$16,Настройки!$K$24="Да"),Настройки!$B$24&amp;"; ","")&amp;IF(AND(IF(ISNUMBER(Критерии!F112),Критерии!F112,0)&gt;=Настройки!$B$16,Настройки!$K$25="Да"),Настройки!$B$25&amp;"; ","")&amp;IF(AND(IF(ISNUMBER(Критерии!G112),Критерии!G112,0)&gt;=Настройки!$B$16,Настройки!$K$26="Да"),Настройки!$B$26&amp;"; ","")&amp;IF(AND(IF(ISNUMBER(Критерии!H112),Критерии!H112,0)&gt;=Настройки!$B$16,Настройки!$K$27="Да"),Настройки!$B$27&amp;"; ","")&amp;IF(AND(IF(ISNUMBER(Критерии!I112),Критерии!I112,0)&gt;=Настройки!$B$16,Настройки!$K$28="Да"),Настройки!$B$28&amp;"; ","")&amp;IF(AND(IF(ISNUMBER(Критерии!J112),Критерии!J112,0)&gt;=Настройки!$B$16,Настройки!$K$29="Да"),Настройки!$B$29&amp;"; ","")&amp;IF(AND(IF(ISNUMBER(Критерии!K112),Критерии!K112,0)&gt;=Настройки!$B$16,Настройки!$K$30="Да"),Настройки!$B$30&amp;"; ","")&amp;IF(AND(IF(ISNUMBER(Критерии!L112),Критерии!L112,0)&gt;=Настройки!$B$16,Настройки!$K$31="Да"),Настройки!$B$31&amp;"; ","")&amp;IF(AND(IF(ISNUMBER(Критерии!M112),Критерии!M112,0)&gt;=Настройки!$B$16,Настройки!$K$32="Да"),Настройки!$B$32&amp;"; ","")&amp;IF(AND(IF(ISNUMBER(Критерии!N112),Критерии!N112,0)&gt;=Настройки!$B$16,Настройки!$K$33="Да"),Настройки!$B$33&amp;"; ","")&amp;IF(AND(IF(ISNUMBER(Критерии!O112),Критерии!O112,0)&gt;=Настройки!$B$16,Настройки!$K$34="Да"),Настройки!$B$34&amp;"; ","")&amp;IF(AND(IF(ISNUMBER(Критерии!P112),Критерии!P112,0)&gt;=Настройки!$B$16,Настройки!$K$35="Да"),Настройки!$B$35&amp;"; ","")&amp;IF(AND(IF(ISNUMBER(Критерии!Q112),Критерии!Q112,0)&gt;=Настройки!$B$16,Настройки!$K$36="Да"),Настройки!$B$36&amp;"; ","")&amp;IF(AND(IF(ISNUMBER(Критерии!R112),Критерии!R112,0)&gt;=Настройки!$B$16,Настройки!$K$37="Да"),Настройки!$B$37&amp;"; ","")&amp;IF(AND(IF(ISNUMBER(Критерии!S112),Критерии!S112,0)&gt;=Настройки!$B$16,Настройки!$K$38="Да"),Настройки!$B$38&amp;"; ","")&amp;IF(AND(IF(ISNUMBER(Критерии!T112),Критерии!T112,0)&gt;=Настройки!$B$16,Настройки!$K$39="Да"),Настройки!$B$39&amp;"; ","")&amp;IF(AND(IF(ISNUMBER(Критерии!U112),Критерии!U112,0)&gt;=Настройки!$B$16,Настройки!$K$40="Да"),Настройки!$B$40&amp;"; ","")&amp;IF(AND(IF(ISNUMBER(Критерии!V112),Критерии!V112,0)&gt;=Настройки!$B$16,Настройки!$K$41="Да"),Настройки!$B$41&amp;"; ","")&amp;IF(AND(IF(ISNUMBER(Критерии!W112),Критерии!W112,0)&gt;=Настройки!$B$16,Настройки!$K$42="Да"),Настройки!$B$42&amp;"; ","")&amp;IF(AND(IF(ISNUMBER(Критерии!X112),Критерии!X112,0)&gt;=Настройки!$B$16,Настройки!$K$43="Да"),Настройки!$B$43&amp;"; ","")&amp;IF(AND(IF(ISNUMBER(Критерии!Y112),Критерии!Y112,0)&gt;=Настройки!$B$16,Настройки!$K$44="Да"),Настройки!$B$44&amp;"; ","")&amp;IF(AND(IF(ISNUMBER(Критерии!Z112),Критерии!Z112,0)&gt;=Настройки!$B$16,Настройки!$K$45="Да"),Настройки!$B$45&amp;"; ","")&amp;IF(AND(IF(ISNUMBER(Критерии!AA112),Критерии!AA112,0)&gt;=Настройки!$B$16,Настройки!$K$46="Да"),Настройки!$B$46&amp;"; ","")&amp;IF(AND(IF(ISNUMBER(Критерии!AB112),Критерии!AB112,0)&gt;=Настройки!$B$16,Настройки!$K$47="Да"),Настройки!$B$47&amp;"; ","")&amp;IF(AND(IF(ISNUMBER(Критерии!AC112),Критерии!AC112,0)&gt;=Настройки!$B$16,Настройки!$K$48="Да"),Настройки!$B$48&amp;"; ","")&amp;IF(AND(IF(ISNUMBER(Критерии!AD112),Критерии!AD112,0)&gt;=Настройки!$B$16,Настройки!$K$49="Да"),Настройки!$B$49&amp;"; ","")&amp;IF(AND(IF(ISNUMBER(Критерии!AE112),Критерии!AE112,0)&gt;=Настройки!$B$16,Настройки!$K$50="Да"),Настройки!$B$50&amp;"; ","")))</f>
        <v/>
      </c>
    </row>
    <row r="97" spans="1:14" ht="17.100000000000001" customHeight="1">
      <c r="A97" s="25" t="str">
        <f>IF(Критерии!A113="","",Критерии!A113)</f>
        <v/>
      </c>
      <c r="B97" s="3" t="str">
        <f>IF($A97="","",INDEX(Данные!$A$7:$CV$106,ROW()-3,MATCH("Пласт",Данные!$A$6:$CV$6,0)))</f>
        <v/>
      </c>
      <c r="C97" s="3" t="str">
        <f>IF($A97="","",INDEX(Данные!$A$7:$CV$106,ROW()-3,MATCH("Состояние",Данные!$A$6:$CV$6,0)))</f>
        <v/>
      </c>
      <c r="D97" s="3" t="str">
        <f>IF($A97="","",COUNTIFS(Настройки!$A$21:$A$50,"Да",Настройки!$N$21:$N$50,"&lt;&gt;"))</f>
        <v/>
      </c>
      <c r="E97" s="3" t="str">
        <f>IF($A97="","",COUNT(Критерии!$B113:$AE113))</f>
        <v/>
      </c>
      <c r="F97" s="3" t="str">
        <f>IF($A97="","",D97-COUNT(Критерии!$B113:$AE113))</f>
        <v/>
      </c>
      <c r="G97" s="3" t="str">
        <f>IF($A97="","",IF(AND(ISNUMBER(Критерии!B113),Критерии!B113&gt;=Настройки!$B$16,Критерии!B$7="Да"),1,0)+IF(AND(ISNUMBER(Критерии!C113),Критерии!C113&gt;=Настройки!$B$16,Критерии!C$7="Да"),1,0)+IF(AND(ISNUMBER(Критерии!D113),Критерии!D113&gt;=Настройки!$B$16,Критерии!D$7="Да"),1,0)+IF(AND(ISNUMBER(Критерии!E113),Критерии!E113&gt;=Настройки!$B$16,Критерии!E$7="Да"),1,0)+IF(AND(ISNUMBER(Критерии!F113),Критерии!F113&gt;=Настройки!$B$16,Критерии!F$7="Да"),1,0)+IF(AND(ISNUMBER(Критерии!G113),Критерии!G113&gt;=Настройки!$B$16,Критерии!G$7="Да"),1,0)+IF(AND(ISNUMBER(Критерии!H113),Критерии!H113&gt;=Настройки!$B$16,Критерии!H$7="Да"),1,0)+IF(AND(ISNUMBER(Критерии!I113),Критерии!I113&gt;=Настройки!$B$16,Критерии!I$7="Да"),1,0)+IF(AND(ISNUMBER(Критерии!J113),Критерии!J113&gt;=Настройки!$B$16,Критерии!J$7="Да"),1,0)+IF(AND(ISNUMBER(Критерии!K113),Критерии!K113&gt;=Настройки!$B$16,Критерии!K$7="Да"),1,0)+IF(AND(ISNUMBER(Критерии!L113),Критерии!L113&gt;=Настройки!$B$16,Критерии!L$7="Да"),1,0)+IF(AND(ISNUMBER(Критерии!M113),Критерии!M113&gt;=Настройки!$B$16,Критерии!M$7="Да"),1,0)+IF(AND(ISNUMBER(Критерии!N113),Критерии!N113&gt;=Настройки!$B$16,Критерии!N$7="Да"),1,0)+IF(AND(ISNUMBER(Критерии!O113),Критерии!O113&gt;=Настройки!$B$16,Критерии!O$7="Да"),1,0)+IF(AND(ISNUMBER(Критерии!P113),Критерии!P113&gt;=Настройки!$B$16,Критерии!P$7="Да"),1,0)+IF(AND(ISNUMBER(Критерии!Q113),Критерии!Q113&gt;=Настройки!$B$16,Критерии!Q$7="Да"),1,0)+IF(AND(ISNUMBER(Критерии!R113),Критерии!R113&gt;=Настройки!$B$16,Критерии!R$7="Да"),1,0)+IF(AND(ISNUMBER(Критерии!S113),Критерии!S113&gt;=Настройки!$B$16,Критерии!S$7="Да"),1,0)+IF(AND(ISNUMBER(Критерии!T113),Критерии!T113&gt;=Настройки!$B$16,Критерии!T$7="Да"),1,0)+IF(AND(ISNUMBER(Критерии!U113),Критерии!U113&gt;=Настройки!$B$16,Критерии!U$7="Да"),1,0)+IF(AND(ISNUMBER(Критерии!V113),Критерии!V113&gt;=Настройки!$B$16,Критерии!V$7="Да"),1,0)+IF(AND(ISNUMBER(Критерии!W113),Критерии!W113&gt;=Настройки!$B$16,Критерии!W$7="Да"),1,0)+IF(AND(ISNUMBER(Критерии!X113),Критерии!X113&gt;=Настройки!$B$16,Критерии!X$7="Да"),1,0)+IF(AND(ISNUMBER(Критерии!Y113),Критерии!Y113&gt;=Настройки!$B$16,Критерии!Y$7="Да"),1,0)+IF(AND(ISNUMBER(Критерии!Z113),Критерии!Z113&gt;=Настройки!$B$16,Критерии!Z$7="Да"),1,0)+IF(AND(ISNUMBER(Критерии!AA113),Критерии!AA113&gt;=Настройки!$B$16,Критерии!AA$7="Да"),1,0)+IF(AND(ISNUMBER(Критерии!AB113),Критерии!AB113&gt;=Настройки!$B$16,Критерии!AB$7="Да"),1,0)+IF(AND(ISNUMBER(Критерии!AC113),Критерии!AC113&gt;=Настройки!$B$16,Критерии!AC$7="Да"),1,0)+IF(AND(ISNUMBER(Критерии!AD113),Критерии!AD113&gt;=Настройки!$B$16,Критерии!AD$7="Да"),1,0)+IF(AND(ISNUMBER(Критерии!AE113),Критерии!AE113&gt;=Настройки!$B$16,Критерии!AE$7="Да"),1,0))</f>
        <v/>
      </c>
      <c r="H97" s="20" t="str">
        <f>IF($A97="","",IF(ISNUMBER(Критерии!B113),Критерии!B$6,0)+IF(ISNUMBER(Критерии!C113),Критерии!C$6,0)+IF(ISNUMBER(Критерии!D113),Критерии!D$6,0)+IF(ISNUMBER(Критерии!E113),Критерии!E$6,0)+IF(ISNUMBER(Критерии!F113),Критерии!F$6,0)+IF(ISNUMBER(Критерии!G113),Критерии!G$6,0)+IF(ISNUMBER(Критерии!H113),Критерии!H$6,0)+IF(ISNUMBER(Критерии!I113),Критерии!I$6,0)+IF(ISNUMBER(Критерии!J113),Критерии!J$6,0)+IF(ISNUMBER(Критерии!K113),Критерии!K$6,0)+IF(ISNUMBER(Критерии!L113),Критерии!L$6,0)+IF(ISNUMBER(Критерии!M113),Критерии!M$6,0)+IF(ISNUMBER(Критерии!N113),Критерии!N$6,0)+IF(ISNUMBER(Критерии!O113),Критерии!O$6,0)+IF(ISNUMBER(Критерии!P113),Критерии!P$6,0)+IF(ISNUMBER(Критерии!Q113),Критерии!Q$6,0)+IF(ISNUMBER(Критерии!R113),Критерии!R$6,0)+IF(ISNUMBER(Критерии!S113),Критерии!S$6,0)+IF(ISNUMBER(Критерии!T113),Критерии!T$6,0)+IF(ISNUMBER(Критерии!U113),Критерии!U$6,0)+IF(ISNUMBER(Критерии!V113),Критерии!V$6,0)+IF(ISNUMBER(Критерии!W113),Критерии!W$6,0)+IF(ISNUMBER(Критерии!X113),Критерии!X$6,0)+IF(ISNUMBER(Критерии!Y113),Критерии!Y$6,0)+IF(ISNUMBER(Критерии!Z113),Критерии!Z$6,0)+IF(ISNUMBER(Критерии!AA113),Критерии!AA$6,0)+IF(ISNUMBER(Критерии!AB113),Критерии!AB$6,0)+IF(ISNUMBER(Критерии!AC113),Критерии!AC$6,0)+IF(ISNUMBER(Критерии!AD113),Критерии!AD$6,0)+IF(ISNUMBER(Критерии!AE113),Критерии!AE$6,0))</f>
        <v/>
      </c>
      <c r="I97" s="21" t="str">
        <f t="shared" si="2"/>
        <v/>
      </c>
      <c r="J97" s="20" t="str">
        <f>IF($A97="","",IF(OR(COUNTIF(Критерии!$B113:$AE113,"Недостаточно данных")&gt;0,COUNTIF(Критерии!$B113:$AE113,"Поле не найдено")&gt;0,COUNTIF(Критерии!$B113:$AE113,"Некорректные настройки")&gt;0,H97=0),"",EXP((IF(ISNUMBER(Критерии!B113),Критерии!B$6*LN(Критерии!B113),0)+IF(ISNUMBER(Критерии!C113),Критерии!C$6*LN(Критерии!C113),0)+IF(ISNUMBER(Критерии!D113),Критерии!D$6*LN(Критерии!D113),0)+IF(ISNUMBER(Критерии!E113),Критерии!E$6*LN(Критерии!E113),0)+IF(ISNUMBER(Критерии!F113),Критерии!F$6*LN(Критерии!F113),0)+IF(ISNUMBER(Критерии!G113),Критерии!G$6*LN(Критерии!G113),0)+IF(ISNUMBER(Критерии!H113),Критерии!H$6*LN(Критерии!H113),0)+IF(ISNUMBER(Критерии!I113),Критерии!I$6*LN(Критерии!I113),0)+IF(ISNUMBER(Критерии!J113),Критерии!J$6*LN(Критерии!J113),0)+IF(ISNUMBER(Критерии!K113),Критерии!K$6*LN(Критерии!K113),0)+IF(ISNUMBER(Критерии!L113),Критерии!L$6*LN(Критерии!L113),0)+IF(ISNUMBER(Критерии!M113),Критерии!M$6*LN(Критерии!M113),0)+IF(ISNUMBER(Критерии!N113),Критерии!N$6*LN(Критерии!N113),0)+IF(ISNUMBER(Критерии!O113),Критерии!O$6*LN(Критерии!O113),0)+IF(ISNUMBER(Критерии!P113),Критерии!P$6*LN(Критерии!P113),0)+IF(ISNUMBER(Критерии!Q113),Критерии!Q$6*LN(Критерии!Q113),0)+IF(ISNUMBER(Критерии!R113),Критерии!R$6*LN(Критерии!R113),0)+IF(ISNUMBER(Критерии!S113),Критерии!S$6*LN(Критерии!S113),0)+IF(ISNUMBER(Критерии!T113),Критерии!T$6*LN(Критерии!T113),0)+IF(ISNUMBER(Критерии!U113),Критерии!U$6*LN(Критерии!U113),0)+IF(ISNUMBER(Критерии!V113),Критерии!V$6*LN(Критерии!V113),0)+IF(ISNUMBER(Критерии!W113),Критерии!W$6*LN(Критерии!W113),0)+IF(ISNUMBER(Критерии!X113),Критерии!X$6*LN(Критерии!X113),0)+IF(ISNUMBER(Критерии!Y113),Критерии!Y$6*LN(Критерии!Y113),0)+IF(ISNUMBER(Критерии!Z113),Критерии!Z$6*LN(Критерии!Z113),0)+IF(ISNUMBER(Критерии!AA113),Критерии!AA$6*LN(Критерии!AA113),0)+IF(ISNUMBER(Критерии!AB113),Критерии!AB$6*LN(Критерии!AB113),0)+IF(ISNUMBER(Критерии!AC113),Критерии!AC$6*LN(Критерии!AC113),0)+IF(ISNUMBER(Критерии!AD113),Критерии!AD$6*LN(Критерии!AD113),0)+IF(ISNUMBER(Критерии!AE113),Критерии!AE$6*LN(Критерии!AE113),0))/H97)))</f>
        <v/>
      </c>
      <c r="K97" s="3" t="str">
        <f>IF(J97="","",COUNTIF($J$4:$J$103,"&gt;"&amp;J97)+COUNTIF($J$4:J97,J97))</f>
        <v/>
      </c>
      <c r="L97" s="3" t="str">
        <f>IF($A97="","",IF(J97="","Недостаточно данных",IF(G97&lt;Настройки!$B$8,"Резерв",IF(Настройки!$B$11="только ранжирование","Резерв",IF(Настройки!$B$11="Порог λ",IF(J97&gt;=Настройки!$B$10,"Кандидат","Резерв"),IF(K97&lt;=Настройки!$B$9,"Кандидат","Резерв"))))))</f>
        <v/>
      </c>
      <c r="M97" s="3" t="str">
        <f>IF($A97="","",IF(J97="","Проверьте данные на листе «Критерии»",IF(F97&gt;0,"Нет исходных данных: "&amp;F97,IF(Настройки!$B$18&lt;&gt;"OK","Проверьте веса","Расчет выполнен"))))</f>
        <v/>
      </c>
      <c r="N97" s="3" t="str">
        <f>IF($A97="","",IF(G97=0,"Нет сработавших оснований",IF(AND(IF(ISNUMBER(Критерии!B113),Критерии!B113,0)&gt;=Настройки!$B$16,Настройки!$K$21="Да"),Настройки!$B$21&amp;"; ","")&amp;IF(AND(IF(ISNUMBER(Критерии!C113),Критерии!C113,0)&gt;=Настройки!$B$16,Настройки!$K$22="Да"),Настройки!$B$22&amp;"; ","")&amp;IF(AND(IF(ISNUMBER(Критерии!D113),Критерии!D113,0)&gt;=Настройки!$B$16,Настройки!$K$23="Да"),Настройки!$B$23&amp;"; ","")&amp;IF(AND(IF(ISNUMBER(Критерии!E113),Критерии!E113,0)&gt;=Настройки!$B$16,Настройки!$K$24="Да"),Настройки!$B$24&amp;"; ","")&amp;IF(AND(IF(ISNUMBER(Критерии!F113),Критерии!F113,0)&gt;=Настройки!$B$16,Настройки!$K$25="Да"),Настройки!$B$25&amp;"; ","")&amp;IF(AND(IF(ISNUMBER(Критерии!G113),Критерии!G113,0)&gt;=Настройки!$B$16,Настройки!$K$26="Да"),Настройки!$B$26&amp;"; ","")&amp;IF(AND(IF(ISNUMBER(Критерии!H113),Критерии!H113,0)&gt;=Настройки!$B$16,Настройки!$K$27="Да"),Настройки!$B$27&amp;"; ","")&amp;IF(AND(IF(ISNUMBER(Критерии!I113),Критерии!I113,0)&gt;=Настройки!$B$16,Настройки!$K$28="Да"),Настройки!$B$28&amp;"; ","")&amp;IF(AND(IF(ISNUMBER(Критерии!J113),Критерии!J113,0)&gt;=Настройки!$B$16,Настройки!$K$29="Да"),Настройки!$B$29&amp;"; ","")&amp;IF(AND(IF(ISNUMBER(Критерии!K113),Критерии!K113,0)&gt;=Настройки!$B$16,Настройки!$K$30="Да"),Настройки!$B$30&amp;"; ","")&amp;IF(AND(IF(ISNUMBER(Критерии!L113),Критерии!L113,0)&gt;=Настройки!$B$16,Настройки!$K$31="Да"),Настройки!$B$31&amp;"; ","")&amp;IF(AND(IF(ISNUMBER(Критерии!M113),Критерии!M113,0)&gt;=Настройки!$B$16,Настройки!$K$32="Да"),Настройки!$B$32&amp;"; ","")&amp;IF(AND(IF(ISNUMBER(Критерии!N113),Критерии!N113,0)&gt;=Настройки!$B$16,Настройки!$K$33="Да"),Настройки!$B$33&amp;"; ","")&amp;IF(AND(IF(ISNUMBER(Критерии!O113),Критерии!O113,0)&gt;=Настройки!$B$16,Настройки!$K$34="Да"),Настройки!$B$34&amp;"; ","")&amp;IF(AND(IF(ISNUMBER(Критерии!P113),Критерии!P113,0)&gt;=Настройки!$B$16,Настройки!$K$35="Да"),Настройки!$B$35&amp;"; ","")&amp;IF(AND(IF(ISNUMBER(Критерии!Q113),Критерии!Q113,0)&gt;=Настройки!$B$16,Настройки!$K$36="Да"),Настройки!$B$36&amp;"; ","")&amp;IF(AND(IF(ISNUMBER(Критерии!R113),Критерии!R113,0)&gt;=Настройки!$B$16,Настройки!$K$37="Да"),Настройки!$B$37&amp;"; ","")&amp;IF(AND(IF(ISNUMBER(Критерии!S113),Критерии!S113,0)&gt;=Настройки!$B$16,Настройки!$K$38="Да"),Настройки!$B$38&amp;"; ","")&amp;IF(AND(IF(ISNUMBER(Критерии!T113),Критерии!T113,0)&gt;=Настройки!$B$16,Настройки!$K$39="Да"),Настройки!$B$39&amp;"; ","")&amp;IF(AND(IF(ISNUMBER(Критерии!U113),Критерии!U113,0)&gt;=Настройки!$B$16,Настройки!$K$40="Да"),Настройки!$B$40&amp;"; ","")&amp;IF(AND(IF(ISNUMBER(Критерии!V113),Критерии!V113,0)&gt;=Настройки!$B$16,Настройки!$K$41="Да"),Настройки!$B$41&amp;"; ","")&amp;IF(AND(IF(ISNUMBER(Критерии!W113),Критерии!W113,0)&gt;=Настройки!$B$16,Настройки!$K$42="Да"),Настройки!$B$42&amp;"; ","")&amp;IF(AND(IF(ISNUMBER(Критерии!X113),Критерии!X113,0)&gt;=Настройки!$B$16,Настройки!$K$43="Да"),Настройки!$B$43&amp;"; ","")&amp;IF(AND(IF(ISNUMBER(Критерии!Y113),Критерии!Y113,0)&gt;=Настройки!$B$16,Настройки!$K$44="Да"),Настройки!$B$44&amp;"; ","")&amp;IF(AND(IF(ISNUMBER(Критерии!Z113),Критерии!Z113,0)&gt;=Настройки!$B$16,Настройки!$K$45="Да"),Настройки!$B$45&amp;"; ","")&amp;IF(AND(IF(ISNUMBER(Критерии!AA113),Критерии!AA113,0)&gt;=Настройки!$B$16,Настройки!$K$46="Да"),Настройки!$B$46&amp;"; ","")&amp;IF(AND(IF(ISNUMBER(Критерии!AB113),Критерии!AB113,0)&gt;=Настройки!$B$16,Настройки!$K$47="Да"),Настройки!$B$47&amp;"; ","")&amp;IF(AND(IF(ISNUMBER(Критерии!AC113),Критерии!AC113,0)&gt;=Настройки!$B$16,Настройки!$K$48="Да"),Настройки!$B$48&amp;"; ","")&amp;IF(AND(IF(ISNUMBER(Критерии!AD113),Критерии!AD113,0)&gt;=Настройки!$B$16,Настройки!$K$49="Да"),Настройки!$B$49&amp;"; ","")&amp;IF(AND(IF(ISNUMBER(Критерии!AE113),Критерии!AE113,0)&gt;=Настройки!$B$16,Настройки!$K$50="Да"),Настройки!$B$50&amp;"; ","")))</f>
        <v/>
      </c>
    </row>
    <row r="98" spans="1:14" ht="17.100000000000001" customHeight="1">
      <c r="A98" s="25" t="str">
        <f>IF(Критерии!A114="","",Критерии!A114)</f>
        <v/>
      </c>
      <c r="B98" s="3" t="str">
        <f>IF($A98="","",INDEX(Данные!$A$7:$CV$106,ROW()-3,MATCH("Пласт",Данные!$A$6:$CV$6,0)))</f>
        <v/>
      </c>
      <c r="C98" s="3" t="str">
        <f>IF($A98="","",INDEX(Данные!$A$7:$CV$106,ROW()-3,MATCH("Состояние",Данные!$A$6:$CV$6,0)))</f>
        <v/>
      </c>
      <c r="D98" s="3" t="str">
        <f>IF($A98="","",COUNTIFS(Настройки!$A$21:$A$50,"Да",Настройки!$N$21:$N$50,"&lt;&gt;"))</f>
        <v/>
      </c>
      <c r="E98" s="3" t="str">
        <f>IF($A98="","",COUNT(Критерии!$B114:$AE114))</f>
        <v/>
      </c>
      <c r="F98" s="3" t="str">
        <f>IF($A98="","",D98-COUNT(Критерии!$B114:$AE114))</f>
        <v/>
      </c>
      <c r="G98" s="3" t="str">
        <f>IF($A98="","",IF(AND(ISNUMBER(Критерии!B114),Критерии!B114&gt;=Настройки!$B$16,Критерии!B$7="Да"),1,0)+IF(AND(ISNUMBER(Критерии!C114),Критерии!C114&gt;=Настройки!$B$16,Критерии!C$7="Да"),1,0)+IF(AND(ISNUMBER(Критерии!D114),Критерии!D114&gt;=Настройки!$B$16,Критерии!D$7="Да"),1,0)+IF(AND(ISNUMBER(Критерии!E114),Критерии!E114&gt;=Настройки!$B$16,Критерии!E$7="Да"),1,0)+IF(AND(ISNUMBER(Критерии!F114),Критерии!F114&gt;=Настройки!$B$16,Критерии!F$7="Да"),1,0)+IF(AND(ISNUMBER(Критерии!G114),Критерии!G114&gt;=Настройки!$B$16,Критерии!G$7="Да"),1,0)+IF(AND(ISNUMBER(Критерии!H114),Критерии!H114&gt;=Настройки!$B$16,Критерии!H$7="Да"),1,0)+IF(AND(ISNUMBER(Критерии!I114),Критерии!I114&gt;=Настройки!$B$16,Критерии!I$7="Да"),1,0)+IF(AND(ISNUMBER(Критерии!J114),Критерии!J114&gt;=Настройки!$B$16,Критерии!J$7="Да"),1,0)+IF(AND(ISNUMBER(Критерии!K114),Критерии!K114&gt;=Настройки!$B$16,Критерии!K$7="Да"),1,0)+IF(AND(ISNUMBER(Критерии!L114),Критерии!L114&gt;=Настройки!$B$16,Критерии!L$7="Да"),1,0)+IF(AND(ISNUMBER(Критерии!M114),Критерии!M114&gt;=Настройки!$B$16,Критерии!M$7="Да"),1,0)+IF(AND(ISNUMBER(Критерии!N114),Критерии!N114&gt;=Настройки!$B$16,Критерии!N$7="Да"),1,0)+IF(AND(ISNUMBER(Критерии!O114),Критерии!O114&gt;=Настройки!$B$16,Критерии!O$7="Да"),1,0)+IF(AND(ISNUMBER(Критерии!P114),Критерии!P114&gt;=Настройки!$B$16,Критерии!P$7="Да"),1,0)+IF(AND(ISNUMBER(Критерии!Q114),Критерии!Q114&gt;=Настройки!$B$16,Критерии!Q$7="Да"),1,0)+IF(AND(ISNUMBER(Критерии!R114),Критерии!R114&gt;=Настройки!$B$16,Критерии!R$7="Да"),1,0)+IF(AND(ISNUMBER(Критерии!S114),Критерии!S114&gt;=Настройки!$B$16,Критерии!S$7="Да"),1,0)+IF(AND(ISNUMBER(Критерии!T114),Критерии!T114&gt;=Настройки!$B$16,Критерии!T$7="Да"),1,0)+IF(AND(ISNUMBER(Критерии!U114),Критерии!U114&gt;=Настройки!$B$16,Критерии!U$7="Да"),1,0)+IF(AND(ISNUMBER(Критерии!V114),Критерии!V114&gt;=Настройки!$B$16,Критерии!V$7="Да"),1,0)+IF(AND(ISNUMBER(Критерии!W114),Критерии!W114&gt;=Настройки!$B$16,Критерии!W$7="Да"),1,0)+IF(AND(ISNUMBER(Критерии!X114),Критерии!X114&gt;=Настройки!$B$16,Критерии!X$7="Да"),1,0)+IF(AND(ISNUMBER(Критерии!Y114),Критерии!Y114&gt;=Настройки!$B$16,Критерии!Y$7="Да"),1,0)+IF(AND(ISNUMBER(Критерии!Z114),Критерии!Z114&gt;=Настройки!$B$16,Критерии!Z$7="Да"),1,0)+IF(AND(ISNUMBER(Критерии!AA114),Критерии!AA114&gt;=Настройки!$B$16,Критерии!AA$7="Да"),1,0)+IF(AND(ISNUMBER(Критерии!AB114),Критерии!AB114&gt;=Настройки!$B$16,Критерии!AB$7="Да"),1,0)+IF(AND(ISNUMBER(Критерии!AC114),Критерии!AC114&gt;=Настройки!$B$16,Критерии!AC$7="Да"),1,0)+IF(AND(ISNUMBER(Критерии!AD114),Критерии!AD114&gt;=Настройки!$B$16,Критерии!AD$7="Да"),1,0)+IF(AND(ISNUMBER(Критерии!AE114),Критерии!AE114&gt;=Настройки!$B$16,Критерии!AE$7="Да"),1,0))</f>
        <v/>
      </c>
      <c r="H98" s="20" t="str">
        <f>IF($A98="","",IF(ISNUMBER(Критерии!B114),Критерии!B$6,0)+IF(ISNUMBER(Критерии!C114),Критерии!C$6,0)+IF(ISNUMBER(Критерии!D114),Критерии!D$6,0)+IF(ISNUMBER(Критерии!E114),Критерии!E$6,0)+IF(ISNUMBER(Критерии!F114),Критерии!F$6,0)+IF(ISNUMBER(Критерии!G114),Критерии!G$6,0)+IF(ISNUMBER(Критерии!H114),Критерии!H$6,0)+IF(ISNUMBER(Критерии!I114),Критерии!I$6,0)+IF(ISNUMBER(Критерии!J114),Критерии!J$6,0)+IF(ISNUMBER(Критерии!K114),Критерии!K$6,0)+IF(ISNUMBER(Критерии!L114),Критерии!L$6,0)+IF(ISNUMBER(Критерии!M114),Критерии!M$6,0)+IF(ISNUMBER(Критерии!N114),Критерии!N$6,0)+IF(ISNUMBER(Критерии!O114),Критерии!O$6,0)+IF(ISNUMBER(Критерии!P114),Критерии!P$6,0)+IF(ISNUMBER(Критерии!Q114),Критерии!Q$6,0)+IF(ISNUMBER(Критерии!R114),Критерии!R$6,0)+IF(ISNUMBER(Критерии!S114),Критерии!S$6,0)+IF(ISNUMBER(Критерии!T114),Критерии!T$6,0)+IF(ISNUMBER(Критерии!U114),Критерии!U$6,0)+IF(ISNUMBER(Критерии!V114),Критерии!V$6,0)+IF(ISNUMBER(Критерии!W114),Критерии!W$6,0)+IF(ISNUMBER(Критерии!X114),Критерии!X$6,0)+IF(ISNUMBER(Критерии!Y114),Критерии!Y$6,0)+IF(ISNUMBER(Критерии!Z114),Критерии!Z$6,0)+IF(ISNUMBER(Критерии!AA114),Критерии!AA$6,0)+IF(ISNUMBER(Критерии!AB114),Критерии!AB$6,0)+IF(ISNUMBER(Критерии!AC114),Критерии!AC$6,0)+IF(ISNUMBER(Критерии!AD114),Критерии!AD$6,0)+IF(ISNUMBER(Критерии!AE114),Критерии!AE$6,0))</f>
        <v/>
      </c>
      <c r="I98" s="21" t="str">
        <f t="shared" si="2"/>
        <v/>
      </c>
      <c r="J98" s="20" t="str">
        <f>IF($A98="","",IF(OR(COUNTIF(Критерии!$B114:$AE114,"Недостаточно данных")&gt;0,COUNTIF(Критерии!$B114:$AE114,"Поле не найдено")&gt;0,COUNTIF(Критерии!$B114:$AE114,"Некорректные настройки")&gt;0,H98=0),"",EXP((IF(ISNUMBER(Критерии!B114),Критерии!B$6*LN(Критерии!B114),0)+IF(ISNUMBER(Критерии!C114),Критерии!C$6*LN(Критерии!C114),0)+IF(ISNUMBER(Критерии!D114),Критерии!D$6*LN(Критерии!D114),0)+IF(ISNUMBER(Критерии!E114),Критерии!E$6*LN(Критерии!E114),0)+IF(ISNUMBER(Критерии!F114),Критерии!F$6*LN(Критерии!F114),0)+IF(ISNUMBER(Критерии!G114),Критерии!G$6*LN(Критерии!G114),0)+IF(ISNUMBER(Критерии!H114),Критерии!H$6*LN(Критерии!H114),0)+IF(ISNUMBER(Критерии!I114),Критерии!I$6*LN(Критерии!I114),0)+IF(ISNUMBER(Критерии!J114),Критерии!J$6*LN(Критерии!J114),0)+IF(ISNUMBER(Критерии!K114),Критерии!K$6*LN(Критерии!K114),0)+IF(ISNUMBER(Критерии!L114),Критерии!L$6*LN(Критерии!L114),0)+IF(ISNUMBER(Критерии!M114),Критерии!M$6*LN(Критерии!M114),0)+IF(ISNUMBER(Критерии!N114),Критерии!N$6*LN(Критерии!N114),0)+IF(ISNUMBER(Критерии!O114),Критерии!O$6*LN(Критерии!O114),0)+IF(ISNUMBER(Критерии!P114),Критерии!P$6*LN(Критерии!P114),0)+IF(ISNUMBER(Критерии!Q114),Критерии!Q$6*LN(Критерии!Q114),0)+IF(ISNUMBER(Критерии!R114),Критерии!R$6*LN(Критерии!R114),0)+IF(ISNUMBER(Критерии!S114),Критерии!S$6*LN(Критерии!S114),0)+IF(ISNUMBER(Критерии!T114),Критерии!T$6*LN(Критерии!T114),0)+IF(ISNUMBER(Критерии!U114),Критерии!U$6*LN(Критерии!U114),0)+IF(ISNUMBER(Критерии!V114),Критерии!V$6*LN(Критерии!V114),0)+IF(ISNUMBER(Критерии!W114),Критерии!W$6*LN(Критерии!W114),0)+IF(ISNUMBER(Критерии!X114),Критерии!X$6*LN(Критерии!X114),0)+IF(ISNUMBER(Критерии!Y114),Критерии!Y$6*LN(Критерии!Y114),0)+IF(ISNUMBER(Критерии!Z114),Критерии!Z$6*LN(Критерии!Z114),0)+IF(ISNUMBER(Критерии!AA114),Критерии!AA$6*LN(Критерии!AA114),0)+IF(ISNUMBER(Критерии!AB114),Критерии!AB$6*LN(Критерии!AB114),0)+IF(ISNUMBER(Критерии!AC114),Критерии!AC$6*LN(Критерии!AC114),0)+IF(ISNUMBER(Критерии!AD114),Критерии!AD$6*LN(Критерии!AD114),0)+IF(ISNUMBER(Критерии!AE114),Критерии!AE$6*LN(Критерии!AE114),0))/H98)))</f>
        <v/>
      </c>
      <c r="K98" s="3" t="str">
        <f>IF(J98="","",COUNTIF($J$4:$J$103,"&gt;"&amp;J98)+COUNTIF($J$4:J98,J98))</f>
        <v/>
      </c>
      <c r="L98" s="3" t="str">
        <f>IF($A98="","",IF(J98="","Недостаточно данных",IF(G98&lt;Настройки!$B$8,"Резерв",IF(Настройки!$B$11="только ранжирование","Резерв",IF(Настройки!$B$11="Порог λ",IF(J98&gt;=Настройки!$B$10,"Кандидат","Резерв"),IF(K98&lt;=Настройки!$B$9,"Кандидат","Резерв"))))))</f>
        <v/>
      </c>
      <c r="M98" s="3" t="str">
        <f>IF($A98="","",IF(J98="","Проверьте данные на листе «Критерии»",IF(F98&gt;0,"Нет исходных данных: "&amp;F98,IF(Настройки!$B$18&lt;&gt;"OK","Проверьте веса","Расчет выполнен"))))</f>
        <v/>
      </c>
      <c r="N98" s="3" t="str">
        <f>IF($A98="","",IF(G98=0,"Нет сработавших оснований",IF(AND(IF(ISNUMBER(Критерии!B114),Критерии!B114,0)&gt;=Настройки!$B$16,Настройки!$K$21="Да"),Настройки!$B$21&amp;"; ","")&amp;IF(AND(IF(ISNUMBER(Критерии!C114),Критерии!C114,0)&gt;=Настройки!$B$16,Настройки!$K$22="Да"),Настройки!$B$22&amp;"; ","")&amp;IF(AND(IF(ISNUMBER(Критерии!D114),Критерии!D114,0)&gt;=Настройки!$B$16,Настройки!$K$23="Да"),Настройки!$B$23&amp;"; ","")&amp;IF(AND(IF(ISNUMBER(Критерии!E114),Критерии!E114,0)&gt;=Настройки!$B$16,Настройки!$K$24="Да"),Настройки!$B$24&amp;"; ","")&amp;IF(AND(IF(ISNUMBER(Критерии!F114),Критерии!F114,0)&gt;=Настройки!$B$16,Настройки!$K$25="Да"),Настройки!$B$25&amp;"; ","")&amp;IF(AND(IF(ISNUMBER(Критерии!G114),Критерии!G114,0)&gt;=Настройки!$B$16,Настройки!$K$26="Да"),Настройки!$B$26&amp;"; ","")&amp;IF(AND(IF(ISNUMBER(Критерии!H114),Критерии!H114,0)&gt;=Настройки!$B$16,Настройки!$K$27="Да"),Настройки!$B$27&amp;"; ","")&amp;IF(AND(IF(ISNUMBER(Критерии!I114),Критерии!I114,0)&gt;=Настройки!$B$16,Настройки!$K$28="Да"),Настройки!$B$28&amp;"; ","")&amp;IF(AND(IF(ISNUMBER(Критерии!J114),Критерии!J114,0)&gt;=Настройки!$B$16,Настройки!$K$29="Да"),Настройки!$B$29&amp;"; ","")&amp;IF(AND(IF(ISNUMBER(Критерии!K114),Критерии!K114,0)&gt;=Настройки!$B$16,Настройки!$K$30="Да"),Настройки!$B$30&amp;"; ","")&amp;IF(AND(IF(ISNUMBER(Критерии!L114),Критерии!L114,0)&gt;=Настройки!$B$16,Настройки!$K$31="Да"),Настройки!$B$31&amp;"; ","")&amp;IF(AND(IF(ISNUMBER(Критерии!M114),Критерии!M114,0)&gt;=Настройки!$B$16,Настройки!$K$32="Да"),Настройки!$B$32&amp;"; ","")&amp;IF(AND(IF(ISNUMBER(Критерии!N114),Критерии!N114,0)&gt;=Настройки!$B$16,Настройки!$K$33="Да"),Настройки!$B$33&amp;"; ","")&amp;IF(AND(IF(ISNUMBER(Критерии!O114),Критерии!O114,0)&gt;=Настройки!$B$16,Настройки!$K$34="Да"),Настройки!$B$34&amp;"; ","")&amp;IF(AND(IF(ISNUMBER(Критерии!P114),Критерии!P114,0)&gt;=Настройки!$B$16,Настройки!$K$35="Да"),Настройки!$B$35&amp;"; ","")&amp;IF(AND(IF(ISNUMBER(Критерии!Q114),Критерии!Q114,0)&gt;=Настройки!$B$16,Настройки!$K$36="Да"),Настройки!$B$36&amp;"; ","")&amp;IF(AND(IF(ISNUMBER(Критерии!R114),Критерии!R114,0)&gt;=Настройки!$B$16,Настройки!$K$37="Да"),Настройки!$B$37&amp;"; ","")&amp;IF(AND(IF(ISNUMBER(Критерии!S114),Критерии!S114,0)&gt;=Настройки!$B$16,Настройки!$K$38="Да"),Настройки!$B$38&amp;"; ","")&amp;IF(AND(IF(ISNUMBER(Критерии!T114),Критерии!T114,0)&gt;=Настройки!$B$16,Настройки!$K$39="Да"),Настройки!$B$39&amp;"; ","")&amp;IF(AND(IF(ISNUMBER(Критерии!U114),Критерии!U114,0)&gt;=Настройки!$B$16,Настройки!$K$40="Да"),Настройки!$B$40&amp;"; ","")&amp;IF(AND(IF(ISNUMBER(Критерии!V114),Критерии!V114,0)&gt;=Настройки!$B$16,Настройки!$K$41="Да"),Настройки!$B$41&amp;"; ","")&amp;IF(AND(IF(ISNUMBER(Критерии!W114),Критерии!W114,0)&gt;=Настройки!$B$16,Настройки!$K$42="Да"),Настройки!$B$42&amp;"; ","")&amp;IF(AND(IF(ISNUMBER(Критерии!X114),Критерии!X114,0)&gt;=Настройки!$B$16,Настройки!$K$43="Да"),Настройки!$B$43&amp;"; ","")&amp;IF(AND(IF(ISNUMBER(Критерии!Y114),Критерии!Y114,0)&gt;=Настройки!$B$16,Настройки!$K$44="Да"),Настройки!$B$44&amp;"; ","")&amp;IF(AND(IF(ISNUMBER(Критерии!Z114),Критерии!Z114,0)&gt;=Настройки!$B$16,Настройки!$K$45="Да"),Настройки!$B$45&amp;"; ","")&amp;IF(AND(IF(ISNUMBER(Критерии!AA114),Критерии!AA114,0)&gt;=Настройки!$B$16,Настройки!$K$46="Да"),Настройки!$B$46&amp;"; ","")&amp;IF(AND(IF(ISNUMBER(Критерии!AB114),Критерии!AB114,0)&gt;=Настройки!$B$16,Настройки!$K$47="Да"),Настройки!$B$47&amp;"; ","")&amp;IF(AND(IF(ISNUMBER(Критерии!AC114),Критерии!AC114,0)&gt;=Настройки!$B$16,Настройки!$K$48="Да"),Настройки!$B$48&amp;"; ","")&amp;IF(AND(IF(ISNUMBER(Критерии!AD114),Критерии!AD114,0)&gt;=Настройки!$B$16,Настройки!$K$49="Да"),Настройки!$B$49&amp;"; ","")&amp;IF(AND(IF(ISNUMBER(Критерии!AE114),Критерии!AE114,0)&gt;=Настройки!$B$16,Настройки!$K$50="Да"),Настройки!$B$50&amp;"; ","")))</f>
        <v/>
      </c>
    </row>
    <row r="99" spans="1:14" ht="17.100000000000001" customHeight="1">
      <c r="A99" s="25" t="str">
        <f>IF(Критерии!A115="","",Критерии!A115)</f>
        <v/>
      </c>
      <c r="B99" s="3" t="str">
        <f>IF($A99="","",INDEX(Данные!$A$7:$CV$106,ROW()-3,MATCH("Пласт",Данные!$A$6:$CV$6,0)))</f>
        <v/>
      </c>
      <c r="C99" s="3" t="str">
        <f>IF($A99="","",INDEX(Данные!$A$7:$CV$106,ROW()-3,MATCH("Состояние",Данные!$A$6:$CV$6,0)))</f>
        <v/>
      </c>
      <c r="D99" s="3" t="str">
        <f>IF($A99="","",COUNTIFS(Настройки!$A$21:$A$50,"Да",Настройки!$N$21:$N$50,"&lt;&gt;"))</f>
        <v/>
      </c>
      <c r="E99" s="3" t="str">
        <f>IF($A99="","",COUNT(Критерии!$B115:$AE115))</f>
        <v/>
      </c>
      <c r="F99" s="3" t="str">
        <f>IF($A99="","",D99-COUNT(Критерии!$B115:$AE115))</f>
        <v/>
      </c>
      <c r="G99" s="3" t="str">
        <f>IF($A99="","",IF(AND(ISNUMBER(Критерии!B115),Критерии!B115&gt;=Настройки!$B$16,Критерии!B$7="Да"),1,0)+IF(AND(ISNUMBER(Критерии!C115),Критерии!C115&gt;=Настройки!$B$16,Критерии!C$7="Да"),1,0)+IF(AND(ISNUMBER(Критерии!D115),Критерии!D115&gt;=Настройки!$B$16,Критерии!D$7="Да"),1,0)+IF(AND(ISNUMBER(Критерии!E115),Критерии!E115&gt;=Настройки!$B$16,Критерии!E$7="Да"),1,0)+IF(AND(ISNUMBER(Критерии!F115),Критерии!F115&gt;=Настройки!$B$16,Критерии!F$7="Да"),1,0)+IF(AND(ISNUMBER(Критерии!G115),Критерии!G115&gt;=Настройки!$B$16,Критерии!G$7="Да"),1,0)+IF(AND(ISNUMBER(Критерии!H115),Критерии!H115&gt;=Настройки!$B$16,Критерии!H$7="Да"),1,0)+IF(AND(ISNUMBER(Критерии!I115),Критерии!I115&gt;=Настройки!$B$16,Критерии!I$7="Да"),1,0)+IF(AND(ISNUMBER(Критерии!J115),Критерии!J115&gt;=Настройки!$B$16,Критерии!J$7="Да"),1,0)+IF(AND(ISNUMBER(Критерии!K115),Критерии!K115&gt;=Настройки!$B$16,Критерии!K$7="Да"),1,0)+IF(AND(ISNUMBER(Критерии!L115),Критерии!L115&gt;=Настройки!$B$16,Критерии!L$7="Да"),1,0)+IF(AND(ISNUMBER(Критерии!M115),Критерии!M115&gt;=Настройки!$B$16,Критерии!M$7="Да"),1,0)+IF(AND(ISNUMBER(Критерии!N115),Критерии!N115&gt;=Настройки!$B$16,Критерии!N$7="Да"),1,0)+IF(AND(ISNUMBER(Критерии!O115),Критерии!O115&gt;=Настройки!$B$16,Критерии!O$7="Да"),1,0)+IF(AND(ISNUMBER(Критерии!P115),Критерии!P115&gt;=Настройки!$B$16,Критерии!P$7="Да"),1,0)+IF(AND(ISNUMBER(Критерии!Q115),Критерии!Q115&gt;=Настройки!$B$16,Критерии!Q$7="Да"),1,0)+IF(AND(ISNUMBER(Критерии!R115),Критерии!R115&gt;=Настройки!$B$16,Критерии!R$7="Да"),1,0)+IF(AND(ISNUMBER(Критерии!S115),Критерии!S115&gt;=Настройки!$B$16,Критерии!S$7="Да"),1,0)+IF(AND(ISNUMBER(Критерии!T115),Критерии!T115&gt;=Настройки!$B$16,Критерии!T$7="Да"),1,0)+IF(AND(ISNUMBER(Критерии!U115),Критерии!U115&gt;=Настройки!$B$16,Критерии!U$7="Да"),1,0)+IF(AND(ISNUMBER(Критерии!V115),Критерии!V115&gt;=Настройки!$B$16,Критерии!V$7="Да"),1,0)+IF(AND(ISNUMBER(Критерии!W115),Критерии!W115&gt;=Настройки!$B$16,Критерии!W$7="Да"),1,0)+IF(AND(ISNUMBER(Критерии!X115),Критерии!X115&gt;=Настройки!$B$16,Критерии!X$7="Да"),1,0)+IF(AND(ISNUMBER(Критерии!Y115),Критерии!Y115&gt;=Настройки!$B$16,Критерии!Y$7="Да"),1,0)+IF(AND(ISNUMBER(Критерии!Z115),Критерии!Z115&gt;=Настройки!$B$16,Критерии!Z$7="Да"),1,0)+IF(AND(ISNUMBER(Критерии!AA115),Критерии!AA115&gt;=Настройки!$B$16,Критерии!AA$7="Да"),1,0)+IF(AND(ISNUMBER(Критерии!AB115),Критерии!AB115&gt;=Настройки!$B$16,Критерии!AB$7="Да"),1,0)+IF(AND(ISNUMBER(Критерии!AC115),Критерии!AC115&gt;=Настройки!$B$16,Критерии!AC$7="Да"),1,0)+IF(AND(ISNUMBER(Критерии!AD115),Критерии!AD115&gt;=Настройки!$B$16,Критерии!AD$7="Да"),1,0)+IF(AND(ISNUMBER(Критерии!AE115),Критерии!AE115&gt;=Настройки!$B$16,Критерии!AE$7="Да"),1,0))</f>
        <v/>
      </c>
      <c r="H99" s="20" t="str">
        <f>IF($A99="","",IF(ISNUMBER(Критерии!B115),Критерии!B$6,0)+IF(ISNUMBER(Критерии!C115),Критерии!C$6,0)+IF(ISNUMBER(Критерии!D115),Критерии!D$6,0)+IF(ISNUMBER(Критерии!E115),Критерии!E$6,0)+IF(ISNUMBER(Критерии!F115),Критерии!F$6,0)+IF(ISNUMBER(Критерии!G115),Критерии!G$6,0)+IF(ISNUMBER(Критерии!H115),Критерии!H$6,0)+IF(ISNUMBER(Критерии!I115),Критерии!I$6,0)+IF(ISNUMBER(Критерии!J115),Критерии!J$6,0)+IF(ISNUMBER(Критерии!K115),Критерии!K$6,0)+IF(ISNUMBER(Критерии!L115),Критерии!L$6,0)+IF(ISNUMBER(Критерии!M115),Критерии!M$6,0)+IF(ISNUMBER(Критерии!N115),Критерии!N$6,0)+IF(ISNUMBER(Критерии!O115),Критерии!O$6,0)+IF(ISNUMBER(Критерии!P115),Критерии!P$6,0)+IF(ISNUMBER(Критерии!Q115),Критерии!Q$6,0)+IF(ISNUMBER(Критерии!R115),Критерии!R$6,0)+IF(ISNUMBER(Критерии!S115),Критерии!S$6,0)+IF(ISNUMBER(Критерии!T115),Критерии!T$6,0)+IF(ISNUMBER(Критерии!U115),Критерии!U$6,0)+IF(ISNUMBER(Критерии!V115),Критерии!V$6,0)+IF(ISNUMBER(Критерии!W115),Критерии!W$6,0)+IF(ISNUMBER(Критерии!X115),Критерии!X$6,0)+IF(ISNUMBER(Критерии!Y115),Критерии!Y$6,0)+IF(ISNUMBER(Критерии!Z115),Критерии!Z$6,0)+IF(ISNUMBER(Критерии!AA115),Критерии!AA$6,0)+IF(ISNUMBER(Критерии!AB115),Критерии!AB$6,0)+IF(ISNUMBER(Критерии!AC115),Критерии!AC$6,0)+IF(ISNUMBER(Критерии!AD115),Критерии!AD$6,0)+IF(ISNUMBER(Критерии!AE115),Критерии!AE$6,0))</f>
        <v/>
      </c>
      <c r="I99" s="21" t="str">
        <f t="shared" si="2"/>
        <v/>
      </c>
      <c r="J99" s="20" t="str">
        <f>IF($A99="","",IF(OR(COUNTIF(Критерии!$B115:$AE115,"Недостаточно данных")&gt;0,COUNTIF(Критерии!$B115:$AE115,"Поле не найдено")&gt;0,COUNTIF(Критерии!$B115:$AE115,"Некорректные настройки")&gt;0,H99=0),"",EXP((IF(ISNUMBER(Критерии!B115),Критерии!B$6*LN(Критерии!B115),0)+IF(ISNUMBER(Критерии!C115),Критерии!C$6*LN(Критерии!C115),0)+IF(ISNUMBER(Критерии!D115),Критерии!D$6*LN(Критерии!D115),0)+IF(ISNUMBER(Критерии!E115),Критерии!E$6*LN(Критерии!E115),0)+IF(ISNUMBER(Критерии!F115),Критерии!F$6*LN(Критерии!F115),0)+IF(ISNUMBER(Критерии!G115),Критерии!G$6*LN(Критерии!G115),0)+IF(ISNUMBER(Критерии!H115),Критерии!H$6*LN(Критерии!H115),0)+IF(ISNUMBER(Критерии!I115),Критерии!I$6*LN(Критерии!I115),0)+IF(ISNUMBER(Критерии!J115),Критерии!J$6*LN(Критерии!J115),0)+IF(ISNUMBER(Критерии!K115),Критерии!K$6*LN(Критерии!K115),0)+IF(ISNUMBER(Критерии!L115),Критерии!L$6*LN(Критерии!L115),0)+IF(ISNUMBER(Критерии!M115),Критерии!M$6*LN(Критерии!M115),0)+IF(ISNUMBER(Критерии!N115),Критерии!N$6*LN(Критерии!N115),0)+IF(ISNUMBER(Критерии!O115),Критерии!O$6*LN(Критерии!O115),0)+IF(ISNUMBER(Критерии!P115),Критерии!P$6*LN(Критерии!P115),0)+IF(ISNUMBER(Критерии!Q115),Критерии!Q$6*LN(Критерии!Q115),0)+IF(ISNUMBER(Критерии!R115),Критерии!R$6*LN(Критерии!R115),0)+IF(ISNUMBER(Критерии!S115),Критерии!S$6*LN(Критерии!S115),0)+IF(ISNUMBER(Критерии!T115),Критерии!T$6*LN(Критерии!T115),0)+IF(ISNUMBER(Критерии!U115),Критерии!U$6*LN(Критерии!U115),0)+IF(ISNUMBER(Критерии!V115),Критерии!V$6*LN(Критерии!V115),0)+IF(ISNUMBER(Критерии!W115),Критерии!W$6*LN(Критерии!W115),0)+IF(ISNUMBER(Критерии!X115),Критерии!X$6*LN(Критерии!X115),0)+IF(ISNUMBER(Критерии!Y115),Критерии!Y$6*LN(Критерии!Y115),0)+IF(ISNUMBER(Критерии!Z115),Критерии!Z$6*LN(Критерии!Z115),0)+IF(ISNUMBER(Критерии!AA115),Критерии!AA$6*LN(Критерии!AA115),0)+IF(ISNUMBER(Критерии!AB115),Критерии!AB$6*LN(Критерии!AB115),0)+IF(ISNUMBER(Критерии!AC115),Критерии!AC$6*LN(Критерии!AC115),0)+IF(ISNUMBER(Критерии!AD115),Критерии!AD$6*LN(Критерии!AD115),0)+IF(ISNUMBER(Критерии!AE115),Критерии!AE$6*LN(Критерии!AE115),0))/H99)))</f>
        <v/>
      </c>
      <c r="K99" s="3" t="str">
        <f>IF(J99="","",COUNTIF($J$4:$J$103,"&gt;"&amp;J99)+COUNTIF($J$4:J99,J99))</f>
        <v/>
      </c>
      <c r="L99" s="3" t="str">
        <f>IF($A99="","",IF(J99="","Недостаточно данных",IF(G99&lt;Настройки!$B$8,"Резерв",IF(Настройки!$B$11="только ранжирование","Резерв",IF(Настройки!$B$11="Порог λ",IF(J99&gt;=Настройки!$B$10,"Кандидат","Резерв"),IF(K99&lt;=Настройки!$B$9,"Кандидат","Резерв"))))))</f>
        <v/>
      </c>
      <c r="M99" s="3" t="str">
        <f>IF($A99="","",IF(J99="","Проверьте данные на листе «Критерии»",IF(F99&gt;0,"Нет исходных данных: "&amp;F99,IF(Настройки!$B$18&lt;&gt;"OK","Проверьте веса","Расчет выполнен"))))</f>
        <v/>
      </c>
      <c r="N99" s="3" t="str">
        <f>IF($A99="","",IF(G99=0,"Нет сработавших оснований",IF(AND(IF(ISNUMBER(Критерии!B115),Критерии!B115,0)&gt;=Настройки!$B$16,Настройки!$K$21="Да"),Настройки!$B$21&amp;"; ","")&amp;IF(AND(IF(ISNUMBER(Критерии!C115),Критерии!C115,0)&gt;=Настройки!$B$16,Настройки!$K$22="Да"),Настройки!$B$22&amp;"; ","")&amp;IF(AND(IF(ISNUMBER(Критерии!D115),Критерии!D115,0)&gt;=Настройки!$B$16,Настройки!$K$23="Да"),Настройки!$B$23&amp;"; ","")&amp;IF(AND(IF(ISNUMBER(Критерии!E115),Критерии!E115,0)&gt;=Настройки!$B$16,Настройки!$K$24="Да"),Настройки!$B$24&amp;"; ","")&amp;IF(AND(IF(ISNUMBER(Критерии!F115),Критерии!F115,0)&gt;=Настройки!$B$16,Настройки!$K$25="Да"),Настройки!$B$25&amp;"; ","")&amp;IF(AND(IF(ISNUMBER(Критерии!G115),Критерии!G115,0)&gt;=Настройки!$B$16,Настройки!$K$26="Да"),Настройки!$B$26&amp;"; ","")&amp;IF(AND(IF(ISNUMBER(Критерии!H115),Критерии!H115,0)&gt;=Настройки!$B$16,Настройки!$K$27="Да"),Настройки!$B$27&amp;"; ","")&amp;IF(AND(IF(ISNUMBER(Критерии!I115),Критерии!I115,0)&gt;=Настройки!$B$16,Настройки!$K$28="Да"),Настройки!$B$28&amp;"; ","")&amp;IF(AND(IF(ISNUMBER(Критерии!J115),Критерии!J115,0)&gt;=Настройки!$B$16,Настройки!$K$29="Да"),Настройки!$B$29&amp;"; ","")&amp;IF(AND(IF(ISNUMBER(Критерии!K115),Критерии!K115,0)&gt;=Настройки!$B$16,Настройки!$K$30="Да"),Настройки!$B$30&amp;"; ","")&amp;IF(AND(IF(ISNUMBER(Критерии!L115),Критерии!L115,0)&gt;=Настройки!$B$16,Настройки!$K$31="Да"),Настройки!$B$31&amp;"; ","")&amp;IF(AND(IF(ISNUMBER(Критерии!M115),Критерии!M115,0)&gt;=Настройки!$B$16,Настройки!$K$32="Да"),Настройки!$B$32&amp;"; ","")&amp;IF(AND(IF(ISNUMBER(Критерии!N115),Критерии!N115,0)&gt;=Настройки!$B$16,Настройки!$K$33="Да"),Настройки!$B$33&amp;"; ","")&amp;IF(AND(IF(ISNUMBER(Критерии!O115),Критерии!O115,0)&gt;=Настройки!$B$16,Настройки!$K$34="Да"),Настройки!$B$34&amp;"; ","")&amp;IF(AND(IF(ISNUMBER(Критерии!P115),Критерии!P115,0)&gt;=Настройки!$B$16,Настройки!$K$35="Да"),Настройки!$B$35&amp;"; ","")&amp;IF(AND(IF(ISNUMBER(Критерии!Q115),Критерии!Q115,0)&gt;=Настройки!$B$16,Настройки!$K$36="Да"),Настройки!$B$36&amp;"; ","")&amp;IF(AND(IF(ISNUMBER(Критерии!R115),Критерии!R115,0)&gt;=Настройки!$B$16,Настройки!$K$37="Да"),Настройки!$B$37&amp;"; ","")&amp;IF(AND(IF(ISNUMBER(Критерии!S115),Критерии!S115,0)&gt;=Настройки!$B$16,Настройки!$K$38="Да"),Настройки!$B$38&amp;"; ","")&amp;IF(AND(IF(ISNUMBER(Критерии!T115),Критерии!T115,0)&gt;=Настройки!$B$16,Настройки!$K$39="Да"),Настройки!$B$39&amp;"; ","")&amp;IF(AND(IF(ISNUMBER(Критерии!U115),Критерии!U115,0)&gt;=Настройки!$B$16,Настройки!$K$40="Да"),Настройки!$B$40&amp;"; ","")&amp;IF(AND(IF(ISNUMBER(Критерии!V115),Критерии!V115,0)&gt;=Настройки!$B$16,Настройки!$K$41="Да"),Настройки!$B$41&amp;"; ","")&amp;IF(AND(IF(ISNUMBER(Критерии!W115),Критерии!W115,0)&gt;=Настройки!$B$16,Настройки!$K$42="Да"),Настройки!$B$42&amp;"; ","")&amp;IF(AND(IF(ISNUMBER(Критерии!X115),Критерии!X115,0)&gt;=Настройки!$B$16,Настройки!$K$43="Да"),Настройки!$B$43&amp;"; ","")&amp;IF(AND(IF(ISNUMBER(Критерии!Y115),Критерии!Y115,0)&gt;=Настройки!$B$16,Настройки!$K$44="Да"),Настройки!$B$44&amp;"; ","")&amp;IF(AND(IF(ISNUMBER(Критерии!Z115),Критерии!Z115,0)&gt;=Настройки!$B$16,Настройки!$K$45="Да"),Настройки!$B$45&amp;"; ","")&amp;IF(AND(IF(ISNUMBER(Критерии!AA115),Критерии!AA115,0)&gt;=Настройки!$B$16,Настройки!$K$46="Да"),Настройки!$B$46&amp;"; ","")&amp;IF(AND(IF(ISNUMBER(Критерии!AB115),Критерии!AB115,0)&gt;=Настройки!$B$16,Настройки!$K$47="Да"),Настройки!$B$47&amp;"; ","")&amp;IF(AND(IF(ISNUMBER(Критерии!AC115),Критерии!AC115,0)&gt;=Настройки!$B$16,Настройки!$K$48="Да"),Настройки!$B$48&amp;"; ","")&amp;IF(AND(IF(ISNUMBER(Критерии!AD115),Критерии!AD115,0)&gt;=Настройки!$B$16,Настройки!$K$49="Да"),Настройки!$B$49&amp;"; ","")&amp;IF(AND(IF(ISNUMBER(Критерии!AE115),Критерии!AE115,0)&gt;=Настройки!$B$16,Настройки!$K$50="Да"),Настройки!$B$50&amp;"; ","")))</f>
        <v/>
      </c>
    </row>
    <row r="100" spans="1:14" ht="17.100000000000001" customHeight="1">
      <c r="A100" s="25" t="str">
        <f>IF(Критерии!A116="","",Критерии!A116)</f>
        <v/>
      </c>
      <c r="B100" s="3" t="str">
        <f>IF($A100="","",INDEX(Данные!$A$7:$CV$106,ROW()-3,MATCH("Пласт",Данные!$A$6:$CV$6,0)))</f>
        <v/>
      </c>
      <c r="C100" s="3" t="str">
        <f>IF($A100="","",INDEX(Данные!$A$7:$CV$106,ROW()-3,MATCH("Состояние",Данные!$A$6:$CV$6,0)))</f>
        <v/>
      </c>
      <c r="D100" s="3" t="str">
        <f>IF($A100="","",COUNTIFS(Настройки!$A$21:$A$50,"Да",Настройки!$N$21:$N$50,"&lt;&gt;"))</f>
        <v/>
      </c>
      <c r="E100" s="3" t="str">
        <f>IF($A100="","",COUNT(Критерии!$B116:$AE116))</f>
        <v/>
      </c>
      <c r="F100" s="3" t="str">
        <f>IF($A100="","",D100-COUNT(Критерии!$B116:$AE116))</f>
        <v/>
      </c>
      <c r="G100" s="3" t="str">
        <f>IF($A100="","",IF(AND(ISNUMBER(Критерии!B116),Критерии!B116&gt;=Настройки!$B$16,Критерии!B$7="Да"),1,0)+IF(AND(ISNUMBER(Критерии!C116),Критерии!C116&gt;=Настройки!$B$16,Критерии!C$7="Да"),1,0)+IF(AND(ISNUMBER(Критерии!D116),Критерии!D116&gt;=Настройки!$B$16,Критерии!D$7="Да"),1,0)+IF(AND(ISNUMBER(Критерии!E116),Критерии!E116&gt;=Настройки!$B$16,Критерии!E$7="Да"),1,0)+IF(AND(ISNUMBER(Критерии!F116),Критерии!F116&gt;=Настройки!$B$16,Критерии!F$7="Да"),1,0)+IF(AND(ISNUMBER(Критерии!G116),Критерии!G116&gt;=Настройки!$B$16,Критерии!G$7="Да"),1,0)+IF(AND(ISNUMBER(Критерии!H116),Критерии!H116&gt;=Настройки!$B$16,Критерии!H$7="Да"),1,0)+IF(AND(ISNUMBER(Критерии!I116),Критерии!I116&gt;=Настройки!$B$16,Критерии!I$7="Да"),1,0)+IF(AND(ISNUMBER(Критерии!J116),Критерии!J116&gt;=Настройки!$B$16,Критерии!J$7="Да"),1,0)+IF(AND(ISNUMBER(Критерии!K116),Критерии!K116&gt;=Настройки!$B$16,Критерии!K$7="Да"),1,0)+IF(AND(ISNUMBER(Критерии!L116),Критерии!L116&gt;=Настройки!$B$16,Критерии!L$7="Да"),1,0)+IF(AND(ISNUMBER(Критерии!M116),Критерии!M116&gt;=Настройки!$B$16,Критерии!M$7="Да"),1,0)+IF(AND(ISNUMBER(Критерии!N116),Критерии!N116&gt;=Настройки!$B$16,Критерии!N$7="Да"),1,0)+IF(AND(ISNUMBER(Критерии!O116),Критерии!O116&gt;=Настройки!$B$16,Критерии!O$7="Да"),1,0)+IF(AND(ISNUMBER(Критерии!P116),Критерии!P116&gt;=Настройки!$B$16,Критерии!P$7="Да"),1,0)+IF(AND(ISNUMBER(Критерии!Q116),Критерии!Q116&gt;=Настройки!$B$16,Критерии!Q$7="Да"),1,0)+IF(AND(ISNUMBER(Критерии!R116),Критерии!R116&gt;=Настройки!$B$16,Критерии!R$7="Да"),1,0)+IF(AND(ISNUMBER(Критерии!S116),Критерии!S116&gt;=Настройки!$B$16,Критерии!S$7="Да"),1,0)+IF(AND(ISNUMBER(Критерии!T116),Критерии!T116&gt;=Настройки!$B$16,Критерии!T$7="Да"),1,0)+IF(AND(ISNUMBER(Критерии!U116),Критерии!U116&gt;=Настройки!$B$16,Критерии!U$7="Да"),1,0)+IF(AND(ISNUMBER(Критерии!V116),Критерии!V116&gt;=Настройки!$B$16,Критерии!V$7="Да"),1,0)+IF(AND(ISNUMBER(Критерии!W116),Критерии!W116&gt;=Настройки!$B$16,Критерии!W$7="Да"),1,0)+IF(AND(ISNUMBER(Критерии!X116),Критерии!X116&gt;=Настройки!$B$16,Критерии!X$7="Да"),1,0)+IF(AND(ISNUMBER(Критерии!Y116),Критерии!Y116&gt;=Настройки!$B$16,Критерии!Y$7="Да"),1,0)+IF(AND(ISNUMBER(Критерии!Z116),Критерии!Z116&gt;=Настройки!$B$16,Критерии!Z$7="Да"),1,0)+IF(AND(ISNUMBER(Критерии!AA116),Критерии!AA116&gt;=Настройки!$B$16,Критерии!AA$7="Да"),1,0)+IF(AND(ISNUMBER(Критерии!AB116),Критерии!AB116&gt;=Настройки!$B$16,Критерии!AB$7="Да"),1,0)+IF(AND(ISNUMBER(Критерии!AC116),Критерии!AC116&gt;=Настройки!$B$16,Критерии!AC$7="Да"),1,0)+IF(AND(ISNUMBER(Критерии!AD116),Критерии!AD116&gt;=Настройки!$B$16,Критерии!AD$7="Да"),1,0)+IF(AND(ISNUMBER(Критерии!AE116),Критерии!AE116&gt;=Настройки!$B$16,Критерии!AE$7="Да"),1,0))</f>
        <v/>
      </c>
      <c r="H100" s="20" t="str">
        <f>IF($A100="","",IF(ISNUMBER(Критерии!B116),Критерии!B$6,0)+IF(ISNUMBER(Критерии!C116),Критерии!C$6,0)+IF(ISNUMBER(Критерии!D116),Критерии!D$6,0)+IF(ISNUMBER(Критерии!E116),Критерии!E$6,0)+IF(ISNUMBER(Критерии!F116),Критерии!F$6,0)+IF(ISNUMBER(Критерии!G116),Критерии!G$6,0)+IF(ISNUMBER(Критерии!H116),Критерии!H$6,0)+IF(ISNUMBER(Критерии!I116),Критерии!I$6,0)+IF(ISNUMBER(Критерии!J116),Критерии!J$6,0)+IF(ISNUMBER(Критерии!K116),Критерии!K$6,0)+IF(ISNUMBER(Критерии!L116),Критерии!L$6,0)+IF(ISNUMBER(Критерии!M116),Критерии!M$6,0)+IF(ISNUMBER(Критерии!N116),Критерии!N$6,0)+IF(ISNUMBER(Критерии!O116),Критерии!O$6,0)+IF(ISNUMBER(Критерии!P116),Критерии!P$6,0)+IF(ISNUMBER(Критерии!Q116),Критерии!Q$6,0)+IF(ISNUMBER(Критерии!R116),Критерии!R$6,0)+IF(ISNUMBER(Критерии!S116),Критерии!S$6,0)+IF(ISNUMBER(Критерии!T116),Критерии!T$6,0)+IF(ISNUMBER(Критерии!U116),Критерии!U$6,0)+IF(ISNUMBER(Критерии!V116),Критерии!V$6,0)+IF(ISNUMBER(Критерии!W116),Критерии!W$6,0)+IF(ISNUMBER(Критерии!X116),Критерии!X$6,0)+IF(ISNUMBER(Критерии!Y116),Критерии!Y$6,0)+IF(ISNUMBER(Критерии!Z116),Критерии!Z$6,0)+IF(ISNUMBER(Критерии!AA116),Критерии!AA$6,0)+IF(ISNUMBER(Критерии!AB116),Критерии!AB$6,0)+IF(ISNUMBER(Критерии!AC116),Критерии!AC$6,0)+IF(ISNUMBER(Критерии!AD116),Критерии!AD$6,0)+IF(ISNUMBER(Критерии!AE116),Критерии!AE$6,0))</f>
        <v/>
      </c>
      <c r="I100" s="21" t="str">
        <f t="shared" si="2"/>
        <v/>
      </c>
      <c r="J100" s="20" t="str">
        <f>IF($A100="","",IF(OR(COUNTIF(Критерии!$B116:$AE116,"Недостаточно данных")&gt;0,COUNTIF(Критерии!$B116:$AE116,"Поле не найдено")&gt;0,COUNTIF(Критерии!$B116:$AE116,"Некорректные настройки")&gt;0,H100=0),"",EXP((IF(ISNUMBER(Критерии!B116),Критерии!B$6*LN(Критерии!B116),0)+IF(ISNUMBER(Критерии!C116),Критерии!C$6*LN(Критерии!C116),0)+IF(ISNUMBER(Критерии!D116),Критерии!D$6*LN(Критерии!D116),0)+IF(ISNUMBER(Критерии!E116),Критерии!E$6*LN(Критерии!E116),0)+IF(ISNUMBER(Критерии!F116),Критерии!F$6*LN(Критерии!F116),0)+IF(ISNUMBER(Критерии!G116),Критерии!G$6*LN(Критерии!G116),0)+IF(ISNUMBER(Критерии!H116),Критерии!H$6*LN(Критерии!H116),0)+IF(ISNUMBER(Критерии!I116),Критерии!I$6*LN(Критерии!I116),0)+IF(ISNUMBER(Критерии!J116),Критерии!J$6*LN(Критерии!J116),0)+IF(ISNUMBER(Критерии!K116),Критерии!K$6*LN(Критерии!K116),0)+IF(ISNUMBER(Критерии!L116),Критерии!L$6*LN(Критерии!L116),0)+IF(ISNUMBER(Критерии!M116),Критерии!M$6*LN(Критерии!M116),0)+IF(ISNUMBER(Критерии!N116),Критерии!N$6*LN(Критерии!N116),0)+IF(ISNUMBER(Критерии!O116),Критерии!O$6*LN(Критерии!O116),0)+IF(ISNUMBER(Критерии!P116),Критерии!P$6*LN(Критерии!P116),0)+IF(ISNUMBER(Критерии!Q116),Критерии!Q$6*LN(Критерии!Q116),0)+IF(ISNUMBER(Критерии!R116),Критерии!R$6*LN(Критерии!R116),0)+IF(ISNUMBER(Критерии!S116),Критерии!S$6*LN(Критерии!S116),0)+IF(ISNUMBER(Критерии!T116),Критерии!T$6*LN(Критерии!T116),0)+IF(ISNUMBER(Критерии!U116),Критерии!U$6*LN(Критерии!U116),0)+IF(ISNUMBER(Критерии!V116),Критерии!V$6*LN(Критерии!V116),0)+IF(ISNUMBER(Критерии!W116),Критерии!W$6*LN(Критерии!W116),0)+IF(ISNUMBER(Критерии!X116),Критерии!X$6*LN(Критерии!X116),0)+IF(ISNUMBER(Критерии!Y116),Критерии!Y$6*LN(Критерии!Y116),0)+IF(ISNUMBER(Критерии!Z116),Критерии!Z$6*LN(Критерии!Z116),0)+IF(ISNUMBER(Критерии!AA116),Критерии!AA$6*LN(Критерии!AA116),0)+IF(ISNUMBER(Критерии!AB116),Критерии!AB$6*LN(Критерии!AB116),0)+IF(ISNUMBER(Критерии!AC116),Критерии!AC$6*LN(Критерии!AC116),0)+IF(ISNUMBER(Критерии!AD116),Критерии!AD$6*LN(Критерии!AD116),0)+IF(ISNUMBER(Критерии!AE116),Критерии!AE$6*LN(Критерии!AE116),0))/H100)))</f>
        <v/>
      </c>
      <c r="K100" s="3" t="str">
        <f>IF(J100="","",COUNTIF($J$4:$J$103,"&gt;"&amp;J100)+COUNTIF($J$4:J100,J100))</f>
        <v/>
      </c>
      <c r="L100" s="3" t="str">
        <f>IF($A100="","",IF(J100="","Недостаточно данных",IF(G100&lt;Настройки!$B$8,"Резерв",IF(Настройки!$B$11="только ранжирование","Резерв",IF(Настройки!$B$11="Порог λ",IF(J100&gt;=Настройки!$B$10,"Кандидат","Резерв"),IF(K100&lt;=Настройки!$B$9,"Кандидат","Резерв"))))))</f>
        <v/>
      </c>
      <c r="M100" s="3" t="str">
        <f>IF($A100="","",IF(J100="","Проверьте данные на листе «Критерии»",IF(F100&gt;0,"Нет исходных данных: "&amp;F100,IF(Настройки!$B$18&lt;&gt;"OK","Проверьте веса","Расчет выполнен"))))</f>
        <v/>
      </c>
      <c r="N100" s="3" t="str">
        <f>IF($A100="","",IF(G100=0,"Нет сработавших оснований",IF(AND(IF(ISNUMBER(Критерии!B116),Критерии!B116,0)&gt;=Настройки!$B$16,Настройки!$K$21="Да"),Настройки!$B$21&amp;"; ","")&amp;IF(AND(IF(ISNUMBER(Критерии!C116),Критерии!C116,0)&gt;=Настройки!$B$16,Настройки!$K$22="Да"),Настройки!$B$22&amp;"; ","")&amp;IF(AND(IF(ISNUMBER(Критерии!D116),Критерии!D116,0)&gt;=Настройки!$B$16,Настройки!$K$23="Да"),Настройки!$B$23&amp;"; ","")&amp;IF(AND(IF(ISNUMBER(Критерии!E116),Критерии!E116,0)&gt;=Настройки!$B$16,Настройки!$K$24="Да"),Настройки!$B$24&amp;"; ","")&amp;IF(AND(IF(ISNUMBER(Критерии!F116),Критерии!F116,0)&gt;=Настройки!$B$16,Настройки!$K$25="Да"),Настройки!$B$25&amp;"; ","")&amp;IF(AND(IF(ISNUMBER(Критерии!G116),Критерии!G116,0)&gt;=Настройки!$B$16,Настройки!$K$26="Да"),Настройки!$B$26&amp;"; ","")&amp;IF(AND(IF(ISNUMBER(Критерии!H116),Критерии!H116,0)&gt;=Настройки!$B$16,Настройки!$K$27="Да"),Настройки!$B$27&amp;"; ","")&amp;IF(AND(IF(ISNUMBER(Критерии!I116),Критерии!I116,0)&gt;=Настройки!$B$16,Настройки!$K$28="Да"),Настройки!$B$28&amp;"; ","")&amp;IF(AND(IF(ISNUMBER(Критерии!J116),Критерии!J116,0)&gt;=Настройки!$B$16,Настройки!$K$29="Да"),Настройки!$B$29&amp;"; ","")&amp;IF(AND(IF(ISNUMBER(Критерии!K116),Критерии!K116,0)&gt;=Настройки!$B$16,Настройки!$K$30="Да"),Настройки!$B$30&amp;"; ","")&amp;IF(AND(IF(ISNUMBER(Критерии!L116),Критерии!L116,0)&gt;=Настройки!$B$16,Настройки!$K$31="Да"),Настройки!$B$31&amp;"; ","")&amp;IF(AND(IF(ISNUMBER(Критерии!M116),Критерии!M116,0)&gt;=Настройки!$B$16,Настройки!$K$32="Да"),Настройки!$B$32&amp;"; ","")&amp;IF(AND(IF(ISNUMBER(Критерии!N116),Критерии!N116,0)&gt;=Настройки!$B$16,Настройки!$K$33="Да"),Настройки!$B$33&amp;"; ","")&amp;IF(AND(IF(ISNUMBER(Критерии!O116),Критерии!O116,0)&gt;=Настройки!$B$16,Настройки!$K$34="Да"),Настройки!$B$34&amp;"; ","")&amp;IF(AND(IF(ISNUMBER(Критерии!P116),Критерии!P116,0)&gt;=Настройки!$B$16,Настройки!$K$35="Да"),Настройки!$B$35&amp;"; ","")&amp;IF(AND(IF(ISNUMBER(Критерии!Q116),Критерии!Q116,0)&gt;=Настройки!$B$16,Настройки!$K$36="Да"),Настройки!$B$36&amp;"; ","")&amp;IF(AND(IF(ISNUMBER(Критерии!R116),Критерии!R116,0)&gt;=Настройки!$B$16,Настройки!$K$37="Да"),Настройки!$B$37&amp;"; ","")&amp;IF(AND(IF(ISNUMBER(Критерии!S116),Критерии!S116,0)&gt;=Настройки!$B$16,Настройки!$K$38="Да"),Настройки!$B$38&amp;"; ","")&amp;IF(AND(IF(ISNUMBER(Критерии!T116),Критерии!T116,0)&gt;=Настройки!$B$16,Настройки!$K$39="Да"),Настройки!$B$39&amp;"; ","")&amp;IF(AND(IF(ISNUMBER(Критерии!U116),Критерии!U116,0)&gt;=Настройки!$B$16,Настройки!$K$40="Да"),Настройки!$B$40&amp;"; ","")&amp;IF(AND(IF(ISNUMBER(Критерии!V116),Критерии!V116,0)&gt;=Настройки!$B$16,Настройки!$K$41="Да"),Настройки!$B$41&amp;"; ","")&amp;IF(AND(IF(ISNUMBER(Критерии!W116),Критерии!W116,0)&gt;=Настройки!$B$16,Настройки!$K$42="Да"),Настройки!$B$42&amp;"; ","")&amp;IF(AND(IF(ISNUMBER(Критерии!X116),Критерии!X116,0)&gt;=Настройки!$B$16,Настройки!$K$43="Да"),Настройки!$B$43&amp;"; ","")&amp;IF(AND(IF(ISNUMBER(Критерии!Y116),Критерии!Y116,0)&gt;=Настройки!$B$16,Настройки!$K$44="Да"),Настройки!$B$44&amp;"; ","")&amp;IF(AND(IF(ISNUMBER(Критерии!Z116),Критерии!Z116,0)&gt;=Настройки!$B$16,Настройки!$K$45="Да"),Настройки!$B$45&amp;"; ","")&amp;IF(AND(IF(ISNUMBER(Критерии!AA116),Критерии!AA116,0)&gt;=Настройки!$B$16,Настройки!$K$46="Да"),Настройки!$B$46&amp;"; ","")&amp;IF(AND(IF(ISNUMBER(Критерии!AB116),Критерии!AB116,0)&gt;=Настройки!$B$16,Настройки!$K$47="Да"),Настройки!$B$47&amp;"; ","")&amp;IF(AND(IF(ISNUMBER(Критерии!AC116),Критерии!AC116,0)&gt;=Настройки!$B$16,Настройки!$K$48="Да"),Настройки!$B$48&amp;"; ","")&amp;IF(AND(IF(ISNUMBER(Критерии!AD116),Критерии!AD116,0)&gt;=Настройки!$B$16,Настройки!$K$49="Да"),Настройки!$B$49&amp;"; ","")&amp;IF(AND(IF(ISNUMBER(Критерии!AE116),Критерии!AE116,0)&gt;=Настройки!$B$16,Настройки!$K$50="Да"),Настройки!$B$50&amp;"; ","")))</f>
        <v/>
      </c>
    </row>
    <row r="101" spans="1:14" ht="17.100000000000001" customHeight="1">
      <c r="A101" s="25" t="str">
        <f>IF(Критерии!A117="","",Критерии!A117)</f>
        <v/>
      </c>
      <c r="B101" s="3" t="str">
        <f>IF($A101="","",INDEX(Данные!$A$7:$CV$106,ROW()-3,MATCH("Пласт",Данные!$A$6:$CV$6,0)))</f>
        <v/>
      </c>
      <c r="C101" s="3" t="str">
        <f>IF($A101="","",INDEX(Данные!$A$7:$CV$106,ROW()-3,MATCH("Состояние",Данные!$A$6:$CV$6,0)))</f>
        <v/>
      </c>
      <c r="D101" s="3" t="str">
        <f>IF($A101="","",COUNTIFS(Настройки!$A$21:$A$50,"Да",Настройки!$N$21:$N$50,"&lt;&gt;"))</f>
        <v/>
      </c>
      <c r="E101" s="3" t="str">
        <f>IF($A101="","",COUNT(Критерии!$B117:$AE117))</f>
        <v/>
      </c>
      <c r="F101" s="3" t="str">
        <f>IF($A101="","",D101-COUNT(Критерии!$B117:$AE117))</f>
        <v/>
      </c>
      <c r="G101" s="3" t="str">
        <f>IF($A101="","",IF(AND(ISNUMBER(Критерии!B117),Критерии!B117&gt;=Настройки!$B$16,Критерии!B$7="Да"),1,0)+IF(AND(ISNUMBER(Критерии!C117),Критерии!C117&gt;=Настройки!$B$16,Критерии!C$7="Да"),1,0)+IF(AND(ISNUMBER(Критерии!D117),Критерии!D117&gt;=Настройки!$B$16,Критерии!D$7="Да"),1,0)+IF(AND(ISNUMBER(Критерии!E117),Критерии!E117&gt;=Настройки!$B$16,Критерии!E$7="Да"),1,0)+IF(AND(ISNUMBER(Критерии!F117),Критерии!F117&gt;=Настройки!$B$16,Критерии!F$7="Да"),1,0)+IF(AND(ISNUMBER(Критерии!G117),Критерии!G117&gt;=Настройки!$B$16,Критерии!G$7="Да"),1,0)+IF(AND(ISNUMBER(Критерии!H117),Критерии!H117&gt;=Настройки!$B$16,Критерии!H$7="Да"),1,0)+IF(AND(ISNUMBER(Критерии!I117),Критерии!I117&gt;=Настройки!$B$16,Критерии!I$7="Да"),1,0)+IF(AND(ISNUMBER(Критерии!J117),Критерии!J117&gt;=Настройки!$B$16,Критерии!J$7="Да"),1,0)+IF(AND(ISNUMBER(Критерии!K117),Критерии!K117&gt;=Настройки!$B$16,Критерии!K$7="Да"),1,0)+IF(AND(ISNUMBER(Критерии!L117),Критерии!L117&gt;=Настройки!$B$16,Критерии!L$7="Да"),1,0)+IF(AND(ISNUMBER(Критерии!M117),Критерии!M117&gt;=Настройки!$B$16,Критерии!M$7="Да"),1,0)+IF(AND(ISNUMBER(Критерии!N117),Критерии!N117&gt;=Настройки!$B$16,Критерии!N$7="Да"),1,0)+IF(AND(ISNUMBER(Критерии!O117),Критерии!O117&gt;=Настройки!$B$16,Критерии!O$7="Да"),1,0)+IF(AND(ISNUMBER(Критерии!P117),Критерии!P117&gt;=Настройки!$B$16,Критерии!P$7="Да"),1,0)+IF(AND(ISNUMBER(Критерии!Q117),Критерии!Q117&gt;=Настройки!$B$16,Критерии!Q$7="Да"),1,0)+IF(AND(ISNUMBER(Критерии!R117),Критерии!R117&gt;=Настройки!$B$16,Критерии!R$7="Да"),1,0)+IF(AND(ISNUMBER(Критерии!S117),Критерии!S117&gt;=Настройки!$B$16,Критерии!S$7="Да"),1,0)+IF(AND(ISNUMBER(Критерии!T117),Критерии!T117&gt;=Настройки!$B$16,Критерии!T$7="Да"),1,0)+IF(AND(ISNUMBER(Критерии!U117),Критерии!U117&gt;=Настройки!$B$16,Критерии!U$7="Да"),1,0)+IF(AND(ISNUMBER(Критерии!V117),Критерии!V117&gt;=Настройки!$B$16,Критерии!V$7="Да"),1,0)+IF(AND(ISNUMBER(Критерии!W117),Критерии!W117&gt;=Настройки!$B$16,Критерии!W$7="Да"),1,0)+IF(AND(ISNUMBER(Критерии!X117),Критерии!X117&gt;=Настройки!$B$16,Критерии!X$7="Да"),1,0)+IF(AND(ISNUMBER(Критерии!Y117),Критерии!Y117&gt;=Настройки!$B$16,Критерии!Y$7="Да"),1,0)+IF(AND(ISNUMBER(Критерии!Z117),Критерии!Z117&gt;=Настройки!$B$16,Критерии!Z$7="Да"),1,0)+IF(AND(ISNUMBER(Критерии!AA117),Критерии!AA117&gt;=Настройки!$B$16,Критерии!AA$7="Да"),1,0)+IF(AND(ISNUMBER(Критерии!AB117),Критерии!AB117&gt;=Настройки!$B$16,Критерии!AB$7="Да"),1,0)+IF(AND(ISNUMBER(Критерии!AC117),Критерии!AC117&gt;=Настройки!$B$16,Критерии!AC$7="Да"),1,0)+IF(AND(ISNUMBER(Критерии!AD117),Критерии!AD117&gt;=Настройки!$B$16,Критерии!AD$7="Да"),1,0)+IF(AND(ISNUMBER(Критерии!AE117),Критерии!AE117&gt;=Настройки!$B$16,Критерии!AE$7="Да"),1,0))</f>
        <v/>
      </c>
      <c r="H101" s="20" t="str">
        <f>IF($A101="","",IF(ISNUMBER(Критерии!B117),Критерии!B$6,0)+IF(ISNUMBER(Критерии!C117),Критерии!C$6,0)+IF(ISNUMBER(Критерии!D117),Критерии!D$6,0)+IF(ISNUMBER(Критерии!E117),Критерии!E$6,0)+IF(ISNUMBER(Критерии!F117),Критерии!F$6,0)+IF(ISNUMBER(Критерии!G117),Критерии!G$6,0)+IF(ISNUMBER(Критерии!H117),Критерии!H$6,0)+IF(ISNUMBER(Критерии!I117),Критерии!I$6,0)+IF(ISNUMBER(Критерии!J117),Критерии!J$6,0)+IF(ISNUMBER(Критерии!K117),Критерии!K$6,0)+IF(ISNUMBER(Критерии!L117),Критерии!L$6,0)+IF(ISNUMBER(Критерии!M117),Критерии!M$6,0)+IF(ISNUMBER(Критерии!N117),Критерии!N$6,0)+IF(ISNUMBER(Критерии!O117),Критерии!O$6,0)+IF(ISNUMBER(Критерии!P117),Критерии!P$6,0)+IF(ISNUMBER(Критерии!Q117),Критерии!Q$6,0)+IF(ISNUMBER(Критерии!R117),Критерии!R$6,0)+IF(ISNUMBER(Критерии!S117),Критерии!S$6,0)+IF(ISNUMBER(Критерии!T117),Критерии!T$6,0)+IF(ISNUMBER(Критерии!U117),Критерии!U$6,0)+IF(ISNUMBER(Критерии!V117),Критерии!V$6,0)+IF(ISNUMBER(Критерии!W117),Критерии!W$6,0)+IF(ISNUMBER(Критерии!X117),Критерии!X$6,0)+IF(ISNUMBER(Критерии!Y117),Критерии!Y$6,0)+IF(ISNUMBER(Критерии!Z117),Критерии!Z$6,0)+IF(ISNUMBER(Критерии!AA117),Критерии!AA$6,0)+IF(ISNUMBER(Критерии!AB117),Критерии!AB$6,0)+IF(ISNUMBER(Критерии!AC117),Критерии!AC$6,0)+IF(ISNUMBER(Критерии!AD117),Критерии!AD$6,0)+IF(ISNUMBER(Критерии!AE117),Критерии!AE$6,0))</f>
        <v/>
      </c>
      <c r="I101" s="21" t="str">
        <f t="shared" si="2"/>
        <v/>
      </c>
      <c r="J101" s="20" t="str">
        <f>IF($A101="","",IF(OR(COUNTIF(Критерии!$B117:$AE117,"Недостаточно данных")&gt;0,COUNTIF(Критерии!$B117:$AE117,"Поле не найдено")&gt;0,COUNTIF(Критерии!$B117:$AE117,"Некорректные настройки")&gt;0,H101=0),"",EXP((IF(ISNUMBER(Критерии!B117),Критерии!B$6*LN(Критерии!B117),0)+IF(ISNUMBER(Критерии!C117),Критерии!C$6*LN(Критерии!C117),0)+IF(ISNUMBER(Критерии!D117),Критерии!D$6*LN(Критерии!D117),0)+IF(ISNUMBER(Критерии!E117),Критерии!E$6*LN(Критерии!E117),0)+IF(ISNUMBER(Критерии!F117),Критерии!F$6*LN(Критерии!F117),0)+IF(ISNUMBER(Критерии!G117),Критерии!G$6*LN(Критерии!G117),0)+IF(ISNUMBER(Критерии!H117),Критерии!H$6*LN(Критерии!H117),0)+IF(ISNUMBER(Критерии!I117),Критерии!I$6*LN(Критерии!I117),0)+IF(ISNUMBER(Критерии!J117),Критерии!J$6*LN(Критерии!J117),0)+IF(ISNUMBER(Критерии!K117),Критерии!K$6*LN(Критерии!K117),0)+IF(ISNUMBER(Критерии!L117),Критерии!L$6*LN(Критерии!L117),0)+IF(ISNUMBER(Критерии!M117),Критерии!M$6*LN(Критерии!M117),0)+IF(ISNUMBER(Критерии!N117),Критерии!N$6*LN(Критерии!N117),0)+IF(ISNUMBER(Критерии!O117),Критерии!O$6*LN(Критерии!O117),0)+IF(ISNUMBER(Критерии!P117),Критерии!P$6*LN(Критерии!P117),0)+IF(ISNUMBER(Критерии!Q117),Критерии!Q$6*LN(Критерии!Q117),0)+IF(ISNUMBER(Критерии!R117),Критерии!R$6*LN(Критерии!R117),0)+IF(ISNUMBER(Критерии!S117),Критерии!S$6*LN(Критерии!S117),0)+IF(ISNUMBER(Критерии!T117),Критерии!T$6*LN(Критерии!T117),0)+IF(ISNUMBER(Критерии!U117),Критерии!U$6*LN(Критерии!U117),0)+IF(ISNUMBER(Критерии!V117),Критерии!V$6*LN(Критерии!V117),0)+IF(ISNUMBER(Критерии!W117),Критерии!W$6*LN(Критерии!W117),0)+IF(ISNUMBER(Критерии!X117),Критерии!X$6*LN(Критерии!X117),0)+IF(ISNUMBER(Критерии!Y117),Критерии!Y$6*LN(Критерии!Y117),0)+IF(ISNUMBER(Критерии!Z117),Критерии!Z$6*LN(Критерии!Z117),0)+IF(ISNUMBER(Критерии!AA117),Критерии!AA$6*LN(Критерии!AA117),0)+IF(ISNUMBER(Критерии!AB117),Критерии!AB$6*LN(Критерии!AB117),0)+IF(ISNUMBER(Критерии!AC117),Критерии!AC$6*LN(Критерии!AC117),0)+IF(ISNUMBER(Критерии!AD117),Критерии!AD$6*LN(Критерии!AD117),0)+IF(ISNUMBER(Критерии!AE117),Критерии!AE$6*LN(Критерии!AE117),0))/H101)))</f>
        <v/>
      </c>
      <c r="K101" s="3" t="str">
        <f>IF(J101="","",COUNTIF($J$4:$J$103,"&gt;"&amp;J101)+COUNTIF($J$4:J101,J101))</f>
        <v/>
      </c>
      <c r="L101" s="3" t="str">
        <f>IF($A101="","",IF(J101="","Недостаточно данных",IF(G101&lt;Настройки!$B$8,"Резерв",IF(Настройки!$B$11="только ранжирование","Резерв",IF(Настройки!$B$11="Порог λ",IF(J101&gt;=Настройки!$B$10,"Кандидат","Резерв"),IF(K101&lt;=Настройки!$B$9,"Кандидат","Резерв"))))))</f>
        <v/>
      </c>
      <c r="M101" s="3" t="str">
        <f>IF($A101="","",IF(J101="","Проверьте данные на листе «Критерии»",IF(F101&gt;0,"Нет исходных данных: "&amp;F101,IF(Настройки!$B$18&lt;&gt;"OK","Проверьте веса","Расчет выполнен"))))</f>
        <v/>
      </c>
      <c r="N101" s="3" t="str">
        <f>IF($A101="","",IF(G101=0,"Нет сработавших оснований",IF(AND(IF(ISNUMBER(Критерии!B117),Критерии!B117,0)&gt;=Настройки!$B$16,Настройки!$K$21="Да"),Настройки!$B$21&amp;"; ","")&amp;IF(AND(IF(ISNUMBER(Критерии!C117),Критерии!C117,0)&gt;=Настройки!$B$16,Настройки!$K$22="Да"),Настройки!$B$22&amp;"; ","")&amp;IF(AND(IF(ISNUMBER(Критерии!D117),Критерии!D117,0)&gt;=Настройки!$B$16,Настройки!$K$23="Да"),Настройки!$B$23&amp;"; ","")&amp;IF(AND(IF(ISNUMBER(Критерии!E117),Критерии!E117,0)&gt;=Настройки!$B$16,Настройки!$K$24="Да"),Настройки!$B$24&amp;"; ","")&amp;IF(AND(IF(ISNUMBER(Критерии!F117),Критерии!F117,0)&gt;=Настройки!$B$16,Настройки!$K$25="Да"),Настройки!$B$25&amp;"; ","")&amp;IF(AND(IF(ISNUMBER(Критерии!G117),Критерии!G117,0)&gt;=Настройки!$B$16,Настройки!$K$26="Да"),Настройки!$B$26&amp;"; ","")&amp;IF(AND(IF(ISNUMBER(Критерии!H117),Критерии!H117,0)&gt;=Настройки!$B$16,Настройки!$K$27="Да"),Настройки!$B$27&amp;"; ","")&amp;IF(AND(IF(ISNUMBER(Критерии!I117),Критерии!I117,0)&gt;=Настройки!$B$16,Настройки!$K$28="Да"),Настройки!$B$28&amp;"; ","")&amp;IF(AND(IF(ISNUMBER(Критерии!J117),Критерии!J117,0)&gt;=Настройки!$B$16,Настройки!$K$29="Да"),Настройки!$B$29&amp;"; ","")&amp;IF(AND(IF(ISNUMBER(Критерии!K117),Критерии!K117,0)&gt;=Настройки!$B$16,Настройки!$K$30="Да"),Настройки!$B$30&amp;"; ","")&amp;IF(AND(IF(ISNUMBER(Критерии!L117),Критерии!L117,0)&gt;=Настройки!$B$16,Настройки!$K$31="Да"),Настройки!$B$31&amp;"; ","")&amp;IF(AND(IF(ISNUMBER(Критерии!M117),Критерии!M117,0)&gt;=Настройки!$B$16,Настройки!$K$32="Да"),Настройки!$B$32&amp;"; ","")&amp;IF(AND(IF(ISNUMBER(Критерии!N117),Критерии!N117,0)&gt;=Настройки!$B$16,Настройки!$K$33="Да"),Настройки!$B$33&amp;"; ","")&amp;IF(AND(IF(ISNUMBER(Критерии!O117),Критерии!O117,0)&gt;=Настройки!$B$16,Настройки!$K$34="Да"),Настройки!$B$34&amp;"; ","")&amp;IF(AND(IF(ISNUMBER(Критерии!P117),Критерии!P117,0)&gt;=Настройки!$B$16,Настройки!$K$35="Да"),Настройки!$B$35&amp;"; ","")&amp;IF(AND(IF(ISNUMBER(Критерии!Q117),Критерии!Q117,0)&gt;=Настройки!$B$16,Настройки!$K$36="Да"),Настройки!$B$36&amp;"; ","")&amp;IF(AND(IF(ISNUMBER(Критерии!R117),Критерии!R117,0)&gt;=Настройки!$B$16,Настройки!$K$37="Да"),Настройки!$B$37&amp;"; ","")&amp;IF(AND(IF(ISNUMBER(Критерии!S117),Критерии!S117,0)&gt;=Настройки!$B$16,Настройки!$K$38="Да"),Настройки!$B$38&amp;"; ","")&amp;IF(AND(IF(ISNUMBER(Критерии!T117),Критерии!T117,0)&gt;=Настройки!$B$16,Настройки!$K$39="Да"),Настройки!$B$39&amp;"; ","")&amp;IF(AND(IF(ISNUMBER(Критерии!U117),Критерии!U117,0)&gt;=Настройки!$B$16,Настройки!$K$40="Да"),Настройки!$B$40&amp;"; ","")&amp;IF(AND(IF(ISNUMBER(Критерии!V117),Критерии!V117,0)&gt;=Настройки!$B$16,Настройки!$K$41="Да"),Настройки!$B$41&amp;"; ","")&amp;IF(AND(IF(ISNUMBER(Критерии!W117),Критерии!W117,0)&gt;=Настройки!$B$16,Настройки!$K$42="Да"),Настройки!$B$42&amp;"; ","")&amp;IF(AND(IF(ISNUMBER(Критерии!X117),Критерии!X117,0)&gt;=Настройки!$B$16,Настройки!$K$43="Да"),Настройки!$B$43&amp;"; ","")&amp;IF(AND(IF(ISNUMBER(Критерии!Y117),Критерии!Y117,0)&gt;=Настройки!$B$16,Настройки!$K$44="Да"),Настройки!$B$44&amp;"; ","")&amp;IF(AND(IF(ISNUMBER(Критерии!Z117),Критерии!Z117,0)&gt;=Настройки!$B$16,Настройки!$K$45="Да"),Настройки!$B$45&amp;"; ","")&amp;IF(AND(IF(ISNUMBER(Критерии!AA117),Критерии!AA117,0)&gt;=Настройки!$B$16,Настройки!$K$46="Да"),Настройки!$B$46&amp;"; ","")&amp;IF(AND(IF(ISNUMBER(Критерии!AB117),Критерии!AB117,0)&gt;=Настройки!$B$16,Настройки!$K$47="Да"),Настройки!$B$47&amp;"; ","")&amp;IF(AND(IF(ISNUMBER(Критерии!AC117),Критерии!AC117,0)&gt;=Настройки!$B$16,Настройки!$K$48="Да"),Настройки!$B$48&amp;"; ","")&amp;IF(AND(IF(ISNUMBER(Критерии!AD117),Критерии!AD117,0)&gt;=Настройки!$B$16,Настройки!$K$49="Да"),Настройки!$B$49&amp;"; ","")&amp;IF(AND(IF(ISNUMBER(Критерии!AE117),Критерии!AE117,0)&gt;=Настройки!$B$16,Настройки!$K$50="Да"),Настройки!$B$50&amp;"; ","")))</f>
        <v/>
      </c>
    </row>
    <row r="102" spans="1:14" ht="17.100000000000001" customHeight="1">
      <c r="A102" s="25" t="str">
        <f>IF(Критерии!A118="","",Критерии!A118)</f>
        <v/>
      </c>
      <c r="B102" s="3" t="str">
        <f>IF($A102="","",INDEX(Данные!$A$7:$CV$106,ROW()-3,MATCH("Пласт",Данные!$A$6:$CV$6,0)))</f>
        <v/>
      </c>
      <c r="C102" s="3" t="str">
        <f>IF($A102="","",INDEX(Данные!$A$7:$CV$106,ROW()-3,MATCH("Состояние",Данные!$A$6:$CV$6,0)))</f>
        <v/>
      </c>
      <c r="D102" s="3" t="str">
        <f>IF($A102="","",COUNTIFS(Настройки!$A$21:$A$50,"Да",Настройки!$N$21:$N$50,"&lt;&gt;"))</f>
        <v/>
      </c>
      <c r="E102" s="3" t="str">
        <f>IF($A102="","",COUNT(Критерии!$B118:$AE118))</f>
        <v/>
      </c>
      <c r="F102" s="3" t="str">
        <f>IF($A102="","",D102-COUNT(Критерии!$B118:$AE118))</f>
        <v/>
      </c>
      <c r="G102" s="3" t="str">
        <f>IF($A102="","",IF(AND(ISNUMBER(Критерии!B118),Критерии!B118&gt;=Настройки!$B$16,Критерии!B$7="Да"),1,0)+IF(AND(ISNUMBER(Критерии!C118),Критерии!C118&gt;=Настройки!$B$16,Критерии!C$7="Да"),1,0)+IF(AND(ISNUMBER(Критерии!D118),Критерии!D118&gt;=Настройки!$B$16,Критерии!D$7="Да"),1,0)+IF(AND(ISNUMBER(Критерии!E118),Критерии!E118&gt;=Настройки!$B$16,Критерии!E$7="Да"),1,0)+IF(AND(ISNUMBER(Критерии!F118),Критерии!F118&gt;=Настройки!$B$16,Критерии!F$7="Да"),1,0)+IF(AND(ISNUMBER(Критерии!G118),Критерии!G118&gt;=Настройки!$B$16,Критерии!G$7="Да"),1,0)+IF(AND(ISNUMBER(Критерии!H118),Критерии!H118&gt;=Настройки!$B$16,Критерии!H$7="Да"),1,0)+IF(AND(ISNUMBER(Критерии!I118),Критерии!I118&gt;=Настройки!$B$16,Критерии!I$7="Да"),1,0)+IF(AND(ISNUMBER(Критерии!J118),Критерии!J118&gt;=Настройки!$B$16,Критерии!J$7="Да"),1,0)+IF(AND(ISNUMBER(Критерии!K118),Критерии!K118&gt;=Настройки!$B$16,Критерии!K$7="Да"),1,0)+IF(AND(ISNUMBER(Критерии!L118),Критерии!L118&gt;=Настройки!$B$16,Критерии!L$7="Да"),1,0)+IF(AND(ISNUMBER(Критерии!M118),Критерии!M118&gt;=Настройки!$B$16,Критерии!M$7="Да"),1,0)+IF(AND(ISNUMBER(Критерии!N118),Критерии!N118&gt;=Настройки!$B$16,Критерии!N$7="Да"),1,0)+IF(AND(ISNUMBER(Критерии!O118),Критерии!O118&gt;=Настройки!$B$16,Критерии!O$7="Да"),1,0)+IF(AND(ISNUMBER(Критерии!P118),Критерии!P118&gt;=Настройки!$B$16,Критерии!P$7="Да"),1,0)+IF(AND(ISNUMBER(Критерии!Q118),Критерии!Q118&gt;=Настройки!$B$16,Критерии!Q$7="Да"),1,0)+IF(AND(ISNUMBER(Критерии!R118),Критерии!R118&gt;=Настройки!$B$16,Критерии!R$7="Да"),1,0)+IF(AND(ISNUMBER(Критерии!S118),Критерии!S118&gt;=Настройки!$B$16,Критерии!S$7="Да"),1,0)+IF(AND(ISNUMBER(Критерии!T118),Критерии!T118&gt;=Настройки!$B$16,Критерии!T$7="Да"),1,0)+IF(AND(ISNUMBER(Критерии!U118),Критерии!U118&gt;=Настройки!$B$16,Критерии!U$7="Да"),1,0)+IF(AND(ISNUMBER(Критерии!V118),Критерии!V118&gt;=Настройки!$B$16,Критерии!V$7="Да"),1,0)+IF(AND(ISNUMBER(Критерии!W118),Критерии!W118&gt;=Настройки!$B$16,Критерии!W$7="Да"),1,0)+IF(AND(ISNUMBER(Критерии!X118),Критерии!X118&gt;=Настройки!$B$16,Критерии!X$7="Да"),1,0)+IF(AND(ISNUMBER(Критерии!Y118),Критерии!Y118&gt;=Настройки!$B$16,Критерии!Y$7="Да"),1,0)+IF(AND(ISNUMBER(Критерии!Z118),Критерии!Z118&gt;=Настройки!$B$16,Критерии!Z$7="Да"),1,0)+IF(AND(ISNUMBER(Критерии!AA118),Критерии!AA118&gt;=Настройки!$B$16,Критерии!AA$7="Да"),1,0)+IF(AND(ISNUMBER(Критерии!AB118),Критерии!AB118&gt;=Настройки!$B$16,Критерии!AB$7="Да"),1,0)+IF(AND(ISNUMBER(Критерии!AC118),Критерии!AC118&gt;=Настройки!$B$16,Критерии!AC$7="Да"),1,0)+IF(AND(ISNUMBER(Критерии!AD118),Критерии!AD118&gt;=Настройки!$B$16,Критерии!AD$7="Да"),1,0)+IF(AND(ISNUMBER(Критерии!AE118),Критерии!AE118&gt;=Настройки!$B$16,Критерии!AE$7="Да"),1,0))</f>
        <v/>
      </c>
      <c r="H102" s="20" t="str">
        <f>IF($A102="","",IF(ISNUMBER(Критерии!B118),Критерии!B$6,0)+IF(ISNUMBER(Критерии!C118),Критерии!C$6,0)+IF(ISNUMBER(Критерии!D118),Критерии!D$6,0)+IF(ISNUMBER(Критерии!E118),Критерии!E$6,0)+IF(ISNUMBER(Критерии!F118),Критерии!F$6,0)+IF(ISNUMBER(Критерии!G118),Критерии!G$6,0)+IF(ISNUMBER(Критерии!H118),Критерии!H$6,0)+IF(ISNUMBER(Критерии!I118),Критерии!I$6,0)+IF(ISNUMBER(Критерии!J118),Критерии!J$6,0)+IF(ISNUMBER(Критерии!K118),Критерии!K$6,0)+IF(ISNUMBER(Критерии!L118),Критерии!L$6,0)+IF(ISNUMBER(Критерии!M118),Критерии!M$6,0)+IF(ISNUMBER(Критерии!N118),Критерии!N$6,0)+IF(ISNUMBER(Критерии!O118),Критерии!O$6,0)+IF(ISNUMBER(Критерии!P118),Критерии!P$6,0)+IF(ISNUMBER(Критерии!Q118),Критерии!Q$6,0)+IF(ISNUMBER(Критерии!R118),Критерии!R$6,0)+IF(ISNUMBER(Критерии!S118),Критерии!S$6,0)+IF(ISNUMBER(Критерии!T118),Критерии!T$6,0)+IF(ISNUMBER(Критерии!U118),Критерии!U$6,0)+IF(ISNUMBER(Критерии!V118),Критерии!V$6,0)+IF(ISNUMBER(Критерии!W118),Критерии!W$6,0)+IF(ISNUMBER(Критерии!X118),Критерии!X$6,0)+IF(ISNUMBER(Критерии!Y118),Критерии!Y$6,0)+IF(ISNUMBER(Критерии!Z118),Критерии!Z$6,0)+IF(ISNUMBER(Критерии!AA118),Критерии!AA$6,0)+IF(ISNUMBER(Критерии!AB118),Критерии!AB$6,0)+IF(ISNUMBER(Критерии!AC118),Критерии!AC$6,0)+IF(ISNUMBER(Критерии!AD118),Критерии!AD$6,0)+IF(ISNUMBER(Критерии!AE118),Критерии!AE$6,0))</f>
        <v/>
      </c>
      <c r="I102" s="21" t="str">
        <f t="shared" si="2"/>
        <v/>
      </c>
      <c r="J102" s="20" t="str">
        <f>IF($A102="","",IF(OR(COUNTIF(Критерии!$B118:$AE118,"Недостаточно данных")&gt;0,COUNTIF(Критерии!$B118:$AE118,"Поле не найдено")&gt;0,COUNTIF(Критерии!$B118:$AE118,"Некорректные настройки")&gt;0,H102=0),"",EXP((IF(ISNUMBER(Критерии!B118),Критерии!B$6*LN(Критерии!B118),0)+IF(ISNUMBER(Критерии!C118),Критерии!C$6*LN(Критерии!C118),0)+IF(ISNUMBER(Критерии!D118),Критерии!D$6*LN(Критерии!D118),0)+IF(ISNUMBER(Критерии!E118),Критерии!E$6*LN(Критерии!E118),0)+IF(ISNUMBER(Критерии!F118),Критерии!F$6*LN(Критерии!F118),0)+IF(ISNUMBER(Критерии!G118),Критерии!G$6*LN(Критерии!G118),0)+IF(ISNUMBER(Критерии!H118),Критерии!H$6*LN(Критерии!H118),0)+IF(ISNUMBER(Критерии!I118),Критерии!I$6*LN(Критерии!I118),0)+IF(ISNUMBER(Критерии!J118),Критерии!J$6*LN(Критерии!J118),0)+IF(ISNUMBER(Критерии!K118),Критерии!K$6*LN(Критерии!K118),0)+IF(ISNUMBER(Критерии!L118),Критерии!L$6*LN(Критерии!L118),0)+IF(ISNUMBER(Критерии!M118),Критерии!M$6*LN(Критерии!M118),0)+IF(ISNUMBER(Критерии!N118),Критерии!N$6*LN(Критерии!N118),0)+IF(ISNUMBER(Критерии!O118),Критерии!O$6*LN(Критерии!O118),0)+IF(ISNUMBER(Критерии!P118),Критерии!P$6*LN(Критерии!P118),0)+IF(ISNUMBER(Критерии!Q118),Критерии!Q$6*LN(Критерии!Q118),0)+IF(ISNUMBER(Критерии!R118),Критерии!R$6*LN(Критерии!R118),0)+IF(ISNUMBER(Критерии!S118),Критерии!S$6*LN(Критерии!S118),0)+IF(ISNUMBER(Критерии!T118),Критерии!T$6*LN(Критерии!T118),0)+IF(ISNUMBER(Критерии!U118),Критерии!U$6*LN(Критерии!U118),0)+IF(ISNUMBER(Критерии!V118),Критерии!V$6*LN(Критерии!V118),0)+IF(ISNUMBER(Критерии!W118),Критерии!W$6*LN(Критерии!W118),0)+IF(ISNUMBER(Критерии!X118),Критерии!X$6*LN(Критерии!X118),0)+IF(ISNUMBER(Критерии!Y118),Критерии!Y$6*LN(Критерии!Y118),0)+IF(ISNUMBER(Критерии!Z118),Критерии!Z$6*LN(Критерии!Z118),0)+IF(ISNUMBER(Критерии!AA118),Критерии!AA$6*LN(Критерии!AA118),0)+IF(ISNUMBER(Критерии!AB118),Критерии!AB$6*LN(Критерии!AB118),0)+IF(ISNUMBER(Критерии!AC118),Критерии!AC$6*LN(Критерии!AC118),0)+IF(ISNUMBER(Критерии!AD118),Критерии!AD$6*LN(Критерии!AD118),0)+IF(ISNUMBER(Критерии!AE118),Критерии!AE$6*LN(Критерии!AE118),0))/H102)))</f>
        <v/>
      </c>
      <c r="K102" s="3" t="str">
        <f>IF(J102="","",COUNTIF($J$4:$J$103,"&gt;"&amp;J102)+COUNTIF($J$4:J102,J102))</f>
        <v/>
      </c>
      <c r="L102" s="3" t="str">
        <f>IF($A102="","",IF(J102="","Недостаточно данных",IF(G102&lt;Настройки!$B$8,"Резерв",IF(Настройки!$B$11="только ранжирование","Резерв",IF(Настройки!$B$11="Порог λ",IF(J102&gt;=Настройки!$B$10,"Кандидат","Резерв"),IF(K102&lt;=Настройки!$B$9,"Кандидат","Резерв"))))))</f>
        <v/>
      </c>
      <c r="M102" s="3" t="str">
        <f>IF($A102="","",IF(J102="","Проверьте данные на листе «Критерии»",IF(F102&gt;0,"Нет исходных данных: "&amp;F102,IF(Настройки!$B$18&lt;&gt;"OK","Проверьте веса","Расчет выполнен"))))</f>
        <v/>
      </c>
      <c r="N102" s="3" t="str">
        <f>IF($A102="","",IF(G102=0,"Нет сработавших оснований",IF(AND(IF(ISNUMBER(Критерии!B118),Критерии!B118,0)&gt;=Настройки!$B$16,Настройки!$K$21="Да"),Настройки!$B$21&amp;"; ","")&amp;IF(AND(IF(ISNUMBER(Критерии!C118),Критерии!C118,0)&gt;=Настройки!$B$16,Настройки!$K$22="Да"),Настройки!$B$22&amp;"; ","")&amp;IF(AND(IF(ISNUMBER(Критерии!D118),Критерии!D118,0)&gt;=Настройки!$B$16,Настройки!$K$23="Да"),Настройки!$B$23&amp;"; ","")&amp;IF(AND(IF(ISNUMBER(Критерии!E118),Критерии!E118,0)&gt;=Настройки!$B$16,Настройки!$K$24="Да"),Настройки!$B$24&amp;"; ","")&amp;IF(AND(IF(ISNUMBER(Критерии!F118),Критерии!F118,0)&gt;=Настройки!$B$16,Настройки!$K$25="Да"),Настройки!$B$25&amp;"; ","")&amp;IF(AND(IF(ISNUMBER(Критерии!G118),Критерии!G118,0)&gt;=Настройки!$B$16,Настройки!$K$26="Да"),Настройки!$B$26&amp;"; ","")&amp;IF(AND(IF(ISNUMBER(Критерии!H118),Критерии!H118,0)&gt;=Настройки!$B$16,Настройки!$K$27="Да"),Настройки!$B$27&amp;"; ","")&amp;IF(AND(IF(ISNUMBER(Критерии!I118),Критерии!I118,0)&gt;=Настройки!$B$16,Настройки!$K$28="Да"),Настройки!$B$28&amp;"; ","")&amp;IF(AND(IF(ISNUMBER(Критерии!J118),Критерии!J118,0)&gt;=Настройки!$B$16,Настройки!$K$29="Да"),Настройки!$B$29&amp;"; ","")&amp;IF(AND(IF(ISNUMBER(Критерии!K118),Критерии!K118,0)&gt;=Настройки!$B$16,Настройки!$K$30="Да"),Настройки!$B$30&amp;"; ","")&amp;IF(AND(IF(ISNUMBER(Критерии!L118),Критерии!L118,0)&gt;=Настройки!$B$16,Настройки!$K$31="Да"),Настройки!$B$31&amp;"; ","")&amp;IF(AND(IF(ISNUMBER(Критерии!M118),Критерии!M118,0)&gt;=Настройки!$B$16,Настройки!$K$32="Да"),Настройки!$B$32&amp;"; ","")&amp;IF(AND(IF(ISNUMBER(Критерии!N118),Критерии!N118,0)&gt;=Настройки!$B$16,Настройки!$K$33="Да"),Настройки!$B$33&amp;"; ","")&amp;IF(AND(IF(ISNUMBER(Критерии!O118),Критерии!O118,0)&gt;=Настройки!$B$16,Настройки!$K$34="Да"),Настройки!$B$34&amp;"; ","")&amp;IF(AND(IF(ISNUMBER(Критерии!P118),Критерии!P118,0)&gt;=Настройки!$B$16,Настройки!$K$35="Да"),Настройки!$B$35&amp;"; ","")&amp;IF(AND(IF(ISNUMBER(Критерии!Q118),Критерии!Q118,0)&gt;=Настройки!$B$16,Настройки!$K$36="Да"),Настройки!$B$36&amp;"; ","")&amp;IF(AND(IF(ISNUMBER(Критерии!R118),Критерии!R118,0)&gt;=Настройки!$B$16,Настройки!$K$37="Да"),Настройки!$B$37&amp;"; ","")&amp;IF(AND(IF(ISNUMBER(Критерии!S118),Критерии!S118,0)&gt;=Настройки!$B$16,Настройки!$K$38="Да"),Настройки!$B$38&amp;"; ","")&amp;IF(AND(IF(ISNUMBER(Критерии!T118),Критерии!T118,0)&gt;=Настройки!$B$16,Настройки!$K$39="Да"),Настройки!$B$39&amp;"; ","")&amp;IF(AND(IF(ISNUMBER(Критерии!U118),Критерии!U118,0)&gt;=Настройки!$B$16,Настройки!$K$40="Да"),Настройки!$B$40&amp;"; ","")&amp;IF(AND(IF(ISNUMBER(Критерии!V118),Критерии!V118,0)&gt;=Настройки!$B$16,Настройки!$K$41="Да"),Настройки!$B$41&amp;"; ","")&amp;IF(AND(IF(ISNUMBER(Критерии!W118),Критерии!W118,0)&gt;=Настройки!$B$16,Настройки!$K$42="Да"),Настройки!$B$42&amp;"; ","")&amp;IF(AND(IF(ISNUMBER(Критерии!X118),Критерии!X118,0)&gt;=Настройки!$B$16,Настройки!$K$43="Да"),Настройки!$B$43&amp;"; ","")&amp;IF(AND(IF(ISNUMBER(Критерии!Y118),Критерии!Y118,0)&gt;=Настройки!$B$16,Настройки!$K$44="Да"),Настройки!$B$44&amp;"; ","")&amp;IF(AND(IF(ISNUMBER(Критерии!Z118),Критерии!Z118,0)&gt;=Настройки!$B$16,Настройки!$K$45="Да"),Настройки!$B$45&amp;"; ","")&amp;IF(AND(IF(ISNUMBER(Критерии!AA118),Критерии!AA118,0)&gt;=Настройки!$B$16,Настройки!$K$46="Да"),Настройки!$B$46&amp;"; ","")&amp;IF(AND(IF(ISNUMBER(Критерии!AB118),Критерии!AB118,0)&gt;=Настройки!$B$16,Настройки!$K$47="Да"),Настройки!$B$47&amp;"; ","")&amp;IF(AND(IF(ISNUMBER(Критерии!AC118),Критерии!AC118,0)&gt;=Настройки!$B$16,Настройки!$K$48="Да"),Настройки!$B$48&amp;"; ","")&amp;IF(AND(IF(ISNUMBER(Критерии!AD118),Критерии!AD118,0)&gt;=Настройки!$B$16,Настройки!$K$49="Да"),Настройки!$B$49&amp;"; ","")&amp;IF(AND(IF(ISNUMBER(Критерии!AE118),Критерии!AE118,0)&gt;=Настройки!$B$16,Настройки!$K$50="Да"),Настройки!$B$50&amp;"; ","")))</f>
        <v/>
      </c>
    </row>
    <row r="103" spans="1:14" ht="17.100000000000001" customHeight="1">
      <c r="A103" s="25" t="str">
        <f>IF(Критерии!A119="","",Критерии!A119)</f>
        <v/>
      </c>
      <c r="B103" s="3" t="str">
        <f>IF($A103="","",INDEX(Данные!$A$7:$CV$106,ROW()-3,MATCH("Пласт",Данные!$A$6:$CV$6,0)))</f>
        <v/>
      </c>
      <c r="C103" s="3" t="str">
        <f>IF($A103="","",INDEX(Данные!$A$7:$CV$106,ROW()-3,MATCH("Состояние",Данные!$A$6:$CV$6,0)))</f>
        <v/>
      </c>
      <c r="D103" s="3" t="str">
        <f>IF($A103="","",COUNTIFS(Настройки!$A$21:$A$50,"Да",Настройки!$N$21:$N$50,"&lt;&gt;"))</f>
        <v/>
      </c>
      <c r="E103" s="3" t="str">
        <f>IF($A103="","",COUNT(Критерии!$B119:$AE119))</f>
        <v/>
      </c>
      <c r="F103" s="3" t="str">
        <f>IF($A103="","",D103-COUNT(Критерии!$B119:$AE119))</f>
        <v/>
      </c>
      <c r="G103" s="3" t="str">
        <f>IF($A103="","",IF(AND(ISNUMBER(Критерии!B119),Критерии!B119&gt;=Настройки!$B$16,Критерии!B$7="Да"),1,0)+IF(AND(ISNUMBER(Критерии!C119),Критерии!C119&gt;=Настройки!$B$16,Критерии!C$7="Да"),1,0)+IF(AND(ISNUMBER(Критерии!D119),Критерии!D119&gt;=Настройки!$B$16,Критерии!D$7="Да"),1,0)+IF(AND(ISNUMBER(Критерии!E119),Критерии!E119&gt;=Настройки!$B$16,Критерии!E$7="Да"),1,0)+IF(AND(ISNUMBER(Критерии!F119),Критерии!F119&gt;=Настройки!$B$16,Критерии!F$7="Да"),1,0)+IF(AND(ISNUMBER(Критерии!G119),Критерии!G119&gt;=Настройки!$B$16,Критерии!G$7="Да"),1,0)+IF(AND(ISNUMBER(Критерии!H119),Критерии!H119&gt;=Настройки!$B$16,Критерии!H$7="Да"),1,0)+IF(AND(ISNUMBER(Критерии!I119),Критерии!I119&gt;=Настройки!$B$16,Критерии!I$7="Да"),1,0)+IF(AND(ISNUMBER(Критерии!J119),Критерии!J119&gt;=Настройки!$B$16,Критерии!J$7="Да"),1,0)+IF(AND(ISNUMBER(Критерии!K119),Критерии!K119&gt;=Настройки!$B$16,Критерии!K$7="Да"),1,0)+IF(AND(ISNUMBER(Критерии!L119),Критерии!L119&gt;=Настройки!$B$16,Критерии!L$7="Да"),1,0)+IF(AND(ISNUMBER(Критерии!M119),Критерии!M119&gt;=Настройки!$B$16,Критерии!M$7="Да"),1,0)+IF(AND(ISNUMBER(Критерии!N119),Критерии!N119&gt;=Настройки!$B$16,Критерии!N$7="Да"),1,0)+IF(AND(ISNUMBER(Критерии!O119),Критерии!O119&gt;=Настройки!$B$16,Критерии!O$7="Да"),1,0)+IF(AND(ISNUMBER(Критерии!P119),Критерии!P119&gt;=Настройки!$B$16,Критерии!P$7="Да"),1,0)+IF(AND(ISNUMBER(Критерии!Q119),Критерии!Q119&gt;=Настройки!$B$16,Критерии!Q$7="Да"),1,0)+IF(AND(ISNUMBER(Критерии!R119),Критерии!R119&gt;=Настройки!$B$16,Критерии!R$7="Да"),1,0)+IF(AND(ISNUMBER(Критерии!S119),Критерии!S119&gt;=Настройки!$B$16,Критерии!S$7="Да"),1,0)+IF(AND(ISNUMBER(Критерии!T119),Критерии!T119&gt;=Настройки!$B$16,Критерии!T$7="Да"),1,0)+IF(AND(ISNUMBER(Критерии!U119),Критерии!U119&gt;=Настройки!$B$16,Критерии!U$7="Да"),1,0)+IF(AND(ISNUMBER(Критерии!V119),Критерии!V119&gt;=Настройки!$B$16,Критерии!V$7="Да"),1,0)+IF(AND(ISNUMBER(Критерии!W119),Критерии!W119&gt;=Настройки!$B$16,Критерии!W$7="Да"),1,0)+IF(AND(ISNUMBER(Критерии!X119),Критерии!X119&gt;=Настройки!$B$16,Критерии!X$7="Да"),1,0)+IF(AND(ISNUMBER(Критерии!Y119),Критерии!Y119&gt;=Настройки!$B$16,Критерии!Y$7="Да"),1,0)+IF(AND(ISNUMBER(Критерии!Z119),Критерии!Z119&gt;=Настройки!$B$16,Критерии!Z$7="Да"),1,0)+IF(AND(ISNUMBER(Критерии!AA119),Критерии!AA119&gt;=Настройки!$B$16,Критерии!AA$7="Да"),1,0)+IF(AND(ISNUMBER(Критерии!AB119),Критерии!AB119&gt;=Настройки!$B$16,Критерии!AB$7="Да"),1,0)+IF(AND(ISNUMBER(Критерии!AC119),Критерии!AC119&gt;=Настройки!$B$16,Критерии!AC$7="Да"),1,0)+IF(AND(ISNUMBER(Критерии!AD119),Критерии!AD119&gt;=Настройки!$B$16,Критерии!AD$7="Да"),1,0)+IF(AND(ISNUMBER(Критерии!AE119),Критерии!AE119&gt;=Настройки!$B$16,Критерии!AE$7="Да"),1,0))</f>
        <v/>
      </c>
      <c r="H103" s="20" t="str">
        <f>IF($A103="","",IF(ISNUMBER(Критерии!B119),Критерии!B$6,0)+IF(ISNUMBER(Критерии!C119),Критерии!C$6,0)+IF(ISNUMBER(Критерии!D119),Критерии!D$6,0)+IF(ISNUMBER(Критерии!E119),Критерии!E$6,0)+IF(ISNUMBER(Критерии!F119),Критерии!F$6,0)+IF(ISNUMBER(Критерии!G119),Критерии!G$6,0)+IF(ISNUMBER(Критерии!H119),Критерии!H$6,0)+IF(ISNUMBER(Критерии!I119),Критерии!I$6,0)+IF(ISNUMBER(Критерии!J119),Критерии!J$6,0)+IF(ISNUMBER(Критерии!K119),Критерии!K$6,0)+IF(ISNUMBER(Критерии!L119),Критерии!L$6,0)+IF(ISNUMBER(Критерии!M119),Критерии!M$6,0)+IF(ISNUMBER(Критерии!N119),Критерии!N$6,0)+IF(ISNUMBER(Критерии!O119),Критерии!O$6,0)+IF(ISNUMBER(Критерии!P119),Критерии!P$6,0)+IF(ISNUMBER(Критерии!Q119),Критерии!Q$6,0)+IF(ISNUMBER(Критерии!R119),Критерии!R$6,0)+IF(ISNUMBER(Критерии!S119),Критерии!S$6,0)+IF(ISNUMBER(Критерии!T119),Критерии!T$6,0)+IF(ISNUMBER(Критерии!U119),Критерии!U$6,0)+IF(ISNUMBER(Критерии!V119),Критерии!V$6,0)+IF(ISNUMBER(Критерии!W119),Критерии!W$6,0)+IF(ISNUMBER(Критерии!X119),Критерии!X$6,0)+IF(ISNUMBER(Критерии!Y119),Критерии!Y$6,0)+IF(ISNUMBER(Критерии!Z119),Критерии!Z$6,0)+IF(ISNUMBER(Критерии!AA119),Критерии!AA$6,0)+IF(ISNUMBER(Критерии!AB119),Критерии!AB$6,0)+IF(ISNUMBER(Критерии!AC119),Критерии!AC$6,0)+IF(ISNUMBER(Критерии!AD119),Критерии!AD$6,0)+IF(ISNUMBER(Критерии!AE119),Критерии!AE$6,0))</f>
        <v/>
      </c>
      <c r="I103" s="21" t="str">
        <f t="shared" si="2"/>
        <v/>
      </c>
      <c r="J103" s="20" t="str">
        <f>IF($A103="","",IF(OR(COUNTIF(Критерии!$B119:$AE119,"Недостаточно данных")&gt;0,COUNTIF(Критерии!$B119:$AE119,"Поле не найдено")&gt;0,COUNTIF(Критерии!$B119:$AE119,"Некорректные настройки")&gt;0,H103=0),"",EXP((IF(ISNUMBER(Критерии!B119),Критерии!B$6*LN(Критерии!B119),0)+IF(ISNUMBER(Критерии!C119),Критерии!C$6*LN(Критерии!C119),0)+IF(ISNUMBER(Критерии!D119),Критерии!D$6*LN(Критерии!D119),0)+IF(ISNUMBER(Критерии!E119),Критерии!E$6*LN(Критерии!E119),0)+IF(ISNUMBER(Критерии!F119),Критерии!F$6*LN(Критерии!F119),0)+IF(ISNUMBER(Критерии!G119),Критерии!G$6*LN(Критерии!G119),0)+IF(ISNUMBER(Критерии!H119),Критерии!H$6*LN(Критерии!H119),0)+IF(ISNUMBER(Критерии!I119),Критерии!I$6*LN(Критерии!I119),0)+IF(ISNUMBER(Критерии!J119),Критерии!J$6*LN(Критерии!J119),0)+IF(ISNUMBER(Критерии!K119),Критерии!K$6*LN(Критерии!K119),0)+IF(ISNUMBER(Критерии!L119),Критерии!L$6*LN(Критерии!L119),0)+IF(ISNUMBER(Критерии!M119),Критерии!M$6*LN(Критерии!M119),0)+IF(ISNUMBER(Критерии!N119),Критерии!N$6*LN(Критерии!N119),0)+IF(ISNUMBER(Критерии!O119),Критерии!O$6*LN(Критерии!O119),0)+IF(ISNUMBER(Критерии!P119),Критерии!P$6*LN(Критерии!P119),0)+IF(ISNUMBER(Критерии!Q119),Критерии!Q$6*LN(Критерии!Q119),0)+IF(ISNUMBER(Критерии!R119),Критерии!R$6*LN(Критерии!R119),0)+IF(ISNUMBER(Критерии!S119),Критерии!S$6*LN(Критерии!S119),0)+IF(ISNUMBER(Критерии!T119),Критерии!T$6*LN(Критерии!T119),0)+IF(ISNUMBER(Критерии!U119),Критерии!U$6*LN(Критерии!U119),0)+IF(ISNUMBER(Критерии!V119),Критерии!V$6*LN(Критерии!V119),0)+IF(ISNUMBER(Критерии!W119),Критерии!W$6*LN(Критерии!W119),0)+IF(ISNUMBER(Критерии!X119),Критерии!X$6*LN(Критерии!X119),0)+IF(ISNUMBER(Критерии!Y119),Критерии!Y$6*LN(Критерии!Y119),0)+IF(ISNUMBER(Критерии!Z119),Критерии!Z$6*LN(Критерии!Z119),0)+IF(ISNUMBER(Критерии!AA119),Критерии!AA$6*LN(Критерии!AA119),0)+IF(ISNUMBER(Критерии!AB119),Критерии!AB$6*LN(Критерии!AB119),0)+IF(ISNUMBER(Критерии!AC119),Критерии!AC$6*LN(Критерии!AC119),0)+IF(ISNUMBER(Критерии!AD119),Критерии!AD$6*LN(Критерии!AD119),0)+IF(ISNUMBER(Критерии!AE119),Критерии!AE$6*LN(Критерии!AE119),0))/H103)))</f>
        <v/>
      </c>
      <c r="K103" s="3" t="str">
        <f>IF(J103="","",COUNTIF($J$4:$J$103,"&gt;"&amp;J103)+COUNTIF($J$4:J103,J103))</f>
        <v/>
      </c>
      <c r="L103" s="3" t="str">
        <f>IF($A103="","",IF(J103="","Недостаточно данных",IF(G103&lt;Настройки!$B$8,"Резерв",IF(Настройки!$B$11="только ранжирование","Резерв",IF(Настройки!$B$11="Порог λ",IF(J103&gt;=Настройки!$B$10,"Кандидат","Резерв"),IF(K103&lt;=Настройки!$B$9,"Кандидат","Резерв"))))))</f>
        <v/>
      </c>
      <c r="M103" s="3" t="str">
        <f>IF($A103="","",IF(J103="","Проверьте данные на листе «Критерии»",IF(F103&gt;0,"Нет исходных данных: "&amp;F103,IF(Настройки!$B$18&lt;&gt;"OK","Проверьте веса","Расчет выполнен"))))</f>
        <v/>
      </c>
      <c r="N103" s="3" t="str">
        <f>IF($A103="","",IF(G103=0,"Нет сработавших оснований",IF(AND(IF(ISNUMBER(Критерии!B119),Критерии!B119,0)&gt;=Настройки!$B$16,Настройки!$K$21="Да"),Настройки!$B$21&amp;"; ","")&amp;IF(AND(IF(ISNUMBER(Критерии!C119),Критерии!C119,0)&gt;=Настройки!$B$16,Настройки!$K$22="Да"),Настройки!$B$22&amp;"; ","")&amp;IF(AND(IF(ISNUMBER(Критерии!D119),Критерии!D119,0)&gt;=Настройки!$B$16,Настройки!$K$23="Да"),Настройки!$B$23&amp;"; ","")&amp;IF(AND(IF(ISNUMBER(Критерии!E119),Критерии!E119,0)&gt;=Настройки!$B$16,Настройки!$K$24="Да"),Настройки!$B$24&amp;"; ","")&amp;IF(AND(IF(ISNUMBER(Критерии!F119),Критерии!F119,0)&gt;=Настройки!$B$16,Настройки!$K$25="Да"),Настройки!$B$25&amp;"; ","")&amp;IF(AND(IF(ISNUMBER(Критерии!G119),Критерии!G119,0)&gt;=Настройки!$B$16,Настройки!$K$26="Да"),Настройки!$B$26&amp;"; ","")&amp;IF(AND(IF(ISNUMBER(Критерии!H119),Критерии!H119,0)&gt;=Настройки!$B$16,Настройки!$K$27="Да"),Настройки!$B$27&amp;"; ","")&amp;IF(AND(IF(ISNUMBER(Критерии!I119),Критерии!I119,0)&gt;=Настройки!$B$16,Настройки!$K$28="Да"),Настройки!$B$28&amp;"; ","")&amp;IF(AND(IF(ISNUMBER(Критерии!J119),Критерии!J119,0)&gt;=Настройки!$B$16,Настройки!$K$29="Да"),Настройки!$B$29&amp;"; ","")&amp;IF(AND(IF(ISNUMBER(Критерии!K119),Критерии!K119,0)&gt;=Настройки!$B$16,Настройки!$K$30="Да"),Настройки!$B$30&amp;"; ","")&amp;IF(AND(IF(ISNUMBER(Критерии!L119),Критерии!L119,0)&gt;=Настройки!$B$16,Настройки!$K$31="Да"),Настройки!$B$31&amp;"; ","")&amp;IF(AND(IF(ISNUMBER(Критерии!M119),Критерии!M119,0)&gt;=Настройки!$B$16,Настройки!$K$32="Да"),Настройки!$B$32&amp;"; ","")&amp;IF(AND(IF(ISNUMBER(Критерии!N119),Критерии!N119,0)&gt;=Настройки!$B$16,Настройки!$K$33="Да"),Настройки!$B$33&amp;"; ","")&amp;IF(AND(IF(ISNUMBER(Критерии!O119),Критерии!O119,0)&gt;=Настройки!$B$16,Настройки!$K$34="Да"),Настройки!$B$34&amp;"; ","")&amp;IF(AND(IF(ISNUMBER(Критерии!P119),Критерии!P119,0)&gt;=Настройки!$B$16,Настройки!$K$35="Да"),Настройки!$B$35&amp;"; ","")&amp;IF(AND(IF(ISNUMBER(Критерии!Q119),Критерии!Q119,0)&gt;=Настройки!$B$16,Настройки!$K$36="Да"),Настройки!$B$36&amp;"; ","")&amp;IF(AND(IF(ISNUMBER(Критерии!R119),Критерии!R119,0)&gt;=Настройки!$B$16,Настройки!$K$37="Да"),Настройки!$B$37&amp;"; ","")&amp;IF(AND(IF(ISNUMBER(Критерии!S119),Критерии!S119,0)&gt;=Настройки!$B$16,Настройки!$K$38="Да"),Настройки!$B$38&amp;"; ","")&amp;IF(AND(IF(ISNUMBER(Критерии!T119),Критерии!T119,0)&gt;=Настройки!$B$16,Настройки!$K$39="Да"),Настройки!$B$39&amp;"; ","")&amp;IF(AND(IF(ISNUMBER(Критерии!U119),Критерии!U119,0)&gt;=Настройки!$B$16,Настройки!$K$40="Да"),Настройки!$B$40&amp;"; ","")&amp;IF(AND(IF(ISNUMBER(Критерии!V119),Критерии!V119,0)&gt;=Настройки!$B$16,Настройки!$K$41="Да"),Настройки!$B$41&amp;"; ","")&amp;IF(AND(IF(ISNUMBER(Критерии!W119),Критерии!W119,0)&gt;=Настройки!$B$16,Настройки!$K$42="Да"),Настройки!$B$42&amp;"; ","")&amp;IF(AND(IF(ISNUMBER(Критерии!X119),Критерии!X119,0)&gt;=Настройки!$B$16,Настройки!$K$43="Да"),Настройки!$B$43&amp;"; ","")&amp;IF(AND(IF(ISNUMBER(Критерии!Y119),Критерии!Y119,0)&gt;=Настройки!$B$16,Настройки!$K$44="Да"),Настройки!$B$44&amp;"; ","")&amp;IF(AND(IF(ISNUMBER(Критерии!Z119),Критерии!Z119,0)&gt;=Настройки!$B$16,Настройки!$K$45="Да"),Настройки!$B$45&amp;"; ","")&amp;IF(AND(IF(ISNUMBER(Критерии!AA119),Критерии!AA119,0)&gt;=Настройки!$B$16,Настройки!$K$46="Да"),Настройки!$B$46&amp;"; ","")&amp;IF(AND(IF(ISNUMBER(Критерии!AB119),Критерии!AB119,0)&gt;=Настройки!$B$16,Настройки!$K$47="Да"),Настройки!$B$47&amp;"; ","")&amp;IF(AND(IF(ISNUMBER(Критерии!AC119),Критерии!AC119,0)&gt;=Настройки!$B$16,Настройки!$K$48="Да"),Настройки!$B$48&amp;"; ","")&amp;IF(AND(IF(ISNUMBER(Критерии!AD119),Критерии!AD119,0)&gt;=Настройки!$B$16,Настройки!$K$49="Да"),Настройки!$B$49&amp;"; ","")&amp;IF(AND(IF(ISNUMBER(Критерии!AE119),Критерии!AE119,0)&gt;=Настройки!$B$16,Настройки!$K$50="Да"),Настройки!$B$50&amp;"; ","")))</f>
        <v/>
      </c>
    </row>
  </sheetData>
  <mergeCells count="1">
    <mergeCell ref="A1:L2"/>
  </mergeCells>
  <conditionalFormatting sqref="J4:J103">
    <cfRule type="dataBar" priority="1">
      <dataBar>
        <cfvo type="min"/>
        <cfvo type="max"/>
        <color rgb="FFF7D118"/>
      </dataBar>
    </cfRule>
  </conditionalFormatting>
  <conditionalFormatting sqref="L4:L103">
    <cfRule type="expression" dxfId="2" priority="2">
      <formula>ISNUMBER(SEARCH("Кандидат",L4))</formula>
    </cfRule>
    <cfRule type="expression" dxfId="1" priority="3">
      <formula>ISNUMBER(SEARCH("Недостаточно",L4))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showGridLines="0" workbookViewId="0">
      <selection activeCell="D27" sqref="D27"/>
    </sheetView>
  </sheetViews>
  <sheetFormatPr defaultRowHeight="14.25"/>
  <cols>
    <col min="1" max="1" width="9" customWidth="1"/>
    <col min="2" max="2" width="18" customWidth="1"/>
    <col min="3" max="3" width="16" customWidth="1"/>
    <col min="4" max="4" width="20" customWidth="1"/>
    <col min="5" max="5" width="12" customWidth="1"/>
    <col min="6" max="6" width="14" customWidth="1"/>
    <col min="7" max="7" width="0.5" customWidth="1"/>
    <col min="8" max="8" width="28" customWidth="1"/>
    <col min="9" max="9" width="64" customWidth="1"/>
    <col min="11" max="12" width="18" customWidth="1"/>
  </cols>
  <sheetData>
    <row r="1" spans="1:9" ht="30" customHeight="1">
      <c r="A1" s="86" t="s">
        <v>241</v>
      </c>
      <c r="B1" s="86" t="s">
        <v>241</v>
      </c>
      <c r="C1" s="86" t="s">
        <v>241</v>
      </c>
      <c r="D1" s="86" t="s">
        <v>241</v>
      </c>
      <c r="E1" s="86" t="s">
        <v>241</v>
      </c>
      <c r="F1" s="86" t="s">
        <v>241</v>
      </c>
      <c r="G1" s="99" t="s">
        <v>241</v>
      </c>
      <c r="H1" s="86" t="s">
        <v>241</v>
      </c>
      <c r="I1" s="86" t="s">
        <v>241</v>
      </c>
    </row>
    <row r="2" spans="1:9" ht="30" customHeight="1">
      <c r="A2" s="86" t="s">
        <v>241</v>
      </c>
      <c r="B2" s="86" t="s">
        <v>241</v>
      </c>
      <c r="C2" s="86" t="s">
        <v>241</v>
      </c>
      <c r="D2" s="86" t="s">
        <v>241</v>
      </c>
      <c r="E2" s="86" t="s">
        <v>241</v>
      </c>
      <c r="F2" s="86" t="s">
        <v>241</v>
      </c>
      <c r="G2" s="100" t="s">
        <v>241</v>
      </c>
      <c r="H2" s="86" t="s">
        <v>241</v>
      </c>
      <c r="I2" s="86" t="s">
        <v>241</v>
      </c>
    </row>
    <row r="3" spans="1:9" ht="45.95" customHeight="1">
      <c r="A3" s="2" t="s">
        <v>33</v>
      </c>
      <c r="B3" s="2" t="s">
        <v>190</v>
      </c>
      <c r="C3" s="2" t="s">
        <v>191</v>
      </c>
      <c r="D3" s="2" t="s">
        <v>192</v>
      </c>
      <c r="E3" s="2" t="s">
        <v>30</v>
      </c>
      <c r="F3" s="2" t="s">
        <v>238</v>
      </c>
      <c r="G3" s="83" t="s">
        <v>239</v>
      </c>
      <c r="H3" s="2" t="s">
        <v>36</v>
      </c>
      <c r="I3" s="2" t="s">
        <v>240</v>
      </c>
    </row>
    <row r="4" spans="1:9" ht="42.75">
      <c r="A4" s="3">
        <f>IF(ISNA(MATCH(ROW()-3,Расчет!$K$4:$K$103,0)),"",ROW()-3)</f>
        <v>1</v>
      </c>
      <c r="B4" s="25" t="str">
        <f>IF($A4="","",IF(ISNUMBER(INDEX(Расчет!$A$4:$A$103,MATCH($A4,Расчет!$K$4:$K$103,0))),TEXT(INDEX(Расчет!$A$4:$A$103,MATCH($A4,Расчет!$K$4:$K$103,0)),"000"),INDEX(Расчет!$A$4:$A$103,MATCH($A4,Расчет!$K$4:$K$103,0))&amp;""))</f>
        <v>072_ЗБС</v>
      </c>
      <c r="C4" s="3" t="str">
        <f>IF($A4="","",INDEX(Расчет!$B$4:$B$103,MATCH($A4,Расчет!$K$4:$K$103,0)))</f>
        <v>ПК1</v>
      </c>
      <c r="D4" s="3" t="str">
        <f>IF($A4="","",INDEX(Расчет!$C$4:$C$103,MATCH($A4,Расчет!$K$4:$K$103,0)))</f>
        <v>В работе</v>
      </c>
      <c r="E4" s="20">
        <f>IF($A4="","",INDEX(Расчет!$J$4:$J$103,MATCH($A4,Расчет!$K$4:$K$103,0)))</f>
        <v>0.3464020645833692</v>
      </c>
      <c r="F4" s="3">
        <f>IF($A4="","",INDEX(Расчет!$G$4:$G$103,MATCH($A4,Расчет!$K$4:$K$103,0)))</f>
        <v>4</v>
      </c>
      <c r="G4" s="84">
        <f>IF($A4="","",INDEX(Расчет!$I$4:$I$103,MATCH($A4,Расчет!$K$4:$K$103,0)))</f>
        <v>1</v>
      </c>
      <c r="H4" s="3" t="str">
        <f>IF($A4="","",INDEX(Расчет!$L$4:$L$103,MATCH($A4,Расчет!$K$4:$K$103,0)))</f>
        <v>Кандидат</v>
      </c>
      <c r="I4" s="3" t="str">
        <f>IF($A4="","",INDEX(Расчет!$N$4:$N$103,MATCH($A4,Расчет!$K$4:$K$103,0)))</f>
        <v xml:space="preserve">Рост хлора; Проблемы с адаптацией в ГДМ; Невыход на радиальный режим / низкая достоверность ЛНД; Не проведен АДД за скользящий год; </v>
      </c>
    </row>
    <row r="5" spans="1:9" ht="42.75">
      <c r="A5" s="3">
        <f>IF(ISNA(MATCH(ROW()-3,Расчет!$K$4:$K$103,0)),"",ROW()-3)</f>
        <v>2</v>
      </c>
      <c r="B5" s="25" t="str">
        <f>IF($A5="","",IF(ISNUMBER(INDEX(Расчет!$A$4:$A$103,MATCH($A5,Расчет!$K$4:$K$103,0))),TEXT(INDEX(Расчет!$A$4:$A$103,MATCH($A5,Расчет!$K$4:$K$103,0)),"000"),INDEX(Расчет!$A$4:$A$103,MATCH($A5,Расчет!$K$4:$K$103,0))&amp;""))</f>
        <v>11001</v>
      </c>
      <c r="C5" s="3" t="str">
        <f>IF($A5="","",INDEX(Расчет!$B$4:$B$103,MATCH($A5,Расчет!$K$4:$K$103,0)))</f>
        <v>ПК19-20</v>
      </c>
      <c r="D5" s="3" t="str">
        <f>IF($A5="","",INDEX(Расчет!$C$4:$C$103,MATCH($A5,Расчет!$K$4:$K$103,0)))</f>
        <v>Ожидает запуск</v>
      </c>
      <c r="E5" s="20">
        <f>IF($A5="","",INDEX(Расчет!$J$4:$J$103,MATCH($A5,Расчет!$K$4:$K$103,0)))</f>
        <v>0.27542276645579744</v>
      </c>
      <c r="F5" s="3">
        <f>IF($A5="","",INDEX(Расчет!$G$4:$G$103,MATCH($A5,Расчет!$K$4:$K$103,0)))</f>
        <v>3</v>
      </c>
      <c r="G5" s="84">
        <f>IF($A5="","",INDEX(Расчет!$I$4:$I$103,MATCH($A5,Расчет!$K$4:$K$103,0)))</f>
        <v>1</v>
      </c>
      <c r="H5" s="3" t="str">
        <f>IF($A5="","",INDEX(Расчет!$L$4:$L$103,MATCH($A5,Расчет!$K$4:$K$103,0)))</f>
        <v>Кандидат</v>
      </c>
      <c r="I5" s="3" t="str">
        <f>IF($A5="","",INDEX(Расчет!$N$4:$N$103,MATCH($A5,Расчет!$K$4:$K$103,0)))</f>
        <v xml:space="preserve">Недостаточно ГДИС для создания модели пласт-скважина; Невыход на радиальный режим / низкая достоверность ЛНД; Не проведен АДД за скользящий год; </v>
      </c>
    </row>
    <row r="6" spans="1:9" ht="28.5">
      <c r="A6" s="3">
        <f>IF(ISNA(MATCH(ROW()-3,Расчет!$K$4:$K$103,0)),"",ROW()-3)</f>
        <v>3</v>
      </c>
      <c r="B6" s="25" t="str">
        <f>IF($A6="","",IF(ISNUMBER(INDEX(Расчет!$A$4:$A$103,MATCH($A6,Расчет!$K$4:$K$103,0))),TEXT(INDEX(Расчет!$A$4:$A$103,MATCH($A6,Расчет!$K$4:$K$103,0)),"000"),INDEX(Расчет!$A$4:$A$103,MATCH($A6,Расчет!$K$4:$K$103,0))&amp;""))</f>
        <v>222_ЗБС2</v>
      </c>
      <c r="C6" s="3" t="str">
        <f>IF($A6="","",INDEX(Расчет!$B$4:$B$103,MATCH($A6,Расчет!$K$4:$K$103,0)))</f>
        <v>ПК1</v>
      </c>
      <c r="D6" s="3" t="str">
        <f>IF($A6="","",INDEX(Расчет!$C$4:$C$103,MATCH($A6,Расчет!$K$4:$K$103,0)))</f>
        <v>В работе</v>
      </c>
      <c r="E6" s="20">
        <f>IF($A6="","",INDEX(Расчет!$J$4:$J$103,MATCH($A6,Расчет!$K$4:$K$103,0)))</f>
        <v>0.21204235510173322</v>
      </c>
      <c r="F6" s="3">
        <f>IF($A6="","",INDEX(Расчет!$G$4:$G$103,MATCH($A6,Расчет!$K$4:$K$103,0)))</f>
        <v>3</v>
      </c>
      <c r="G6" s="84">
        <f>IF($A6="","",INDEX(Расчет!$I$4:$I$103,MATCH($A6,Расчет!$K$4:$K$103,0)))</f>
        <v>1</v>
      </c>
      <c r="H6" s="3" t="str">
        <f>IF($A6="","",INDEX(Расчет!$L$4:$L$103,MATCH($A6,Расчет!$K$4:$K$103,0)))</f>
        <v>Кандидат</v>
      </c>
      <c r="I6" s="3" t="str">
        <f>IF($A6="","",INDEX(Расчет!$N$4:$N$103,MATCH($A6,Расчет!$K$4:$K$103,0)))</f>
        <v xml:space="preserve">Рост хлора; Невыход на радиальный режим / низкая достоверность ЛНД; Не проведен АДД за скользящий год; </v>
      </c>
    </row>
    <row r="7" spans="1:9">
      <c r="A7" s="3">
        <f>IF(ISNA(MATCH(ROW()-3,Расчет!$K$4:$K$103,0)),"",ROW()-3)</f>
        <v>4</v>
      </c>
      <c r="B7" s="25" t="str">
        <f>IF($A7="","",IF(ISNUMBER(INDEX(Расчет!$A$4:$A$103,MATCH($A7,Расчет!$K$4:$K$103,0))),TEXT(INDEX(Расчет!$A$4:$A$103,MATCH($A7,Расчет!$K$4:$K$103,0)),"000"),INDEX(Расчет!$A$4:$A$103,MATCH($A7,Расчет!$K$4:$K$103,0))&amp;""))</f>
        <v>081</v>
      </c>
      <c r="C7" s="3" t="str">
        <f>IF($A7="","",INDEX(Расчет!$B$4:$B$103,MATCH($A7,Расчет!$K$4:$K$103,0)))</f>
        <v>ПК1</v>
      </c>
      <c r="D7" s="3" t="str">
        <f>IF($A7="","",INDEX(Расчет!$C$4:$C$103,MATCH($A7,Расчет!$K$4:$K$103,0)))</f>
        <v>В работе</v>
      </c>
      <c r="E7" s="20">
        <f>IF($A7="","",INDEX(Расчет!$J$4:$J$103,MATCH($A7,Расчет!$K$4:$K$103,0)))</f>
        <v>0.20455231018906653</v>
      </c>
      <c r="F7" s="3">
        <f>IF($A7="","",INDEX(Расчет!$G$4:$G$103,MATCH($A7,Расчет!$K$4:$K$103,0)))</f>
        <v>2</v>
      </c>
      <c r="G7" s="84">
        <f>IF($A7="","",INDEX(Расчет!$I$4:$I$103,MATCH($A7,Расчет!$K$4:$K$103,0)))</f>
        <v>1</v>
      </c>
      <c r="H7" s="3" t="str">
        <f>IF($A7="","",INDEX(Расчет!$L$4:$L$103,MATCH($A7,Расчет!$K$4:$K$103,0)))</f>
        <v>Кандидат</v>
      </c>
      <c r="I7" s="3" t="str">
        <f>IF($A7="","",INDEX(Расчет!$N$4:$N$103,MATCH($A7,Расчет!$K$4:$K$103,0)))</f>
        <v xml:space="preserve">Рост хлора; Не проведен АДД за скользящий год; </v>
      </c>
    </row>
    <row r="8" spans="1:9" ht="28.5">
      <c r="A8" s="3">
        <f>IF(ISNA(MATCH(ROW()-3,Расчет!$K$4:$K$103,0)),"",ROW()-3)</f>
        <v>5</v>
      </c>
      <c r="B8" s="25" t="str">
        <f>IF($A8="","",IF(ISNUMBER(INDEX(Расчет!$A$4:$A$103,MATCH($A8,Расчет!$K$4:$K$103,0))),TEXT(INDEX(Расчет!$A$4:$A$103,MATCH($A8,Расчет!$K$4:$K$103,0)),"000"),INDEX(Расчет!$A$4:$A$103,MATCH($A8,Расчет!$K$4:$K$103,0))&amp;""))</f>
        <v>10802</v>
      </c>
      <c r="C8" s="3" t="str">
        <f>IF($A8="","",INDEX(Расчет!$B$4:$B$103,MATCH($A8,Расчет!$K$4:$K$103,0)))</f>
        <v>ПК-19-2+20</v>
      </c>
      <c r="D8" s="3" t="str">
        <f>IF($A8="","",INDEX(Расчет!$C$4:$C$103,MATCH($A8,Расчет!$K$4:$K$103,0)))</f>
        <v>В работе</v>
      </c>
      <c r="E8" s="20">
        <f>IF($A8="","",INDEX(Расчет!$J$4:$J$103,MATCH($A8,Расчет!$K$4:$K$103,0)))</f>
        <v>0.19173501204012433</v>
      </c>
      <c r="F8" s="3">
        <f>IF($A8="","",INDEX(Расчет!$G$4:$G$103,MATCH($A8,Расчет!$K$4:$K$103,0)))</f>
        <v>4</v>
      </c>
      <c r="G8" s="84">
        <f>IF($A8="","",INDEX(Расчет!$I$4:$I$103,MATCH($A8,Расчет!$K$4:$K$103,0)))</f>
        <v>1</v>
      </c>
      <c r="H8" s="3" t="str">
        <f>IF($A8="","",INDEX(Расчет!$L$4:$L$103,MATCH($A8,Расчет!$K$4:$K$103,0)))</f>
        <v>Кандидат</v>
      </c>
      <c r="I8" s="3" t="str">
        <f>IF($A8="","",INDEX(Расчет!$N$4:$N$103,MATCH($A8,Расчет!$K$4:$K$103,0)))</f>
        <v xml:space="preserve">Наблюдается снижение продуктивности; Рост хлора; Проблемы с адаптацией в ГДМ; Не проведен АДД за скользящий год; </v>
      </c>
    </row>
    <row r="9" spans="1:9">
      <c r="A9" s="3">
        <f>IF(ISNA(MATCH(ROW()-3,Расчет!$K$4:$K$103,0)),"",ROW()-3)</f>
        <v>6</v>
      </c>
      <c r="B9" s="25" t="str">
        <f>IF($A9="","",IF(ISNUMBER(INDEX(Расчет!$A$4:$A$103,MATCH($A9,Расчет!$K$4:$K$103,0))),TEXT(INDEX(Расчет!$A$4:$A$103,MATCH($A9,Расчет!$K$4:$K$103,0)),"000"),INDEX(Расчет!$A$4:$A$103,MATCH($A9,Расчет!$K$4:$K$103,0))&amp;""))</f>
        <v>11_ЗБС</v>
      </c>
      <c r="C9" s="3" t="str">
        <f>IF($A9="","",INDEX(Расчет!$B$4:$B$103,MATCH($A9,Расчет!$K$4:$K$103,0)))</f>
        <v>ПК1</v>
      </c>
      <c r="D9" s="3" t="str">
        <f>IF($A9="","",INDEX(Расчет!$C$4:$C$103,MATCH($A9,Расчет!$K$4:$K$103,0)))</f>
        <v>В работе</v>
      </c>
      <c r="E9" s="20">
        <f>IF($A9="","",INDEX(Расчет!$J$4:$J$103,MATCH($A9,Расчет!$K$4:$K$103,0)))</f>
        <v>0.15573034468874739</v>
      </c>
      <c r="F9" s="3">
        <f>IF($A9="","",INDEX(Расчет!$G$4:$G$103,MATCH($A9,Расчет!$K$4:$K$103,0)))</f>
        <v>1</v>
      </c>
      <c r="G9" s="84">
        <f>IF($A9="","",INDEX(Расчет!$I$4:$I$103,MATCH($A9,Расчет!$K$4:$K$103,0)))</f>
        <v>1</v>
      </c>
      <c r="H9" s="3" t="str">
        <f>IF($A9="","",INDEX(Расчет!$L$4:$L$103,MATCH($A9,Расчет!$K$4:$K$103,0)))</f>
        <v>Резерв</v>
      </c>
      <c r="I9" s="3" t="str">
        <f>IF($A9="","",INDEX(Расчет!$N$4:$N$103,MATCH($A9,Расчет!$K$4:$K$103,0)))</f>
        <v xml:space="preserve">Не проведен АДД за скользящий год; </v>
      </c>
    </row>
    <row r="10" spans="1:9" ht="28.5">
      <c r="A10" s="3">
        <f>IF(ISNA(MATCH(ROW()-3,Расчет!$K$4:$K$103,0)),"",ROW()-3)</f>
        <v>7</v>
      </c>
      <c r="B10" s="25" t="str">
        <f>IF($A10="","",IF(ISNUMBER(INDEX(Расчет!$A$4:$A$103,MATCH($A10,Расчет!$K$4:$K$103,0))),TEXT(INDEX(Расчет!$A$4:$A$103,MATCH($A10,Расчет!$K$4:$K$103,0)),"000"),INDEX(Расчет!$A$4:$A$103,MATCH($A10,Расчет!$K$4:$K$103,0))&amp;""))</f>
        <v>322</v>
      </c>
      <c r="C10" s="3" t="str">
        <f>IF($A10="","",INDEX(Расчет!$B$4:$B$103,MATCH($A10,Расчет!$K$4:$K$103,0)))</f>
        <v>ПК-1</v>
      </c>
      <c r="D10" s="3" t="str">
        <f>IF($A10="","",INDEX(Расчет!$C$4:$C$103,MATCH($A10,Расчет!$K$4:$K$103,0)))</f>
        <v>В работе</v>
      </c>
      <c r="E10" s="20">
        <f>IF($A10="","",INDEX(Расчет!$J$4:$J$103,MATCH($A10,Расчет!$K$4:$K$103,0)))</f>
        <v>0.15223798852413817</v>
      </c>
      <c r="F10" s="3">
        <f>IF($A10="","",INDEX(Расчет!$G$4:$G$103,MATCH($A10,Расчет!$K$4:$K$103,0)))</f>
        <v>3</v>
      </c>
      <c r="G10" s="84">
        <f>IF($A10="","",INDEX(Расчет!$I$4:$I$103,MATCH($A10,Расчет!$K$4:$K$103,0)))</f>
        <v>1</v>
      </c>
      <c r="H10" s="3" t="str">
        <f>IF($A10="","",INDEX(Расчет!$L$4:$L$103,MATCH($A10,Расчет!$K$4:$K$103,0)))</f>
        <v>Резерв</v>
      </c>
      <c r="I10" s="3" t="str">
        <f>IF($A10="","",INDEX(Расчет!$N$4:$N$103,MATCH($A10,Расчет!$K$4:$K$103,0)))</f>
        <v xml:space="preserve">Наблюдается снижение продуктивности; Проблемы с адаптацией в ГДМ; Не проведен АДД за скользящий год; </v>
      </c>
    </row>
    <row r="11" spans="1:9" ht="28.5">
      <c r="A11" s="3">
        <f>IF(ISNA(MATCH(ROW()-3,Расчет!$K$4:$K$103,0)),"",ROW()-3)</f>
        <v>8</v>
      </c>
      <c r="B11" s="25" t="str">
        <f>IF($A11="","",IF(ISNUMBER(INDEX(Расчет!$A$4:$A$103,MATCH($A11,Расчет!$K$4:$K$103,0))),TEXT(INDEX(Расчет!$A$4:$A$103,MATCH($A11,Расчет!$K$4:$K$103,0)),"000"),INDEX(Расчет!$A$4:$A$103,MATCH($A11,Расчет!$K$4:$K$103,0))&amp;""))</f>
        <v>10305_ЗБС</v>
      </c>
      <c r="C11" s="3" t="str">
        <f>IF($A11="","",INDEX(Расчет!$B$4:$B$103,MATCH($A11,Расчет!$K$4:$K$103,0)))</f>
        <v>ПК-19-2</v>
      </c>
      <c r="D11" s="3" t="str">
        <f>IF($A11="","",INDEX(Расчет!$C$4:$C$103,MATCH($A11,Расчет!$K$4:$K$103,0)))</f>
        <v>В работе</v>
      </c>
      <c r="E11" s="20">
        <f>IF($A11="","",INDEX(Расчет!$J$4:$J$103,MATCH($A11,Расчет!$K$4:$K$103,0)))</f>
        <v>0.14886815992908348</v>
      </c>
      <c r="F11" s="3">
        <f>IF($A11="","",INDEX(Расчет!$G$4:$G$103,MATCH($A11,Расчет!$K$4:$K$103,0)))</f>
        <v>3</v>
      </c>
      <c r="G11" s="84">
        <f>IF($A11="","",INDEX(Расчет!$I$4:$I$103,MATCH($A11,Расчет!$K$4:$K$103,0)))</f>
        <v>1</v>
      </c>
      <c r="H11" s="3" t="str">
        <f>IF($A11="","",INDEX(Расчет!$L$4:$L$103,MATCH($A11,Расчет!$K$4:$K$103,0)))</f>
        <v>Резерв</v>
      </c>
      <c r="I11" s="3" t="str">
        <f>IF($A11="","",INDEX(Расчет!$N$4:$N$103,MATCH($A11,Расчет!$K$4:$K$103,0)))</f>
        <v xml:space="preserve">Наблюдается снижение продуктивности; Рост хлора; Проблемы с адаптацией в ГДМ; </v>
      </c>
    </row>
    <row r="12" spans="1:9" ht="42.75">
      <c r="A12" s="3">
        <f>IF(ISNA(MATCH(ROW()-3,Расчет!$K$4:$K$103,0)),"",ROW()-3)</f>
        <v>9</v>
      </c>
      <c r="B12" s="25" t="str">
        <f>IF($A12="","",IF(ISNUMBER(INDEX(Расчет!$A$4:$A$103,MATCH($A12,Расчет!$K$4:$K$103,0))),TEXT(INDEX(Расчет!$A$4:$A$103,MATCH($A12,Расчет!$K$4:$K$103,0)),"000"),INDEX(Расчет!$A$4:$A$103,MATCH($A12,Расчет!$K$4:$K$103,0))&amp;""))</f>
        <v>10502_ЗБС</v>
      </c>
      <c r="C12" s="3" t="str">
        <f>IF($A12="","",INDEX(Расчет!$B$4:$B$103,MATCH($A12,Расчет!$K$4:$K$103,0)))</f>
        <v>АТ-8-1-1</v>
      </c>
      <c r="D12" s="3" t="str">
        <f>IF($A12="","",INDEX(Расчет!$C$4:$C$103,MATCH($A12,Расчет!$K$4:$K$103,0)))</f>
        <v>В бездействии</v>
      </c>
      <c r="E12" s="20">
        <f>IF($A12="","",INDEX(Расчет!$J$4:$J$103,MATCH($A12,Расчет!$K$4:$K$103,0)))</f>
        <v>0.13901162457785018</v>
      </c>
      <c r="F12" s="3">
        <f>IF($A12="","",INDEX(Расчет!$G$4:$G$103,MATCH($A12,Расчет!$K$4:$K$103,0)))</f>
        <v>4</v>
      </c>
      <c r="G12" s="84">
        <f>IF($A12="","",INDEX(Расчет!$I$4:$I$103,MATCH($A12,Расчет!$K$4:$K$103,0)))</f>
        <v>1</v>
      </c>
      <c r="H12" s="3" t="str">
        <f>IF($A12="","",INDEX(Расчет!$L$4:$L$103,MATCH($A12,Расчет!$K$4:$K$103,0)))</f>
        <v>Резерв</v>
      </c>
      <c r="I12" s="3" t="str">
        <f>IF($A12="","",INDEX(Расчет!$N$4:$N$103,MATCH($A12,Расчет!$K$4:$K$103,0)))</f>
        <v xml:space="preserve">Запланировано или проведено ГТМ; Рост хлора; Невыход на радиальный режим / низкая достоверность ЛНД; Не проведен АДД за скользящий год; </v>
      </c>
    </row>
    <row r="13" spans="1:9" ht="28.5">
      <c r="A13" s="3">
        <f>IF(ISNA(MATCH(ROW()-3,Расчет!$K$4:$K$103,0)),"",ROW()-3)</f>
        <v>10</v>
      </c>
      <c r="B13" s="25" t="str">
        <f>IF($A13="","",IF(ISNUMBER(INDEX(Расчет!$A$4:$A$103,MATCH($A13,Расчет!$K$4:$K$103,0))),TEXT(INDEX(Расчет!$A$4:$A$103,MATCH($A13,Расчет!$K$4:$K$103,0)),"000"),INDEX(Расчет!$A$4:$A$103,MATCH($A13,Расчет!$K$4:$K$103,0))&amp;""))</f>
        <v>10901_КЛК</v>
      </c>
      <c r="C13" s="3" t="str">
        <f>IF($A13="","",INDEX(Расчет!$B$4:$B$103,MATCH($A13,Расчет!$K$4:$K$103,0)))</f>
        <v>ПК19-20</v>
      </c>
      <c r="D13" s="3" t="str">
        <f>IF($A13="","",INDEX(Расчет!$C$4:$C$103,MATCH($A13,Расчет!$K$4:$K$103,0)))</f>
        <v>В работе</v>
      </c>
      <c r="E13" s="20">
        <f>IF($A13="","",INDEX(Расчет!$J$4:$J$103,MATCH($A13,Расчет!$K$4:$K$103,0)))</f>
        <v>9.8514750927849462E-2</v>
      </c>
      <c r="F13" s="3">
        <f>IF($A13="","",INDEX(Расчет!$G$4:$G$103,MATCH($A13,Расчет!$K$4:$K$103,0)))</f>
        <v>3</v>
      </c>
      <c r="G13" s="84">
        <f>IF($A13="","",INDEX(Расчет!$I$4:$I$103,MATCH($A13,Расчет!$K$4:$K$103,0)))</f>
        <v>1</v>
      </c>
      <c r="H13" s="3" t="str">
        <f>IF($A13="","",INDEX(Расчет!$L$4:$L$103,MATCH($A13,Расчет!$K$4:$K$103,0)))</f>
        <v>Резерв</v>
      </c>
      <c r="I13" s="3" t="str">
        <f>IF($A13="","",INDEX(Расчет!$N$4:$N$103,MATCH($A13,Расчет!$K$4:$K$103,0)))</f>
        <v xml:space="preserve">Запланировано или проведено ГТМ; Недостаточно ГДИС для создания модели пласт-скважина; Рост хлора; </v>
      </c>
    </row>
    <row r="14" spans="1:9" ht="28.5">
      <c r="A14" s="3">
        <f>IF(ISNA(MATCH(ROW()-3,Расчет!$K$4:$K$103,0)),"",ROW()-3)</f>
        <v>11</v>
      </c>
      <c r="B14" s="25" t="str">
        <f>IF($A14="","",IF(ISNUMBER(INDEX(Расчет!$A$4:$A$103,MATCH($A14,Расчет!$K$4:$K$103,0))),TEXT(INDEX(Расчет!$A$4:$A$103,MATCH($A14,Расчет!$K$4:$K$103,0)),"000"),INDEX(Расчет!$A$4:$A$103,MATCH($A14,Расчет!$K$4:$K$103,0))&amp;""))</f>
        <v>051_ЗБС</v>
      </c>
      <c r="C14" s="3" t="str">
        <f>IF($A14="","",INDEX(Расчет!$B$4:$B$103,MATCH($A14,Расчет!$K$4:$K$103,0)))</f>
        <v>ПК1</v>
      </c>
      <c r="D14" s="3" t="str">
        <f>IF($A14="","",INDEX(Расчет!$C$4:$C$103,MATCH($A14,Расчет!$K$4:$K$103,0)))</f>
        <v>В работе</v>
      </c>
      <c r="E14" s="20">
        <f>IF($A14="","",INDEX(Расчет!$J$4:$J$103,MATCH($A14,Расчет!$K$4:$K$103,0)))</f>
        <v>9.0060810323821336E-2</v>
      </c>
      <c r="F14" s="3">
        <f>IF($A14="","",INDEX(Расчет!$G$4:$G$103,MATCH($A14,Расчет!$K$4:$K$103,0)))</f>
        <v>2</v>
      </c>
      <c r="G14" s="84">
        <f>IF($A14="","",INDEX(Расчет!$I$4:$I$103,MATCH($A14,Расчет!$K$4:$K$103,0)))</f>
        <v>1</v>
      </c>
      <c r="H14" s="3" t="str">
        <f>IF($A14="","",INDEX(Расчет!$L$4:$L$103,MATCH($A14,Расчет!$K$4:$K$103,0)))</f>
        <v>Резерв</v>
      </c>
      <c r="I14" s="3" t="str">
        <f>IF($A14="","",INDEX(Расчет!$N$4:$N$103,MATCH($A14,Расчет!$K$4:$K$103,0)))</f>
        <v xml:space="preserve">Невыход на радиальный режим / низкая достоверность ЛНД; Не проведен АДД за скользящий год; </v>
      </c>
    </row>
    <row r="15" spans="1:9">
      <c r="A15" s="3">
        <f>IF(ISNA(MATCH(ROW()-3,Расчет!$K$4:$K$103,0)),"",ROW()-3)</f>
        <v>12</v>
      </c>
      <c r="B15" s="25" t="str">
        <f>IF($A15="","",IF(ISNUMBER(INDEX(Расчет!$A$4:$A$103,MATCH($A15,Расчет!$K$4:$K$103,0))),TEXT(INDEX(Расчет!$A$4:$A$103,MATCH($A15,Расчет!$K$4:$K$103,0)),"000"),INDEX(Расчет!$A$4:$A$103,MATCH($A15,Расчет!$K$4:$K$103,0))&amp;""))</f>
        <v>10601_ЗБС</v>
      </c>
      <c r="C15" s="3" t="str">
        <f>IF($A15="","",INDEX(Расчет!$B$4:$B$103,MATCH($A15,Расчет!$K$4:$K$103,0)))</f>
        <v>ПК-19-1-2</v>
      </c>
      <c r="D15" s="3" t="str">
        <f>IF($A15="","",INDEX(Расчет!$C$4:$C$103,MATCH($A15,Расчет!$K$4:$K$103,0)))</f>
        <v>В работе</v>
      </c>
      <c r="E15" s="20">
        <f>IF($A15="","",INDEX(Расчет!$J$4:$J$103,MATCH($A15,Расчет!$K$4:$K$103,0)))</f>
        <v>7.2141204962542838E-2</v>
      </c>
      <c r="F15" s="3">
        <f>IF($A15="","",INDEX(Расчет!$G$4:$G$103,MATCH($A15,Расчет!$K$4:$K$103,0)))</f>
        <v>1</v>
      </c>
      <c r="G15" s="84">
        <f>IF($A15="","",INDEX(Расчет!$I$4:$I$103,MATCH($A15,Расчет!$K$4:$K$103,0)))</f>
        <v>1</v>
      </c>
      <c r="H15" s="3" t="str">
        <f>IF($A15="","",INDEX(Расчет!$L$4:$L$103,MATCH($A15,Расчет!$K$4:$K$103,0)))</f>
        <v>Резерв</v>
      </c>
      <c r="I15" s="3" t="str">
        <f>IF($A15="","",INDEX(Расчет!$N$4:$N$103,MATCH($A15,Расчет!$K$4:$K$103,0)))</f>
        <v xml:space="preserve">Наблюдается снижение продуктивности; </v>
      </c>
    </row>
    <row r="16" spans="1:9">
      <c r="A16" s="3">
        <f>IF(ISNA(MATCH(ROW()-3,Расчет!$K$4:$K$103,0)),"",ROW()-3)</f>
        <v>13</v>
      </c>
      <c r="B16" s="25" t="str">
        <f>IF($A16="","",IF(ISNUMBER(INDEX(Расчет!$A$4:$A$103,MATCH($A16,Расчет!$K$4:$K$103,0))),TEXT(INDEX(Расчет!$A$4:$A$103,MATCH($A16,Расчет!$K$4:$K$103,0)),"000"),INDEX(Расчет!$A$4:$A$103,MATCH($A16,Расчет!$K$4:$K$103,0))&amp;""))</f>
        <v>054_ПВЛГ</v>
      </c>
      <c r="C16" s="3" t="str">
        <f>IF($A16="","",INDEX(Расчет!$B$4:$B$103,MATCH($A16,Расчет!$K$4:$K$103,0)))</f>
        <v>ПК14</v>
      </c>
      <c r="D16" s="3" t="str">
        <f>IF($A16="","",INDEX(Расчет!$C$4:$C$103,MATCH($A16,Расчет!$K$4:$K$103,0)))</f>
        <v>В работе</v>
      </c>
      <c r="E16" s="20">
        <f>IF($A16="","",INDEX(Расчет!$J$4:$J$103,MATCH($A16,Расчет!$K$4:$K$103,0)))</f>
        <v>4.8637773475938742E-2</v>
      </c>
      <c r="F16" s="3">
        <f>IF($A16="","",INDEX(Расчет!$G$4:$G$103,MATCH($A16,Расчет!$K$4:$K$103,0)))</f>
        <v>2</v>
      </c>
      <c r="G16" s="84">
        <f>IF($A16="","",INDEX(Расчет!$I$4:$I$103,MATCH($A16,Расчет!$K$4:$K$103,0)))</f>
        <v>1</v>
      </c>
      <c r="H16" s="3" t="str">
        <f>IF($A16="","",INDEX(Расчет!$L$4:$L$103,MATCH($A16,Расчет!$K$4:$K$103,0)))</f>
        <v>Резерв</v>
      </c>
      <c r="I16" s="3" t="str">
        <f>IF($A16="","",INDEX(Расчет!$N$4:$N$103,MATCH($A16,Расчет!$K$4:$K$103,0)))</f>
        <v xml:space="preserve">Рост хлора; Не проведен АДД за скользящий год; </v>
      </c>
    </row>
    <row r="17" spans="1:12">
      <c r="A17" s="3" t="str">
        <f>IF(ISNA(MATCH(ROW()-3,Расчет!$K$4:$K$103,0)),"",ROW()-3)</f>
        <v/>
      </c>
      <c r="B17" s="25" t="str">
        <f>IF($A17="","",IF(ISNUMBER(INDEX(Расчет!$A$4:$A$103,MATCH($A17,Расчет!$K$4:$K$103,0))),TEXT(INDEX(Расчет!$A$4:$A$103,MATCH($A17,Расчет!$K$4:$K$103,0)),"000"),INDEX(Расчет!$A$4:$A$103,MATCH($A17,Расчет!$K$4:$K$103,0))&amp;""))</f>
        <v/>
      </c>
      <c r="C17" s="3" t="str">
        <f>IF($A17="","",INDEX(Расчет!$B$4:$B$103,MATCH($A17,Расчет!$K$4:$K$103,0)))</f>
        <v/>
      </c>
      <c r="D17" s="3" t="str">
        <f>IF($A17="","",INDEX(Расчет!$C$4:$C$103,MATCH($A17,Расчет!$K$4:$K$103,0)))</f>
        <v/>
      </c>
      <c r="E17" s="20" t="str">
        <f>IF($A17="","",INDEX(Расчет!$J$4:$J$103,MATCH($A17,Расчет!$K$4:$K$103,0)))</f>
        <v/>
      </c>
      <c r="F17" s="3" t="str">
        <f>IF($A17="","",INDEX(Расчет!$G$4:$G$103,MATCH($A17,Расчет!$K$4:$K$103,0)))</f>
        <v/>
      </c>
      <c r="G17" s="84" t="str">
        <f>IF($A17="","",INDEX(Расчет!$I$4:$I$103,MATCH($A17,Расчет!$K$4:$K$103,0)))</f>
        <v/>
      </c>
      <c r="H17" s="3" t="str">
        <f>IF($A17="","",INDEX(Расчет!$L$4:$L$103,MATCH($A17,Расчет!$K$4:$K$103,0)))</f>
        <v/>
      </c>
      <c r="I17" s="3" t="str">
        <f>IF($A17="","",INDEX(Расчет!$N$4:$N$103,MATCH($A17,Расчет!$K$4:$K$103,0)))</f>
        <v/>
      </c>
    </row>
    <row r="18" spans="1:12">
      <c r="A18" s="3" t="str">
        <f>IF(ISNA(MATCH(ROW()-3,Расчет!$K$4:$K$103,0)),"",ROW()-3)</f>
        <v/>
      </c>
      <c r="B18" s="25" t="str">
        <f>IF($A18="","",IF(ISNUMBER(INDEX(Расчет!$A$4:$A$103,MATCH($A18,Расчет!$K$4:$K$103,0))),TEXT(INDEX(Расчет!$A$4:$A$103,MATCH($A18,Расчет!$K$4:$K$103,0)),"000"),INDEX(Расчет!$A$4:$A$103,MATCH($A18,Расчет!$K$4:$K$103,0))&amp;""))</f>
        <v/>
      </c>
      <c r="C18" s="3" t="str">
        <f>IF($A18="","",INDEX(Расчет!$B$4:$B$103,MATCH($A18,Расчет!$K$4:$K$103,0)))</f>
        <v/>
      </c>
      <c r="D18" s="3" t="str">
        <f>IF($A18="","",INDEX(Расчет!$C$4:$C$103,MATCH($A18,Расчет!$K$4:$K$103,0)))</f>
        <v/>
      </c>
      <c r="E18" s="20" t="str">
        <f>IF($A18="","",INDEX(Расчет!$J$4:$J$103,MATCH($A18,Расчет!$K$4:$K$103,0)))</f>
        <v/>
      </c>
      <c r="F18" s="3" t="str">
        <f>IF($A18="","",INDEX(Расчет!$G$4:$G$103,MATCH($A18,Расчет!$K$4:$K$103,0)))</f>
        <v/>
      </c>
      <c r="G18" s="84" t="str">
        <f>IF($A18="","",INDEX(Расчет!$I$4:$I$103,MATCH($A18,Расчет!$K$4:$K$103,0)))</f>
        <v/>
      </c>
      <c r="H18" s="3" t="str">
        <f>IF($A18="","",INDEX(Расчет!$L$4:$L$103,MATCH($A18,Расчет!$K$4:$K$103,0)))</f>
        <v/>
      </c>
      <c r="I18" s="3" t="str">
        <f>IF($A18="","",INDEX(Расчет!$N$4:$N$103,MATCH($A18,Расчет!$K$4:$K$103,0)))</f>
        <v/>
      </c>
    </row>
    <row r="19" spans="1:12">
      <c r="A19" s="3" t="str">
        <f>IF(ISNA(MATCH(ROW()-3,Расчет!$K$4:$K$103,0)),"",ROW()-3)</f>
        <v/>
      </c>
      <c r="B19" s="25" t="str">
        <f>IF($A19="","",IF(ISNUMBER(INDEX(Расчет!$A$4:$A$103,MATCH($A19,Расчет!$K$4:$K$103,0))),TEXT(INDEX(Расчет!$A$4:$A$103,MATCH($A19,Расчет!$K$4:$K$103,0)),"000"),INDEX(Расчет!$A$4:$A$103,MATCH($A19,Расчет!$K$4:$K$103,0))&amp;""))</f>
        <v/>
      </c>
      <c r="C19" s="3" t="str">
        <f>IF($A19="","",INDEX(Расчет!$B$4:$B$103,MATCH($A19,Расчет!$K$4:$K$103,0)))</f>
        <v/>
      </c>
      <c r="D19" s="3" t="str">
        <f>IF($A19="","",INDEX(Расчет!$C$4:$C$103,MATCH($A19,Расчет!$K$4:$K$103,0)))</f>
        <v/>
      </c>
      <c r="E19" s="20" t="str">
        <f>IF($A19="","",INDEX(Расчет!$J$4:$J$103,MATCH($A19,Расчет!$K$4:$K$103,0)))</f>
        <v/>
      </c>
      <c r="F19" s="3" t="str">
        <f>IF($A19="","",INDEX(Расчет!$G$4:$G$103,MATCH($A19,Расчет!$K$4:$K$103,0)))</f>
        <v/>
      </c>
      <c r="G19" s="84" t="str">
        <f>IF($A19="","",INDEX(Расчет!$I$4:$I$103,MATCH($A19,Расчет!$K$4:$K$103,0)))</f>
        <v/>
      </c>
      <c r="H19" s="3" t="str">
        <f>IF($A19="","",INDEX(Расчет!$L$4:$L$103,MATCH($A19,Расчет!$K$4:$K$103,0)))</f>
        <v/>
      </c>
      <c r="I19" s="3" t="str">
        <f>IF($A19="","",INDEX(Расчет!$N$4:$N$103,MATCH($A19,Расчет!$K$4:$K$103,0)))</f>
        <v/>
      </c>
    </row>
    <row r="20" spans="1:12">
      <c r="A20" s="3" t="str">
        <f>IF(ISNA(MATCH(ROW()-3,Расчет!$K$4:$K$103,0)),"",ROW()-3)</f>
        <v/>
      </c>
      <c r="B20" s="25" t="str">
        <f>IF($A20="","",IF(ISNUMBER(INDEX(Расчет!$A$4:$A$103,MATCH($A20,Расчет!$K$4:$K$103,0))),TEXT(INDEX(Расчет!$A$4:$A$103,MATCH($A20,Расчет!$K$4:$K$103,0)),"000"),INDEX(Расчет!$A$4:$A$103,MATCH($A20,Расчет!$K$4:$K$103,0))&amp;""))</f>
        <v/>
      </c>
      <c r="C20" s="3" t="str">
        <f>IF($A20="","",INDEX(Расчет!$B$4:$B$103,MATCH($A20,Расчет!$K$4:$K$103,0)))</f>
        <v/>
      </c>
      <c r="D20" s="3" t="str">
        <f>IF($A20="","",INDEX(Расчет!$C$4:$C$103,MATCH($A20,Расчет!$K$4:$K$103,0)))</f>
        <v/>
      </c>
      <c r="E20" s="20" t="str">
        <f>IF($A20="","",INDEX(Расчет!$J$4:$J$103,MATCH($A20,Расчет!$K$4:$K$103,0)))</f>
        <v/>
      </c>
      <c r="F20" s="3" t="str">
        <f>IF($A20="","",INDEX(Расчет!$G$4:$G$103,MATCH($A20,Расчет!$K$4:$K$103,0)))</f>
        <v/>
      </c>
      <c r="G20" s="84" t="str">
        <f>IF($A20="","",INDEX(Расчет!$I$4:$I$103,MATCH($A20,Расчет!$K$4:$K$103,0)))</f>
        <v/>
      </c>
      <c r="H20" s="3" t="str">
        <f>IF($A20="","",INDEX(Расчет!$L$4:$L$103,MATCH($A20,Расчет!$K$4:$K$103,0)))</f>
        <v/>
      </c>
      <c r="I20" s="3" t="str">
        <f>IF($A20="","",INDEX(Расчет!$N$4:$N$103,MATCH($A20,Расчет!$K$4:$K$103,0)))</f>
        <v/>
      </c>
      <c r="K20" s="2" t="s">
        <v>190</v>
      </c>
      <c r="L20" s="2" t="s">
        <v>30</v>
      </c>
    </row>
    <row r="21" spans="1:12">
      <c r="A21" s="3" t="str">
        <f>IF(ISNA(MATCH(ROW()-3,Расчет!$K$4:$K$103,0)),"",ROW()-3)</f>
        <v/>
      </c>
      <c r="B21" s="25" t="str">
        <f>IF($A21="","",IF(ISNUMBER(INDEX(Расчет!$A$4:$A$103,MATCH($A21,Расчет!$K$4:$K$103,0))),TEXT(INDEX(Расчет!$A$4:$A$103,MATCH($A21,Расчет!$K$4:$K$103,0)),"000"),INDEX(Расчет!$A$4:$A$103,MATCH($A21,Расчет!$K$4:$K$103,0))&amp;""))</f>
        <v/>
      </c>
      <c r="C21" s="3" t="str">
        <f>IF($A21="","",INDEX(Расчет!$B$4:$B$103,MATCH($A21,Расчет!$K$4:$K$103,0)))</f>
        <v/>
      </c>
      <c r="D21" s="3" t="str">
        <f>IF($A21="","",INDEX(Расчет!$C$4:$C$103,MATCH($A21,Расчет!$K$4:$K$103,0)))</f>
        <v/>
      </c>
      <c r="E21" s="20" t="str">
        <f>IF($A21="","",INDEX(Расчет!$J$4:$J$103,MATCH($A21,Расчет!$K$4:$K$103,0)))</f>
        <v/>
      </c>
      <c r="F21" s="3" t="str">
        <f>IF($A21="","",INDEX(Расчет!$G$4:$G$103,MATCH($A21,Расчет!$K$4:$K$103,0)))</f>
        <v/>
      </c>
      <c r="G21" s="84" t="str">
        <f>IF($A21="","",INDEX(Расчет!$I$4:$I$103,MATCH($A21,Расчет!$K$4:$K$103,0)))</f>
        <v/>
      </c>
      <c r="H21" s="3" t="str">
        <f>IF($A21="","",INDEX(Расчет!$L$4:$L$103,MATCH($A21,Расчет!$K$4:$K$103,0)))</f>
        <v/>
      </c>
      <c r="I21" s="3" t="str">
        <f>IF($A21="","",INDEX(Расчет!$N$4:$N$103,MATCH($A21,Расчет!$K$4:$K$103,0)))</f>
        <v/>
      </c>
      <c r="K21" s="26" t="str">
        <f>IF(1&lt;=Настройки!$B$9,IF(ISNUMBER(INDEX($B$4:$B$33,1)),TEXT(INDEX($B$4:$B$33,1),"000"),INDEX($B$4:$B$33,1)&amp;""),"")</f>
        <v>072_ЗБС</v>
      </c>
      <c r="L21" s="22">
        <f>IF(1&lt;=Настройки!$B$9,INDEX($E$4:$E$33,1),"")</f>
        <v>0.3464020645833692</v>
      </c>
    </row>
    <row r="22" spans="1:12">
      <c r="A22" s="3" t="str">
        <f>IF(ISNA(MATCH(ROW()-3,Расчет!$K$4:$K$103,0)),"",ROW()-3)</f>
        <v/>
      </c>
      <c r="B22" s="25" t="str">
        <f>IF($A22="","",IF(ISNUMBER(INDEX(Расчет!$A$4:$A$103,MATCH($A22,Расчет!$K$4:$K$103,0))),TEXT(INDEX(Расчет!$A$4:$A$103,MATCH($A22,Расчет!$K$4:$K$103,0)),"000"),INDEX(Расчет!$A$4:$A$103,MATCH($A22,Расчет!$K$4:$K$103,0))&amp;""))</f>
        <v/>
      </c>
      <c r="C22" s="3" t="str">
        <f>IF($A22="","",INDEX(Расчет!$B$4:$B$103,MATCH($A22,Расчет!$K$4:$K$103,0)))</f>
        <v/>
      </c>
      <c r="D22" s="3" t="str">
        <f>IF($A22="","",INDEX(Расчет!$C$4:$C$103,MATCH($A22,Расчет!$K$4:$K$103,0)))</f>
        <v/>
      </c>
      <c r="E22" s="20" t="str">
        <f>IF($A22="","",INDEX(Расчет!$J$4:$J$103,MATCH($A22,Расчет!$K$4:$K$103,0)))</f>
        <v/>
      </c>
      <c r="F22" s="3" t="str">
        <f>IF($A22="","",INDEX(Расчет!$G$4:$G$103,MATCH($A22,Расчет!$K$4:$K$103,0)))</f>
        <v/>
      </c>
      <c r="G22" s="84" t="str">
        <f>IF($A22="","",INDEX(Расчет!$I$4:$I$103,MATCH($A22,Расчет!$K$4:$K$103,0)))</f>
        <v/>
      </c>
      <c r="H22" s="3" t="str">
        <f>IF($A22="","",INDEX(Расчет!$L$4:$L$103,MATCH($A22,Расчет!$K$4:$K$103,0)))</f>
        <v/>
      </c>
      <c r="I22" s="3" t="str">
        <f>IF($A22="","",INDEX(Расчет!$N$4:$N$103,MATCH($A22,Расчет!$K$4:$K$103,0)))</f>
        <v/>
      </c>
      <c r="K22" s="26" t="str">
        <f>IF(2&lt;=Настройки!$B$9,IF(ISNUMBER(INDEX($B$4:$B$33,2)),TEXT(INDEX($B$4:$B$33,2),"000"),INDEX($B$4:$B$33,2)&amp;""),"")</f>
        <v>11001</v>
      </c>
      <c r="L22" s="22">
        <f>IF(2&lt;=Настройки!$B$9,INDEX($E$4:$E$33,2),"")</f>
        <v>0.27542276645579744</v>
      </c>
    </row>
    <row r="23" spans="1:12">
      <c r="A23" s="3" t="str">
        <f>IF(ISNA(MATCH(ROW()-3,Расчет!$K$4:$K$103,0)),"",ROW()-3)</f>
        <v/>
      </c>
      <c r="B23" s="25" t="str">
        <f>IF($A23="","",IF(ISNUMBER(INDEX(Расчет!$A$4:$A$103,MATCH($A23,Расчет!$K$4:$K$103,0))),TEXT(INDEX(Расчет!$A$4:$A$103,MATCH($A23,Расчет!$K$4:$K$103,0)),"000"),INDEX(Расчет!$A$4:$A$103,MATCH($A23,Расчет!$K$4:$K$103,0))&amp;""))</f>
        <v/>
      </c>
      <c r="C23" s="3" t="str">
        <f>IF($A23="","",INDEX(Расчет!$B$4:$B$103,MATCH($A23,Расчет!$K$4:$K$103,0)))</f>
        <v/>
      </c>
      <c r="D23" s="3" t="str">
        <f>IF($A23="","",INDEX(Расчет!$C$4:$C$103,MATCH($A23,Расчет!$K$4:$K$103,0)))</f>
        <v/>
      </c>
      <c r="E23" s="20" t="str">
        <f>IF($A23="","",INDEX(Расчет!$J$4:$J$103,MATCH($A23,Расчет!$K$4:$K$103,0)))</f>
        <v/>
      </c>
      <c r="F23" s="3" t="str">
        <f>IF($A23="","",INDEX(Расчет!$G$4:$G$103,MATCH($A23,Расчет!$K$4:$K$103,0)))</f>
        <v/>
      </c>
      <c r="G23" s="84" t="str">
        <f>IF($A23="","",INDEX(Расчет!$I$4:$I$103,MATCH($A23,Расчет!$K$4:$K$103,0)))</f>
        <v/>
      </c>
      <c r="H23" s="3" t="str">
        <f>IF($A23="","",INDEX(Расчет!$L$4:$L$103,MATCH($A23,Расчет!$K$4:$K$103,0)))</f>
        <v/>
      </c>
      <c r="I23" s="3" t="str">
        <f>IF($A23="","",INDEX(Расчет!$N$4:$N$103,MATCH($A23,Расчет!$K$4:$K$103,0)))</f>
        <v/>
      </c>
      <c r="K23" s="26" t="str">
        <f>IF(3&lt;=Настройки!$B$9,IF(ISNUMBER(INDEX($B$4:$B$33,3)),TEXT(INDEX($B$4:$B$33,3),"000"),INDEX($B$4:$B$33,3)&amp;""),"")</f>
        <v>222_ЗБС2</v>
      </c>
      <c r="L23" s="22">
        <f>IF(3&lt;=Настройки!$B$9,INDEX($E$4:$E$33,3),"")</f>
        <v>0.21204235510173322</v>
      </c>
    </row>
    <row r="24" spans="1:12">
      <c r="A24" s="3" t="str">
        <f>IF(ISNA(MATCH(ROW()-3,Расчет!$K$4:$K$103,0)),"",ROW()-3)</f>
        <v/>
      </c>
      <c r="B24" s="25" t="str">
        <f>IF($A24="","",IF(ISNUMBER(INDEX(Расчет!$A$4:$A$103,MATCH($A24,Расчет!$K$4:$K$103,0))),TEXT(INDEX(Расчет!$A$4:$A$103,MATCH($A24,Расчет!$K$4:$K$103,0)),"000"),INDEX(Расчет!$A$4:$A$103,MATCH($A24,Расчет!$K$4:$K$103,0))&amp;""))</f>
        <v/>
      </c>
      <c r="C24" s="3" t="str">
        <f>IF($A24="","",INDEX(Расчет!$B$4:$B$103,MATCH($A24,Расчет!$K$4:$K$103,0)))</f>
        <v/>
      </c>
      <c r="D24" s="3" t="str">
        <f>IF($A24="","",INDEX(Расчет!$C$4:$C$103,MATCH($A24,Расчет!$K$4:$K$103,0)))</f>
        <v/>
      </c>
      <c r="E24" s="20" t="str">
        <f>IF($A24="","",INDEX(Расчет!$J$4:$J$103,MATCH($A24,Расчет!$K$4:$K$103,0)))</f>
        <v/>
      </c>
      <c r="F24" s="3" t="str">
        <f>IF($A24="","",INDEX(Расчет!$G$4:$G$103,MATCH($A24,Расчет!$K$4:$K$103,0)))</f>
        <v/>
      </c>
      <c r="G24" s="84" t="str">
        <f>IF($A24="","",INDEX(Расчет!$I$4:$I$103,MATCH($A24,Расчет!$K$4:$K$103,0)))</f>
        <v/>
      </c>
      <c r="H24" s="3" t="str">
        <f>IF($A24="","",INDEX(Расчет!$L$4:$L$103,MATCH($A24,Расчет!$K$4:$K$103,0)))</f>
        <v/>
      </c>
      <c r="I24" s="3" t="str">
        <f>IF($A24="","",INDEX(Расчет!$N$4:$N$103,MATCH($A24,Расчет!$K$4:$K$103,0)))</f>
        <v/>
      </c>
      <c r="K24" s="26" t="str">
        <f>IF(4&lt;=Настройки!$B$9,IF(ISNUMBER(INDEX($B$4:$B$33,4)),TEXT(INDEX($B$4:$B$33,4),"000"),INDEX($B$4:$B$33,4)&amp;""),"")</f>
        <v>081</v>
      </c>
      <c r="L24" s="22">
        <f>IF(4&lt;=Настройки!$B$9,INDEX($E$4:$E$33,4),"")</f>
        <v>0.20455231018906653</v>
      </c>
    </row>
    <row r="25" spans="1:12">
      <c r="A25" s="3" t="str">
        <f>IF(ISNA(MATCH(ROW()-3,Расчет!$K$4:$K$103,0)),"",ROW()-3)</f>
        <v/>
      </c>
      <c r="B25" s="25" t="str">
        <f>IF($A25="","",IF(ISNUMBER(INDEX(Расчет!$A$4:$A$103,MATCH($A25,Расчет!$K$4:$K$103,0))),TEXT(INDEX(Расчет!$A$4:$A$103,MATCH($A25,Расчет!$K$4:$K$103,0)),"000"),INDEX(Расчет!$A$4:$A$103,MATCH($A25,Расчет!$K$4:$K$103,0))&amp;""))</f>
        <v/>
      </c>
      <c r="C25" s="3" t="str">
        <f>IF($A25="","",INDEX(Расчет!$B$4:$B$103,MATCH($A25,Расчет!$K$4:$K$103,0)))</f>
        <v/>
      </c>
      <c r="D25" s="3" t="str">
        <f>IF($A25="","",INDEX(Расчет!$C$4:$C$103,MATCH($A25,Расчет!$K$4:$K$103,0)))</f>
        <v/>
      </c>
      <c r="E25" s="20" t="str">
        <f>IF($A25="","",INDEX(Расчет!$J$4:$J$103,MATCH($A25,Расчет!$K$4:$K$103,0)))</f>
        <v/>
      </c>
      <c r="F25" s="3" t="str">
        <f>IF($A25="","",INDEX(Расчет!$G$4:$G$103,MATCH($A25,Расчет!$K$4:$K$103,0)))</f>
        <v/>
      </c>
      <c r="G25" s="84" t="str">
        <f>IF($A25="","",INDEX(Расчет!$I$4:$I$103,MATCH($A25,Расчет!$K$4:$K$103,0)))</f>
        <v/>
      </c>
      <c r="H25" s="3" t="str">
        <f>IF($A25="","",INDEX(Расчет!$L$4:$L$103,MATCH($A25,Расчет!$K$4:$K$103,0)))</f>
        <v/>
      </c>
      <c r="I25" s="3" t="str">
        <f>IF($A25="","",INDEX(Расчет!$N$4:$N$103,MATCH($A25,Расчет!$K$4:$K$103,0)))</f>
        <v/>
      </c>
      <c r="K25" s="26" t="str">
        <f>IF(5&lt;=Настройки!$B$9,IF(ISNUMBER(INDEX($B$4:$B$33,5)),TEXT(INDEX($B$4:$B$33,5),"000"),INDEX($B$4:$B$33,5)&amp;""),"")</f>
        <v>10802</v>
      </c>
      <c r="L25" s="22">
        <f>IF(5&lt;=Настройки!$B$9,INDEX($E$4:$E$33,5),"")</f>
        <v>0.19173501204012433</v>
      </c>
    </row>
    <row r="26" spans="1:12">
      <c r="A26" s="3" t="str">
        <f>IF(ISNA(MATCH(ROW()-3,Расчет!$K$4:$K$103,0)),"",ROW()-3)</f>
        <v/>
      </c>
      <c r="B26" s="25" t="str">
        <f>IF($A26="","",IF(ISNUMBER(INDEX(Расчет!$A$4:$A$103,MATCH($A26,Расчет!$K$4:$K$103,0))),TEXT(INDEX(Расчет!$A$4:$A$103,MATCH($A26,Расчет!$K$4:$K$103,0)),"000"),INDEX(Расчет!$A$4:$A$103,MATCH($A26,Расчет!$K$4:$K$103,0))&amp;""))</f>
        <v/>
      </c>
      <c r="C26" s="3" t="str">
        <f>IF($A26="","",INDEX(Расчет!$B$4:$B$103,MATCH($A26,Расчет!$K$4:$K$103,0)))</f>
        <v/>
      </c>
      <c r="D26" s="3" t="str">
        <f>IF($A26="","",INDEX(Расчет!$C$4:$C$103,MATCH($A26,Расчет!$K$4:$K$103,0)))</f>
        <v/>
      </c>
      <c r="E26" s="20" t="str">
        <f>IF($A26="","",INDEX(Расчет!$J$4:$J$103,MATCH($A26,Расчет!$K$4:$K$103,0)))</f>
        <v/>
      </c>
      <c r="F26" s="3" t="str">
        <f>IF($A26="","",INDEX(Расчет!$G$4:$G$103,MATCH($A26,Расчет!$K$4:$K$103,0)))</f>
        <v/>
      </c>
      <c r="G26" s="84" t="str">
        <f>IF($A26="","",INDEX(Расчет!$I$4:$I$103,MATCH($A26,Расчет!$K$4:$K$103,0)))</f>
        <v/>
      </c>
      <c r="H26" s="3" t="str">
        <f>IF($A26="","",INDEX(Расчет!$L$4:$L$103,MATCH($A26,Расчет!$K$4:$K$103,0)))</f>
        <v/>
      </c>
      <c r="I26" s="3" t="str">
        <f>IF($A26="","",INDEX(Расчет!$N$4:$N$103,MATCH($A26,Расчет!$K$4:$K$103,0)))</f>
        <v/>
      </c>
      <c r="K26" s="26" t="str">
        <f>IF(6&lt;=Настройки!$B$9,IF(ISNUMBER(INDEX($B$4:$B$33,6)),TEXT(INDEX($B$4:$B$33,6),"000"),INDEX($B$4:$B$33,6)&amp;""),"")</f>
        <v/>
      </c>
      <c r="L26" s="22" t="str">
        <f>IF(6&lt;=Настройки!$B$9,INDEX($E$4:$E$33,6),"")</f>
        <v/>
      </c>
    </row>
    <row r="27" spans="1:12">
      <c r="A27" s="3" t="str">
        <f>IF(ISNA(MATCH(ROW()-3,Расчет!$K$4:$K$103,0)),"",ROW()-3)</f>
        <v/>
      </c>
      <c r="B27" s="25" t="str">
        <f>IF($A27="","",IF(ISNUMBER(INDEX(Расчет!$A$4:$A$103,MATCH($A27,Расчет!$K$4:$K$103,0))),TEXT(INDEX(Расчет!$A$4:$A$103,MATCH($A27,Расчет!$K$4:$K$103,0)),"000"),INDEX(Расчет!$A$4:$A$103,MATCH($A27,Расчет!$K$4:$K$103,0))&amp;""))</f>
        <v/>
      </c>
      <c r="C27" s="3" t="str">
        <f>IF($A27="","",INDEX(Расчет!$B$4:$B$103,MATCH($A27,Расчет!$K$4:$K$103,0)))</f>
        <v/>
      </c>
      <c r="D27" s="3" t="str">
        <f>IF($A27="","",INDEX(Расчет!$C$4:$C$103,MATCH($A27,Расчет!$K$4:$K$103,0)))</f>
        <v/>
      </c>
      <c r="E27" s="20" t="str">
        <f>IF($A27="","",INDEX(Расчет!$J$4:$J$103,MATCH($A27,Расчет!$K$4:$K$103,0)))</f>
        <v/>
      </c>
      <c r="F27" s="3" t="str">
        <f>IF($A27="","",INDEX(Расчет!$G$4:$G$103,MATCH($A27,Расчет!$K$4:$K$103,0)))</f>
        <v/>
      </c>
      <c r="G27" s="84" t="str">
        <f>IF($A27="","",INDEX(Расчет!$I$4:$I$103,MATCH($A27,Расчет!$K$4:$K$103,0)))</f>
        <v/>
      </c>
      <c r="H27" s="3" t="str">
        <f>IF($A27="","",INDEX(Расчет!$L$4:$L$103,MATCH($A27,Расчет!$K$4:$K$103,0)))</f>
        <v/>
      </c>
      <c r="I27" s="3" t="str">
        <f>IF($A27="","",INDEX(Расчет!$N$4:$N$103,MATCH($A27,Расчет!$K$4:$K$103,0)))</f>
        <v/>
      </c>
      <c r="K27" s="26" t="str">
        <f>IF(7&lt;=Настройки!$B$9,IF(ISNUMBER(INDEX($B$4:$B$33,7)),TEXT(INDEX($B$4:$B$33,7),"000"),INDEX($B$4:$B$33,7)&amp;""),"")</f>
        <v/>
      </c>
      <c r="L27" s="22" t="str">
        <f>IF(7&lt;=Настройки!$B$9,INDEX($E$4:$E$33,7),"")</f>
        <v/>
      </c>
    </row>
    <row r="28" spans="1:12">
      <c r="A28" s="3" t="str">
        <f>IF(ISNA(MATCH(ROW()-3,Расчет!$K$4:$K$103,0)),"",ROW()-3)</f>
        <v/>
      </c>
      <c r="B28" s="25" t="str">
        <f>IF($A28="","",IF(ISNUMBER(INDEX(Расчет!$A$4:$A$103,MATCH($A28,Расчет!$K$4:$K$103,0))),TEXT(INDEX(Расчет!$A$4:$A$103,MATCH($A28,Расчет!$K$4:$K$103,0)),"000"),INDEX(Расчет!$A$4:$A$103,MATCH($A28,Расчет!$K$4:$K$103,0))&amp;""))</f>
        <v/>
      </c>
      <c r="C28" s="3" t="str">
        <f>IF($A28="","",INDEX(Расчет!$B$4:$B$103,MATCH($A28,Расчет!$K$4:$K$103,0)))</f>
        <v/>
      </c>
      <c r="D28" s="3" t="str">
        <f>IF($A28="","",INDEX(Расчет!$C$4:$C$103,MATCH($A28,Расчет!$K$4:$K$103,0)))</f>
        <v/>
      </c>
      <c r="E28" s="20" t="str">
        <f>IF($A28="","",INDEX(Расчет!$J$4:$J$103,MATCH($A28,Расчет!$K$4:$K$103,0)))</f>
        <v/>
      </c>
      <c r="F28" s="3" t="str">
        <f>IF($A28="","",INDEX(Расчет!$G$4:$G$103,MATCH($A28,Расчет!$K$4:$K$103,0)))</f>
        <v/>
      </c>
      <c r="G28" s="84" t="str">
        <f>IF($A28="","",INDEX(Расчет!$I$4:$I$103,MATCH($A28,Расчет!$K$4:$K$103,0)))</f>
        <v/>
      </c>
      <c r="H28" s="3" t="str">
        <f>IF($A28="","",INDEX(Расчет!$L$4:$L$103,MATCH($A28,Расчет!$K$4:$K$103,0)))</f>
        <v/>
      </c>
      <c r="I28" s="3" t="str">
        <f>IF($A28="","",INDEX(Расчет!$N$4:$N$103,MATCH($A28,Расчет!$K$4:$K$103,0)))</f>
        <v/>
      </c>
      <c r="K28" s="26" t="str">
        <f>IF(8&lt;=Настройки!$B$9,IF(ISNUMBER(INDEX($B$4:$B$33,8)),TEXT(INDEX($B$4:$B$33,8),"000"),INDEX($B$4:$B$33,8)&amp;""),"")</f>
        <v/>
      </c>
      <c r="L28" s="22" t="str">
        <f>IF(8&lt;=Настройки!$B$9,INDEX($E$4:$E$33,8),"")</f>
        <v/>
      </c>
    </row>
    <row r="29" spans="1:12">
      <c r="A29" s="3" t="str">
        <f>IF(ISNA(MATCH(ROW()-3,Расчет!$K$4:$K$103,0)),"",ROW()-3)</f>
        <v/>
      </c>
      <c r="B29" s="25" t="str">
        <f>IF($A29="","",IF(ISNUMBER(INDEX(Расчет!$A$4:$A$103,MATCH($A29,Расчет!$K$4:$K$103,0))),TEXT(INDEX(Расчет!$A$4:$A$103,MATCH($A29,Расчет!$K$4:$K$103,0)),"000"),INDEX(Расчет!$A$4:$A$103,MATCH($A29,Расчет!$K$4:$K$103,0))&amp;""))</f>
        <v/>
      </c>
      <c r="C29" s="3" t="str">
        <f>IF($A29="","",INDEX(Расчет!$B$4:$B$103,MATCH($A29,Расчет!$K$4:$K$103,0)))</f>
        <v/>
      </c>
      <c r="D29" s="3" t="str">
        <f>IF($A29="","",INDEX(Расчет!$C$4:$C$103,MATCH($A29,Расчет!$K$4:$K$103,0)))</f>
        <v/>
      </c>
      <c r="E29" s="20" t="str">
        <f>IF($A29="","",INDEX(Расчет!$J$4:$J$103,MATCH($A29,Расчет!$K$4:$K$103,0)))</f>
        <v/>
      </c>
      <c r="F29" s="3" t="str">
        <f>IF($A29="","",INDEX(Расчет!$G$4:$G$103,MATCH($A29,Расчет!$K$4:$K$103,0)))</f>
        <v/>
      </c>
      <c r="G29" s="84" t="str">
        <f>IF($A29="","",INDEX(Расчет!$I$4:$I$103,MATCH($A29,Расчет!$K$4:$K$103,0)))</f>
        <v/>
      </c>
      <c r="H29" s="3" t="str">
        <f>IF($A29="","",INDEX(Расчет!$L$4:$L$103,MATCH($A29,Расчет!$K$4:$K$103,0)))</f>
        <v/>
      </c>
      <c r="I29" s="3" t="str">
        <f>IF($A29="","",INDEX(Расчет!$N$4:$N$103,MATCH($A29,Расчет!$K$4:$K$103,0)))</f>
        <v/>
      </c>
      <c r="K29" s="26" t="str">
        <f>IF(9&lt;=Настройки!$B$9,IF(ISNUMBER(INDEX($B$4:$B$33,9)),TEXT(INDEX($B$4:$B$33,9),"000"),INDEX($B$4:$B$33,9)&amp;""),"")</f>
        <v/>
      </c>
      <c r="L29" s="22" t="str">
        <f>IF(9&lt;=Настройки!$B$9,INDEX($E$4:$E$33,9),"")</f>
        <v/>
      </c>
    </row>
    <row r="30" spans="1:12">
      <c r="A30" s="3" t="str">
        <f>IF(ISNA(MATCH(ROW()-3,Расчет!$K$4:$K$103,0)),"",ROW()-3)</f>
        <v/>
      </c>
      <c r="B30" s="25" t="str">
        <f>IF($A30="","",IF(ISNUMBER(INDEX(Расчет!$A$4:$A$103,MATCH($A30,Расчет!$K$4:$K$103,0))),TEXT(INDEX(Расчет!$A$4:$A$103,MATCH($A30,Расчет!$K$4:$K$103,0)),"000"),INDEX(Расчет!$A$4:$A$103,MATCH($A30,Расчет!$K$4:$K$103,0))&amp;""))</f>
        <v/>
      </c>
      <c r="C30" s="3" t="str">
        <f>IF($A30="","",INDEX(Расчет!$B$4:$B$103,MATCH($A30,Расчет!$K$4:$K$103,0)))</f>
        <v/>
      </c>
      <c r="D30" s="3" t="str">
        <f>IF($A30="","",INDEX(Расчет!$C$4:$C$103,MATCH($A30,Расчет!$K$4:$K$103,0)))</f>
        <v/>
      </c>
      <c r="E30" s="20" t="str">
        <f>IF($A30="","",INDEX(Расчет!$J$4:$J$103,MATCH($A30,Расчет!$K$4:$K$103,0)))</f>
        <v/>
      </c>
      <c r="F30" s="3" t="str">
        <f>IF($A30="","",INDEX(Расчет!$G$4:$G$103,MATCH($A30,Расчет!$K$4:$K$103,0)))</f>
        <v/>
      </c>
      <c r="G30" s="84" t="str">
        <f>IF($A30="","",INDEX(Расчет!$I$4:$I$103,MATCH($A30,Расчет!$K$4:$K$103,0)))</f>
        <v/>
      </c>
      <c r="H30" s="3" t="str">
        <f>IF($A30="","",INDEX(Расчет!$L$4:$L$103,MATCH($A30,Расчет!$K$4:$K$103,0)))</f>
        <v/>
      </c>
      <c r="I30" s="3" t="str">
        <f>IF($A30="","",INDEX(Расчет!$N$4:$N$103,MATCH($A30,Расчет!$K$4:$K$103,0)))</f>
        <v/>
      </c>
      <c r="K30" s="26" t="str">
        <f>IF(10&lt;=Настройки!$B$9,IF(ISNUMBER(INDEX($B$4:$B$33,10)),TEXT(INDEX($B$4:$B$33,10),"000"),INDEX($B$4:$B$33,10)&amp;""),"")</f>
        <v/>
      </c>
      <c r="L30" s="22" t="str">
        <f>IF(10&lt;=Настройки!$B$9,INDEX($E$4:$E$33,10),"")</f>
        <v/>
      </c>
    </row>
    <row r="31" spans="1:12">
      <c r="A31" s="3" t="str">
        <f>IF(ISNA(MATCH(ROW()-3,Расчет!$K$4:$K$103,0)),"",ROW()-3)</f>
        <v/>
      </c>
      <c r="B31" s="25" t="str">
        <f>IF($A31="","",IF(ISNUMBER(INDEX(Расчет!$A$4:$A$103,MATCH($A31,Расчет!$K$4:$K$103,0))),TEXT(INDEX(Расчет!$A$4:$A$103,MATCH($A31,Расчет!$K$4:$K$103,0)),"000"),INDEX(Расчет!$A$4:$A$103,MATCH($A31,Расчет!$K$4:$K$103,0))&amp;""))</f>
        <v/>
      </c>
      <c r="C31" s="3" t="str">
        <f>IF($A31="","",INDEX(Расчет!$B$4:$B$103,MATCH($A31,Расчет!$K$4:$K$103,0)))</f>
        <v/>
      </c>
      <c r="D31" s="3" t="str">
        <f>IF($A31="","",INDEX(Расчет!$C$4:$C$103,MATCH($A31,Расчет!$K$4:$K$103,0)))</f>
        <v/>
      </c>
      <c r="E31" s="20" t="str">
        <f>IF($A31="","",INDEX(Расчет!$J$4:$J$103,MATCH($A31,Расчет!$K$4:$K$103,0)))</f>
        <v/>
      </c>
      <c r="F31" s="3" t="str">
        <f>IF($A31="","",INDEX(Расчет!$G$4:$G$103,MATCH($A31,Расчет!$K$4:$K$103,0)))</f>
        <v/>
      </c>
      <c r="G31" s="84" t="str">
        <f>IF($A31="","",INDEX(Расчет!$I$4:$I$103,MATCH($A31,Расчет!$K$4:$K$103,0)))</f>
        <v/>
      </c>
      <c r="H31" s="3" t="str">
        <f>IF($A31="","",INDEX(Расчет!$L$4:$L$103,MATCH($A31,Расчет!$K$4:$K$103,0)))</f>
        <v/>
      </c>
      <c r="I31" s="3" t="str">
        <f>IF($A31="","",INDEX(Расчет!$N$4:$N$103,MATCH($A31,Расчет!$K$4:$K$103,0)))</f>
        <v/>
      </c>
      <c r="K31" s="26" t="str">
        <f>IF(11&lt;=Настройки!$B$9,IF(ISNUMBER(INDEX($B$4:$B$33,11)),TEXT(INDEX($B$4:$B$33,11),"000"),INDEX($B$4:$B$33,11)&amp;""),"")</f>
        <v/>
      </c>
      <c r="L31" s="22" t="str">
        <f>IF(11&lt;=Настройки!$B$9,INDEX($E$4:$E$33,11),"")</f>
        <v/>
      </c>
    </row>
    <row r="32" spans="1:12">
      <c r="A32" s="3" t="str">
        <f>IF(ISNA(MATCH(ROW()-3,Расчет!$K$4:$K$103,0)),"",ROW()-3)</f>
        <v/>
      </c>
      <c r="B32" s="25" t="str">
        <f>IF($A32="","",IF(ISNUMBER(INDEX(Расчет!$A$4:$A$103,MATCH($A32,Расчет!$K$4:$K$103,0))),TEXT(INDEX(Расчет!$A$4:$A$103,MATCH($A32,Расчет!$K$4:$K$103,0)),"000"),INDEX(Расчет!$A$4:$A$103,MATCH($A32,Расчет!$K$4:$K$103,0))&amp;""))</f>
        <v/>
      </c>
      <c r="C32" s="3" t="str">
        <f>IF($A32="","",INDEX(Расчет!$B$4:$B$103,MATCH($A32,Расчет!$K$4:$K$103,0)))</f>
        <v/>
      </c>
      <c r="D32" s="3" t="str">
        <f>IF($A32="","",INDEX(Расчет!$C$4:$C$103,MATCH($A32,Расчет!$K$4:$K$103,0)))</f>
        <v/>
      </c>
      <c r="E32" s="20" t="str">
        <f>IF($A32="","",INDEX(Расчет!$J$4:$J$103,MATCH($A32,Расчет!$K$4:$K$103,0)))</f>
        <v/>
      </c>
      <c r="F32" s="3" t="str">
        <f>IF($A32="","",INDEX(Расчет!$G$4:$G$103,MATCH($A32,Расчет!$K$4:$K$103,0)))</f>
        <v/>
      </c>
      <c r="G32" s="84" t="str">
        <f>IF($A32="","",INDEX(Расчет!$I$4:$I$103,MATCH($A32,Расчет!$K$4:$K$103,0)))</f>
        <v/>
      </c>
      <c r="H32" s="3" t="str">
        <f>IF($A32="","",INDEX(Расчет!$L$4:$L$103,MATCH($A32,Расчет!$K$4:$K$103,0)))</f>
        <v/>
      </c>
      <c r="I32" s="3" t="str">
        <f>IF($A32="","",INDEX(Расчет!$N$4:$N$103,MATCH($A32,Расчет!$K$4:$K$103,0)))</f>
        <v/>
      </c>
      <c r="K32" s="26" t="str">
        <f>IF(12&lt;=Настройки!$B$9,IF(ISNUMBER(INDEX($B$4:$B$33,12)),TEXT(INDEX($B$4:$B$33,12),"000"),INDEX($B$4:$B$33,12)&amp;""),"")</f>
        <v/>
      </c>
      <c r="L32" s="22" t="str">
        <f>IF(12&lt;=Настройки!$B$9,INDEX($E$4:$E$33,12),"")</f>
        <v/>
      </c>
    </row>
    <row r="33" spans="1:12">
      <c r="A33" s="3" t="str">
        <f>IF(ISNA(MATCH(ROW()-3,Расчет!$K$4:$K$103,0)),"",ROW()-3)</f>
        <v/>
      </c>
      <c r="B33" s="25" t="str">
        <f>IF($A33="","",IF(ISNUMBER(INDEX(Расчет!$A$4:$A$103,MATCH($A33,Расчет!$K$4:$K$103,0))),TEXT(INDEX(Расчет!$A$4:$A$103,MATCH($A33,Расчет!$K$4:$K$103,0)),"000"),INDEX(Расчет!$A$4:$A$103,MATCH($A33,Расчет!$K$4:$K$103,0))&amp;""))</f>
        <v/>
      </c>
      <c r="C33" s="3" t="str">
        <f>IF($A33="","",INDEX(Расчет!$B$4:$B$103,MATCH($A33,Расчет!$K$4:$K$103,0)))</f>
        <v/>
      </c>
      <c r="D33" s="3" t="str">
        <f>IF($A33="","",INDEX(Расчет!$C$4:$C$103,MATCH($A33,Расчет!$K$4:$K$103,0)))</f>
        <v/>
      </c>
      <c r="E33" s="20" t="str">
        <f>IF($A33="","",INDEX(Расчет!$J$4:$J$103,MATCH($A33,Расчет!$K$4:$K$103,0)))</f>
        <v/>
      </c>
      <c r="F33" s="3" t="str">
        <f>IF($A33="","",INDEX(Расчет!$G$4:$G$103,MATCH($A33,Расчет!$K$4:$K$103,0)))</f>
        <v/>
      </c>
      <c r="G33" s="84" t="str">
        <f>IF($A33="","",INDEX(Расчет!$I$4:$I$103,MATCH($A33,Расчет!$K$4:$K$103,0)))</f>
        <v/>
      </c>
      <c r="H33" s="3" t="str">
        <f>IF($A33="","",INDEX(Расчет!$L$4:$L$103,MATCH($A33,Расчет!$K$4:$K$103,0)))</f>
        <v/>
      </c>
      <c r="I33" s="3" t="str">
        <f>IF($A33="","",INDEX(Расчет!$N$4:$N$103,MATCH($A33,Расчет!$K$4:$K$103,0)))</f>
        <v/>
      </c>
      <c r="K33" s="26" t="str">
        <f>IF(13&lt;=Настройки!$B$9,IF(ISNUMBER(INDEX($B$4:$B$33,13)),TEXT(INDEX($B$4:$B$33,13),"000"),INDEX($B$4:$B$33,13)&amp;""),"")</f>
        <v/>
      </c>
      <c r="L33" s="22" t="str">
        <f>IF(13&lt;=Настройки!$B$9,INDEX($E$4:$E$33,13),"")</f>
        <v/>
      </c>
    </row>
    <row r="34" spans="1:12">
      <c r="A34" s="3" t="str">
        <f>IF(ISNA(MATCH(ROW()-3,Расчет!$K$4:$K$103,0)),"",ROW()-3)</f>
        <v/>
      </c>
      <c r="B34" s="25" t="str">
        <f>IF($A34="","",IF(ISNUMBER(INDEX(Расчет!$A$4:$A$103,MATCH($A34,Расчет!$K$4:$K$103,0))),TEXT(INDEX(Расчет!$A$4:$A$103,MATCH($A34,Расчет!$K$4:$K$103,0)),"000"),INDEX(Расчет!$A$4:$A$103,MATCH($A34,Расчет!$K$4:$K$103,0))&amp;""))</f>
        <v/>
      </c>
      <c r="C34" s="3" t="str">
        <f>IF($A34="","",INDEX(Расчет!$B$4:$B$103,MATCH($A34,Расчет!$K$4:$K$103,0)))</f>
        <v/>
      </c>
      <c r="D34" s="3" t="str">
        <f>IF($A34="","",INDEX(Расчет!$C$4:$C$103,MATCH($A34,Расчет!$K$4:$K$103,0)))</f>
        <v/>
      </c>
      <c r="E34" s="20" t="str">
        <f>IF($A34="","",INDEX(Расчет!$J$4:$J$103,MATCH($A34,Расчет!$K$4:$K$103,0)))</f>
        <v/>
      </c>
      <c r="F34" s="3" t="str">
        <f>IF($A34="","",INDEX(Расчет!$G$4:$G$103,MATCH($A34,Расчет!$K$4:$K$103,0)))</f>
        <v/>
      </c>
      <c r="G34" s="84" t="str">
        <f>IF($A34="","",INDEX(Расчет!$I$4:$I$103,MATCH($A34,Расчет!$K$4:$K$103,0)))</f>
        <v/>
      </c>
      <c r="H34" s="3" t="str">
        <f>IF($A34="","",INDEX(Расчет!$L$4:$L$103,MATCH($A34,Расчет!$K$4:$K$103,0)))</f>
        <v/>
      </c>
      <c r="I34" s="3" t="str">
        <f>IF($A34="","",INDEX(Расчет!$N$4:$N$103,MATCH($A34,Расчет!$K$4:$K$103,0)))</f>
        <v/>
      </c>
      <c r="K34" s="26" t="str">
        <f>IF(14&lt;=Настройки!$B$9,IF(ISNUMBER(INDEX($B$4:$B$33,14)),TEXT(INDEX($B$4:$B$33,14),"000"),INDEX($B$4:$B$33,14)&amp;""),"")</f>
        <v/>
      </c>
      <c r="L34" s="22" t="str">
        <f>IF(14&lt;=Настройки!$B$9,INDEX($E$4:$E$33,14),"")</f>
        <v/>
      </c>
    </row>
    <row r="35" spans="1:12">
      <c r="A35" s="3" t="str">
        <f>IF(ISNA(MATCH(ROW()-3,Расчет!$K$4:$K$103,0)),"",ROW()-3)</f>
        <v/>
      </c>
      <c r="B35" s="25" t="str">
        <f>IF($A35="","",IF(ISNUMBER(INDEX(Расчет!$A$4:$A$103,MATCH($A35,Расчет!$K$4:$K$103,0))),TEXT(INDEX(Расчет!$A$4:$A$103,MATCH($A35,Расчет!$K$4:$K$103,0)),"000"),INDEX(Расчет!$A$4:$A$103,MATCH($A35,Расчет!$K$4:$K$103,0))&amp;""))</f>
        <v/>
      </c>
      <c r="C35" s="3" t="str">
        <f>IF($A35="","",INDEX(Расчет!$B$4:$B$103,MATCH($A35,Расчет!$K$4:$K$103,0)))</f>
        <v/>
      </c>
      <c r="D35" s="3" t="str">
        <f>IF($A35="","",INDEX(Расчет!$C$4:$C$103,MATCH($A35,Расчет!$K$4:$K$103,0)))</f>
        <v/>
      </c>
      <c r="E35" s="20" t="str">
        <f>IF($A35="","",INDEX(Расчет!$J$4:$J$103,MATCH($A35,Расчет!$K$4:$K$103,0)))</f>
        <v/>
      </c>
      <c r="F35" s="3" t="str">
        <f>IF($A35="","",INDEX(Расчет!$G$4:$G$103,MATCH($A35,Расчет!$K$4:$K$103,0)))</f>
        <v/>
      </c>
      <c r="G35" s="84" t="str">
        <f>IF($A35="","",INDEX(Расчет!$I$4:$I$103,MATCH($A35,Расчет!$K$4:$K$103,0)))</f>
        <v/>
      </c>
      <c r="H35" s="3" t="str">
        <f>IF($A35="","",INDEX(Расчет!$L$4:$L$103,MATCH($A35,Расчет!$K$4:$K$103,0)))</f>
        <v/>
      </c>
      <c r="I35" s="3" t="str">
        <f>IF($A35="","",INDEX(Расчет!$N$4:$N$103,MATCH($A35,Расчет!$K$4:$K$103,0)))</f>
        <v/>
      </c>
      <c r="K35" s="26" t="str">
        <f>IF(15&lt;=Настройки!$B$9,IF(ISNUMBER(INDEX($B$4:$B$33,15)),TEXT(INDEX($B$4:$B$33,15),"000"),INDEX($B$4:$B$33,15)&amp;""),"")</f>
        <v/>
      </c>
      <c r="L35" s="22" t="str">
        <f>IF(15&lt;=Настройки!$B$9,INDEX($E$4:$E$33,15),"")</f>
        <v/>
      </c>
    </row>
    <row r="36" spans="1:12">
      <c r="A36" s="3" t="str">
        <f>IF(ISNA(MATCH(ROW()-3,Расчет!$K$4:$K$103,0)),"",ROW()-3)</f>
        <v/>
      </c>
      <c r="B36" s="25" t="str">
        <f>IF($A36="","",IF(ISNUMBER(INDEX(Расчет!$A$4:$A$103,MATCH($A36,Расчет!$K$4:$K$103,0))),TEXT(INDEX(Расчет!$A$4:$A$103,MATCH($A36,Расчет!$K$4:$K$103,0)),"000"),INDEX(Расчет!$A$4:$A$103,MATCH($A36,Расчет!$K$4:$K$103,0))&amp;""))</f>
        <v/>
      </c>
      <c r="C36" s="3" t="str">
        <f>IF($A36="","",INDEX(Расчет!$B$4:$B$103,MATCH($A36,Расчет!$K$4:$K$103,0)))</f>
        <v/>
      </c>
      <c r="D36" s="3" t="str">
        <f>IF($A36="","",INDEX(Расчет!$C$4:$C$103,MATCH($A36,Расчет!$K$4:$K$103,0)))</f>
        <v/>
      </c>
      <c r="E36" s="20" t="str">
        <f>IF($A36="","",INDEX(Расчет!$J$4:$J$103,MATCH($A36,Расчет!$K$4:$K$103,0)))</f>
        <v/>
      </c>
      <c r="F36" s="3" t="str">
        <f>IF($A36="","",INDEX(Расчет!$G$4:$G$103,MATCH($A36,Расчет!$K$4:$K$103,0)))</f>
        <v/>
      </c>
      <c r="G36" s="84" t="str">
        <f>IF($A36="","",INDEX(Расчет!$I$4:$I$103,MATCH($A36,Расчет!$K$4:$K$103,0)))</f>
        <v/>
      </c>
      <c r="H36" s="3" t="str">
        <f>IF($A36="","",INDEX(Расчет!$L$4:$L$103,MATCH($A36,Расчет!$K$4:$K$103,0)))</f>
        <v/>
      </c>
      <c r="I36" s="3" t="str">
        <f>IF($A36="","",INDEX(Расчет!$N$4:$N$103,MATCH($A36,Расчет!$K$4:$K$103,0)))</f>
        <v/>
      </c>
      <c r="K36" s="26" t="str">
        <f>IF(16&lt;=Настройки!$B$9,IF(ISNUMBER(INDEX($B$4:$B$33,16)),TEXT(INDEX($B$4:$B$33,16),"000"),INDEX($B$4:$B$33,16)&amp;""),"")</f>
        <v/>
      </c>
      <c r="L36" s="22" t="str">
        <f>IF(16&lt;=Настройки!$B$9,INDEX($E$4:$E$33,16),"")</f>
        <v/>
      </c>
    </row>
    <row r="37" spans="1:12">
      <c r="A37" s="3" t="str">
        <f>IF(ISNA(MATCH(ROW()-3,Расчет!$K$4:$K$103,0)),"",ROW()-3)</f>
        <v/>
      </c>
      <c r="B37" s="25" t="str">
        <f>IF($A37="","",IF(ISNUMBER(INDEX(Расчет!$A$4:$A$103,MATCH($A37,Расчет!$K$4:$K$103,0))),TEXT(INDEX(Расчет!$A$4:$A$103,MATCH($A37,Расчет!$K$4:$K$103,0)),"000"),INDEX(Расчет!$A$4:$A$103,MATCH($A37,Расчет!$K$4:$K$103,0))&amp;""))</f>
        <v/>
      </c>
      <c r="C37" s="3" t="str">
        <f>IF($A37="","",INDEX(Расчет!$B$4:$B$103,MATCH($A37,Расчет!$K$4:$K$103,0)))</f>
        <v/>
      </c>
      <c r="D37" s="3" t="str">
        <f>IF($A37="","",INDEX(Расчет!$C$4:$C$103,MATCH($A37,Расчет!$K$4:$K$103,0)))</f>
        <v/>
      </c>
      <c r="E37" s="20" t="str">
        <f>IF($A37="","",INDEX(Расчет!$J$4:$J$103,MATCH($A37,Расчет!$K$4:$K$103,0)))</f>
        <v/>
      </c>
      <c r="F37" s="3" t="str">
        <f>IF($A37="","",INDEX(Расчет!$G$4:$G$103,MATCH($A37,Расчет!$K$4:$K$103,0)))</f>
        <v/>
      </c>
      <c r="G37" s="84" t="str">
        <f>IF($A37="","",INDEX(Расчет!$I$4:$I$103,MATCH($A37,Расчет!$K$4:$K$103,0)))</f>
        <v/>
      </c>
      <c r="H37" s="3" t="str">
        <f>IF($A37="","",INDEX(Расчет!$L$4:$L$103,MATCH($A37,Расчет!$K$4:$K$103,0)))</f>
        <v/>
      </c>
      <c r="I37" s="3" t="str">
        <f>IF($A37="","",INDEX(Расчет!$N$4:$N$103,MATCH($A37,Расчет!$K$4:$K$103,0)))</f>
        <v/>
      </c>
      <c r="K37" s="26" t="str">
        <f>IF(17&lt;=Настройки!$B$9,IF(ISNUMBER(INDEX($B$4:$B$33,17)),TEXT(INDEX($B$4:$B$33,17),"000"),INDEX($B$4:$B$33,17)&amp;""),"")</f>
        <v/>
      </c>
      <c r="L37" s="22" t="str">
        <f>IF(17&lt;=Настройки!$B$9,INDEX($E$4:$E$33,17),"")</f>
        <v/>
      </c>
    </row>
    <row r="38" spans="1:12">
      <c r="A38" s="3" t="str">
        <f>IF(ISNA(MATCH(ROW()-3,Расчет!$K$4:$K$103,0)),"",ROW()-3)</f>
        <v/>
      </c>
      <c r="B38" s="25" t="str">
        <f>IF($A38="","",IF(ISNUMBER(INDEX(Расчет!$A$4:$A$103,MATCH($A38,Расчет!$K$4:$K$103,0))),TEXT(INDEX(Расчет!$A$4:$A$103,MATCH($A38,Расчет!$K$4:$K$103,0)),"000"),INDEX(Расчет!$A$4:$A$103,MATCH($A38,Расчет!$K$4:$K$103,0))&amp;""))</f>
        <v/>
      </c>
      <c r="C38" s="3" t="str">
        <f>IF($A38="","",INDEX(Расчет!$B$4:$B$103,MATCH($A38,Расчет!$K$4:$K$103,0)))</f>
        <v/>
      </c>
      <c r="D38" s="3" t="str">
        <f>IF($A38="","",INDEX(Расчет!$C$4:$C$103,MATCH($A38,Расчет!$K$4:$K$103,0)))</f>
        <v/>
      </c>
      <c r="E38" s="20" t="str">
        <f>IF($A38="","",INDEX(Расчет!$J$4:$J$103,MATCH($A38,Расчет!$K$4:$K$103,0)))</f>
        <v/>
      </c>
      <c r="F38" s="3" t="str">
        <f>IF($A38="","",INDEX(Расчет!$G$4:$G$103,MATCH($A38,Расчет!$K$4:$K$103,0)))</f>
        <v/>
      </c>
      <c r="G38" s="84" t="str">
        <f>IF($A38="","",INDEX(Расчет!$I$4:$I$103,MATCH($A38,Расчет!$K$4:$K$103,0)))</f>
        <v/>
      </c>
      <c r="H38" s="3" t="str">
        <f>IF($A38="","",INDEX(Расчет!$L$4:$L$103,MATCH($A38,Расчет!$K$4:$K$103,0)))</f>
        <v/>
      </c>
      <c r="I38" s="3" t="str">
        <f>IF($A38="","",INDEX(Расчет!$N$4:$N$103,MATCH($A38,Расчет!$K$4:$K$103,0)))</f>
        <v/>
      </c>
      <c r="K38" s="26" t="str">
        <f>IF(18&lt;=Настройки!$B$9,IF(ISNUMBER(INDEX($B$4:$B$33,18)),TEXT(INDEX($B$4:$B$33,18),"000"),INDEX($B$4:$B$33,18)&amp;""),"")</f>
        <v/>
      </c>
      <c r="L38" s="22" t="str">
        <f>IF(18&lt;=Настройки!$B$9,INDEX($E$4:$E$33,18),"")</f>
        <v/>
      </c>
    </row>
    <row r="39" spans="1:12">
      <c r="A39" s="3" t="str">
        <f>IF(ISNA(MATCH(ROW()-3,Расчет!$K$4:$K$103,0)),"",ROW()-3)</f>
        <v/>
      </c>
      <c r="B39" s="25" t="str">
        <f>IF($A39="","",IF(ISNUMBER(INDEX(Расчет!$A$4:$A$103,MATCH($A39,Расчет!$K$4:$K$103,0))),TEXT(INDEX(Расчет!$A$4:$A$103,MATCH($A39,Расчет!$K$4:$K$103,0)),"000"),INDEX(Расчет!$A$4:$A$103,MATCH($A39,Расчет!$K$4:$K$103,0))&amp;""))</f>
        <v/>
      </c>
      <c r="C39" s="3" t="str">
        <f>IF($A39="","",INDEX(Расчет!$B$4:$B$103,MATCH($A39,Расчет!$K$4:$K$103,0)))</f>
        <v/>
      </c>
      <c r="D39" s="3" t="str">
        <f>IF($A39="","",INDEX(Расчет!$C$4:$C$103,MATCH($A39,Расчет!$K$4:$K$103,0)))</f>
        <v/>
      </c>
      <c r="E39" s="20" t="str">
        <f>IF($A39="","",INDEX(Расчет!$J$4:$J$103,MATCH($A39,Расчет!$K$4:$K$103,0)))</f>
        <v/>
      </c>
      <c r="F39" s="3" t="str">
        <f>IF($A39="","",INDEX(Расчет!$G$4:$G$103,MATCH($A39,Расчет!$K$4:$K$103,0)))</f>
        <v/>
      </c>
      <c r="G39" s="84" t="str">
        <f>IF($A39="","",INDEX(Расчет!$I$4:$I$103,MATCH($A39,Расчет!$K$4:$K$103,0)))</f>
        <v/>
      </c>
      <c r="H39" s="3" t="str">
        <f>IF($A39="","",INDEX(Расчет!$L$4:$L$103,MATCH($A39,Расчет!$K$4:$K$103,0)))</f>
        <v/>
      </c>
      <c r="I39" s="3" t="str">
        <f>IF($A39="","",INDEX(Расчет!$N$4:$N$103,MATCH($A39,Расчет!$K$4:$K$103,0)))</f>
        <v/>
      </c>
      <c r="K39" s="26" t="str">
        <f>IF(19&lt;=Настройки!$B$9,IF(ISNUMBER(INDEX($B$4:$B$33,19)),TEXT(INDEX($B$4:$B$33,19),"000"),INDEX($B$4:$B$33,19)&amp;""),"")</f>
        <v/>
      </c>
      <c r="L39" s="22" t="str">
        <f>IF(19&lt;=Настройки!$B$9,INDEX($E$4:$E$33,19),"")</f>
        <v/>
      </c>
    </row>
    <row r="40" spans="1:12">
      <c r="A40" s="3" t="str">
        <f>IF(ISNA(MATCH(ROW()-3,Расчет!$K$4:$K$103,0)),"",ROW()-3)</f>
        <v/>
      </c>
      <c r="B40" s="25" t="str">
        <f>IF($A40="","",IF(ISNUMBER(INDEX(Расчет!$A$4:$A$103,MATCH($A40,Расчет!$K$4:$K$103,0))),TEXT(INDEX(Расчет!$A$4:$A$103,MATCH($A40,Расчет!$K$4:$K$103,0)),"000"),INDEX(Расчет!$A$4:$A$103,MATCH($A40,Расчет!$K$4:$K$103,0))&amp;""))</f>
        <v/>
      </c>
      <c r="C40" s="3" t="str">
        <f>IF($A40="","",INDEX(Расчет!$B$4:$B$103,MATCH($A40,Расчет!$K$4:$K$103,0)))</f>
        <v/>
      </c>
      <c r="D40" s="3" t="str">
        <f>IF($A40="","",INDEX(Расчет!$C$4:$C$103,MATCH($A40,Расчет!$K$4:$K$103,0)))</f>
        <v/>
      </c>
      <c r="E40" s="20" t="str">
        <f>IF($A40="","",INDEX(Расчет!$J$4:$J$103,MATCH($A40,Расчет!$K$4:$K$103,0)))</f>
        <v/>
      </c>
      <c r="F40" s="3" t="str">
        <f>IF($A40="","",INDEX(Расчет!$G$4:$G$103,MATCH($A40,Расчет!$K$4:$K$103,0)))</f>
        <v/>
      </c>
      <c r="G40" s="84" t="str">
        <f>IF($A40="","",INDEX(Расчет!$I$4:$I$103,MATCH($A40,Расчет!$K$4:$K$103,0)))</f>
        <v/>
      </c>
      <c r="H40" s="3" t="str">
        <f>IF($A40="","",INDEX(Расчет!$L$4:$L$103,MATCH($A40,Расчет!$K$4:$K$103,0)))</f>
        <v/>
      </c>
      <c r="I40" s="3" t="str">
        <f>IF($A40="","",INDEX(Расчет!$N$4:$N$103,MATCH($A40,Расчет!$K$4:$K$103,0)))</f>
        <v/>
      </c>
      <c r="K40" s="26" t="str">
        <f>IF(20&lt;=Настройки!$B$9,IF(ISNUMBER(INDEX($B$4:$B$33,20)),TEXT(INDEX($B$4:$B$33,20),"000"),INDEX($B$4:$B$33,20)&amp;""),"")</f>
        <v/>
      </c>
      <c r="L40" s="22" t="str">
        <f>IF(20&lt;=Настройки!$B$9,INDEX($E$4:$E$33,20),"")</f>
        <v/>
      </c>
    </row>
    <row r="41" spans="1:12">
      <c r="A41" s="3" t="str">
        <f>IF(ISNA(MATCH(ROW()-3,Расчет!$K$4:$K$103,0)),"",ROW()-3)</f>
        <v/>
      </c>
      <c r="B41" s="25" t="str">
        <f>IF($A41="","",IF(ISNUMBER(INDEX(Расчет!$A$4:$A$103,MATCH($A41,Расчет!$K$4:$K$103,0))),TEXT(INDEX(Расчет!$A$4:$A$103,MATCH($A41,Расчет!$K$4:$K$103,0)),"000"),INDEX(Расчет!$A$4:$A$103,MATCH($A41,Расчет!$K$4:$K$103,0))&amp;""))</f>
        <v/>
      </c>
      <c r="C41" s="3" t="str">
        <f>IF($A41="","",INDEX(Расчет!$B$4:$B$103,MATCH($A41,Расчет!$K$4:$K$103,0)))</f>
        <v/>
      </c>
      <c r="D41" s="3" t="str">
        <f>IF($A41="","",INDEX(Расчет!$C$4:$C$103,MATCH($A41,Расчет!$K$4:$K$103,0)))</f>
        <v/>
      </c>
      <c r="E41" s="20" t="str">
        <f>IF($A41="","",INDEX(Расчет!$J$4:$J$103,MATCH($A41,Расчет!$K$4:$K$103,0)))</f>
        <v/>
      </c>
      <c r="F41" s="3" t="str">
        <f>IF($A41="","",INDEX(Расчет!$G$4:$G$103,MATCH($A41,Расчет!$K$4:$K$103,0)))</f>
        <v/>
      </c>
      <c r="G41" s="84" t="str">
        <f>IF($A41="","",INDEX(Расчет!$I$4:$I$103,MATCH($A41,Расчет!$K$4:$K$103,0)))</f>
        <v/>
      </c>
      <c r="H41" s="3" t="str">
        <f>IF($A41="","",INDEX(Расчет!$L$4:$L$103,MATCH($A41,Расчет!$K$4:$K$103,0)))</f>
        <v/>
      </c>
      <c r="I41" s="3" t="str">
        <f>IF($A41="","",INDEX(Расчет!$N$4:$N$103,MATCH($A41,Расчет!$K$4:$K$103,0)))</f>
        <v/>
      </c>
      <c r="K41" s="26" t="str">
        <f>IF(21&lt;=Настройки!$B$9,IF(ISNUMBER(INDEX($B$4:$B$33,21)),TEXT(INDEX($B$4:$B$33,21),"000"),INDEX($B$4:$B$33,21)&amp;""),"")</f>
        <v/>
      </c>
      <c r="L41" s="22" t="str">
        <f>IF(21&lt;=Настройки!$B$9,INDEX($E$4:$E$33,21),"")</f>
        <v/>
      </c>
    </row>
    <row r="42" spans="1:12">
      <c r="A42" s="3" t="str">
        <f>IF(ISNA(MATCH(ROW()-3,Расчет!$K$4:$K$103,0)),"",ROW()-3)</f>
        <v/>
      </c>
      <c r="B42" s="25" t="str">
        <f>IF($A42="","",IF(ISNUMBER(INDEX(Расчет!$A$4:$A$103,MATCH($A42,Расчет!$K$4:$K$103,0))),TEXT(INDEX(Расчет!$A$4:$A$103,MATCH($A42,Расчет!$K$4:$K$103,0)),"000"),INDEX(Расчет!$A$4:$A$103,MATCH($A42,Расчет!$K$4:$K$103,0))&amp;""))</f>
        <v/>
      </c>
      <c r="C42" s="3" t="str">
        <f>IF($A42="","",INDEX(Расчет!$B$4:$B$103,MATCH($A42,Расчет!$K$4:$K$103,0)))</f>
        <v/>
      </c>
      <c r="D42" s="3" t="str">
        <f>IF($A42="","",INDEX(Расчет!$C$4:$C$103,MATCH($A42,Расчет!$K$4:$K$103,0)))</f>
        <v/>
      </c>
      <c r="E42" s="20" t="str">
        <f>IF($A42="","",INDEX(Расчет!$J$4:$J$103,MATCH($A42,Расчет!$K$4:$K$103,0)))</f>
        <v/>
      </c>
      <c r="F42" s="3" t="str">
        <f>IF($A42="","",INDEX(Расчет!$G$4:$G$103,MATCH($A42,Расчет!$K$4:$K$103,0)))</f>
        <v/>
      </c>
      <c r="G42" s="84" t="str">
        <f>IF($A42="","",INDEX(Расчет!$I$4:$I$103,MATCH($A42,Расчет!$K$4:$K$103,0)))</f>
        <v/>
      </c>
      <c r="H42" s="3" t="str">
        <f>IF($A42="","",INDEX(Расчет!$L$4:$L$103,MATCH($A42,Расчет!$K$4:$K$103,0)))</f>
        <v/>
      </c>
      <c r="I42" s="3" t="str">
        <f>IF($A42="","",INDEX(Расчет!$N$4:$N$103,MATCH($A42,Расчет!$K$4:$K$103,0)))</f>
        <v/>
      </c>
      <c r="K42" s="26" t="str">
        <f>IF(22&lt;=Настройки!$B$9,IF(ISNUMBER(INDEX($B$4:$B$33,22)),TEXT(INDEX($B$4:$B$33,22),"000"),INDEX($B$4:$B$33,22)&amp;""),"")</f>
        <v/>
      </c>
      <c r="L42" s="22" t="str">
        <f>IF(22&lt;=Настройки!$B$9,INDEX($E$4:$E$33,22),"")</f>
        <v/>
      </c>
    </row>
    <row r="43" spans="1:12">
      <c r="A43" s="3" t="str">
        <f>IF(ISNA(MATCH(ROW()-3,Расчет!$K$4:$K$103,0)),"",ROW()-3)</f>
        <v/>
      </c>
      <c r="B43" s="25" t="str">
        <f>IF($A43="","",IF(ISNUMBER(INDEX(Расчет!$A$4:$A$103,MATCH($A43,Расчет!$K$4:$K$103,0))),TEXT(INDEX(Расчет!$A$4:$A$103,MATCH($A43,Расчет!$K$4:$K$103,0)),"000"),INDEX(Расчет!$A$4:$A$103,MATCH($A43,Расчет!$K$4:$K$103,0))&amp;""))</f>
        <v/>
      </c>
      <c r="C43" s="3" t="str">
        <f>IF($A43="","",INDEX(Расчет!$B$4:$B$103,MATCH($A43,Расчет!$K$4:$K$103,0)))</f>
        <v/>
      </c>
      <c r="D43" s="3" t="str">
        <f>IF($A43="","",INDEX(Расчет!$C$4:$C$103,MATCH($A43,Расчет!$K$4:$K$103,0)))</f>
        <v/>
      </c>
      <c r="E43" s="20" t="str">
        <f>IF($A43="","",INDEX(Расчет!$J$4:$J$103,MATCH($A43,Расчет!$K$4:$K$103,0)))</f>
        <v/>
      </c>
      <c r="F43" s="3" t="str">
        <f>IF($A43="","",INDEX(Расчет!$G$4:$G$103,MATCH($A43,Расчет!$K$4:$K$103,0)))</f>
        <v/>
      </c>
      <c r="G43" s="84" t="str">
        <f>IF($A43="","",INDEX(Расчет!$I$4:$I$103,MATCH($A43,Расчет!$K$4:$K$103,0)))</f>
        <v/>
      </c>
      <c r="H43" s="3" t="str">
        <f>IF($A43="","",INDEX(Расчет!$L$4:$L$103,MATCH($A43,Расчет!$K$4:$K$103,0)))</f>
        <v/>
      </c>
      <c r="I43" s="3" t="str">
        <f>IF($A43="","",INDEX(Расчет!$N$4:$N$103,MATCH($A43,Расчет!$K$4:$K$103,0)))</f>
        <v/>
      </c>
      <c r="K43" s="26" t="str">
        <f>IF(23&lt;=Настройки!$B$9,IF(ISNUMBER(INDEX($B$4:$B$33,23)),TEXT(INDEX($B$4:$B$33,23),"000"),INDEX($B$4:$B$33,23)&amp;""),"")</f>
        <v/>
      </c>
      <c r="L43" s="22" t="str">
        <f>IF(23&lt;=Настройки!$B$9,INDEX($E$4:$E$33,23),"")</f>
        <v/>
      </c>
    </row>
    <row r="44" spans="1:12">
      <c r="A44" s="3" t="str">
        <f>IF(ISNA(MATCH(ROW()-3,Расчет!$K$4:$K$103,0)),"",ROW()-3)</f>
        <v/>
      </c>
      <c r="B44" s="25" t="str">
        <f>IF($A44="","",IF(ISNUMBER(INDEX(Расчет!$A$4:$A$103,MATCH($A44,Расчет!$K$4:$K$103,0))),TEXT(INDEX(Расчет!$A$4:$A$103,MATCH($A44,Расчет!$K$4:$K$103,0)),"000"),INDEX(Расчет!$A$4:$A$103,MATCH($A44,Расчет!$K$4:$K$103,0))&amp;""))</f>
        <v/>
      </c>
      <c r="C44" s="3" t="str">
        <f>IF($A44="","",INDEX(Расчет!$B$4:$B$103,MATCH($A44,Расчет!$K$4:$K$103,0)))</f>
        <v/>
      </c>
      <c r="D44" s="3" t="str">
        <f>IF($A44="","",INDEX(Расчет!$C$4:$C$103,MATCH($A44,Расчет!$K$4:$K$103,0)))</f>
        <v/>
      </c>
      <c r="E44" s="20" t="str">
        <f>IF($A44="","",INDEX(Расчет!$J$4:$J$103,MATCH($A44,Расчет!$K$4:$K$103,0)))</f>
        <v/>
      </c>
      <c r="F44" s="3" t="str">
        <f>IF($A44="","",INDEX(Расчет!$G$4:$G$103,MATCH($A44,Расчет!$K$4:$K$103,0)))</f>
        <v/>
      </c>
      <c r="G44" s="84" t="str">
        <f>IF($A44="","",INDEX(Расчет!$I$4:$I$103,MATCH($A44,Расчет!$K$4:$K$103,0)))</f>
        <v/>
      </c>
      <c r="H44" s="3" t="str">
        <f>IF($A44="","",INDEX(Расчет!$L$4:$L$103,MATCH($A44,Расчет!$K$4:$K$103,0)))</f>
        <v/>
      </c>
      <c r="I44" s="3" t="str">
        <f>IF($A44="","",INDEX(Расчет!$N$4:$N$103,MATCH($A44,Расчет!$K$4:$K$103,0)))</f>
        <v/>
      </c>
      <c r="K44" s="26" t="str">
        <f>IF(24&lt;=Настройки!$B$9,IF(ISNUMBER(INDEX($B$4:$B$33,24)),TEXT(INDEX($B$4:$B$33,24),"000"),INDEX($B$4:$B$33,24)&amp;""),"")</f>
        <v/>
      </c>
      <c r="L44" s="22" t="str">
        <f>IF(24&lt;=Настройки!$B$9,INDEX($E$4:$E$33,24),"")</f>
        <v/>
      </c>
    </row>
    <row r="45" spans="1:12">
      <c r="A45" s="3" t="str">
        <f>IF(ISNA(MATCH(ROW()-3,Расчет!$K$4:$K$103,0)),"",ROW()-3)</f>
        <v/>
      </c>
      <c r="B45" s="25" t="str">
        <f>IF($A45="","",IF(ISNUMBER(INDEX(Расчет!$A$4:$A$103,MATCH($A45,Расчет!$K$4:$K$103,0))),TEXT(INDEX(Расчет!$A$4:$A$103,MATCH($A45,Расчет!$K$4:$K$103,0)),"000"),INDEX(Расчет!$A$4:$A$103,MATCH($A45,Расчет!$K$4:$K$103,0))&amp;""))</f>
        <v/>
      </c>
      <c r="C45" s="3" t="str">
        <f>IF($A45="","",INDEX(Расчет!$B$4:$B$103,MATCH($A45,Расчет!$K$4:$K$103,0)))</f>
        <v/>
      </c>
      <c r="D45" s="3" t="str">
        <f>IF($A45="","",INDEX(Расчет!$C$4:$C$103,MATCH($A45,Расчет!$K$4:$K$103,0)))</f>
        <v/>
      </c>
      <c r="E45" s="20" t="str">
        <f>IF($A45="","",INDEX(Расчет!$J$4:$J$103,MATCH($A45,Расчет!$K$4:$K$103,0)))</f>
        <v/>
      </c>
      <c r="F45" s="3" t="str">
        <f>IF($A45="","",INDEX(Расчет!$G$4:$G$103,MATCH($A45,Расчет!$K$4:$K$103,0)))</f>
        <v/>
      </c>
      <c r="G45" s="84" t="str">
        <f>IF($A45="","",INDEX(Расчет!$I$4:$I$103,MATCH($A45,Расчет!$K$4:$K$103,0)))</f>
        <v/>
      </c>
      <c r="H45" s="3" t="str">
        <f>IF($A45="","",INDEX(Расчет!$L$4:$L$103,MATCH($A45,Расчет!$K$4:$K$103,0)))</f>
        <v/>
      </c>
      <c r="I45" s="3" t="str">
        <f>IF($A45="","",INDEX(Расчет!$N$4:$N$103,MATCH($A45,Расчет!$K$4:$K$103,0)))</f>
        <v/>
      </c>
      <c r="K45" s="26" t="str">
        <f>IF(25&lt;=Настройки!$B$9,IF(ISNUMBER(INDEX($B$4:$B$33,25)),TEXT(INDEX($B$4:$B$33,25),"000"),INDEX($B$4:$B$33,25)&amp;""),"")</f>
        <v/>
      </c>
      <c r="L45" s="22" t="str">
        <f>IF(25&lt;=Настройки!$B$9,INDEX($E$4:$E$33,25),"")</f>
        <v/>
      </c>
    </row>
    <row r="46" spans="1:12">
      <c r="A46" s="3" t="str">
        <f>IF(ISNA(MATCH(ROW()-3,Расчет!$K$4:$K$103,0)),"",ROW()-3)</f>
        <v/>
      </c>
      <c r="B46" s="25" t="str">
        <f>IF($A46="","",IF(ISNUMBER(INDEX(Расчет!$A$4:$A$103,MATCH($A46,Расчет!$K$4:$K$103,0))),TEXT(INDEX(Расчет!$A$4:$A$103,MATCH($A46,Расчет!$K$4:$K$103,0)),"000"),INDEX(Расчет!$A$4:$A$103,MATCH($A46,Расчет!$K$4:$K$103,0))&amp;""))</f>
        <v/>
      </c>
      <c r="C46" s="3" t="str">
        <f>IF($A46="","",INDEX(Расчет!$B$4:$B$103,MATCH($A46,Расчет!$K$4:$K$103,0)))</f>
        <v/>
      </c>
      <c r="D46" s="3" t="str">
        <f>IF($A46="","",INDEX(Расчет!$C$4:$C$103,MATCH($A46,Расчет!$K$4:$K$103,0)))</f>
        <v/>
      </c>
      <c r="E46" s="20" t="str">
        <f>IF($A46="","",INDEX(Расчет!$J$4:$J$103,MATCH($A46,Расчет!$K$4:$K$103,0)))</f>
        <v/>
      </c>
      <c r="F46" s="3" t="str">
        <f>IF($A46="","",INDEX(Расчет!$G$4:$G$103,MATCH($A46,Расчет!$K$4:$K$103,0)))</f>
        <v/>
      </c>
      <c r="G46" s="84" t="str">
        <f>IF($A46="","",INDEX(Расчет!$I$4:$I$103,MATCH($A46,Расчет!$K$4:$K$103,0)))</f>
        <v/>
      </c>
      <c r="H46" s="3" t="str">
        <f>IF($A46="","",INDEX(Расчет!$L$4:$L$103,MATCH($A46,Расчет!$K$4:$K$103,0)))</f>
        <v/>
      </c>
      <c r="I46" s="3" t="str">
        <f>IF($A46="","",INDEX(Расчет!$N$4:$N$103,MATCH($A46,Расчет!$K$4:$K$103,0)))</f>
        <v/>
      </c>
      <c r="K46" s="26" t="str">
        <f>IF(26&lt;=Настройки!$B$9,IF(ISNUMBER(INDEX($B$4:$B$33,26)),TEXT(INDEX($B$4:$B$33,26),"000"),INDEX($B$4:$B$33,26)&amp;""),"")</f>
        <v/>
      </c>
      <c r="L46" s="22" t="str">
        <f>IF(26&lt;=Настройки!$B$9,INDEX($E$4:$E$33,26),"")</f>
        <v/>
      </c>
    </row>
    <row r="47" spans="1:12">
      <c r="A47" s="3" t="str">
        <f>IF(ISNA(MATCH(ROW()-3,Расчет!$K$4:$K$103,0)),"",ROW()-3)</f>
        <v/>
      </c>
      <c r="B47" s="25" t="str">
        <f>IF($A47="","",IF(ISNUMBER(INDEX(Расчет!$A$4:$A$103,MATCH($A47,Расчет!$K$4:$K$103,0))),TEXT(INDEX(Расчет!$A$4:$A$103,MATCH($A47,Расчет!$K$4:$K$103,0)),"000"),INDEX(Расчет!$A$4:$A$103,MATCH($A47,Расчет!$K$4:$K$103,0))&amp;""))</f>
        <v/>
      </c>
      <c r="C47" s="3" t="str">
        <f>IF($A47="","",INDEX(Расчет!$B$4:$B$103,MATCH($A47,Расчет!$K$4:$K$103,0)))</f>
        <v/>
      </c>
      <c r="D47" s="3" t="str">
        <f>IF($A47="","",INDEX(Расчет!$C$4:$C$103,MATCH($A47,Расчет!$K$4:$K$103,0)))</f>
        <v/>
      </c>
      <c r="E47" s="20" t="str">
        <f>IF($A47="","",INDEX(Расчет!$J$4:$J$103,MATCH($A47,Расчет!$K$4:$K$103,0)))</f>
        <v/>
      </c>
      <c r="F47" s="3" t="str">
        <f>IF($A47="","",INDEX(Расчет!$G$4:$G$103,MATCH($A47,Расчет!$K$4:$K$103,0)))</f>
        <v/>
      </c>
      <c r="G47" s="84" t="str">
        <f>IF($A47="","",INDEX(Расчет!$I$4:$I$103,MATCH($A47,Расчет!$K$4:$K$103,0)))</f>
        <v/>
      </c>
      <c r="H47" s="3" t="str">
        <f>IF($A47="","",INDEX(Расчет!$L$4:$L$103,MATCH($A47,Расчет!$K$4:$K$103,0)))</f>
        <v/>
      </c>
      <c r="I47" s="3" t="str">
        <f>IF($A47="","",INDEX(Расчет!$N$4:$N$103,MATCH($A47,Расчет!$K$4:$K$103,0)))</f>
        <v/>
      </c>
      <c r="K47" s="26" t="str">
        <f>IF(27&lt;=Настройки!$B$9,IF(ISNUMBER(INDEX($B$4:$B$33,27)),TEXT(INDEX($B$4:$B$33,27),"000"),INDEX($B$4:$B$33,27)&amp;""),"")</f>
        <v/>
      </c>
      <c r="L47" s="22" t="str">
        <f>IF(27&lt;=Настройки!$B$9,INDEX($E$4:$E$33,27),"")</f>
        <v/>
      </c>
    </row>
    <row r="48" spans="1:12">
      <c r="A48" s="3" t="str">
        <f>IF(ISNA(MATCH(ROW()-3,Расчет!$K$4:$K$103,0)),"",ROW()-3)</f>
        <v/>
      </c>
      <c r="B48" s="25" t="str">
        <f>IF($A48="","",IF(ISNUMBER(INDEX(Расчет!$A$4:$A$103,MATCH($A48,Расчет!$K$4:$K$103,0))),TEXT(INDEX(Расчет!$A$4:$A$103,MATCH($A48,Расчет!$K$4:$K$103,0)),"000"),INDEX(Расчет!$A$4:$A$103,MATCH($A48,Расчет!$K$4:$K$103,0))&amp;""))</f>
        <v/>
      </c>
      <c r="C48" s="3" t="str">
        <f>IF($A48="","",INDEX(Расчет!$B$4:$B$103,MATCH($A48,Расчет!$K$4:$K$103,0)))</f>
        <v/>
      </c>
      <c r="D48" s="3" t="str">
        <f>IF($A48="","",INDEX(Расчет!$C$4:$C$103,MATCH($A48,Расчет!$K$4:$K$103,0)))</f>
        <v/>
      </c>
      <c r="E48" s="20" t="str">
        <f>IF($A48="","",INDEX(Расчет!$J$4:$J$103,MATCH($A48,Расчет!$K$4:$K$103,0)))</f>
        <v/>
      </c>
      <c r="F48" s="3" t="str">
        <f>IF($A48="","",INDEX(Расчет!$G$4:$G$103,MATCH($A48,Расчет!$K$4:$K$103,0)))</f>
        <v/>
      </c>
      <c r="G48" s="84" t="str">
        <f>IF($A48="","",INDEX(Расчет!$I$4:$I$103,MATCH($A48,Расчет!$K$4:$K$103,0)))</f>
        <v/>
      </c>
      <c r="H48" s="3" t="str">
        <f>IF($A48="","",INDEX(Расчет!$L$4:$L$103,MATCH($A48,Расчет!$K$4:$K$103,0)))</f>
        <v/>
      </c>
      <c r="I48" s="3" t="str">
        <f>IF($A48="","",INDEX(Расчет!$N$4:$N$103,MATCH($A48,Расчет!$K$4:$K$103,0)))</f>
        <v/>
      </c>
      <c r="K48" s="26" t="str">
        <f>IF(28&lt;=Настройки!$B$9,IF(ISNUMBER(INDEX($B$4:$B$33,28)),TEXT(INDEX($B$4:$B$33,28),"000"),INDEX($B$4:$B$33,28)&amp;""),"")</f>
        <v/>
      </c>
      <c r="L48" s="22" t="str">
        <f>IF(28&lt;=Настройки!$B$9,INDEX($E$4:$E$33,28),"")</f>
        <v/>
      </c>
    </row>
    <row r="49" spans="1:12">
      <c r="A49" s="3" t="str">
        <f>IF(ISNA(MATCH(ROW()-3,Расчет!$K$4:$K$103,0)),"",ROW()-3)</f>
        <v/>
      </c>
      <c r="B49" s="25" t="str">
        <f>IF($A49="","",IF(ISNUMBER(INDEX(Расчет!$A$4:$A$103,MATCH($A49,Расчет!$K$4:$K$103,0))),TEXT(INDEX(Расчет!$A$4:$A$103,MATCH($A49,Расчет!$K$4:$K$103,0)),"000"),INDEX(Расчет!$A$4:$A$103,MATCH($A49,Расчет!$K$4:$K$103,0))&amp;""))</f>
        <v/>
      </c>
      <c r="C49" s="3" t="str">
        <f>IF($A49="","",INDEX(Расчет!$B$4:$B$103,MATCH($A49,Расчет!$K$4:$K$103,0)))</f>
        <v/>
      </c>
      <c r="D49" s="3" t="str">
        <f>IF($A49="","",INDEX(Расчет!$C$4:$C$103,MATCH($A49,Расчет!$K$4:$K$103,0)))</f>
        <v/>
      </c>
      <c r="E49" s="20" t="str">
        <f>IF($A49="","",INDEX(Расчет!$J$4:$J$103,MATCH($A49,Расчет!$K$4:$K$103,0)))</f>
        <v/>
      </c>
      <c r="F49" s="3" t="str">
        <f>IF($A49="","",INDEX(Расчет!$G$4:$G$103,MATCH($A49,Расчет!$K$4:$K$103,0)))</f>
        <v/>
      </c>
      <c r="G49" s="84" t="str">
        <f>IF($A49="","",INDEX(Расчет!$I$4:$I$103,MATCH($A49,Расчет!$K$4:$K$103,0)))</f>
        <v/>
      </c>
      <c r="H49" s="3" t="str">
        <f>IF($A49="","",INDEX(Расчет!$L$4:$L$103,MATCH($A49,Расчет!$K$4:$K$103,0)))</f>
        <v/>
      </c>
      <c r="I49" s="3" t="str">
        <f>IF($A49="","",INDEX(Расчет!$N$4:$N$103,MATCH($A49,Расчет!$K$4:$K$103,0)))</f>
        <v/>
      </c>
      <c r="K49" s="26" t="str">
        <f>IF(29&lt;=Настройки!$B$9,IF(ISNUMBER(INDEX($B$4:$B$33,29)),TEXT(INDEX($B$4:$B$33,29),"000"),INDEX($B$4:$B$33,29)&amp;""),"")</f>
        <v/>
      </c>
      <c r="L49" s="22" t="str">
        <f>IF(29&lt;=Настройки!$B$9,INDEX($E$4:$E$33,29),"")</f>
        <v/>
      </c>
    </row>
    <row r="50" spans="1:12">
      <c r="A50" s="3" t="str">
        <f>IF(ISNA(MATCH(ROW()-3,Расчет!$K$4:$K$103,0)),"",ROW()-3)</f>
        <v/>
      </c>
      <c r="B50" s="25" t="str">
        <f>IF($A50="","",IF(ISNUMBER(INDEX(Расчет!$A$4:$A$103,MATCH($A50,Расчет!$K$4:$K$103,0))),TEXT(INDEX(Расчет!$A$4:$A$103,MATCH($A50,Расчет!$K$4:$K$103,0)),"000"),INDEX(Расчет!$A$4:$A$103,MATCH($A50,Расчет!$K$4:$K$103,0))&amp;""))</f>
        <v/>
      </c>
      <c r="C50" s="3" t="str">
        <f>IF($A50="","",INDEX(Расчет!$B$4:$B$103,MATCH($A50,Расчет!$K$4:$K$103,0)))</f>
        <v/>
      </c>
      <c r="D50" s="3" t="str">
        <f>IF($A50="","",INDEX(Расчет!$C$4:$C$103,MATCH($A50,Расчет!$K$4:$K$103,0)))</f>
        <v/>
      </c>
      <c r="E50" s="20" t="str">
        <f>IF($A50="","",INDEX(Расчет!$J$4:$J$103,MATCH($A50,Расчет!$K$4:$K$103,0)))</f>
        <v/>
      </c>
      <c r="F50" s="3" t="str">
        <f>IF($A50="","",INDEX(Расчет!$G$4:$G$103,MATCH($A50,Расчет!$K$4:$K$103,0)))</f>
        <v/>
      </c>
      <c r="G50" s="84" t="str">
        <f>IF($A50="","",INDEX(Расчет!$I$4:$I$103,MATCH($A50,Расчет!$K$4:$K$103,0)))</f>
        <v/>
      </c>
      <c r="H50" s="3" t="str">
        <f>IF($A50="","",INDEX(Расчет!$L$4:$L$103,MATCH($A50,Расчет!$K$4:$K$103,0)))</f>
        <v/>
      </c>
      <c r="I50" s="3" t="str">
        <f>IF($A50="","",INDEX(Расчет!$N$4:$N$103,MATCH($A50,Расчет!$K$4:$K$103,0)))</f>
        <v/>
      </c>
      <c r="K50" s="26" t="str">
        <f>IF(30&lt;=Настройки!$B$9,IF(ISNUMBER(INDEX($B$4:$B$33,30)),TEXT(INDEX($B$4:$B$33,30),"000"),INDEX($B$4:$B$33,30)&amp;""),"")</f>
        <v/>
      </c>
      <c r="L50" s="22" t="str">
        <f>IF(30&lt;=Настройки!$B$9,INDEX($E$4:$E$33,30),"")</f>
        <v/>
      </c>
    </row>
    <row r="51" spans="1:12">
      <c r="A51" s="3" t="str">
        <f>IF(ISNA(MATCH(ROW()-3,Расчет!$K$4:$K$103,0)),"",ROW()-3)</f>
        <v/>
      </c>
      <c r="B51" s="25" t="str">
        <f>IF($A51="","",IF(ISNUMBER(INDEX(Расчет!$A$4:$A$103,MATCH($A51,Расчет!$K$4:$K$103,0))),TEXT(INDEX(Расчет!$A$4:$A$103,MATCH($A51,Расчет!$K$4:$K$103,0)),"000"),INDEX(Расчет!$A$4:$A$103,MATCH($A51,Расчет!$K$4:$K$103,0))&amp;""))</f>
        <v/>
      </c>
      <c r="C51" s="3" t="str">
        <f>IF($A51="","",INDEX(Расчет!$B$4:$B$103,MATCH($A51,Расчет!$K$4:$K$103,0)))</f>
        <v/>
      </c>
      <c r="D51" s="3" t="str">
        <f>IF($A51="","",INDEX(Расчет!$C$4:$C$103,MATCH($A51,Расчет!$K$4:$K$103,0)))</f>
        <v/>
      </c>
      <c r="E51" s="20" t="str">
        <f>IF($A51="","",INDEX(Расчет!$J$4:$J$103,MATCH($A51,Расчет!$K$4:$K$103,0)))</f>
        <v/>
      </c>
      <c r="F51" s="3" t="str">
        <f>IF($A51="","",INDEX(Расчет!$G$4:$G$103,MATCH($A51,Расчет!$K$4:$K$103,0)))</f>
        <v/>
      </c>
      <c r="G51" s="84" t="str">
        <f>IF($A51="","",INDEX(Расчет!$I$4:$I$103,MATCH($A51,Расчет!$K$4:$K$103,0)))</f>
        <v/>
      </c>
      <c r="H51" s="3" t="str">
        <f>IF($A51="","",INDEX(Расчет!$L$4:$L$103,MATCH($A51,Расчет!$K$4:$K$103,0)))</f>
        <v/>
      </c>
      <c r="I51" s="3" t="str">
        <f>IF($A51="","",INDEX(Расчет!$N$4:$N$103,MATCH($A51,Расчет!$K$4:$K$103,0)))</f>
        <v/>
      </c>
    </row>
    <row r="52" spans="1:12">
      <c r="A52" s="3" t="str">
        <f>IF(ISNA(MATCH(ROW()-3,Расчет!$K$4:$K$103,0)),"",ROW()-3)</f>
        <v/>
      </c>
      <c r="B52" s="25" t="str">
        <f>IF($A52="","",IF(ISNUMBER(INDEX(Расчет!$A$4:$A$103,MATCH($A52,Расчет!$K$4:$K$103,0))),TEXT(INDEX(Расчет!$A$4:$A$103,MATCH($A52,Расчет!$K$4:$K$103,0)),"000"),INDEX(Расчет!$A$4:$A$103,MATCH($A52,Расчет!$K$4:$K$103,0))&amp;""))</f>
        <v/>
      </c>
      <c r="C52" s="3" t="str">
        <f>IF($A52="","",INDEX(Расчет!$B$4:$B$103,MATCH($A52,Расчет!$K$4:$K$103,0)))</f>
        <v/>
      </c>
      <c r="D52" s="3" t="str">
        <f>IF($A52="","",INDEX(Расчет!$C$4:$C$103,MATCH($A52,Расчет!$K$4:$K$103,0)))</f>
        <v/>
      </c>
      <c r="E52" s="20" t="str">
        <f>IF($A52="","",INDEX(Расчет!$J$4:$J$103,MATCH($A52,Расчет!$K$4:$K$103,0)))</f>
        <v/>
      </c>
      <c r="F52" s="3" t="str">
        <f>IF($A52="","",INDEX(Расчет!$G$4:$G$103,MATCH($A52,Расчет!$K$4:$K$103,0)))</f>
        <v/>
      </c>
      <c r="G52" s="84" t="str">
        <f>IF($A52="","",INDEX(Расчет!$I$4:$I$103,MATCH($A52,Расчет!$K$4:$K$103,0)))</f>
        <v/>
      </c>
      <c r="H52" s="3" t="str">
        <f>IF($A52="","",INDEX(Расчет!$L$4:$L$103,MATCH($A52,Расчет!$K$4:$K$103,0)))</f>
        <v/>
      </c>
      <c r="I52" s="3" t="str">
        <f>IF($A52="","",INDEX(Расчет!$N$4:$N$103,MATCH($A52,Расчет!$K$4:$K$103,0)))</f>
        <v/>
      </c>
    </row>
    <row r="53" spans="1:12">
      <c r="A53" s="3" t="str">
        <f>IF(ISNA(MATCH(ROW()-3,Расчет!$K$4:$K$103,0)),"",ROW()-3)</f>
        <v/>
      </c>
      <c r="B53" s="25" t="str">
        <f>IF($A53="","",IF(ISNUMBER(INDEX(Расчет!$A$4:$A$103,MATCH($A53,Расчет!$K$4:$K$103,0))),TEXT(INDEX(Расчет!$A$4:$A$103,MATCH($A53,Расчет!$K$4:$K$103,0)),"000"),INDEX(Расчет!$A$4:$A$103,MATCH($A53,Расчет!$K$4:$K$103,0))&amp;""))</f>
        <v/>
      </c>
      <c r="C53" s="3" t="str">
        <f>IF($A53="","",INDEX(Расчет!$B$4:$B$103,MATCH($A53,Расчет!$K$4:$K$103,0)))</f>
        <v/>
      </c>
      <c r="D53" s="3" t="str">
        <f>IF($A53="","",INDEX(Расчет!$C$4:$C$103,MATCH($A53,Расчет!$K$4:$K$103,0)))</f>
        <v/>
      </c>
      <c r="E53" s="20" t="str">
        <f>IF($A53="","",INDEX(Расчет!$J$4:$J$103,MATCH($A53,Расчет!$K$4:$K$103,0)))</f>
        <v/>
      </c>
      <c r="F53" s="3" t="str">
        <f>IF($A53="","",INDEX(Расчет!$G$4:$G$103,MATCH($A53,Расчет!$K$4:$K$103,0)))</f>
        <v/>
      </c>
      <c r="G53" s="84" t="str">
        <f>IF($A53="","",INDEX(Расчет!$I$4:$I$103,MATCH($A53,Расчет!$K$4:$K$103,0)))</f>
        <v/>
      </c>
      <c r="H53" s="3" t="str">
        <f>IF($A53="","",INDEX(Расчет!$L$4:$L$103,MATCH($A53,Расчет!$K$4:$K$103,0)))</f>
        <v/>
      </c>
      <c r="I53" s="3" t="str">
        <f>IF($A53="","",INDEX(Расчет!$N$4:$N$103,MATCH($A53,Расчет!$K$4:$K$103,0)))</f>
        <v/>
      </c>
    </row>
    <row r="54" spans="1:12">
      <c r="A54" s="3" t="str">
        <f>IF(ISNA(MATCH(ROW()-3,Расчет!$K$4:$K$103,0)),"",ROW()-3)</f>
        <v/>
      </c>
      <c r="B54" s="25" t="str">
        <f>IF($A54="","",IF(ISNUMBER(INDEX(Расчет!$A$4:$A$103,MATCH($A54,Расчет!$K$4:$K$103,0))),TEXT(INDEX(Расчет!$A$4:$A$103,MATCH($A54,Расчет!$K$4:$K$103,0)),"000"),INDEX(Расчет!$A$4:$A$103,MATCH($A54,Расчет!$K$4:$K$103,0))&amp;""))</f>
        <v/>
      </c>
      <c r="C54" s="3" t="str">
        <f>IF($A54="","",INDEX(Расчет!$B$4:$B$103,MATCH($A54,Расчет!$K$4:$K$103,0)))</f>
        <v/>
      </c>
      <c r="D54" s="3" t="str">
        <f>IF($A54="","",INDEX(Расчет!$C$4:$C$103,MATCH($A54,Расчет!$K$4:$K$103,0)))</f>
        <v/>
      </c>
      <c r="E54" s="20" t="str">
        <f>IF($A54="","",INDEX(Расчет!$J$4:$J$103,MATCH($A54,Расчет!$K$4:$K$103,0)))</f>
        <v/>
      </c>
      <c r="F54" s="3" t="str">
        <f>IF($A54="","",INDEX(Расчет!$G$4:$G$103,MATCH($A54,Расчет!$K$4:$K$103,0)))</f>
        <v/>
      </c>
      <c r="G54" s="84" t="str">
        <f>IF($A54="","",INDEX(Расчет!$I$4:$I$103,MATCH($A54,Расчет!$K$4:$K$103,0)))</f>
        <v/>
      </c>
      <c r="H54" s="3" t="str">
        <f>IF($A54="","",INDEX(Расчет!$L$4:$L$103,MATCH($A54,Расчет!$K$4:$K$103,0)))</f>
        <v/>
      </c>
      <c r="I54" s="3" t="str">
        <f>IF($A54="","",INDEX(Расчет!$N$4:$N$103,MATCH($A54,Расчет!$K$4:$K$103,0)))</f>
        <v/>
      </c>
    </row>
    <row r="55" spans="1:12">
      <c r="A55" s="3" t="str">
        <f>IF(ISNA(MATCH(ROW()-3,Расчет!$K$4:$K$103,0)),"",ROW()-3)</f>
        <v/>
      </c>
      <c r="B55" s="25" t="str">
        <f>IF($A55="","",IF(ISNUMBER(INDEX(Расчет!$A$4:$A$103,MATCH($A55,Расчет!$K$4:$K$103,0))),TEXT(INDEX(Расчет!$A$4:$A$103,MATCH($A55,Расчет!$K$4:$K$103,0)),"000"),INDEX(Расчет!$A$4:$A$103,MATCH($A55,Расчет!$K$4:$K$103,0))&amp;""))</f>
        <v/>
      </c>
      <c r="C55" s="3" t="str">
        <f>IF($A55="","",INDEX(Расчет!$B$4:$B$103,MATCH($A55,Расчет!$K$4:$K$103,0)))</f>
        <v/>
      </c>
      <c r="D55" s="3" t="str">
        <f>IF($A55="","",INDEX(Расчет!$C$4:$C$103,MATCH($A55,Расчет!$K$4:$K$103,0)))</f>
        <v/>
      </c>
      <c r="E55" s="20" t="str">
        <f>IF($A55="","",INDEX(Расчет!$J$4:$J$103,MATCH($A55,Расчет!$K$4:$K$103,0)))</f>
        <v/>
      </c>
      <c r="F55" s="3" t="str">
        <f>IF($A55="","",INDEX(Расчет!$G$4:$G$103,MATCH($A55,Расчет!$K$4:$K$103,0)))</f>
        <v/>
      </c>
      <c r="G55" s="84" t="str">
        <f>IF($A55="","",INDEX(Расчет!$I$4:$I$103,MATCH($A55,Расчет!$K$4:$K$103,0)))</f>
        <v/>
      </c>
      <c r="H55" s="3" t="str">
        <f>IF($A55="","",INDEX(Расчет!$L$4:$L$103,MATCH($A55,Расчет!$K$4:$K$103,0)))</f>
        <v/>
      </c>
      <c r="I55" s="3" t="str">
        <f>IF($A55="","",INDEX(Расчет!$N$4:$N$103,MATCH($A55,Расчет!$K$4:$K$103,0)))</f>
        <v/>
      </c>
    </row>
    <row r="56" spans="1:12">
      <c r="A56" s="3" t="str">
        <f>IF(ISNA(MATCH(ROW()-3,Расчет!$K$4:$K$103,0)),"",ROW()-3)</f>
        <v/>
      </c>
      <c r="B56" s="25" t="str">
        <f>IF($A56="","",IF(ISNUMBER(INDEX(Расчет!$A$4:$A$103,MATCH($A56,Расчет!$K$4:$K$103,0))),TEXT(INDEX(Расчет!$A$4:$A$103,MATCH($A56,Расчет!$K$4:$K$103,0)),"000"),INDEX(Расчет!$A$4:$A$103,MATCH($A56,Расчет!$K$4:$K$103,0))&amp;""))</f>
        <v/>
      </c>
      <c r="C56" s="3" t="str">
        <f>IF($A56="","",INDEX(Расчет!$B$4:$B$103,MATCH($A56,Расчет!$K$4:$K$103,0)))</f>
        <v/>
      </c>
      <c r="D56" s="3" t="str">
        <f>IF($A56="","",INDEX(Расчет!$C$4:$C$103,MATCH($A56,Расчет!$K$4:$K$103,0)))</f>
        <v/>
      </c>
      <c r="E56" s="20" t="str">
        <f>IF($A56="","",INDEX(Расчет!$J$4:$J$103,MATCH($A56,Расчет!$K$4:$K$103,0)))</f>
        <v/>
      </c>
      <c r="F56" s="3" t="str">
        <f>IF($A56="","",INDEX(Расчет!$G$4:$G$103,MATCH($A56,Расчет!$K$4:$K$103,0)))</f>
        <v/>
      </c>
      <c r="G56" s="84" t="str">
        <f>IF($A56="","",INDEX(Расчет!$I$4:$I$103,MATCH($A56,Расчет!$K$4:$K$103,0)))</f>
        <v/>
      </c>
      <c r="H56" s="3" t="str">
        <f>IF($A56="","",INDEX(Расчет!$L$4:$L$103,MATCH($A56,Расчет!$K$4:$K$103,0)))</f>
        <v/>
      </c>
      <c r="I56" s="3" t="str">
        <f>IF($A56="","",INDEX(Расчет!$N$4:$N$103,MATCH($A56,Расчет!$K$4:$K$103,0)))</f>
        <v/>
      </c>
    </row>
    <row r="57" spans="1:12">
      <c r="A57" s="3" t="str">
        <f>IF(ISNA(MATCH(ROW()-3,Расчет!$K$4:$K$103,0)),"",ROW()-3)</f>
        <v/>
      </c>
      <c r="B57" s="25" t="str">
        <f>IF($A57="","",IF(ISNUMBER(INDEX(Расчет!$A$4:$A$103,MATCH($A57,Расчет!$K$4:$K$103,0))),TEXT(INDEX(Расчет!$A$4:$A$103,MATCH($A57,Расчет!$K$4:$K$103,0)),"000"),INDEX(Расчет!$A$4:$A$103,MATCH($A57,Расчет!$K$4:$K$103,0))&amp;""))</f>
        <v/>
      </c>
      <c r="C57" s="3" t="str">
        <f>IF($A57="","",INDEX(Расчет!$B$4:$B$103,MATCH($A57,Расчет!$K$4:$K$103,0)))</f>
        <v/>
      </c>
      <c r="D57" s="3" t="str">
        <f>IF($A57="","",INDEX(Расчет!$C$4:$C$103,MATCH($A57,Расчет!$K$4:$K$103,0)))</f>
        <v/>
      </c>
      <c r="E57" s="20" t="str">
        <f>IF($A57="","",INDEX(Расчет!$J$4:$J$103,MATCH($A57,Расчет!$K$4:$K$103,0)))</f>
        <v/>
      </c>
      <c r="F57" s="3" t="str">
        <f>IF($A57="","",INDEX(Расчет!$G$4:$G$103,MATCH($A57,Расчет!$K$4:$K$103,0)))</f>
        <v/>
      </c>
      <c r="G57" s="84" t="str">
        <f>IF($A57="","",INDEX(Расчет!$I$4:$I$103,MATCH($A57,Расчет!$K$4:$K$103,0)))</f>
        <v/>
      </c>
      <c r="H57" s="3" t="str">
        <f>IF($A57="","",INDEX(Расчет!$L$4:$L$103,MATCH($A57,Расчет!$K$4:$K$103,0)))</f>
        <v/>
      </c>
      <c r="I57" s="3" t="str">
        <f>IF($A57="","",INDEX(Расчет!$N$4:$N$103,MATCH($A57,Расчет!$K$4:$K$103,0)))</f>
        <v/>
      </c>
    </row>
    <row r="58" spans="1:12">
      <c r="A58" s="3" t="str">
        <f>IF(ISNA(MATCH(ROW()-3,Расчет!$K$4:$K$103,0)),"",ROW()-3)</f>
        <v/>
      </c>
      <c r="B58" s="25" t="str">
        <f>IF($A58="","",IF(ISNUMBER(INDEX(Расчет!$A$4:$A$103,MATCH($A58,Расчет!$K$4:$K$103,0))),TEXT(INDEX(Расчет!$A$4:$A$103,MATCH($A58,Расчет!$K$4:$K$103,0)),"000"),INDEX(Расчет!$A$4:$A$103,MATCH($A58,Расчет!$K$4:$K$103,0))&amp;""))</f>
        <v/>
      </c>
      <c r="C58" s="3" t="str">
        <f>IF($A58="","",INDEX(Расчет!$B$4:$B$103,MATCH($A58,Расчет!$K$4:$K$103,0)))</f>
        <v/>
      </c>
      <c r="D58" s="3" t="str">
        <f>IF($A58="","",INDEX(Расчет!$C$4:$C$103,MATCH($A58,Расчет!$K$4:$K$103,0)))</f>
        <v/>
      </c>
      <c r="E58" s="20" t="str">
        <f>IF($A58="","",INDEX(Расчет!$J$4:$J$103,MATCH($A58,Расчет!$K$4:$K$103,0)))</f>
        <v/>
      </c>
      <c r="F58" s="3" t="str">
        <f>IF($A58="","",INDEX(Расчет!$G$4:$G$103,MATCH($A58,Расчет!$K$4:$K$103,0)))</f>
        <v/>
      </c>
      <c r="G58" s="84" t="str">
        <f>IF($A58="","",INDEX(Расчет!$I$4:$I$103,MATCH($A58,Расчет!$K$4:$K$103,0)))</f>
        <v/>
      </c>
      <c r="H58" s="3" t="str">
        <f>IF($A58="","",INDEX(Расчет!$L$4:$L$103,MATCH($A58,Расчет!$K$4:$K$103,0)))</f>
        <v/>
      </c>
      <c r="I58" s="3" t="str">
        <f>IF($A58="","",INDEX(Расчет!$N$4:$N$103,MATCH($A58,Расчет!$K$4:$K$103,0)))</f>
        <v/>
      </c>
    </row>
    <row r="59" spans="1:12">
      <c r="A59" s="3" t="str">
        <f>IF(ISNA(MATCH(ROW()-3,Расчет!$K$4:$K$103,0)),"",ROW()-3)</f>
        <v/>
      </c>
      <c r="B59" s="25" t="str">
        <f>IF($A59="","",IF(ISNUMBER(INDEX(Расчет!$A$4:$A$103,MATCH($A59,Расчет!$K$4:$K$103,0))),TEXT(INDEX(Расчет!$A$4:$A$103,MATCH($A59,Расчет!$K$4:$K$103,0)),"000"),INDEX(Расчет!$A$4:$A$103,MATCH($A59,Расчет!$K$4:$K$103,0))&amp;""))</f>
        <v/>
      </c>
      <c r="C59" s="3" t="str">
        <f>IF($A59="","",INDEX(Расчет!$B$4:$B$103,MATCH($A59,Расчет!$K$4:$K$103,0)))</f>
        <v/>
      </c>
      <c r="D59" s="3" t="str">
        <f>IF($A59="","",INDEX(Расчет!$C$4:$C$103,MATCH($A59,Расчет!$K$4:$K$103,0)))</f>
        <v/>
      </c>
      <c r="E59" s="20" t="str">
        <f>IF($A59="","",INDEX(Расчет!$J$4:$J$103,MATCH($A59,Расчет!$K$4:$K$103,0)))</f>
        <v/>
      </c>
      <c r="F59" s="3" t="str">
        <f>IF($A59="","",INDEX(Расчет!$G$4:$G$103,MATCH($A59,Расчет!$K$4:$K$103,0)))</f>
        <v/>
      </c>
      <c r="G59" s="84" t="str">
        <f>IF($A59="","",INDEX(Расчет!$I$4:$I$103,MATCH($A59,Расчет!$K$4:$K$103,0)))</f>
        <v/>
      </c>
      <c r="H59" s="3" t="str">
        <f>IF($A59="","",INDEX(Расчет!$L$4:$L$103,MATCH($A59,Расчет!$K$4:$K$103,0)))</f>
        <v/>
      </c>
      <c r="I59" s="3" t="str">
        <f>IF($A59="","",INDEX(Расчет!$N$4:$N$103,MATCH($A59,Расчет!$K$4:$K$103,0)))</f>
        <v/>
      </c>
    </row>
    <row r="60" spans="1:12">
      <c r="A60" s="3" t="str">
        <f>IF(ISNA(MATCH(ROW()-3,Расчет!$K$4:$K$103,0)),"",ROW()-3)</f>
        <v/>
      </c>
      <c r="B60" s="25" t="str">
        <f>IF($A60="","",IF(ISNUMBER(INDEX(Расчет!$A$4:$A$103,MATCH($A60,Расчет!$K$4:$K$103,0))),TEXT(INDEX(Расчет!$A$4:$A$103,MATCH($A60,Расчет!$K$4:$K$103,0)),"000"),INDEX(Расчет!$A$4:$A$103,MATCH($A60,Расчет!$K$4:$K$103,0))&amp;""))</f>
        <v/>
      </c>
      <c r="C60" s="3" t="str">
        <f>IF($A60="","",INDEX(Расчет!$B$4:$B$103,MATCH($A60,Расчет!$K$4:$K$103,0)))</f>
        <v/>
      </c>
      <c r="D60" s="3" t="str">
        <f>IF($A60="","",INDEX(Расчет!$C$4:$C$103,MATCH($A60,Расчет!$K$4:$K$103,0)))</f>
        <v/>
      </c>
      <c r="E60" s="20" t="str">
        <f>IF($A60="","",INDEX(Расчет!$J$4:$J$103,MATCH($A60,Расчет!$K$4:$K$103,0)))</f>
        <v/>
      </c>
      <c r="F60" s="3" t="str">
        <f>IF($A60="","",INDEX(Расчет!$G$4:$G$103,MATCH($A60,Расчет!$K$4:$K$103,0)))</f>
        <v/>
      </c>
      <c r="G60" s="84" t="str">
        <f>IF($A60="","",INDEX(Расчет!$I$4:$I$103,MATCH($A60,Расчет!$K$4:$K$103,0)))</f>
        <v/>
      </c>
      <c r="H60" s="3" t="str">
        <f>IF($A60="","",INDEX(Расчет!$L$4:$L$103,MATCH($A60,Расчет!$K$4:$K$103,0)))</f>
        <v/>
      </c>
      <c r="I60" s="3" t="str">
        <f>IF($A60="","",INDEX(Расчет!$N$4:$N$103,MATCH($A60,Расчет!$K$4:$K$103,0)))</f>
        <v/>
      </c>
    </row>
    <row r="61" spans="1:12">
      <c r="A61" s="3" t="str">
        <f>IF(ISNA(MATCH(ROW()-3,Расчет!$K$4:$K$103,0)),"",ROW()-3)</f>
        <v/>
      </c>
      <c r="B61" s="25" t="str">
        <f>IF($A61="","",IF(ISNUMBER(INDEX(Расчет!$A$4:$A$103,MATCH($A61,Расчет!$K$4:$K$103,0))),TEXT(INDEX(Расчет!$A$4:$A$103,MATCH($A61,Расчет!$K$4:$K$103,0)),"000"),INDEX(Расчет!$A$4:$A$103,MATCH($A61,Расчет!$K$4:$K$103,0))&amp;""))</f>
        <v/>
      </c>
      <c r="C61" s="3" t="str">
        <f>IF($A61="","",INDEX(Расчет!$B$4:$B$103,MATCH($A61,Расчет!$K$4:$K$103,0)))</f>
        <v/>
      </c>
      <c r="D61" s="3" t="str">
        <f>IF($A61="","",INDEX(Расчет!$C$4:$C$103,MATCH($A61,Расчет!$K$4:$K$103,0)))</f>
        <v/>
      </c>
      <c r="E61" s="20" t="str">
        <f>IF($A61="","",INDEX(Расчет!$J$4:$J$103,MATCH($A61,Расчет!$K$4:$K$103,0)))</f>
        <v/>
      </c>
      <c r="F61" s="3" t="str">
        <f>IF($A61="","",INDEX(Расчет!$G$4:$G$103,MATCH($A61,Расчет!$K$4:$K$103,0)))</f>
        <v/>
      </c>
      <c r="G61" s="84" t="str">
        <f>IF($A61="","",INDEX(Расчет!$I$4:$I$103,MATCH($A61,Расчет!$K$4:$K$103,0)))</f>
        <v/>
      </c>
      <c r="H61" s="3" t="str">
        <f>IF($A61="","",INDEX(Расчет!$L$4:$L$103,MATCH($A61,Расчет!$K$4:$K$103,0)))</f>
        <v/>
      </c>
      <c r="I61" s="3" t="str">
        <f>IF($A61="","",INDEX(Расчет!$N$4:$N$103,MATCH($A61,Расчет!$K$4:$K$103,0)))</f>
        <v/>
      </c>
    </row>
    <row r="62" spans="1:12">
      <c r="A62" s="3" t="str">
        <f>IF(ISNA(MATCH(ROW()-3,Расчет!$K$4:$K$103,0)),"",ROW()-3)</f>
        <v/>
      </c>
      <c r="B62" s="25" t="str">
        <f>IF($A62="","",IF(ISNUMBER(INDEX(Расчет!$A$4:$A$103,MATCH($A62,Расчет!$K$4:$K$103,0))),TEXT(INDEX(Расчет!$A$4:$A$103,MATCH($A62,Расчет!$K$4:$K$103,0)),"000"),INDEX(Расчет!$A$4:$A$103,MATCH($A62,Расчет!$K$4:$K$103,0))&amp;""))</f>
        <v/>
      </c>
      <c r="C62" s="3" t="str">
        <f>IF($A62="","",INDEX(Расчет!$B$4:$B$103,MATCH($A62,Расчет!$K$4:$K$103,0)))</f>
        <v/>
      </c>
      <c r="D62" s="3" t="str">
        <f>IF($A62="","",INDEX(Расчет!$C$4:$C$103,MATCH($A62,Расчет!$K$4:$K$103,0)))</f>
        <v/>
      </c>
      <c r="E62" s="20" t="str">
        <f>IF($A62="","",INDEX(Расчет!$J$4:$J$103,MATCH($A62,Расчет!$K$4:$K$103,0)))</f>
        <v/>
      </c>
      <c r="F62" s="3" t="str">
        <f>IF($A62="","",INDEX(Расчет!$G$4:$G$103,MATCH($A62,Расчет!$K$4:$K$103,0)))</f>
        <v/>
      </c>
      <c r="G62" s="84" t="str">
        <f>IF($A62="","",INDEX(Расчет!$I$4:$I$103,MATCH($A62,Расчет!$K$4:$K$103,0)))</f>
        <v/>
      </c>
      <c r="H62" s="3" t="str">
        <f>IF($A62="","",INDEX(Расчет!$L$4:$L$103,MATCH($A62,Расчет!$K$4:$K$103,0)))</f>
        <v/>
      </c>
      <c r="I62" s="3" t="str">
        <f>IF($A62="","",INDEX(Расчет!$N$4:$N$103,MATCH($A62,Расчет!$K$4:$K$103,0)))</f>
        <v/>
      </c>
    </row>
    <row r="63" spans="1:12">
      <c r="A63" s="3" t="str">
        <f>IF(ISNA(MATCH(ROW()-3,Расчет!$K$4:$K$103,0)),"",ROW()-3)</f>
        <v/>
      </c>
      <c r="B63" s="25" t="str">
        <f>IF($A63="","",IF(ISNUMBER(INDEX(Расчет!$A$4:$A$103,MATCH($A63,Расчет!$K$4:$K$103,0))),TEXT(INDEX(Расчет!$A$4:$A$103,MATCH($A63,Расчет!$K$4:$K$103,0)),"000"),INDEX(Расчет!$A$4:$A$103,MATCH($A63,Расчет!$K$4:$K$103,0))&amp;""))</f>
        <v/>
      </c>
      <c r="C63" s="3" t="str">
        <f>IF($A63="","",INDEX(Расчет!$B$4:$B$103,MATCH($A63,Расчет!$K$4:$K$103,0)))</f>
        <v/>
      </c>
      <c r="D63" s="3" t="str">
        <f>IF($A63="","",INDEX(Расчет!$C$4:$C$103,MATCH($A63,Расчет!$K$4:$K$103,0)))</f>
        <v/>
      </c>
      <c r="E63" s="20" t="str">
        <f>IF($A63="","",INDEX(Расчет!$J$4:$J$103,MATCH($A63,Расчет!$K$4:$K$103,0)))</f>
        <v/>
      </c>
      <c r="F63" s="3" t="str">
        <f>IF($A63="","",INDEX(Расчет!$G$4:$G$103,MATCH($A63,Расчет!$K$4:$K$103,0)))</f>
        <v/>
      </c>
      <c r="G63" s="84" t="str">
        <f>IF($A63="","",INDEX(Расчет!$I$4:$I$103,MATCH($A63,Расчет!$K$4:$K$103,0)))</f>
        <v/>
      </c>
      <c r="H63" s="3" t="str">
        <f>IF($A63="","",INDEX(Расчет!$L$4:$L$103,MATCH($A63,Расчет!$K$4:$K$103,0)))</f>
        <v/>
      </c>
      <c r="I63" s="3" t="str">
        <f>IF($A63="","",INDEX(Расчет!$N$4:$N$103,MATCH($A63,Расчет!$K$4:$K$103,0)))</f>
        <v/>
      </c>
    </row>
    <row r="64" spans="1:12">
      <c r="A64" s="3" t="str">
        <f>IF(ISNA(MATCH(ROW()-3,Расчет!$K$4:$K$103,0)),"",ROW()-3)</f>
        <v/>
      </c>
      <c r="B64" s="25" t="str">
        <f>IF($A64="","",IF(ISNUMBER(INDEX(Расчет!$A$4:$A$103,MATCH($A64,Расчет!$K$4:$K$103,0))),TEXT(INDEX(Расчет!$A$4:$A$103,MATCH($A64,Расчет!$K$4:$K$103,0)),"000"),INDEX(Расчет!$A$4:$A$103,MATCH($A64,Расчет!$K$4:$K$103,0))&amp;""))</f>
        <v/>
      </c>
      <c r="C64" s="3" t="str">
        <f>IF($A64="","",INDEX(Расчет!$B$4:$B$103,MATCH($A64,Расчет!$K$4:$K$103,0)))</f>
        <v/>
      </c>
      <c r="D64" s="3" t="str">
        <f>IF($A64="","",INDEX(Расчет!$C$4:$C$103,MATCH($A64,Расчет!$K$4:$K$103,0)))</f>
        <v/>
      </c>
      <c r="E64" s="20" t="str">
        <f>IF($A64="","",INDEX(Расчет!$J$4:$J$103,MATCH($A64,Расчет!$K$4:$K$103,0)))</f>
        <v/>
      </c>
      <c r="F64" s="3" t="str">
        <f>IF($A64="","",INDEX(Расчет!$G$4:$G$103,MATCH($A64,Расчет!$K$4:$K$103,0)))</f>
        <v/>
      </c>
      <c r="G64" s="84" t="str">
        <f>IF($A64="","",INDEX(Расчет!$I$4:$I$103,MATCH($A64,Расчет!$K$4:$K$103,0)))</f>
        <v/>
      </c>
      <c r="H64" s="3" t="str">
        <f>IF($A64="","",INDEX(Расчет!$L$4:$L$103,MATCH($A64,Расчет!$K$4:$K$103,0)))</f>
        <v/>
      </c>
      <c r="I64" s="3" t="str">
        <f>IF($A64="","",INDEX(Расчет!$N$4:$N$103,MATCH($A64,Расчет!$K$4:$K$103,0)))</f>
        <v/>
      </c>
    </row>
    <row r="65" spans="1:9">
      <c r="A65" s="3" t="str">
        <f>IF(ISNA(MATCH(ROW()-3,Расчет!$K$4:$K$103,0)),"",ROW()-3)</f>
        <v/>
      </c>
      <c r="B65" s="25" t="str">
        <f>IF($A65="","",IF(ISNUMBER(INDEX(Расчет!$A$4:$A$103,MATCH($A65,Расчет!$K$4:$K$103,0))),TEXT(INDEX(Расчет!$A$4:$A$103,MATCH($A65,Расчет!$K$4:$K$103,0)),"000"),INDEX(Расчет!$A$4:$A$103,MATCH($A65,Расчет!$K$4:$K$103,0))&amp;""))</f>
        <v/>
      </c>
      <c r="C65" s="3" t="str">
        <f>IF($A65="","",INDEX(Расчет!$B$4:$B$103,MATCH($A65,Расчет!$K$4:$K$103,0)))</f>
        <v/>
      </c>
      <c r="D65" s="3" t="str">
        <f>IF($A65="","",INDEX(Расчет!$C$4:$C$103,MATCH($A65,Расчет!$K$4:$K$103,0)))</f>
        <v/>
      </c>
      <c r="E65" s="20" t="str">
        <f>IF($A65="","",INDEX(Расчет!$J$4:$J$103,MATCH($A65,Расчет!$K$4:$K$103,0)))</f>
        <v/>
      </c>
      <c r="F65" s="3" t="str">
        <f>IF($A65="","",INDEX(Расчет!$G$4:$G$103,MATCH($A65,Расчет!$K$4:$K$103,0)))</f>
        <v/>
      </c>
      <c r="G65" s="84" t="str">
        <f>IF($A65="","",INDEX(Расчет!$I$4:$I$103,MATCH($A65,Расчет!$K$4:$K$103,0)))</f>
        <v/>
      </c>
      <c r="H65" s="3" t="str">
        <f>IF($A65="","",INDEX(Расчет!$L$4:$L$103,MATCH($A65,Расчет!$K$4:$K$103,0)))</f>
        <v/>
      </c>
      <c r="I65" s="3" t="str">
        <f>IF($A65="","",INDEX(Расчет!$N$4:$N$103,MATCH($A65,Расчет!$K$4:$K$103,0)))</f>
        <v/>
      </c>
    </row>
    <row r="66" spans="1:9">
      <c r="A66" s="3" t="str">
        <f>IF(ISNA(MATCH(ROW()-3,Расчет!$K$4:$K$103,0)),"",ROW()-3)</f>
        <v/>
      </c>
      <c r="B66" s="25" t="str">
        <f>IF($A66="","",IF(ISNUMBER(INDEX(Расчет!$A$4:$A$103,MATCH($A66,Расчет!$K$4:$K$103,0))),TEXT(INDEX(Расчет!$A$4:$A$103,MATCH($A66,Расчет!$K$4:$K$103,0)),"000"),INDEX(Расчет!$A$4:$A$103,MATCH($A66,Расчет!$K$4:$K$103,0))&amp;""))</f>
        <v/>
      </c>
      <c r="C66" s="3" t="str">
        <f>IF($A66="","",INDEX(Расчет!$B$4:$B$103,MATCH($A66,Расчет!$K$4:$K$103,0)))</f>
        <v/>
      </c>
      <c r="D66" s="3" t="str">
        <f>IF($A66="","",INDEX(Расчет!$C$4:$C$103,MATCH($A66,Расчет!$K$4:$K$103,0)))</f>
        <v/>
      </c>
      <c r="E66" s="20" t="str">
        <f>IF($A66="","",INDEX(Расчет!$J$4:$J$103,MATCH($A66,Расчет!$K$4:$K$103,0)))</f>
        <v/>
      </c>
      <c r="F66" s="3" t="str">
        <f>IF($A66="","",INDEX(Расчет!$G$4:$G$103,MATCH($A66,Расчет!$K$4:$K$103,0)))</f>
        <v/>
      </c>
      <c r="G66" s="84" t="str">
        <f>IF($A66="","",INDEX(Расчет!$I$4:$I$103,MATCH($A66,Расчет!$K$4:$K$103,0)))</f>
        <v/>
      </c>
      <c r="H66" s="3" t="str">
        <f>IF($A66="","",INDEX(Расчет!$L$4:$L$103,MATCH($A66,Расчет!$K$4:$K$103,0)))</f>
        <v/>
      </c>
      <c r="I66" s="3" t="str">
        <f>IF($A66="","",INDEX(Расчет!$N$4:$N$103,MATCH($A66,Расчет!$K$4:$K$103,0)))</f>
        <v/>
      </c>
    </row>
    <row r="67" spans="1:9">
      <c r="A67" s="3" t="str">
        <f>IF(ISNA(MATCH(ROW()-3,Расчет!$K$4:$K$103,0)),"",ROW()-3)</f>
        <v/>
      </c>
      <c r="B67" s="25" t="str">
        <f>IF($A67="","",IF(ISNUMBER(INDEX(Расчет!$A$4:$A$103,MATCH($A67,Расчет!$K$4:$K$103,0))),TEXT(INDEX(Расчет!$A$4:$A$103,MATCH($A67,Расчет!$K$4:$K$103,0)),"000"),INDEX(Расчет!$A$4:$A$103,MATCH($A67,Расчет!$K$4:$K$103,0))&amp;""))</f>
        <v/>
      </c>
      <c r="C67" s="3" t="str">
        <f>IF($A67="","",INDEX(Расчет!$B$4:$B$103,MATCH($A67,Расчет!$K$4:$K$103,0)))</f>
        <v/>
      </c>
      <c r="D67" s="3" t="str">
        <f>IF($A67="","",INDEX(Расчет!$C$4:$C$103,MATCH($A67,Расчет!$K$4:$K$103,0)))</f>
        <v/>
      </c>
      <c r="E67" s="20" t="str">
        <f>IF($A67="","",INDEX(Расчет!$J$4:$J$103,MATCH($A67,Расчет!$K$4:$K$103,0)))</f>
        <v/>
      </c>
      <c r="F67" s="3" t="str">
        <f>IF($A67="","",INDEX(Расчет!$G$4:$G$103,MATCH($A67,Расчет!$K$4:$K$103,0)))</f>
        <v/>
      </c>
      <c r="G67" s="84" t="str">
        <f>IF($A67="","",INDEX(Расчет!$I$4:$I$103,MATCH($A67,Расчет!$K$4:$K$103,0)))</f>
        <v/>
      </c>
      <c r="H67" s="3" t="str">
        <f>IF($A67="","",INDEX(Расчет!$L$4:$L$103,MATCH($A67,Расчет!$K$4:$K$103,0)))</f>
        <v/>
      </c>
      <c r="I67" s="3" t="str">
        <f>IF($A67="","",INDEX(Расчет!$N$4:$N$103,MATCH($A67,Расчет!$K$4:$K$103,0)))</f>
        <v/>
      </c>
    </row>
    <row r="68" spans="1:9">
      <c r="A68" s="3" t="str">
        <f>IF(ISNA(MATCH(ROW()-3,Расчет!$K$4:$K$103,0)),"",ROW()-3)</f>
        <v/>
      </c>
      <c r="B68" s="25" t="str">
        <f>IF($A68="","",IF(ISNUMBER(INDEX(Расчет!$A$4:$A$103,MATCH($A68,Расчет!$K$4:$K$103,0))),TEXT(INDEX(Расчет!$A$4:$A$103,MATCH($A68,Расчет!$K$4:$K$103,0)),"000"),INDEX(Расчет!$A$4:$A$103,MATCH($A68,Расчет!$K$4:$K$103,0))&amp;""))</f>
        <v/>
      </c>
      <c r="C68" s="3" t="str">
        <f>IF($A68="","",INDEX(Расчет!$B$4:$B$103,MATCH($A68,Расчет!$K$4:$K$103,0)))</f>
        <v/>
      </c>
      <c r="D68" s="3" t="str">
        <f>IF($A68="","",INDEX(Расчет!$C$4:$C$103,MATCH($A68,Расчет!$K$4:$K$103,0)))</f>
        <v/>
      </c>
      <c r="E68" s="20" t="str">
        <f>IF($A68="","",INDEX(Расчет!$J$4:$J$103,MATCH($A68,Расчет!$K$4:$K$103,0)))</f>
        <v/>
      </c>
      <c r="F68" s="3" t="str">
        <f>IF($A68="","",INDEX(Расчет!$G$4:$G$103,MATCH($A68,Расчет!$K$4:$K$103,0)))</f>
        <v/>
      </c>
      <c r="G68" s="84" t="str">
        <f>IF($A68="","",INDEX(Расчет!$I$4:$I$103,MATCH($A68,Расчет!$K$4:$K$103,0)))</f>
        <v/>
      </c>
      <c r="H68" s="3" t="str">
        <f>IF($A68="","",INDEX(Расчет!$L$4:$L$103,MATCH($A68,Расчет!$K$4:$K$103,0)))</f>
        <v/>
      </c>
      <c r="I68" s="3" t="str">
        <f>IF($A68="","",INDEX(Расчет!$N$4:$N$103,MATCH($A68,Расчет!$K$4:$K$103,0)))</f>
        <v/>
      </c>
    </row>
    <row r="69" spans="1:9">
      <c r="A69" s="3" t="str">
        <f>IF(ISNA(MATCH(ROW()-3,Расчет!$K$4:$K$103,0)),"",ROW()-3)</f>
        <v/>
      </c>
      <c r="B69" s="25" t="str">
        <f>IF($A69="","",IF(ISNUMBER(INDEX(Расчет!$A$4:$A$103,MATCH($A69,Расчет!$K$4:$K$103,0))),TEXT(INDEX(Расчет!$A$4:$A$103,MATCH($A69,Расчет!$K$4:$K$103,0)),"000"),INDEX(Расчет!$A$4:$A$103,MATCH($A69,Расчет!$K$4:$K$103,0))&amp;""))</f>
        <v/>
      </c>
      <c r="C69" s="3" t="str">
        <f>IF($A69="","",INDEX(Расчет!$B$4:$B$103,MATCH($A69,Расчет!$K$4:$K$103,0)))</f>
        <v/>
      </c>
      <c r="D69" s="3" t="str">
        <f>IF($A69="","",INDEX(Расчет!$C$4:$C$103,MATCH($A69,Расчет!$K$4:$K$103,0)))</f>
        <v/>
      </c>
      <c r="E69" s="20" t="str">
        <f>IF($A69="","",INDEX(Расчет!$J$4:$J$103,MATCH($A69,Расчет!$K$4:$K$103,0)))</f>
        <v/>
      </c>
      <c r="F69" s="3" t="str">
        <f>IF($A69="","",INDEX(Расчет!$G$4:$G$103,MATCH($A69,Расчет!$K$4:$K$103,0)))</f>
        <v/>
      </c>
      <c r="G69" s="84" t="str">
        <f>IF($A69="","",INDEX(Расчет!$I$4:$I$103,MATCH($A69,Расчет!$K$4:$K$103,0)))</f>
        <v/>
      </c>
      <c r="H69" s="3" t="str">
        <f>IF($A69="","",INDEX(Расчет!$L$4:$L$103,MATCH($A69,Расчет!$K$4:$K$103,0)))</f>
        <v/>
      </c>
      <c r="I69" s="3" t="str">
        <f>IF($A69="","",INDEX(Расчет!$N$4:$N$103,MATCH($A69,Расчет!$K$4:$K$103,0)))</f>
        <v/>
      </c>
    </row>
    <row r="70" spans="1:9">
      <c r="A70" s="3" t="str">
        <f>IF(ISNA(MATCH(ROW()-3,Расчет!$K$4:$K$103,0)),"",ROW()-3)</f>
        <v/>
      </c>
      <c r="B70" s="25" t="str">
        <f>IF($A70="","",IF(ISNUMBER(INDEX(Расчет!$A$4:$A$103,MATCH($A70,Расчет!$K$4:$K$103,0))),TEXT(INDEX(Расчет!$A$4:$A$103,MATCH($A70,Расчет!$K$4:$K$103,0)),"000"),INDEX(Расчет!$A$4:$A$103,MATCH($A70,Расчет!$K$4:$K$103,0))&amp;""))</f>
        <v/>
      </c>
      <c r="C70" s="3" t="str">
        <f>IF($A70="","",INDEX(Расчет!$B$4:$B$103,MATCH($A70,Расчет!$K$4:$K$103,0)))</f>
        <v/>
      </c>
      <c r="D70" s="3" t="str">
        <f>IF($A70="","",INDEX(Расчет!$C$4:$C$103,MATCH($A70,Расчет!$K$4:$K$103,0)))</f>
        <v/>
      </c>
      <c r="E70" s="20" t="str">
        <f>IF($A70="","",INDEX(Расчет!$J$4:$J$103,MATCH($A70,Расчет!$K$4:$K$103,0)))</f>
        <v/>
      </c>
      <c r="F70" s="3" t="str">
        <f>IF($A70="","",INDEX(Расчет!$G$4:$G$103,MATCH($A70,Расчет!$K$4:$K$103,0)))</f>
        <v/>
      </c>
      <c r="G70" s="84" t="str">
        <f>IF($A70="","",INDEX(Расчет!$I$4:$I$103,MATCH($A70,Расчет!$K$4:$K$103,0)))</f>
        <v/>
      </c>
      <c r="H70" s="3" t="str">
        <f>IF($A70="","",INDEX(Расчет!$L$4:$L$103,MATCH($A70,Расчет!$K$4:$K$103,0)))</f>
        <v/>
      </c>
      <c r="I70" s="3" t="str">
        <f>IF($A70="","",INDEX(Расчет!$N$4:$N$103,MATCH($A70,Расчет!$K$4:$K$103,0)))</f>
        <v/>
      </c>
    </row>
    <row r="71" spans="1:9">
      <c r="A71" s="3" t="str">
        <f>IF(ISNA(MATCH(ROW()-3,Расчет!$K$4:$K$103,0)),"",ROW()-3)</f>
        <v/>
      </c>
      <c r="B71" s="25" t="str">
        <f>IF($A71="","",IF(ISNUMBER(INDEX(Расчет!$A$4:$A$103,MATCH($A71,Расчет!$K$4:$K$103,0))),TEXT(INDEX(Расчет!$A$4:$A$103,MATCH($A71,Расчет!$K$4:$K$103,0)),"000"),INDEX(Расчет!$A$4:$A$103,MATCH($A71,Расчет!$K$4:$K$103,0))&amp;""))</f>
        <v/>
      </c>
      <c r="C71" s="3" t="str">
        <f>IF($A71="","",INDEX(Расчет!$B$4:$B$103,MATCH($A71,Расчет!$K$4:$K$103,0)))</f>
        <v/>
      </c>
      <c r="D71" s="3" t="str">
        <f>IF($A71="","",INDEX(Расчет!$C$4:$C$103,MATCH($A71,Расчет!$K$4:$K$103,0)))</f>
        <v/>
      </c>
      <c r="E71" s="20" t="str">
        <f>IF($A71="","",INDEX(Расчет!$J$4:$J$103,MATCH($A71,Расчет!$K$4:$K$103,0)))</f>
        <v/>
      </c>
      <c r="F71" s="3" t="str">
        <f>IF($A71="","",INDEX(Расчет!$G$4:$G$103,MATCH($A71,Расчет!$K$4:$K$103,0)))</f>
        <v/>
      </c>
      <c r="G71" s="84" t="str">
        <f>IF($A71="","",INDEX(Расчет!$I$4:$I$103,MATCH($A71,Расчет!$K$4:$K$103,0)))</f>
        <v/>
      </c>
      <c r="H71" s="3" t="str">
        <f>IF($A71="","",INDEX(Расчет!$L$4:$L$103,MATCH($A71,Расчет!$K$4:$K$103,0)))</f>
        <v/>
      </c>
      <c r="I71" s="3" t="str">
        <f>IF($A71="","",INDEX(Расчет!$N$4:$N$103,MATCH($A71,Расчет!$K$4:$K$103,0)))</f>
        <v/>
      </c>
    </row>
    <row r="72" spans="1:9">
      <c r="A72" s="3" t="str">
        <f>IF(ISNA(MATCH(ROW()-3,Расчет!$K$4:$K$103,0)),"",ROW()-3)</f>
        <v/>
      </c>
      <c r="B72" s="25" t="str">
        <f>IF($A72="","",IF(ISNUMBER(INDEX(Расчет!$A$4:$A$103,MATCH($A72,Расчет!$K$4:$K$103,0))),TEXT(INDEX(Расчет!$A$4:$A$103,MATCH($A72,Расчет!$K$4:$K$103,0)),"000"),INDEX(Расчет!$A$4:$A$103,MATCH($A72,Расчет!$K$4:$K$103,0))&amp;""))</f>
        <v/>
      </c>
      <c r="C72" s="3" t="str">
        <f>IF($A72="","",INDEX(Расчет!$B$4:$B$103,MATCH($A72,Расчет!$K$4:$K$103,0)))</f>
        <v/>
      </c>
      <c r="D72" s="3" t="str">
        <f>IF($A72="","",INDEX(Расчет!$C$4:$C$103,MATCH($A72,Расчет!$K$4:$K$103,0)))</f>
        <v/>
      </c>
      <c r="E72" s="20" t="str">
        <f>IF($A72="","",INDEX(Расчет!$J$4:$J$103,MATCH($A72,Расчет!$K$4:$K$103,0)))</f>
        <v/>
      </c>
      <c r="F72" s="3" t="str">
        <f>IF($A72="","",INDEX(Расчет!$G$4:$G$103,MATCH($A72,Расчет!$K$4:$K$103,0)))</f>
        <v/>
      </c>
      <c r="G72" s="84" t="str">
        <f>IF($A72="","",INDEX(Расчет!$I$4:$I$103,MATCH($A72,Расчет!$K$4:$K$103,0)))</f>
        <v/>
      </c>
      <c r="H72" s="3" t="str">
        <f>IF($A72="","",INDEX(Расчет!$L$4:$L$103,MATCH($A72,Расчет!$K$4:$K$103,0)))</f>
        <v/>
      </c>
      <c r="I72" s="3" t="str">
        <f>IF($A72="","",INDEX(Расчет!$N$4:$N$103,MATCH($A72,Расчет!$K$4:$K$103,0)))</f>
        <v/>
      </c>
    </row>
    <row r="73" spans="1:9">
      <c r="A73" s="3" t="str">
        <f>IF(ISNA(MATCH(ROW()-3,Расчет!$K$4:$K$103,0)),"",ROW()-3)</f>
        <v/>
      </c>
      <c r="B73" s="25" t="str">
        <f>IF($A73="","",IF(ISNUMBER(INDEX(Расчет!$A$4:$A$103,MATCH($A73,Расчет!$K$4:$K$103,0))),TEXT(INDEX(Расчет!$A$4:$A$103,MATCH($A73,Расчет!$K$4:$K$103,0)),"000"),INDEX(Расчет!$A$4:$A$103,MATCH($A73,Расчет!$K$4:$K$103,0))&amp;""))</f>
        <v/>
      </c>
      <c r="C73" s="3" t="str">
        <f>IF($A73="","",INDEX(Расчет!$B$4:$B$103,MATCH($A73,Расчет!$K$4:$K$103,0)))</f>
        <v/>
      </c>
      <c r="D73" s="3" t="str">
        <f>IF($A73="","",INDEX(Расчет!$C$4:$C$103,MATCH($A73,Расчет!$K$4:$K$103,0)))</f>
        <v/>
      </c>
      <c r="E73" s="20" t="str">
        <f>IF($A73="","",INDEX(Расчет!$J$4:$J$103,MATCH($A73,Расчет!$K$4:$K$103,0)))</f>
        <v/>
      </c>
      <c r="F73" s="3" t="str">
        <f>IF($A73="","",INDEX(Расчет!$G$4:$G$103,MATCH($A73,Расчет!$K$4:$K$103,0)))</f>
        <v/>
      </c>
      <c r="G73" s="84" t="str">
        <f>IF($A73="","",INDEX(Расчет!$I$4:$I$103,MATCH($A73,Расчет!$K$4:$K$103,0)))</f>
        <v/>
      </c>
      <c r="H73" s="3" t="str">
        <f>IF($A73="","",INDEX(Расчет!$L$4:$L$103,MATCH($A73,Расчет!$K$4:$K$103,0)))</f>
        <v/>
      </c>
      <c r="I73" s="3" t="str">
        <f>IF($A73="","",INDEX(Расчет!$N$4:$N$103,MATCH($A73,Расчет!$K$4:$K$103,0)))</f>
        <v/>
      </c>
    </row>
    <row r="74" spans="1:9">
      <c r="A74" s="3" t="str">
        <f>IF(ISNA(MATCH(ROW()-3,Расчет!$K$4:$K$103,0)),"",ROW()-3)</f>
        <v/>
      </c>
      <c r="B74" s="25" t="str">
        <f>IF($A74="","",IF(ISNUMBER(INDEX(Расчет!$A$4:$A$103,MATCH($A74,Расчет!$K$4:$K$103,0))),TEXT(INDEX(Расчет!$A$4:$A$103,MATCH($A74,Расчет!$K$4:$K$103,0)),"000"),INDEX(Расчет!$A$4:$A$103,MATCH($A74,Расчет!$K$4:$K$103,0))&amp;""))</f>
        <v/>
      </c>
      <c r="C74" s="3" t="str">
        <f>IF($A74="","",INDEX(Расчет!$B$4:$B$103,MATCH($A74,Расчет!$K$4:$K$103,0)))</f>
        <v/>
      </c>
      <c r="D74" s="3" t="str">
        <f>IF($A74="","",INDEX(Расчет!$C$4:$C$103,MATCH($A74,Расчет!$K$4:$K$103,0)))</f>
        <v/>
      </c>
      <c r="E74" s="20" t="str">
        <f>IF($A74="","",INDEX(Расчет!$J$4:$J$103,MATCH($A74,Расчет!$K$4:$K$103,0)))</f>
        <v/>
      </c>
      <c r="F74" s="3" t="str">
        <f>IF($A74="","",INDEX(Расчет!$G$4:$G$103,MATCH($A74,Расчет!$K$4:$K$103,0)))</f>
        <v/>
      </c>
      <c r="G74" s="84" t="str">
        <f>IF($A74="","",INDEX(Расчет!$I$4:$I$103,MATCH($A74,Расчет!$K$4:$K$103,0)))</f>
        <v/>
      </c>
      <c r="H74" s="3" t="str">
        <f>IF($A74="","",INDEX(Расчет!$L$4:$L$103,MATCH($A74,Расчет!$K$4:$K$103,0)))</f>
        <v/>
      </c>
      <c r="I74" s="3" t="str">
        <f>IF($A74="","",INDEX(Расчет!$N$4:$N$103,MATCH($A74,Расчет!$K$4:$K$103,0)))</f>
        <v/>
      </c>
    </row>
    <row r="75" spans="1:9">
      <c r="A75" s="3" t="str">
        <f>IF(ISNA(MATCH(ROW()-3,Расчет!$K$4:$K$103,0)),"",ROW()-3)</f>
        <v/>
      </c>
      <c r="B75" s="25" t="str">
        <f>IF($A75="","",IF(ISNUMBER(INDEX(Расчет!$A$4:$A$103,MATCH($A75,Расчет!$K$4:$K$103,0))),TEXT(INDEX(Расчет!$A$4:$A$103,MATCH($A75,Расчет!$K$4:$K$103,0)),"000"),INDEX(Расчет!$A$4:$A$103,MATCH($A75,Расчет!$K$4:$K$103,0))&amp;""))</f>
        <v/>
      </c>
      <c r="C75" s="3" t="str">
        <f>IF($A75="","",INDEX(Расчет!$B$4:$B$103,MATCH($A75,Расчет!$K$4:$K$103,0)))</f>
        <v/>
      </c>
      <c r="D75" s="3" t="str">
        <f>IF($A75="","",INDEX(Расчет!$C$4:$C$103,MATCH($A75,Расчет!$K$4:$K$103,0)))</f>
        <v/>
      </c>
      <c r="E75" s="20" t="str">
        <f>IF($A75="","",INDEX(Расчет!$J$4:$J$103,MATCH($A75,Расчет!$K$4:$K$103,0)))</f>
        <v/>
      </c>
      <c r="F75" s="3" t="str">
        <f>IF($A75="","",INDEX(Расчет!$G$4:$G$103,MATCH($A75,Расчет!$K$4:$K$103,0)))</f>
        <v/>
      </c>
      <c r="G75" s="84" t="str">
        <f>IF($A75="","",INDEX(Расчет!$I$4:$I$103,MATCH($A75,Расчет!$K$4:$K$103,0)))</f>
        <v/>
      </c>
      <c r="H75" s="3" t="str">
        <f>IF($A75="","",INDEX(Расчет!$L$4:$L$103,MATCH($A75,Расчет!$K$4:$K$103,0)))</f>
        <v/>
      </c>
      <c r="I75" s="3" t="str">
        <f>IF($A75="","",INDEX(Расчет!$N$4:$N$103,MATCH($A75,Расчет!$K$4:$K$103,0)))</f>
        <v/>
      </c>
    </row>
    <row r="76" spans="1:9">
      <c r="A76" s="3" t="str">
        <f>IF(ISNA(MATCH(ROW()-3,Расчет!$K$4:$K$103,0)),"",ROW()-3)</f>
        <v/>
      </c>
      <c r="B76" s="25" t="str">
        <f>IF($A76="","",IF(ISNUMBER(INDEX(Расчет!$A$4:$A$103,MATCH($A76,Расчет!$K$4:$K$103,0))),TEXT(INDEX(Расчет!$A$4:$A$103,MATCH($A76,Расчет!$K$4:$K$103,0)),"000"),INDEX(Расчет!$A$4:$A$103,MATCH($A76,Расчет!$K$4:$K$103,0))&amp;""))</f>
        <v/>
      </c>
      <c r="C76" s="3" t="str">
        <f>IF($A76="","",INDEX(Расчет!$B$4:$B$103,MATCH($A76,Расчет!$K$4:$K$103,0)))</f>
        <v/>
      </c>
      <c r="D76" s="3" t="str">
        <f>IF($A76="","",INDEX(Расчет!$C$4:$C$103,MATCH($A76,Расчет!$K$4:$K$103,0)))</f>
        <v/>
      </c>
      <c r="E76" s="20" t="str">
        <f>IF($A76="","",INDEX(Расчет!$J$4:$J$103,MATCH($A76,Расчет!$K$4:$K$103,0)))</f>
        <v/>
      </c>
      <c r="F76" s="3" t="str">
        <f>IF($A76="","",INDEX(Расчет!$G$4:$G$103,MATCH($A76,Расчет!$K$4:$K$103,0)))</f>
        <v/>
      </c>
      <c r="G76" s="84" t="str">
        <f>IF($A76="","",INDEX(Расчет!$I$4:$I$103,MATCH($A76,Расчет!$K$4:$K$103,0)))</f>
        <v/>
      </c>
      <c r="H76" s="3" t="str">
        <f>IF($A76="","",INDEX(Расчет!$L$4:$L$103,MATCH($A76,Расчет!$K$4:$K$103,0)))</f>
        <v/>
      </c>
      <c r="I76" s="3" t="str">
        <f>IF($A76="","",INDEX(Расчет!$N$4:$N$103,MATCH($A76,Расчет!$K$4:$K$103,0)))</f>
        <v/>
      </c>
    </row>
    <row r="77" spans="1:9">
      <c r="A77" s="3" t="str">
        <f>IF(ISNA(MATCH(ROW()-3,Расчет!$K$4:$K$103,0)),"",ROW()-3)</f>
        <v/>
      </c>
      <c r="B77" s="25" t="str">
        <f>IF($A77="","",IF(ISNUMBER(INDEX(Расчет!$A$4:$A$103,MATCH($A77,Расчет!$K$4:$K$103,0))),TEXT(INDEX(Расчет!$A$4:$A$103,MATCH($A77,Расчет!$K$4:$K$103,0)),"000"),INDEX(Расчет!$A$4:$A$103,MATCH($A77,Расчет!$K$4:$K$103,0))&amp;""))</f>
        <v/>
      </c>
      <c r="C77" s="3" t="str">
        <f>IF($A77="","",INDEX(Расчет!$B$4:$B$103,MATCH($A77,Расчет!$K$4:$K$103,0)))</f>
        <v/>
      </c>
      <c r="D77" s="3" t="str">
        <f>IF($A77="","",INDEX(Расчет!$C$4:$C$103,MATCH($A77,Расчет!$K$4:$K$103,0)))</f>
        <v/>
      </c>
      <c r="E77" s="20" t="str">
        <f>IF($A77="","",INDEX(Расчет!$J$4:$J$103,MATCH($A77,Расчет!$K$4:$K$103,0)))</f>
        <v/>
      </c>
      <c r="F77" s="3" t="str">
        <f>IF($A77="","",INDEX(Расчет!$G$4:$G$103,MATCH($A77,Расчет!$K$4:$K$103,0)))</f>
        <v/>
      </c>
      <c r="G77" s="84" t="str">
        <f>IF($A77="","",INDEX(Расчет!$I$4:$I$103,MATCH($A77,Расчет!$K$4:$K$103,0)))</f>
        <v/>
      </c>
      <c r="H77" s="3" t="str">
        <f>IF($A77="","",INDEX(Расчет!$L$4:$L$103,MATCH($A77,Расчет!$K$4:$K$103,0)))</f>
        <v/>
      </c>
      <c r="I77" s="3" t="str">
        <f>IF($A77="","",INDEX(Расчет!$N$4:$N$103,MATCH($A77,Расчет!$K$4:$K$103,0)))</f>
        <v/>
      </c>
    </row>
    <row r="78" spans="1:9">
      <c r="A78" s="3" t="str">
        <f>IF(ISNA(MATCH(ROW()-3,Расчет!$K$4:$K$103,0)),"",ROW()-3)</f>
        <v/>
      </c>
      <c r="B78" s="25" t="str">
        <f>IF($A78="","",IF(ISNUMBER(INDEX(Расчет!$A$4:$A$103,MATCH($A78,Расчет!$K$4:$K$103,0))),TEXT(INDEX(Расчет!$A$4:$A$103,MATCH($A78,Расчет!$K$4:$K$103,0)),"000"),INDEX(Расчет!$A$4:$A$103,MATCH($A78,Расчет!$K$4:$K$103,0))&amp;""))</f>
        <v/>
      </c>
      <c r="C78" s="3" t="str">
        <f>IF($A78="","",INDEX(Расчет!$B$4:$B$103,MATCH($A78,Расчет!$K$4:$K$103,0)))</f>
        <v/>
      </c>
      <c r="D78" s="3" t="str">
        <f>IF($A78="","",INDEX(Расчет!$C$4:$C$103,MATCH($A78,Расчет!$K$4:$K$103,0)))</f>
        <v/>
      </c>
      <c r="E78" s="20" t="str">
        <f>IF($A78="","",INDEX(Расчет!$J$4:$J$103,MATCH($A78,Расчет!$K$4:$K$103,0)))</f>
        <v/>
      </c>
      <c r="F78" s="3" t="str">
        <f>IF($A78="","",INDEX(Расчет!$G$4:$G$103,MATCH($A78,Расчет!$K$4:$K$103,0)))</f>
        <v/>
      </c>
      <c r="G78" s="84" t="str">
        <f>IF($A78="","",INDEX(Расчет!$I$4:$I$103,MATCH($A78,Расчет!$K$4:$K$103,0)))</f>
        <v/>
      </c>
      <c r="H78" s="3" t="str">
        <f>IF($A78="","",INDEX(Расчет!$L$4:$L$103,MATCH($A78,Расчет!$K$4:$K$103,0)))</f>
        <v/>
      </c>
      <c r="I78" s="3" t="str">
        <f>IF($A78="","",INDEX(Расчет!$N$4:$N$103,MATCH($A78,Расчет!$K$4:$K$103,0)))</f>
        <v/>
      </c>
    </row>
    <row r="79" spans="1:9">
      <c r="A79" s="3" t="str">
        <f>IF(ISNA(MATCH(ROW()-3,Расчет!$K$4:$K$103,0)),"",ROW()-3)</f>
        <v/>
      </c>
      <c r="B79" s="25" t="str">
        <f>IF($A79="","",IF(ISNUMBER(INDEX(Расчет!$A$4:$A$103,MATCH($A79,Расчет!$K$4:$K$103,0))),TEXT(INDEX(Расчет!$A$4:$A$103,MATCH($A79,Расчет!$K$4:$K$103,0)),"000"),INDEX(Расчет!$A$4:$A$103,MATCH($A79,Расчет!$K$4:$K$103,0))&amp;""))</f>
        <v/>
      </c>
      <c r="C79" s="3" t="str">
        <f>IF($A79="","",INDEX(Расчет!$B$4:$B$103,MATCH($A79,Расчет!$K$4:$K$103,0)))</f>
        <v/>
      </c>
      <c r="D79" s="3" t="str">
        <f>IF($A79="","",INDEX(Расчет!$C$4:$C$103,MATCH($A79,Расчет!$K$4:$K$103,0)))</f>
        <v/>
      </c>
      <c r="E79" s="20" t="str">
        <f>IF($A79="","",INDEX(Расчет!$J$4:$J$103,MATCH($A79,Расчет!$K$4:$K$103,0)))</f>
        <v/>
      </c>
      <c r="F79" s="3" t="str">
        <f>IF($A79="","",INDEX(Расчет!$G$4:$G$103,MATCH($A79,Расчет!$K$4:$K$103,0)))</f>
        <v/>
      </c>
      <c r="G79" s="84" t="str">
        <f>IF($A79="","",INDEX(Расчет!$I$4:$I$103,MATCH($A79,Расчет!$K$4:$K$103,0)))</f>
        <v/>
      </c>
      <c r="H79" s="3" t="str">
        <f>IF($A79="","",INDEX(Расчет!$L$4:$L$103,MATCH($A79,Расчет!$K$4:$K$103,0)))</f>
        <v/>
      </c>
      <c r="I79" s="3" t="str">
        <f>IF($A79="","",INDEX(Расчет!$N$4:$N$103,MATCH($A79,Расчет!$K$4:$K$103,0)))</f>
        <v/>
      </c>
    </row>
    <row r="80" spans="1:9">
      <c r="A80" s="3" t="str">
        <f>IF(ISNA(MATCH(ROW()-3,Расчет!$K$4:$K$103,0)),"",ROW()-3)</f>
        <v/>
      </c>
      <c r="B80" s="25" t="str">
        <f>IF($A80="","",IF(ISNUMBER(INDEX(Расчет!$A$4:$A$103,MATCH($A80,Расчет!$K$4:$K$103,0))),TEXT(INDEX(Расчет!$A$4:$A$103,MATCH($A80,Расчет!$K$4:$K$103,0)),"000"),INDEX(Расчет!$A$4:$A$103,MATCH($A80,Расчет!$K$4:$K$103,0))&amp;""))</f>
        <v/>
      </c>
      <c r="C80" s="3" t="str">
        <f>IF($A80="","",INDEX(Расчет!$B$4:$B$103,MATCH($A80,Расчет!$K$4:$K$103,0)))</f>
        <v/>
      </c>
      <c r="D80" s="3" t="str">
        <f>IF($A80="","",INDEX(Расчет!$C$4:$C$103,MATCH($A80,Расчет!$K$4:$K$103,0)))</f>
        <v/>
      </c>
      <c r="E80" s="20" t="str">
        <f>IF($A80="","",INDEX(Расчет!$J$4:$J$103,MATCH($A80,Расчет!$K$4:$K$103,0)))</f>
        <v/>
      </c>
      <c r="F80" s="3" t="str">
        <f>IF($A80="","",INDEX(Расчет!$G$4:$G$103,MATCH($A80,Расчет!$K$4:$K$103,0)))</f>
        <v/>
      </c>
      <c r="G80" s="84" t="str">
        <f>IF($A80="","",INDEX(Расчет!$I$4:$I$103,MATCH($A80,Расчет!$K$4:$K$103,0)))</f>
        <v/>
      </c>
      <c r="H80" s="3" t="str">
        <f>IF($A80="","",INDEX(Расчет!$L$4:$L$103,MATCH($A80,Расчет!$K$4:$K$103,0)))</f>
        <v/>
      </c>
      <c r="I80" s="3" t="str">
        <f>IF($A80="","",INDEX(Расчет!$N$4:$N$103,MATCH($A80,Расчет!$K$4:$K$103,0)))</f>
        <v/>
      </c>
    </row>
    <row r="81" spans="1:9">
      <c r="A81" s="3" t="str">
        <f>IF(ISNA(MATCH(ROW()-3,Расчет!$K$4:$K$103,0)),"",ROW()-3)</f>
        <v/>
      </c>
      <c r="B81" s="25" t="str">
        <f>IF($A81="","",IF(ISNUMBER(INDEX(Расчет!$A$4:$A$103,MATCH($A81,Расчет!$K$4:$K$103,0))),TEXT(INDEX(Расчет!$A$4:$A$103,MATCH($A81,Расчет!$K$4:$K$103,0)),"000"),INDEX(Расчет!$A$4:$A$103,MATCH($A81,Расчет!$K$4:$K$103,0))&amp;""))</f>
        <v/>
      </c>
      <c r="C81" s="3" t="str">
        <f>IF($A81="","",INDEX(Расчет!$B$4:$B$103,MATCH($A81,Расчет!$K$4:$K$103,0)))</f>
        <v/>
      </c>
      <c r="D81" s="3" t="str">
        <f>IF($A81="","",INDEX(Расчет!$C$4:$C$103,MATCH($A81,Расчет!$K$4:$K$103,0)))</f>
        <v/>
      </c>
      <c r="E81" s="20" t="str">
        <f>IF($A81="","",INDEX(Расчет!$J$4:$J$103,MATCH($A81,Расчет!$K$4:$K$103,0)))</f>
        <v/>
      </c>
      <c r="F81" s="3" t="str">
        <f>IF($A81="","",INDEX(Расчет!$G$4:$G$103,MATCH($A81,Расчет!$K$4:$K$103,0)))</f>
        <v/>
      </c>
      <c r="G81" s="84" t="str">
        <f>IF($A81="","",INDEX(Расчет!$I$4:$I$103,MATCH($A81,Расчет!$K$4:$K$103,0)))</f>
        <v/>
      </c>
      <c r="H81" s="3" t="str">
        <f>IF($A81="","",INDEX(Расчет!$L$4:$L$103,MATCH($A81,Расчет!$K$4:$K$103,0)))</f>
        <v/>
      </c>
      <c r="I81" s="3" t="str">
        <f>IF($A81="","",INDEX(Расчет!$N$4:$N$103,MATCH($A81,Расчет!$K$4:$K$103,0)))</f>
        <v/>
      </c>
    </row>
    <row r="82" spans="1:9">
      <c r="A82" s="3" t="str">
        <f>IF(ISNA(MATCH(ROW()-3,Расчет!$K$4:$K$103,0)),"",ROW()-3)</f>
        <v/>
      </c>
      <c r="B82" s="25" t="str">
        <f>IF($A82="","",IF(ISNUMBER(INDEX(Расчет!$A$4:$A$103,MATCH($A82,Расчет!$K$4:$K$103,0))),TEXT(INDEX(Расчет!$A$4:$A$103,MATCH($A82,Расчет!$K$4:$K$103,0)),"000"),INDEX(Расчет!$A$4:$A$103,MATCH($A82,Расчет!$K$4:$K$103,0))&amp;""))</f>
        <v/>
      </c>
      <c r="C82" s="3" t="str">
        <f>IF($A82="","",INDEX(Расчет!$B$4:$B$103,MATCH($A82,Расчет!$K$4:$K$103,0)))</f>
        <v/>
      </c>
      <c r="D82" s="3" t="str">
        <f>IF($A82="","",INDEX(Расчет!$C$4:$C$103,MATCH($A82,Расчет!$K$4:$K$103,0)))</f>
        <v/>
      </c>
      <c r="E82" s="20" t="str">
        <f>IF($A82="","",INDEX(Расчет!$J$4:$J$103,MATCH($A82,Расчет!$K$4:$K$103,0)))</f>
        <v/>
      </c>
      <c r="F82" s="3" t="str">
        <f>IF($A82="","",INDEX(Расчет!$G$4:$G$103,MATCH($A82,Расчет!$K$4:$K$103,0)))</f>
        <v/>
      </c>
      <c r="G82" s="84" t="str">
        <f>IF($A82="","",INDEX(Расчет!$I$4:$I$103,MATCH($A82,Расчет!$K$4:$K$103,0)))</f>
        <v/>
      </c>
      <c r="H82" s="3" t="str">
        <f>IF($A82="","",INDEX(Расчет!$L$4:$L$103,MATCH($A82,Расчет!$K$4:$K$103,0)))</f>
        <v/>
      </c>
      <c r="I82" s="3" t="str">
        <f>IF($A82="","",INDEX(Расчет!$N$4:$N$103,MATCH($A82,Расчет!$K$4:$K$103,0)))</f>
        <v/>
      </c>
    </row>
    <row r="83" spans="1:9">
      <c r="A83" s="3" t="str">
        <f>IF(ISNA(MATCH(ROW()-3,Расчет!$K$4:$K$103,0)),"",ROW()-3)</f>
        <v/>
      </c>
      <c r="B83" s="25" t="str">
        <f>IF($A83="","",IF(ISNUMBER(INDEX(Расчет!$A$4:$A$103,MATCH($A83,Расчет!$K$4:$K$103,0))),TEXT(INDEX(Расчет!$A$4:$A$103,MATCH($A83,Расчет!$K$4:$K$103,0)),"000"),INDEX(Расчет!$A$4:$A$103,MATCH($A83,Расчет!$K$4:$K$103,0))&amp;""))</f>
        <v/>
      </c>
      <c r="C83" s="3" t="str">
        <f>IF($A83="","",INDEX(Расчет!$B$4:$B$103,MATCH($A83,Расчет!$K$4:$K$103,0)))</f>
        <v/>
      </c>
      <c r="D83" s="3" t="str">
        <f>IF($A83="","",INDEX(Расчет!$C$4:$C$103,MATCH($A83,Расчет!$K$4:$K$103,0)))</f>
        <v/>
      </c>
      <c r="E83" s="20" t="str">
        <f>IF($A83="","",INDEX(Расчет!$J$4:$J$103,MATCH($A83,Расчет!$K$4:$K$103,0)))</f>
        <v/>
      </c>
      <c r="F83" s="3" t="str">
        <f>IF($A83="","",INDEX(Расчет!$G$4:$G$103,MATCH($A83,Расчет!$K$4:$K$103,0)))</f>
        <v/>
      </c>
      <c r="G83" s="84" t="str">
        <f>IF($A83="","",INDEX(Расчет!$I$4:$I$103,MATCH($A83,Расчет!$K$4:$K$103,0)))</f>
        <v/>
      </c>
      <c r="H83" s="3" t="str">
        <f>IF($A83="","",INDEX(Расчет!$L$4:$L$103,MATCH($A83,Расчет!$K$4:$K$103,0)))</f>
        <v/>
      </c>
      <c r="I83" s="3" t="str">
        <f>IF($A83="","",INDEX(Расчет!$N$4:$N$103,MATCH($A83,Расчет!$K$4:$K$103,0)))</f>
        <v/>
      </c>
    </row>
    <row r="84" spans="1:9">
      <c r="A84" s="3" t="str">
        <f>IF(ISNA(MATCH(ROW()-3,Расчет!$K$4:$K$103,0)),"",ROW()-3)</f>
        <v/>
      </c>
      <c r="B84" s="25" t="str">
        <f>IF($A84="","",IF(ISNUMBER(INDEX(Расчет!$A$4:$A$103,MATCH($A84,Расчет!$K$4:$K$103,0))),TEXT(INDEX(Расчет!$A$4:$A$103,MATCH($A84,Расчет!$K$4:$K$103,0)),"000"),INDEX(Расчет!$A$4:$A$103,MATCH($A84,Расчет!$K$4:$K$103,0))&amp;""))</f>
        <v/>
      </c>
      <c r="C84" s="3" t="str">
        <f>IF($A84="","",INDEX(Расчет!$B$4:$B$103,MATCH($A84,Расчет!$K$4:$K$103,0)))</f>
        <v/>
      </c>
      <c r="D84" s="3" t="str">
        <f>IF($A84="","",INDEX(Расчет!$C$4:$C$103,MATCH($A84,Расчет!$K$4:$K$103,0)))</f>
        <v/>
      </c>
      <c r="E84" s="20" t="str">
        <f>IF($A84="","",INDEX(Расчет!$J$4:$J$103,MATCH($A84,Расчет!$K$4:$K$103,0)))</f>
        <v/>
      </c>
      <c r="F84" s="3" t="str">
        <f>IF($A84="","",INDEX(Расчет!$G$4:$G$103,MATCH($A84,Расчет!$K$4:$K$103,0)))</f>
        <v/>
      </c>
      <c r="G84" s="84" t="str">
        <f>IF($A84="","",INDEX(Расчет!$I$4:$I$103,MATCH($A84,Расчет!$K$4:$K$103,0)))</f>
        <v/>
      </c>
      <c r="H84" s="3" t="str">
        <f>IF($A84="","",INDEX(Расчет!$L$4:$L$103,MATCH($A84,Расчет!$K$4:$K$103,0)))</f>
        <v/>
      </c>
      <c r="I84" s="3" t="str">
        <f>IF($A84="","",INDEX(Расчет!$N$4:$N$103,MATCH($A84,Расчет!$K$4:$K$103,0)))</f>
        <v/>
      </c>
    </row>
    <row r="85" spans="1:9">
      <c r="A85" s="3" t="str">
        <f>IF(ISNA(MATCH(ROW()-3,Расчет!$K$4:$K$103,0)),"",ROW()-3)</f>
        <v/>
      </c>
      <c r="B85" s="25" t="str">
        <f>IF($A85="","",IF(ISNUMBER(INDEX(Расчет!$A$4:$A$103,MATCH($A85,Расчет!$K$4:$K$103,0))),TEXT(INDEX(Расчет!$A$4:$A$103,MATCH($A85,Расчет!$K$4:$K$103,0)),"000"),INDEX(Расчет!$A$4:$A$103,MATCH($A85,Расчет!$K$4:$K$103,0))&amp;""))</f>
        <v/>
      </c>
      <c r="C85" s="3" t="str">
        <f>IF($A85="","",INDEX(Расчет!$B$4:$B$103,MATCH($A85,Расчет!$K$4:$K$103,0)))</f>
        <v/>
      </c>
      <c r="D85" s="3" t="str">
        <f>IF($A85="","",INDEX(Расчет!$C$4:$C$103,MATCH($A85,Расчет!$K$4:$K$103,0)))</f>
        <v/>
      </c>
      <c r="E85" s="20" t="str">
        <f>IF($A85="","",INDEX(Расчет!$J$4:$J$103,MATCH($A85,Расчет!$K$4:$K$103,0)))</f>
        <v/>
      </c>
      <c r="F85" s="3" t="str">
        <f>IF($A85="","",INDEX(Расчет!$G$4:$G$103,MATCH($A85,Расчет!$K$4:$K$103,0)))</f>
        <v/>
      </c>
      <c r="G85" s="84" t="str">
        <f>IF($A85="","",INDEX(Расчет!$I$4:$I$103,MATCH($A85,Расчет!$K$4:$K$103,0)))</f>
        <v/>
      </c>
      <c r="H85" s="3" t="str">
        <f>IF($A85="","",INDEX(Расчет!$L$4:$L$103,MATCH($A85,Расчет!$K$4:$K$103,0)))</f>
        <v/>
      </c>
      <c r="I85" s="3" t="str">
        <f>IF($A85="","",INDEX(Расчет!$N$4:$N$103,MATCH($A85,Расчет!$K$4:$K$103,0)))</f>
        <v/>
      </c>
    </row>
    <row r="86" spans="1:9">
      <c r="A86" s="3" t="str">
        <f>IF(ISNA(MATCH(ROW()-3,Расчет!$K$4:$K$103,0)),"",ROW()-3)</f>
        <v/>
      </c>
      <c r="B86" s="25" t="str">
        <f>IF($A86="","",IF(ISNUMBER(INDEX(Расчет!$A$4:$A$103,MATCH($A86,Расчет!$K$4:$K$103,0))),TEXT(INDEX(Расчет!$A$4:$A$103,MATCH($A86,Расчет!$K$4:$K$103,0)),"000"),INDEX(Расчет!$A$4:$A$103,MATCH($A86,Расчет!$K$4:$K$103,0))&amp;""))</f>
        <v/>
      </c>
      <c r="C86" s="3" t="str">
        <f>IF($A86="","",INDEX(Расчет!$B$4:$B$103,MATCH($A86,Расчет!$K$4:$K$103,0)))</f>
        <v/>
      </c>
      <c r="D86" s="3" t="str">
        <f>IF($A86="","",INDEX(Расчет!$C$4:$C$103,MATCH($A86,Расчет!$K$4:$K$103,0)))</f>
        <v/>
      </c>
      <c r="E86" s="20" t="str">
        <f>IF($A86="","",INDEX(Расчет!$J$4:$J$103,MATCH($A86,Расчет!$K$4:$K$103,0)))</f>
        <v/>
      </c>
      <c r="F86" s="3" t="str">
        <f>IF($A86="","",INDEX(Расчет!$G$4:$G$103,MATCH($A86,Расчет!$K$4:$K$103,0)))</f>
        <v/>
      </c>
      <c r="G86" s="84" t="str">
        <f>IF($A86="","",INDEX(Расчет!$I$4:$I$103,MATCH($A86,Расчет!$K$4:$K$103,0)))</f>
        <v/>
      </c>
      <c r="H86" s="3" t="str">
        <f>IF($A86="","",INDEX(Расчет!$L$4:$L$103,MATCH($A86,Расчет!$K$4:$K$103,0)))</f>
        <v/>
      </c>
      <c r="I86" s="3" t="str">
        <f>IF($A86="","",INDEX(Расчет!$N$4:$N$103,MATCH($A86,Расчет!$K$4:$K$103,0)))</f>
        <v/>
      </c>
    </row>
    <row r="87" spans="1:9">
      <c r="A87" s="3" t="str">
        <f>IF(ISNA(MATCH(ROW()-3,Расчет!$K$4:$K$103,0)),"",ROW()-3)</f>
        <v/>
      </c>
      <c r="B87" s="25" t="str">
        <f>IF($A87="","",IF(ISNUMBER(INDEX(Расчет!$A$4:$A$103,MATCH($A87,Расчет!$K$4:$K$103,0))),TEXT(INDEX(Расчет!$A$4:$A$103,MATCH($A87,Расчет!$K$4:$K$103,0)),"000"),INDEX(Расчет!$A$4:$A$103,MATCH($A87,Расчет!$K$4:$K$103,0))&amp;""))</f>
        <v/>
      </c>
      <c r="C87" s="3" t="str">
        <f>IF($A87="","",INDEX(Расчет!$B$4:$B$103,MATCH($A87,Расчет!$K$4:$K$103,0)))</f>
        <v/>
      </c>
      <c r="D87" s="3" t="str">
        <f>IF($A87="","",INDEX(Расчет!$C$4:$C$103,MATCH($A87,Расчет!$K$4:$K$103,0)))</f>
        <v/>
      </c>
      <c r="E87" s="20" t="str">
        <f>IF($A87="","",INDEX(Расчет!$J$4:$J$103,MATCH($A87,Расчет!$K$4:$K$103,0)))</f>
        <v/>
      </c>
      <c r="F87" s="3" t="str">
        <f>IF($A87="","",INDEX(Расчет!$G$4:$G$103,MATCH($A87,Расчет!$K$4:$K$103,0)))</f>
        <v/>
      </c>
      <c r="G87" s="84" t="str">
        <f>IF($A87="","",INDEX(Расчет!$I$4:$I$103,MATCH($A87,Расчет!$K$4:$K$103,0)))</f>
        <v/>
      </c>
      <c r="H87" s="3" t="str">
        <f>IF($A87="","",INDEX(Расчет!$L$4:$L$103,MATCH($A87,Расчет!$K$4:$K$103,0)))</f>
        <v/>
      </c>
      <c r="I87" s="3" t="str">
        <f>IF($A87="","",INDEX(Расчет!$N$4:$N$103,MATCH($A87,Расчет!$K$4:$K$103,0)))</f>
        <v/>
      </c>
    </row>
    <row r="88" spans="1:9">
      <c r="A88" s="3" t="str">
        <f>IF(ISNA(MATCH(ROW()-3,Расчет!$K$4:$K$103,0)),"",ROW()-3)</f>
        <v/>
      </c>
      <c r="B88" s="25" t="str">
        <f>IF($A88="","",IF(ISNUMBER(INDEX(Расчет!$A$4:$A$103,MATCH($A88,Расчет!$K$4:$K$103,0))),TEXT(INDEX(Расчет!$A$4:$A$103,MATCH($A88,Расчет!$K$4:$K$103,0)),"000"),INDEX(Расчет!$A$4:$A$103,MATCH($A88,Расчет!$K$4:$K$103,0))&amp;""))</f>
        <v/>
      </c>
      <c r="C88" s="3" t="str">
        <f>IF($A88="","",INDEX(Расчет!$B$4:$B$103,MATCH($A88,Расчет!$K$4:$K$103,0)))</f>
        <v/>
      </c>
      <c r="D88" s="3" t="str">
        <f>IF($A88="","",INDEX(Расчет!$C$4:$C$103,MATCH($A88,Расчет!$K$4:$K$103,0)))</f>
        <v/>
      </c>
      <c r="E88" s="20" t="str">
        <f>IF($A88="","",INDEX(Расчет!$J$4:$J$103,MATCH($A88,Расчет!$K$4:$K$103,0)))</f>
        <v/>
      </c>
      <c r="F88" s="3" t="str">
        <f>IF($A88="","",INDEX(Расчет!$G$4:$G$103,MATCH($A88,Расчет!$K$4:$K$103,0)))</f>
        <v/>
      </c>
      <c r="G88" s="84" t="str">
        <f>IF($A88="","",INDEX(Расчет!$I$4:$I$103,MATCH($A88,Расчет!$K$4:$K$103,0)))</f>
        <v/>
      </c>
      <c r="H88" s="3" t="str">
        <f>IF($A88="","",INDEX(Расчет!$L$4:$L$103,MATCH($A88,Расчет!$K$4:$K$103,0)))</f>
        <v/>
      </c>
      <c r="I88" s="3" t="str">
        <f>IF($A88="","",INDEX(Расчет!$N$4:$N$103,MATCH($A88,Расчет!$K$4:$K$103,0)))</f>
        <v/>
      </c>
    </row>
    <row r="89" spans="1:9">
      <c r="A89" s="3" t="str">
        <f>IF(ISNA(MATCH(ROW()-3,Расчет!$K$4:$K$103,0)),"",ROW()-3)</f>
        <v/>
      </c>
      <c r="B89" s="25" t="str">
        <f>IF($A89="","",IF(ISNUMBER(INDEX(Расчет!$A$4:$A$103,MATCH($A89,Расчет!$K$4:$K$103,0))),TEXT(INDEX(Расчет!$A$4:$A$103,MATCH($A89,Расчет!$K$4:$K$103,0)),"000"),INDEX(Расчет!$A$4:$A$103,MATCH($A89,Расчет!$K$4:$K$103,0))&amp;""))</f>
        <v/>
      </c>
      <c r="C89" s="3" t="str">
        <f>IF($A89="","",INDEX(Расчет!$B$4:$B$103,MATCH($A89,Расчет!$K$4:$K$103,0)))</f>
        <v/>
      </c>
      <c r="D89" s="3" t="str">
        <f>IF($A89="","",INDEX(Расчет!$C$4:$C$103,MATCH($A89,Расчет!$K$4:$K$103,0)))</f>
        <v/>
      </c>
      <c r="E89" s="20" t="str">
        <f>IF($A89="","",INDEX(Расчет!$J$4:$J$103,MATCH($A89,Расчет!$K$4:$K$103,0)))</f>
        <v/>
      </c>
      <c r="F89" s="3" t="str">
        <f>IF($A89="","",INDEX(Расчет!$G$4:$G$103,MATCH($A89,Расчет!$K$4:$K$103,0)))</f>
        <v/>
      </c>
      <c r="G89" s="84" t="str">
        <f>IF($A89="","",INDEX(Расчет!$I$4:$I$103,MATCH($A89,Расчет!$K$4:$K$103,0)))</f>
        <v/>
      </c>
      <c r="H89" s="3" t="str">
        <f>IF($A89="","",INDEX(Расчет!$L$4:$L$103,MATCH($A89,Расчет!$K$4:$K$103,0)))</f>
        <v/>
      </c>
      <c r="I89" s="3" t="str">
        <f>IF($A89="","",INDEX(Расчет!$N$4:$N$103,MATCH($A89,Расчет!$K$4:$K$103,0)))</f>
        <v/>
      </c>
    </row>
    <row r="90" spans="1:9">
      <c r="A90" s="3" t="str">
        <f>IF(ISNA(MATCH(ROW()-3,Расчет!$K$4:$K$103,0)),"",ROW()-3)</f>
        <v/>
      </c>
      <c r="B90" s="25" t="str">
        <f>IF($A90="","",IF(ISNUMBER(INDEX(Расчет!$A$4:$A$103,MATCH($A90,Расчет!$K$4:$K$103,0))),TEXT(INDEX(Расчет!$A$4:$A$103,MATCH($A90,Расчет!$K$4:$K$103,0)),"000"),INDEX(Расчет!$A$4:$A$103,MATCH($A90,Расчет!$K$4:$K$103,0))&amp;""))</f>
        <v/>
      </c>
      <c r="C90" s="3" t="str">
        <f>IF($A90="","",INDEX(Расчет!$B$4:$B$103,MATCH($A90,Расчет!$K$4:$K$103,0)))</f>
        <v/>
      </c>
      <c r="D90" s="3" t="str">
        <f>IF($A90="","",INDEX(Расчет!$C$4:$C$103,MATCH($A90,Расчет!$K$4:$K$103,0)))</f>
        <v/>
      </c>
      <c r="E90" s="20" t="str">
        <f>IF($A90="","",INDEX(Расчет!$J$4:$J$103,MATCH($A90,Расчет!$K$4:$K$103,0)))</f>
        <v/>
      </c>
      <c r="F90" s="3" t="str">
        <f>IF($A90="","",INDEX(Расчет!$G$4:$G$103,MATCH($A90,Расчет!$K$4:$K$103,0)))</f>
        <v/>
      </c>
      <c r="G90" s="84" t="str">
        <f>IF($A90="","",INDEX(Расчет!$I$4:$I$103,MATCH($A90,Расчет!$K$4:$K$103,0)))</f>
        <v/>
      </c>
      <c r="H90" s="3" t="str">
        <f>IF($A90="","",INDEX(Расчет!$L$4:$L$103,MATCH($A90,Расчет!$K$4:$K$103,0)))</f>
        <v/>
      </c>
      <c r="I90" s="3" t="str">
        <f>IF($A90="","",INDEX(Расчет!$N$4:$N$103,MATCH($A90,Расчет!$K$4:$K$103,0)))</f>
        <v/>
      </c>
    </row>
    <row r="91" spans="1:9">
      <c r="A91" s="3" t="str">
        <f>IF(ISNA(MATCH(ROW()-3,Расчет!$K$4:$K$103,0)),"",ROW()-3)</f>
        <v/>
      </c>
      <c r="B91" s="25" t="str">
        <f>IF($A91="","",IF(ISNUMBER(INDEX(Расчет!$A$4:$A$103,MATCH($A91,Расчет!$K$4:$K$103,0))),TEXT(INDEX(Расчет!$A$4:$A$103,MATCH($A91,Расчет!$K$4:$K$103,0)),"000"),INDEX(Расчет!$A$4:$A$103,MATCH($A91,Расчет!$K$4:$K$103,0))&amp;""))</f>
        <v/>
      </c>
      <c r="C91" s="3" t="str">
        <f>IF($A91="","",INDEX(Расчет!$B$4:$B$103,MATCH($A91,Расчет!$K$4:$K$103,0)))</f>
        <v/>
      </c>
      <c r="D91" s="3" t="str">
        <f>IF($A91="","",INDEX(Расчет!$C$4:$C$103,MATCH($A91,Расчет!$K$4:$K$103,0)))</f>
        <v/>
      </c>
      <c r="E91" s="20" t="str">
        <f>IF($A91="","",INDEX(Расчет!$J$4:$J$103,MATCH($A91,Расчет!$K$4:$K$103,0)))</f>
        <v/>
      </c>
      <c r="F91" s="3" t="str">
        <f>IF($A91="","",INDEX(Расчет!$G$4:$G$103,MATCH($A91,Расчет!$K$4:$K$103,0)))</f>
        <v/>
      </c>
      <c r="G91" s="84" t="str">
        <f>IF($A91="","",INDEX(Расчет!$I$4:$I$103,MATCH($A91,Расчет!$K$4:$K$103,0)))</f>
        <v/>
      </c>
      <c r="H91" s="3" t="str">
        <f>IF($A91="","",INDEX(Расчет!$L$4:$L$103,MATCH($A91,Расчет!$K$4:$K$103,0)))</f>
        <v/>
      </c>
      <c r="I91" s="3" t="str">
        <f>IF($A91="","",INDEX(Расчет!$N$4:$N$103,MATCH($A91,Расчет!$K$4:$K$103,0)))</f>
        <v/>
      </c>
    </row>
    <row r="92" spans="1:9">
      <c r="A92" s="3" t="str">
        <f>IF(ISNA(MATCH(ROW()-3,Расчет!$K$4:$K$103,0)),"",ROW()-3)</f>
        <v/>
      </c>
      <c r="B92" s="25" t="str">
        <f>IF($A92="","",IF(ISNUMBER(INDEX(Расчет!$A$4:$A$103,MATCH($A92,Расчет!$K$4:$K$103,0))),TEXT(INDEX(Расчет!$A$4:$A$103,MATCH($A92,Расчет!$K$4:$K$103,0)),"000"),INDEX(Расчет!$A$4:$A$103,MATCH($A92,Расчет!$K$4:$K$103,0))&amp;""))</f>
        <v/>
      </c>
      <c r="C92" s="3" t="str">
        <f>IF($A92="","",INDEX(Расчет!$B$4:$B$103,MATCH($A92,Расчет!$K$4:$K$103,0)))</f>
        <v/>
      </c>
      <c r="D92" s="3" t="str">
        <f>IF($A92="","",INDEX(Расчет!$C$4:$C$103,MATCH($A92,Расчет!$K$4:$K$103,0)))</f>
        <v/>
      </c>
      <c r="E92" s="20" t="str">
        <f>IF($A92="","",INDEX(Расчет!$J$4:$J$103,MATCH($A92,Расчет!$K$4:$K$103,0)))</f>
        <v/>
      </c>
      <c r="F92" s="3" t="str">
        <f>IF($A92="","",INDEX(Расчет!$G$4:$G$103,MATCH($A92,Расчет!$K$4:$K$103,0)))</f>
        <v/>
      </c>
      <c r="G92" s="84" t="str">
        <f>IF($A92="","",INDEX(Расчет!$I$4:$I$103,MATCH($A92,Расчет!$K$4:$K$103,0)))</f>
        <v/>
      </c>
      <c r="H92" s="3" t="str">
        <f>IF($A92="","",INDEX(Расчет!$L$4:$L$103,MATCH($A92,Расчет!$K$4:$K$103,0)))</f>
        <v/>
      </c>
      <c r="I92" s="3" t="str">
        <f>IF($A92="","",INDEX(Расчет!$N$4:$N$103,MATCH($A92,Расчет!$K$4:$K$103,0)))</f>
        <v/>
      </c>
    </row>
    <row r="93" spans="1:9">
      <c r="A93" s="3" t="str">
        <f>IF(ISNA(MATCH(ROW()-3,Расчет!$K$4:$K$103,0)),"",ROW()-3)</f>
        <v/>
      </c>
      <c r="B93" s="25" t="str">
        <f>IF($A93="","",IF(ISNUMBER(INDEX(Расчет!$A$4:$A$103,MATCH($A93,Расчет!$K$4:$K$103,0))),TEXT(INDEX(Расчет!$A$4:$A$103,MATCH($A93,Расчет!$K$4:$K$103,0)),"000"),INDEX(Расчет!$A$4:$A$103,MATCH($A93,Расчет!$K$4:$K$103,0))&amp;""))</f>
        <v/>
      </c>
      <c r="C93" s="3" t="str">
        <f>IF($A93="","",INDEX(Расчет!$B$4:$B$103,MATCH($A93,Расчет!$K$4:$K$103,0)))</f>
        <v/>
      </c>
      <c r="D93" s="3" t="str">
        <f>IF($A93="","",INDEX(Расчет!$C$4:$C$103,MATCH($A93,Расчет!$K$4:$K$103,0)))</f>
        <v/>
      </c>
      <c r="E93" s="20" t="str">
        <f>IF($A93="","",INDEX(Расчет!$J$4:$J$103,MATCH($A93,Расчет!$K$4:$K$103,0)))</f>
        <v/>
      </c>
      <c r="F93" s="3" t="str">
        <f>IF($A93="","",INDEX(Расчет!$G$4:$G$103,MATCH($A93,Расчет!$K$4:$K$103,0)))</f>
        <v/>
      </c>
      <c r="G93" s="84" t="str">
        <f>IF($A93="","",INDEX(Расчет!$I$4:$I$103,MATCH($A93,Расчет!$K$4:$K$103,0)))</f>
        <v/>
      </c>
      <c r="H93" s="3" t="str">
        <f>IF($A93="","",INDEX(Расчет!$L$4:$L$103,MATCH($A93,Расчет!$K$4:$K$103,0)))</f>
        <v/>
      </c>
      <c r="I93" s="3" t="str">
        <f>IF($A93="","",INDEX(Расчет!$N$4:$N$103,MATCH($A93,Расчет!$K$4:$K$103,0)))</f>
        <v/>
      </c>
    </row>
    <row r="94" spans="1:9">
      <c r="A94" s="3" t="str">
        <f>IF(ISNA(MATCH(ROW()-3,Расчет!$K$4:$K$103,0)),"",ROW()-3)</f>
        <v/>
      </c>
      <c r="B94" s="25" t="str">
        <f>IF($A94="","",IF(ISNUMBER(INDEX(Расчет!$A$4:$A$103,MATCH($A94,Расчет!$K$4:$K$103,0))),TEXT(INDEX(Расчет!$A$4:$A$103,MATCH($A94,Расчет!$K$4:$K$103,0)),"000"),INDEX(Расчет!$A$4:$A$103,MATCH($A94,Расчет!$K$4:$K$103,0))&amp;""))</f>
        <v/>
      </c>
      <c r="C94" s="3" t="str">
        <f>IF($A94="","",INDEX(Расчет!$B$4:$B$103,MATCH($A94,Расчет!$K$4:$K$103,0)))</f>
        <v/>
      </c>
      <c r="D94" s="3" t="str">
        <f>IF($A94="","",INDEX(Расчет!$C$4:$C$103,MATCH($A94,Расчет!$K$4:$K$103,0)))</f>
        <v/>
      </c>
      <c r="E94" s="20" t="str">
        <f>IF($A94="","",INDEX(Расчет!$J$4:$J$103,MATCH($A94,Расчет!$K$4:$K$103,0)))</f>
        <v/>
      </c>
      <c r="F94" s="3" t="str">
        <f>IF($A94="","",INDEX(Расчет!$G$4:$G$103,MATCH($A94,Расчет!$K$4:$K$103,0)))</f>
        <v/>
      </c>
      <c r="G94" s="84" t="str">
        <f>IF($A94="","",INDEX(Расчет!$I$4:$I$103,MATCH($A94,Расчет!$K$4:$K$103,0)))</f>
        <v/>
      </c>
      <c r="H94" s="3" t="str">
        <f>IF($A94="","",INDEX(Расчет!$L$4:$L$103,MATCH($A94,Расчет!$K$4:$K$103,0)))</f>
        <v/>
      </c>
      <c r="I94" s="3" t="str">
        <f>IF($A94="","",INDEX(Расчет!$N$4:$N$103,MATCH($A94,Расчет!$K$4:$K$103,0)))</f>
        <v/>
      </c>
    </row>
    <row r="95" spans="1:9">
      <c r="A95" s="3" t="str">
        <f>IF(ISNA(MATCH(ROW()-3,Расчет!$K$4:$K$103,0)),"",ROW()-3)</f>
        <v/>
      </c>
      <c r="B95" s="25" t="str">
        <f>IF($A95="","",IF(ISNUMBER(INDEX(Расчет!$A$4:$A$103,MATCH($A95,Расчет!$K$4:$K$103,0))),TEXT(INDEX(Расчет!$A$4:$A$103,MATCH($A95,Расчет!$K$4:$K$103,0)),"000"),INDEX(Расчет!$A$4:$A$103,MATCH($A95,Расчет!$K$4:$K$103,0))&amp;""))</f>
        <v/>
      </c>
      <c r="C95" s="3" t="str">
        <f>IF($A95="","",INDEX(Расчет!$B$4:$B$103,MATCH($A95,Расчет!$K$4:$K$103,0)))</f>
        <v/>
      </c>
      <c r="D95" s="3" t="str">
        <f>IF($A95="","",INDEX(Расчет!$C$4:$C$103,MATCH($A95,Расчет!$K$4:$K$103,0)))</f>
        <v/>
      </c>
      <c r="E95" s="20" t="str">
        <f>IF($A95="","",INDEX(Расчет!$J$4:$J$103,MATCH($A95,Расчет!$K$4:$K$103,0)))</f>
        <v/>
      </c>
      <c r="F95" s="3" t="str">
        <f>IF($A95="","",INDEX(Расчет!$G$4:$G$103,MATCH($A95,Расчет!$K$4:$K$103,0)))</f>
        <v/>
      </c>
      <c r="G95" s="84" t="str">
        <f>IF($A95="","",INDEX(Расчет!$I$4:$I$103,MATCH($A95,Расчет!$K$4:$K$103,0)))</f>
        <v/>
      </c>
      <c r="H95" s="3" t="str">
        <f>IF($A95="","",INDEX(Расчет!$L$4:$L$103,MATCH($A95,Расчет!$K$4:$K$103,0)))</f>
        <v/>
      </c>
      <c r="I95" s="3" t="str">
        <f>IF($A95="","",INDEX(Расчет!$N$4:$N$103,MATCH($A95,Расчет!$K$4:$K$103,0)))</f>
        <v/>
      </c>
    </row>
    <row r="96" spans="1:9">
      <c r="A96" s="3" t="str">
        <f>IF(ISNA(MATCH(ROW()-3,Расчет!$K$4:$K$103,0)),"",ROW()-3)</f>
        <v/>
      </c>
      <c r="B96" s="25" t="str">
        <f>IF($A96="","",IF(ISNUMBER(INDEX(Расчет!$A$4:$A$103,MATCH($A96,Расчет!$K$4:$K$103,0))),TEXT(INDEX(Расчет!$A$4:$A$103,MATCH($A96,Расчет!$K$4:$K$103,0)),"000"),INDEX(Расчет!$A$4:$A$103,MATCH($A96,Расчет!$K$4:$K$103,0))&amp;""))</f>
        <v/>
      </c>
      <c r="C96" s="3" t="str">
        <f>IF($A96="","",INDEX(Расчет!$B$4:$B$103,MATCH($A96,Расчет!$K$4:$K$103,0)))</f>
        <v/>
      </c>
      <c r="D96" s="3" t="str">
        <f>IF($A96="","",INDEX(Расчет!$C$4:$C$103,MATCH($A96,Расчет!$K$4:$K$103,0)))</f>
        <v/>
      </c>
      <c r="E96" s="20" t="str">
        <f>IF($A96="","",INDEX(Расчет!$J$4:$J$103,MATCH($A96,Расчет!$K$4:$K$103,0)))</f>
        <v/>
      </c>
      <c r="F96" s="3" t="str">
        <f>IF($A96="","",INDEX(Расчет!$G$4:$G$103,MATCH($A96,Расчет!$K$4:$K$103,0)))</f>
        <v/>
      </c>
      <c r="G96" s="84" t="str">
        <f>IF($A96="","",INDEX(Расчет!$I$4:$I$103,MATCH($A96,Расчет!$K$4:$K$103,0)))</f>
        <v/>
      </c>
      <c r="H96" s="3" t="str">
        <f>IF($A96="","",INDEX(Расчет!$L$4:$L$103,MATCH($A96,Расчет!$K$4:$K$103,0)))</f>
        <v/>
      </c>
      <c r="I96" s="3" t="str">
        <f>IF($A96="","",INDEX(Расчет!$N$4:$N$103,MATCH($A96,Расчет!$K$4:$K$103,0)))</f>
        <v/>
      </c>
    </row>
    <row r="97" spans="1:9">
      <c r="A97" s="3" t="str">
        <f>IF(ISNA(MATCH(ROW()-3,Расчет!$K$4:$K$103,0)),"",ROW()-3)</f>
        <v/>
      </c>
      <c r="B97" s="25" t="str">
        <f>IF($A97="","",IF(ISNUMBER(INDEX(Расчет!$A$4:$A$103,MATCH($A97,Расчет!$K$4:$K$103,0))),TEXT(INDEX(Расчет!$A$4:$A$103,MATCH($A97,Расчет!$K$4:$K$103,0)),"000"),INDEX(Расчет!$A$4:$A$103,MATCH($A97,Расчет!$K$4:$K$103,0))&amp;""))</f>
        <v/>
      </c>
      <c r="C97" s="3" t="str">
        <f>IF($A97="","",INDEX(Расчет!$B$4:$B$103,MATCH($A97,Расчет!$K$4:$K$103,0)))</f>
        <v/>
      </c>
      <c r="D97" s="3" t="str">
        <f>IF($A97="","",INDEX(Расчет!$C$4:$C$103,MATCH($A97,Расчет!$K$4:$K$103,0)))</f>
        <v/>
      </c>
      <c r="E97" s="20" t="str">
        <f>IF($A97="","",INDEX(Расчет!$J$4:$J$103,MATCH($A97,Расчет!$K$4:$K$103,0)))</f>
        <v/>
      </c>
      <c r="F97" s="3" t="str">
        <f>IF($A97="","",INDEX(Расчет!$G$4:$G$103,MATCH($A97,Расчет!$K$4:$K$103,0)))</f>
        <v/>
      </c>
      <c r="G97" s="84" t="str">
        <f>IF($A97="","",INDEX(Расчет!$I$4:$I$103,MATCH($A97,Расчет!$K$4:$K$103,0)))</f>
        <v/>
      </c>
      <c r="H97" s="3" t="str">
        <f>IF($A97="","",INDEX(Расчет!$L$4:$L$103,MATCH($A97,Расчет!$K$4:$K$103,0)))</f>
        <v/>
      </c>
      <c r="I97" s="3" t="str">
        <f>IF($A97="","",INDEX(Расчет!$N$4:$N$103,MATCH($A97,Расчет!$K$4:$K$103,0)))</f>
        <v/>
      </c>
    </row>
    <row r="98" spans="1:9">
      <c r="A98" s="3" t="str">
        <f>IF(ISNA(MATCH(ROW()-3,Расчет!$K$4:$K$103,0)),"",ROW()-3)</f>
        <v/>
      </c>
      <c r="B98" s="25" t="str">
        <f>IF($A98="","",IF(ISNUMBER(INDEX(Расчет!$A$4:$A$103,MATCH($A98,Расчет!$K$4:$K$103,0))),TEXT(INDEX(Расчет!$A$4:$A$103,MATCH($A98,Расчет!$K$4:$K$103,0)),"000"),INDEX(Расчет!$A$4:$A$103,MATCH($A98,Расчет!$K$4:$K$103,0))&amp;""))</f>
        <v/>
      </c>
      <c r="C98" s="3" t="str">
        <f>IF($A98="","",INDEX(Расчет!$B$4:$B$103,MATCH($A98,Расчет!$K$4:$K$103,0)))</f>
        <v/>
      </c>
      <c r="D98" s="3" t="str">
        <f>IF($A98="","",INDEX(Расчет!$C$4:$C$103,MATCH($A98,Расчет!$K$4:$K$103,0)))</f>
        <v/>
      </c>
      <c r="E98" s="20" t="str">
        <f>IF($A98="","",INDEX(Расчет!$J$4:$J$103,MATCH($A98,Расчет!$K$4:$K$103,0)))</f>
        <v/>
      </c>
      <c r="F98" s="3" t="str">
        <f>IF($A98="","",INDEX(Расчет!$G$4:$G$103,MATCH($A98,Расчет!$K$4:$K$103,0)))</f>
        <v/>
      </c>
      <c r="G98" s="84" t="str">
        <f>IF($A98="","",INDEX(Расчет!$I$4:$I$103,MATCH($A98,Расчет!$K$4:$K$103,0)))</f>
        <v/>
      </c>
      <c r="H98" s="3" t="str">
        <f>IF($A98="","",INDEX(Расчет!$L$4:$L$103,MATCH($A98,Расчет!$K$4:$K$103,0)))</f>
        <v/>
      </c>
      <c r="I98" s="3" t="str">
        <f>IF($A98="","",INDEX(Расчет!$N$4:$N$103,MATCH($A98,Расчет!$K$4:$K$103,0)))</f>
        <v/>
      </c>
    </row>
    <row r="99" spans="1:9">
      <c r="A99" s="3" t="str">
        <f>IF(ISNA(MATCH(ROW()-3,Расчет!$K$4:$K$103,0)),"",ROW()-3)</f>
        <v/>
      </c>
      <c r="B99" s="25" t="str">
        <f>IF($A99="","",IF(ISNUMBER(INDEX(Расчет!$A$4:$A$103,MATCH($A99,Расчет!$K$4:$K$103,0))),TEXT(INDEX(Расчет!$A$4:$A$103,MATCH($A99,Расчет!$K$4:$K$103,0)),"000"),INDEX(Расчет!$A$4:$A$103,MATCH($A99,Расчет!$K$4:$K$103,0))&amp;""))</f>
        <v/>
      </c>
      <c r="C99" s="3" t="str">
        <f>IF($A99="","",INDEX(Расчет!$B$4:$B$103,MATCH($A99,Расчет!$K$4:$K$103,0)))</f>
        <v/>
      </c>
      <c r="D99" s="3" t="str">
        <f>IF($A99="","",INDEX(Расчет!$C$4:$C$103,MATCH($A99,Расчет!$K$4:$K$103,0)))</f>
        <v/>
      </c>
      <c r="E99" s="20" t="str">
        <f>IF($A99="","",INDEX(Расчет!$J$4:$J$103,MATCH($A99,Расчет!$K$4:$K$103,0)))</f>
        <v/>
      </c>
      <c r="F99" s="3" t="str">
        <f>IF($A99="","",INDEX(Расчет!$G$4:$G$103,MATCH($A99,Расчет!$K$4:$K$103,0)))</f>
        <v/>
      </c>
      <c r="G99" s="84" t="str">
        <f>IF($A99="","",INDEX(Расчет!$I$4:$I$103,MATCH($A99,Расчет!$K$4:$K$103,0)))</f>
        <v/>
      </c>
      <c r="H99" s="3" t="str">
        <f>IF($A99="","",INDEX(Расчет!$L$4:$L$103,MATCH($A99,Расчет!$K$4:$K$103,0)))</f>
        <v/>
      </c>
      <c r="I99" s="3" t="str">
        <f>IF($A99="","",INDEX(Расчет!$N$4:$N$103,MATCH($A99,Расчет!$K$4:$K$103,0)))</f>
        <v/>
      </c>
    </row>
    <row r="100" spans="1:9">
      <c r="A100" s="3" t="str">
        <f>IF(ISNA(MATCH(ROW()-3,Расчет!$K$4:$K$103,0)),"",ROW()-3)</f>
        <v/>
      </c>
      <c r="B100" s="25" t="str">
        <f>IF($A100="","",IF(ISNUMBER(INDEX(Расчет!$A$4:$A$103,MATCH($A100,Расчет!$K$4:$K$103,0))),TEXT(INDEX(Расчет!$A$4:$A$103,MATCH($A100,Расчет!$K$4:$K$103,0)),"000"),INDEX(Расчет!$A$4:$A$103,MATCH($A100,Расчет!$K$4:$K$103,0))&amp;""))</f>
        <v/>
      </c>
      <c r="C100" s="3" t="str">
        <f>IF($A100="","",INDEX(Расчет!$B$4:$B$103,MATCH($A100,Расчет!$K$4:$K$103,0)))</f>
        <v/>
      </c>
      <c r="D100" s="3" t="str">
        <f>IF($A100="","",INDEX(Расчет!$C$4:$C$103,MATCH($A100,Расчет!$K$4:$K$103,0)))</f>
        <v/>
      </c>
      <c r="E100" s="20" t="str">
        <f>IF($A100="","",INDEX(Расчет!$J$4:$J$103,MATCH($A100,Расчет!$K$4:$K$103,0)))</f>
        <v/>
      </c>
      <c r="F100" s="3" t="str">
        <f>IF($A100="","",INDEX(Расчет!$G$4:$G$103,MATCH($A100,Расчет!$K$4:$K$103,0)))</f>
        <v/>
      </c>
      <c r="G100" s="84" t="str">
        <f>IF($A100="","",INDEX(Расчет!$I$4:$I$103,MATCH($A100,Расчет!$K$4:$K$103,0)))</f>
        <v/>
      </c>
      <c r="H100" s="3" t="str">
        <f>IF($A100="","",INDEX(Расчет!$L$4:$L$103,MATCH($A100,Расчет!$K$4:$K$103,0)))</f>
        <v/>
      </c>
      <c r="I100" s="3" t="str">
        <f>IF($A100="","",INDEX(Расчет!$N$4:$N$103,MATCH($A100,Расчет!$K$4:$K$103,0)))</f>
        <v/>
      </c>
    </row>
    <row r="101" spans="1:9">
      <c r="A101" s="3" t="str">
        <f>IF(ISNA(MATCH(ROW()-3,Расчет!$K$4:$K$103,0)),"",ROW()-3)</f>
        <v/>
      </c>
      <c r="B101" s="25" t="str">
        <f>IF($A101="","",IF(ISNUMBER(INDEX(Расчет!$A$4:$A$103,MATCH($A101,Расчет!$K$4:$K$103,0))),TEXT(INDEX(Расчет!$A$4:$A$103,MATCH($A101,Расчет!$K$4:$K$103,0)),"000"),INDEX(Расчет!$A$4:$A$103,MATCH($A101,Расчет!$K$4:$K$103,0))&amp;""))</f>
        <v/>
      </c>
      <c r="C101" s="3" t="str">
        <f>IF($A101="","",INDEX(Расчет!$B$4:$B$103,MATCH($A101,Расчет!$K$4:$K$103,0)))</f>
        <v/>
      </c>
      <c r="D101" s="3" t="str">
        <f>IF($A101="","",INDEX(Расчет!$C$4:$C$103,MATCH($A101,Расчет!$K$4:$K$103,0)))</f>
        <v/>
      </c>
      <c r="E101" s="20" t="str">
        <f>IF($A101="","",INDEX(Расчет!$J$4:$J$103,MATCH($A101,Расчет!$K$4:$K$103,0)))</f>
        <v/>
      </c>
      <c r="F101" s="3" t="str">
        <f>IF($A101="","",INDEX(Расчет!$G$4:$G$103,MATCH($A101,Расчет!$K$4:$K$103,0)))</f>
        <v/>
      </c>
      <c r="G101" s="84" t="str">
        <f>IF($A101="","",INDEX(Расчет!$I$4:$I$103,MATCH($A101,Расчет!$K$4:$K$103,0)))</f>
        <v/>
      </c>
      <c r="H101" s="3" t="str">
        <f>IF($A101="","",INDEX(Расчет!$L$4:$L$103,MATCH($A101,Расчет!$K$4:$K$103,0)))</f>
        <v/>
      </c>
      <c r="I101" s="3" t="str">
        <f>IF($A101="","",INDEX(Расчет!$N$4:$N$103,MATCH($A101,Расчет!$K$4:$K$103,0)))</f>
        <v/>
      </c>
    </row>
    <row r="102" spans="1:9">
      <c r="A102" s="3" t="str">
        <f>IF(ISNA(MATCH(ROW()-3,Расчет!$K$4:$K$103,0)),"",ROW()-3)</f>
        <v/>
      </c>
      <c r="B102" s="25" t="str">
        <f>IF($A102="","",IF(ISNUMBER(INDEX(Расчет!$A$4:$A$103,MATCH($A102,Расчет!$K$4:$K$103,0))),TEXT(INDEX(Расчет!$A$4:$A$103,MATCH($A102,Расчет!$K$4:$K$103,0)),"000"),INDEX(Расчет!$A$4:$A$103,MATCH($A102,Расчет!$K$4:$K$103,0))&amp;""))</f>
        <v/>
      </c>
      <c r="C102" s="3" t="str">
        <f>IF($A102="","",INDEX(Расчет!$B$4:$B$103,MATCH($A102,Расчет!$K$4:$K$103,0)))</f>
        <v/>
      </c>
      <c r="D102" s="3" t="str">
        <f>IF($A102="","",INDEX(Расчет!$C$4:$C$103,MATCH($A102,Расчет!$K$4:$K$103,0)))</f>
        <v/>
      </c>
      <c r="E102" s="20" t="str">
        <f>IF($A102="","",INDEX(Расчет!$J$4:$J$103,MATCH($A102,Расчет!$K$4:$K$103,0)))</f>
        <v/>
      </c>
      <c r="F102" s="3" t="str">
        <f>IF($A102="","",INDEX(Расчет!$G$4:$G$103,MATCH($A102,Расчет!$K$4:$K$103,0)))</f>
        <v/>
      </c>
      <c r="G102" s="84" t="str">
        <f>IF($A102="","",INDEX(Расчет!$I$4:$I$103,MATCH($A102,Расчет!$K$4:$K$103,0)))</f>
        <v/>
      </c>
      <c r="H102" s="3" t="str">
        <f>IF($A102="","",INDEX(Расчет!$L$4:$L$103,MATCH($A102,Расчет!$K$4:$K$103,0)))</f>
        <v/>
      </c>
      <c r="I102" s="3" t="str">
        <f>IF($A102="","",INDEX(Расчет!$N$4:$N$103,MATCH($A102,Расчет!$K$4:$K$103,0)))</f>
        <v/>
      </c>
    </row>
    <row r="103" spans="1:9">
      <c r="A103" s="3" t="str">
        <f>IF(ISNA(MATCH(ROW()-3,Расчет!$K$4:$K$103,0)),"",ROW()-3)</f>
        <v/>
      </c>
      <c r="B103" s="25" t="str">
        <f>IF($A103="","",IF(ISNUMBER(INDEX(Расчет!$A$4:$A$103,MATCH($A103,Расчет!$K$4:$K$103,0))),TEXT(INDEX(Расчет!$A$4:$A$103,MATCH($A103,Расчет!$K$4:$K$103,0)),"000"),INDEX(Расчет!$A$4:$A$103,MATCH($A103,Расчет!$K$4:$K$103,0))&amp;""))</f>
        <v/>
      </c>
      <c r="C103" s="3" t="str">
        <f>IF($A103="","",INDEX(Расчет!$B$4:$B$103,MATCH($A103,Расчет!$K$4:$K$103,0)))</f>
        <v/>
      </c>
      <c r="D103" s="3" t="str">
        <f>IF($A103="","",INDEX(Расчет!$C$4:$C$103,MATCH($A103,Расчет!$K$4:$K$103,0)))</f>
        <v/>
      </c>
      <c r="E103" s="20" t="str">
        <f>IF($A103="","",INDEX(Расчет!$J$4:$J$103,MATCH($A103,Расчет!$K$4:$K$103,0)))</f>
        <v/>
      </c>
      <c r="F103" s="3" t="str">
        <f>IF($A103="","",INDEX(Расчет!$G$4:$G$103,MATCH($A103,Расчет!$K$4:$K$103,0)))</f>
        <v/>
      </c>
      <c r="G103" s="85" t="str">
        <f>IF($A103="","",INDEX(Расчет!$I$4:$I$103,MATCH($A103,Расчет!$K$4:$K$103,0)))</f>
        <v/>
      </c>
      <c r="H103" s="3" t="str">
        <f>IF($A103="","",INDEX(Расчет!$L$4:$L$103,MATCH($A103,Расчет!$K$4:$K$103,0)))</f>
        <v/>
      </c>
      <c r="I103" s="3" t="str">
        <f>IF($A103="","",INDEX(Расчет!$N$4:$N$103,MATCH($A103,Расчет!$K$4:$K$103,0)))</f>
        <v/>
      </c>
    </row>
  </sheetData>
  <mergeCells count="1">
    <mergeCell ref="A1:I2"/>
  </mergeCells>
  <conditionalFormatting sqref="E4:E103">
    <cfRule type="dataBar" priority="1">
      <dataBar>
        <cfvo type="min"/>
        <cfvo type="max"/>
        <color rgb="FFF7D118"/>
      </dataBar>
    </cfRule>
  </conditionalFormatting>
  <conditionalFormatting sqref="H4:H103">
    <cfRule type="expression" dxfId="0" priority="2">
      <formula>ISNUMBER(SEARCH("Кандидат",H4))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Настройки</vt:lpstr>
      <vt:lpstr>Данные</vt:lpstr>
      <vt:lpstr>Критерии</vt:lpstr>
      <vt:lpstr>Расчет</vt:lpstr>
      <vt:lpstr>Рейтинг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Ядрышникова Ольга Анатольевна</cp:lastModifiedBy>
  <dcterms:modified xsi:type="dcterms:W3CDTF">2026-09-15T04:54:39Z</dcterms:modified>
</cp:coreProperties>
</file>